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0075B0F9-6A43-48D6-BA13-36D951F27980}" xr6:coauthVersionLast="47" xr6:coauthVersionMax="47" xr10:uidLastSave="{00000000-0000-0000-0000-000000000000}"/>
  <bookViews>
    <workbookView xWindow="-120" yWindow="-120" windowWidth="20730" windowHeight="11160" tabRatio="421" activeTab="1" xr2:uid="{00000000-000D-0000-FFFF-FFFF00000000}"/>
  </bookViews>
  <sheets>
    <sheet name="OEE" sheetId="32" r:id="rId1"/>
    <sheet name="OLYMPIA" sheetId="31" r:id="rId2"/>
    <sheet name="NOVOFLEX." sheetId="25" r:id="rId3"/>
    <sheet name="Gráfico4" sheetId="36" r:id="rId4"/>
    <sheet name="Gráfico3" sheetId="35" r:id="rId5"/>
    <sheet name="Gráfico2" sheetId="34" r:id="rId6"/>
    <sheet name="Gráfico1" sheetId="33" r:id="rId7"/>
    <sheet name="Hoja3" sheetId="27" r:id="rId8"/>
    <sheet name="Listas" sheetId="30" r:id="rId9"/>
  </sheets>
  <externalReferences>
    <externalReference r:id="rId10"/>
  </externalReferences>
  <definedNames>
    <definedName name="_xlnm._FilterDatabase" localSheetId="7" hidden="1">Hoja3!$A$2:$F$2</definedName>
    <definedName name="_xlnm._FilterDatabase" localSheetId="2" hidden="1">NOVOFLEX.!$A$13:$CR$86</definedName>
    <definedName name="_xlnm._FilterDatabase" localSheetId="1" hidden="1">OLYMPIA!$A$14:$CK$41</definedName>
    <definedName name="_xlnm.Print_Area" localSheetId="8">Listas!$K$6:$L$17</definedName>
    <definedName name="_xlnm.Print_Area" localSheetId="0">OEE!$A$1:$G$16</definedName>
    <definedName name="CARTONAL">Tabla3[CARTONAL]</definedName>
    <definedName name="CELOVEN">INTERNACIONAL_PAPER[CELOVEN]</definedName>
    <definedName name="CLIENTE">#REF!</definedName>
    <definedName name="EUROPACIFIC">Tabla5[EUROPACIFIC]</definedName>
    <definedName name="FLEXAM">INTERNACIONAL_PAPER[FLEXAM]</definedName>
    <definedName name="INTERNACIONAL_PAPEL">#REF!</definedName>
    <definedName name="MCLTLP">INTERNACIONAL_PAPER[MCLTLP]</definedName>
    <definedName name="MORROCEL">INTERNACIONAL_PAPER[MORROCEL]</definedName>
    <definedName name="OPPFILM">INTERNACIONAL_PAPER[OPPFILM]</definedName>
    <definedName name="PLASTICOS.DE.EMPAQUE">INTERNACIONAL_PAPER[PLASTICOS.DE.EMPAQUE]</definedName>
    <definedName name="plasticos.del.litoral">INTERNACIONAL_PAPER[plasticos.del.litoral]</definedName>
    <definedName name="PRODUCTO" localSheetId="2">#REF!</definedName>
    <definedName name="PRODUCTO" localSheetId="1">#REF!</definedName>
    <definedName name="PRODUCTO">#REF!</definedName>
    <definedName name="PRODUCTOS" localSheetId="2">#REF!</definedName>
    <definedName name="PRODUCTOS" localSheetId="1">#REF!</definedName>
    <definedName name="PRODUCTOS">#REF!</definedName>
    <definedName name="PRODUCTOS.">#REF!</definedName>
    <definedName name="Proveedor">Tabla1[Proveedor]</definedName>
    <definedName name="QUIMATIC.SPA.IMP">INTERNACIONAL_PAPER[QUIMATIC.SPA.IMP]</definedName>
    <definedName name="RETANA">INTERNACIONAL_PAPER[RETANA]</definedName>
    <definedName name="TECHNOFILM">INTERNACIONAL_PAPER[[#All],[TECHNOFILM]]</definedName>
    <definedName name="TELEPLASTIC">INTERNACIONAL_PAPER[TELEPLASTIC]</definedName>
    <definedName name="trabajo">Tabla2[lista]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70" i="25" l="1"/>
  <c r="AF70" i="25" s="1"/>
  <c r="AG70" i="25" s="1"/>
  <c r="BI68" i="25"/>
  <c r="AU68" i="25"/>
  <c r="CO69" i="25"/>
  <c r="AW70" i="25"/>
  <c r="AH70" i="25" l="1"/>
  <c r="CO68" i="25" l="1"/>
  <c r="BR68" i="25"/>
  <c r="BS68" i="25"/>
  <c r="BW68" i="25"/>
  <c r="CJ68" i="25" s="1"/>
  <c r="CK68" i="25" s="1" a="1"/>
  <c r="CK68" i="25" s="1"/>
  <c r="BX68" i="25"/>
  <c r="BJ68" i="25"/>
  <c r="BM68" i="25"/>
  <c r="BN68" i="25" s="1"/>
  <c r="V68" i="25"/>
  <c r="S68" i="25"/>
  <c r="L68" i="25"/>
  <c r="CO67" i="25"/>
  <c r="BW67" i="25"/>
  <c r="BX67" i="25" s="1"/>
  <c r="AV67" i="25"/>
  <c r="AV68" i="25"/>
  <c r="AV69" i="25"/>
  <c r="BM67" i="25"/>
  <c r="BN67" i="25" s="1"/>
  <c r="AD67" i="25"/>
  <c r="AF67" i="25" s="1"/>
  <c r="AG67" i="25" s="1"/>
  <c r="AD69" i="25"/>
  <c r="AF69" i="25" s="1"/>
  <c r="AG69" i="25" s="1"/>
  <c r="S67" i="25"/>
  <c r="BL68" i="25" l="1"/>
  <c r="CJ67" i="25"/>
  <c r="CK67" i="25" s="1" a="1"/>
  <c r="CK67" i="25" s="1"/>
  <c r="AW68" i="25"/>
  <c r="CA68" i="25" s="1"/>
  <c r="CB68" i="25" s="1"/>
  <c r="BL67" i="25"/>
  <c r="AW69" i="25"/>
  <c r="BT68" i="25"/>
  <c r="CF68" i="25" s="1"/>
  <c r="AD68" i="25"/>
  <c r="AF68" i="25" s="1"/>
  <c r="AG68" i="25" s="1"/>
  <c r="AH69" i="25"/>
  <c r="AH67" i="25"/>
  <c r="CO66" i="25"/>
  <c r="CM66" i="25" a="1"/>
  <c r="CM66" i="25" s="1"/>
  <c r="CM67" i="25" a="1"/>
  <c r="CM67" i="25" s="1"/>
  <c r="CM68" i="25" a="1"/>
  <c r="CM68" i="25" s="1"/>
  <c r="BW66" i="25"/>
  <c r="CJ66" i="25" s="1"/>
  <c r="CK66" i="25" s="1" a="1"/>
  <c r="CK66" i="25" s="1"/>
  <c r="AL66" i="25"/>
  <c r="AL67" i="25"/>
  <c r="BY67" i="25" s="1"/>
  <c r="BZ67" i="25" s="1"/>
  <c r="AL68" i="25"/>
  <c r="BY68" i="25" s="1"/>
  <c r="BZ68" i="25" s="1"/>
  <c r="AL69" i="25"/>
  <c r="BM66" i="25"/>
  <c r="BN66" i="25" s="1"/>
  <c r="L66" i="25"/>
  <c r="BY66" i="25" l="1"/>
  <c r="BZ66" i="25" s="1"/>
  <c r="BX66" i="25"/>
  <c r="AH68" i="25"/>
  <c r="V63" i="25"/>
  <c r="AF16" i="31"/>
  <c r="AF17" i="31"/>
  <c r="AF18" i="31"/>
  <c r="AF19" i="31"/>
  <c r="AF20" i="31"/>
  <c r="AF21" i="31"/>
  <c r="AF22" i="31"/>
  <c r="AF23" i="31"/>
  <c r="AF24" i="31"/>
  <c r="AF25" i="31"/>
  <c r="AF26" i="31"/>
  <c r="AD16" i="31"/>
  <c r="AD17" i="31"/>
  <c r="AD18" i="31"/>
  <c r="AD19" i="31"/>
  <c r="AD20" i="31"/>
  <c r="AD21" i="31"/>
  <c r="AD22" i="31"/>
  <c r="AD23" i="31"/>
  <c r="AD24" i="31"/>
  <c r="AD25" i="31"/>
  <c r="AD26" i="31"/>
  <c r="BO32" i="25"/>
  <c r="BO62" i="25"/>
  <c r="AM20" i="31"/>
  <c r="AM19" i="31"/>
  <c r="BO19" i="31"/>
  <c r="BO61" i="25"/>
  <c r="BO59" i="25"/>
  <c r="BO58" i="25"/>
  <c r="BO56" i="25"/>
  <c r="BO55" i="25"/>
  <c r="CO24" i="31" l="1"/>
  <c r="CO25" i="31"/>
  <c r="CO26" i="31"/>
  <c r="CM24" i="31" a="1"/>
  <c r="CM24" i="31" s="1"/>
  <c r="CM25" i="31" a="1"/>
  <c r="CM25" i="31" s="1"/>
  <c r="CM26" i="31" a="1"/>
  <c r="CM26" i="31" s="1"/>
  <c r="BN26" i="31"/>
  <c r="BR24" i="31"/>
  <c r="BS24" i="31"/>
  <c r="BR26" i="31"/>
  <c r="BT26" i="31" s="1"/>
  <c r="CH26" i="31" s="1"/>
  <c r="BS26" i="31"/>
  <c r="BW24" i="31"/>
  <c r="BX24" i="31" s="1"/>
  <c r="BW25" i="31"/>
  <c r="BX25" i="31" s="1"/>
  <c r="BW26" i="31"/>
  <c r="BX26" i="31"/>
  <c r="BM17" i="31"/>
  <c r="BM18" i="31"/>
  <c r="BM19" i="31"/>
  <c r="BM20" i="31"/>
  <c r="BM22" i="31"/>
  <c r="BM23" i="31"/>
  <c r="BM24" i="31"/>
  <c r="BL24" i="31" s="1"/>
  <c r="BM26" i="31"/>
  <c r="BU24" i="31"/>
  <c r="BJ24" i="31"/>
  <c r="BJ26" i="31"/>
  <c r="AV24" i="31"/>
  <c r="AV26" i="31"/>
  <c r="AL24" i="31"/>
  <c r="AL25" i="31"/>
  <c r="AL26" i="31"/>
  <c r="BY26" i="31" s="1"/>
  <c r="BZ26" i="31" s="1"/>
  <c r="AG25" i="31"/>
  <c r="BY25" i="31" l="1"/>
  <c r="BZ25" i="31" s="1"/>
  <c r="AG26" i="31"/>
  <c r="AH26" i="31"/>
  <c r="CJ24" i="31"/>
  <c r="CK24" i="31" s="1" a="1"/>
  <c r="CK24" i="31" s="1"/>
  <c r="AW26" i="31"/>
  <c r="CA26" i="31" s="1"/>
  <c r="CB26" i="31" s="1"/>
  <c r="CA25" i="31"/>
  <c r="CB25" i="31" s="1"/>
  <c r="BN24" i="31"/>
  <c r="BY24" i="31" s="1"/>
  <c r="BZ24" i="31" s="1"/>
  <c r="AW24" i="31"/>
  <c r="CA24" i="31" s="1"/>
  <c r="CB24" i="31" s="1"/>
  <c r="BT24" i="31"/>
  <c r="AG24" i="31"/>
  <c r="BV24" i="31"/>
  <c r="AH25" i="31"/>
  <c r="AH24" i="31"/>
  <c r="CO65" i="25"/>
  <c r="BW65" i="25"/>
  <c r="BX65" i="25" s="1"/>
  <c r="BM65" i="25"/>
  <c r="BN65" i="25" s="1"/>
  <c r="V65" i="25"/>
  <c r="X65" i="25"/>
  <c r="S65" i="25"/>
  <c r="N65" i="25"/>
  <c r="L65" i="25"/>
  <c r="CH24" i="31" l="1"/>
  <c r="CJ65" i="25"/>
  <c r="CK65" i="25" s="1" a="1"/>
  <c r="CK65" i="25" s="1"/>
  <c r="CO64" i="25"/>
  <c r="CM64" i="25" a="1"/>
  <c r="CM64" i="25" s="1"/>
  <c r="CM65" i="25" a="1"/>
  <c r="CM65" i="25" s="1"/>
  <c r="BL65" i="25"/>
  <c r="BL66" i="25"/>
  <c r="BW64" i="25"/>
  <c r="BX64" i="25" s="1"/>
  <c r="BM64" i="25"/>
  <c r="BL64" i="25" s="1"/>
  <c r="X64" i="25"/>
  <c r="V64" i="25"/>
  <c r="S64" i="25"/>
  <c r="L64" i="25"/>
  <c r="CO63" i="25"/>
  <c r="CM63" i="25" a="1"/>
  <c r="CM63" i="25" s="1"/>
  <c r="BU57" i="25"/>
  <c r="BU58" i="25"/>
  <c r="BU59" i="25"/>
  <c r="BU60" i="25"/>
  <c r="BU61" i="25"/>
  <c r="BU62" i="25"/>
  <c r="BU63" i="25"/>
  <c r="BU64" i="25"/>
  <c r="BU65" i="25"/>
  <c r="BU66" i="25"/>
  <c r="BU67" i="25"/>
  <c r="BV67" i="25"/>
  <c r="BU68" i="25"/>
  <c r="BV68" i="25"/>
  <c r="BR63" i="25"/>
  <c r="BS63" i="25"/>
  <c r="BR64" i="25"/>
  <c r="BS64" i="25"/>
  <c r="BR65" i="25"/>
  <c r="BS65" i="25"/>
  <c r="BR66" i="25"/>
  <c r="BS66" i="25"/>
  <c r="BR67" i="25"/>
  <c r="BS67" i="25"/>
  <c r="BW63" i="25"/>
  <c r="BX63" i="25" s="1"/>
  <c r="BJ63" i="25"/>
  <c r="BJ64" i="25"/>
  <c r="BJ65" i="25"/>
  <c r="BJ66" i="25"/>
  <c r="BJ67" i="25"/>
  <c r="AV63" i="25"/>
  <c r="AV64" i="25"/>
  <c r="AV65" i="25"/>
  <c r="AV66" i="25"/>
  <c r="AL63" i="25"/>
  <c r="AL64" i="25"/>
  <c r="AL65" i="25"/>
  <c r="BY65" i="25" s="1"/>
  <c r="BZ65" i="25" s="1"/>
  <c r="BM63" i="25"/>
  <c r="BN63" i="25" s="1"/>
  <c r="BY63" i="25" s="1"/>
  <c r="BZ63" i="25" s="1"/>
  <c r="X63" i="25"/>
  <c r="L63" i="25"/>
  <c r="BI62" i="25"/>
  <c r="BJ62" i="25" s="1"/>
  <c r="AU62" i="25"/>
  <c r="BD62" i="25"/>
  <c r="AP62" i="25"/>
  <c r="AV57" i="25"/>
  <c r="AV61" i="25"/>
  <c r="AV62" i="25"/>
  <c r="BJ57" i="25"/>
  <c r="BJ61" i="25"/>
  <c r="BI61" i="25"/>
  <c r="AU61" i="25"/>
  <c r="BD61" i="25"/>
  <c r="AP61" i="25"/>
  <c r="AW66" i="25" l="1"/>
  <c r="CA66" i="25" s="1"/>
  <c r="CB66" i="25" s="1"/>
  <c r="AW67" i="25"/>
  <c r="CA67" i="25" s="1"/>
  <c r="CB67" i="25" s="1"/>
  <c r="CJ64" i="25"/>
  <c r="CK64" i="25" s="1" a="1"/>
  <c r="CK64" i="25" s="1"/>
  <c r="BT66" i="25"/>
  <c r="CF66" i="25" s="1"/>
  <c r="BT65" i="25"/>
  <c r="CF65" i="25" s="1"/>
  <c r="BN64" i="25"/>
  <c r="BY64" i="25" s="1"/>
  <c r="BZ64" i="25" s="1"/>
  <c r="BT67" i="25"/>
  <c r="CF67" i="25" s="1"/>
  <c r="BT64" i="25"/>
  <c r="AW64" i="25"/>
  <c r="CA64" i="25" s="1"/>
  <c r="CB64" i="25" s="1"/>
  <c r="BT63" i="25"/>
  <c r="CF63" i="25" s="1"/>
  <c r="AW63" i="25"/>
  <c r="CA63" i="25" s="1"/>
  <c r="CB63" i="25" s="1"/>
  <c r="CJ63" i="25"/>
  <c r="CK63" i="25" s="1" a="1"/>
  <c r="CK63" i="25" s="1"/>
  <c r="AW65" i="25"/>
  <c r="CA65" i="25" s="1"/>
  <c r="CB65" i="25" s="1"/>
  <c r="AD63" i="25"/>
  <c r="AF63" i="25" s="1"/>
  <c r="AD64" i="25"/>
  <c r="AF64" i="25" s="1"/>
  <c r="AG64" i="25" s="1"/>
  <c r="AD65" i="25"/>
  <c r="AF65" i="25" s="1"/>
  <c r="AD66" i="25"/>
  <c r="AF66" i="25" s="1"/>
  <c r="AG66" i="25" l="1"/>
  <c r="AH66" i="25"/>
  <c r="BV66" i="25"/>
  <c r="CF64" i="25"/>
  <c r="AG63" i="25"/>
  <c r="BV63" i="25"/>
  <c r="AH63" i="25"/>
  <c r="BV64" i="25"/>
  <c r="AG65" i="25"/>
  <c r="AH65" i="25"/>
  <c r="BV65" i="25"/>
  <c r="AH64" i="25"/>
  <c r="CO62" i="25"/>
  <c r="CM62" i="25" a="1"/>
  <c r="CM62" i="25" s="1"/>
  <c r="BW62" i="25"/>
  <c r="CJ62" i="25" s="1"/>
  <c r="CK62" i="25" s="1" a="1"/>
  <c r="CK62" i="25" s="1"/>
  <c r="AL62" i="25"/>
  <c r="BM62" i="25"/>
  <c r="BN62" i="25" s="1"/>
  <c r="S62" i="25"/>
  <c r="BX62" i="25" l="1"/>
  <c r="BY62" i="25"/>
  <c r="BZ62" i="25" s="1"/>
  <c r="BW22" i="31" l="1"/>
  <c r="BX22" i="31" s="1"/>
  <c r="BW21" i="31"/>
  <c r="BX21" i="31" s="1"/>
  <c r="BW23" i="31"/>
  <c r="BX23" i="31" s="1"/>
  <c r="BI60" i="25"/>
  <c r="AU60" i="25"/>
  <c r="BD60" i="25"/>
  <c r="BJ60" i="25" s="1"/>
  <c r="AP60" i="25"/>
  <c r="AV60" i="25" s="1"/>
  <c r="P23" i="31" l="1"/>
  <c r="CK21" i="31" a="1"/>
  <c r="CK21" i="31" s="1"/>
  <c r="BU21" i="31"/>
  <c r="BU22" i="31"/>
  <c r="BU23" i="31"/>
  <c r="BR21" i="31"/>
  <c r="AW21" i="31" s="1"/>
  <c r="CA21" i="31" s="1"/>
  <c r="CB21" i="31" s="1"/>
  <c r="BS21" i="31"/>
  <c r="BR22" i="31"/>
  <c r="BS22" i="31"/>
  <c r="BR23" i="31"/>
  <c r="BS23" i="31"/>
  <c r="BN21" i="31"/>
  <c r="BN22" i="31"/>
  <c r="BN23" i="31"/>
  <c r="BL21" i="31"/>
  <c r="BL22" i="31"/>
  <c r="BL23" i="31"/>
  <c r="BJ21" i="31"/>
  <c r="BJ22" i="31"/>
  <c r="BJ23" i="31"/>
  <c r="AV21" i="31"/>
  <c r="AV22" i="31"/>
  <c r="AV23" i="31"/>
  <c r="AL21" i="31"/>
  <c r="AL22" i="31"/>
  <c r="AL23" i="31"/>
  <c r="X22" i="31"/>
  <c r="O22" i="31"/>
  <c r="BV21" i="31"/>
  <c r="AG23" i="31"/>
  <c r="BI59" i="25"/>
  <c r="AU59" i="25"/>
  <c r="BD59" i="25"/>
  <c r="BJ59" i="25" s="1"/>
  <c r="AP59" i="25"/>
  <c r="AV59" i="25" s="1"/>
  <c r="BY21" i="31" l="1"/>
  <c r="BZ21" i="31" s="1"/>
  <c r="AG22" i="31"/>
  <c r="BY22" i="31"/>
  <c r="BZ22" i="31" s="1"/>
  <c r="BY23" i="31"/>
  <c r="BZ23" i="31" s="1"/>
  <c r="BT21" i="31"/>
  <c r="AW23" i="31"/>
  <c r="CA23" i="31" s="1"/>
  <c r="CB23" i="31" s="1"/>
  <c r="BT23" i="31"/>
  <c r="CH23" i="31" s="1"/>
  <c r="CJ22" i="31"/>
  <c r="CK22" i="31" s="1" a="1"/>
  <c r="CK22" i="31" s="1"/>
  <c r="BT22" i="31"/>
  <c r="CH22" i="31" s="1"/>
  <c r="BV23" i="31"/>
  <c r="CJ23" i="31"/>
  <c r="CK23" i="31" s="1" a="1"/>
  <c r="CK23" i="31" s="1"/>
  <c r="AH23" i="31"/>
  <c r="AW22" i="31"/>
  <c r="CA22" i="31" s="1"/>
  <c r="CB22" i="31" s="1"/>
  <c r="AG21" i="31"/>
  <c r="AH21" i="31"/>
  <c r="BV22" i="31" l="1"/>
  <c r="AH22" i="31"/>
  <c r="BI58" i="25"/>
  <c r="AU58" i="25"/>
  <c r="BH58" i="25"/>
  <c r="BJ58" i="25" s="1"/>
  <c r="AT58" i="25"/>
  <c r="AV58" i="25" s="1"/>
  <c r="CO61" i="25" l="1"/>
  <c r="BL62" i="25"/>
  <c r="BL63" i="25"/>
  <c r="BW61" i="25"/>
  <c r="BX61" i="25" s="1"/>
  <c r="BM61" i="25"/>
  <c r="BL61" i="25" s="1"/>
  <c r="S61" i="25"/>
  <c r="X61" i="25"/>
  <c r="P61" i="25"/>
  <c r="N61" i="25"/>
  <c r="L61" i="25"/>
  <c r="BN61" i="25" l="1"/>
  <c r="CJ61" i="25"/>
  <c r="CK61" i="25" s="1" a="1"/>
  <c r="CK61" i="25" s="1"/>
  <c r="BI56" i="25"/>
  <c r="AU56" i="25"/>
  <c r="BD56" i="25"/>
  <c r="AP56" i="25"/>
  <c r="AV56" i="25" s="1"/>
  <c r="BI55" i="25"/>
  <c r="AU55" i="25"/>
  <c r="BD55" i="25"/>
  <c r="AP55" i="25"/>
  <c r="BI54" i="25"/>
  <c r="AU54" i="25"/>
  <c r="CO60" i="25" l="1"/>
  <c r="CM60" i="25" a="1"/>
  <c r="CM60" i="25" s="1"/>
  <c r="CM61" i="25" a="1"/>
  <c r="CM61" i="25" s="1"/>
  <c r="BR60" i="25"/>
  <c r="BS60" i="25"/>
  <c r="BR61" i="25"/>
  <c r="BS61" i="25"/>
  <c r="BR62" i="25"/>
  <c r="BS62" i="25"/>
  <c r="BW60" i="25"/>
  <c r="BX60" i="25" s="1"/>
  <c r="AL60" i="25"/>
  <c r="AL61" i="25"/>
  <c r="BY61" i="25" s="1"/>
  <c r="BZ61" i="25" s="1"/>
  <c r="BM60" i="25"/>
  <c r="BN60" i="25" s="1"/>
  <c r="AD60" i="25"/>
  <c r="AF60" i="25" s="1"/>
  <c r="AD61" i="25"/>
  <c r="AF61" i="25" s="1"/>
  <c r="BV61" i="25" s="1"/>
  <c r="AD62" i="25"/>
  <c r="AF62" i="25" s="1"/>
  <c r="BV62" i="25" s="1"/>
  <c r="S60" i="25"/>
  <c r="AG60" i="25" l="1"/>
  <c r="BV60" i="25"/>
  <c r="AW61" i="25"/>
  <c r="CA61" i="25" s="1"/>
  <c r="CB61" i="25" s="1"/>
  <c r="AG61" i="25"/>
  <c r="AH61" i="25"/>
  <c r="CJ60" i="25"/>
  <c r="CK60" i="25" s="1" a="1"/>
  <c r="CK60" i="25" s="1"/>
  <c r="BY60" i="25"/>
  <c r="BZ60" i="25" s="1"/>
  <c r="AG62" i="25"/>
  <c r="AH62" i="25"/>
  <c r="BT62" i="25"/>
  <c r="CF62" i="25" s="1"/>
  <c r="BT60" i="25"/>
  <c r="CF60" i="25" s="1"/>
  <c r="AW60" i="25"/>
  <c r="CA60" i="25" s="1"/>
  <c r="CB60" i="25" s="1"/>
  <c r="BT61" i="25"/>
  <c r="CF61" i="25" s="1"/>
  <c r="AW62" i="25"/>
  <c r="CA62" i="25" s="1"/>
  <c r="CB62" i="25" s="1"/>
  <c r="AH60" i="25"/>
  <c r="BL60" i="25"/>
  <c r="V59" i="25"/>
  <c r="S59" i="25"/>
  <c r="P59" i="25"/>
  <c r="L59" i="25"/>
  <c r="CO56" i="25" l="1"/>
  <c r="CO57" i="25"/>
  <c r="CO58" i="25"/>
  <c r="CO59" i="25"/>
  <c r="CM57" i="25" a="1"/>
  <c r="CM57" i="25" s="1"/>
  <c r="CM58" i="25" a="1"/>
  <c r="CM58" i="25" s="1"/>
  <c r="CM59" i="25" a="1"/>
  <c r="CM59" i="25" s="1"/>
  <c r="BW56" i="25"/>
  <c r="BX56" i="25" s="1"/>
  <c r="BW57" i="25"/>
  <c r="BX57" i="25" s="1"/>
  <c r="CA57" i="25"/>
  <c r="CB57" i="25" s="1"/>
  <c r="BW58" i="25"/>
  <c r="CJ58" i="25" s="1"/>
  <c r="CK58" i="25" s="1" a="1"/>
  <c r="CK58" i="25" s="1"/>
  <c r="BW59" i="25"/>
  <c r="CJ59" i="25" s="1"/>
  <c r="CK59" i="25" s="1" a="1"/>
  <c r="CK59" i="25" s="1"/>
  <c r="BM57" i="25"/>
  <c r="BN57" i="25" s="1"/>
  <c r="CF57" i="25" s="1"/>
  <c r="BM58" i="25"/>
  <c r="BN58" i="25" s="1"/>
  <c r="BM59" i="25"/>
  <c r="AD59" i="25"/>
  <c r="AF59" i="25" s="1"/>
  <c r="L58" i="25"/>
  <c r="AD58" i="25" s="1"/>
  <c r="AF58" i="25" s="1"/>
  <c r="AD57" i="25"/>
  <c r="AF57" i="25" s="1"/>
  <c r="BK15" i="31"/>
  <c r="BO15" i="31"/>
  <c r="BO53" i="25"/>
  <c r="BO52" i="25"/>
  <c r="BO50" i="25"/>
  <c r="BO48" i="25"/>
  <c r="BO49" i="25"/>
  <c r="BO46" i="25"/>
  <c r="BO45" i="25"/>
  <c r="BO44" i="25"/>
  <c r="AM44" i="25"/>
  <c r="BO42" i="25"/>
  <c r="BO41" i="25"/>
  <c r="AM41" i="25"/>
  <c r="BO39" i="25"/>
  <c r="BO38" i="25"/>
  <c r="BO34" i="25"/>
  <c r="BO33" i="25"/>
  <c r="BO31" i="25"/>
  <c r="BO24" i="25"/>
  <c r="BO23" i="25"/>
  <c r="BO20" i="25"/>
  <c r="BO19" i="25"/>
  <c r="BO17" i="25"/>
  <c r="BO14" i="25"/>
  <c r="CM56" i="25" a="1"/>
  <c r="CM56" i="25" s="1"/>
  <c r="BU56" i="25"/>
  <c r="BJ56" i="25"/>
  <c r="BM56" i="25"/>
  <c r="BL56" i="25" s="1"/>
  <c r="CO55" i="25"/>
  <c r="CM55" i="25" a="1"/>
  <c r="CM55" i="25" s="1"/>
  <c r="BR55" i="25"/>
  <c r="BS55" i="25"/>
  <c r="BR56" i="25"/>
  <c r="BS56" i="25"/>
  <c r="BR58" i="25"/>
  <c r="BS58" i="25"/>
  <c r="BR59" i="25"/>
  <c r="BS59" i="25"/>
  <c r="BU55" i="25"/>
  <c r="BW55" i="25"/>
  <c r="BX55" i="25" s="1"/>
  <c r="AL55" i="25"/>
  <c r="AL56" i="25"/>
  <c r="AL57" i="25"/>
  <c r="AL58" i="25"/>
  <c r="AL59" i="25"/>
  <c r="BM55" i="25"/>
  <c r="BN55" i="25" s="1"/>
  <c r="V55" i="25"/>
  <c r="N55" i="25"/>
  <c r="X55" i="25"/>
  <c r="S55" i="25"/>
  <c r="M55" i="25"/>
  <c r="L55" i="25"/>
  <c r="AH57" i="25" l="1"/>
  <c r="BV57" i="25"/>
  <c r="AG58" i="25"/>
  <c r="BV58" i="25"/>
  <c r="AG59" i="25"/>
  <c r="BV59" i="25"/>
  <c r="BN59" i="25"/>
  <c r="BY59" i="25" s="1"/>
  <c r="BZ59" i="25" s="1"/>
  <c r="BL59" i="25"/>
  <c r="BL58" i="25"/>
  <c r="BY57" i="25"/>
  <c r="BZ57" i="25" s="1"/>
  <c r="BY58" i="25"/>
  <c r="BZ58" i="25" s="1"/>
  <c r="AH59" i="25"/>
  <c r="CJ57" i="25"/>
  <c r="CK57" i="25" s="1" a="1"/>
  <c r="CK57" i="25" s="1"/>
  <c r="BX58" i="25"/>
  <c r="BX59" i="25"/>
  <c r="AH58" i="25"/>
  <c r="AG57" i="25"/>
  <c r="BT59" i="25"/>
  <c r="BT58" i="25"/>
  <c r="CF58" i="25" s="1"/>
  <c r="BY55" i="25"/>
  <c r="BZ55" i="25" s="1"/>
  <c r="AW56" i="25"/>
  <c r="CA56" i="25" s="1"/>
  <c r="CB56" i="25" s="1"/>
  <c r="AW58" i="25"/>
  <c r="CA58" i="25" s="1"/>
  <c r="CB58" i="25" s="1"/>
  <c r="AW59" i="25"/>
  <c r="CA59" i="25" s="1"/>
  <c r="CB59" i="25" s="1"/>
  <c r="CJ55" i="25"/>
  <c r="CK55" i="25" s="1" a="1"/>
  <c r="CK55" i="25" s="1"/>
  <c r="BN56" i="25"/>
  <c r="BY56" i="25" s="1"/>
  <c r="BZ56" i="25" s="1"/>
  <c r="BT55" i="25"/>
  <c r="CJ56" i="25"/>
  <c r="CK56" i="25" s="1" a="1"/>
  <c r="CK56" i="25" s="1"/>
  <c r="BT56" i="25"/>
  <c r="CO54" i="25"/>
  <c r="CM54" i="25" a="1"/>
  <c r="CM54" i="25" s="1"/>
  <c r="BU54" i="25"/>
  <c r="BW54" i="25"/>
  <c r="BX54" i="25" s="1"/>
  <c r="BM54" i="25"/>
  <c r="BN54" i="25" s="1"/>
  <c r="CF59" i="25" l="1"/>
  <c r="CJ54" i="25"/>
  <c r="CK54" i="25" s="1" a="1"/>
  <c r="CK54" i="25" s="1"/>
  <c r="V54" i="25"/>
  <c r="Z54" i="25"/>
  <c r="S54" i="25"/>
  <c r="T54" i="25"/>
  <c r="P54" i="25"/>
  <c r="N54" i="25"/>
  <c r="M54" i="25"/>
  <c r="L54" i="25"/>
  <c r="BI20" i="31"/>
  <c r="AU20" i="31"/>
  <c r="BD20" i="31"/>
  <c r="AP20" i="31"/>
  <c r="BI19" i="31"/>
  <c r="AU19" i="31"/>
  <c r="BD19" i="31"/>
  <c r="AP19" i="31"/>
  <c r="BI26" i="25"/>
  <c r="AV20" i="31" l="1"/>
  <c r="BI53" i="25"/>
  <c r="AU53" i="25"/>
  <c r="BI52" i="25"/>
  <c r="AU52" i="25"/>
  <c r="BI50" i="25" l="1"/>
  <c r="AU50" i="25"/>
  <c r="BI51" i="25" l="1"/>
  <c r="AU51" i="25"/>
  <c r="CO20" i="31" l="1"/>
  <c r="CM20" i="31" a="1"/>
  <c r="CM20" i="31" s="1"/>
  <c r="BR20" i="31"/>
  <c r="BS20" i="31"/>
  <c r="BU20" i="31"/>
  <c r="BW20" i="31"/>
  <c r="CJ20" i="31" s="1"/>
  <c r="BN20" i="31"/>
  <c r="BL20" i="31"/>
  <c r="BJ20" i="31"/>
  <c r="S20" i="31"/>
  <c r="BX20" i="31" l="1"/>
  <c r="AW20" i="31"/>
  <c r="CA20" i="31" s="1"/>
  <c r="CB20" i="31" s="1"/>
  <c r="BT20" i="31"/>
  <c r="CH20" i="31" s="1"/>
  <c r="AG20" i="31"/>
  <c r="BV20" i="31"/>
  <c r="AH20" i="31"/>
  <c r="CO19" i="31"/>
  <c r="CM19" i="31" a="1"/>
  <c r="CM19" i="31" s="1"/>
  <c r="CK20" i="31" a="1"/>
  <c r="CK20" i="31" s="1"/>
  <c r="AL19" i="31"/>
  <c r="AL20" i="31"/>
  <c r="BY20" i="31" s="1"/>
  <c r="BZ20" i="31" s="1"/>
  <c r="V19" i="31"/>
  <c r="S19" i="31"/>
  <c r="N19" i="31"/>
  <c r="BI49" i="25"/>
  <c r="AU49" i="25"/>
  <c r="CF55" i="25"/>
  <c r="BI48" i="25"/>
  <c r="AU48" i="25"/>
  <c r="CO53" i="25" l="1"/>
  <c r="CF56" i="25"/>
  <c r="BR53" i="25"/>
  <c r="BS53" i="25"/>
  <c r="BR54" i="25"/>
  <c r="BS54" i="25"/>
  <c r="BL54" i="25"/>
  <c r="BL55" i="25"/>
  <c r="BU53" i="25"/>
  <c r="BW53" i="25"/>
  <c r="CJ53" i="25" s="1"/>
  <c r="CK53" i="25" s="1" a="1"/>
  <c r="CK53" i="25" s="1"/>
  <c r="BJ53" i="25"/>
  <c r="BJ54" i="25"/>
  <c r="BJ55" i="25"/>
  <c r="AW55" i="25"/>
  <c r="CA55" i="25" s="1"/>
  <c r="CB55" i="25" s="1"/>
  <c r="AV53" i="25"/>
  <c r="AV54" i="25"/>
  <c r="AV55" i="25"/>
  <c r="AL53" i="25"/>
  <c r="AL54" i="25"/>
  <c r="BY54" i="25" s="1"/>
  <c r="BZ54" i="25" s="1"/>
  <c r="BM53" i="25"/>
  <c r="BL53" i="25" s="1"/>
  <c r="AD53" i="25"/>
  <c r="AF53" i="25" s="1"/>
  <c r="AD54" i="25"/>
  <c r="AF54" i="25" s="1"/>
  <c r="AD55" i="25"/>
  <c r="AF55" i="25" s="1"/>
  <c r="AD56" i="25"/>
  <c r="AF56" i="25" s="1"/>
  <c r="S53" i="25"/>
  <c r="CO52" i="25"/>
  <c r="CM52" i="25" a="1"/>
  <c r="CM52" i="25" s="1"/>
  <c r="CM53" i="25" a="1"/>
  <c r="CM53" i="25" s="1"/>
  <c r="BM52" i="25"/>
  <c r="BN52" i="25" s="1"/>
  <c r="S52" i="25"/>
  <c r="N52" i="25"/>
  <c r="AG56" i="25" l="1"/>
  <c r="AH56" i="25"/>
  <c r="BV56" i="25"/>
  <c r="AG55" i="25"/>
  <c r="BV55" i="25"/>
  <c r="AH55" i="25"/>
  <c r="AG54" i="25"/>
  <c r="BV54" i="25"/>
  <c r="AH54" i="25"/>
  <c r="BT54" i="25"/>
  <c r="CF54" i="25" s="1"/>
  <c r="AW54" i="25"/>
  <c r="CA54" i="25" s="1"/>
  <c r="CB54" i="25" s="1"/>
  <c r="BX53" i="25"/>
  <c r="BN53" i="25"/>
  <c r="BY53" i="25" s="1"/>
  <c r="BZ53" i="25" s="1"/>
  <c r="AG53" i="25"/>
  <c r="AH53" i="25"/>
  <c r="BV53" i="25"/>
  <c r="BT53" i="25"/>
  <c r="AW53" i="25"/>
  <c r="CA53" i="25" s="1"/>
  <c r="CB53" i="25" s="1"/>
  <c r="CO51" i="25"/>
  <c r="BL52" i="25"/>
  <c r="BM51" i="25"/>
  <c r="BL51" i="25" s="1"/>
  <c r="BW50" i="25"/>
  <c r="BX50" i="25" s="1"/>
  <c r="BW51" i="25"/>
  <c r="BX51" i="25" s="1"/>
  <c r="BW52" i="25"/>
  <c r="BU50" i="25"/>
  <c r="BU51" i="25"/>
  <c r="BU52" i="25"/>
  <c r="BJ50" i="25"/>
  <c r="BJ51" i="25"/>
  <c r="BJ52" i="25"/>
  <c r="AV50" i="25"/>
  <c r="AV51" i="25"/>
  <c r="AV52" i="25"/>
  <c r="AL50" i="25"/>
  <c r="AL51" i="25"/>
  <c r="AL52" i="25"/>
  <c r="BY52" i="25" s="1"/>
  <c r="BZ52" i="25" s="1"/>
  <c r="AD51" i="25"/>
  <c r="AF51" i="25" s="1"/>
  <c r="AD52" i="25"/>
  <c r="AF52" i="25" s="1"/>
  <c r="S50" i="25"/>
  <c r="P50" i="25"/>
  <c r="L50" i="25"/>
  <c r="A5012" i="27"/>
  <c r="B5012" i="27"/>
  <c r="C5012" i="27"/>
  <c r="D5012" i="27"/>
  <c r="E5012" i="27"/>
  <c r="F5012" i="27"/>
  <c r="A5013" i="27"/>
  <c r="B5013" i="27"/>
  <c r="C5013" i="27"/>
  <c r="D5013" i="27"/>
  <c r="E5013" i="27"/>
  <c r="F5013" i="27"/>
  <c r="A5014" i="27"/>
  <c r="B5014" i="27"/>
  <c r="C5014" i="27"/>
  <c r="D5014" i="27"/>
  <c r="E5014" i="27"/>
  <c r="F5014" i="27"/>
  <c r="A5015" i="27"/>
  <c r="B5015" i="27"/>
  <c r="C5015" i="27"/>
  <c r="D5015" i="27"/>
  <c r="E5015" i="27"/>
  <c r="F5015" i="27"/>
  <c r="A5016" i="27"/>
  <c r="B5016" i="27"/>
  <c r="C5016" i="27"/>
  <c r="D5016" i="27"/>
  <c r="E5016" i="27"/>
  <c r="F5016" i="27"/>
  <c r="A5017" i="27"/>
  <c r="B5017" i="27"/>
  <c r="C5017" i="27"/>
  <c r="D5017" i="27"/>
  <c r="E5017" i="27"/>
  <c r="F5017" i="27"/>
  <c r="A5018" i="27"/>
  <c r="B5018" i="27"/>
  <c r="C5018" i="27"/>
  <c r="D5018" i="27"/>
  <c r="E5018" i="27"/>
  <c r="F5018" i="27"/>
  <c r="A5019" i="27"/>
  <c r="B5019" i="27"/>
  <c r="C5019" i="27"/>
  <c r="D5019" i="27"/>
  <c r="E5019" i="27"/>
  <c r="F5019" i="27"/>
  <c r="A5020" i="27"/>
  <c r="B5020" i="27"/>
  <c r="C5020" i="27"/>
  <c r="D5020" i="27"/>
  <c r="E5020" i="27"/>
  <c r="F5020" i="27"/>
  <c r="A5021" i="27"/>
  <c r="B5021" i="27"/>
  <c r="C5021" i="27"/>
  <c r="D5021" i="27"/>
  <c r="E5021" i="27"/>
  <c r="F5021" i="27"/>
  <c r="A5022" i="27"/>
  <c r="B5022" i="27"/>
  <c r="C5022" i="27"/>
  <c r="D5022" i="27"/>
  <c r="E5022" i="27"/>
  <c r="F5022" i="27"/>
  <c r="A5023" i="27"/>
  <c r="B5023" i="27"/>
  <c r="C5023" i="27"/>
  <c r="D5023" i="27"/>
  <c r="E5023" i="27"/>
  <c r="F5023" i="27"/>
  <c r="A5024" i="27"/>
  <c r="B5024" i="27"/>
  <c r="C5024" i="27"/>
  <c r="D5024" i="27"/>
  <c r="E5024" i="27"/>
  <c r="F5024" i="27"/>
  <c r="A5025" i="27"/>
  <c r="B5025" i="27"/>
  <c r="C5025" i="27"/>
  <c r="D5025" i="27"/>
  <c r="E5025" i="27"/>
  <c r="F5025" i="27"/>
  <c r="A5026" i="27"/>
  <c r="B5026" i="27"/>
  <c r="C5026" i="27"/>
  <c r="D5026" i="27"/>
  <c r="E5026" i="27"/>
  <c r="F5026" i="27"/>
  <c r="A5027" i="27"/>
  <c r="B5027" i="27"/>
  <c r="C5027" i="27"/>
  <c r="D5027" i="27"/>
  <c r="E5027" i="27"/>
  <c r="F5027" i="27"/>
  <c r="A5028" i="27"/>
  <c r="B5028" i="27"/>
  <c r="C5028" i="27"/>
  <c r="D5028" i="27"/>
  <c r="E5028" i="27"/>
  <c r="F5028" i="27"/>
  <c r="A5029" i="27"/>
  <c r="B5029" i="27"/>
  <c r="C5029" i="27"/>
  <c r="D5029" i="27"/>
  <c r="E5029" i="27"/>
  <c r="F5029" i="27"/>
  <c r="A5030" i="27"/>
  <c r="B5030" i="27"/>
  <c r="C5030" i="27"/>
  <c r="D5030" i="27"/>
  <c r="E5030" i="27"/>
  <c r="F5030" i="27"/>
  <c r="A5031" i="27"/>
  <c r="B5031" i="27"/>
  <c r="C5031" i="27"/>
  <c r="D5031" i="27"/>
  <c r="E5031" i="27"/>
  <c r="F5031" i="27"/>
  <c r="A5032" i="27"/>
  <c r="B5032" i="27"/>
  <c r="C5032" i="27"/>
  <c r="D5032" i="27"/>
  <c r="E5032" i="27"/>
  <c r="F5032" i="27"/>
  <c r="A5033" i="27"/>
  <c r="B5033" i="27"/>
  <c r="C5033" i="27"/>
  <c r="D5033" i="27"/>
  <c r="E5033" i="27"/>
  <c r="F5033" i="27"/>
  <c r="A5034" i="27"/>
  <c r="B5034" i="27"/>
  <c r="C5034" i="27"/>
  <c r="D5034" i="27"/>
  <c r="E5034" i="27"/>
  <c r="F5034" i="27"/>
  <c r="A5035" i="27"/>
  <c r="B5035" i="27"/>
  <c r="C5035" i="27"/>
  <c r="D5035" i="27"/>
  <c r="E5035" i="27"/>
  <c r="F5035" i="27"/>
  <c r="A5036" i="27"/>
  <c r="B5036" i="27"/>
  <c r="C5036" i="27"/>
  <c r="D5036" i="27"/>
  <c r="E5036" i="27"/>
  <c r="F5036" i="27"/>
  <c r="A5037" i="27"/>
  <c r="B5037" i="27"/>
  <c r="C5037" i="27"/>
  <c r="D5037" i="27"/>
  <c r="E5037" i="27"/>
  <c r="F5037" i="27"/>
  <c r="A5038" i="27"/>
  <c r="B5038" i="27"/>
  <c r="C5038" i="27"/>
  <c r="D5038" i="27"/>
  <c r="E5038" i="27"/>
  <c r="F5038" i="27"/>
  <c r="A5039" i="27"/>
  <c r="B5039" i="27"/>
  <c r="C5039" i="27"/>
  <c r="D5039" i="27"/>
  <c r="E5039" i="27"/>
  <c r="F5039" i="27"/>
  <c r="A5040" i="27"/>
  <c r="B5040" i="27"/>
  <c r="C5040" i="27"/>
  <c r="D5040" i="27"/>
  <c r="E5040" i="27"/>
  <c r="F5040" i="27"/>
  <c r="A5041" i="27"/>
  <c r="B5041" i="27"/>
  <c r="C5041" i="27"/>
  <c r="D5041" i="27"/>
  <c r="E5041" i="27"/>
  <c r="F5041" i="27"/>
  <c r="A5042" i="27"/>
  <c r="B5042" i="27"/>
  <c r="C5042" i="27"/>
  <c r="D5042" i="27"/>
  <c r="E5042" i="27"/>
  <c r="F5042" i="27"/>
  <c r="A5043" i="27"/>
  <c r="B5043" i="27"/>
  <c r="C5043" i="27"/>
  <c r="D5043" i="27"/>
  <c r="E5043" i="27"/>
  <c r="F5043" i="27"/>
  <c r="A5044" i="27"/>
  <c r="B5044" i="27"/>
  <c r="C5044" i="27"/>
  <c r="D5044" i="27"/>
  <c r="E5044" i="27"/>
  <c r="F5044" i="27"/>
  <c r="A5045" i="27"/>
  <c r="B5045" i="27"/>
  <c r="C5045" i="27"/>
  <c r="D5045" i="27"/>
  <c r="E5045" i="27"/>
  <c r="F5045" i="27"/>
  <c r="A5046" i="27"/>
  <c r="B5046" i="27"/>
  <c r="C5046" i="27"/>
  <c r="D5046" i="27"/>
  <c r="E5046" i="27"/>
  <c r="F5046" i="27"/>
  <c r="A5047" i="27"/>
  <c r="B5047" i="27"/>
  <c r="C5047" i="27"/>
  <c r="D5047" i="27"/>
  <c r="E5047" i="27"/>
  <c r="F5047" i="27"/>
  <c r="A5048" i="27"/>
  <c r="B5048" i="27"/>
  <c r="C5048" i="27"/>
  <c r="D5048" i="27"/>
  <c r="E5048" i="27"/>
  <c r="F5048" i="27"/>
  <c r="A5049" i="27"/>
  <c r="B5049" i="27"/>
  <c r="C5049" i="27"/>
  <c r="D5049" i="27"/>
  <c r="E5049" i="27"/>
  <c r="F5049" i="27"/>
  <c r="A5050" i="27"/>
  <c r="B5050" i="27"/>
  <c r="C5050" i="27"/>
  <c r="D5050" i="27"/>
  <c r="E5050" i="27"/>
  <c r="F5050" i="27"/>
  <c r="A5051" i="27"/>
  <c r="B5051" i="27"/>
  <c r="C5051" i="27"/>
  <c r="D5051" i="27"/>
  <c r="E5051" i="27"/>
  <c r="F5051" i="27"/>
  <c r="A5052" i="27"/>
  <c r="B5052" i="27"/>
  <c r="C5052" i="27"/>
  <c r="D5052" i="27"/>
  <c r="E5052" i="27"/>
  <c r="F5052" i="27"/>
  <c r="A5053" i="27"/>
  <c r="B5053" i="27"/>
  <c r="C5053" i="27"/>
  <c r="D5053" i="27"/>
  <c r="E5053" i="27"/>
  <c r="F5053" i="27"/>
  <c r="A5054" i="27"/>
  <c r="B5054" i="27"/>
  <c r="C5054" i="27"/>
  <c r="D5054" i="27"/>
  <c r="E5054" i="27"/>
  <c r="F5054" i="27"/>
  <c r="A5055" i="27"/>
  <c r="B5055" i="27"/>
  <c r="C5055" i="27"/>
  <c r="D5055" i="27"/>
  <c r="E5055" i="27"/>
  <c r="F5055" i="27"/>
  <c r="A5056" i="27"/>
  <c r="B5056" i="27"/>
  <c r="C5056" i="27"/>
  <c r="D5056" i="27"/>
  <c r="E5056" i="27"/>
  <c r="F5056" i="27"/>
  <c r="A5057" i="27"/>
  <c r="B5057" i="27"/>
  <c r="C5057" i="27"/>
  <c r="D5057" i="27"/>
  <c r="E5057" i="27"/>
  <c r="F5057" i="27"/>
  <c r="A5058" i="27"/>
  <c r="B5058" i="27"/>
  <c r="C5058" i="27"/>
  <c r="D5058" i="27"/>
  <c r="E5058" i="27"/>
  <c r="F5058" i="27"/>
  <c r="A5059" i="27"/>
  <c r="B5059" i="27"/>
  <c r="C5059" i="27"/>
  <c r="D5059" i="27"/>
  <c r="E5059" i="27"/>
  <c r="F5059" i="27"/>
  <c r="A5060" i="27"/>
  <c r="B5060" i="27"/>
  <c r="C5060" i="27"/>
  <c r="D5060" i="27"/>
  <c r="E5060" i="27"/>
  <c r="F5060" i="27"/>
  <c r="A5061" i="27"/>
  <c r="B5061" i="27"/>
  <c r="C5061" i="27"/>
  <c r="D5061" i="27"/>
  <c r="E5061" i="27"/>
  <c r="F5061" i="27"/>
  <c r="A5062" i="27"/>
  <c r="B5062" i="27"/>
  <c r="C5062" i="27"/>
  <c r="D5062" i="27"/>
  <c r="E5062" i="27"/>
  <c r="F5062" i="27"/>
  <c r="A5063" i="27"/>
  <c r="B5063" i="27"/>
  <c r="C5063" i="27"/>
  <c r="D5063" i="27"/>
  <c r="E5063" i="27"/>
  <c r="F5063" i="27"/>
  <c r="A5064" i="27"/>
  <c r="B5064" i="27"/>
  <c r="C5064" i="27"/>
  <c r="D5064" i="27"/>
  <c r="E5064" i="27"/>
  <c r="F5064" i="27"/>
  <c r="A5065" i="27"/>
  <c r="B5065" i="27"/>
  <c r="C5065" i="27"/>
  <c r="D5065" i="27"/>
  <c r="E5065" i="27"/>
  <c r="F5065" i="27"/>
  <c r="A5066" i="27"/>
  <c r="B5066" i="27"/>
  <c r="C5066" i="27"/>
  <c r="D5066" i="27"/>
  <c r="E5066" i="27"/>
  <c r="F5066" i="27"/>
  <c r="A5067" i="27"/>
  <c r="B5067" i="27"/>
  <c r="C5067" i="27"/>
  <c r="D5067" i="27"/>
  <c r="E5067" i="27"/>
  <c r="F5067" i="27"/>
  <c r="A5068" i="27"/>
  <c r="B5068" i="27"/>
  <c r="C5068" i="27"/>
  <c r="D5068" i="27"/>
  <c r="E5068" i="27"/>
  <c r="F5068" i="27"/>
  <c r="A5069" i="27"/>
  <c r="B5069" i="27"/>
  <c r="C5069" i="27"/>
  <c r="D5069" i="27"/>
  <c r="E5069" i="27"/>
  <c r="F5069" i="27"/>
  <c r="A5070" i="27"/>
  <c r="B5070" i="27"/>
  <c r="C5070" i="27"/>
  <c r="D5070" i="27"/>
  <c r="E5070" i="27"/>
  <c r="F5070" i="27"/>
  <c r="A5071" i="27"/>
  <c r="B5071" i="27"/>
  <c r="C5071" i="27"/>
  <c r="D5071" i="27"/>
  <c r="E5071" i="27"/>
  <c r="F5071" i="27"/>
  <c r="A5072" i="27"/>
  <c r="B5072" i="27"/>
  <c r="C5072" i="27"/>
  <c r="D5072" i="27"/>
  <c r="E5072" i="27"/>
  <c r="F5072" i="27"/>
  <c r="A5073" i="27"/>
  <c r="B5073" i="27"/>
  <c r="C5073" i="27"/>
  <c r="D5073" i="27"/>
  <c r="E5073" i="27"/>
  <c r="F5073" i="27"/>
  <c r="A5074" i="27"/>
  <c r="B5074" i="27"/>
  <c r="C5074" i="27"/>
  <c r="D5074" i="27"/>
  <c r="E5074" i="27"/>
  <c r="F5074" i="27"/>
  <c r="A5075" i="27"/>
  <c r="B5075" i="27"/>
  <c r="C5075" i="27"/>
  <c r="D5075" i="27"/>
  <c r="E5075" i="27"/>
  <c r="F5075" i="27"/>
  <c r="A5076" i="27"/>
  <c r="B5076" i="27"/>
  <c r="C5076" i="27"/>
  <c r="D5076" i="27"/>
  <c r="E5076" i="27"/>
  <c r="F5076" i="27"/>
  <c r="A5077" i="27"/>
  <c r="B5077" i="27"/>
  <c r="C5077" i="27"/>
  <c r="D5077" i="27"/>
  <c r="E5077" i="27"/>
  <c r="F5077" i="27"/>
  <c r="A5078" i="27"/>
  <c r="B5078" i="27"/>
  <c r="C5078" i="27"/>
  <c r="D5078" i="27"/>
  <c r="E5078" i="27"/>
  <c r="F5078" i="27"/>
  <c r="A5079" i="27"/>
  <c r="B5079" i="27"/>
  <c r="C5079" i="27"/>
  <c r="D5079" i="27"/>
  <c r="E5079" i="27"/>
  <c r="F5079" i="27"/>
  <c r="A5080" i="27"/>
  <c r="B5080" i="27"/>
  <c r="C5080" i="27"/>
  <c r="D5080" i="27"/>
  <c r="E5080" i="27"/>
  <c r="F5080" i="27"/>
  <c r="A5081" i="27"/>
  <c r="B5081" i="27"/>
  <c r="C5081" i="27"/>
  <c r="D5081" i="27"/>
  <c r="E5081" i="27"/>
  <c r="F5081" i="27"/>
  <c r="A5082" i="27"/>
  <c r="B5082" i="27"/>
  <c r="C5082" i="27"/>
  <c r="D5082" i="27"/>
  <c r="E5082" i="27"/>
  <c r="F5082" i="27"/>
  <c r="A5083" i="27"/>
  <c r="B5083" i="27"/>
  <c r="C5083" i="27"/>
  <c r="D5083" i="27"/>
  <c r="E5083" i="27"/>
  <c r="F5083" i="27"/>
  <c r="A5084" i="27"/>
  <c r="B5084" i="27"/>
  <c r="C5084" i="27"/>
  <c r="D5084" i="27"/>
  <c r="E5084" i="27"/>
  <c r="F5084" i="27"/>
  <c r="A5085" i="27"/>
  <c r="B5085" i="27"/>
  <c r="C5085" i="27"/>
  <c r="D5085" i="27"/>
  <c r="E5085" i="27"/>
  <c r="F5085" i="27"/>
  <c r="A5086" i="27"/>
  <c r="B5086" i="27"/>
  <c r="C5086" i="27"/>
  <c r="D5086" i="27"/>
  <c r="E5086" i="27"/>
  <c r="F5086" i="27"/>
  <c r="A5087" i="27"/>
  <c r="B5087" i="27"/>
  <c r="C5087" i="27"/>
  <c r="D5087" i="27"/>
  <c r="E5087" i="27"/>
  <c r="F5087" i="27"/>
  <c r="A5088" i="27"/>
  <c r="B5088" i="27"/>
  <c r="C5088" i="27"/>
  <c r="D5088" i="27"/>
  <c r="E5088" i="27"/>
  <c r="F5088" i="27"/>
  <c r="A5089" i="27"/>
  <c r="B5089" i="27"/>
  <c r="C5089" i="27"/>
  <c r="D5089" i="27"/>
  <c r="E5089" i="27"/>
  <c r="F5089" i="27"/>
  <c r="A5090" i="27"/>
  <c r="B5090" i="27"/>
  <c r="C5090" i="27"/>
  <c r="D5090" i="27"/>
  <c r="E5090" i="27"/>
  <c r="F5090" i="27"/>
  <c r="A5091" i="27"/>
  <c r="B5091" i="27"/>
  <c r="C5091" i="27"/>
  <c r="D5091" i="27"/>
  <c r="E5091" i="27"/>
  <c r="F5091" i="27"/>
  <c r="A5092" i="27"/>
  <c r="B5092" i="27"/>
  <c r="C5092" i="27"/>
  <c r="D5092" i="27"/>
  <c r="E5092" i="27"/>
  <c r="F5092" i="27"/>
  <c r="A5093" i="27"/>
  <c r="B5093" i="27"/>
  <c r="C5093" i="27"/>
  <c r="D5093" i="27"/>
  <c r="E5093" i="27"/>
  <c r="F5093" i="27"/>
  <c r="A5094" i="27"/>
  <c r="B5094" i="27"/>
  <c r="C5094" i="27"/>
  <c r="D5094" i="27"/>
  <c r="E5094" i="27"/>
  <c r="F5094" i="27"/>
  <c r="A5095" i="27"/>
  <c r="B5095" i="27"/>
  <c r="C5095" i="27"/>
  <c r="D5095" i="27"/>
  <c r="E5095" i="27"/>
  <c r="F5095" i="27"/>
  <c r="A5096" i="27"/>
  <c r="B5096" i="27"/>
  <c r="C5096" i="27"/>
  <c r="D5096" i="27"/>
  <c r="E5096" i="27"/>
  <c r="F5096" i="27"/>
  <c r="A5097" i="27"/>
  <c r="B5097" i="27"/>
  <c r="C5097" i="27"/>
  <c r="D5097" i="27"/>
  <c r="E5097" i="27"/>
  <c r="F5097" i="27"/>
  <c r="A5098" i="27"/>
  <c r="B5098" i="27"/>
  <c r="C5098" i="27"/>
  <c r="D5098" i="27"/>
  <c r="E5098" i="27"/>
  <c r="F5098" i="27"/>
  <c r="A5099" i="27"/>
  <c r="B5099" i="27"/>
  <c r="C5099" i="27"/>
  <c r="D5099" i="27"/>
  <c r="E5099" i="27"/>
  <c r="F5099" i="27"/>
  <c r="A5100" i="27"/>
  <c r="B5100" i="27"/>
  <c r="C5100" i="27"/>
  <c r="D5100" i="27"/>
  <c r="E5100" i="27"/>
  <c r="F5100" i="27"/>
  <c r="A5101" i="27"/>
  <c r="B5101" i="27"/>
  <c r="C5101" i="27"/>
  <c r="D5101" i="27"/>
  <c r="E5101" i="27"/>
  <c r="F5101" i="27"/>
  <c r="A5102" i="27"/>
  <c r="B5102" i="27"/>
  <c r="C5102" i="27"/>
  <c r="D5102" i="27"/>
  <c r="E5102" i="27"/>
  <c r="F5102" i="27"/>
  <c r="A5103" i="27"/>
  <c r="B5103" i="27"/>
  <c r="C5103" i="27"/>
  <c r="D5103" i="27"/>
  <c r="E5103" i="27"/>
  <c r="F5103" i="27"/>
  <c r="A5104" i="27"/>
  <c r="B5104" i="27"/>
  <c r="C5104" i="27"/>
  <c r="D5104" i="27"/>
  <c r="E5104" i="27"/>
  <c r="F5104" i="27"/>
  <c r="A5105" i="27"/>
  <c r="B5105" i="27"/>
  <c r="C5105" i="27"/>
  <c r="D5105" i="27"/>
  <c r="E5105" i="27"/>
  <c r="F5105" i="27"/>
  <c r="A5106" i="27"/>
  <c r="B5106" i="27"/>
  <c r="C5106" i="27"/>
  <c r="D5106" i="27"/>
  <c r="E5106" i="27"/>
  <c r="F5106" i="27"/>
  <c r="A5107" i="27"/>
  <c r="B5107" i="27"/>
  <c r="C5107" i="27"/>
  <c r="D5107" i="27"/>
  <c r="E5107" i="27"/>
  <c r="F5107" i="27"/>
  <c r="A5108" i="27"/>
  <c r="B5108" i="27"/>
  <c r="C5108" i="27"/>
  <c r="D5108" i="27"/>
  <c r="E5108" i="27"/>
  <c r="F5108" i="27"/>
  <c r="A5109" i="27"/>
  <c r="B5109" i="27"/>
  <c r="C5109" i="27"/>
  <c r="D5109" i="27"/>
  <c r="E5109" i="27"/>
  <c r="F5109" i="27"/>
  <c r="A5110" i="27"/>
  <c r="B5110" i="27"/>
  <c r="C5110" i="27"/>
  <c r="D5110" i="27"/>
  <c r="E5110" i="27"/>
  <c r="F5110" i="27"/>
  <c r="A5111" i="27"/>
  <c r="B5111" i="27"/>
  <c r="C5111" i="27"/>
  <c r="D5111" i="27"/>
  <c r="E5111" i="27"/>
  <c r="F5111" i="27"/>
  <c r="A5112" i="27"/>
  <c r="B5112" i="27"/>
  <c r="C5112" i="27"/>
  <c r="D5112" i="27"/>
  <c r="E5112" i="27"/>
  <c r="F5112" i="27"/>
  <c r="A5113" i="27"/>
  <c r="B5113" i="27"/>
  <c r="C5113" i="27"/>
  <c r="D5113" i="27"/>
  <c r="E5113" i="27"/>
  <c r="F5113" i="27"/>
  <c r="A5114" i="27"/>
  <c r="B5114" i="27"/>
  <c r="C5114" i="27"/>
  <c r="D5114" i="27"/>
  <c r="E5114" i="27"/>
  <c r="F5114" i="27"/>
  <c r="A5115" i="27"/>
  <c r="B5115" i="27"/>
  <c r="C5115" i="27"/>
  <c r="D5115" i="27"/>
  <c r="E5115" i="27"/>
  <c r="F5115" i="27"/>
  <c r="A5116" i="27"/>
  <c r="B5116" i="27"/>
  <c r="C5116" i="27"/>
  <c r="D5116" i="27"/>
  <c r="E5116" i="27"/>
  <c r="F5116" i="27"/>
  <c r="A5117" i="27"/>
  <c r="B5117" i="27"/>
  <c r="C5117" i="27"/>
  <c r="D5117" i="27"/>
  <c r="E5117" i="27"/>
  <c r="F5117" i="27"/>
  <c r="A5118" i="27"/>
  <c r="B5118" i="27"/>
  <c r="C5118" i="27"/>
  <c r="D5118" i="27"/>
  <c r="E5118" i="27"/>
  <c r="F5118" i="27"/>
  <c r="A5119" i="27"/>
  <c r="B5119" i="27"/>
  <c r="C5119" i="27"/>
  <c r="D5119" i="27"/>
  <c r="E5119" i="27"/>
  <c r="F5119" i="27"/>
  <c r="A5120" i="27"/>
  <c r="B5120" i="27"/>
  <c r="C5120" i="27"/>
  <c r="D5120" i="27"/>
  <c r="E5120" i="27"/>
  <c r="F5120" i="27"/>
  <c r="A5121" i="27"/>
  <c r="B5121" i="27"/>
  <c r="C5121" i="27"/>
  <c r="D5121" i="27"/>
  <c r="E5121" i="27"/>
  <c r="F5121" i="27"/>
  <c r="A5122" i="27"/>
  <c r="B5122" i="27"/>
  <c r="C5122" i="27"/>
  <c r="D5122" i="27"/>
  <c r="E5122" i="27"/>
  <c r="F5122" i="27"/>
  <c r="A5123" i="27"/>
  <c r="B5123" i="27"/>
  <c r="C5123" i="27"/>
  <c r="D5123" i="27"/>
  <c r="E5123" i="27"/>
  <c r="F5123" i="27"/>
  <c r="A5124" i="27"/>
  <c r="B5124" i="27"/>
  <c r="C5124" i="27"/>
  <c r="D5124" i="27"/>
  <c r="E5124" i="27"/>
  <c r="F5124" i="27"/>
  <c r="A5125" i="27"/>
  <c r="B5125" i="27"/>
  <c r="C5125" i="27"/>
  <c r="D5125" i="27"/>
  <c r="E5125" i="27"/>
  <c r="F5125" i="27"/>
  <c r="A5126" i="27"/>
  <c r="B5126" i="27"/>
  <c r="C5126" i="27"/>
  <c r="D5126" i="27"/>
  <c r="E5126" i="27"/>
  <c r="F5126" i="27"/>
  <c r="A5127" i="27"/>
  <c r="B5127" i="27"/>
  <c r="C5127" i="27"/>
  <c r="D5127" i="27"/>
  <c r="E5127" i="27"/>
  <c r="F5127" i="27"/>
  <c r="A5128" i="27"/>
  <c r="B5128" i="27"/>
  <c r="C5128" i="27"/>
  <c r="D5128" i="27"/>
  <c r="E5128" i="27"/>
  <c r="F5128" i="27"/>
  <c r="A5129" i="27"/>
  <c r="B5129" i="27"/>
  <c r="C5129" i="27"/>
  <c r="D5129" i="27"/>
  <c r="E5129" i="27"/>
  <c r="F5129" i="27"/>
  <c r="A5130" i="27"/>
  <c r="B5130" i="27"/>
  <c r="C5130" i="27"/>
  <c r="D5130" i="27"/>
  <c r="E5130" i="27"/>
  <c r="F5130" i="27"/>
  <c r="A5131" i="27"/>
  <c r="B5131" i="27"/>
  <c r="C5131" i="27"/>
  <c r="D5131" i="27"/>
  <c r="E5131" i="27"/>
  <c r="F5131" i="27"/>
  <c r="A5132" i="27"/>
  <c r="B5132" i="27"/>
  <c r="C5132" i="27"/>
  <c r="D5132" i="27"/>
  <c r="E5132" i="27"/>
  <c r="F5132" i="27"/>
  <c r="A5133" i="27"/>
  <c r="B5133" i="27"/>
  <c r="C5133" i="27"/>
  <c r="D5133" i="27"/>
  <c r="E5133" i="27"/>
  <c r="F5133" i="27"/>
  <c r="A5134" i="27"/>
  <c r="B5134" i="27"/>
  <c r="C5134" i="27"/>
  <c r="D5134" i="27"/>
  <c r="E5134" i="27"/>
  <c r="F5134" i="27"/>
  <c r="A5135" i="27"/>
  <c r="B5135" i="27"/>
  <c r="C5135" i="27"/>
  <c r="D5135" i="27"/>
  <c r="E5135" i="27"/>
  <c r="F5135" i="27"/>
  <c r="A5136" i="27"/>
  <c r="B5136" i="27"/>
  <c r="C5136" i="27"/>
  <c r="D5136" i="27"/>
  <c r="E5136" i="27"/>
  <c r="F5136" i="27"/>
  <c r="A5137" i="27"/>
  <c r="B5137" i="27"/>
  <c r="C5137" i="27"/>
  <c r="D5137" i="27"/>
  <c r="E5137" i="27"/>
  <c r="F5137" i="27"/>
  <c r="A5138" i="27"/>
  <c r="B5138" i="27"/>
  <c r="C5138" i="27"/>
  <c r="D5138" i="27"/>
  <c r="E5138" i="27"/>
  <c r="F5138" i="27"/>
  <c r="A5139" i="27"/>
  <c r="B5139" i="27"/>
  <c r="C5139" i="27"/>
  <c r="D5139" i="27"/>
  <c r="E5139" i="27"/>
  <c r="F5139" i="27"/>
  <c r="A5140" i="27"/>
  <c r="B5140" i="27"/>
  <c r="C5140" i="27"/>
  <c r="D5140" i="27"/>
  <c r="E5140" i="27"/>
  <c r="F5140" i="27"/>
  <c r="A5141" i="27"/>
  <c r="B5141" i="27"/>
  <c r="C5141" i="27"/>
  <c r="D5141" i="27"/>
  <c r="E5141" i="27"/>
  <c r="F5141" i="27"/>
  <c r="A5142" i="27"/>
  <c r="B5142" i="27"/>
  <c r="C5142" i="27"/>
  <c r="D5142" i="27"/>
  <c r="E5142" i="27"/>
  <c r="F5142" i="27"/>
  <c r="A5143" i="27"/>
  <c r="B5143" i="27"/>
  <c r="C5143" i="27"/>
  <c r="D5143" i="27"/>
  <c r="E5143" i="27"/>
  <c r="F5143" i="27"/>
  <c r="A5144" i="27"/>
  <c r="B5144" i="27"/>
  <c r="C5144" i="27"/>
  <c r="D5144" i="27"/>
  <c r="E5144" i="27"/>
  <c r="F5144" i="27"/>
  <c r="A5145" i="27"/>
  <c r="B5145" i="27"/>
  <c r="C5145" i="27"/>
  <c r="D5145" i="27"/>
  <c r="E5145" i="27"/>
  <c r="F5145" i="27"/>
  <c r="A5146" i="27"/>
  <c r="B5146" i="27"/>
  <c r="C5146" i="27"/>
  <c r="D5146" i="27"/>
  <c r="E5146" i="27"/>
  <c r="F5146" i="27"/>
  <c r="A5147" i="27"/>
  <c r="B5147" i="27"/>
  <c r="C5147" i="27"/>
  <c r="D5147" i="27"/>
  <c r="E5147" i="27"/>
  <c r="F5147" i="27"/>
  <c r="A5148" i="27"/>
  <c r="B5148" i="27"/>
  <c r="C5148" i="27"/>
  <c r="D5148" i="27"/>
  <c r="E5148" i="27"/>
  <c r="F5148" i="27"/>
  <c r="A5149" i="27"/>
  <c r="B5149" i="27"/>
  <c r="C5149" i="27"/>
  <c r="D5149" i="27"/>
  <c r="E5149" i="27"/>
  <c r="F5149" i="27"/>
  <c r="A5150" i="27"/>
  <c r="B5150" i="27"/>
  <c r="C5150" i="27"/>
  <c r="D5150" i="27"/>
  <c r="E5150" i="27"/>
  <c r="F5150" i="27"/>
  <c r="A5151" i="27"/>
  <c r="B5151" i="27"/>
  <c r="C5151" i="27"/>
  <c r="D5151" i="27"/>
  <c r="E5151" i="27"/>
  <c r="F5151" i="27"/>
  <c r="A5152" i="27"/>
  <c r="B5152" i="27"/>
  <c r="C5152" i="27"/>
  <c r="D5152" i="27"/>
  <c r="E5152" i="27"/>
  <c r="F5152" i="27"/>
  <c r="A5153" i="27"/>
  <c r="B5153" i="27"/>
  <c r="C5153" i="27"/>
  <c r="D5153" i="27"/>
  <c r="E5153" i="27"/>
  <c r="F5153" i="27"/>
  <c r="A5154" i="27"/>
  <c r="B5154" i="27"/>
  <c r="C5154" i="27"/>
  <c r="D5154" i="27"/>
  <c r="E5154" i="27"/>
  <c r="F5154" i="27"/>
  <c r="A5155" i="27"/>
  <c r="B5155" i="27"/>
  <c r="C5155" i="27"/>
  <c r="D5155" i="27"/>
  <c r="E5155" i="27"/>
  <c r="F5155" i="27"/>
  <c r="A5156" i="27"/>
  <c r="B5156" i="27"/>
  <c r="C5156" i="27"/>
  <c r="D5156" i="27"/>
  <c r="E5156" i="27"/>
  <c r="F5156" i="27"/>
  <c r="A5157" i="27"/>
  <c r="B5157" i="27"/>
  <c r="C5157" i="27"/>
  <c r="D5157" i="27"/>
  <c r="E5157" i="27"/>
  <c r="F5157" i="27"/>
  <c r="A5158" i="27"/>
  <c r="B5158" i="27"/>
  <c r="C5158" i="27"/>
  <c r="D5158" i="27"/>
  <c r="E5158" i="27"/>
  <c r="F5158" i="27"/>
  <c r="A5159" i="27"/>
  <c r="B5159" i="27"/>
  <c r="C5159" i="27"/>
  <c r="D5159" i="27"/>
  <c r="E5159" i="27"/>
  <c r="F5159" i="27"/>
  <c r="A5160" i="27"/>
  <c r="B5160" i="27"/>
  <c r="C5160" i="27"/>
  <c r="D5160" i="27"/>
  <c r="E5160" i="27"/>
  <c r="F5160" i="27"/>
  <c r="A5161" i="27"/>
  <c r="B5161" i="27"/>
  <c r="C5161" i="27"/>
  <c r="D5161" i="27"/>
  <c r="E5161" i="27"/>
  <c r="F5161" i="27"/>
  <c r="A5162" i="27"/>
  <c r="B5162" i="27"/>
  <c r="C5162" i="27"/>
  <c r="D5162" i="27"/>
  <c r="E5162" i="27"/>
  <c r="F5162" i="27"/>
  <c r="A5163" i="27"/>
  <c r="B5163" i="27"/>
  <c r="C5163" i="27"/>
  <c r="D5163" i="27"/>
  <c r="E5163" i="27"/>
  <c r="F5163" i="27"/>
  <c r="A5164" i="27"/>
  <c r="B5164" i="27"/>
  <c r="C5164" i="27"/>
  <c r="D5164" i="27"/>
  <c r="E5164" i="27"/>
  <c r="F5164" i="27"/>
  <c r="A5165" i="27"/>
  <c r="B5165" i="27"/>
  <c r="C5165" i="27"/>
  <c r="D5165" i="27"/>
  <c r="E5165" i="27"/>
  <c r="F5165" i="27"/>
  <c r="A5166" i="27"/>
  <c r="B5166" i="27"/>
  <c r="C5166" i="27"/>
  <c r="D5166" i="27"/>
  <c r="E5166" i="27"/>
  <c r="F5166" i="27"/>
  <c r="A5167" i="27"/>
  <c r="B5167" i="27"/>
  <c r="C5167" i="27"/>
  <c r="D5167" i="27"/>
  <c r="E5167" i="27"/>
  <c r="F5167" i="27"/>
  <c r="A5168" i="27"/>
  <c r="B5168" i="27"/>
  <c r="C5168" i="27"/>
  <c r="D5168" i="27"/>
  <c r="E5168" i="27"/>
  <c r="F5168" i="27"/>
  <c r="A5169" i="27"/>
  <c r="B5169" i="27"/>
  <c r="C5169" i="27"/>
  <c r="D5169" i="27"/>
  <c r="E5169" i="27"/>
  <c r="F5169" i="27"/>
  <c r="A5170" i="27"/>
  <c r="B5170" i="27"/>
  <c r="C5170" i="27"/>
  <c r="D5170" i="27"/>
  <c r="E5170" i="27"/>
  <c r="F5170" i="27"/>
  <c r="A5171" i="27"/>
  <c r="B5171" i="27"/>
  <c r="C5171" i="27"/>
  <c r="D5171" i="27"/>
  <c r="E5171" i="27"/>
  <c r="F5171" i="27"/>
  <c r="A5172" i="27"/>
  <c r="B5172" i="27"/>
  <c r="C5172" i="27"/>
  <c r="D5172" i="27"/>
  <c r="E5172" i="27"/>
  <c r="F5172" i="27"/>
  <c r="A5173" i="27"/>
  <c r="B5173" i="27"/>
  <c r="C5173" i="27"/>
  <c r="D5173" i="27"/>
  <c r="E5173" i="27"/>
  <c r="F5173" i="27"/>
  <c r="A5174" i="27"/>
  <c r="B5174" i="27"/>
  <c r="C5174" i="27"/>
  <c r="D5174" i="27"/>
  <c r="E5174" i="27"/>
  <c r="F5174" i="27"/>
  <c r="A5175" i="27"/>
  <c r="B5175" i="27"/>
  <c r="C5175" i="27"/>
  <c r="D5175" i="27"/>
  <c r="E5175" i="27"/>
  <c r="F5175" i="27"/>
  <c r="A5176" i="27"/>
  <c r="B5176" i="27"/>
  <c r="C5176" i="27"/>
  <c r="D5176" i="27"/>
  <c r="E5176" i="27"/>
  <c r="F5176" i="27"/>
  <c r="A5177" i="27"/>
  <c r="B5177" i="27"/>
  <c r="C5177" i="27"/>
  <c r="D5177" i="27"/>
  <c r="E5177" i="27"/>
  <c r="F5177" i="27"/>
  <c r="A5178" i="27"/>
  <c r="B5178" i="27"/>
  <c r="C5178" i="27"/>
  <c r="D5178" i="27"/>
  <c r="E5178" i="27"/>
  <c r="F5178" i="27"/>
  <c r="A5179" i="27"/>
  <c r="B5179" i="27"/>
  <c r="C5179" i="27"/>
  <c r="D5179" i="27"/>
  <c r="E5179" i="27"/>
  <c r="F5179" i="27"/>
  <c r="A5180" i="27"/>
  <c r="B5180" i="27"/>
  <c r="C5180" i="27"/>
  <c r="D5180" i="27"/>
  <c r="E5180" i="27"/>
  <c r="F5180" i="27"/>
  <c r="A5181" i="27"/>
  <c r="B5181" i="27"/>
  <c r="C5181" i="27"/>
  <c r="D5181" i="27"/>
  <c r="E5181" i="27"/>
  <c r="F5181" i="27"/>
  <c r="A5182" i="27"/>
  <c r="B5182" i="27"/>
  <c r="C5182" i="27"/>
  <c r="D5182" i="27"/>
  <c r="E5182" i="27"/>
  <c r="F5182" i="27"/>
  <c r="A5183" i="27"/>
  <c r="B5183" i="27"/>
  <c r="C5183" i="27"/>
  <c r="D5183" i="27"/>
  <c r="E5183" i="27"/>
  <c r="F5183" i="27"/>
  <c r="A5184" i="27"/>
  <c r="B5184" i="27"/>
  <c r="C5184" i="27"/>
  <c r="D5184" i="27"/>
  <c r="E5184" i="27"/>
  <c r="F5184" i="27"/>
  <c r="A5185" i="27"/>
  <c r="B5185" i="27"/>
  <c r="C5185" i="27"/>
  <c r="D5185" i="27"/>
  <c r="E5185" i="27"/>
  <c r="F5185" i="27"/>
  <c r="A5186" i="27"/>
  <c r="B5186" i="27"/>
  <c r="C5186" i="27"/>
  <c r="D5186" i="27"/>
  <c r="E5186" i="27"/>
  <c r="F5186" i="27"/>
  <c r="A5187" i="27"/>
  <c r="B5187" i="27"/>
  <c r="C5187" i="27"/>
  <c r="D5187" i="27"/>
  <c r="E5187" i="27"/>
  <c r="F5187" i="27"/>
  <c r="A5188" i="27"/>
  <c r="B5188" i="27"/>
  <c r="C5188" i="27"/>
  <c r="D5188" i="27"/>
  <c r="E5188" i="27"/>
  <c r="F5188" i="27"/>
  <c r="A5189" i="27"/>
  <c r="B5189" i="27"/>
  <c r="C5189" i="27"/>
  <c r="D5189" i="27"/>
  <c r="E5189" i="27"/>
  <c r="F5189" i="27"/>
  <c r="A5190" i="27"/>
  <c r="B5190" i="27"/>
  <c r="C5190" i="27"/>
  <c r="D5190" i="27"/>
  <c r="E5190" i="27"/>
  <c r="F5190" i="27"/>
  <c r="A5191" i="27"/>
  <c r="B5191" i="27"/>
  <c r="C5191" i="27"/>
  <c r="D5191" i="27"/>
  <c r="E5191" i="27"/>
  <c r="F5191" i="27"/>
  <c r="A5192" i="27"/>
  <c r="B5192" i="27"/>
  <c r="C5192" i="27"/>
  <c r="D5192" i="27"/>
  <c r="E5192" i="27"/>
  <c r="F5192" i="27"/>
  <c r="A5193" i="27"/>
  <c r="B5193" i="27"/>
  <c r="C5193" i="27"/>
  <c r="D5193" i="27"/>
  <c r="E5193" i="27"/>
  <c r="F5193" i="27"/>
  <c r="A5194" i="27"/>
  <c r="B5194" i="27"/>
  <c r="C5194" i="27"/>
  <c r="D5194" i="27"/>
  <c r="E5194" i="27"/>
  <c r="F5194" i="27"/>
  <c r="A5195" i="27"/>
  <c r="B5195" i="27"/>
  <c r="C5195" i="27"/>
  <c r="D5195" i="27"/>
  <c r="E5195" i="27"/>
  <c r="F5195" i="27"/>
  <c r="A5196" i="27"/>
  <c r="B5196" i="27"/>
  <c r="C5196" i="27"/>
  <c r="D5196" i="27"/>
  <c r="E5196" i="27"/>
  <c r="F5196" i="27"/>
  <c r="A5197" i="27"/>
  <c r="B5197" i="27"/>
  <c r="C5197" i="27"/>
  <c r="D5197" i="27"/>
  <c r="E5197" i="27"/>
  <c r="F5197" i="27"/>
  <c r="A5198" i="27"/>
  <c r="B5198" i="27"/>
  <c r="C5198" i="27"/>
  <c r="D5198" i="27"/>
  <c r="E5198" i="27"/>
  <c r="F5198" i="27"/>
  <c r="A5199" i="27"/>
  <c r="B5199" i="27"/>
  <c r="C5199" i="27"/>
  <c r="D5199" i="27"/>
  <c r="E5199" i="27"/>
  <c r="F5199" i="27"/>
  <c r="A5200" i="27"/>
  <c r="B5200" i="27"/>
  <c r="C5200" i="27"/>
  <c r="D5200" i="27"/>
  <c r="E5200" i="27"/>
  <c r="F5200" i="27"/>
  <c r="A5201" i="27"/>
  <c r="B5201" i="27"/>
  <c r="C5201" i="27"/>
  <c r="D5201" i="27"/>
  <c r="E5201" i="27"/>
  <c r="F5201" i="27"/>
  <c r="A5202" i="27"/>
  <c r="B5202" i="27"/>
  <c r="C5202" i="27"/>
  <c r="D5202" i="27"/>
  <c r="E5202" i="27"/>
  <c r="F5202" i="27"/>
  <c r="A5203" i="27"/>
  <c r="B5203" i="27"/>
  <c r="C5203" i="27"/>
  <c r="D5203" i="27"/>
  <c r="E5203" i="27"/>
  <c r="F5203" i="27"/>
  <c r="A5204" i="27"/>
  <c r="B5204" i="27"/>
  <c r="C5204" i="27"/>
  <c r="D5204" i="27"/>
  <c r="E5204" i="27"/>
  <c r="F5204" i="27"/>
  <c r="A5205" i="27"/>
  <c r="B5205" i="27"/>
  <c r="C5205" i="27"/>
  <c r="D5205" i="27"/>
  <c r="E5205" i="27"/>
  <c r="F5205" i="27"/>
  <c r="A5206" i="27"/>
  <c r="B5206" i="27"/>
  <c r="C5206" i="27"/>
  <c r="D5206" i="27"/>
  <c r="E5206" i="27"/>
  <c r="F5206" i="27"/>
  <c r="A5207" i="27"/>
  <c r="B5207" i="27"/>
  <c r="C5207" i="27"/>
  <c r="D5207" i="27"/>
  <c r="E5207" i="27"/>
  <c r="F5207" i="27"/>
  <c r="A5208" i="27"/>
  <c r="B5208" i="27"/>
  <c r="C5208" i="27"/>
  <c r="D5208" i="27"/>
  <c r="E5208" i="27"/>
  <c r="F5208" i="27"/>
  <c r="A5209" i="27"/>
  <c r="B5209" i="27"/>
  <c r="C5209" i="27"/>
  <c r="D5209" i="27"/>
  <c r="E5209" i="27"/>
  <c r="F5209" i="27"/>
  <c r="A5210" i="27"/>
  <c r="B5210" i="27"/>
  <c r="C5210" i="27"/>
  <c r="D5210" i="27"/>
  <c r="E5210" i="27"/>
  <c r="F5210" i="27"/>
  <c r="A5211" i="27"/>
  <c r="B5211" i="27"/>
  <c r="C5211" i="27"/>
  <c r="D5211" i="27"/>
  <c r="E5211" i="27"/>
  <c r="F5211" i="27"/>
  <c r="A5212" i="27"/>
  <c r="B5212" i="27"/>
  <c r="C5212" i="27"/>
  <c r="D5212" i="27"/>
  <c r="E5212" i="27"/>
  <c r="F5212" i="27"/>
  <c r="A5213" i="27"/>
  <c r="B5213" i="27"/>
  <c r="C5213" i="27"/>
  <c r="D5213" i="27"/>
  <c r="E5213" i="27"/>
  <c r="F5213" i="27"/>
  <c r="A5214" i="27"/>
  <c r="B5214" i="27"/>
  <c r="C5214" i="27"/>
  <c r="D5214" i="27"/>
  <c r="E5214" i="27"/>
  <c r="F5214" i="27"/>
  <c r="A5215" i="27"/>
  <c r="B5215" i="27"/>
  <c r="C5215" i="27"/>
  <c r="D5215" i="27"/>
  <c r="E5215" i="27"/>
  <c r="F5215" i="27"/>
  <c r="A5216" i="27"/>
  <c r="B5216" i="27"/>
  <c r="C5216" i="27"/>
  <c r="D5216" i="27"/>
  <c r="E5216" i="27"/>
  <c r="F5216" i="27"/>
  <c r="A5217" i="27"/>
  <c r="B5217" i="27"/>
  <c r="C5217" i="27"/>
  <c r="D5217" i="27"/>
  <c r="E5217" i="27"/>
  <c r="F5217" i="27"/>
  <c r="A5218" i="27"/>
  <c r="B5218" i="27"/>
  <c r="C5218" i="27"/>
  <c r="D5218" i="27"/>
  <c r="E5218" i="27"/>
  <c r="F5218" i="27"/>
  <c r="A5219" i="27"/>
  <c r="B5219" i="27"/>
  <c r="C5219" i="27"/>
  <c r="D5219" i="27"/>
  <c r="E5219" i="27"/>
  <c r="F5219" i="27"/>
  <c r="A5220" i="27"/>
  <c r="B5220" i="27"/>
  <c r="C5220" i="27"/>
  <c r="D5220" i="27"/>
  <c r="E5220" i="27"/>
  <c r="F5220" i="27"/>
  <c r="A5221" i="27"/>
  <c r="B5221" i="27"/>
  <c r="C5221" i="27"/>
  <c r="D5221" i="27"/>
  <c r="E5221" i="27"/>
  <c r="F5221" i="27"/>
  <c r="A5222" i="27"/>
  <c r="B5222" i="27"/>
  <c r="C5222" i="27"/>
  <c r="D5222" i="27"/>
  <c r="E5222" i="27"/>
  <c r="F5222" i="27"/>
  <c r="A5223" i="27"/>
  <c r="B5223" i="27"/>
  <c r="C5223" i="27"/>
  <c r="D5223" i="27"/>
  <c r="E5223" i="27"/>
  <c r="F5223" i="27"/>
  <c r="A5224" i="27"/>
  <c r="B5224" i="27"/>
  <c r="C5224" i="27"/>
  <c r="D5224" i="27"/>
  <c r="E5224" i="27"/>
  <c r="F5224" i="27"/>
  <c r="A5225" i="27"/>
  <c r="B5225" i="27"/>
  <c r="C5225" i="27"/>
  <c r="D5225" i="27"/>
  <c r="E5225" i="27"/>
  <c r="F5225" i="27"/>
  <c r="A5226" i="27"/>
  <c r="B5226" i="27"/>
  <c r="C5226" i="27"/>
  <c r="D5226" i="27"/>
  <c r="E5226" i="27"/>
  <c r="F5226" i="27"/>
  <c r="A5227" i="27"/>
  <c r="B5227" i="27"/>
  <c r="C5227" i="27"/>
  <c r="D5227" i="27"/>
  <c r="E5227" i="27"/>
  <c r="F5227" i="27"/>
  <c r="A5228" i="27"/>
  <c r="B5228" i="27"/>
  <c r="C5228" i="27"/>
  <c r="D5228" i="27"/>
  <c r="E5228" i="27"/>
  <c r="F5228" i="27"/>
  <c r="A5229" i="27"/>
  <c r="B5229" i="27"/>
  <c r="C5229" i="27"/>
  <c r="D5229" i="27"/>
  <c r="E5229" i="27"/>
  <c r="F5229" i="27"/>
  <c r="A5230" i="27"/>
  <c r="B5230" i="27"/>
  <c r="C5230" i="27"/>
  <c r="D5230" i="27"/>
  <c r="E5230" i="27"/>
  <c r="F5230" i="27"/>
  <c r="A5231" i="27"/>
  <c r="B5231" i="27"/>
  <c r="C5231" i="27"/>
  <c r="D5231" i="27"/>
  <c r="E5231" i="27"/>
  <c r="F5231" i="27"/>
  <c r="A5232" i="27"/>
  <c r="B5232" i="27"/>
  <c r="C5232" i="27"/>
  <c r="D5232" i="27"/>
  <c r="E5232" i="27"/>
  <c r="F5232" i="27"/>
  <c r="A5233" i="27"/>
  <c r="B5233" i="27"/>
  <c r="C5233" i="27"/>
  <c r="D5233" i="27"/>
  <c r="E5233" i="27"/>
  <c r="F5233" i="27"/>
  <c r="A5234" i="27"/>
  <c r="B5234" i="27"/>
  <c r="C5234" i="27"/>
  <c r="D5234" i="27"/>
  <c r="E5234" i="27"/>
  <c r="F5234" i="27"/>
  <c r="A5235" i="27"/>
  <c r="B5235" i="27"/>
  <c r="C5235" i="27"/>
  <c r="D5235" i="27"/>
  <c r="E5235" i="27"/>
  <c r="F5235" i="27"/>
  <c r="A5236" i="27"/>
  <c r="B5236" i="27"/>
  <c r="C5236" i="27"/>
  <c r="D5236" i="27"/>
  <c r="E5236" i="27"/>
  <c r="F5236" i="27"/>
  <c r="A5237" i="27"/>
  <c r="B5237" i="27"/>
  <c r="C5237" i="27"/>
  <c r="D5237" i="27"/>
  <c r="E5237" i="27"/>
  <c r="F5237" i="27"/>
  <c r="A5238" i="27"/>
  <c r="B5238" i="27"/>
  <c r="C5238" i="27"/>
  <c r="D5238" i="27"/>
  <c r="E5238" i="27"/>
  <c r="F5238" i="27"/>
  <c r="A5239" i="27"/>
  <c r="B5239" i="27"/>
  <c r="C5239" i="27"/>
  <c r="D5239" i="27"/>
  <c r="E5239" i="27"/>
  <c r="F5239" i="27"/>
  <c r="A5240" i="27"/>
  <c r="B5240" i="27"/>
  <c r="C5240" i="27"/>
  <c r="D5240" i="27"/>
  <c r="E5240" i="27"/>
  <c r="F5240" i="27"/>
  <c r="A5241" i="27"/>
  <c r="B5241" i="27"/>
  <c r="C5241" i="27"/>
  <c r="D5241" i="27"/>
  <c r="E5241" i="27"/>
  <c r="F5241" i="27"/>
  <c r="A5242" i="27"/>
  <c r="B5242" i="27"/>
  <c r="C5242" i="27"/>
  <c r="D5242" i="27"/>
  <c r="E5242" i="27"/>
  <c r="F5242" i="27"/>
  <c r="A5243" i="27"/>
  <c r="B5243" i="27"/>
  <c r="C5243" i="27"/>
  <c r="D5243" i="27"/>
  <c r="E5243" i="27"/>
  <c r="F5243" i="27"/>
  <c r="A5244" i="27"/>
  <c r="B5244" i="27"/>
  <c r="C5244" i="27"/>
  <c r="D5244" i="27"/>
  <c r="E5244" i="27"/>
  <c r="F5244" i="27"/>
  <c r="A5245" i="27"/>
  <c r="B5245" i="27"/>
  <c r="C5245" i="27"/>
  <c r="D5245" i="27"/>
  <c r="E5245" i="27"/>
  <c r="F5245" i="27"/>
  <c r="A5246" i="27"/>
  <c r="B5246" i="27"/>
  <c r="C5246" i="27"/>
  <c r="D5246" i="27"/>
  <c r="E5246" i="27"/>
  <c r="F5246" i="27"/>
  <c r="A5247" i="27"/>
  <c r="B5247" i="27"/>
  <c r="C5247" i="27"/>
  <c r="D5247" i="27"/>
  <c r="E5247" i="27"/>
  <c r="F5247" i="27"/>
  <c r="A5248" i="27"/>
  <c r="B5248" i="27"/>
  <c r="C5248" i="27"/>
  <c r="D5248" i="27"/>
  <c r="E5248" i="27"/>
  <c r="F5248" i="27"/>
  <c r="A5249" i="27"/>
  <c r="B5249" i="27"/>
  <c r="C5249" i="27"/>
  <c r="D5249" i="27"/>
  <c r="E5249" i="27"/>
  <c r="F5249" i="27"/>
  <c r="A5250" i="27"/>
  <c r="B5250" i="27"/>
  <c r="C5250" i="27"/>
  <c r="D5250" i="27"/>
  <c r="E5250" i="27"/>
  <c r="F5250" i="27"/>
  <c r="A5251" i="27"/>
  <c r="B5251" i="27"/>
  <c r="C5251" i="27"/>
  <c r="D5251" i="27"/>
  <c r="E5251" i="27"/>
  <c r="F5251" i="27"/>
  <c r="A5252" i="27"/>
  <c r="B5252" i="27"/>
  <c r="C5252" i="27"/>
  <c r="D5252" i="27"/>
  <c r="E5252" i="27"/>
  <c r="F5252" i="27"/>
  <c r="A5253" i="27"/>
  <c r="B5253" i="27"/>
  <c r="C5253" i="27"/>
  <c r="D5253" i="27"/>
  <c r="E5253" i="27"/>
  <c r="F5253" i="27"/>
  <c r="A5254" i="27"/>
  <c r="B5254" i="27"/>
  <c r="C5254" i="27"/>
  <c r="D5254" i="27"/>
  <c r="E5254" i="27"/>
  <c r="F5254" i="27"/>
  <c r="A5255" i="27"/>
  <c r="B5255" i="27"/>
  <c r="C5255" i="27"/>
  <c r="D5255" i="27"/>
  <c r="E5255" i="27"/>
  <c r="F5255" i="27"/>
  <c r="A5256" i="27"/>
  <c r="B5256" i="27"/>
  <c r="C5256" i="27"/>
  <c r="D5256" i="27"/>
  <c r="E5256" i="27"/>
  <c r="F5256" i="27"/>
  <c r="A5257" i="27"/>
  <c r="B5257" i="27"/>
  <c r="C5257" i="27"/>
  <c r="D5257" i="27"/>
  <c r="E5257" i="27"/>
  <c r="F5257" i="27"/>
  <c r="A5258" i="27"/>
  <c r="B5258" i="27"/>
  <c r="C5258" i="27"/>
  <c r="D5258" i="27"/>
  <c r="E5258" i="27"/>
  <c r="F5258" i="27"/>
  <c r="A5259" i="27"/>
  <c r="B5259" i="27"/>
  <c r="C5259" i="27"/>
  <c r="D5259" i="27"/>
  <c r="E5259" i="27"/>
  <c r="F5259" i="27"/>
  <c r="A5260" i="27"/>
  <c r="B5260" i="27"/>
  <c r="C5260" i="27"/>
  <c r="D5260" i="27"/>
  <c r="E5260" i="27"/>
  <c r="F5260" i="27"/>
  <c r="A5261" i="27"/>
  <c r="B5261" i="27"/>
  <c r="C5261" i="27"/>
  <c r="D5261" i="27"/>
  <c r="E5261" i="27"/>
  <c r="F5261" i="27"/>
  <c r="A5262" i="27"/>
  <c r="B5262" i="27"/>
  <c r="C5262" i="27"/>
  <c r="D5262" i="27"/>
  <c r="E5262" i="27"/>
  <c r="F5262" i="27"/>
  <c r="A5263" i="27"/>
  <c r="B5263" i="27"/>
  <c r="C5263" i="27"/>
  <c r="D5263" i="27"/>
  <c r="E5263" i="27"/>
  <c r="F5263" i="27"/>
  <c r="A5264" i="27"/>
  <c r="B5264" i="27"/>
  <c r="C5264" i="27"/>
  <c r="D5264" i="27"/>
  <c r="E5264" i="27"/>
  <c r="F5264" i="27"/>
  <c r="A5265" i="27"/>
  <c r="B5265" i="27"/>
  <c r="C5265" i="27"/>
  <c r="D5265" i="27"/>
  <c r="E5265" i="27"/>
  <c r="F5265" i="27"/>
  <c r="A5266" i="27"/>
  <c r="B5266" i="27"/>
  <c r="C5266" i="27"/>
  <c r="D5266" i="27"/>
  <c r="E5266" i="27"/>
  <c r="F5266" i="27"/>
  <c r="A5267" i="27"/>
  <c r="B5267" i="27"/>
  <c r="C5267" i="27"/>
  <c r="D5267" i="27"/>
  <c r="E5267" i="27"/>
  <c r="F5267" i="27"/>
  <c r="A5268" i="27"/>
  <c r="B5268" i="27"/>
  <c r="C5268" i="27"/>
  <c r="D5268" i="27"/>
  <c r="E5268" i="27"/>
  <c r="F5268" i="27"/>
  <c r="A5269" i="27"/>
  <c r="B5269" i="27"/>
  <c r="C5269" i="27"/>
  <c r="D5269" i="27"/>
  <c r="E5269" i="27"/>
  <c r="F5269" i="27"/>
  <c r="A5270" i="27"/>
  <c r="B5270" i="27"/>
  <c r="C5270" i="27"/>
  <c r="D5270" i="27"/>
  <c r="E5270" i="27"/>
  <c r="F5270" i="27"/>
  <c r="A5271" i="27"/>
  <c r="B5271" i="27"/>
  <c r="C5271" i="27"/>
  <c r="D5271" i="27"/>
  <c r="E5271" i="27"/>
  <c r="F5271" i="27"/>
  <c r="A5272" i="27"/>
  <c r="B5272" i="27"/>
  <c r="C5272" i="27"/>
  <c r="D5272" i="27"/>
  <c r="E5272" i="27"/>
  <c r="F5272" i="27"/>
  <c r="A5273" i="27"/>
  <c r="B5273" i="27"/>
  <c r="C5273" i="27"/>
  <c r="D5273" i="27"/>
  <c r="E5273" i="27"/>
  <c r="F5273" i="27"/>
  <c r="A5274" i="27"/>
  <c r="B5274" i="27"/>
  <c r="C5274" i="27"/>
  <c r="D5274" i="27"/>
  <c r="E5274" i="27"/>
  <c r="F5274" i="27"/>
  <c r="A5275" i="27"/>
  <c r="B5275" i="27"/>
  <c r="C5275" i="27"/>
  <c r="D5275" i="27"/>
  <c r="E5275" i="27"/>
  <c r="F5275" i="27"/>
  <c r="A5276" i="27"/>
  <c r="B5276" i="27"/>
  <c r="C5276" i="27"/>
  <c r="D5276" i="27"/>
  <c r="E5276" i="27"/>
  <c r="F5276" i="27"/>
  <c r="A5277" i="27"/>
  <c r="B5277" i="27"/>
  <c r="C5277" i="27"/>
  <c r="D5277" i="27"/>
  <c r="E5277" i="27"/>
  <c r="F5277" i="27"/>
  <c r="A5278" i="27"/>
  <c r="B5278" i="27"/>
  <c r="C5278" i="27"/>
  <c r="D5278" i="27"/>
  <c r="E5278" i="27"/>
  <c r="F5278" i="27"/>
  <c r="A5279" i="27"/>
  <c r="B5279" i="27"/>
  <c r="C5279" i="27"/>
  <c r="D5279" i="27"/>
  <c r="E5279" i="27"/>
  <c r="F5279" i="27"/>
  <c r="A5280" i="27"/>
  <c r="B5280" i="27"/>
  <c r="C5280" i="27"/>
  <c r="D5280" i="27"/>
  <c r="E5280" i="27"/>
  <c r="F5280" i="27"/>
  <c r="A5281" i="27"/>
  <c r="B5281" i="27"/>
  <c r="C5281" i="27"/>
  <c r="D5281" i="27"/>
  <c r="E5281" i="27"/>
  <c r="F5281" i="27"/>
  <c r="A5282" i="27"/>
  <c r="B5282" i="27"/>
  <c r="C5282" i="27"/>
  <c r="D5282" i="27"/>
  <c r="E5282" i="27"/>
  <c r="F5282" i="27"/>
  <c r="A5283" i="27"/>
  <c r="B5283" i="27"/>
  <c r="C5283" i="27"/>
  <c r="D5283" i="27"/>
  <c r="E5283" i="27"/>
  <c r="F5283" i="27"/>
  <c r="A5284" i="27"/>
  <c r="B5284" i="27"/>
  <c r="C5284" i="27"/>
  <c r="D5284" i="27"/>
  <c r="E5284" i="27"/>
  <c r="F5284" i="27"/>
  <c r="A5285" i="27"/>
  <c r="B5285" i="27"/>
  <c r="C5285" i="27"/>
  <c r="D5285" i="27"/>
  <c r="E5285" i="27"/>
  <c r="F5285" i="27"/>
  <c r="A5286" i="27"/>
  <c r="B5286" i="27"/>
  <c r="C5286" i="27"/>
  <c r="D5286" i="27"/>
  <c r="E5286" i="27"/>
  <c r="F5286" i="27"/>
  <c r="A5287" i="27"/>
  <c r="B5287" i="27"/>
  <c r="C5287" i="27"/>
  <c r="D5287" i="27"/>
  <c r="E5287" i="27"/>
  <c r="F5287" i="27"/>
  <c r="A5288" i="27"/>
  <c r="B5288" i="27"/>
  <c r="C5288" i="27"/>
  <c r="D5288" i="27"/>
  <c r="E5288" i="27"/>
  <c r="F5288" i="27"/>
  <c r="A5289" i="27"/>
  <c r="B5289" i="27"/>
  <c r="C5289" i="27"/>
  <c r="D5289" i="27"/>
  <c r="E5289" i="27"/>
  <c r="F5289" i="27"/>
  <c r="A5290" i="27"/>
  <c r="B5290" i="27"/>
  <c r="C5290" i="27"/>
  <c r="D5290" i="27"/>
  <c r="E5290" i="27"/>
  <c r="F5290" i="27"/>
  <c r="A5291" i="27"/>
  <c r="B5291" i="27"/>
  <c r="C5291" i="27"/>
  <c r="D5291" i="27"/>
  <c r="E5291" i="27"/>
  <c r="F5291" i="27"/>
  <c r="A5292" i="27"/>
  <c r="B5292" i="27"/>
  <c r="C5292" i="27"/>
  <c r="D5292" i="27"/>
  <c r="E5292" i="27"/>
  <c r="F5292" i="27"/>
  <c r="A5293" i="27"/>
  <c r="B5293" i="27"/>
  <c r="C5293" i="27"/>
  <c r="D5293" i="27"/>
  <c r="E5293" i="27"/>
  <c r="F5293" i="27"/>
  <c r="A5294" i="27"/>
  <c r="B5294" i="27"/>
  <c r="C5294" i="27"/>
  <c r="D5294" i="27"/>
  <c r="E5294" i="27"/>
  <c r="F5294" i="27"/>
  <c r="A5295" i="27"/>
  <c r="B5295" i="27"/>
  <c r="C5295" i="27"/>
  <c r="D5295" i="27"/>
  <c r="E5295" i="27"/>
  <c r="F5295" i="27"/>
  <c r="A5296" i="27"/>
  <c r="B5296" i="27"/>
  <c r="C5296" i="27"/>
  <c r="D5296" i="27"/>
  <c r="E5296" i="27"/>
  <c r="F5296" i="27"/>
  <c r="A5297" i="27"/>
  <c r="B5297" i="27"/>
  <c r="C5297" i="27"/>
  <c r="D5297" i="27"/>
  <c r="E5297" i="27"/>
  <c r="F5297" i="27"/>
  <c r="A5298" i="27"/>
  <c r="B5298" i="27"/>
  <c r="C5298" i="27"/>
  <c r="D5298" i="27"/>
  <c r="E5298" i="27"/>
  <c r="F5298" i="27"/>
  <c r="A5299" i="27"/>
  <c r="B5299" i="27"/>
  <c r="C5299" i="27"/>
  <c r="D5299" i="27"/>
  <c r="E5299" i="27"/>
  <c r="F5299" i="27"/>
  <c r="A5300" i="27"/>
  <c r="B5300" i="27"/>
  <c r="C5300" i="27"/>
  <c r="D5300" i="27"/>
  <c r="E5300" i="27"/>
  <c r="F5300" i="27"/>
  <c r="A5301" i="27"/>
  <c r="B5301" i="27"/>
  <c r="C5301" i="27"/>
  <c r="D5301" i="27"/>
  <c r="E5301" i="27"/>
  <c r="F5301" i="27"/>
  <c r="A5302" i="27"/>
  <c r="B5302" i="27"/>
  <c r="C5302" i="27"/>
  <c r="D5302" i="27"/>
  <c r="E5302" i="27"/>
  <c r="F5302" i="27"/>
  <c r="A5303" i="27"/>
  <c r="B5303" i="27"/>
  <c r="C5303" i="27"/>
  <c r="D5303" i="27"/>
  <c r="E5303" i="27"/>
  <c r="F5303" i="27"/>
  <c r="A5304" i="27"/>
  <c r="B5304" i="27"/>
  <c r="C5304" i="27"/>
  <c r="D5304" i="27"/>
  <c r="E5304" i="27"/>
  <c r="F5304" i="27"/>
  <c r="A5305" i="27"/>
  <c r="B5305" i="27"/>
  <c r="C5305" i="27"/>
  <c r="D5305" i="27"/>
  <c r="E5305" i="27"/>
  <c r="F5305" i="27"/>
  <c r="A5306" i="27"/>
  <c r="B5306" i="27"/>
  <c r="C5306" i="27"/>
  <c r="D5306" i="27"/>
  <c r="E5306" i="27"/>
  <c r="F5306" i="27"/>
  <c r="A5307" i="27"/>
  <c r="B5307" i="27"/>
  <c r="C5307" i="27"/>
  <c r="D5307" i="27"/>
  <c r="E5307" i="27"/>
  <c r="F5307" i="27"/>
  <c r="A5308" i="27"/>
  <c r="B5308" i="27"/>
  <c r="C5308" i="27"/>
  <c r="D5308" i="27"/>
  <c r="E5308" i="27"/>
  <c r="F5308" i="27"/>
  <c r="A5309" i="27"/>
  <c r="B5309" i="27"/>
  <c r="C5309" i="27"/>
  <c r="D5309" i="27"/>
  <c r="E5309" i="27"/>
  <c r="F5309" i="27"/>
  <c r="A5310" i="27"/>
  <c r="B5310" i="27"/>
  <c r="C5310" i="27"/>
  <c r="D5310" i="27"/>
  <c r="E5310" i="27"/>
  <c r="F5310" i="27"/>
  <c r="A5311" i="27"/>
  <c r="B5311" i="27"/>
  <c r="C5311" i="27"/>
  <c r="D5311" i="27"/>
  <c r="E5311" i="27"/>
  <c r="F5311" i="27"/>
  <c r="A5312" i="27"/>
  <c r="B5312" i="27"/>
  <c r="C5312" i="27"/>
  <c r="D5312" i="27"/>
  <c r="E5312" i="27"/>
  <c r="F5312" i="27"/>
  <c r="A5313" i="27"/>
  <c r="B5313" i="27"/>
  <c r="C5313" i="27"/>
  <c r="D5313" i="27"/>
  <c r="E5313" i="27"/>
  <c r="F5313" i="27"/>
  <c r="A5314" i="27"/>
  <c r="B5314" i="27"/>
  <c r="C5314" i="27"/>
  <c r="D5314" i="27"/>
  <c r="E5314" i="27"/>
  <c r="F5314" i="27"/>
  <c r="A5315" i="27"/>
  <c r="B5315" i="27"/>
  <c r="C5315" i="27"/>
  <c r="D5315" i="27"/>
  <c r="E5315" i="27"/>
  <c r="F5315" i="27"/>
  <c r="A5316" i="27"/>
  <c r="B5316" i="27"/>
  <c r="C5316" i="27"/>
  <c r="D5316" i="27"/>
  <c r="E5316" i="27"/>
  <c r="F5316" i="27"/>
  <c r="A5317" i="27"/>
  <c r="B5317" i="27"/>
  <c r="C5317" i="27"/>
  <c r="D5317" i="27"/>
  <c r="E5317" i="27"/>
  <c r="F5317" i="27"/>
  <c r="A5318" i="27"/>
  <c r="B5318" i="27"/>
  <c r="C5318" i="27"/>
  <c r="D5318" i="27"/>
  <c r="E5318" i="27"/>
  <c r="F5318" i="27"/>
  <c r="A5319" i="27"/>
  <c r="B5319" i="27"/>
  <c r="C5319" i="27"/>
  <c r="D5319" i="27"/>
  <c r="E5319" i="27"/>
  <c r="F5319" i="27"/>
  <c r="A5320" i="27"/>
  <c r="B5320" i="27"/>
  <c r="C5320" i="27"/>
  <c r="D5320" i="27"/>
  <c r="E5320" i="27"/>
  <c r="F5320" i="27"/>
  <c r="A5321" i="27"/>
  <c r="B5321" i="27"/>
  <c r="C5321" i="27"/>
  <c r="D5321" i="27"/>
  <c r="E5321" i="27"/>
  <c r="F5321" i="27"/>
  <c r="A5322" i="27"/>
  <c r="B5322" i="27"/>
  <c r="C5322" i="27"/>
  <c r="D5322" i="27"/>
  <c r="E5322" i="27"/>
  <c r="F5322" i="27"/>
  <c r="A5323" i="27"/>
  <c r="B5323" i="27"/>
  <c r="C5323" i="27"/>
  <c r="D5323" i="27"/>
  <c r="E5323" i="27"/>
  <c r="F5323" i="27"/>
  <c r="A5324" i="27"/>
  <c r="B5324" i="27"/>
  <c r="C5324" i="27"/>
  <c r="D5324" i="27"/>
  <c r="E5324" i="27"/>
  <c r="F5324" i="27"/>
  <c r="A5325" i="27"/>
  <c r="B5325" i="27"/>
  <c r="C5325" i="27"/>
  <c r="D5325" i="27"/>
  <c r="E5325" i="27"/>
  <c r="F5325" i="27"/>
  <c r="A5326" i="27"/>
  <c r="B5326" i="27"/>
  <c r="C5326" i="27"/>
  <c r="D5326" i="27"/>
  <c r="E5326" i="27"/>
  <c r="F5326" i="27"/>
  <c r="A5327" i="27"/>
  <c r="B5327" i="27"/>
  <c r="C5327" i="27"/>
  <c r="D5327" i="27"/>
  <c r="E5327" i="27"/>
  <c r="F5327" i="27"/>
  <c r="A5328" i="27"/>
  <c r="B5328" i="27"/>
  <c r="C5328" i="27"/>
  <c r="D5328" i="27"/>
  <c r="E5328" i="27"/>
  <c r="F5328" i="27"/>
  <c r="A5329" i="27"/>
  <c r="B5329" i="27"/>
  <c r="C5329" i="27"/>
  <c r="D5329" i="27"/>
  <c r="E5329" i="27"/>
  <c r="F5329" i="27"/>
  <c r="A5330" i="27"/>
  <c r="B5330" i="27"/>
  <c r="C5330" i="27"/>
  <c r="D5330" i="27"/>
  <c r="E5330" i="27"/>
  <c r="F5330" i="27"/>
  <c r="A5331" i="27"/>
  <c r="B5331" i="27"/>
  <c r="C5331" i="27"/>
  <c r="D5331" i="27"/>
  <c r="E5331" i="27"/>
  <c r="F5331" i="27"/>
  <c r="A5332" i="27"/>
  <c r="B5332" i="27"/>
  <c r="C5332" i="27"/>
  <c r="D5332" i="27"/>
  <c r="E5332" i="27"/>
  <c r="F5332" i="27"/>
  <c r="A5333" i="27"/>
  <c r="B5333" i="27"/>
  <c r="C5333" i="27"/>
  <c r="D5333" i="27"/>
  <c r="E5333" i="27"/>
  <c r="F5333" i="27"/>
  <c r="A5334" i="27"/>
  <c r="B5334" i="27"/>
  <c r="C5334" i="27"/>
  <c r="D5334" i="27"/>
  <c r="E5334" i="27"/>
  <c r="F5334" i="27"/>
  <c r="A5335" i="27"/>
  <c r="B5335" i="27"/>
  <c r="C5335" i="27"/>
  <c r="D5335" i="27"/>
  <c r="E5335" i="27"/>
  <c r="F5335" i="27"/>
  <c r="A5336" i="27"/>
  <c r="B5336" i="27"/>
  <c r="C5336" i="27"/>
  <c r="D5336" i="27"/>
  <c r="E5336" i="27"/>
  <c r="F5336" i="27"/>
  <c r="A5337" i="27"/>
  <c r="B5337" i="27"/>
  <c r="C5337" i="27"/>
  <c r="D5337" i="27"/>
  <c r="E5337" i="27"/>
  <c r="F5337" i="27"/>
  <c r="A5338" i="27"/>
  <c r="B5338" i="27"/>
  <c r="C5338" i="27"/>
  <c r="D5338" i="27"/>
  <c r="E5338" i="27"/>
  <c r="F5338" i="27"/>
  <c r="A5339" i="27"/>
  <c r="B5339" i="27"/>
  <c r="C5339" i="27"/>
  <c r="D5339" i="27"/>
  <c r="E5339" i="27"/>
  <c r="F5339" i="27"/>
  <c r="A5340" i="27"/>
  <c r="B5340" i="27"/>
  <c r="C5340" i="27"/>
  <c r="D5340" i="27"/>
  <c r="E5340" i="27"/>
  <c r="F5340" i="27"/>
  <c r="A5341" i="27"/>
  <c r="B5341" i="27"/>
  <c r="C5341" i="27"/>
  <c r="D5341" i="27"/>
  <c r="E5341" i="27"/>
  <c r="F5341" i="27"/>
  <c r="A5342" i="27"/>
  <c r="B5342" i="27"/>
  <c r="C5342" i="27"/>
  <c r="D5342" i="27"/>
  <c r="E5342" i="27"/>
  <c r="F5342" i="27"/>
  <c r="A5343" i="27"/>
  <c r="B5343" i="27"/>
  <c r="C5343" i="27"/>
  <c r="D5343" i="27"/>
  <c r="E5343" i="27"/>
  <c r="F5343" i="27"/>
  <c r="A5344" i="27"/>
  <c r="B5344" i="27"/>
  <c r="C5344" i="27"/>
  <c r="D5344" i="27"/>
  <c r="E5344" i="27"/>
  <c r="F5344" i="27"/>
  <c r="A5345" i="27"/>
  <c r="B5345" i="27"/>
  <c r="C5345" i="27"/>
  <c r="D5345" i="27"/>
  <c r="E5345" i="27"/>
  <c r="F5345" i="27"/>
  <c r="A5346" i="27"/>
  <c r="B5346" i="27"/>
  <c r="C5346" i="27"/>
  <c r="D5346" i="27"/>
  <c r="E5346" i="27"/>
  <c r="F5346" i="27"/>
  <c r="A5347" i="27"/>
  <c r="B5347" i="27"/>
  <c r="C5347" i="27"/>
  <c r="D5347" i="27"/>
  <c r="E5347" i="27"/>
  <c r="F5347" i="27"/>
  <c r="A5348" i="27"/>
  <c r="B5348" i="27"/>
  <c r="C5348" i="27"/>
  <c r="D5348" i="27"/>
  <c r="E5348" i="27"/>
  <c r="F5348" i="27"/>
  <c r="A5349" i="27"/>
  <c r="B5349" i="27"/>
  <c r="C5349" i="27"/>
  <c r="D5349" i="27"/>
  <c r="E5349" i="27"/>
  <c r="F5349" i="27"/>
  <c r="A5350" i="27"/>
  <c r="B5350" i="27"/>
  <c r="C5350" i="27"/>
  <c r="D5350" i="27"/>
  <c r="E5350" i="27"/>
  <c r="F5350" i="27"/>
  <c r="A5351" i="27"/>
  <c r="B5351" i="27"/>
  <c r="C5351" i="27"/>
  <c r="D5351" i="27"/>
  <c r="E5351" i="27"/>
  <c r="F5351" i="27"/>
  <c r="A5352" i="27"/>
  <c r="B5352" i="27"/>
  <c r="C5352" i="27"/>
  <c r="D5352" i="27"/>
  <c r="E5352" i="27"/>
  <c r="F5352" i="27"/>
  <c r="A5353" i="27"/>
  <c r="B5353" i="27"/>
  <c r="C5353" i="27"/>
  <c r="D5353" i="27"/>
  <c r="E5353" i="27"/>
  <c r="F5353" i="27"/>
  <c r="A5354" i="27"/>
  <c r="B5354" i="27"/>
  <c r="C5354" i="27"/>
  <c r="D5354" i="27"/>
  <c r="E5354" i="27"/>
  <c r="F5354" i="27"/>
  <c r="A5355" i="27"/>
  <c r="B5355" i="27"/>
  <c r="C5355" i="27"/>
  <c r="D5355" i="27"/>
  <c r="E5355" i="27"/>
  <c r="F5355" i="27"/>
  <c r="A5356" i="27"/>
  <c r="B5356" i="27"/>
  <c r="C5356" i="27"/>
  <c r="D5356" i="27"/>
  <c r="E5356" i="27"/>
  <c r="F5356" i="27"/>
  <c r="A5357" i="27"/>
  <c r="B5357" i="27"/>
  <c r="C5357" i="27"/>
  <c r="D5357" i="27"/>
  <c r="E5357" i="27"/>
  <c r="F5357" i="27"/>
  <c r="A5358" i="27"/>
  <c r="B5358" i="27"/>
  <c r="C5358" i="27"/>
  <c r="D5358" i="27"/>
  <c r="E5358" i="27"/>
  <c r="F5358" i="27"/>
  <c r="A5359" i="27"/>
  <c r="B5359" i="27"/>
  <c r="C5359" i="27"/>
  <c r="D5359" i="27"/>
  <c r="E5359" i="27"/>
  <c r="F5359" i="27"/>
  <c r="A5360" i="27"/>
  <c r="B5360" i="27"/>
  <c r="C5360" i="27"/>
  <c r="D5360" i="27"/>
  <c r="E5360" i="27"/>
  <c r="F5360" i="27"/>
  <c r="A5361" i="27"/>
  <c r="B5361" i="27"/>
  <c r="C5361" i="27"/>
  <c r="D5361" i="27"/>
  <c r="E5361" i="27"/>
  <c r="F5361" i="27"/>
  <c r="A5362" i="27"/>
  <c r="B5362" i="27"/>
  <c r="C5362" i="27"/>
  <c r="D5362" i="27"/>
  <c r="E5362" i="27"/>
  <c r="F5362" i="27"/>
  <c r="A5363" i="27"/>
  <c r="B5363" i="27"/>
  <c r="C5363" i="27"/>
  <c r="D5363" i="27"/>
  <c r="E5363" i="27"/>
  <c r="F5363" i="27"/>
  <c r="A5364" i="27"/>
  <c r="B5364" i="27"/>
  <c r="C5364" i="27"/>
  <c r="D5364" i="27"/>
  <c r="E5364" i="27"/>
  <c r="F5364" i="27"/>
  <c r="A5365" i="27"/>
  <c r="B5365" i="27"/>
  <c r="C5365" i="27"/>
  <c r="D5365" i="27"/>
  <c r="E5365" i="27"/>
  <c r="F5365" i="27"/>
  <c r="A5366" i="27"/>
  <c r="B5366" i="27"/>
  <c r="C5366" i="27"/>
  <c r="D5366" i="27"/>
  <c r="E5366" i="27"/>
  <c r="F5366" i="27"/>
  <c r="A5367" i="27"/>
  <c r="B5367" i="27"/>
  <c r="C5367" i="27"/>
  <c r="D5367" i="27"/>
  <c r="E5367" i="27"/>
  <c r="F5367" i="27"/>
  <c r="A5368" i="27"/>
  <c r="B5368" i="27"/>
  <c r="C5368" i="27"/>
  <c r="D5368" i="27"/>
  <c r="E5368" i="27"/>
  <c r="F5368" i="27"/>
  <c r="A5369" i="27"/>
  <c r="B5369" i="27"/>
  <c r="C5369" i="27"/>
  <c r="D5369" i="27"/>
  <c r="E5369" i="27"/>
  <c r="F5369" i="27"/>
  <c r="A5370" i="27"/>
  <c r="B5370" i="27"/>
  <c r="C5370" i="27"/>
  <c r="D5370" i="27"/>
  <c r="E5370" i="27"/>
  <c r="F5370" i="27"/>
  <c r="A5371" i="27"/>
  <c r="B5371" i="27"/>
  <c r="C5371" i="27"/>
  <c r="D5371" i="27"/>
  <c r="E5371" i="27"/>
  <c r="F5371" i="27"/>
  <c r="A5372" i="27"/>
  <c r="B5372" i="27"/>
  <c r="C5372" i="27"/>
  <c r="D5372" i="27"/>
  <c r="E5372" i="27"/>
  <c r="F5372" i="27"/>
  <c r="A5373" i="27"/>
  <c r="B5373" i="27"/>
  <c r="C5373" i="27"/>
  <c r="D5373" i="27"/>
  <c r="E5373" i="27"/>
  <c r="F5373" i="27"/>
  <c r="A5374" i="27"/>
  <c r="B5374" i="27"/>
  <c r="C5374" i="27"/>
  <c r="D5374" i="27"/>
  <c r="E5374" i="27"/>
  <c r="F5374" i="27"/>
  <c r="A5375" i="27"/>
  <c r="B5375" i="27"/>
  <c r="C5375" i="27"/>
  <c r="D5375" i="27"/>
  <c r="E5375" i="27"/>
  <c r="F5375" i="27"/>
  <c r="A5376" i="27"/>
  <c r="B5376" i="27"/>
  <c r="C5376" i="27"/>
  <c r="D5376" i="27"/>
  <c r="E5376" i="27"/>
  <c r="F5376" i="27"/>
  <c r="A5377" i="27"/>
  <c r="B5377" i="27"/>
  <c r="C5377" i="27"/>
  <c r="D5377" i="27"/>
  <c r="E5377" i="27"/>
  <c r="F5377" i="27"/>
  <c r="A5378" i="27"/>
  <c r="B5378" i="27"/>
  <c r="C5378" i="27"/>
  <c r="D5378" i="27"/>
  <c r="E5378" i="27"/>
  <c r="F5378" i="27"/>
  <c r="A5379" i="27"/>
  <c r="B5379" i="27"/>
  <c r="C5379" i="27"/>
  <c r="D5379" i="27"/>
  <c r="E5379" i="27"/>
  <c r="F5379" i="27"/>
  <c r="A5380" i="27"/>
  <c r="B5380" i="27"/>
  <c r="C5380" i="27"/>
  <c r="D5380" i="27"/>
  <c r="E5380" i="27"/>
  <c r="F5380" i="27"/>
  <c r="A5381" i="27"/>
  <c r="B5381" i="27"/>
  <c r="C5381" i="27"/>
  <c r="D5381" i="27"/>
  <c r="E5381" i="27"/>
  <c r="F5381" i="27"/>
  <c r="A5382" i="27"/>
  <c r="B5382" i="27"/>
  <c r="C5382" i="27"/>
  <c r="D5382" i="27"/>
  <c r="E5382" i="27"/>
  <c r="F5382" i="27"/>
  <c r="A5383" i="27"/>
  <c r="B5383" i="27"/>
  <c r="C5383" i="27"/>
  <c r="D5383" i="27"/>
  <c r="E5383" i="27"/>
  <c r="F5383" i="27"/>
  <c r="A5384" i="27"/>
  <c r="B5384" i="27"/>
  <c r="C5384" i="27"/>
  <c r="D5384" i="27"/>
  <c r="E5384" i="27"/>
  <c r="F5384" i="27"/>
  <c r="A5385" i="27"/>
  <c r="B5385" i="27"/>
  <c r="C5385" i="27"/>
  <c r="D5385" i="27"/>
  <c r="E5385" i="27"/>
  <c r="F5385" i="27"/>
  <c r="A5386" i="27"/>
  <c r="B5386" i="27"/>
  <c r="C5386" i="27"/>
  <c r="D5386" i="27"/>
  <c r="E5386" i="27"/>
  <c r="F5386" i="27"/>
  <c r="A5387" i="27"/>
  <c r="B5387" i="27"/>
  <c r="C5387" i="27"/>
  <c r="D5387" i="27"/>
  <c r="E5387" i="27"/>
  <c r="F5387" i="27"/>
  <c r="A5388" i="27"/>
  <c r="B5388" i="27"/>
  <c r="C5388" i="27"/>
  <c r="D5388" i="27"/>
  <c r="E5388" i="27"/>
  <c r="F5388" i="27"/>
  <c r="A5389" i="27"/>
  <c r="B5389" i="27"/>
  <c r="C5389" i="27"/>
  <c r="D5389" i="27"/>
  <c r="E5389" i="27"/>
  <c r="F5389" i="27"/>
  <c r="A5390" i="27"/>
  <c r="B5390" i="27"/>
  <c r="C5390" i="27"/>
  <c r="D5390" i="27"/>
  <c r="E5390" i="27"/>
  <c r="F5390" i="27"/>
  <c r="A5391" i="27"/>
  <c r="B5391" i="27"/>
  <c r="C5391" i="27"/>
  <c r="D5391" i="27"/>
  <c r="E5391" i="27"/>
  <c r="F5391" i="27"/>
  <c r="A5392" i="27"/>
  <c r="B5392" i="27"/>
  <c r="C5392" i="27"/>
  <c r="D5392" i="27"/>
  <c r="E5392" i="27"/>
  <c r="F5392" i="27"/>
  <c r="A5393" i="27"/>
  <c r="B5393" i="27"/>
  <c r="C5393" i="27"/>
  <c r="D5393" i="27"/>
  <c r="E5393" i="27"/>
  <c r="F5393" i="27"/>
  <c r="A5394" i="27"/>
  <c r="B5394" i="27"/>
  <c r="C5394" i="27"/>
  <c r="D5394" i="27"/>
  <c r="E5394" i="27"/>
  <c r="F5394" i="27"/>
  <c r="A5395" i="27"/>
  <c r="B5395" i="27"/>
  <c r="C5395" i="27"/>
  <c r="D5395" i="27"/>
  <c r="E5395" i="27"/>
  <c r="F5395" i="27"/>
  <c r="A5396" i="27"/>
  <c r="B5396" i="27"/>
  <c r="C5396" i="27"/>
  <c r="D5396" i="27"/>
  <c r="E5396" i="27"/>
  <c r="F5396" i="27"/>
  <c r="A5397" i="27"/>
  <c r="B5397" i="27"/>
  <c r="C5397" i="27"/>
  <c r="D5397" i="27"/>
  <c r="E5397" i="27"/>
  <c r="F5397" i="27"/>
  <c r="A5398" i="27"/>
  <c r="B5398" i="27"/>
  <c r="C5398" i="27"/>
  <c r="D5398" i="27"/>
  <c r="E5398" i="27"/>
  <c r="F5398" i="27"/>
  <c r="A5399" i="27"/>
  <c r="B5399" i="27"/>
  <c r="C5399" i="27"/>
  <c r="D5399" i="27"/>
  <c r="E5399" i="27"/>
  <c r="F5399" i="27"/>
  <c r="A5400" i="27"/>
  <c r="B5400" i="27"/>
  <c r="C5400" i="27"/>
  <c r="D5400" i="27"/>
  <c r="E5400" i="27"/>
  <c r="F5400" i="27"/>
  <c r="A5401" i="27"/>
  <c r="B5401" i="27"/>
  <c r="C5401" i="27"/>
  <c r="D5401" i="27"/>
  <c r="E5401" i="27"/>
  <c r="F5401" i="27"/>
  <c r="A5402" i="27"/>
  <c r="B5402" i="27"/>
  <c r="C5402" i="27"/>
  <c r="D5402" i="27"/>
  <c r="E5402" i="27"/>
  <c r="F5402" i="27"/>
  <c r="A5403" i="27"/>
  <c r="B5403" i="27"/>
  <c r="C5403" i="27"/>
  <c r="D5403" i="27"/>
  <c r="E5403" i="27"/>
  <c r="F5403" i="27"/>
  <c r="A5404" i="27"/>
  <c r="B5404" i="27"/>
  <c r="C5404" i="27"/>
  <c r="D5404" i="27"/>
  <c r="E5404" i="27"/>
  <c r="F5404" i="27"/>
  <c r="A5405" i="27"/>
  <c r="B5405" i="27"/>
  <c r="C5405" i="27"/>
  <c r="D5405" i="27"/>
  <c r="E5405" i="27"/>
  <c r="F5405" i="27"/>
  <c r="A5406" i="27"/>
  <c r="B5406" i="27"/>
  <c r="C5406" i="27"/>
  <c r="D5406" i="27"/>
  <c r="E5406" i="27"/>
  <c r="F5406" i="27"/>
  <c r="A5407" i="27"/>
  <c r="B5407" i="27"/>
  <c r="C5407" i="27"/>
  <c r="D5407" i="27"/>
  <c r="E5407" i="27"/>
  <c r="F5407" i="27"/>
  <c r="A5408" i="27"/>
  <c r="B5408" i="27"/>
  <c r="C5408" i="27"/>
  <c r="D5408" i="27"/>
  <c r="E5408" i="27"/>
  <c r="F5408" i="27"/>
  <c r="A5409" i="27"/>
  <c r="B5409" i="27"/>
  <c r="C5409" i="27"/>
  <c r="D5409" i="27"/>
  <c r="E5409" i="27"/>
  <c r="F5409" i="27"/>
  <c r="A5410" i="27"/>
  <c r="B5410" i="27"/>
  <c r="C5410" i="27"/>
  <c r="D5410" i="27"/>
  <c r="E5410" i="27"/>
  <c r="F5410" i="27"/>
  <c r="A5411" i="27"/>
  <c r="B5411" i="27"/>
  <c r="C5411" i="27"/>
  <c r="D5411" i="27"/>
  <c r="E5411" i="27"/>
  <c r="F5411" i="27"/>
  <c r="A5412" i="27"/>
  <c r="B5412" i="27"/>
  <c r="C5412" i="27"/>
  <c r="D5412" i="27"/>
  <c r="E5412" i="27"/>
  <c r="F5412" i="27"/>
  <c r="A5413" i="27"/>
  <c r="B5413" i="27"/>
  <c r="C5413" i="27"/>
  <c r="D5413" i="27"/>
  <c r="E5413" i="27"/>
  <c r="F5413" i="27"/>
  <c r="A5414" i="27"/>
  <c r="B5414" i="27"/>
  <c r="C5414" i="27"/>
  <c r="D5414" i="27"/>
  <c r="E5414" i="27"/>
  <c r="F5414" i="27"/>
  <c r="A5415" i="27"/>
  <c r="B5415" i="27"/>
  <c r="C5415" i="27"/>
  <c r="D5415" i="27"/>
  <c r="E5415" i="27"/>
  <c r="F5415" i="27"/>
  <c r="A5416" i="27"/>
  <c r="B5416" i="27"/>
  <c r="C5416" i="27"/>
  <c r="D5416" i="27"/>
  <c r="E5416" i="27"/>
  <c r="F5416" i="27"/>
  <c r="A5417" i="27"/>
  <c r="B5417" i="27"/>
  <c r="C5417" i="27"/>
  <c r="D5417" i="27"/>
  <c r="E5417" i="27"/>
  <c r="F5417" i="27"/>
  <c r="A5418" i="27"/>
  <c r="B5418" i="27"/>
  <c r="C5418" i="27"/>
  <c r="D5418" i="27"/>
  <c r="E5418" i="27"/>
  <c r="F5418" i="27"/>
  <c r="A5419" i="27"/>
  <c r="B5419" i="27"/>
  <c r="C5419" i="27"/>
  <c r="D5419" i="27"/>
  <c r="E5419" i="27"/>
  <c r="F5419" i="27"/>
  <c r="A5420" i="27"/>
  <c r="B5420" i="27"/>
  <c r="C5420" i="27"/>
  <c r="D5420" i="27"/>
  <c r="E5420" i="27"/>
  <c r="F5420" i="27"/>
  <c r="A5421" i="27"/>
  <c r="B5421" i="27"/>
  <c r="C5421" i="27"/>
  <c r="D5421" i="27"/>
  <c r="E5421" i="27"/>
  <c r="F5421" i="27"/>
  <c r="A5422" i="27"/>
  <c r="B5422" i="27"/>
  <c r="C5422" i="27"/>
  <c r="D5422" i="27"/>
  <c r="E5422" i="27"/>
  <c r="F5422" i="27"/>
  <c r="A5423" i="27"/>
  <c r="B5423" i="27"/>
  <c r="C5423" i="27"/>
  <c r="D5423" i="27"/>
  <c r="E5423" i="27"/>
  <c r="F5423" i="27"/>
  <c r="A5424" i="27"/>
  <c r="B5424" i="27"/>
  <c r="C5424" i="27"/>
  <c r="D5424" i="27"/>
  <c r="E5424" i="27"/>
  <c r="F5424" i="27"/>
  <c r="A5425" i="27"/>
  <c r="B5425" i="27"/>
  <c r="C5425" i="27"/>
  <c r="D5425" i="27"/>
  <c r="E5425" i="27"/>
  <c r="F5425" i="27"/>
  <c r="A5426" i="27"/>
  <c r="B5426" i="27"/>
  <c r="C5426" i="27"/>
  <c r="D5426" i="27"/>
  <c r="E5426" i="27"/>
  <c r="F5426" i="27"/>
  <c r="A5427" i="27"/>
  <c r="B5427" i="27"/>
  <c r="C5427" i="27"/>
  <c r="D5427" i="27"/>
  <c r="E5427" i="27"/>
  <c r="F5427" i="27"/>
  <c r="A5428" i="27"/>
  <c r="B5428" i="27"/>
  <c r="C5428" i="27"/>
  <c r="D5428" i="27"/>
  <c r="E5428" i="27"/>
  <c r="F5428" i="27"/>
  <c r="A5429" i="27"/>
  <c r="B5429" i="27"/>
  <c r="C5429" i="27"/>
  <c r="D5429" i="27"/>
  <c r="E5429" i="27"/>
  <c r="F5429" i="27"/>
  <c r="A5430" i="27"/>
  <c r="B5430" i="27"/>
  <c r="C5430" i="27"/>
  <c r="D5430" i="27"/>
  <c r="E5430" i="27"/>
  <c r="F5430" i="27"/>
  <c r="A5431" i="27"/>
  <c r="B5431" i="27"/>
  <c r="C5431" i="27"/>
  <c r="D5431" i="27"/>
  <c r="E5431" i="27"/>
  <c r="F5431" i="27"/>
  <c r="A5432" i="27"/>
  <c r="B5432" i="27"/>
  <c r="C5432" i="27"/>
  <c r="D5432" i="27"/>
  <c r="E5432" i="27"/>
  <c r="F5432" i="27"/>
  <c r="A5433" i="27"/>
  <c r="B5433" i="27"/>
  <c r="C5433" i="27"/>
  <c r="D5433" i="27"/>
  <c r="E5433" i="27"/>
  <c r="F5433" i="27"/>
  <c r="A5434" i="27"/>
  <c r="B5434" i="27"/>
  <c r="C5434" i="27"/>
  <c r="D5434" i="27"/>
  <c r="E5434" i="27"/>
  <c r="F5434" i="27"/>
  <c r="A5435" i="27"/>
  <c r="B5435" i="27"/>
  <c r="C5435" i="27"/>
  <c r="D5435" i="27"/>
  <c r="E5435" i="27"/>
  <c r="F5435" i="27"/>
  <c r="A5436" i="27"/>
  <c r="B5436" i="27"/>
  <c r="C5436" i="27"/>
  <c r="D5436" i="27"/>
  <c r="E5436" i="27"/>
  <c r="F5436" i="27"/>
  <c r="A5437" i="27"/>
  <c r="B5437" i="27"/>
  <c r="C5437" i="27"/>
  <c r="D5437" i="27"/>
  <c r="E5437" i="27"/>
  <c r="F5437" i="27"/>
  <c r="A5438" i="27"/>
  <c r="B5438" i="27"/>
  <c r="C5438" i="27"/>
  <c r="D5438" i="27"/>
  <c r="E5438" i="27"/>
  <c r="F5438" i="27"/>
  <c r="A5439" i="27"/>
  <c r="B5439" i="27"/>
  <c r="C5439" i="27"/>
  <c r="D5439" i="27"/>
  <c r="E5439" i="27"/>
  <c r="F5439" i="27"/>
  <c r="A5440" i="27"/>
  <c r="B5440" i="27"/>
  <c r="C5440" i="27"/>
  <c r="D5440" i="27"/>
  <c r="E5440" i="27"/>
  <c r="F5440" i="27"/>
  <c r="A5441" i="27"/>
  <c r="B5441" i="27"/>
  <c r="C5441" i="27"/>
  <c r="D5441" i="27"/>
  <c r="E5441" i="27"/>
  <c r="F5441" i="27"/>
  <c r="A5442" i="27"/>
  <c r="B5442" i="27"/>
  <c r="C5442" i="27"/>
  <c r="D5442" i="27"/>
  <c r="E5442" i="27"/>
  <c r="F5442" i="27"/>
  <c r="A5443" i="27"/>
  <c r="B5443" i="27"/>
  <c r="C5443" i="27"/>
  <c r="D5443" i="27"/>
  <c r="E5443" i="27"/>
  <c r="F5443" i="27"/>
  <c r="A5444" i="27"/>
  <c r="B5444" i="27"/>
  <c r="C5444" i="27"/>
  <c r="D5444" i="27"/>
  <c r="E5444" i="27"/>
  <c r="F5444" i="27"/>
  <c r="A5445" i="27"/>
  <c r="B5445" i="27"/>
  <c r="C5445" i="27"/>
  <c r="D5445" i="27"/>
  <c r="E5445" i="27"/>
  <c r="F5445" i="27"/>
  <c r="A5446" i="27"/>
  <c r="B5446" i="27"/>
  <c r="C5446" i="27"/>
  <c r="D5446" i="27"/>
  <c r="E5446" i="27"/>
  <c r="F5446" i="27"/>
  <c r="A5447" i="27"/>
  <c r="B5447" i="27"/>
  <c r="C5447" i="27"/>
  <c r="D5447" i="27"/>
  <c r="E5447" i="27"/>
  <c r="F5447" i="27"/>
  <c r="A5448" i="27"/>
  <c r="B5448" i="27"/>
  <c r="C5448" i="27"/>
  <c r="D5448" i="27"/>
  <c r="E5448" i="27"/>
  <c r="F5448" i="27"/>
  <c r="A5449" i="27"/>
  <c r="B5449" i="27"/>
  <c r="C5449" i="27"/>
  <c r="D5449" i="27"/>
  <c r="E5449" i="27"/>
  <c r="F5449" i="27"/>
  <c r="A5450" i="27"/>
  <c r="B5450" i="27"/>
  <c r="C5450" i="27"/>
  <c r="D5450" i="27"/>
  <c r="E5450" i="27"/>
  <c r="F5450" i="27"/>
  <c r="A5451" i="27"/>
  <c r="B5451" i="27"/>
  <c r="C5451" i="27"/>
  <c r="D5451" i="27"/>
  <c r="E5451" i="27"/>
  <c r="F5451" i="27"/>
  <c r="A5452" i="27"/>
  <c r="B5452" i="27"/>
  <c r="C5452" i="27"/>
  <c r="D5452" i="27"/>
  <c r="E5452" i="27"/>
  <c r="F5452" i="27"/>
  <c r="A5453" i="27"/>
  <c r="B5453" i="27"/>
  <c r="C5453" i="27"/>
  <c r="D5453" i="27"/>
  <c r="E5453" i="27"/>
  <c r="F5453" i="27"/>
  <c r="A5454" i="27"/>
  <c r="B5454" i="27"/>
  <c r="C5454" i="27"/>
  <c r="D5454" i="27"/>
  <c r="E5454" i="27"/>
  <c r="F5454" i="27"/>
  <c r="A5455" i="27"/>
  <c r="B5455" i="27"/>
  <c r="C5455" i="27"/>
  <c r="D5455" i="27"/>
  <c r="E5455" i="27"/>
  <c r="F5455" i="27"/>
  <c r="A5456" i="27"/>
  <c r="B5456" i="27"/>
  <c r="C5456" i="27"/>
  <c r="D5456" i="27"/>
  <c r="E5456" i="27"/>
  <c r="F5456" i="27"/>
  <c r="A5457" i="27"/>
  <c r="B5457" i="27"/>
  <c r="C5457" i="27"/>
  <c r="D5457" i="27"/>
  <c r="E5457" i="27"/>
  <c r="F5457" i="27"/>
  <c r="A5458" i="27"/>
  <c r="B5458" i="27"/>
  <c r="C5458" i="27"/>
  <c r="D5458" i="27"/>
  <c r="E5458" i="27"/>
  <c r="F5458" i="27"/>
  <c r="A5459" i="27"/>
  <c r="B5459" i="27"/>
  <c r="C5459" i="27"/>
  <c r="D5459" i="27"/>
  <c r="E5459" i="27"/>
  <c r="F5459" i="27"/>
  <c r="A5460" i="27"/>
  <c r="B5460" i="27"/>
  <c r="C5460" i="27"/>
  <c r="D5460" i="27"/>
  <c r="E5460" i="27"/>
  <c r="F5460" i="27"/>
  <c r="A5461" i="27"/>
  <c r="B5461" i="27"/>
  <c r="C5461" i="27"/>
  <c r="D5461" i="27"/>
  <c r="E5461" i="27"/>
  <c r="F5461" i="27"/>
  <c r="A5462" i="27"/>
  <c r="B5462" i="27"/>
  <c r="C5462" i="27"/>
  <c r="D5462" i="27"/>
  <c r="E5462" i="27"/>
  <c r="F5462" i="27"/>
  <c r="A5463" i="27"/>
  <c r="B5463" i="27"/>
  <c r="C5463" i="27"/>
  <c r="D5463" i="27"/>
  <c r="E5463" i="27"/>
  <c r="F5463" i="27"/>
  <c r="A5464" i="27"/>
  <c r="B5464" i="27"/>
  <c r="C5464" i="27"/>
  <c r="D5464" i="27"/>
  <c r="E5464" i="27"/>
  <c r="F5464" i="27"/>
  <c r="A5465" i="27"/>
  <c r="B5465" i="27"/>
  <c r="C5465" i="27"/>
  <c r="D5465" i="27"/>
  <c r="E5465" i="27"/>
  <c r="F5465" i="27"/>
  <c r="A5466" i="27"/>
  <c r="B5466" i="27"/>
  <c r="C5466" i="27"/>
  <c r="D5466" i="27"/>
  <c r="E5466" i="27"/>
  <c r="F5466" i="27"/>
  <c r="A5467" i="27"/>
  <c r="B5467" i="27"/>
  <c r="C5467" i="27"/>
  <c r="D5467" i="27"/>
  <c r="E5467" i="27"/>
  <c r="F5467" i="27"/>
  <c r="A5468" i="27"/>
  <c r="B5468" i="27"/>
  <c r="C5468" i="27"/>
  <c r="D5468" i="27"/>
  <c r="E5468" i="27"/>
  <c r="F5468" i="27"/>
  <c r="A5469" i="27"/>
  <c r="B5469" i="27"/>
  <c r="C5469" i="27"/>
  <c r="D5469" i="27"/>
  <c r="E5469" i="27"/>
  <c r="F5469" i="27"/>
  <c r="A5470" i="27"/>
  <c r="B5470" i="27"/>
  <c r="C5470" i="27"/>
  <c r="D5470" i="27"/>
  <c r="E5470" i="27"/>
  <c r="F5470" i="27"/>
  <c r="A5471" i="27"/>
  <c r="B5471" i="27"/>
  <c r="C5471" i="27"/>
  <c r="D5471" i="27"/>
  <c r="E5471" i="27"/>
  <c r="F5471" i="27"/>
  <c r="A5472" i="27"/>
  <c r="B5472" i="27"/>
  <c r="C5472" i="27"/>
  <c r="D5472" i="27"/>
  <c r="E5472" i="27"/>
  <c r="F5472" i="27"/>
  <c r="A5473" i="27"/>
  <c r="B5473" i="27"/>
  <c r="C5473" i="27"/>
  <c r="D5473" i="27"/>
  <c r="E5473" i="27"/>
  <c r="F5473" i="27"/>
  <c r="A5474" i="27"/>
  <c r="B5474" i="27"/>
  <c r="C5474" i="27"/>
  <c r="D5474" i="27"/>
  <c r="E5474" i="27"/>
  <c r="F5474" i="27"/>
  <c r="A5475" i="27"/>
  <c r="B5475" i="27"/>
  <c r="C5475" i="27"/>
  <c r="D5475" i="27"/>
  <c r="E5475" i="27"/>
  <c r="F5475" i="27"/>
  <c r="A5476" i="27"/>
  <c r="B5476" i="27"/>
  <c r="C5476" i="27"/>
  <c r="D5476" i="27"/>
  <c r="E5476" i="27"/>
  <c r="F5476" i="27"/>
  <c r="A5477" i="27"/>
  <c r="B5477" i="27"/>
  <c r="C5477" i="27"/>
  <c r="D5477" i="27"/>
  <c r="E5477" i="27"/>
  <c r="F5477" i="27"/>
  <c r="A5478" i="27"/>
  <c r="B5478" i="27"/>
  <c r="C5478" i="27"/>
  <c r="D5478" i="27"/>
  <c r="E5478" i="27"/>
  <c r="F5478" i="27"/>
  <c r="A5479" i="27"/>
  <c r="B5479" i="27"/>
  <c r="C5479" i="27"/>
  <c r="D5479" i="27"/>
  <c r="E5479" i="27"/>
  <c r="F5479" i="27"/>
  <c r="A5480" i="27"/>
  <c r="B5480" i="27"/>
  <c r="C5480" i="27"/>
  <c r="D5480" i="27"/>
  <c r="E5480" i="27"/>
  <c r="F5480" i="27"/>
  <c r="A5481" i="27"/>
  <c r="B5481" i="27"/>
  <c r="C5481" i="27"/>
  <c r="D5481" i="27"/>
  <c r="E5481" i="27"/>
  <c r="F5481" i="27"/>
  <c r="A5482" i="27"/>
  <c r="B5482" i="27"/>
  <c r="C5482" i="27"/>
  <c r="D5482" i="27"/>
  <c r="E5482" i="27"/>
  <c r="F5482" i="27"/>
  <c r="A5483" i="27"/>
  <c r="B5483" i="27"/>
  <c r="C5483" i="27"/>
  <c r="D5483" i="27"/>
  <c r="E5483" i="27"/>
  <c r="F5483" i="27"/>
  <c r="A5484" i="27"/>
  <c r="B5484" i="27"/>
  <c r="C5484" i="27"/>
  <c r="D5484" i="27"/>
  <c r="E5484" i="27"/>
  <c r="F5484" i="27"/>
  <c r="A5485" i="27"/>
  <c r="B5485" i="27"/>
  <c r="C5485" i="27"/>
  <c r="D5485" i="27"/>
  <c r="E5485" i="27"/>
  <c r="F5485" i="27"/>
  <c r="A5486" i="27"/>
  <c r="B5486" i="27"/>
  <c r="C5486" i="27"/>
  <c r="D5486" i="27"/>
  <c r="E5486" i="27"/>
  <c r="F5486" i="27"/>
  <c r="A5487" i="27"/>
  <c r="B5487" i="27"/>
  <c r="C5487" i="27"/>
  <c r="D5487" i="27"/>
  <c r="E5487" i="27"/>
  <c r="F5487" i="27"/>
  <c r="A5488" i="27"/>
  <c r="B5488" i="27"/>
  <c r="C5488" i="27"/>
  <c r="D5488" i="27"/>
  <c r="E5488" i="27"/>
  <c r="F5488" i="27"/>
  <c r="A5489" i="27"/>
  <c r="B5489" i="27"/>
  <c r="C5489" i="27"/>
  <c r="D5489" i="27"/>
  <c r="E5489" i="27"/>
  <c r="F5489" i="27"/>
  <c r="A5490" i="27"/>
  <c r="B5490" i="27"/>
  <c r="C5490" i="27"/>
  <c r="D5490" i="27"/>
  <c r="E5490" i="27"/>
  <c r="F5490" i="27"/>
  <c r="A5491" i="27"/>
  <c r="B5491" i="27"/>
  <c r="C5491" i="27"/>
  <c r="D5491" i="27"/>
  <c r="E5491" i="27"/>
  <c r="F5491" i="27"/>
  <c r="A5492" i="27"/>
  <c r="B5492" i="27"/>
  <c r="C5492" i="27"/>
  <c r="D5492" i="27"/>
  <c r="E5492" i="27"/>
  <c r="F5492" i="27"/>
  <c r="A5493" i="27"/>
  <c r="B5493" i="27"/>
  <c r="C5493" i="27"/>
  <c r="D5493" i="27"/>
  <c r="E5493" i="27"/>
  <c r="F5493" i="27"/>
  <c r="A5494" i="27"/>
  <c r="B5494" i="27"/>
  <c r="C5494" i="27"/>
  <c r="D5494" i="27"/>
  <c r="E5494" i="27"/>
  <c r="F5494" i="27"/>
  <c r="A5495" i="27"/>
  <c r="B5495" i="27"/>
  <c r="C5495" i="27"/>
  <c r="D5495" i="27"/>
  <c r="E5495" i="27"/>
  <c r="F5495" i="27"/>
  <c r="A5496" i="27"/>
  <c r="B5496" i="27"/>
  <c r="C5496" i="27"/>
  <c r="D5496" i="27"/>
  <c r="E5496" i="27"/>
  <c r="F5496" i="27"/>
  <c r="A5497" i="27"/>
  <c r="B5497" i="27"/>
  <c r="C5497" i="27"/>
  <c r="D5497" i="27"/>
  <c r="E5497" i="27"/>
  <c r="F5497" i="27"/>
  <c r="A5498" i="27"/>
  <c r="B5498" i="27"/>
  <c r="C5498" i="27"/>
  <c r="D5498" i="27"/>
  <c r="E5498" i="27"/>
  <c r="F5498" i="27"/>
  <c r="A5499" i="27"/>
  <c r="B5499" i="27"/>
  <c r="C5499" i="27"/>
  <c r="D5499" i="27"/>
  <c r="E5499" i="27"/>
  <c r="F5499" i="27"/>
  <c r="A5500" i="27"/>
  <c r="B5500" i="27"/>
  <c r="C5500" i="27"/>
  <c r="D5500" i="27"/>
  <c r="E5500" i="27"/>
  <c r="F5500" i="27"/>
  <c r="A5501" i="27"/>
  <c r="B5501" i="27"/>
  <c r="C5501" i="27"/>
  <c r="D5501" i="27"/>
  <c r="E5501" i="27"/>
  <c r="F5501" i="27"/>
  <c r="A5502" i="27"/>
  <c r="B5502" i="27"/>
  <c r="C5502" i="27"/>
  <c r="D5502" i="27"/>
  <c r="E5502" i="27"/>
  <c r="F5502" i="27"/>
  <c r="A5503" i="27"/>
  <c r="B5503" i="27"/>
  <c r="C5503" i="27"/>
  <c r="D5503" i="27"/>
  <c r="E5503" i="27"/>
  <c r="F5503" i="27"/>
  <c r="A5504" i="27"/>
  <c r="B5504" i="27"/>
  <c r="C5504" i="27"/>
  <c r="D5504" i="27"/>
  <c r="E5504" i="27"/>
  <c r="F5504" i="27"/>
  <c r="A5505" i="27"/>
  <c r="B5505" i="27"/>
  <c r="C5505" i="27"/>
  <c r="D5505" i="27"/>
  <c r="E5505" i="27"/>
  <c r="F5505" i="27"/>
  <c r="A5506" i="27"/>
  <c r="B5506" i="27"/>
  <c r="C5506" i="27"/>
  <c r="D5506" i="27"/>
  <c r="E5506" i="27"/>
  <c r="F5506" i="27"/>
  <c r="A5507" i="27"/>
  <c r="B5507" i="27"/>
  <c r="C5507" i="27"/>
  <c r="D5507" i="27"/>
  <c r="E5507" i="27"/>
  <c r="F5507" i="27"/>
  <c r="A5508" i="27"/>
  <c r="B5508" i="27"/>
  <c r="C5508" i="27"/>
  <c r="D5508" i="27"/>
  <c r="E5508" i="27"/>
  <c r="F5508" i="27"/>
  <c r="A5509" i="27"/>
  <c r="B5509" i="27"/>
  <c r="C5509" i="27"/>
  <c r="D5509" i="27"/>
  <c r="E5509" i="27"/>
  <c r="F5509" i="27"/>
  <c r="A5510" i="27"/>
  <c r="B5510" i="27"/>
  <c r="C5510" i="27"/>
  <c r="D5510" i="27"/>
  <c r="E5510" i="27"/>
  <c r="F5510" i="27"/>
  <c r="A5511" i="27"/>
  <c r="B5511" i="27"/>
  <c r="C5511" i="27"/>
  <c r="D5511" i="27"/>
  <c r="E5511" i="27"/>
  <c r="F5511" i="27"/>
  <c r="A5512" i="27"/>
  <c r="B5512" i="27"/>
  <c r="C5512" i="27"/>
  <c r="D5512" i="27"/>
  <c r="E5512" i="27"/>
  <c r="F5512" i="27"/>
  <c r="A5513" i="27"/>
  <c r="B5513" i="27"/>
  <c r="C5513" i="27"/>
  <c r="D5513" i="27"/>
  <c r="E5513" i="27"/>
  <c r="F5513" i="27"/>
  <c r="A5514" i="27"/>
  <c r="B5514" i="27"/>
  <c r="C5514" i="27"/>
  <c r="D5514" i="27"/>
  <c r="E5514" i="27"/>
  <c r="F5514" i="27"/>
  <c r="A5515" i="27"/>
  <c r="B5515" i="27"/>
  <c r="C5515" i="27"/>
  <c r="D5515" i="27"/>
  <c r="E5515" i="27"/>
  <c r="F5515" i="27"/>
  <c r="A5516" i="27"/>
  <c r="B5516" i="27"/>
  <c r="C5516" i="27"/>
  <c r="D5516" i="27"/>
  <c r="E5516" i="27"/>
  <c r="F5516" i="27"/>
  <c r="A5517" i="27"/>
  <c r="B5517" i="27"/>
  <c r="C5517" i="27"/>
  <c r="D5517" i="27"/>
  <c r="E5517" i="27"/>
  <c r="F5517" i="27"/>
  <c r="A5518" i="27"/>
  <c r="B5518" i="27"/>
  <c r="C5518" i="27"/>
  <c r="D5518" i="27"/>
  <c r="E5518" i="27"/>
  <c r="F5518" i="27"/>
  <c r="A5519" i="27"/>
  <c r="B5519" i="27"/>
  <c r="C5519" i="27"/>
  <c r="D5519" i="27"/>
  <c r="E5519" i="27"/>
  <c r="F5519" i="27"/>
  <c r="A5520" i="27"/>
  <c r="B5520" i="27"/>
  <c r="C5520" i="27"/>
  <c r="D5520" i="27"/>
  <c r="E5520" i="27"/>
  <c r="F5520" i="27"/>
  <c r="A5521" i="27"/>
  <c r="B5521" i="27"/>
  <c r="C5521" i="27"/>
  <c r="D5521" i="27"/>
  <c r="E5521" i="27"/>
  <c r="F5521" i="27"/>
  <c r="A5522" i="27"/>
  <c r="B5522" i="27"/>
  <c r="C5522" i="27"/>
  <c r="D5522" i="27"/>
  <c r="E5522" i="27"/>
  <c r="F5522" i="27"/>
  <c r="A5523" i="27"/>
  <c r="B5523" i="27"/>
  <c r="C5523" i="27"/>
  <c r="D5523" i="27"/>
  <c r="E5523" i="27"/>
  <c r="F5523" i="27"/>
  <c r="A5524" i="27"/>
  <c r="B5524" i="27"/>
  <c r="C5524" i="27"/>
  <c r="D5524" i="27"/>
  <c r="E5524" i="27"/>
  <c r="F5524" i="27"/>
  <c r="A5525" i="27"/>
  <c r="B5525" i="27"/>
  <c r="C5525" i="27"/>
  <c r="D5525" i="27"/>
  <c r="E5525" i="27"/>
  <c r="F5525" i="27"/>
  <c r="A5526" i="27"/>
  <c r="B5526" i="27"/>
  <c r="C5526" i="27"/>
  <c r="D5526" i="27"/>
  <c r="E5526" i="27"/>
  <c r="F5526" i="27"/>
  <c r="A5527" i="27"/>
  <c r="B5527" i="27"/>
  <c r="C5527" i="27"/>
  <c r="D5527" i="27"/>
  <c r="E5527" i="27"/>
  <c r="F5527" i="27"/>
  <c r="A5528" i="27"/>
  <c r="B5528" i="27"/>
  <c r="C5528" i="27"/>
  <c r="D5528" i="27"/>
  <c r="E5528" i="27"/>
  <c r="F5528" i="27"/>
  <c r="A5529" i="27"/>
  <c r="B5529" i="27"/>
  <c r="C5529" i="27"/>
  <c r="D5529" i="27"/>
  <c r="E5529" i="27"/>
  <c r="F5529" i="27"/>
  <c r="A5530" i="27"/>
  <c r="B5530" i="27"/>
  <c r="C5530" i="27"/>
  <c r="D5530" i="27"/>
  <c r="E5530" i="27"/>
  <c r="F5530" i="27"/>
  <c r="A5531" i="27"/>
  <c r="B5531" i="27"/>
  <c r="C5531" i="27"/>
  <c r="D5531" i="27"/>
  <c r="E5531" i="27"/>
  <c r="F5531" i="27"/>
  <c r="A5532" i="27"/>
  <c r="B5532" i="27"/>
  <c r="C5532" i="27"/>
  <c r="D5532" i="27"/>
  <c r="E5532" i="27"/>
  <c r="F5532" i="27"/>
  <c r="A5533" i="27"/>
  <c r="B5533" i="27"/>
  <c r="C5533" i="27"/>
  <c r="D5533" i="27"/>
  <c r="E5533" i="27"/>
  <c r="F5533" i="27"/>
  <c r="A5534" i="27"/>
  <c r="B5534" i="27"/>
  <c r="C5534" i="27"/>
  <c r="D5534" i="27"/>
  <c r="E5534" i="27"/>
  <c r="F5534" i="27"/>
  <c r="A5535" i="27"/>
  <c r="B5535" i="27"/>
  <c r="C5535" i="27"/>
  <c r="D5535" i="27"/>
  <c r="E5535" i="27"/>
  <c r="F5535" i="27"/>
  <c r="A5536" i="27"/>
  <c r="B5536" i="27"/>
  <c r="C5536" i="27"/>
  <c r="D5536" i="27"/>
  <c r="E5536" i="27"/>
  <c r="F5536" i="27"/>
  <c r="A5537" i="27"/>
  <c r="B5537" i="27"/>
  <c r="C5537" i="27"/>
  <c r="D5537" i="27"/>
  <c r="E5537" i="27"/>
  <c r="F5537" i="27"/>
  <c r="A5538" i="27"/>
  <c r="B5538" i="27"/>
  <c r="C5538" i="27"/>
  <c r="D5538" i="27"/>
  <c r="E5538" i="27"/>
  <c r="F5538" i="27"/>
  <c r="A5539" i="27"/>
  <c r="B5539" i="27"/>
  <c r="C5539" i="27"/>
  <c r="D5539" i="27"/>
  <c r="E5539" i="27"/>
  <c r="F5539" i="27"/>
  <c r="A5540" i="27"/>
  <c r="B5540" i="27"/>
  <c r="C5540" i="27"/>
  <c r="D5540" i="27"/>
  <c r="E5540" i="27"/>
  <c r="F5540" i="27"/>
  <c r="A5541" i="27"/>
  <c r="B5541" i="27"/>
  <c r="C5541" i="27"/>
  <c r="D5541" i="27"/>
  <c r="E5541" i="27"/>
  <c r="F5541" i="27"/>
  <c r="A5542" i="27"/>
  <c r="B5542" i="27"/>
  <c r="C5542" i="27"/>
  <c r="D5542" i="27"/>
  <c r="E5542" i="27"/>
  <c r="F5542" i="27"/>
  <c r="A5543" i="27"/>
  <c r="B5543" i="27"/>
  <c r="C5543" i="27"/>
  <c r="D5543" i="27"/>
  <c r="E5543" i="27"/>
  <c r="F5543" i="27"/>
  <c r="A5544" i="27"/>
  <c r="B5544" i="27"/>
  <c r="C5544" i="27"/>
  <c r="D5544" i="27"/>
  <c r="E5544" i="27"/>
  <c r="F5544" i="27"/>
  <c r="A5545" i="27"/>
  <c r="B5545" i="27"/>
  <c r="C5545" i="27"/>
  <c r="D5545" i="27"/>
  <c r="E5545" i="27"/>
  <c r="F5545" i="27"/>
  <c r="A5546" i="27"/>
  <c r="B5546" i="27"/>
  <c r="C5546" i="27"/>
  <c r="D5546" i="27"/>
  <c r="E5546" i="27"/>
  <c r="F5546" i="27"/>
  <c r="A5547" i="27"/>
  <c r="B5547" i="27"/>
  <c r="C5547" i="27"/>
  <c r="D5547" i="27"/>
  <c r="E5547" i="27"/>
  <c r="F5547" i="27"/>
  <c r="A5548" i="27"/>
  <c r="B5548" i="27"/>
  <c r="C5548" i="27"/>
  <c r="D5548" i="27"/>
  <c r="E5548" i="27"/>
  <c r="F5548" i="27"/>
  <c r="A5549" i="27"/>
  <c r="B5549" i="27"/>
  <c r="C5549" i="27"/>
  <c r="D5549" i="27"/>
  <c r="E5549" i="27"/>
  <c r="F5549" i="27"/>
  <c r="A5550" i="27"/>
  <c r="B5550" i="27"/>
  <c r="C5550" i="27"/>
  <c r="D5550" i="27"/>
  <c r="E5550" i="27"/>
  <c r="F5550" i="27"/>
  <c r="A5551" i="27"/>
  <c r="B5551" i="27"/>
  <c r="C5551" i="27"/>
  <c r="D5551" i="27"/>
  <c r="E5551" i="27"/>
  <c r="F5551" i="27"/>
  <c r="A5552" i="27"/>
  <c r="B5552" i="27"/>
  <c r="C5552" i="27"/>
  <c r="D5552" i="27"/>
  <c r="E5552" i="27"/>
  <c r="F5552" i="27"/>
  <c r="A5553" i="27"/>
  <c r="B5553" i="27"/>
  <c r="C5553" i="27"/>
  <c r="D5553" i="27"/>
  <c r="E5553" i="27"/>
  <c r="F5553" i="27"/>
  <c r="A5554" i="27"/>
  <c r="B5554" i="27"/>
  <c r="C5554" i="27"/>
  <c r="D5554" i="27"/>
  <c r="E5554" i="27"/>
  <c r="F5554" i="27"/>
  <c r="A5555" i="27"/>
  <c r="B5555" i="27"/>
  <c r="C5555" i="27"/>
  <c r="D5555" i="27"/>
  <c r="E5555" i="27"/>
  <c r="F5555" i="27"/>
  <c r="A5556" i="27"/>
  <c r="B5556" i="27"/>
  <c r="C5556" i="27"/>
  <c r="D5556" i="27"/>
  <c r="E5556" i="27"/>
  <c r="F5556" i="27"/>
  <c r="A5557" i="27"/>
  <c r="B5557" i="27"/>
  <c r="C5557" i="27"/>
  <c r="D5557" i="27"/>
  <c r="E5557" i="27"/>
  <c r="F5557" i="27"/>
  <c r="A5558" i="27"/>
  <c r="B5558" i="27"/>
  <c r="C5558" i="27"/>
  <c r="D5558" i="27"/>
  <c r="E5558" i="27"/>
  <c r="F5558" i="27"/>
  <c r="A5559" i="27"/>
  <c r="B5559" i="27"/>
  <c r="C5559" i="27"/>
  <c r="D5559" i="27"/>
  <c r="E5559" i="27"/>
  <c r="F5559" i="27"/>
  <c r="A5560" i="27"/>
  <c r="B5560" i="27"/>
  <c r="C5560" i="27"/>
  <c r="D5560" i="27"/>
  <c r="E5560" i="27"/>
  <c r="F5560" i="27"/>
  <c r="A5561" i="27"/>
  <c r="B5561" i="27"/>
  <c r="C5561" i="27"/>
  <c r="D5561" i="27"/>
  <c r="E5561" i="27"/>
  <c r="F5561" i="27"/>
  <c r="A5562" i="27"/>
  <c r="B5562" i="27"/>
  <c r="C5562" i="27"/>
  <c r="D5562" i="27"/>
  <c r="E5562" i="27"/>
  <c r="F5562" i="27"/>
  <c r="A5563" i="27"/>
  <c r="B5563" i="27"/>
  <c r="C5563" i="27"/>
  <c r="D5563" i="27"/>
  <c r="E5563" i="27"/>
  <c r="F5563" i="27"/>
  <c r="A5564" i="27"/>
  <c r="B5564" i="27"/>
  <c r="C5564" i="27"/>
  <c r="D5564" i="27"/>
  <c r="E5564" i="27"/>
  <c r="F5564" i="27"/>
  <c r="A5565" i="27"/>
  <c r="B5565" i="27"/>
  <c r="C5565" i="27"/>
  <c r="D5565" i="27"/>
  <c r="E5565" i="27"/>
  <c r="F5565" i="27"/>
  <c r="A5566" i="27"/>
  <c r="B5566" i="27"/>
  <c r="C5566" i="27"/>
  <c r="D5566" i="27"/>
  <c r="E5566" i="27"/>
  <c r="F5566" i="27"/>
  <c r="A5567" i="27"/>
  <c r="B5567" i="27"/>
  <c r="C5567" i="27"/>
  <c r="D5567" i="27"/>
  <c r="E5567" i="27"/>
  <c r="F5567" i="27"/>
  <c r="A5568" i="27"/>
  <c r="B5568" i="27"/>
  <c r="C5568" i="27"/>
  <c r="D5568" i="27"/>
  <c r="E5568" i="27"/>
  <c r="F5568" i="27"/>
  <c r="A5569" i="27"/>
  <c r="B5569" i="27"/>
  <c r="C5569" i="27"/>
  <c r="D5569" i="27"/>
  <c r="E5569" i="27"/>
  <c r="F5569" i="27"/>
  <c r="A5570" i="27"/>
  <c r="B5570" i="27"/>
  <c r="C5570" i="27"/>
  <c r="D5570" i="27"/>
  <c r="E5570" i="27"/>
  <c r="F5570" i="27"/>
  <c r="A5571" i="27"/>
  <c r="B5571" i="27"/>
  <c r="C5571" i="27"/>
  <c r="D5571" i="27"/>
  <c r="E5571" i="27"/>
  <c r="F5571" i="27"/>
  <c r="A5572" i="27"/>
  <c r="B5572" i="27"/>
  <c r="C5572" i="27"/>
  <c r="D5572" i="27"/>
  <c r="E5572" i="27"/>
  <c r="F5572" i="27"/>
  <c r="A5573" i="27"/>
  <c r="B5573" i="27"/>
  <c r="C5573" i="27"/>
  <c r="D5573" i="27"/>
  <c r="E5573" i="27"/>
  <c r="F5573" i="27"/>
  <c r="A5574" i="27"/>
  <c r="B5574" i="27"/>
  <c r="C5574" i="27"/>
  <c r="D5574" i="27"/>
  <c r="E5574" i="27"/>
  <c r="F5574" i="27"/>
  <c r="A5575" i="27"/>
  <c r="B5575" i="27"/>
  <c r="C5575" i="27"/>
  <c r="D5575" i="27"/>
  <c r="E5575" i="27"/>
  <c r="F5575" i="27"/>
  <c r="A5576" i="27"/>
  <c r="B5576" i="27"/>
  <c r="C5576" i="27"/>
  <c r="D5576" i="27"/>
  <c r="E5576" i="27"/>
  <c r="F5576" i="27"/>
  <c r="A5577" i="27"/>
  <c r="B5577" i="27"/>
  <c r="C5577" i="27"/>
  <c r="D5577" i="27"/>
  <c r="E5577" i="27"/>
  <c r="F5577" i="27"/>
  <c r="A5578" i="27"/>
  <c r="B5578" i="27"/>
  <c r="C5578" i="27"/>
  <c r="D5578" i="27"/>
  <c r="E5578" i="27"/>
  <c r="F5578" i="27"/>
  <c r="A5579" i="27"/>
  <c r="B5579" i="27"/>
  <c r="C5579" i="27"/>
  <c r="D5579" i="27"/>
  <c r="E5579" i="27"/>
  <c r="F5579" i="27"/>
  <c r="A5580" i="27"/>
  <c r="B5580" i="27"/>
  <c r="C5580" i="27"/>
  <c r="D5580" i="27"/>
  <c r="E5580" i="27"/>
  <c r="F5580" i="27"/>
  <c r="A5581" i="27"/>
  <c r="B5581" i="27"/>
  <c r="C5581" i="27"/>
  <c r="D5581" i="27"/>
  <c r="E5581" i="27"/>
  <c r="F5581" i="27"/>
  <c r="A5582" i="27"/>
  <c r="B5582" i="27"/>
  <c r="C5582" i="27"/>
  <c r="D5582" i="27"/>
  <c r="E5582" i="27"/>
  <c r="F5582" i="27"/>
  <c r="A5583" i="27"/>
  <c r="B5583" i="27"/>
  <c r="C5583" i="27"/>
  <c r="D5583" i="27"/>
  <c r="E5583" i="27"/>
  <c r="F5583" i="27"/>
  <c r="A5584" i="27"/>
  <c r="B5584" i="27"/>
  <c r="C5584" i="27"/>
  <c r="D5584" i="27"/>
  <c r="E5584" i="27"/>
  <c r="F5584" i="27"/>
  <c r="A5585" i="27"/>
  <c r="B5585" i="27"/>
  <c r="C5585" i="27"/>
  <c r="D5585" i="27"/>
  <c r="E5585" i="27"/>
  <c r="F5585" i="27"/>
  <c r="A5586" i="27"/>
  <c r="B5586" i="27"/>
  <c r="C5586" i="27"/>
  <c r="D5586" i="27"/>
  <c r="E5586" i="27"/>
  <c r="F5586" i="27"/>
  <c r="A5587" i="27"/>
  <c r="B5587" i="27"/>
  <c r="C5587" i="27"/>
  <c r="D5587" i="27"/>
  <c r="E5587" i="27"/>
  <c r="F5587" i="27"/>
  <c r="A5588" i="27"/>
  <c r="B5588" i="27"/>
  <c r="C5588" i="27"/>
  <c r="D5588" i="27"/>
  <c r="E5588" i="27"/>
  <c r="F5588" i="27"/>
  <c r="A5589" i="27"/>
  <c r="B5589" i="27"/>
  <c r="C5589" i="27"/>
  <c r="D5589" i="27"/>
  <c r="E5589" i="27"/>
  <c r="F5589" i="27"/>
  <c r="A5590" i="27"/>
  <c r="B5590" i="27"/>
  <c r="C5590" i="27"/>
  <c r="D5590" i="27"/>
  <c r="E5590" i="27"/>
  <c r="F5590" i="27"/>
  <c r="A5591" i="27"/>
  <c r="B5591" i="27"/>
  <c r="C5591" i="27"/>
  <c r="D5591" i="27"/>
  <c r="E5591" i="27"/>
  <c r="F5591" i="27"/>
  <c r="A5592" i="27"/>
  <c r="B5592" i="27"/>
  <c r="C5592" i="27"/>
  <c r="D5592" i="27"/>
  <c r="E5592" i="27"/>
  <c r="F5592" i="27"/>
  <c r="A5593" i="27"/>
  <c r="B5593" i="27"/>
  <c r="C5593" i="27"/>
  <c r="D5593" i="27"/>
  <c r="E5593" i="27"/>
  <c r="F5593" i="27"/>
  <c r="A5594" i="27"/>
  <c r="B5594" i="27"/>
  <c r="C5594" i="27"/>
  <c r="D5594" i="27"/>
  <c r="E5594" i="27"/>
  <c r="F5594" i="27"/>
  <c r="A5595" i="27"/>
  <c r="B5595" i="27"/>
  <c r="C5595" i="27"/>
  <c r="D5595" i="27"/>
  <c r="E5595" i="27"/>
  <c r="F5595" i="27"/>
  <c r="A5596" i="27"/>
  <c r="B5596" i="27"/>
  <c r="C5596" i="27"/>
  <c r="D5596" i="27"/>
  <c r="E5596" i="27"/>
  <c r="F5596" i="27"/>
  <c r="A5597" i="27"/>
  <c r="B5597" i="27"/>
  <c r="C5597" i="27"/>
  <c r="D5597" i="27"/>
  <c r="E5597" i="27"/>
  <c r="F5597" i="27"/>
  <c r="A5598" i="27"/>
  <c r="B5598" i="27"/>
  <c r="C5598" i="27"/>
  <c r="D5598" i="27"/>
  <c r="E5598" i="27"/>
  <c r="F5598" i="27"/>
  <c r="A5599" i="27"/>
  <c r="B5599" i="27"/>
  <c r="C5599" i="27"/>
  <c r="D5599" i="27"/>
  <c r="E5599" i="27"/>
  <c r="F5599" i="27"/>
  <c r="A5600" i="27"/>
  <c r="B5600" i="27"/>
  <c r="C5600" i="27"/>
  <c r="D5600" i="27"/>
  <c r="E5600" i="27"/>
  <c r="F5600" i="27"/>
  <c r="A5601" i="27"/>
  <c r="B5601" i="27"/>
  <c r="C5601" i="27"/>
  <c r="D5601" i="27"/>
  <c r="E5601" i="27"/>
  <c r="F5601" i="27"/>
  <c r="A5602" i="27"/>
  <c r="B5602" i="27"/>
  <c r="C5602" i="27"/>
  <c r="D5602" i="27"/>
  <c r="E5602" i="27"/>
  <c r="F5602" i="27"/>
  <c r="A5603" i="27"/>
  <c r="B5603" i="27"/>
  <c r="C5603" i="27"/>
  <c r="D5603" i="27"/>
  <c r="E5603" i="27"/>
  <c r="F5603" i="27"/>
  <c r="A5604" i="27"/>
  <c r="B5604" i="27"/>
  <c r="C5604" i="27"/>
  <c r="D5604" i="27"/>
  <c r="E5604" i="27"/>
  <c r="F5604" i="27"/>
  <c r="A5605" i="27"/>
  <c r="B5605" i="27"/>
  <c r="C5605" i="27"/>
  <c r="D5605" i="27"/>
  <c r="E5605" i="27"/>
  <c r="F5605" i="27"/>
  <c r="A5606" i="27"/>
  <c r="B5606" i="27"/>
  <c r="C5606" i="27"/>
  <c r="D5606" i="27"/>
  <c r="E5606" i="27"/>
  <c r="F5606" i="27"/>
  <c r="A5607" i="27"/>
  <c r="B5607" i="27"/>
  <c r="C5607" i="27"/>
  <c r="D5607" i="27"/>
  <c r="E5607" i="27"/>
  <c r="F5607" i="27"/>
  <c r="A5608" i="27"/>
  <c r="B5608" i="27"/>
  <c r="C5608" i="27"/>
  <c r="D5608" i="27"/>
  <c r="E5608" i="27"/>
  <c r="F5608" i="27"/>
  <c r="A5609" i="27"/>
  <c r="B5609" i="27"/>
  <c r="C5609" i="27"/>
  <c r="D5609" i="27"/>
  <c r="E5609" i="27"/>
  <c r="F5609" i="27"/>
  <c r="A5610" i="27"/>
  <c r="B5610" i="27"/>
  <c r="C5610" i="27"/>
  <c r="D5610" i="27"/>
  <c r="E5610" i="27"/>
  <c r="F5610" i="27"/>
  <c r="A5611" i="27"/>
  <c r="B5611" i="27"/>
  <c r="C5611" i="27"/>
  <c r="D5611" i="27"/>
  <c r="E5611" i="27"/>
  <c r="F5611" i="27"/>
  <c r="A5612" i="27"/>
  <c r="B5612" i="27"/>
  <c r="C5612" i="27"/>
  <c r="D5612" i="27"/>
  <c r="E5612" i="27"/>
  <c r="F5612" i="27"/>
  <c r="A5613" i="27"/>
  <c r="B5613" i="27"/>
  <c r="C5613" i="27"/>
  <c r="D5613" i="27"/>
  <c r="E5613" i="27"/>
  <c r="F5613" i="27"/>
  <c r="A5614" i="27"/>
  <c r="B5614" i="27"/>
  <c r="C5614" i="27"/>
  <c r="D5614" i="27"/>
  <c r="E5614" i="27"/>
  <c r="F5614" i="27"/>
  <c r="A5615" i="27"/>
  <c r="B5615" i="27"/>
  <c r="C5615" i="27"/>
  <c r="D5615" i="27"/>
  <c r="E5615" i="27"/>
  <c r="F5615" i="27"/>
  <c r="A5616" i="27"/>
  <c r="B5616" i="27"/>
  <c r="C5616" i="27"/>
  <c r="D5616" i="27"/>
  <c r="E5616" i="27"/>
  <c r="F5616" i="27"/>
  <c r="A5617" i="27"/>
  <c r="B5617" i="27"/>
  <c r="C5617" i="27"/>
  <c r="D5617" i="27"/>
  <c r="E5617" i="27"/>
  <c r="F5617" i="27"/>
  <c r="A5618" i="27"/>
  <c r="B5618" i="27"/>
  <c r="C5618" i="27"/>
  <c r="D5618" i="27"/>
  <c r="E5618" i="27"/>
  <c r="F5618" i="27"/>
  <c r="A5619" i="27"/>
  <c r="B5619" i="27"/>
  <c r="C5619" i="27"/>
  <c r="D5619" i="27"/>
  <c r="E5619" i="27"/>
  <c r="F5619" i="27"/>
  <c r="A5620" i="27"/>
  <c r="B5620" i="27"/>
  <c r="C5620" i="27"/>
  <c r="D5620" i="27"/>
  <c r="E5620" i="27"/>
  <c r="F5620" i="27"/>
  <c r="A5621" i="27"/>
  <c r="B5621" i="27"/>
  <c r="C5621" i="27"/>
  <c r="D5621" i="27"/>
  <c r="E5621" i="27"/>
  <c r="F5621" i="27"/>
  <c r="A5622" i="27"/>
  <c r="B5622" i="27"/>
  <c r="C5622" i="27"/>
  <c r="D5622" i="27"/>
  <c r="E5622" i="27"/>
  <c r="F5622" i="27"/>
  <c r="A5623" i="27"/>
  <c r="B5623" i="27"/>
  <c r="C5623" i="27"/>
  <c r="D5623" i="27"/>
  <c r="E5623" i="27"/>
  <c r="F5623" i="27"/>
  <c r="A5624" i="27"/>
  <c r="B5624" i="27"/>
  <c r="C5624" i="27"/>
  <c r="D5624" i="27"/>
  <c r="E5624" i="27"/>
  <c r="F5624" i="27"/>
  <c r="A5625" i="27"/>
  <c r="B5625" i="27"/>
  <c r="C5625" i="27"/>
  <c r="D5625" i="27"/>
  <c r="E5625" i="27"/>
  <c r="F5625" i="27"/>
  <c r="A5626" i="27"/>
  <c r="B5626" i="27"/>
  <c r="C5626" i="27"/>
  <c r="D5626" i="27"/>
  <c r="E5626" i="27"/>
  <c r="F5626" i="27"/>
  <c r="A5627" i="27"/>
  <c r="B5627" i="27"/>
  <c r="C5627" i="27"/>
  <c r="D5627" i="27"/>
  <c r="E5627" i="27"/>
  <c r="F5627" i="27"/>
  <c r="A5628" i="27"/>
  <c r="B5628" i="27"/>
  <c r="C5628" i="27"/>
  <c r="D5628" i="27"/>
  <c r="E5628" i="27"/>
  <c r="F5628" i="27"/>
  <c r="A5629" i="27"/>
  <c r="B5629" i="27"/>
  <c r="C5629" i="27"/>
  <c r="D5629" i="27"/>
  <c r="E5629" i="27"/>
  <c r="F5629" i="27"/>
  <c r="A5630" i="27"/>
  <c r="B5630" i="27"/>
  <c r="C5630" i="27"/>
  <c r="D5630" i="27"/>
  <c r="E5630" i="27"/>
  <c r="F5630" i="27"/>
  <c r="A5631" i="27"/>
  <c r="B5631" i="27"/>
  <c r="C5631" i="27"/>
  <c r="D5631" i="27"/>
  <c r="E5631" i="27"/>
  <c r="F5631" i="27"/>
  <c r="A5632" i="27"/>
  <c r="B5632" i="27"/>
  <c r="C5632" i="27"/>
  <c r="D5632" i="27"/>
  <c r="E5632" i="27"/>
  <c r="F5632" i="27"/>
  <c r="A5633" i="27"/>
  <c r="B5633" i="27"/>
  <c r="C5633" i="27"/>
  <c r="D5633" i="27"/>
  <c r="E5633" i="27"/>
  <c r="F5633" i="27"/>
  <c r="A5634" i="27"/>
  <c r="B5634" i="27"/>
  <c r="C5634" i="27"/>
  <c r="D5634" i="27"/>
  <c r="E5634" i="27"/>
  <c r="F5634" i="27"/>
  <c r="A5635" i="27"/>
  <c r="B5635" i="27"/>
  <c r="C5635" i="27"/>
  <c r="D5635" i="27"/>
  <c r="E5635" i="27"/>
  <c r="F5635" i="27"/>
  <c r="A5636" i="27"/>
  <c r="B5636" i="27"/>
  <c r="C5636" i="27"/>
  <c r="D5636" i="27"/>
  <c r="E5636" i="27"/>
  <c r="F5636" i="27"/>
  <c r="A5637" i="27"/>
  <c r="B5637" i="27"/>
  <c r="C5637" i="27"/>
  <c r="D5637" i="27"/>
  <c r="E5637" i="27"/>
  <c r="F5637" i="27"/>
  <c r="A5638" i="27"/>
  <c r="B5638" i="27"/>
  <c r="C5638" i="27"/>
  <c r="D5638" i="27"/>
  <c r="E5638" i="27"/>
  <c r="F5638" i="27"/>
  <c r="A5639" i="27"/>
  <c r="B5639" i="27"/>
  <c r="C5639" i="27"/>
  <c r="D5639" i="27"/>
  <c r="E5639" i="27"/>
  <c r="F5639" i="27"/>
  <c r="A5640" i="27"/>
  <c r="B5640" i="27"/>
  <c r="C5640" i="27"/>
  <c r="D5640" i="27"/>
  <c r="E5640" i="27"/>
  <c r="F5640" i="27"/>
  <c r="A5641" i="27"/>
  <c r="B5641" i="27"/>
  <c r="C5641" i="27"/>
  <c r="D5641" i="27"/>
  <c r="E5641" i="27"/>
  <c r="F5641" i="27"/>
  <c r="A5642" i="27"/>
  <c r="B5642" i="27"/>
  <c r="C5642" i="27"/>
  <c r="D5642" i="27"/>
  <c r="E5642" i="27"/>
  <c r="F5642" i="27"/>
  <c r="A5643" i="27"/>
  <c r="B5643" i="27"/>
  <c r="C5643" i="27"/>
  <c r="D5643" i="27"/>
  <c r="E5643" i="27"/>
  <c r="F5643" i="27"/>
  <c r="A5644" i="27"/>
  <c r="B5644" i="27"/>
  <c r="C5644" i="27"/>
  <c r="D5644" i="27"/>
  <c r="E5644" i="27"/>
  <c r="F5644" i="27"/>
  <c r="A5645" i="27"/>
  <c r="B5645" i="27"/>
  <c r="C5645" i="27"/>
  <c r="D5645" i="27"/>
  <c r="E5645" i="27"/>
  <c r="F5645" i="27"/>
  <c r="A5646" i="27"/>
  <c r="B5646" i="27"/>
  <c r="C5646" i="27"/>
  <c r="D5646" i="27"/>
  <c r="E5646" i="27"/>
  <c r="F5646" i="27"/>
  <c r="A5647" i="27"/>
  <c r="B5647" i="27"/>
  <c r="C5647" i="27"/>
  <c r="D5647" i="27"/>
  <c r="E5647" i="27"/>
  <c r="F5647" i="27"/>
  <c r="A5648" i="27"/>
  <c r="B5648" i="27"/>
  <c r="C5648" i="27"/>
  <c r="D5648" i="27"/>
  <c r="E5648" i="27"/>
  <c r="F5648" i="27"/>
  <c r="A5649" i="27"/>
  <c r="B5649" i="27"/>
  <c r="C5649" i="27"/>
  <c r="D5649" i="27"/>
  <c r="E5649" i="27"/>
  <c r="F5649" i="27"/>
  <c r="A5650" i="27"/>
  <c r="B5650" i="27"/>
  <c r="C5650" i="27"/>
  <c r="D5650" i="27"/>
  <c r="E5650" i="27"/>
  <c r="F5650" i="27"/>
  <c r="A5651" i="27"/>
  <c r="B5651" i="27"/>
  <c r="C5651" i="27"/>
  <c r="D5651" i="27"/>
  <c r="E5651" i="27"/>
  <c r="F5651" i="27"/>
  <c r="A5652" i="27"/>
  <c r="B5652" i="27"/>
  <c r="C5652" i="27"/>
  <c r="D5652" i="27"/>
  <c r="E5652" i="27"/>
  <c r="F5652" i="27"/>
  <c r="A5653" i="27"/>
  <c r="B5653" i="27"/>
  <c r="C5653" i="27"/>
  <c r="D5653" i="27"/>
  <c r="E5653" i="27"/>
  <c r="F5653" i="27"/>
  <c r="A5654" i="27"/>
  <c r="B5654" i="27"/>
  <c r="C5654" i="27"/>
  <c r="D5654" i="27"/>
  <c r="E5654" i="27"/>
  <c r="F5654" i="27"/>
  <c r="A5655" i="27"/>
  <c r="B5655" i="27"/>
  <c r="C5655" i="27"/>
  <c r="D5655" i="27"/>
  <c r="E5655" i="27"/>
  <c r="F5655" i="27"/>
  <c r="A5656" i="27"/>
  <c r="B5656" i="27"/>
  <c r="C5656" i="27"/>
  <c r="D5656" i="27"/>
  <c r="E5656" i="27"/>
  <c r="F5656" i="27"/>
  <c r="A5657" i="27"/>
  <c r="B5657" i="27"/>
  <c r="C5657" i="27"/>
  <c r="D5657" i="27"/>
  <c r="E5657" i="27"/>
  <c r="F5657" i="27"/>
  <c r="A5658" i="27"/>
  <c r="B5658" i="27"/>
  <c r="C5658" i="27"/>
  <c r="D5658" i="27"/>
  <c r="E5658" i="27"/>
  <c r="F5658" i="27"/>
  <c r="A5659" i="27"/>
  <c r="B5659" i="27"/>
  <c r="C5659" i="27"/>
  <c r="D5659" i="27"/>
  <c r="E5659" i="27"/>
  <c r="F5659" i="27"/>
  <c r="A5660" i="27"/>
  <c r="B5660" i="27"/>
  <c r="C5660" i="27"/>
  <c r="D5660" i="27"/>
  <c r="E5660" i="27"/>
  <c r="F5660" i="27"/>
  <c r="A5661" i="27"/>
  <c r="B5661" i="27"/>
  <c r="C5661" i="27"/>
  <c r="D5661" i="27"/>
  <c r="E5661" i="27"/>
  <c r="F5661" i="27"/>
  <c r="A5662" i="27"/>
  <c r="B5662" i="27"/>
  <c r="C5662" i="27"/>
  <c r="D5662" i="27"/>
  <c r="E5662" i="27"/>
  <c r="F5662" i="27"/>
  <c r="A5663" i="27"/>
  <c r="B5663" i="27"/>
  <c r="C5663" i="27"/>
  <c r="D5663" i="27"/>
  <c r="E5663" i="27"/>
  <c r="F5663" i="27"/>
  <c r="A5664" i="27"/>
  <c r="B5664" i="27"/>
  <c r="C5664" i="27"/>
  <c r="D5664" i="27"/>
  <c r="E5664" i="27"/>
  <c r="F5664" i="27"/>
  <c r="A5665" i="27"/>
  <c r="B5665" i="27"/>
  <c r="C5665" i="27"/>
  <c r="D5665" i="27"/>
  <c r="E5665" i="27"/>
  <c r="F5665" i="27"/>
  <c r="A5666" i="27"/>
  <c r="B5666" i="27"/>
  <c r="C5666" i="27"/>
  <c r="D5666" i="27"/>
  <c r="E5666" i="27"/>
  <c r="F5666" i="27"/>
  <c r="A5667" i="27"/>
  <c r="B5667" i="27"/>
  <c r="C5667" i="27"/>
  <c r="D5667" i="27"/>
  <c r="E5667" i="27"/>
  <c r="F5667" i="27"/>
  <c r="A5668" i="27"/>
  <c r="B5668" i="27"/>
  <c r="C5668" i="27"/>
  <c r="D5668" i="27"/>
  <c r="E5668" i="27"/>
  <c r="F5668" i="27"/>
  <c r="A5669" i="27"/>
  <c r="B5669" i="27"/>
  <c r="C5669" i="27"/>
  <c r="D5669" i="27"/>
  <c r="E5669" i="27"/>
  <c r="F5669" i="27"/>
  <c r="A5670" i="27"/>
  <c r="B5670" i="27"/>
  <c r="C5670" i="27"/>
  <c r="D5670" i="27"/>
  <c r="E5670" i="27"/>
  <c r="F5670" i="27"/>
  <c r="A5671" i="27"/>
  <c r="B5671" i="27"/>
  <c r="C5671" i="27"/>
  <c r="D5671" i="27"/>
  <c r="E5671" i="27"/>
  <c r="F5671" i="27"/>
  <c r="A5672" i="27"/>
  <c r="B5672" i="27"/>
  <c r="C5672" i="27"/>
  <c r="D5672" i="27"/>
  <c r="E5672" i="27"/>
  <c r="F5672" i="27"/>
  <c r="A5673" i="27"/>
  <c r="B5673" i="27"/>
  <c r="C5673" i="27"/>
  <c r="D5673" i="27"/>
  <c r="E5673" i="27"/>
  <c r="F5673" i="27"/>
  <c r="A5674" i="27"/>
  <c r="B5674" i="27"/>
  <c r="C5674" i="27"/>
  <c r="D5674" i="27"/>
  <c r="E5674" i="27"/>
  <c r="F5674" i="27"/>
  <c r="A5675" i="27"/>
  <c r="B5675" i="27"/>
  <c r="C5675" i="27"/>
  <c r="D5675" i="27"/>
  <c r="E5675" i="27"/>
  <c r="F5675" i="27"/>
  <c r="A5676" i="27"/>
  <c r="B5676" i="27"/>
  <c r="C5676" i="27"/>
  <c r="D5676" i="27"/>
  <c r="E5676" i="27"/>
  <c r="F5676" i="27"/>
  <c r="A5677" i="27"/>
  <c r="B5677" i="27"/>
  <c r="C5677" i="27"/>
  <c r="D5677" i="27"/>
  <c r="E5677" i="27"/>
  <c r="F5677" i="27"/>
  <c r="A5678" i="27"/>
  <c r="B5678" i="27"/>
  <c r="C5678" i="27"/>
  <c r="D5678" i="27"/>
  <c r="E5678" i="27"/>
  <c r="F5678" i="27"/>
  <c r="A5679" i="27"/>
  <c r="B5679" i="27"/>
  <c r="C5679" i="27"/>
  <c r="D5679" i="27"/>
  <c r="E5679" i="27"/>
  <c r="F5679" i="27"/>
  <c r="A5680" i="27"/>
  <c r="B5680" i="27"/>
  <c r="C5680" i="27"/>
  <c r="D5680" i="27"/>
  <c r="E5680" i="27"/>
  <c r="F5680" i="27"/>
  <c r="A5681" i="27"/>
  <c r="B5681" i="27"/>
  <c r="C5681" i="27"/>
  <c r="D5681" i="27"/>
  <c r="E5681" i="27"/>
  <c r="F5681" i="27"/>
  <c r="A5682" i="27"/>
  <c r="B5682" i="27"/>
  <c r="C5682" i="27"/>
  <c r="D5682" i="27"/>
  <c r="E5682" i="27"/>
  <c r="F5682" i="27"/>
  <c r="A5683" i="27"/>
  <c r="B5683" i="27"/>
  <c r="C5683" i="27"/>
  <c r="D5683" i="27"/>
  <c r="E5683" i="27"/>
  <c r="F5683" i="27"/>
  <c r="A5684" i="27"/>
  <c r="B5684" i="27"/>
  <c r="C5684" i="27"/>
  <c r="D5684" i="27"/>
  <c r="E5684" i="27"/>
  <c r="F5684" i="27"/>
  <c r="A5685" i="27"/>
  <c r="B5685" i="27"/>
  <c r="C5685" i="27"/>
  <c r="D5685" i="27"/>
  <c r="E5685" i="27"/>
  <c r="F5685" i="27"/>
  <c r="A5686" i="27"/>
  <c r="B5686" i="27"/>
  <c r="C5686" i="27"/>
  <c r="D5686" i="27"/>
  <c r="E5686" i="27"/>
  <c r="F5686" i="27"/>
  <c r="A5687" i="27"/>
  <c r="B5687" i="27"/>
  <c r="C5687" i="27"/>
  <c r="D5687" i="27"/>
  <c r="E5687" i="27"/>
  <c r="F5687" i="27"/>
  <c r="A5688" i="27"/>
  <c r="B5688" i="27"/>
  <c r="C5688" i="27"/>
  <c r="D5688" i="27"/>
  <c r="E5688" i="27"/>
  <c r="F5688" i="27"/>
  <c r="A5689" i="27"/>
  <c r="B5689" i="27"/>
  <c r="C5689" i="27"/>
  <c r="D5689" i="27"/>
  <c r="E5689" i="27"/>
  <c r="F5689" i="27"/>
  <c r="A5690" i="27"/>
  <c r="B5690" i="27"/>
  <c r="C5690" i="27"/>
  <c r="D5690" i="27"/>
  <c r="E5690" i="27"/>
  <c r="F5690" i="27"/>
  <c r="A5691" i="27"/>
  <c r="B5691" i="27"/>
  <c r="C5691" i="27"/>
  <c r="D5691" i="27"/>
  <c r="E5691" i="27"/>
  <c r="F5691" i="27"/>
  <c r="A5692" i="27"/>
  <c r="B5692" i="27"/>
  <c r="C5692" i="27"/>
  <c r="D5692" i="27"/>
  <c r="E5692" i="27"/>
  <c r="F5692" i="27"/>
  <c r="A5693" i="27"/>
  <c r="B5693" i="27"/>
  <c r="C5693" i="27"/>
  <c r="D5693" i="27"/>
  <c r="E5693" i="27"/>
  <c r="F5693" i="27"/>
  <c r="A5694" i="27"/>
  <c r="B5694" i="27"/>
  <c r="C5694" i="27"/>
  <c r="D5694" i="27"/>
  <c r="E5694" i="27"/>
  <c r="F5694" i="27"/>
  <c r="A5695" i="27"/>
  <c r="B5695" i="27"/>
  <c r="C5695" i="27"/>
  <c r="D5695" i="27"/>
  <c r="E5695" i="27"/>
  <c r="F5695" i="27"/>
  <c r="A5696" i="27"/>
  <c r="B5696" i="27"/>
  <c r="C5696" i="27"/>
  <c r="D5696" i="27"/>
  <c r="E5696" i="27"/>
  <c r="F5696" i="27"/>
  <c r="A5697" i="27"/>
  <c r="B5697" i="27"/>
  <c r="C5697" i="27"/>
  <c r="D5697" i="27"/>
  <c r="E5697" i="27"/>
  <c r="F5697" i="27"/>
  <c r="A5698" i="27"/>
  <c r="B5698" i="27"/>
  <c r="C5698" i="27"/>
  <c r="D5698" i="27"/>
  <c r="E5698" i="27"/>
  <c r="F5698" i="27"/>
  <c r="A5699" i="27"/>
  <c r="B5699" i="27"/>
  <c r="C5699" i="27"/>
  <c r="D5699" i="27"/>
  <c r="E5699" i="27"/>
  <c r="F5699" i="27"/>
  <c r="A5700" i="27"/>
  <c r="B5700" i="27"/>
  <c r="C5700" i="27"/>
  <c r="D5700" i="27"/>
  <c r="E5700" i="27"/>
  <c r="F5700" i="27"/>
  <c r="A5701" i="27"/>
  <c r="B5701" i="27"/>
  <c r="C5701" i="27"/>
  <c r="D5701" i="27"/>
  <c r="E5701" i="27"/>
  <c r="F5701" i="27"/>
  <c r="A5702" i="27"/>
  <c r="B5702" i="27"/>
  <c r="C5702" i="27"/>
  <c r="D5702" i="27"/>
  <c r="E5702" i="27"/>
  <c r="F5702" i="27"/>
  <c r="A5703" i="27"/>
  <c r="B5703" i="27"/>
  <c r="C5703" i="27"/>
  <c r="D5703" i="27"/>
  <c r="E5703" i="27"/>
  <c r="F5703" i="27"/>
  <c r="A5704" i="27"/>
  <c r="B5704" i="27"/>
  <c r="C5704" i="27"/>
  <c r="D5704" i="27"/>
  <c r="E5704" i="27"/>
  <c r="F5704" i="27"/>
  <c r="A5705" i="27"/>
  <c r="B5705" i="27"/>
  <c r="C5705" i="27"/>
  <c r="D5705" i="27"/>
  <c r="E5705" i="27"/>
  <c r="F5705" i="27"/>
  <c r="A5706" i="27"/>
  <c r="B5706" i="27"/>
  <c r="C5706" i="27"/>
  <c r="D5706" i="27"/>
  <c r="E5706" i="27"/>
  <c r="F5706" i="27"/>
  <c r="A5707" i="27"/>
  <c r="B5707" i="27"/>
  <c r="C5707" i="27"/>
  <c r="D5707" i="27"/>
  <c r="E5707" i="27"/>
  <c r="F5707" i="27"/>
  <c r="A5708" i="27"/>
  <c r="B5708" i="27"/>
  <c r="C5708" i="27"/>
  <c r="D5708" i="27"/>
  <c r="E5708" i="27"/>
  <c r="F5708" i="27"/>
  <c r="A5709" i="27"/>
  <c r="B5709" i="27"/>
  <c r="C5709" i="27"/>
  <c r="D5709" i="27"/>
  <c r="E5709" i="27"/>
  <c r="F5709" i="27"/>
  <c r="A5710" i="27"/>
  <c r="B5710" i="27"/>
  <c r="C5710" i="27"/>
  <c r="D5710" i="27"/>
  <c r="E5710" i="27"/>
  <c r="F5710" i="27"/>
  <c r="A5711" i="27"/>
  <c r="B5711" i="27"/>
  <c r="C5711" i="27"/>
  <c r="D5711" i="27"/>
  <c r="E5711" i="27"/>
  <c r="F5711" i="27"/>
  <c r="A5712" i="27"/>
  <c r="B5712" i="27"/>
  <c r="C5712" i="27"/>
  <c r="D5712" i="27"/>
  <c r="E5712" i="27"/>
  <c r="F5712" i="27"/>
  <c r="A5713" i="27"/>
  <c r="B5713" i="27"/>
  <c r="C5713" i="27"/>
  <c r="D5713" i="27"/>
  <c r="E5713" i="27"/>
  <c r="F5713" i="27"/>
  <c r="A5714" i="27"/>
  <c r="B5714" i="27"/>
  <c r="C5714" i="27"/>
  <c r="D5714" i="27"/>
  <c r="E5714" i="27"/>
  <c r="F5714" i="27"/>
  <c r="A5715" i="27"/>
  <c r="B5715" i="27"/>
  <c r="C5715" i="27"/>
  <c r="D5715" i="27"/>
  <c r="E5715" i="27"/>
  <c r="F5715" i="27"/>
  <c r="A5716" i="27"/>
  <c r="B5716" i="27"/>
  <c r="C5716" i="27"/>
  <c r="D5716" i="27"/>
  <c r="E5716" i="27"/>
  <c r="F5716" i="27"/>
  <c r="A5717" i="27"/>
  <c r="B5717" i="27"/>
  <c r="C5717" i="27"/>
  <c r="D5717" i="27"/>
  <c r="E5717" i="27"/>
  <c r="F5717" i="27"/>
  <c r="A5718" i="27"/>
  <c r="B5718" i="27"/>
  <c r="C5718" i="27"/>
  <c r="D5718" i="27"/>
  <c r="E5718" i="27"/>
  <c r="F5718" i="27"/>
  <c r="A5719" i="27"/>
  <c r="B5719" i="27"/>
  <c r="C5719" i="27"/>
  <c r="D5719" i="27"/>
  <c r="E5719" i="27"/>
  <c r="F5719" i="27"/>
  <c r="A5720" i="27"/>
  <c r="B5720" i="27"/>
  <c r="C5720" i="27"/>
  <c r="D5720" i="27"/>
  <c r="E5720" i="27"/>
  <c r="F5720" i="27"/>
  <c r="A5721" i="27"/>
  <c r="B5721" i="27"/>
  <c r="C5721" i="27"/>
  <c r="D5721" i="27"/>
  <c r="E5721" i="27"/>
  <c r="F5721" i="27"/>
  <c r="A5722" i="27"/>
  <c r="B5722" i="27"/>
  <c r="C5722" i="27"/>
  <c r="D5722" i="27"/>
  <c r="E5722" i="27"/>
  <c r="F5722" i="27"/>
  <c r="A5723" i="27"/>
  <c r="B5723" i="27"/>
  <c r="C5723" i="27"/>
  <c r="D5723" i="27"/>
  <c r="E5723" i="27"/>
  <c r="F5723" i="27"/>
  <c r="A5724" i="27"/>
  <c r="B5724" i="27"/>
  <c r="C5724" i="27"/>
  <c r="D5724" i="27"/>
  <c r="E5724" i="27"/>
  <c r="F5724" i="27"/>
  <c r="A5725" i="27"/>
  <c r="B5725" i="27"/>
  <c r="C5725" i="27"/>
  <c r="D5725" i="27"/>
  <c r="E5725" i="27"/>
  <c r="F5725" i="27"/>
  <c r="A5726" i="27"/>
  <c r="B5726" i="27"/>
  <c r="C5726" i="27"/>
  <c r="D5726" i="27"/>
  <c r="E5726" i="27"/>
  <c r="F5726" i="27"/>
  <c r="A5727" i="27"/>
  <c r="B5727" i="27"/>
  <c r="C5727" i="27"/>
  <c r="D5727" i="27"/>
  <c r="E5727" i="27"/>
  <c r="F5727" i="27"/>
  <c r="A5728" i="27"/>
  <c r="B5728" i="27"/>
  <c r="C5728" i="27"/>
  <c r="D5728" i="27"/>
  <c r="E5728" i="27"/>
  <c r="F5728" i="27"/>
  <c r="A5729" i="27"/>
  <c r="B5729" i="27"/>
  <c r="C5729" i="27"/>
  <c r="D5729" i="27"/>
  <c r="E5729" i="27"/>
  <c r="F5729" i="27"/>
  <c r="A5730" i="27"/>
  <c r="B5730" i="27"/>
  <c r="C5730" i="27"/>
  <c r="D5730" i="27"/>
  <c r="E5730" i="27"/>
  <c r="F5730" i="27"/>
  <c r="A5731" i="27"/>
  <c r="B5731" i="27"/>
  <c r="C5731" i="27"/>
  <c r="D5731" i="27"/>
  <c r="E5731" i="27"/>
  <c r="F5731" i="27"/>
  <c r="A5732" i="27"/>
  <c r="B5732" i="27"/>
  <c r="C5732" i="27"/>
  <c r="D5732" i="27"/>
  <c r="E5732" i="27"/>
  <c r="F5732" i="27"/>
  <c r="A5733" i="27"/>
  <c r="B5733" i="27"/>
  <c r="C5733" i="27"/>
  <c r="D5733" i="27"/>
  <c r="E5733" i="27"/>
  <c r="F5733" i="27"/>
  <c r="A5734" i="27"/>
  <c r="B5734" i="27"/>
  <c r="C5734" i="27"/>
  <c r="D5734" i="27"/>
  <c r="E5734" i="27"/>
  <c r="F5734" i="27"/>
  <c r="A5735" i="27"/>
  <c r="B5735" i="27"/>
  <c r="C5735" i="27"/>
  <c r="D5735" i="27"/>
  <c r="E5735" i="27"/>
  <c r="F5735" i="27"/>
  <c r="A5736" i="27"/>
  <c r="B5736" i="27"/>
  <c r="C5736" i="27"/>
  <c r="D5736" i="27"/>
  <c r="E5736" i="27"/>
  <c r="F5736" i="27"/>
  <c r="A5737" i="27"/>
  <c r="B5737" i="27"/>
  <c r="C5737" i="27"/>
  <c r="D5737" i="27"/>
  <c r="E5737" i="27"/>
  <c r="F5737" i="27"/>
  <c r="A5738" i="27"/>
  <c r="B5738" i="27"/>
  <c r="C5738" i="27"/>
  <c r="D5738" i="27"/>
  <c r="E5738" i="27"/>
  <c r="F5738" i="27"/>
  <c r="A5739" i="27"/>
  <c r="B5739" i="27"/>
  <c r="C5739" i="27"/>
  <c r="D5739" i="27"/>
  <c r="E5739" i="27"/>
  <c r="F5739" i="27"/>
  <c r="A5740" i="27"/>
  <c r="B5740" i="27"/>
  <c r="C5740" i="27"/>
  <c r="D5740" i="27"/>
  <c r="E5740" i="27"/>
  <c r="F5740" i="27"/>
  <c r="A5741" i="27"/>
  <c r="B5741" i="27"/>
  <c r="C5741" i="27"/>
  <c r="D5741" i="27"/>
  <c r="E5741" i="27"/>
  <c r="F5741" i="27"/>
  <c r="A5742" i="27"/>
  <c r="B5742" i="27"/>
  <c r="C5742" i="27"/>
  <c r="D5742" i="27"/>
  <c r="E5742" i="27"/>
  <c r="F5742" i="27"/>
  <c r="A5001" i="27"/>
  <c r="B5001" i="27"/>
  <c r="C5001" i="27"/>
  <c r="D5001" i="27"/>
  <c r="E5001" i="27"/>
  <c r="F5001" i="27"/>
  <c r="A5002" i="27"/>
  <c r="B5002" i="27"/>
  <c r="C5002" i="27"/>
  <c r="D5002" i="27"/>
  <c r="E5002" i="27"/>
  <c r="F5002" i="27"/>
  <c r="A5003" i="27"/>
  <c r="B5003" i="27"/>
  <c r="A5004" i="27"/>
  <c r="B5004" i="27"/>
  <c r="C5004" i="27"/>
  <c r="D5004" i="27"/>
  <c r="E5004" i="27"/>
  <c r="F5004" i="27"/>
  <c r="A5005" i="27"/>
  <c r="B5005" i="27"/>
  <c r="C5005" i="27"/>
  <c r="D5005" i="27"/>
  <c r="E5005" i="27"/>
  <c r="F5005" i="27"/>
  <c r="A5006" i="27"/>
  <c r="B5006" i="27"/>
  <c r="C5006" i="27"/>
  <c r="D5006" i="27"/>
  <c r="E5006" i="27"/>
  <c r="F5006" i="27"/>
  <c r="A5007" i="27"/>
  <c r="B5007" i="27"/>
  <c r="C5007" i="27"/>
  <c r="D5007" i="27"/>
  <c r="E5007" i="27"/>
  <c r="F5007" i="27"/>
  <c r="A5008" i="27"/>
  <c r="B5008" i="27"/>
  <c r="C5008" i="27"/>
  <c r="D5008" i="27"/>
  <c r="E5008" i="27"/>
  <c r="F5008" i="27"/>
  <c r="A5009" i="27"/>
  <c r="B5009" i="27"/>
  <c r="C5009" i="27"/>
  <c r="D5009" i="27"/>
  <c r="E5009" i="27"/>
  <c r="F5009" i="27"/>
  <c r="A5010" i="27"/>
  <c r="B5010" i="27"/>
  <c r="C5010" i="27"/>
  <c r="D5010" i="27"/>
  <c r="E5010" i="27"/>
  <c r="F5010" i="27"/>
  <c r="A5011" i="27"/>
  <c r="B5011" i="27"/>
  <c r="C5011" i="27"/>
  <c r="D5011" i="27"/>
  <c r="E5011" i="27"/>
  <c r="F5011" i="27"/>
  <c r="D5003" i="27"/>
  <c r="F5003" i="27"/>
  <c r="E5003" i="27"/>
  <c r="C5003" i="27"/>
  <c r="CF53" i="25" l="1"/>
  <c r="AH52" i="25"/>
  <c r="AG52" i="25"/>
  <c r="BV52" i="25"/>
  <c r="BX52" i="25"/>
  <c r="CJ52" i="25"/>
  <c r="CK52" i="25" s="1" a="1"/>
  <c r="CK52" i="25" s="1"/>
  <c r="AD50" i="25"/>
  <c r="AF50" i="25" s="1"/>
  <c r="BV50" i="25" s="1"/>
  <c r="AH51" i="25"/>
  <c r="AG51" i="25"/>
  <c r="BV51" i="25"/>
  <c r="BN51" i="25"/>
  <c r="BY51" i="25" s="1"/>
  <c r="BZ51" i="25" s="1"/>
  <c r="AH50" i="25" l="1"/>
  <c r="AG50" i="25"/>
  <c r="CM47" i="25" a="1"/>
  <c r="CM47" i="25" s="1"/>
  <c r="CM48" i="25" a="1"/>
  <c r="CM48" i="25" s="1"/>
  <c r="CM49" i="25" a="1"/>
  <c r="CM49" i="25" s="1"/>
  <c r="CM50" i="25" a="1"/>
  <c r="CM50" i="25" s="1"/>
  <c r="CM51" i="25" a="1"/>
  <c r="CM51" i="25" s="1"/>
  <c r="CJ47" i="25"/>
  <c r="CK47" i="25" s="1" a="1"/>
  <c r="CK47" i="25" s="1"/>
  <c r="CJ50" i="25"/>
  <c r="CK50" i="25" s="1" a="1"/>
  <c r="CK50" i="25" s="1"/>
  <c r="CJ51" i="25"/>
  <c r="CK51" i="25" s="1" a="1"/>
  <c r="CK51" i="25" s="1"/>
  <c r="BR45" i="25"/>
  <c r="BR46" i="25"/>
  <c r="BR47" i="25"/>
  <c r="BS47" i="25"/>
  <c r="BR48" i="25"/>
  <c r="BS48" i="25"/>
  <c r="BR49" i="25"/>
  <c r="BS49" i="25"/>
  <c r="BR50" i="25"/>
  <c r="BS50" i="25"/>
  <c r="BR51" i="25"/>
  <c r="BS51" i="25"/>
  <c r="BR52" i="25"/>
  <c r="BS52" i="25"/>
  <c r="AL47" i="25"/>
  <c r="AL48" i="25"/>
  <c r="V48" i="25"/>
  <c r="S48" i="25"/>
  <c r="P48" i="25"/>
  <c r="O48" i="25"/>
  <c r="N48" i="25"/>
  <c r="BI40" i="25"/>
  <c r="AU40" i="25"/>
  <c r="BD40" i="25"/>
  <c r="AP40" i="25"/>
  <c r="BH40" i="25"/>
  <c r="AT40" i="25"/>
  <c r="BT47" i="25" l="1"/>
  <c r="AW51" i="25"/>
  <c r="CA51" i="25" s="1"/>
  <c r="CB51" i="25" s="1"/>
  <c r="AW50" i="25"/>
  <c r="CA50" i="25" s="1"/>
  <c r="CB50" i="25" s="1"/>
  <c r="BT50" i="25"/>
  <c r="BT49" i="25"/>
  <c r="BT51" i="25"/>
  <c r="CF51" i="25" s="1"/>
  <c r="BT52" i="25"/>
  <c r="CF52" i="25" s="1"/>
  <c r="AW52" i="25"/>
  <c r="CA52" i="25" s="1"/>
  <c r="CB52" i="25" s="1"/>
  <c r="BT48" i="25"/>
  <c r="CO45" i="25"/>
  <c r="CO46" i="25"/>
  <c r="CO47" i="25"/>
  <c r="CO48" i="25"/>
  <c r="CO49" i="25"/>
  <c r="CO50" i="25"/>
  <c r="BM47" i="25"/>
  <c r="BL47" i="25" s="1"/>
  <c r="BM48" i="25"/>
  <c r="BL48" i="25" s="1"/>
  <c r="BM49" i="25"/>
  <c r="BN49" i="25" s="1"/>
  <c r="BM50" i="25"/>
  <c r="BL50" i="25" s="1"/>
  <c r="BU49" i="25"/>
  <c r="BW49" i="25"/>
  <c r="CJ49" i="25" s="1"/>
  <c r="CK49" i="25" s="1" a="1"/>
  <c r="CK49" i="25" s="1"/>
  <c r="AW47" i="25"/>
  <c r="CA47" i="25" s="1"/>
  <c r="CB47" i="25" s="1"/>
  <c r="AW48" i="25"/>
  <c r="CA48" i="25" s="1"/>
  <c r="CB48" i="25" s="1"/>
  <c r="AW49" i="25"/>
  <c r="CA49" i="25" s="1"/>
  <c r="CB49" i="25" s="1"/>
  <c r="AV47" i="25"/>
  <c r="AV48" i="25"/>
  <c r="AV49" i="25"/>
  <c r="S49" i="25"/>
  <c r="CF49" i="25" l="1"/>
  <c r="BN48" i="25"/>
  <c r="BY48" i="25" s="1"/>
  <c r="BZ48" i="25" s="1"/>
  <c r="BN50" i="25"/>
  <c r="BY50" i="25" s="1"/>
  <c r="BZ50" i="25" s="1"/>
  <c r="BX49" i="25"/>
  <c r="BL49" i="25"/>
  <c r="BN47" i="25"/>
  <c r="BJ47" i="25"/>
  <c r="BJ48" i="25"/>
  <c r="BJ49" i="25"/>
  <c r="L48" i="25"/>
  <c r="CF48" i="25" l="1"/>
  <c r="BY47" i="25"/>
  <c r="BZ47" i="25" s="1"/>
  <c r="CF47" i="25"/>
  <c r="CF50" i="25"/>
  <c r="G72" i="25"/>
  <c r="O80" i="25"/>
  <c r="BI46" i="25" l="1"/>
  <c r="AU46" i="25"/>
  <c r="BD46" i="25"/>
  <c r="AP46" i="25"/>
  <c r="BI45" i="25"/>
  <c r="AU45" i="25"/>
  <c r="BD45" i="25"/>
  <c r="AP45" i="25"/>
  <c r="BS45" i="25" s="1"/>
  <c r="BT45" i="25" s="1"/>
  <c r="BI44" i="25"/>
  <c r="AU44" i="25"/>
  <c r="BD44" i="25"/>
  <c r="AP44" i="25"/>
  <c r="BI42" i="25"/>
  <c r="AU42" i="25"/>
  <c r="BD42" i="25"/>
  <c r="AP42" i="25"/>
  <c r="BI41" i="25"/>
  <c r="AU41" i="25"/>
  <c r="BD41" i="25"/>
  <c r="AP41" i="25"/>
  <c r="BI39" i="25"/>
  <c r="AU39" i="25"/>
  <c r="BD39" i="25"/>
  <c r="AP39" i="25"/>
  <c r="BH39" i="25"/>
  <c r="AT39" i="25"/>
  <c r="BI38" i="25"/>
  <c r="AU38" i="25"/>
  <c r="BD38" i="25"/>
  <c r="AP38" i="25"/>
  <c r="BH38" i="25"/>
  <c r="AT38" i="25"/>
  <c r="BI34" i="25"/>
  <c r="AU34" i="25"/>
  <c r="BI33" i="25"/>
  <c r="AU33" i="25"/>
  <c r="BS46" i="25" l="1"/>
  <c r="BT46" i="25" s="1"/>
  <c r="AV43" i="25"/>
  <c r="AV44" i="25"/>
  <c r="AV45" i="25"/>
  <c r="AV46" i="25"/>
  <c r="P46" i="25"/>
  <c r="AW46" i="25" l="1"/>
  <c r="CA46" i="25" s="1"/>
  <c r="CB46" i="25" s="1"/>
  <c r="BJ45" i="25"/>
  <c r="BJ46" i="25"/>
  <c r="N45" i="25"/>
  <c r="L45" i="25"/>
  <c r="BU43" i="25" l="1"/>
  <c r="BW43" i="25"/>
  <c r="BX43" i="25" s="1"/>
  <c r="CA43" i="25"/>
  <c r="CB43" i="25" s="1"/>
  <c r="BU44" i="25"/>
  <c r="BW44" i="25"/>
  <c r="BX44" i="25" s="1"/>
  <c r="BU45" i="25"/>
  <c r="BW45" i="25"/>
  <c r="CJ45" i="25" s="1"/>
  <c r="BU46" i="25"/>
  <c r="BW46" i="25"/>
  <c r="CJ46" i="25" s="1"/>
  <c r="BU48" i="25"/>
  <c r="BW48" i="25"/>
  <c r="BM44" i="25"/>
  <c r="BN44" i="25" s="1"/>
  <c r="BM45" i="25"/>
  <c r="BN45" i="25" s="1"/>
  <c r="BM46" i="25"/>
  <c r="BL46" i="25" s="1"/>
  <c r="BM43" i="25"/>
  <c r="BN43" i="25" s="1"/>
  <c r="BY43" i="25" s="1"/>
  <c r="BZ43" i="25" s="1"/>
  <c r="CM43" i="25" a="1"/>
  <c r="CM43" i="25" s="1"/>
  <c r="AD43" i="25"/>
  <c r="AF43" i="25" s="1"/>
  <c r="AG43" i="25" s="1"/>
  <c r="P44" i="25"/>
  <c r="N44" i="25"/>
  <c r="L44" i="25"/>
  <c r="BX48" i="25" l="1"/>
  <c r="CJ48" i="25"/>
  <c r="CK48" i="25" s="1" a="1"/>
  <c r="CK48" i="25" s="1"/>
  <c r="BX45" i="25"/>
  <c r="CK45" i="25" a="1"/>
  <c r="CK45" i="25" s="1"/>
  <c r="BN46" i="25"/>
  <c r="CF46" i="25" s="1"/>
  <c r="BX46" i="25"/>
  <c r="CK46" i="25" a="1"/>
  <c r="CK46" i="25" s="1"/>
  <c r="BV43" i="25"/>
  <c r="AH43" i="25"/>
  <c r="BU42" i="25" l="1"/>
  <c r="BW42" i="25"/>
  <c r="CJ42" i="25" s="1"/>
  <c r="CK42" i="25" s="1" a="1"/>
  <c r="CK42" i="25" s="1"/>
  <c r="AL42" i="25"/>
  <c r="BM42" i="25"/>
  <c r="BL42" i="25" s="1"/>
  <c r="AD42" i="25"/>
  <c r="AF42" i="25" s="1"/>
  <c r="AG42" i="25" s="1"/>
  <c r="AD44" i="25"/>
  <c r="AF44" i="25" s="1"/>
  <c r="AD45" i="25"/>
  <c r="AF45" i="25" s="1"/>
  <c r="AD46" i="25"/>
  <c r="AF46" i="25" s="1"/>
  <c r="AD47" i="25"/>
  <c r="AF47" i="25" s="1"/>
  <c r="AD48" i="25"/>
  <c r="AF48" i="25" s="1"/>
  <c r="AD49" i="25"/>
  <c r="AF49" i="25" s="1"/>
  <c r="CO40" i="25"/>
  <c r="CO41" i="25"/>
  <c r="CO42" i="25"/>
  <c r="CO44" i="25"/>
  <c r="CM40" i="25" a="1"/>
  <c r="CM40" i="25" s="1"/>
  <c r="CM41" i="25" a="1"/>
  <c r="CM41" i="25" s="1"/>
  <c r="CM42" i="25" a="1"/>
  <c r="CM42" i="25" s="1"/>
  <c r="CM44" i="25" a="1"/>
  <c r="CM44" i="25" s="1"/>
  <c r="CM45" i="25" a="1"/>
  <c r="CM45" i="25" s="1"/>
  <c r="CM46" i="25" a="1"/>
  <c r="CM46" i="25" s="1"/>
  <c r="CJ44" i="25"/>
  <c r="CK44" i="25" s="1" a="1"/>
  <c r="CK44" i="25" s="1"/>
  <c r="BR40" i="25"/>
  <c r="BS40" i="25"/>
  <c r="BR41" i="25"/>
  <c r="BS41" i="25"/>
  <c r="BR42" i="25"/>
  <c r="BS42" i="25"/>
  <c r="BR44" i="25"/>
  <c r="BS44" i="25"/>
  <c r="BL44" i="25"/>
  <c r="BL45" i="25"/>
  <c r="BU41" i="25"/>
  <c r="BW41" i="25"/>
  <c r="CJ41" i="25" s="1"/>
  <c r="CK41" i="25" s="1" a="1"/>
  <c r="CK41" i="25" s="1"/>
  <c r="BJ40" i="25"/>
  <c r="BJ41" i="25"/>
  <c r="BJ42" i="25"/>
  <c r="BJ44" i="25"/>
  <c r="AV40" i="25"/>
  <c r="AV41" i="25"/>
  <c r="AV42" i="25"/>
  <c r="AL41" i="25"/>
  <c r="AL44" i="25"/>
  <c r="BY44" i="25" s="1"/>
  <c r="BZ44" i="25" s="1"/>
  <c r="AL45" i="25"/>
  <c r="BY45" i="25" s="1"/>
  <c r="BZ45" i="25" s="1"/>
  <c r="AL46" i="25"/>
  <c r="BY46" i="25" s="1"/>
  <c r="BZ46" i="25" s="1"/>
  <c r="AL49" i="25"/>
  <c r="BY49" i="25" s="1"/>
  <c r="BZ49" i="25" s="1"/>
  <c r="AL40" i="25"/>
  <c r="BM41" i="25"/>
  <c r="BL41" i="25" s="1"/>
  <c r="N41" i="25"/>
  <c r="V41" i="25"/>
  <c r="S41" i="25"/>
  <c r="P41" i="25"/>
  <c r="L41" i="25"/>
  <c r="BU40" i="25"/>
  <c r="BW40" i="25"/>
  <c r="BX40" i="25" s="1"/>
  <c r="BM40" i="25"/>
  <c r="BN40" i="25" s="1"/>
  <c r="V40" i="25"/>
  <c r="S40" i="25"/>
  <c r="P40" i="25"/>
  <c r="N40" i="25"/>
  <c r="L40" i="25"/>
  <c r="CO39" i="25"/>
  <c r="CM39" i="25" a="1"/>
  <c r="CM39" i="25" s="1"/>
  <c r="BM34" i="25"/>
  <c r="BL34" i="25" s="1"/>
  <c r="BM35" i="25"/>
  <c r="BN35" i="25" s="1"/>
  <c r="BM36" i="25"/>
  <c r="BL36" i="25" s="1"/>
  <c r="BM37" i="25"/>
  <c r="BL37" i="25" s="1"/>
  <c r="BM38" i="25"/>
  <c r="BN38" i="25" s="1"/>
  <c r="BM39" i="25"/>
  <c r="BL39" i="25" s="1"/>
  <c r="BU39" i="25"/>
  <c r="BW39" i="25"/>
  <c r="BX39" i="25" s="1"/>
  <c r="S39" i="25"/>
  <c r="AD39" i="25" s="1"/>
  <c r="AF39" i="25" s="1"/>
  <c r="CO38" i="25"/>
  <c r="CM38" i="25" a="1"/>
  <c r="CM38" i="25" s="1"/>
  <c r="BR33" i="25"/>
  <c r="BS33" i="25"/>
  <c r="BR34" i="25"/>
  <c r="BS34" i="25"/>
  <c r="BR35" i="25"/>
  <c r="BS35" i="25"/>
  <c r="BR36" i="25"/>
  <c r="BS36" i="25"/>
  <c r="BR37" i="25"/>
  <c r="BS37" i="25"/>
  <c r="BR38" i="25"/>
  <c r="BS38" i="25"/>
  <c r="BR39" i="25"/>
  <c r="BS39" i="25"/>
  <c r="BU38" i="25"/>
  <c r="BW38" i="25"/>
  <c r="CJ38" i="25" s="1"/>
  <c r="CK38" i="25" s="1" a="1"/>
  <c r="CK38" i="25" s="1"/>
  <c r="BJ33" i="25"/>
  <c r="BJ34" i="25"/>
  <c r="BJ35" i="25"/>
  <c r="BJ36" i="25"/>
  <c r="BJ37" i="25"/>
  <c r="BJ38" i="25"/>
  <c r="BJ39" i="25"/>
  <c r="AV33" i="25"/>
  <c r="AV34" i="25"/>
  <c r="AV35" i="25"/>
  <c r="AV36" i="25"/>
  <c r="AV37" i="25"/>
  <c r="AV38" i="25"/>
  <c r="AV39" i="25"/>
  <c r="AL34" i="25"/>
  <c r="AL35" i="25"/>
  <c r="AL36" i="25"/>
  <c r="AL37" i="25"/>
  <c r="AL38" i="25"/>
  <c r="AL39" i="25"/>
  <c r="S38" i="25"/>
  <c r="N38" i="25"/>
  <c r="L38" i="25"/>
  <c r="BU37" i="25"/>
  <c r="BW37" i="25"/>
  <c r="BX37" i="25" s="1"/>
  <c r="P37" i="25"/>
  <c r="L37" i="25"/>
  <c r="CO36" i="25"/>
  <c r="BU36" i="25"/>
  <c r="BW36" i="25"/>
  <c r="BX36" i="25" s="1"/>
  <c r="V36" i="25"/>
  <c r="L36" i="25"/>
  <c r="AG49" i="25" l="1"/>
  <c r="AH49" i="25"/>
  <c r="BV49" i="25"/>
  <c r="AD40" i="25"/>
  <c r="AF40" i="25" s="1"/>
  <c r="BV40" i="25" s="1"/>
  <c r="AD41" i="25"/>
  <c r="AF41" i="25" s="1"/>
  <c r="AH41" i="25" s="1"/>
  <c r="AG48" i="25"/>
  <c r="AH48" i="25"/>
  <c r="BV48" i="25"/>
  <c r="AW37" i="25"/>
  <c r="CA37" i="25" s="1"/>
  <c r="CB37" i="25" s="1"/>
  <c r="BX41" i="25"/>
  <c r="BN36" i="25"/>
  <c r="BY36" i="25" s="1"/>
  <c r="BZ36" i="25" s="1"/>
  <c r="BL35" i="25"/>
  <c r="BL40" i="25"/>
  <c r="AG44" i="25"/>
  <c r="BV44" i="25"/>
  <c r="AH44" i="25"/>
  <c r="CJ40" i="25"/>
  <c r="CK40" i="25" s="1" a="1"/>
  <c r="CK40" i="25" s="1"/>
  <c r="AW45" i="25"/>
  <c r="CA45" i="25" s="1"/>
  <c r="CB45" i="25" s="1"/>
  <c r="AW44" i="25"/>
  <c r="CA44" i="25" s="1"/>
  <c r="CB44" i="25" s="1"/>
  <c r="AW40" i="25"/>
  <c r="CA40" i="25" s="1"/>
  <c r="CB40" i="25" s="1"/>
  <c r="BT34" i="25"/>
  <c r="AH47" i="25"/>
  <c r="AG47" i="25"/>
  <c r="BV46" i="25"/>
  <c r="AG46" i="25"/>
  <c r="AH46" i="25"/>
  <c r="CF45" i="25"/>
  <c r="AH45" i="25"/>
  <c r="AG45" i="25"/>
  <c r="BV45" i="25"/>
  <c r="BY35" i="25"/>
  <c r="BZ35" i="25" s="1"/>
  <c r="BT33" i="25"/>
  <c r="BT41" i="25"/>
  <c r="BT40" i="25"/>
  <c r="CF40" i="25" s="1"/>
  <c r="BX42" i="25"/>
  <c r="BX38" i="25"/>
  <c r="BN41" i="25"/>
  <c r="BY41" i="25" s="1"/>
  <c r="BZ41" i="25" s="1"/>
  <c r="AW35" i="25"/>
  <c r="BV42" i="25"/>
  <c r="BY40" i="25"/>
  <c r="BZ40" i="25" s="1"/>
  <c r="AH42" i="25"/>
  <c r="BN42" i="25"/>
  <c r="BY42" i="25" s="1"/>
  <c r="BZ42" i="25" s="1"/>
  <c r="BT42" i="25"/>
  <c r="AW41" i="25"/>
  <c r="CA41" i="25" s="1"/>
  <c r="CB41" i="25" s="1"/>
  <c r="BT44" i="25"/>
  <c r="CF44" i="25" s="1"/>
  <c r="AW42" i="25"/>
  <c r="CA42" i="25" s="1"/>
  <c r="CB42" i="25" s="1"/>
  <c r="BN39" i="25"/>
  <c r="BY39" i="25" s="1"/>
  <c r="BZ39" i="25" s="1"/>
  <c r="AD36" i="25"/>
  <c r="AF36" i="25" s="1"/>
  <c r="BV36" i="25" s="1"/>
  <c r="AW34" i="25"/>
  <c r="BT35" i="25"/>
  <c r="BL38" i="25"/>
  <c r="AW33" i="25"/>
  <c r="CJ39" i="25"/>
  <c r="CK39" i="25" s="1" a="1"/>
  <c r="CK39" i="25" s="1"/>
  <c r="AG39" i="25"/>
  <c r="BV39" i="25"/>
  <c r="AH39" i="25"/>
  <c r="BT36" i="25"/>
  <c r="AW38" i="25"/>
  <c r="CA38" i="25" s="1"/>
  <c r="CB38" i="25" s="1"/>
  <c r="BN37" i="25"/>
  <c r="BY37" i="25" s="1"/>
  <c r="BZ37" i="25" s="1"/>
  <c r="BT37" i="25"/>
  <c r="BT39" i="25"/>
  <c r="BT38" i="25"/>
  <c r="CF38" i="25" s="1"/>
  <c r="BY38" i="25"/>
  <c r="BZ38" i="25" s="1"/>
  <c r="BN34" i="25"/>
  <c r="AW39" i="25"/>
  <c r="CA39" i="25" s="1"/>
  <c r="CB39" i="25" s="1"/>
  <c r="AW36" i="25"/>
  <c r="CA36" i="25" s="1"/>
  <c r="CB36" i="25" s="1"/>
  <c r="AD38" i="25"/>
  <c r="AF38" i="25" s="1"/>
  <c r="AH38" i="25" s="1"/>
  <c r="AD37" i="25"/>
  <c r="AF37" i="25" s="1"/>
  <c r="AH37" i="25" s="1"/>
  <c r="L35" i="25"/>
  <c r="S34" i="25"/>
  <c r="N34" i="25"/>
  <c r="M34" i="25"/>
  <c r="L34" i="25"/>
  <c r="AG41" i="25" l="1"/>
  <c r="BV41" i="25"/>
  <c r="AG40" i="25"/>
  <c r="CF39" i="25"/>
  <c r="AH40" i="25"/>
  <c r="CF42" i="25"/>
  <c r="CF41" i="25"/>
  <c r="AG36" i="25"/>
  <c r="AH36" i="25"/>
  <c r="AG38" i="25"/>
  <c r="BV38" i="25"/>
  <c r="AG37" i="25"/>
  <c r="BV37" i="25"/>
  <c r="BY34" i="25"/>
  <c r="BZ34" i="25" s="1"/>
  <c r="CF34" i="25"/>
  <c r="V33" i="25"/>
  <c r="S33" i="25"/>
  <c r="P33" i="25"/>
  <c r="O33" i="25"/>
  <c r="N33" i="25"/>
  <c r="L33" i="25"/>
  <c r="CO17" i="31"/>
  <c r="CO18" i="31"/>
  <c r="CM17" i="31" a="1"/>
  <c r="CM17" i="31" s="1"/>
  <c r="CM18" i="31" a="1"/>
  <c r="CM18" i="31" s="1"/>
  <c r="BU17" i="31"/>
  <c r="BW17" i="31"/>
  <c r="BX17" i="31" s="1"/>
  <c r="BU18" i="31"/>
  <c r="BW18" i="31"/>
  <c r="BX18" i="31" s="1"/>
  <c r="BU19" i="31"/>
  <c r="BW19" i="31"/>
  <c r="BX19" i="31" s="1"/>
  <c r="BR17" i="31"/>
  <c r="BS17" i="31"/>
  <c r="BR18" i="31"/>
  <c r="BS18" i="31"/>
  <c r="BR19" i="31"/>
  <c r="BS19" i="31"/>
  <c r="BL17" i="31"/>
  <c r="BL18" i="31"/>
  <c r="BL19" i="31"/>
  <c r="BJ17" i="31"/>
  <c r="BJ18" i="31"/>
  <c r="BJ19" i="31"/>
  <c r="AV17" i="31"/>
  <c r="AV18" i="31"/>
  <c r="AV19" i="31"/>
  <c r="AL17" i="31"/>
  <c r="AL18" i="31"/>
  <c r="BI32" i="25"/>
  <c r="AU32" i="25"/>
  <c r="BN17" i="31" l="1"/>
  <c r="BY17" i="31" s="1"/>
  <c r="BZ17" i="31" s="1"/>
  <c r="BT19" i="31"/>
  <c r="AW19" i="31"/>
  <c r="CA19" i="31" s="1"/>
  <c r="CB19" i="31" s="1"/>
  <c r="BN19" i="31"/>
  <c r="CH19" i="31" s="1"/>
  <c r="AH19" i="31"/>
  <c r="AG19" i="31"/>
  <c r="BV19" i="31"/>
  <c r="BN18" i="31"/>
  <c r="BY18" i="31" s="1"/>
  <c r="BZ18" i="31" s="1"/>
  <c r="CJ19" i="31"/>
  <c r="CK19" i="31" s="1" a="1"/>
  <c r="CK19" i="31" s="1"/>
  <c r="CJ18" i="31"/>
  <c r="CK18" i="31" s="1" a="1"/>
  <c r="CK18" i="31" s="1"/>
  <c r="CJ17" i="31"/>
  <c r="CK17" i="31" s="1" a="1"/>
  <c r="CK17" i="31" s="1"/>
  <c r="BT17" i="31"/>
  <c r="CH17" i="31" s="1"/>
  <c r="BT18" i="31"/>
  <c r="AG18" i="31"/>
  <c r="BV18" i="31"/>
  <c r="AW18" i="31"/>
  <c r="CA18" i="31" s="1"/>
  <c r="CB18" i="31" s="1"/>
  <c r="AW17" i="31"/>
  <c r="CA17" i="31" s="1"/>
  <c r="CB17" i="31" s="1"/>
  <c r="AH18" i="31"/>
  <c r="AM32" i="25"/>
  <c r="AI32" i="25"/>
  <c r="S32" i="25"/>
  <c r="V32" i="25"/>
  <c r="P32" i="25"/>
  <c r="N32" i="25"/>
  <c r="M32" i="25"/>
  <c r="L32" i="25"/>
  <c r="BY19" i="31" l="1"/>
  <c r="BZ19" i="31" s="1"/>
  <c r="CH18" i="31"/>
  <c r="X17" i="31"/>
  <c r="V16" i="31"/>
  <c r="AU26" i="25"/>
  <c r="BI31" i="25"/>
  <c r="AU31" i="25"/>
  <c r="BI25" i="25"/>
  <c r="AU25" i="25"/>
  <c r="AG17" i="31" l="1"/>
  <c r="BV17" i="31"/>
  <c r="AH17" i="31"/>
  <c r="AM31" i="25"/>
  <c r="AI31" i="25"/>
  <c r="V31" i="25"/>
  <c r="S31" i="25"/>
  <c r="O31" i="25"/>
  <c r="N31" i="25"/>
  <c r="M31" i="25"/>
  <c r="L31" i="25"/>
  <c r="P31" i="25"/>
  <c r="CO27" i="25" l="1"/>
  <c r="CO28" i="25"/>
  <c r="CO29" i="25"/>
  <c r="CO30" i="25"/>
  <c r="BW27" i="25"/>
  <c r="BX27" i="25" s="1"/>
  <c r="BW28" i="25"/>
  <c r="BX28" i="25" s="1"/>
  <c r="BW29" i="25"/>
  <c r="BX29" i="25" s="1"/>
  <c r="BW30" i="25"/>
  <c r="BX30" i="25" s="1"/>
  <c r="BW31" i="25"/>
  <c r="BX31" i="25" s="1"/>
  <c r="BW32" i="25"/>
  <c r="BX32" i="25" s="1"/>
  <c r="BW33" i="25"/>
  <c r="BX33" i="25" s="1"/>
  <c r="BW34" i="25"/>
  <c r="BX34" i="25" s="1"/>
  <c r="BW35" i="25"/>
  <c r="BX35" i="25" s="1"/>
  <c r="L27" i="25"/>
  <c r="CO25" i="25" l="1"/>
  <c r="CM25" i="25" a="1"/>
  <c r="CM25" i="25" s="1"/>
  <c r="BR25" i="25"/>
  <c r="BS25" i="25"/>
  <c r="BU25" i="25"/>
  <c r="BW25" i="25"/>
  <c r="BX25" i="25" s="1"/>
  <c r="BJ25" i="25"/>
  <c r="AV25" i="25"/>
  <c r="AL25" i="25"/>
  <c r="BM25" i="25"/>
  <c r="BL25" i="25" s="1"/>
  <c r="L25" i="25"/>
  <c r="AD25" i="25" s="1"/>
  <c r="AF25" i="25" s="1"/>
  <c r="N26" i="25"/>
  <c r="BN25" i="25" l="1"/>
  <c r="BY25" i="25" s="1"/>
  <c r="BZ25" i="25" s="1"/>
  <c r="BT25" i="25"/>
  <c r="CJ25" i="25"/>
  <c r="CK25" i="25" s="1" a="1"/>
  <c r="CK25" i="25" s="1"/>
  <c r="AG25" i="25"/>
  <c r="BV25" i="25"/>
  <c r="AW25" i="25"/>
  <c r="CA25" i="25" s="1"/>
  <c r="CB25" i="25" s="1"/>
  <c r="AH25" i="25"/>
  <c r="CM24" i="25" a="1"/>
  <c r="CM24" i="25" s="1"/>
  <c r="CM26" i="25" a="1"/>
  <c r="CM26" i="25" s="1"/>
  <c r="CM27" i="25" a="1"/>
  <c r="CM27" i="25" s="1"/>
  <c r="CM28" i="25" a="1"/>
  <c r="CM28" i="25" s="1"/>
  <c r="CM29" i="25" a="1"/>
  <c r="CM29" i="25" s="1"/>
  <c r="CM30" i="25" a="1"/>
  <c r="CM30" i="25" s="1"/>
  <c r="CM31" i="25" a="1"/>
  <c r="CM31" i="25" s="1"/>
  <c r="CM32" i="25" a="1"/>
  <c r="CM32" i="25" s="1"/>
  <c r="CM33" i="25" a="1"/>
  <c r="CM33" i="25" s="1"/>
  <c r="CM34" i="25" a="1"/>
  <c r="CM34" i="25" s="1"/>
  <c r="CM35" i="25" a="1"/>
  <c r="CM35" i="25" s="1"/>
  <c r="CM23" i="25" a="1"/>
  <c r="CM23" i="25" s="1"/>
  <c r="CM21" i="25" a="1"/>
  <c r="CM21" i="25" s="1"/>
  <c r="CM22" i="25" a="1"/>
  <c r="CM22" i="25" s="1"/>
  <c r="L24" i="25"/>
  <c r="CF25" i="25" l="1"/>
  <c r="S23" i="25"/>
  <c r="M23" i="25"/>
  <c r="L23" i="25"/>
  <c r="AM15" i="31" l="1"/>
  <c r="AI15" i="31"/>
  <c r="V15" i="31"/>
  <c r="S15" i="31"/>
  <c r="P15" i="31"/>
  <c r="N15" i="31"/>
  <c r="AB15" i="31"/>
  <c r="L15" i="31"/>
  <c r="X15" i="31"/>
  <c r="M15" i="31"/>
  <c r="BO21" i="25"/>
  <c r="BK21" i="25"/>
  <c r="AM21" i="25"/>
  <c r="AI21" i="25"/>
  <c r="P22" i="25"/>
  <c r="N21" i="25"/>
  <c r="N22" i="25"/>
  <c r="BI19" i="25" l="1"/>
  <c r="AU19" i="25"/>
  <c r="BI18" i="25"/>
  <c r="AU18" i="25"/>
  <c r="BD18" i="25"/>
  <c r="AP18" i="25"/>
  <c r="BI17" i="25"/>
  <c r="AU17" i="25"/>
  <c r="BD17" i="25"/>
  <c r="AP17" i="25"/>
  <c r="BI14" i="25"/>
  <c r="AU14" i="25"/>
  <c r="L20" i="25" l="1"/>
  <c r="AL19" i="25" l="1"/>
  <c r="AL20" i="25"/>
  <c r="AL21" i="25"/>
  <c r="L19" i="25"/>
  <c r="V19" i="25"/>
  <c r="S19" i="25"/>
  <c r="S18" i="25" l="1"/>
  <c r="AL17" i="25" l="1"/>
  <c r="V17" i="25"/>
  <c r="P17" i="25"/>
  <c r="L17" i="25"/>
  <c r="D7" i="25" l="1"/>
  <c r="V14" i="25"/>
  <c r="U14" i="25"/>
  <c r="S14" i="25"/>
  <c r="L14" i="25"/>
  <c r="CK71" i="25" a="1"/>
  <c r="CK71" i="25" s="1"/>
  <c r="CK72" i="25" a="1"/>
  <c r="CK72" i="25" s="1"/>
  <c r="CK73" i="25" a="1"/>
  <c r="CK73" i="25" s="1"/>
  <c r="AC72" i="25" l="1"/>
  <c r="AD35" i="25" l="1"/>
  <c r="AL16" i="31" l="1"/>
  <c r="CO35" i="25" l="1"/>
  <c r="BU35" i="25"/>
  <c r="CO34" i="25" l="1"/>
  <c r="BU34" i="25"/>
  <c r="AF35" i="25"/>
  <c r="AD34" i="25"/>
  <c r="AF34" i="25" s="1"/>
  <c r="BV34" i="25" l="1"/>
  <c r="AG34" i="25"/>
  <c r="AH34" i="25"/>
  <c r="CJ34" i="25"/>
  <c r="CK34" i="25" s="1" a="1"/>
  <c r="CK34" i="25" s="1"/>
  <c r="CA35" i="25"/>
  <c r="CB35" i="25" s="1"/>
  <c r="AG35" i="25"/>
  <c r="BV35" i="25"/>
  <c r="CA34" i="25"/>
  <c r="CB34" i="25" s="1"/>
  <c r="AH35" i="25"/>
  <c r="AD33" i="25" l="1"/>
  <c r="CO32" i="25" l="1"/>
  <c r="BU32" i="25"/>
  <c r="BM32" i="25"/>
  <c r="BN32" i="25" s="1"/>
  <c r="CO31" i="25"/>
  <c r="BU31" i="25"/>
  <c r="AL31" i="25"/>
  <c r="AL32" i="25"/>
  <c r="AL33" i="25"/>
  <c r="BM31" i="25"/>
  <c r="BN31" i="25" s="1"/>
  <c r="BU30" i="25"/>
  <c r="BJ30" i="25"/>
  <c r="BJ31" i="25"/>
  <c r="BJ32" i="25"/>
  <c r="BM30" i="25"/>
  <c r="BN30" i="25" s="1"/>
  <c r="BY32" i="25" l="1"/>
  <c r="BZ32" i="25" s="1"/>
  <c r="BY31" i="25"/>
  <c r="BZ31" i="25" s="1"/>
  <c r="AD30" i="25"/>
  <c r="AD32" i="25"/>
  <c r="AF32" i="25" s="1"/>
  <c r="AD31" i="25"/>
  <c r="BL32" i="25"/>
  <c r="BL31" i="25"/>
  <c r="CJ31" i="25"/>
  <c r="CK31" i="25" s="1" a="1"/>
  <c r="CK31" i="25" s="1"/>
  <c r="CJ32" i="25"/>
  <c r="CK32" i="25" s="1" a="1"/>
  <c r="CK32" i="25" s="1"/>
  <c r="BV32" i="25" l="1"/>
  <c r="AG32" i="25"/>
  <c r="AH32" i="25"/>
  <c r="AL15" i="31"/>
  <c r="AD15" i="31" l="1"/>
  <c r="BR29" i="25" l="1"/>
  <c r="BS29" i="25"/>
  <c r="BR30" i="25"/>
  <c r="BS30" i="25"/>
  <c r="BR31" i="25"/>
  <c r="BS31" i="25"/>
  <c r="BR32" i="25"/>
  <c r="BS32" i="25"/>
  <c r="BU29" i="25"/>
  <c r="BM29" i="25"/>
  <c r="BN29" i="25" s="1"/>
  <c r="AD29" i="25" l="1"/>
  <c r="AF29" i="25" s="1"/>
  <c r="AG29" i="25" s="1"/>
  <c r="CA33" i="25"/>
  <c r="CB33" i="25" s="1"/>
  <c r="BT32" i="25"/>
  <c r="CF32" i="25" s="1"/>
  <c r="BT31" i="25"/>
  <c r="CF31" i="25" s="1"/>
  <c r="BT30" i="25"/>
  <c r="CF30" i="25" s="1"/>
  <c r="BT29" i="25"/>
  <c r="CF29" i="25" s="1"/>
  <c r="CJ28" i="25"/>
  <c r="CK28" i="25" s="1" a="1"/>
  <c r="CK28" i="25" s="1"/>
  <c r="CJ29" i="25"/>
  <c r="CK29" i="25" s="1" a="1"/>
  <c r="CK29" i="25" s="1"/>
  <c r="BL29" i="25"/>
  <c r="BL30" i="25"/>
  <c r="BU28" i="25"/>
  <c r="AL28" i="25"/>
  <c r="AL29" i="25"/>
  <c r="BY29" i="25" s="1"/>
  <c r="BZ29" i="25" s="1"/>
  <c r="AL30" i="25"/>
  <c r="BY30" i="25" s="1"/>
  <c r="BZ30" i="25" s="1"/>
  <c r="BM28" i="25"/>
  <c r="AF30" i="25"/>
  <c r="AF31" i="25"/>
  <c r="BL28" i="25" l="1"/>
  <c r="BN28" i="25"/>
  <c r="BY28" i="25" s="1"/>
  <c r="BZ28" i="25" s="1"/>
  <c r="AD28" i="25"/>
  <c r="AF28" i="25" s="1"/>
  <c r="AH28" i="25" s="1"/>
  <c r="CJ30" i="25"/>
  <c r="CK30" i="25" s="1" a="1"/>
  <c r="CK30" i="25" s="1"/>
  <c r="AG30" i="25"/>
  <c r="BV30" i="25"/>
  <c r="AH30" i="25"/>
  <c r="AG31" i="25"/>
  <c r="BV31" i="25"/>
  <c r="AH31" i="25"/>
  <c r="BV29" i="25"/>
  <c r="AH29" i="25"/>
  <c r="AW29" i="25"/>
  <c r="CA29" i="25" s="1"/>
  <c r="CB29" i="25" s="1"/>
  <c r="AW30" i="25"/>
  <c r="CA30" i="25" s="1"/>
  <c r="CB30" i="25" s="1"/>
  <c r="AW31" i="25"/>
  <c r="CA31" i="25" s="1"/>
  <c r="CB31" i="25" s="1"/>
  <c r="AW32" i="25"/>
  <c r="CA32" i="25" s="1"/>
  <c r="CB32" i="25" s="1"/>
  <c r="AV28" i="25"/>
  <c r="AV29" i="25"/>
  <c r="AV30" i="25"/>
  <c r="AV31" i="25"/>
  <c r="AV32" i="25"/>
  <c r="AD27" i="25" l="1"/>
  <c r="BV28" i="25"/>
  <c r="AG28" i="25"/>
  <c r="CO24" i="25" l="1"/>
  <c r="BR24" i="25"/>
  <c r="BS24" i="25"/>
  <c r="BR26" i="25"/>
  <c r="BS26" i="25"/>
  <c r="BR27" i="25"/>
  <c r="BS27" i="25"/>
  <c r="BR28" i="25"/>
  <c r="BS28" i="25"/>
  <c r="BU24" i="25"/>
  <c r="BW24" i="25"/>
  <c r="CJ24" i="25" s="1"/>
  <c r="CK24" i="25" s="1" a="1"/>
  <c r="CK24" i="25" s="1"/>
  <c r="BJ24" i="25"/>
  <c r="BJ26" i="25"/>
  <c r="BJ27" i="25"/>
  <c r="BJ28" i="25"/>
  <c r="BJ29" i="25"/>
  <c r="AV24" i="25"/>
  <c r="AV26" i="25"/>
  <c r="AV27" i="25"/>
  <c r="AL24" i="25"/>
  <c r="AL26" i="25"/>
  <c r="AL27" i="25"/>
  <c r="BM24" i="25"/>
  <c r="BL24" i="25" s="1"/>
  <c r="AD24" i="25" l="1"/>
  <c r="AF24" i="25" s="1"/>
  <c r="AH24" i="25" s="1"/>
  <c r="AW26" i="25"/>
  <c r="AW28" i="25"/>
  <c r="CA28" i="25" s="1"/>
  <c r="CB28" i="25" s="1"/>
  <c r="BT24" i="25"/>
  <c r="BX24" i="25"/>
  <c r="BT26" i="25"/>
  <c r="BN24" i="25"/>
  <c r="BY24" i="25" s="1"/>
  <c r="BZ24" i="25" s="1"/>
  <c r="AW24" i="25"/>
  <c r="CA24" i="25" s="1"/>
  <c r="CB24" i="25" s="1"/>
  <c r="AW27" i="25"/>
  <c r="CA27" i="25" s="1"/>
  <c r="CB27" i="25" s="1"/>
  <c r="BT28" i="25"/>
  <c r="CF28" i="25" s="1"/>
  <c r="BT27" i="25"/>
  <c r="AD26" i="25" l="1"/>
  <c r="BV24" i="25"/>
  <c r="AG24" i="25"/>
  <c r="CF24" i="25"/>
  <c r="AD23" i="25"/>
  <c r="BU16" i="25" l="1"/>
  <c r="AD22" i="25" l="1"/>
  <c r="AD21" i="25" l="1"/>
  <c r="AD20" i="25" l="1"/>
  <c r="AD16" i="25" l="1"/>
  <c r="AD19" i="25"/>
  <c r="AD18" i="25"/>
  <c r="AD17" i="25" l="1"/>
  <c r="AD15" i="25" l="1"/>
  <c r="P37" i="31" l="1"/>
  <c r="P36" i="31"/>
  <c r="O37" i="31"/>
  <c r="O36" i="31"/>
  <c r="V36" i="31" l="1"/>
  <c r="P81" i="25" l="1"/>
  <c r="P80" i="25"/>
  <c r="O81" i="25"/>
  <c r="W80" i="25" l="1"/>
  <c r="CO27" i="31" l="1"/>
  <c r="CO33" i="25" l="1"/>
  <c r="BU33" i="25"/>
  <c r="BM33" i="25"/>
  <c r="AF33" i="25"/>
  <c r="AH33" i="25" s="1"/>
  <c r="BN33" i="25" l="1"/>
  <c r="BY33" i="25" s="1"/>
  <c r="BZ33" i="25" s="1"/>
  <c r="BL33" i="25"/>
  <c r="CJ33" i="25"/>
  <c r="CK33" i="25" s="1" a="1"/>
  <c r="CK33" i="25" s="1"/>
  <c r="BV33" i="25"/>
  <c r="AG33" i="25"/>
  <c r="CF33" i="25" l="1"/>
  <c r="BU23" i="25" l="1"/>
  <c r="CN72" i="25" l="1"/>
  <c r="CK81" i="25" l="1" a="1"/>
  <c r="CK81" i="25" s="1"/>
  <c r="CM16" i="31" l="1" a="1"/>
  <c r="CM16" i="31" s="1"/>
  <c r="BR16" i="31"/>
  <c r="BS16" i="31"/>
  <c r="CO16" i="31"/>
  <c r="BJ16" i="31"/>
  <c r="AV16" i="31"/>
  <c r="BM16" i="31"/>
  <c r="BL16" i="31" l="1"/>
  <c r="BT16" i="31"/>
  <c r="BN16" i="31"/>
  <c r="BU16" i="31"/>
  <c r="BW16" i="31"/>
  <c r="AW16" i="31"/>
  <c r="CA16" i="31" s="1"/>
  <c r="CB16" i="31" s="1"/>
  <c r="CM17" i="25" a="1"/>
  <c r="CM17" i="25" s="1"/>
  <c r="CH16" i="31" l="1"/>
  <c r="BX16" i="31"/>
  <c r="CJ16" i="31"/>
  <c r="CK16" i="31" s="1" a="1"/>
  <c r="CK16" i="31" s="1"/>
  <c r="BY16" i="31"/>
  <c r="BZ16" i="31" s="1"/>
  <c r="AG16" i="31"/>
  <c r="BV16" i="31"/>
  <c r="AH16" i="31"/>
  <c r="CM18" i="25" l="1" a="1"/>
  <c r="CM18" i="25" s="1"/>
  <c r="CM19" i="25" a="1"/>
  <c r="CM19" i="25" s="1"/>
  <c r="CM20" i="25" a="1"/>
  <c r="CM20" i="25" s="1"/>
  <c r="CM14" i="25" l="1" a="1"/>
  <c r="CM14" i="25" s="1"/>
  <c r="BR14" i="25"/>
  <c r="BR15" i="25"/>
  <c r="BR16" i="25"/>
  <c r="BR17" i="25"/>
  <c r="BR18" i="25"/>
  <c r="BR19" i="25"/>
  <c r="BR20" i="25"/>
  <c r="BS20" i="25"/>
  <c r="BR21" i="25"/>
  <c r="BS21" i="25"/>
  <c r="BR22" i="25"/>
  <c r="BS22" i="25"/>
  <c r="BR23" i="25"/>
  <c r="BS23" i="25"/>
  <c r="BJ20" i="25"/>
  <c r="BJ21" i="25"/>
  <c r="BJ22" i="25"/>
  <c r="BJ23" i="25"/>
  <c r="AV20" i="25"/>
  <c r="AV21" i="25"/>
  <c r="AV22" i="25"/>
  <c r="AV23" i="25"/>
  <c r="BJ15" i="31"/>
  <c r="AV15" i="31"/>
  <c r="BT20" i="25" l="1"/>
  <c r="BT22" i="25"/>
  <c r="BT23" i="25"/>
  <c r="BT21" i="25"/>
  <c r="AA72" i="25" l="1"/>
  <c r="AB72" i="25"/>
  <c r="AF83" i="25"/>
  <c r="BJ15" i="25" l="1"/>
  <c r="AV15" i="25" l="1"/>
  <c r="BS15" i="25"/>
  <c r="BT15" i="25" s="1"/>
  <c r="BJ19" i="25" l="1"/>
  <c r="BJ18" i="25"/>
  <c r="BJ17" i="25"/>
  <c r="AV18" i="25" l="1"/>
  <c r="BS18" i="25"/>
  <c r="BT18" i="25" s="1"/>
  <c r="BS17" i="25"/>
  <c r="BT17" i="25" s="1"/>
  <c r="AV17" i="25"/>
  <c r="BS19" i="25"/>
  <c r="BT19" i="25" s="1"/>
  <c r="AV19" i="25"/>
  <c r="BJ14" i="25" l="1"/>
  <c r="AV14" i="25" l="1"/>
  <c r="BS14" i="25"/>
  <c r="BT14" i="25" s="1"/>
  <c r="BS16" i="25"/>
  <c r="BT16" i="25" s="1"/>
  <c r="BM16" i="25" l="1"/>
  <c r="BW16" i="25"/>
  <c r="BX16" i="25" s="1"/>
  <c r="CO16" i="25"/>
  <c r="BL16" i="25" l="1"/>
  <c r="BN16" i="25"/>
  <c r="AF16" i="25"/>
  <c r="CA16" i="25"/>
  <c r="CB16" i="25" s="1"/>
  <c r="BY16" i="25" l="1"/>
  <c r="BZ16" i="25" s="1"/>
  <c r="AH16" i="25"/>
  <c r="BV16" i="25"/>
  <c r="AG16" i="25"/>
  <c r="AD14" i="25"/>
  <c r="AF15" i="25" l="1"/>
  <c r="CO26" i="25" l="1"/>
  <c r="CN28" i="31" l="1"/>
  <c r="T28" i="31" l="1"/>
  <c r="U28" i="31"/>
  <c r="U30" i="31" s="1"/>
  <c r="U31" i="31" s="1"/>
  <c r="T72" i="25"/>
  <c r="U72" i="25"/>
  <c r="U74" i="25" s="1"/>
  <c r="U75" i="25" s="1"/>
  <c r="T30" i="31" l="1"/>
  <c r="T31" i="31" s="1"/>
  <c r="T74" i="25"/>
  <c r="T75" i="25" s="1"/>
  <c r="AL18" i="25" l="1"/>
  <c r="AL22" i="25"/>
  <c r="AL23" i="25"/>
  <c r="CM15" i="31" l="1" a="1"/>
  <c r="CM15" i="31" s="1"/>
  <c r="BR15" i="31"/>
  <c r="BS15" i="31"/>
  <c r="BU15" i="31"/>
  <c r="BM15" i="31"/>
  <c r="BL15" i="31" s="1"/>
  <c r="CO15" i="31"/>
  <c r="CH27" i="31"/>
  <c r="BW15" i="31"/>
  <c r="BX15" i="31" s="1"/>
  <c r="AW15" i="31" l="1"/>
  <c r="CA15" i="31" s="1"/>
  <c r="CB15" i="31" s="1"/>
  <c r="CQ31" i="31"/>
  <c r="CQ30" i="31"/>
  <c r="BT15" i="31"/>
  <c r="BN15" i="31"/>
  <c r="CJ15" i="31"/>
  <c r="CK15" i="31" s="1" a="1"/>
  <c r="CK15" i="31" s="1"/>
  <c r="CH15" i="31" l="1"/>
  <c r="BY15" i="31"/>
  <c r="BZ15" i="31" s="1"/>
  <c r="AF15" i="31"/>
  <c r="AH15" i="31" l="1"/>
  <c r="BV15" i="31"/>
  <c r="AG15" i="31"/>
  <c r="CO17" i="25" l="1"/>
  <c r="CO18" i="25"/>
  <c r="CO19" i="25"/>
  <c r="CO20" i="25"/>
  <c r="CO21" i="25"/>
  <c r="CO22" i="25"/>
  <c r="CO23" i="25"/>
  <c r="CJ77" i="25" l="1"/>
  <c r="CJ78" i="25"/>
  <c r="CO14" i="25" l="1"/>
  <c r="O86" i="25" l="1"/>
  <c r="O85" i="25"/>
  <c r="BU14" i="25" l="1"/>
  <c r="BW14" i="25"/>
  <c r="BU15" i="25"/>
  <c r="BW15" i="25"/>
  <c r="BU17" i="25"/>
  <c r="BW17" i="25"/>
  <c r="BX17" i="25" s="1"/>
  <c r="BU18" i="25"/>
  <c r="BW18" i="25"/>
  <c r="BX18" i="25" s="1"/>
  <c r="BU19" i="25"/>
  <c r="BW19" i="25"/>
  <c r="BX19" i="25" s="1"/>
  <c r="BU20" i="25"/>
  <c r="BW20" i="25"/>
  <c r="BX20" i="25" s="1"/>
  <c r="BU21" i="25"/>
  <c r="BW21" i="25"/>
  <c r="BX21" i="25" s="1"/>
  <c r="BU22" i="25"/>
  <c r="BW22" i="25"/>
  <c r="BX22" i="25" s="1"/>
  <c r="BW23" i="25"/>
  <c r="BX23" i="25" s="1"/>
  <c r="BU26" i="25"/>
  <c r="BW26" i="25"/>
  <c r="BX26" i="25" s="1"/>
  <c r="BU27" i="25"/>
  <c r="AF14" i="25"/>
  <c r="BV14" i="25" s="1"/>
  <c r="BV15" i="25"/>
  <c r="AF17" i="25"/>
  <c r="BV17" i="25" s="1"/>
  <c r="AF19" i="25"/>
  <c r="BV19" i="25" s="1"/>
  <c r="AF20" i="25"/>
  <c r="BV20" i="25" s="1"/>
  <c r="AF21" i="25"/>
  <c r="BV21" i="25" s="1"/>
  <c r="AF22" i="25"/>
  <c r="BV22" i="25" s="1"/>
  <c r="AF23" i="25"/>
  <c r="BV23" i="25" s="1"/>
  <c r="AF26" i="25"/>
  <c r="BV26" i="25" s="1"/>
  <c r="AF27" i="25"/>
  <c r="BV27" i="25" s="1"/>
  <c r="BX15" i="25" l="1"/>
  <c r="BX14" i="25"/>
  <c r="CJ14" i="25"/>
  <c r="CK14" i="25" s="1" a="1"/>
  <c r="CK14" i="25" s="1"/>
  <c r="AW23" i="25"/>
  <c r="CA23" i="25" s="1"/>
  <c r="CB23" i="25" s="1"/>
  <c r="CA26" i="25"/>
  <c r="CB26" i="25" s="1"/>
  <c r="AW22" i="25"/>
  <c r="AW21" i="25"/>
  <c r="AW20" i="25"/>
  <c r="CA20" i="25" s="1"/>
  <c r="CB20" i="25" s="1"/>
  <c r="AF18" i="25" l="1"/>
  <c r="BV18" i="25" s="1"/>
  <c r="CA21" i="25" l="1"/>
  <c r="CB21" i="25" s="1"/>
  <c r="CA22" i="25"/>
  <c r="CB22" i="25" s="1"/>
  <c r="AW18" i="25" l="1"/>
  <c r="CA18" i="25" s="1"/>
  <c r="CB18" i="25" s="1"/>
  <c r="AW19" i="25"/>
  <c r="CA19" i="25" s="1"/>
  <c r="CB19" i="25" s="1"/>
  <c r="AW17" i="25"/>
  <c r="CA17" i="25" s="1"/>
  <c r="CB17" i="25" s="1"/>
  <c r="BM27" i="25" l="1"/>
  <c r="BM26" i="25"/>
  <c r="BL26" i="25" s="1"/>
  <c r="BM23" i="25"/>
  <c r="CJ22" i="25"/>
  <c r="CK22" i="25" s="1" a="1"/>
  <c r="CK22" i="25" s="1"/>
  <c r="BM22" i="25"/>
  <c r="BL27" i="25" l="1"/>
  <c r="BN27" i="25"/>
  <c r="BY27" i="25" s="1"/>
  <c r="BZ27" i="25" s="1"/>
  <c r="AW14" i="25"/>
  <c r="CA14" i="25" s="1"/>
  <c r="CB14" i="25" s="1"/>
  <c r="AW15" i="25"/>
  <c r="CA15" i="25" s="1"/>
  <c r="CB15" i="25" s="1"/>
  <c r="BN23" i="25"/>
  <c r="CF23" i="25" s="1"/>
  <c r="BL23" i="25"/>
  <c r="BN22" i="25"/>
  <c r="CF22" i="25" s="1"/>
  <c r="BL22" i="25"/>
  <c r="BN26" i="25"/>
  <c r="CF26" i="25" s="1"/>
  <c r="CJ26" i="25"/>
  <c r="CK26" i="25" s="1" a="1"/>
  <c r="CK26" i="25" s="1"/>
  <c r="CJ27" i="25"/>
  <c r="CK27" i="25" s="1" a="1"/>
  <c r="CK27" i="25" s="1"/>
  <c r="CJ23" i="25"/>
  <c r="CK23" i="25" s="1" a="1"/>
  <c r="CK23" i="25" s="1"/>
  <c r="CF27" i="25" l="1"/>
  <c r="BY26" i="25"/>
  <c r="BZ26" i="25" s="1"/>
  <c r="CJ21" i="25"/>
  <c r="CK21" i="25" s="1" a="1"/>
  <c r="CK21" i="25" s="1"/>
  <c r="BM21" i="25"/>
  <c r="BL21" i="25" l="1"/>
  <c r="BN21" i="25"/>
  <c r="CF21" i="25" s="1"/>
  <c r="BY22" i="25"/>
  <c r="BZ22" i="25" s="1"/>
  <c r="BY23" i="25"/>
  <c r="BZ23" i="25" s="1"/>
  <c r="BY21" i="25" l="1"/>
  <c r="BZ21" i="25" s="1"/>
  <c r="BM18" i="25"/>
  <c r="BM19" i="25"/>
  <c r="BM20" i="25"/>
  <c r="AG20" i="25"/>
  <c r="BL18" i="25" l="1"/>
  <c r="BN18" i="25"/>
  <c r="CF18" i="25" s="1"/>
  <c r="BL20" i="25"/>
  <c r="BN20" i="25"/>
  <c r="CF20" i="25" s="1"/>
  <c r="BL19" i="25"/>
  <c r="BN19" i="25"/>
  <c r="CF19" i="25" s="1"/>
  <c r="AG23" i="25"/>
  <c r="AH23" i="25"/>
  <c r="AG27" i="25"/>
  <c r="AH27" i="25"/>
  <c r="AH22" i="25"/>
  <c r="AG22" i="25"/>
  <c r="AG26" i="25"/>
  <c r="AH26" i="25"/>
  <c r="AG21" i="25"/>
  <c r="AH21" i="25"/>
  <c r="CJ20" i="25"/>
  <c r="CK20" i="25" s="1" a="1"/>
  <c r="CK20" i="25" s="1"/>
  <c r="AH20" i="25"/>
  <c r="BY20" i="25" l="1"/>
  <c r="BZ20" i="25" s="1"/>
  <c r="CJ17" i="25" l="1"/>
  <c r="CK17" i="25" s="1" a="1"/>
  <c r="CK17" i="25" s="1"/>
  <c r="CJ18" i="25"/>
  <c r="CK18" i="25" s="1" a="1"/>
  <c r="CK18" i="25" s="1"/>
  <c r="CJ19" i="25"/>
  <c r="CK19" i="25" s="1" a="1"/>
  <c r="CK19" i="25" s="1"/>
  <c r="AF72" i="25" l="1"/>
  <c r="CK80" i="25" a="1"/>
  <c r="CK84" i="25" a="1"/>
  <c r="CK82" i="25" a="1"/>
  <c r="CK79" i="25" a="1"/>
  <c r="CK83" i="25" a="1"/>
  <c r="CK83" i="25" l="1"/>
  <c r="CK79" i="25"/>
  <c r="CK82" i="25"/>
  <c r="CK84" i="25"/>
  <c r="CK80" i="25"/>
  <c r="CJ74" i="25" l="1"/>
  <c r="L72" i="25"/>
  <c r="BM14" i="25" l="1"/>
  <c r="BM15" i="25"/>
  <c r="BM17" i="25"/>
  <c r="BN17" i="25" s="1"/>
  <c r="AL14" i="25"/>
  <c r="AL15" i="25"/>
  <c r="BY18" i="25"/>
  <c r="BZ18" i="25" s="1"/>
  <c r="BY19" i="25"/>
  <c r="BZ19" i="25" s="1"/>
  <c r="AL72" i="25" l="1"/>
  <c r="BL14" i="25"/>
  <c r="BN14" i="25"/>
  <c r="BL15" i="25"/>
  <c r="BN15" i="25"/>
  <c r="CF15" i="25" s="1"/>
  <c r="BL17" i="25"/>
  <c r="AH14" i="25"/>
  <c r="AG15" i="25"/>
  <c r="AH15" i="25"/>
  <c r="AH17" i="25"/>
  <c r="AG17" i="25"/>
  <c r="AG19" i="25"/>
  <c r="AH19" i="25"/>
  <c r="BY17" i="25" l="1"/>
  <c r="BZ17" i="25" s="1"/>
  <c r="CF17" i="25"/>
  <c r="BY15" i="25"/>
  <c r="BZ15" i="25" s="1"/>
  <c r="BY14" i="25"/>
  <c r="BZ14" i="25" s="1"/>
  <c r="CF14" i="25"/>
  <c r="AH18" i="25"/>
  <c r="AG18" i="25"/>
  <c r="AG14" i="25"/>
  <c r="BK72" i="25" l="1"/>
  <c r="CO72" i="25" l="1"/>
  <c r="Q28" i="31" l="1"/>
  <c r="AF34" i="31" s="1"/>
  <c r="Q30" i="31" l="1"/>
  <c r="Q31" i="31" l="1"/>
  <c r="AH34" i="31" s="1"/>
  <c r="AG34" i="31"/>
  <c r="D8" i="31" l="1"/>
  <c r="E8" i="31"/>
  <c r="A3966" i="27" l="1"/>
  <c r="B3966" i="27"/>
  <c r="C3966" i="27"/>
  <c r="D3966" i="27"/>
  <c r="E3966" i="27"/>
  <c r="F3966" i="27"/>
  <c r="A3967" i="27"/>
  <c r="B3967" i="27"/>
  <c r="C3967" i="27"/>
  <c r="D3967" i="27"/>
  <c r="E3967" i="27"/>
  <c r="F3967" i="27"/>
  <c r="A3968" i="27"/>
  <c r="B3968" i="27"/>
  <c r="C3968" i="27"/>
  <c r="D3968" i="27"/>
  <c r="E3968" i="27"/>
  <c r="F3968" i="27"/>
  <c r="A3969" i="27"/>
  <c r="B3969" i="27"/>
  <c r="C3969" i="27"/>
  <c r="D3969" i="27"/>
  <c r="E3969" i="27"/>
  <c r="F3969" i="27"/>
  <c r="A3970" i="27"/>
  <c r="B3970" i="27"/>
  <c r="C3970" i="27"/>
  <c r="D3970" i="27"/>
  <c r="E3970" i="27"/>
  <c r="F3970" i="27"/>
  <c r="A3971" i="27"/>
  <c r="B3971" i="27"/>
  <c r="C3971" i="27"/>
  <c r="D3971" i="27"/>
  <c r="E3971" i="27"/>
  <c r="F3971" i="27"/>
  <c r="A3972" i="27"/>
  <c r="B3972" i="27"/>
  <c r="C3972" i="27"/>
  <c r="D3972" i="27"/>
  <c r="E3972" i="27"/>
  <c r="F3972" i="27"/>
  <c r="A3973" i="27"/>
  <c r="B3973" i="27"/>
  <c r="C3973" i="27"/>
  <c r="D3973" i="27"/>
  <c r="E3973" i="27"/>
  <c r="F3973" i="27"/>
  <c r="A3974" i="27"/>
  <c r="B3974" i="27"/>
  <c r="C3974" i="27"/>
  <c r="D3974" i="27"/>
  <c r="E3974" i="27"/>
  <c r="F3974" i="27"/>
  <c r="A3975" i="27"/>
  <c r="B3975" i="27"/>
  <c r="C3975" i="27"/>
  <c r="D3975" i="27"/>
  <c r="E3975" i="27"/>
  <c r="F3975" i="27"/>
  <c r="A3976" i="27"/>
  <c r="B3976" i="27"/>
  <c r="C3976" i="27"/>
  <c r="D3976" i="27"/>
  <c r="E3976" i="27"/>
  <c r="F3976" i="27"/>
  <c r="A3962" i="27"/>
  <c r="B3962" i="27"/>
  <c r="C3962" i="27"/>
  <c r="D3962" i="27"/>
  <c r="E3962" i="27"/>
  <c r="F3962" i="27"/>
  <c r="A3963" i="27"/>
  <c r="B3963" i="27"/>
  <c r="C3963" i="27"/>
  <c r="D3963" i="27"/>
  <c r="E3963" i="27"/>
  <c r="F3963" i="27"/>
  <c r="A3964" i="27"/>
  <c r="B3964" i="27"/>
  <c r="C3964" i="27"/>
  <c r="D3964" i="27"/>
  <c r="E3964" i="27"/>
  <c r="F3964" i="27"/>
  <c r="A3965" i="27"/>
  <c r="B3965" i="27"/>
  <c r="C3965" i="27"/>
  <c r="D3965" i="27"/>
  <c r="E3965" i="27"/>
  <c r="F3965" i="27"/>
  <c r="BS72" i="25" l="1"/>
  <c r="BR72" i="25"/>
  <c r="BL29" i="31"/>
  <c r="CI28" i="31"/>
  <c r="CD28" i="31"/>
  <c r="CC28" i="31"/>
  <c r="BQ28" i="31"/>
  <c r="BP28" i="31"/>
  <c r="BO28" i="31"/>
  <c r="BK28" i="31"/>
  <c r="BB28" i="31"/>
  <c r="AY28" i="31"/>
  <c r="AX28" i="31"/>
  <c r="AN28" i="31"/>
  <c r="AM28" i="31"/>
  <c r="AI28" i="31"/>
  <c r="AE28" i="31"/>
  <c r="AF40" i="31" s="1"/>
  <c r="AC28" i="31"/>
  <c r="AB28" i="31"/>
  <c r="AB30" i="31" s="1"/>
  <c r="AB31" i="31" s="1"/>
  <c r="AA28" i="31"/>
  <c r="Z28" i="31"/>
  <c r="Y28" i="31"/>
  <c r="AF38" i="31" s="1"/>
  <c r="X28" i="31"/>
  <c r="W28" i="31"/>
  <c r="W30" i="31" s="1"/>
  <c r="V28" i="31"/>
  <c r="V30" i="31" s="1"/>
  <c r="V31" i="31" s="1"/>
  <c r="S28" i="31"/>
  <c r="S30" i="31" s="1"/>
  <c r="S31" i="31" s="1"/>
  <c r="R28" i="31"/>
  <c r="R30" i="31" s="1"/>
  <c r="R31" i="31" s="1"/>
  <c r="P28" i="31"/>
  <c r="O28" i="31"/>
  <c r="N28" i="31"/>
  <c r="M28" i="31"/>
  <c r="M30" i="31" s="1"/>
  <c r="M31" i="31" s="1"/>
  <c r="L28" i="31"/>
  <c r="K28" i="31"/>
  <c r="G28" i="31"/>
  <c r="AZ27" i="31"/>
  <c r="AL27" i="31"/>
  <c r="AF36" i="31" l="1"/>
  <c r="W31" i="31"/>
  <c r="CO28" i="31"/>
  <c r="AC30" i="31"/>
  <c r="AF39" i="31"/>
  <c r="BU28" i="31"/>
  <c r="AA30" i="31"/>
  <c r="BT72" i="25"/>
  <c r="AZ28" i="31"/>
  <c r="BW28" i="31" s="1"/>
  <c r="BX28" i="31" s="1"/>
  <c r="BA27" i="31"/>
  <c r="J31" i="31"/>
  <c r="AE30" i="31"/>
  <c r="AE31" i="31" s="1"/>
  <c r="I35" i="31"/>
  <c r="AF28" i="31"/>
  <c r="D7" i="31" s="1"/>
  <c r="AL28" i="31"/>
  <c r="AV28" i="31"/>
  <c r="BR28" i="31"/>
  <c r="BS28" i="31"/>
  <c r="O30" i="31"/>
  <c r="O31" i="31" s="1"/>
  <c r="Y30" i="31"/>
  <c r="AD28" i="31"/>
  <c r="BJ28" i="31"/>
  <c r="CK27" i="31"/>
  <c r="BL28" i="31"/>
  <c r="L30" i="31"/>
  <c r="N30" i="31"/>
  <c r="N31" i="31" s="1"/>
  <c r="X30" i="31"/>
  <c r="X31" i="31" s="1"/>
  <c r="P30" i="31"/>
  <c r="P31" i="31" s="1"/>
  <c r="Z30" i="31"/>
  <c r="Z31" i="31" s="1"/>
  <c r="Y31" i="31" l="1"/>
  <c r="AH38" i="31" s="1"/>
  <c r="AG38" i="31"/>
  <c r="AH30" i="31"/>
  <c r="AG30" i="31" s="1"/>
  <c r="N6" i="31"/>
  <c r="D12" i="32"/>
  <c r="E7" i="31"/>
  <c r="BV28" i="31"/>
  <c r="AG36" i="31"/>
  <c r="AC31" i="31"/>
  <c r="AH39" i="31" s="1"/>
  <c r="AG39" i="31"/>
  <c r="L31" i="31"/>
  <c r="AH36" i="31" s="1"/>
  <c r="AA31" i="31"/>
  <c r="AG40" i="31"/>
  <c r="AF41" i="31"/>
  <c r="AC29" i="31"/>
  <c r="A33" i="31"/>
  <c r="AH40" i="31"/>
  <c r="J32" i="31"/>
  <c r="CJ27" i="31"/>
  <c r="AW28" i="31"/>
  <c r="CA28" i="31" s="1"/>
  <c r="CB28" i="31" s="1"/>
  <c r="BA28" i="31"/>
  <c r="AD30" i="31"/>
  <c r="AD31" i="31" s="1"/>
  <c r="AG28" i="31"/>
  <c r="BT28" i="31"/>
  <c r="AB29" i="31"/>
  <c r="AF29" i="31"/>
  <c r="AF30" i="31"/>
  <c r="AF31" i="31" s="1"/>
  <c r="BN28" i="31"/>
  <c r="E12" i="32" l="1"/>
  <c r="O6" i="31"/>
  <c r="F7" i="31"/>
  <c r="CK28" i="31"/>
  <c r="CH28" i="31"/>
  <c r="U29" i="31"/>
  <c r="T29" i="31"/>
  <c r="P29" i="31"/>
  <c r="Q29" i="31"/>
  <c r="AG41" i="31"/>
  <c r="BY28" i="31"/>
  <c r="BZ28" i="31" s="1"/>
  <c r="AH41" i="31"/>
  <c r="R29" i="31"/>
  <c r="AA29" i="31"/>
  <c r="AG29" i="31"/>
  <c r="V29" i="31"/>
  <c r="L29" i="31"/>
  <c r="N29" i="31"/>
  <c r="X29" i="31"/>
  <c r="Z29" i="31"/>
  <c r="W29" i="31"/>
  <c r="O29" i="31"/>
  <c r="M29" i="31"/>
  <c r="AH28" i="31"/>
  <c r="AE29" i="31"/>
  <c r="Y29" i="31"/>
  <c r="S29" i="31"/>
  <c r="CJ28" i="31"/>
  <c r="AD29" i="31"/>
  <c r="F12" i="32" l="1"/>
  <c r="P6" i="31"/>
  <c r="I7" i="31" s="1"/>
  <c r="C12" i="32" s="1"/>
  <c r="CD72" i="25"/>
  <c r="CC72" i="25"/>
  <c r="Q72" i="25" l="1"/>
  <c r="D6" i="32" l="1"/>
  <c r="B2" i="32" s="1"/>
  <c r="D5" i="25"/>
  <c r="Q74" i="25"/>
  <c r="AG78" i="25" s="1"/>
  <c r="AF78" i="25"/>
  <c r="N4" i="25" l="1"/>
  <c r="D11" i="32"/>
  <c r="Q75" i="25"/>
  <c r="AH78" i="25" s="1"/>
  <c r="AI72" i="25"/>
  <c r="BO72" i="25" l="1"/>
  <c r="A2630" i="27" l="1"/>
  <c r="B2630" i="27"/>
  <c r="C2630" i="27"/>
  <c r="D2630" i="27"/>
  <c r="E2630" i="27"/>
  <c r="F2630" i="27"/>
  <c r="A2631" i="27"/>
  <c r="B2631" i="27"/>
  <c r="C2631" i="27"/>
  <c r="D2631" i="27"/>
  <c r="E2631" i="27"/>
  <c r="F2631" i="27"/>
  <c r="A2632" i="27"/>
  <c r="B2632" i="27"/>
  <c r="C2632" i="27"/>
  <c r="D2632" i="27"/>
  <c r="E2632" i="27"/>
  <c r="F2632" i="27"/>
  <c r="A2633" i="27"/>
  <c r="B2633" i="27"/>
  <c r="C2633" i="27"/>
  <c r="D2633" i="27"/>
  <c r="E2633" i="27"/>
  <c r="F2633" i="27"/>
  <c r="A2634" i="27"/>
  <c r="B2634" i="27"/>
  <c r="C2634" i="27"/>
  <c r="D2634" i="27"/>
  <c r="E2634" i="27"/>
  <c r="F2634" i="27"/>
  <c r="A2635" i="27"/>
  <c r="B2635" i="27"/>
  <c r="C2635" i="27"/>
  <c r="D2635" i="27"/>
  <c r="E2635" i="27"/>
  <c r="F2635" i="27"/>
  <c r="A2636" i="27"/>
  <c r="B2636" i="27"/>
  <c r="C2636" i="27"/>
  <c r="D2636" i="27"/>
  <c r="E2636" i="27"/>
  <c r="F2636" i="27"/>
  <c r="A2637" i="27"/>
  <c r="B2637" i="27"/>
  <c r="C2637" i="27"/>
  <c r="D2637" i="27"/>
  <c r="E2637" i="27"/>
  <c r="F2637" i="27"/>
  <c r="A2638" i="27"/>
  <c r="B2638" i="27"/>
  <c r="C2638" i="27"/>
  <c r="D2638" i="27"/>
  <c r="E2638" i="27"/>
  <c r="F2638" i="27"/>
  <c r="A2639" i="27"/>
  <c r="B2639" i="27"/>
  <c r="C2639" i="27"/>
  <c r="D2639" i="27"/>
  <c r="E2639" i="27"/>
  <c r="F2639" i="27"/>
  <c r="A2640" i="27"/>
  <c r="B2640" i="27"/>
  <c r="C2640" i="27"/>
  <c r="D2640" i="27"/>
  <c r="E2640" i="27"/>
  <c r="F2640" i="27"/>
  <c r="A2641" i="27"/>
  <c r="B2641" i="27"/>
  <c r="C2641" i="27"/>
  <c r="D2641" i="27"/>
  <c r="E2641" i="27"/>
  <c r="F2641" i="27"/>
  <c r="A2642" i="27"/>
  <c r="B2642" i="27"/>
  <c r="C2642" i="27"/>
  <c r="D2642" i="27"/>
  <c r="E2642" i="27"/>
  <c r="F2642" i="27"/>
  <c r="A2643" i="27"/>
  <c r="B2643" i="27"/>
  <c r="C2643" i="27"/>
  <c r="D2643" i="27"/>
  <c r="E2643" i="27"/>
  <c r="F2643" i="27"/>
  <c r="A2644" i="27"/>
  <c r="B2644" i="27"/>
  <c r="C2644" i="27"/>
  <c r="D2644" i="27"/>
  <c r="E2644" i="27"/>
  <c r="F2644" i="27"/>
  <c r="A2645" i="27"/>
  <c r="B2645" i="27"/>
  <c r="C2645" i="27"/>
  <c r="D2645" i="27"/>
  <c r="E2645" i="27"/>
  <c r="F2645" i="27"/>
  <c r="A2646" i="27"/>
  <c r="B2646" i="27"/>
  <c r="C2646" i="27"/>
  <c r="D2646" i="27"/>
  <c r="E2646" i="27"/>
  <c r="F2646" i="27"/>
  <c r="A2647" i="27"/>
  <c r="B2647" i="27"/>
  <c r="C2647" i="27"/>
  <c r="D2647" i="27"/>
  <c r="E2647" i="27"/>
  <c r="F2647" i="27"/>
  <c r="A2648" i="27"/>
  <c r="B2648" i="27"/>
  <c r="C2648" i="27"/>
  <c r="D2648" i="27"/>
  <c r="E2648" i="27"/>
  <c r="F2648" i="27"/>
  <c r="A2649" i="27"/>
  <c r="B2649" i="27"/>
  <c r="C2649" i="27"/>
  <c r="D2649" i="27"/>
  <c r="E2649" i="27"/>
  <c r="F2649" i="27"/>
  <c r="A2650" i="27"/>
  <c r="B2650" i="27"/>
  <c r="C2650" i="27"/>
  <c r="D2650" i="27"/>
  <c r="E2650" i="27"/>
  <c r="F2650" i="27"/>
  <c r="A2651" i="27"/>
  <c r="B2651" i="27"/>
  <c r="C2651" i="27"/>
  <c r="D2651" i="27"/>
  <c r="E2651" i="27"/>
  <c r="F2651" i="27"/>
  <c r="A2652" i="27"/>
  <c r="B2652" i="27"/>
  <c r="C2652" i="27"/>
  <c r="D2652" i="27"/>
  <c r="E2652" i="27"/>
  <c r="F2652" i="27"/>
  <c r="A2653" i="27"/>
  <c r="B2653" i="27"/>
  <c r="C2653" i="27"/>
  <c r="D2653" i="27"/>
  <c r="E2653" i="27"/>
  <c r="F2653" i="27"/>
  <c r="A2654" i="27"/>
  <c r="B2654" i="27"/>
  <c r="C2654" i="27"/>
  <c r="D2654" i="27"/>
  <c r="E2654" i="27"/>
  <c r="F2654" i="27"/>
  <c r="A2655" i="27"/>
  <c r="B2655" i="27"/>
  <c r="C2655" i="27"/>
  <c r="D2655" i="27"/>
  <c r="E2655" i="27"/>
  <c r="F2655" i="27"/>
  <c r="A2656" i="27"/>
  <c r="B2656" i="27"/>
  <c r="C2656" i="27"/>
  <c r="D2656" i="27"/>
  <c r="E2656" i="27"/>
  <c r="F2656" i="27"/>
  <c r="A2657" i="27"/>
  <c r="B2657" i="27"/>
  <c r="C2657" i="27"/>
  <c r="D2657" i="27"/>
  <c r="E2657" i="27"/>
  <c r="F2657" i="27"/>
  <c r="A2658" i="27"/>
  <c r="B2658" i="27"/>
  <c r="C2658" i="27"/>
  <c r="D2658" i="27"/>
  <c r="E2658" i="27"/>
  <c r="F2658" i="27"/>
  <c r="A2659" i="27"/>
  <c r="B2659" i="27"/>
  <c r="C2659" i="27"/>
  <c r="D2659" i="27"/>
  <c r="E2659" i="27"/>
  <c r="F2659" i="27"/>
  <c r="A2660" i="27"/>
  <c r="B2660" i="27"/>
  <c r="C2660" i="27"/>
  <c r="D2660" i="27"/>
  <c r="E2660" i="27"/>
  <c r="F2660" i="27"/>
  <c r="A2661" i="27"/>
  <c r="B2661" i="27"/>
  <c r="C2661" i="27"/>
  <c r="D2661" i="27"/>
  <c r="E2661" i="27"/>
  <c r="F2661" i="27"/>
  <c r="A2662" i="27"/>
  <c r="B2662" i="27"/>
  <c r="C2662" i="27"/>
  <c r="D2662" i="27"/>
  <c r="E2662" i="27"/>
  <c r="F2662" i="27"/>
  <c r="A2663" i="27"/>
  <c r="B2663" i="27"/>
  <c r="C2663" i="27"/>
  <c r="D2663" i="27"/>
  <c r="E2663" i="27"/>
  <c r="F2663" i="27"/>
  <c r="A2664" i="27"/>
  <c r="B2664" i="27"/>
  <c r="C2664" i="27"/>
  <c r="D2664" i="27"/>
  <c r="E2664" i="27"/>
  <c r="F2664" i="27"/>
  <c r="A2665" i="27"/>
  <c r="B2665" i="27"/>
  <c r="C2665" i="27"/>
  <c r="D2665" i="27"/>
  <c r="E2665" i="27"/>
  <c r="F2665" i="27"/>
  <c r="A2666" i="27"/>
  <c r="B2666" i="27"/>
  <c r="C2666" i="27"/>
  <c r="D2666" i="27"/>
  <c r="E2666" i="27"/>
  <c r="F2666" i="27"/>
  <c r="A2667" i="27"/>
  <c r="B2667" i="27"/>
  <c r="C2667" i="27"/>
  <c r="D2667" i="27"/>
  <c r="E2667" i="27"/>
  <c r="F2667" i="27"/>
  <c r="A2668" i="27"/>
  <c r="B2668" i="27"/>
  <c r="C2668" i="27"/>
  <c r="D2668" i="27"/>
  <c r="E2668" i="27"/>
  <c r="F2668" i="27"/>
  <c r="A2669" i="27"/>
  <c r="B2669" i="27"/>
  <c r="C2669" i="27"/>
  <c r="D2669" i="27"/>
  <c r="E2669" i="27"/>
  <c r="F2669" i="27"/>
  <c r="A2670" i="27"/>
  <c r="B2670" i="27"/>
  <c r="C2670" i="27"/>
  <c r="D2670" i="27"/>
  <c r="E2670" i="27"/>
  <c r="F2670" i="27"/>
  <c r="A2671" i="27"/>
  <c r="B2671" i="27"/>
  <c r="C2671" i="27"/>
  <c r="D2671" i="27"/>
  <c r="E2671" i="27"/>
  <c r="F2671" i="27"/>
  <c r="A2672" i="27"/>
  <c r="B2672" i="27"/>
  <c r="C2672" i="27"/>
  <c r="D2672" i="27"/>
  <c r="E2672" i="27"/>
  <c r="F2672" i="27"/>
  <c r="A2673" i="27"/>
  <c r="B2673" i="27"/>
  <c r="C2673" i="27"/>
  <c r="D2673" i="27"/>
  <c r="E2673" i="27"/>
  <c r="F2673" i="27"/>
  <c r="A2674" i="27"/>
  <c r="B2674" i="27"/>
  <c r="C2674" i="27"/>
  <c r="D2674" i="27"/>
  <c r="E2674" i="27"/>
  <c r="F2674" i="27"/>
  <c r="A2675" i="27"/>
  <c r="B2675" i="27"/>
  <c r="C2675" i="27"/>
  <c r="D2675" i="27"/>
  <c r="E2675" i="27"/>
  <c r="F2675" i="27"/>
  <c r="A2676" i="27"/>
  <c r="B2676" i="27"/>
  <c r="C2676" i="27"/>
  <c r="D2676" i="27"/>
  <c r="E2676" i="27"/>
  <c r="F2676" i="27"/>
  <c r="A2677" i="27"/>
  <c r="B2677" i="27"/>
  <c r="C2677" i="27"/>
  <c r="D2677" i="27"/>
  <c r="E2677" i="27"/>
  <c r="F2677" i="27"/>
  <c r="A2678" i="27"/>
  <c r="B2678" i="27"/>
  <c r="C2678" i="27"/>
  <c r="D2678" i="27"/>
  <c r="E2678" i="27"/>
  <c r="F2678" i="27"/>
  <c r="A2679" i="27"/>
  <c r="B2679" i="27"/>
  <c r="C2679" i="27"/>
  <c r="D2679" i="27"/>
  <c r="E2679" i="27"/>
  <c r="F2679" i="27"/>
  <c r="A2680" i="27"/>
  <c r="B2680" i="27"/>
  <c r="C2680" i="27"/>
  <c r="D2680" i="27"/>
  <c r="E2680" i="27"/>
  <c r="F2680" i="27"/>
  <c r="A2681" i="27"/>
  <c r="B2681" i="27"/>
  <c r="C2681" i="27"/>
  <c r="D2681" i="27"/>
  <c r="E2681" i="27"/>
  <c r="F2681" i="27"/>
  <c r="A2682" i="27"/>
  <c r="B2682" i="27"/>
  <c r="C2682" i="27"/>
  <c r="D2682" i="27"/>
  <c r="E2682" i="27"/>
  <c r="F2682" i="27"/>
  <c r="A2683" i="27"/>
  <c r="B2683" i="27"/>
  <c r="C2683" i="27"/>
  <c r="D2683" i="27"/>
  <c r="E2683" i="27"/>
  <c r="F2683" i="27"/>
  <c r="A2684" i="27"/>
  <c r="B2684" i="27"/>
  <c r="C2684" i="27"/>
  <c r="D2684" i="27"/>
  <c r="E2684" i="27"/>
  <c r="F2684" i="27"/>
  <c r="A2685" i="27"/>
  <c r="B2685" i="27"/>
  <c r="C2685" i="27"/>
  <c r="D2685" i="27"/>
  <c r="E2685" i="27"/>
  <c r="F2685" i="27"/>
  <c r="A2686" i="27"/>
  <c r="B2686" i="27"/>
  <c r="C2686" i="27"/>
  <c r="D2686" i="27"/>
  <c r="E2686" i="27"/>
  <c r="F2686" i="27"/>
  <c r="A2687" i="27"/>
  <c r="B2687" i="27"/>
  <c r="C2687" i="27"/>
  <c r="D2687" i="27"/>
  <c r="E2687" i="27"/>
  <c r="F2687" i="27"/>
  <c r="A2688" i="27"/>
  <c r="B2688" i="27"/>
  <c r="C2688" i="27"/>
  <c r="D2688" i="27"/>
  <c r="E2688" i="27"/>
  <c r="F2688" i="27"/>
  <c r="A2689" i="27"/>
  <c r="B2689" i="27"/>
  <c r="C2689" i="27"/>
  <c r="D2689" i="27"/>
  <c r="E2689" i="27"/>
  <c r="F2689" i="27"/>
  <c r="A2690" i="27"/>
  <c r="B2690" i="27"/>
  <c r="C2690" i="27"/>
  <c r="D2690" i="27"/>
  <c r="E2690" i="27"/>
  <c r="F2690" i="27"/>
  <c r="A2691" i="27"/>
  <c r="B2691" i="27"/>
  <c r="C2691" i="27"/>
  <c r="D2691" i="27"/>
  <c r="E2691" i="27"/>
  <c r="F2691" i="27"/>
  <c r="A2692" i="27"/>
  <c r="B2692" i="27"/>
  <c r="C2692" i="27"/>
  <c r="D2692" i="27"/>
  <c r="E2692" i="27"/>
  <c r="F2692" i="27"/>
  <c r="A2693" i="27"/>
  <c r="B2693" i="27"/>
  <c r="C2693" i="27"/>
  <c r="D2693" i="27"/>
  <c r="E2693" i="27"/>
  <c r="F2693" i="27"/>
  <c r="A2694" i="27"/>
  <c r="B2694" i="27"/>
  <c r="C2694" i="27"/>
  <c r="D2694" i="27"/>
  <c r="E2694" i="27"/>
  <c r="F2694" i="27"/>
  <c r="A2695" i="27"/>
  <c r="B2695" i="27"/>
  <c r="C2695" i="27"/>
  <c r="D2695" i="27"/>
  <c r="E2695" i="27"/>
  <c r="F2695" i="27"/>
  <c r="A2696" i="27"/>
  <c r="B2696" i="27"/>
  <c r="C2696" i="27"/>
  <c r="D2696" i="27"/>
  <c r="E2696" i="27"/>
  <c r="F2696" i="27"/>
  <c r="A2697" i="27"/>
  <c r="B2697" i="27"/>
  <c r="C2697" i="27"/>
  <c r="D2697" i="27"/>
  <c r="E2697" i="27"/>
  <c r="F2697" i="27"/>
  <c r="A2698" i="27"/>
  <c r="B2698" i="27"/>
  <c r="C2698" i="27"/>
  <c r="D2698" i="27"/>
  <c r="E2698" i="27"/>
  <c r="F2698" i="27"/>
  <c r="A2699" i="27"/>
  <c r="B2699" i="27"/>
  <c r="C2699" i="27"/>
  <c r="D2699" i="27"/>
  <c r="E2699" i="27"/>
  <c r="F2699" i="27"/>
  <c r="A2700" i="27"/>
  <c r="B2700" i="27"/>
  <c r="C2700" i="27"/>
  <c r="D2700" i="27"/>
  <c r="E2700" i="27"/>
  <c r="F2700" i="27"/>
  <c r="A2701" i="27"/>
  <c r="B2701" i="27"/>
  <c r="C2701" i="27"/>
  <c r="D2701" i="27"/>
  <c r="E2701" i="27"/>
  <c r="F2701" i="27"/>
  <c r="A2702" i="27"/>
  <c r="B2702" i="27"/>
  <c r="C2702" i="27"/>
  <c r="D2702" i="27"/>
  <c r="E2702" i="27"/>
  <c r="F2702" i="27"/>
  <c r="A2703" i="27"/>
  <c r="B2703" i="27"/>
  <c r="C2703" i="27"/>
  <c r="D2703" i="27"/>
  <c r="E2703" i="27"/>
  <c r="F2703" i="27"/>
  <c r="A2704" i="27"/>
  <c r="B2704" i="27"/>
  <c r="C2704" i="27"/>
  <c r="D2704" i="27"/>
  <c r="E2704" i="27"/>
  <c r="F2704" i="27"/>
  <c r="A2705" i="27"/>
  <c r="B2705" i="27"/>
  <c r="C2705" i="27"/>
  <c r="D2705" i="27"/>
  <c r="E2705" i="27"/>
  <c r="F2705" i="27"/>
  <c r="A2706" i="27"/>
  <c r="B2706" i="27"/>
  <c r="C2706" i="27"/>
  <c r="D2706" i="27"/>
  <c r="E2706" i="27"/>
  <c r="F2706" i="27"/>
  <c r="A2707" i="27"/>
  <c r="B2707" i="27"/>
  <c r="C2707" i="27"/>
  <c r="D2707" i="27"/>
  <c r="E2707" i="27"/>
  <c r="F2707" i="27"/>
  <c r="A2708" i="27"/>
  <c r="B2708" i="27"/>
  <c r="C2708" i="27"/>
  <c r="D2708" i="27"/>
  <c r="E2708" i="27"/>
  <c r="F2708" i="27"/>
  <c r="A2709" i="27"/>
  <c r="B2709" i="27"/>
  <c r="C2709" i="27"/>
  <c r="D2709" i="27"/>
  <c r="E2709" i="27"/>
  <c r="F2709" i="27"/>
  <c r="A2710" i="27"/>
  <c r="B2710" i="27"/>
  <c r="C2710" i="27"/>
  <c r="D2710" i="27"/>
  <c r="E2710" i="27"/>
  <c r="F2710" i="27"/>
  <c r="A2711" i="27"/>
  <c r="B2711" i="27"/>
  <c r="C2711" i="27"/>
  <c r="D2711" i="27"/>
  <c r="E2711" i="27"/>
  <c r="F2711" i="27"/>
  <c r="A2712" i="27"/>
  <c r="B2712" i="27"/>
  <c r="C2712" i="27"/>
  <c r="D2712" i="27"/>
  <c r="E2712" i="27"/>
  <c r="F2712" i="27"/>
  <c r="A2713" i="27"/>
  <c r="B2713" i="27"/>
  <c r="C2713" i="27"/>
  <c r="D2713" i="27"/>
  <c r="E2713" i="27"/>
  <c r="F2713" i="27"/>
  <c r="A2714" i="27"/>
  <c r="B2714" i="27"/>
  <c r="C2714" i="27"/>
  <c r="D2714" i="27"/>
  <c r="E2714" i="27"/>
  <c r="F2714" i="27"/>
  <c r="A2715" i="27"/>
  <c r="B2715" i="27"/>
  <c r="C2715" i="27"/>
  <c r="D2715" i="27"/>
  <c r="E2715" i="27"/>
  <c r="F2715" i="27"/>
  <c r="A2716" i="27"/>
  <c r="B2716" i="27"/>
  <c r="C2716" i="27"/>
  <c r="D2716" i="27"/>
  <c r="E2716" i="27"/>
  <c r="F2716" i="27"/>
  <c r="A2717" i="27"/>
  <c r="B2717" i="27"/>
  <c r="C2717" i="27"/>
  <c r="D2717" i="27"/>
  <c r="E2717" i="27"/>
  <c r="F2717" i="27"/>
  <c r="A2718" i="27"/>
  <c r="B2718" i="27"/>
  <c r="C2718" i="27"/>
  <c r="D2718" i="27"/>
  <c r="E2718" i="27"/>
  <c r="F2718" i="27"/>
  <c r="A2719" i="27"/>
  <c r="B2719" i="27"/>
  <c r="C2719" i="27"/>
  <c r="D2719" i="27"/>
  <c r="E2719" i="27"/>
  <c r="F2719" i="27"/>
  <c r="A2720" i="27"/>
  <c r="B2720" i="27"/>
  <c r="C2720" i="27"/>
  <c r="D2720" i="27"/>
  <c r="E2720" i="27"/>
  <c r="F2720" i="27"/>
  <c r="A2721" i="27"/>
  <c r="B2721" i="27"/>
  <c r="C2721" i="27"/>
  <c r="D2721" i="27"/>
  <c r="E2721" i="27"/>
  <c r="F2721" i="27"/>
  <c r="A2722" i="27"/>
  <c r="B2722" i="27"/>
  <c r="C2722" i="27"/>
  <c r="D2722" i="27"/>
  <c r="E2722" i="27"/>
  <c r="F2722" i="27"/>
  <c r="A2723" i="27"/>
  <c r="B2723" i="27"/>
  <c r="C2723" i="27"/>
  <c r="D2723" i="27"/>
  <c r="E2723" i="27"/>
  <c r="F2723" i="27"/>
  <c r="A2724" i="27"/>
  <c r="B2724" i="27"/>
  <c r="C2724" i="27"/>
  <c r="D2724" i="27"/>
  <c r="E2724" i="27"/>
  <c r="F2724" i="27"/>
  <c r="A2725" i="27"/>
  <c r="B2725" i="27"/>
  <c r="C2725" i="27"/>
  <c r="D2725" i="27"/>
  <c r="E2725" i="27"/>
  <c r="F2725" i="27"/>
  <c r="A2726" i="27"/>
  <c r="B2726" i="27"/>
  <c r="C2726" i="27"/>
  <c r="D2726" i="27"/>
  <c r="E2726" i="27"/>
  <c r="F2726" i="27"/>
  <c r="A2727" i="27"/>
  <c r="B2727" i="27"/>
  <c r="C2727" i="27"/>
  <c r="D2727" i="27"/>
  <c r="E2727" i="27"/>
  <c r="F2727" i="27"/>
  <c r="A2728" i="27"/>
  <c r="B2728" i="27"/>
  <c r="C2728" i="27"/>
  <c r="D2728" i="27"/>
  <c r="E2728" i="27"/>
  <c r="F2728" i="27"/>
  <c r="A2729" i="27"/>
  <c r="B2729" i="27"/>
  <c r="C2729" i="27"/>
  <c r="D2729" i="27"/>
  <c r="E2729" i="27"/>
  <c r="F2729" i="27"/>
  <c r="A2730" i="27"/>
  <c r="B2730" i="27"/>
  <c r="C2730" i="27"/>
  <c r="D2730" i="27"/>
  <c r="E2730" i="27"/>
  <c r="F2730" i="27"/>
  <c r="A2731" i="27"/>
  <c r="B2731" i="27"/>
  <c r="C2731" i="27"/>
  <c r="D2731" i="27"/>
  <c r="E2731" i="27"/>
  <c r="F2731" i="27"/>
  <c r="A2732" i="27"/>
  <c r="B2732" i="27"/>
  <c r="C2732" i="27"/>
  <c r="D2732" i="27"/>
  <c r="E2732" i="27"/>
  <c r="F2732" i="27"/>
  <c r="A2733" i="27"/>
  <c r="B2733" i="27"/>
  <c r="C2733" i="27"/>
  <c r="D2733" i="27"/>
  <c r="E2733" i="27"/>
  <c r="F2733" i="27"/>
  <c r="A2734" i="27"/>
  <c r="B2734" i="27"/>
  <c r="C2734" i="27"/>
  <c r="D2734" i="27"/>
  <c r="E2734" i="27"/>
  <c r="F2734" i="27"/>
  <c r="A2735" i="27"/>
  <c r="B2735" i="27"/>
  <c r="C2735" i="27"/>
  <c r="D2735" i="27"/>
  <c r="E2735" i="27"/>
  <c r="F2735" i="27"/>
  <c r="A2736" i="27"/>
  <c r="B2736" i="27"/>
  <c r="C2736" i="27"/>
  <c r="D2736" i="27"/>
  <c r="E2736" i="27"/>
  <c r="F2736" i="27"/>
  <c r="A2737" i="27"/>
  <c r="B2737" i="27"/>
  <c r="C2737" i="27"/>
  <c r="D2737" i="27"/>
  <c r="E2737" i="27"/>
  <c r="F2737" i="27"/>
  <c r="A2738" i="27"/>
  <c r="B2738" i="27"/>
  <c r="C2738" i="27"/>
  <c r="D2738" i="27"/>
  <c r="E2738" i="27"/>
  <c r="F2738" i="27"/>
  <c r="A2739" i="27"/>
  <c r="B2739" i="27"/>
  <c r="C2739" i="27"/>
  <c r="D2739" i="27"/>
  <c r="E2739" i="27"/>
  <c r="F2739" i="27"/>
  <c r="A2740" i="27"/>
  <c r="B2740" i="27"/>
  <c r="C2740" i="27"/>
  <c r="D2740" i="27"/>
  <c r="E2740" i="27"/>
  <c r="F2740" i="27"/>
  <c r="A2741" i="27"/>
  <c r="B2741" i="27"/>
  <c r="C2741" i="27"/>
  <c r="D2741" i="27"/>
  <c r="E2741" i="27"/>
  <c r="F2741" i="27"/>
  <c r="A2742" i="27"/>
  <c r="B2742" i="27"/>
  <c r="C2742" i="27"/>
  <c r="D2742" i="27"/>
  <c r="E2742" i="27"/>
  <c r="F2742" i="27"/>
  <c r="A2743" i="27"/>
  <c r="B2743" i="27"/>
  <c r="C2743" i="27"/>
  <c r="D2743" i="27"/>
  <c r="E2743" i="27"/>
  <c r="F2743" i="27"/>
  <c r="A2744" i="27"/>
  <c r="B2744" i="27"/>
  <c r="C2744" i="27"/>
  <c r="D2744" i="27"/>
  <c r="E2744" i="27"/>
  <c r="F2744" i="27"/>
  <c r="A2745" i="27"/>
  <c r="B2745" i="27"/>
  <c r="C2745" i="27"/>
  <c r="D2745" i="27"/>
  <c r="E2745" i="27"/>
  <c r="F2745" i="27"/>
  <c r="A2746" i="27"/>
  <c r="B2746" i="27"/>
  <c r="C2746" i="27"/>
  <c r="D2746" i="27"/>
  <c r="E2746" i="27"/>
  <c r="F2746" i="27"/>
  <c r="A2747" i="27"/>
  <c r="B2747" i="27"/>
  <c r="C2747" i="27"/>
  <c r="D2747" i="27"/>
  <c r="E2747" i="27"/>
  <c r="F2747" i="27"/>
  <c r="A2748" i="27"/>
  <c r="B2748" i="27"/>
  <c r="C2748" i="27"/>
  <c r="D2748" i="27"/>
  <c r="E2748" i="27"/>
  <c r="F2748" i="27"/>
  <c r="A2749" i="27"/>
  <c r="B2749" i="27"/>
  <c r="C2749" i="27"/>
  <c r="D2749" i="27"/>
  <c r="E2749" i="27"/>
  <c r="F2749" i="27"/>
  <c r="A2750" i="27"/>
  <c r="B2750" i="27"/>
  <c r="C2750" i="27"/>
  <c r="D2750" i="27"/>
  <c r="E2750" i="27"/>
  <c r="F2750" i="27"/>
  <c r="A2751" i="27"/>
  <c r="B2751" i="27"/>
  <c r="C2751" i="27"/>
  <c r="D2751" i="27"/>
  <c r="E2751" i="27"/>
  <c r="F2751" i="27"/>
  <c r="A2752" i="27"/>
  <c r="B2752" i="27"/>
  <c r="C2752" i="27"/>
  <c r="D2752" i="27"/>
  <c r="E2752" i="27"/>
  <c r="F2752" i="27"/>
  <c r="A2753" i="27"/>
  <c r="B2753" i="27"/>
  <c r="C2753" i="27"/>
  <c r="D2753" i="27"/>
  <c r="E2753" i="27"/>
  <c r="F2753" i="27"/>
  <c r="A2754" i="27"/>
  <c r="B2754" i="27"/>
  <c r="C2754" i="27"/>
  <c r="D2754" i="27"/>
  <c r="E2754" i="27"/>
  <c r="F2754" i="27"/>
  <c r="A2755" i="27"/>
  <c r="B2755" i="27"/>
  <c r="C2755" i="27"/>
  <c r="D2755" i="27"/>
  <c r="E2755" i="27"/>
  <c r="F2755" i="27"/>
  <c r="A2756" i="27"/>
  <c r="B2756" i="27"/>
  <c r="C2756" i="27"/>
  <c r="D2756" i="27"/>
  <c r="E2756" i="27"/>
  <c r="F2756" i="27"/>
  <c r="A2757" i="27"/>
  <c r="B2757" i="27"/>
  <c r="C2757" i="27"/>
  <c r="D2757" i="27"/>
  <c r="E2757" i="27"/>
  <c r="F2757" i="27"/>
  <c r="A2758" i="27"/>
  <c r="B2758" i="27"/>
  <c r="C2758" i="27"/>
  <c r="D2758" i="27"/>
  <c r="E2758" i="27"/>
  <c r="F2758" i="27"/>
  <c r="A2759" i="27"/>
  <c r="B2759" i="27"/>
  <c r="C2759" i="27"/>
  <c r="D2759" i="27"/>
  <c r="E2759" i="27"/>
  <c r="F2759" i="27"/>
  <c r="A2760" i="27"/>
  <c r="B2760" i="27"/>
  <c r="C2760" i="27"/>
  <c r="D2760" i="27"/>
  <c r="E2760" i="27"/>
  <c r="F2760" i="27"/>
  <c r="A2761" i="27"/>
  <c r="B2761" i="27"/>
  <c r="C2761" i="27"/>
  <c r="D2761" i="27"/>
  <c r="E2761" i="27"/>
  <c r="F2761" i="27"/>
  <c r="A2762" i="27"/>
  <c r="B2762" i="27"/>
  <c r="C2762" i="27"/>
  <c r="D2762" i="27"/>
  <c r="E2762" i="27"/>
  <c r="F2762" i="27"/>
  <c r="A2763" i="27"/>
  <c r="B2763" i="27"/>
  <c r="C2763" i="27"/>
  <c r="D2763" i="27"/>
  <c r="E2763" i="27"/>
  <c r="F2763" i="27"/>
  <c r="A2764" i="27"/>
  <c r="B2764" i="27"/>
  <c r="C2764" i="27"/>
  <c r="D2764" i="27"/>
  <c r="E2764" i="27"/>
  <c r="F2764" i="27"/>
  <c r="A2765" i="27"/>
  <c r="B2765" i="27"/>
  <c r="C2765" i="27"/>
  <c r="D2765" i="27"/>
  <c r="E2765" i="27"/>
  <c r="F2765" i="27"/>
  <c r="A2766" i="27"/>
  <c r="B2766" i="27"/>
  <c r="C2766" i="27"/>
  <c r="D2766" i="27"/>
  <c r="E2766" i="27"/>
  <c r="F2766" i="27"/>
  <c r="A2767" i="27"/>
  <c r="B2767" i="27"/>
  <c r="C2767" i="27"/>
  <c r="D2767" i="27"/>
  <c r="E2767" i="27"/>
  <c r="F2767" i="27"/>
  <c r="A2768" i="27"/>
  <c r="B2768" i="27"/>
  <c r="C2768" i="27"/>
  <c r="D2768" i="27"/>
  <c r="E2768" i="27"/>
  <c r="F2768" i="27"/>
  <c r="A2769" i="27"/>
  <c r="B2769" i="27"/>
  <c r="C2769" i="27"/>
  <c r="D2769" i="27"/>
  <c r="E2769" i="27"/>
  <c r="F2769" i="27"/>
  <c r="A2770" i="27"/>
  <c r="B2770" i="27"/>
  <c r="C2770" i="27"/>
  <c r="D2770" i="27"/>
  <c r="E2770" i="27"/>
  <c r="F2770" i="27"/>
  <c r="A2771" i="27"/>
  <c r="B2771" i="27"/>
  <c r="C2771" i="27"/>
  <c r="D2771" i="27"/>
  <c r="E2771" i="27"/>
  <c r="F2771" i="27"/>
  <c r="A2772" i="27"/>
  <c r="B2772" i="27"/>
  <c r="C2772" i="27"/>
  <c r="D2772" i="27"/>
  <c r="E2772" i="27"/>
  <c r="F2772" i="27"/>
  <c r="A2773" i="27"/>
  <c r="B2773" i="27"/>
  <c r="C2773" i="27"/>
  <c r="D2773" i="27"/>
  <c r="E2773" i="27"/>
  <c r="F2773" i="27"/>
  <c r="A2774" i="27"/>
  <c r="B2774" i="27"/>
  <c r="C2774" i="27"/>
  <c r="D2774" i="27"/>
  <c r="E2774" i="27"/>
  <c r="F2774" i="27"/>
  <c r="A2775" i="27"/>
  <c r="B2775" i="27"/>
  <c r="C2775" i="27"/>
  <c r="D2775" i="27"/>
  <c r="E2775" i="27"/>
  <c r="F2775" i="27"/>
  <c r="A2776" i="27"/>
  <c r="B2776" i="27"/>
  <c r="C2776" i="27"/>
  <c r="D2776" i="27"/>
  <c r="E2776" i="27"/>
  <c r="F2776" i="27"/>
  <c r="A2777" i="27"/>
  <c r="B2777" i="27"/>
  <c r="C2777" i="27"/>
  <c r="D2777" i="27"/>
  <c r="E2777" i="27"/>
  <c r="F2777" i="27"/>
  <c r="A2778" i="27"/>
  <c r="B2778" i="27"/>
  <c r="C2778" i="27"/>
  <c r="D2778" i="27"/>
  <c r="E2778" i="27"/>
  <c r="F2778" i="27"/>
  <c r="A2779" i="27"/>
  <c r="B2779" i="27"/>
  <c r="C2779" i="27"/>
  <c r="D2779" i="27"/>
  <c r="E2779" i="27"/>
  <c r="F2779" i="27"/>
  <c r="A2780" i="27"/>
  <c r="B2780" i="27"/>
  <c r="C2780" i="27"/>
  <c r="D2780" i="27"/>
  <c r="E2780" i="27"/>
  <c r="F2780" i="27"/>
  <c r="A2781" i="27"/>
  <c r="B2781" i="27"/>
  <c r="C2781" i="27"/>
  <c r="D2781" i="27"/>
  <c r="E2781" i="27"/>
  <c r="F2781" i="27"/>
  <c r="A2782" i="27"/>
  <c r="B2782" i="27"/>
  <c r="C2782" i="27"/>
  <c r="D2782" i="27"/>
  <c r="E2782" i="27"/>
  <c r="F2782" i="27"/>
  <c r="A2783" i="27"/>
  <c r="B2783" i="27"/>
  <c r="C2783" i="27"/>
  <c r="D2783" i="27"/>
  <c r="E2783" i="27"/>
  <c r="F2783" i="27"/>
  <c r="A2784" i="27"/>
  <c r="B2784" i="27"/>
  <c r="C2784" i="27"/>
  <c r="D2784" i="27"/>
  <c r="E2784" i="27"/>
  <c r="F2784" i="27"/>
  <c r="A2785" i="27"/>
  <c r="B2785" i="27"/>
  <c r="C2785" i="27"/>
  <c r="D2785" i="27"/>
  <c r="E2785" i="27"/>
  <c r="F2785" i="27"/>
  <c r="A2786" i="27"/>
  <c r="B2786" i="27"/>
  <c r="C2786" i="27"/>
  <c r="D2786" i="27"/>
  <c r="E2786" i="27"/>
  <c r="F2786" i="27"/>
  <c r="A2787" i="27"/>
  <c r="B2787" i="27"/>
  <c r="C2787" i="27"/>
  <c r="D2787" i="27"/>
  <c r="E2787" i="27"/>
  <c r="F2787" i="27"/>
  <c r="A2788" i="27"/>
  <c r="B2788" i="27"/>
  <c r="C2788" i="27"/>
  <c r="D2788" i="27"/>
  <c r="E2788" i="27"/>
  <c r="F2788" i="27"/>
  <c r="A2789" i="27"/>
  <c r="B2789" i="27"/>
  <c r="C2789" i="27"/>
  <c r="D2789" i="27"/>
  <c r="E2789" i="27"/>
  <c r="F2789" i="27"/>
  <c r="A2790" i="27"/>
  <c r="B2790" i="27"/>
  <c r="C2790" i="27"/>
  <c r="D2790" i="27"/>
  <c r="E2790" i="27"/>
  <c r="F2790" i="27"/>
  <c r="A2791" i="27"/>
  <c r="B2791" i="27"/>
  <c r="C2791" i="27"/>
  <c r="D2791" i="27"/>
  <c r="E2791" i="27"/>
  <c r="F2791" i="27"/>
  <c r="A2792" i="27"/>
  <c r="B2792" i="27"/>
  <c r="C2792" i="27"/>
  <c r="D2792" i="27"/>
  <c r="E2792" i="27"/>
  <c r="F2792" i="27"/>
  <c r="A2793" i="27"/>
  <c r="B2793" i="27"/>
  <c r="C2793" i="27"/>
  <c r="D2793" i="27"/>
  <c r="E2793" i="27"/>
  <c r="F2793" i="27"/>
  <c r="A2794" i="27"/>
  <c r="B2794" i="27"/>
  <c r="C2794" i="27"/>
  <c r="D2794" i="27"/>
  <c r="E2794" i="27"/>
  <c r="F2794" i="27"/>
  <c r="A2795" i="27"/>
  <c r="B2795" i="27"/>
  <c r="C2795" i="27"/>
  <c r="D2795" i="27"/>
  <c r="E2795" i="27"/>
  <c r="F2795" i="27"/>
  <c r="A2796" i="27"/>
  <c r="B2796" i="27"/>
  <c r="C2796" i="27"/>
  <c r="D2796" i="27"/>
  <c r="E2796" i="27"/>
  <c r="F2796" i="27"/>
  <c r="A2797" i="27"/>
  <c r="B2797" i="27"/>
  <c r="C2797" i="27"/>
  <c r="D2797" i="27"/>
  <c r="E2797" i="27"/>
  <c r="F2797" i="27"/>
  <c r="A2798" i="27"/>
  <c r="B2798" i="27"/>
  <c r="C2798" i="27"/>
  <c r="D2798" i="27"/>
  <c r="E2798" i="27"/>
  <c r="F2798" i="27"/>
  <c r="A2799" i="27"/>
  <c r="B2799" i="27"/>
  <c r="C2799" i="27"/>
  <c r="D2799" i="27"/>
  <c r="E2799" i="27"/>
  <c r="F2799" i="27"/>
  <c r="A2800" i="27"/>
  <c r="B2800" i="27"/>
  <c r="C2800" i="27"/>
  <c r="D2800" i="27"/>
  <c r="E2800" i="27"/>
  <c r="F2800" i="27"/>
  <c r="A2801" i="27"/>
  <c r="B2801" i="27"/>
  <c r="C2801" i="27"/>
  <c r="D2801" i="27"/>
  <c r="E2801" i="27"/>
  <c r="F2801" i="27"/>
  <c r="A2802" i="27"/>
  <c r="B2802" i="27"/>
  <c r="C2802" i="27"/>
  <c r="D2802" i="27"/>
  <c r="E2802" i="27"/>
  <c r="F2802" i="27"/>
  <c r="A2803" i="27"/>
  <c r="B2803" i="27"/>
  <c r="C2803" i="27"/>
  <c r="D2803" i="27"/>
  <c r="E2803" i="27"/>
  <c r="F2803" i="27"/>
  <c r="A2804" i="27"/>
  <c r="B2804" i="27"/>
  <c r="C2804" i="27"/>
  <c r="D2804" i="27"/>
  <c r="E2804" i="27"/>
  <c r="F2804" i="27"/>
  <c r="A2805" i="27"/>
  <c r="B2805" i="27"/>
  <c r="C2805" i="27"/>
  <c r="D2805" i="27"/>
  <c r="E2805" i="27"/>
  <c r="F2805" i="27"/>
  <c r="A2806" i="27"/>
  <c r="B2806" i="27"/>
  <c r="C2806" i="27"/>
  <c r="D2806" i="27"/>
  <c r="E2806" i="27"/>
  <c r="F2806" i="27"/>
  <c r="A2807" i="27"/>
  <c r="B2807" i="27"/>
  <c r="C2807" i="27"/>
  <c r="D2807" i="27"/>
  <c r="E2807" i="27"/>
  <c r="F2807" i="27"/>
  <c r="A2808" i="27"/>
  <c r="B2808" i="27"/>
  <c r="C2808" i="27"/>
  <c r="D2808" i="27"/>
  <c r="E2808" i="27"/>
  <c r="F2808" i="27"/>
  <c r="A2809" i="27"/>
  <c r="B2809" i="27"/>
  <c r="C2809" i="27"/>
  <c r="D2809" i="27"/>
  <c r="E2809" i="27"/>
  <c r="F2809" i="27"/>
  <c r="A2810" i="27"/>
  <c r="B2810" i="27"/>
  <c r="C2810" i="27"/>
  <c r="D2810" i="27"/>
  <c r="E2810" i="27"/>
  <c r="F2810" i="27"/>
  <c r="A2811" i="27"/>
  <c r="B2811" i="27"/>
  <c r="C2811" i="27"/>
  <c r="D2811" i="27"/>
  <c r="E2811" i="27"/>
  <c r="F2811" i="27"/>
  <c r="A2812" i="27"/>
  <c r="B2812" i="27"/>
  <c r="C2812" i="27"/>
  <c r="D2812" i="27"/>
  <c r="E2812" i="27"/>
  <c r="F2812" i="27"/>
  <c r="A2813" i="27"/>
  <c r="B2813" i="27"/>
  <c r="C2813" i="27"/>
  <c r="D2813" i="27"/>
  <c r="E2813" i="27"/>
  <c r="F2813" i="27"/>
  <c r="A2814" i="27"/>
  <c r="B2814" i="27"/>
  <c r="C2814" i="27"/>
  <c r="D2814" i="27"/>
  <c r="E2814" i="27"/>
  <c r="F2814" i="27"/>
  <c r="A2815" i="27"/>
  <c r="B2815" i="27"/>
  <c r="C2815" i="27"/>
  <c r="D2815" i="27"/>
  <c r="E2815" i="27"/>
  <c r="F2815" i="27"/>
  <c r="A2816" i="27"/>
  <c r="B2816" i="27"/>
  <c r="C2816" i="27"/>
  <c r="D2816" i="27"/>
  <c r="E2816" i="27"/>
  <c r="F2816" i="27"/>
  <c r="A2817" i="27"/>
  <c r="B2817" i="27"/>
  <c r="C2817" i="27"/>
  <c r="D2817" i="27"/>
  <c r="E2817" i="27"/>
  <c r="F2817" i="27"/>
  <c r="A2818" i="27"/>
  <c r="B2818" i="27"/>
  <c r="C2818" i="27"/>
  <c r="D2818" i="27"/>
  <c r="E2818" i="27"/>
  <c r="F2818" i="27"/>
  <c r="A2819" i="27"/>
  <c r="B2819" i="27"/>
  <c r="C2819" i="27"/>
  <c r="D2819" i="27"/>
  <c r="E2819" i="27"/>
  <c r="F2819" i="27"/>
  <c r="A2820" i="27"/>
  <c r="B2820" i="27"/>
  <c r="C2820" i="27"/>
  <c r="D2820" i="27"/>
  <c r="E2820" i="27"/>
  <c r="F2820" i="27"/>
  <c r="A2821" i="27"/>
  <c r="B2821" i="27"/>
  <c r="C2821" i="27"/>
  <c r="D2821" i="27"/>
  <c r="E2821" i="27"/>
  <c r="F2821" i="27"/>
  <c r="A2822" i="27"/>
  <c r="B2822" i="27"/>
  <c r="C2822" i="27"/>
  <c r="D2822" i="27"/>
  <c r="E2822" i="27"/>
  <c r="F2822" i="27"/>
  <c r="A2823" i="27"/>
  <c r="B2823" i="27"/>
  <c r="C2823" i="27"/>
  <c r="D2823" i="27"/>
  <c r="E2823" i="27"/>
  <c r="F2823" i="27"/>
  <c r="A2824" i="27"/>
  <c r="B2824" i="27"/>
  <c r="C2824" i="27"/>
  <c r="D2824" i="27"/>
  <c r="E2824" i="27"/>
  <c r="F2824" i="27"/>
  <c r="A2825" i="27"/>
  <c r="B2825" i="27"/>
  <c r="C2825" i="27"/>
  <c r="D2825" i="27"/>
  <c r="E2825" i="27"/>
  <c r="F2825" i="27"/>
  <c r="A2826" i="27"/>
  <c r="B2826" i="27"/>
  <c r="C2826" i="27"/>
  <c r="D2826" i="27"/>
  <c r="E2826" i="27"/>
  <c r="F2826" i="27"/>
  <c r="A2827" i="27"/>
  <c r="B2827" i="27"/>
  <c r="C2827" i="27"/>
  <c r="D2827" i="27"/>
  <c r="E2827" i="27"/>
  <c r="F2827" i="27"/>
  <c r="A2828" i="27"/>
  <c r="B2828" i="27"/>
  <c r="C2828" i="27"/>
  <c r="D2828" i="27"/>
  <c r="E2828" i="27"/>
  <c r="F2828" i="27"/>
  <c r="A2829" i="27"/>
  <c r="B2829" i="27"/>
  <c r="C2829" i="27"/>
  <c r="D2829" i="27"/>
  <c r="E2829" i="27"/>
  <c r="F2829" i="27"/>
  <c r="A2830" i="27"/>
  <c r="B2830" i="27"/>
  <c r="C2830" i="27"/>
  <c r="D2830" i="27"/>
  <c r="E2830" i="27"/>
  <c r="F2830" i="27"/>
  <c r="A2831" i="27"/>
  <c r="B2831" i="27"/>
  <c r="C2831" i="27"/>
  <c r="D2831" i="27"/>
  <c r="E2831" i="27"/>
  <c r="F2831" i="27"/>
  <c r="A2832" i="27"/>
  <c r="B2832" i="27"/>
  <c r="C2832" i="27"/>
  <c r="D2832" i="27"/>
  <c r="E2832" i="27"/>
  <c r="F2832" i="27"/>
  <c r="A2833" i="27"/>
  <c r="B2833" i="27"/>
  <c r="C2833" i="27"/>
  <c r="D2833" i="27"/>
  <c r="E2833" i="27"/>
  <c r="F2833" i="27"/>
  <c r="A2834" i="27"/>
  <c r="B2834" i="27"/>
  <c r="C2834" i="27"/>
  <c r="D2834" i="27"/>
  <c r="E2834" i="27"/>
  <c r="F2834" i="27"/>
  <c r="A2835" i="27"/>
  <c r="B2835" i="27"/>
  <c r="C2835" i="27"/>
  <c r="D2835" i="27"/>
  <c r="E2835" i="27"/>
  <c r="F2835" i="27"/>
  <c r="A2836" i="27"/>
  <c r="B2836" i="27"/>
  <c r="C2836" i="27"/>
  <c r="D2836" i="27"/>
  <c r="E2836" i="27"/>
  <c r="F2836" i="27"/>
  <c r="A2837" i="27"/>
  <c r="B2837" i="27"/>
  <c r="C2837" i="27"/>
  <c r="D2837" i="27"/>
  <c r="E2837" i="27"/>
  <c r="F2837" i="27"/>
  <c r="A2838" i="27"/>
  <c r="B2838" i="27"/>
  <c r="C2838" i="27"/>
  <c r="D2838" i="27"/>
  <c r="E2838" i="27"/>
  <c r="F2838" i="27"/>
  <c r="A2839" i="27"/>
  <c r="B2839" i="27"/>
  <c r="C2839" i="27"/>
  <c r="D2839" i="27"/>
  <c r="E2839" i="27"/>
  <c r="F2839" i="27"/>
  <c r="A2840" i="27"/>
  <c r="B2840" i="27"/>
  <c r="C2840" i="27"/>
  <c r="D2840" i="27"/>
  <c r="E2840" i="27"/>
  <c r="F2840" i="27"/>
  <c r="A2841" i="27"/>
  <c r="B2841" i="27"/>
  <c r="C2841" i="27"/>
  <c r="D2841" i="27"/>
  <c r="E2841" i="27"/>
  <c r="F2841" i="27"/>
  <c r="A2842" i="27"/>
  <c r="B2842" i="27"/>
  <c r="C2842" i="27"/>
  <c r="D2842" i="27"/>
  <c r="E2842" i="27"/>
  <c r="F2842" i="27"/>
  <c r="A2843" i="27"/>
  <c r="B2843" i="27"/>
  <c r="C2843" i="27"/>
  <c r="D2843" i="27"/>
  <c r="E2843" i="27"/>
  <c r="F2843" i="27"/>
  <c r="A2844" i="27"/>
  <c r="B2844" i="27"/>
  <c r="C2844" i="27"/>
  <c r="D2844" i="27"/>
  <c r="E2844" i="27"/>
  <c r="F2844" i="27"/>
  <c r="A2845" i="27"/>
  <c r="B2845" i="27"/>
  <c r="C2845" i="27"/>
  <c r="D2845" i="27"/>
  <c r="E2845" i="27"/>
  <c r="F2845" i="27"/>
  <c r="A2846" i="27"/>
  <c r="B2846" i="27"/>
  <c r="C2846" i="27"/>
  <c r="D2846" i="27"/>
  <c r="E2846" i="27"/>
  <c r="F2846" i="27"/>
  <c r="A2847" i="27"/>
  <c r="B2847" i="27"/>
  <c r="C2847" i="27"/>
  <c r="D2847" i="27"/>
  <c r="E2847" i="27"/>
  <c r="F2847" i="27"/>
  <c r="A2848" i="27"/>
  <c r="B2848" i="27"/>
  <c r="C2848" i="27"/>
  <c r="D2848" i="27"/>
  <c r="E2848" i="27"/>
  <c r="F2848" i="27"/>
  <c r="A2849" i="27"/>
  <c r="B2849" i="27"/>
  <c r="C2849" i="27"/>
  <c r="D2849" i="27"/>
  <c r="E2849" i="27"/>
  <c r="F2849" i="27"/>
  <c r="A2850" i="27"/>
  <c r="B2850" i="27"/>
  <c r="C2850" i="27"/>
  <c r="D2850" i="27"/>
  <c r="E2850" i="27"/>
  <c r="F2850" i="27"/>
  <c r="A2851" i="27"/>
  <c r="B2851" i="27"/>
  <c r="C2851" i="27"/>
  <c r="D2851" i="27"/>
  <c r="E2851" i="27"/>
  <c r="F2851" i="27"/>
  <c r="A2852" i="27"/>
  <c r="B2852" i="27"/>
  <c r="C2852" i="27"/>
  <c r="D2852" i="27"/>
  <c r="E2852" i="27"/>
  <c r="F2852" i="27"/>
  <c r="A2853" i="27"/>
  <c r="B2853" i="27"/>
  <c r="C2853" i="27"/>
  <c r="D2853" i="27"/>
  <c r="E2853" i="27"/>
  <c r="F2853" i="27"/>
  <c r="A2854" i="27"/>
  <c r="B2854" i="27"/>
  <c r="C2854" i="27"/>
  <c r="D2854" i="27"/>
  <c r="E2854" i="27"/>
  <c r="F2854" i="27"/>
  <c r="A2855" i="27"/>
  <c r="B2855" i="27"/>
  <c r="C2855" i="27"/>
  <c r="D2855" i="27"/>
  <c r="E2855" i="27"/>
  <c r="F2855" i="27"/>
  <c r="A2856" i="27"/>
  <c r="B2856" i="27"/>
  <c r="C2856" i="27"/>
  <c r="D2856" i="27"/>
  <c r="E2856" i="27"/>
  <c r="F2856" i="27"/>
  <c r="A2857" i="27"/>
  <c r="B2857" i="27"/>
  <c r="C2857" i="27"/>
  <c r="D2857" i="27"/>
  <c r="E2857" i="27"/>
  <c r="F2857" i="27"/>
  <c r="A2858" i="27"/>
  <c r="B2858" i="27"/>
  <c r="C2858" i="27"/>
  <c r="D2858" i="27"/>
  <c r="E2858" i="27"/>
  <c r="F2858" i="27"/>
  <c r="A2859" i="27"/>
  <c r="B2859" i="27"/>
  <c r="C2859" i="27"/>
  <c r="D2859" i="27"/>
  <c r="E2859" i="27"/>
  <c r="F2859" i="27"/>
  <c r="A2860" i="27"/>
  <c r="B2860" i="27"/>
  <c r="C2860" i="27"/>
  <c r="D2860" i="27"/>
  <c r="E2860" i="27"/>
  <c r="F2860" i="27"/>
  <c r="A2861" i="27"/>
  <c r="B2861" i="27"/>
  <c r="C2861" i="27"/>
  <c r="D2861" i="27"/>
  <c r="E2861" i="27"/>
  <c r="F2861" i="27"/>
  <c r="A2862" i="27"/>
  <c r="B2862" i="27"/>
  <c r="C2862" i="27"/>
  <c r="D2862" i="27"/>
  <c r="E2862" i="27"/>
  <c r="F2862" i="27"/>
  <c r="A2863" i="27"/>
  <c r="B2863" i="27"/>
  <c r="C2863" i="27"/>
  <c r="D2863" i="27"/>
  <c r="E2863" i="27"/>
  <c r="F2863" i="27"/>
  <c r="A2864" i="27"/>
  <c r="B2864" i="27"/>
  <c r="C2864" i="27"/>
  <c r="D2864" i="27"/>
  <c r="E2864" i="27"/>
  <c r="F2864" i="27"/>
  <c r="A2865" i="27"/>
  <c r="B2865" i="27"/>
  <c r="C2865" i="27"/>
  <c r="D2865" i="27"/>
  <c r="E2865" i="27"/>
  <c r="F2865" i="27"/>
  <c r="A2866" i="27"/>
  <c r="B2866" i="27"/>
  <c r="C2866" i="27"/>
  <c r="D2866" i="27"/>
  <c r="E2866" i="27"/>
  <c r="F2866" i="27"/>
  <c r="A2867" i="27"/>
  <c r="B2867" i="27"/>
  <c r="C2867" i="27"/>
  <c r="D2867" i="27"/>
  <c r="E2867" i="27"/>
  <c r="F2867" i="27"/>
  <c r="A2868" i="27"/>
  <c r="B2868" i="27"/>
  <c r="C2868" i="27"/>
  <c r="D2868" i="27"/>
  <c r="E2868" i="27"/>
  <c r="F2868" i="27"/>
  <c r="A2869" i="27"/>
  <c r="B2869" i="27"/>
  <c r="C2869" i="27"/>
  <c r="D2869" i="27"/>
  <c r="E2869" i="27"/>
  <c r="F2869" i="27"/>
  <c r="A2870" i="27"/>
  <c r="B2870" i="27"/>
  <c r="C2870" i="27"/>
  <c r="D2870" i="27"/>
  <c r="E2870" i="27"/>
  <c r="F2870" i="27"/>
  <c r="A2871" i="27"/>
  <c r="B2871" i="27"/>
  <c r="C2871" i="27"/>
  <c r="D2871" i="27"/>
  <c r="E2871" i="27"/>
  <c r="F2871" i="27"/>
  <c r="A2872" i="27"/>
  <c r="B2872" i="27"/>
  <c r="C2872" i="27"/>
  <c r="D2872" i="27"/>
  <c r="E2872" i="27"/>
  <c r="F2872" i="27"/>
  <c r="A2873" i="27"/>
  <c r="B2873" i="27"/>
  <c r="C2873" i="27"/>
  <c r="D2873" i="27"/>
  <c r="E2873" i="27"/>
  <c r="F2873" i="27"/>
  <c r="A2874" i="27"/>
  <c r="B2874" i="27"/>
  <c r="C2874" i="27"/>
  <c r="D2874" i="27"/>
  <c r="E2874" i="27"/>
  <c r="F2874" i="27"/>
  <c r="A2875" i="27"/>
  <c r="B2875" i="27"/>
  <c r="C2875" i="27"/>
  <c r="D2875" i="27"/>
  <c r="E2875" i="27"/>
  <c r="F2875" i="27"/>
  <c r="A2876" i="27"/>
  <c r="B2876" i="27"/>
  <c r="C2876" i="27"/>
  <c r="D2876" i="27"/>
  <c r="E2876" i="27"/>
  <c r="F2876" i="27"/>
  <c r="A2877" i="27"/>
  <c r="B2877" i="27"/>
  <c r="C2877" i="27"/>
  <c r="D2877" i="27"/>
  <c r="E2877" i="27"/>
  <c r="F2877" i="27"/>
  <c r="A2878" i="27"/>
  <c r="B2878" i="27"/>
  <c r="C2878" i="27"/>
  <c r="D2878" i="27"/>
  <c r="E2878" i="27"/>
  <c r="F2878" i="27"/>
  <c r="A2879" i="27"/>
  <c r="B2879" i="27"/>
  <c r="C2879" i="27"/>
  <c r="D2879" i="27"/>
  <c r="E2879" i="27"/>
  <c r="F2879" i="27"/>
  <c r="A2880" i="27"/>
  <c r="B2880" i="27"/>
  <c r="C2880" i="27"/>
  <c r="D2880" i="27"/>
  <c r="E2880" i="27"/>
  <c r="F2880" i="27"/>
  <c r="A2881" i="27"/>
  <c r="B2881" i="27"/>
  <c r="C2881" i="27"/>
  <c r="D2881" i="27"/>
  <c r="E2881" i="27"/>
  <c r="F2881" i="27"/>
  <c r="A2882" i="27"/>
  <c r="B2882" i="27"/>
  <c r="C2882" i="27"/>
  <c r="D2882" i="27"/>
  <c r="E2882" i="27"/>
  <c r="F2882" i="27"/>
  <c r="A2883" i="27"/>
  <c r="B2883" i="27"/>
  <c r="C2883" i="27"/>
  <c r="D2883" i="27"/>
  <c r="E2883" i="27"/>
  <c r="F2883" i="27"/>
  <c r="A2884" i="27"/>
  <c r="B2884" i="27"/>
  <c r="C2884" i="27"/>
  <c r="D2884" i="27"/>
  <c r="E2884" i="27"/>
  <c r="F2884" i="27"/>
  <c r="A2885" i="27"/>
  <c r="B2885" i="27"/>
  <c r="C2885" i="27"/>
  <c r="D2885" i="27"/>
  <c r="E2885" i="27"/>
  <c r="F2885" i="27"/>
  <c r="A2886" i="27"/>
  <c r="B2886" i="27"/>
  <c r="C2886" i="27"/>
  <c r="D2886" i="27"/>
  <c r="E2886" i="27"/>
  <c r="F2886" i="27"/>
  <c r="A2887" i="27"/>
  <c r="B2887" i="27"/>
  <c r="C2887" i="27"/>
  <c r="D2887" i="27"/>
  <c r="E2887" i="27"/>
  <c r="F2887" i="27"/>
  <c r="A2888" i="27"/>
  <c r="B2888" i="27"/>
  <c r="C2888" i="27"/>
  <c r="D2888" i="27"/>
  <c r="E2888" i="27"/>
  <c r="F2888" i="27"/>
  <c r="A2889" i="27"/>
  <c r="B2889" i="27"/>
  <c r="C2889" i="27"/>
  <c r="D2889" i="27"/>
  <c r="E2889" i="27"/>
  <c r="F2889" i="27"/>
  <c r="A2890" i="27"/>
  <c r="B2890" i="27"/>
  <c r="C2890" i="27"/>
  <c r="D2890" i="27"/>
  <c r="E2890" i="27"/>
  <c r="F2890" i="27"/>
  <c r="A2891" i="27"/>
  <c r="B2891" i="27"/>
  <c r="C2891" i="27"/>
  <c r="D2891" i="27"/>
  <c r="E2891" i="27"/>
  <c r="F2891" i="27"/>
  <c r="A2892" i="27"/>
  <c r="B2892" i="27"/>
  <c r="C2892" i="27"/>
  <c r="D2892" i="27"/>
  <c r="E2892" i="27"/>
  <c r="F2892" i="27"/>
  <c r="A2893" i="27"/>
  <c r="B2893" i="27"/>
  <c r="C2893" i="27"/>
  <c r="D2893" i="27"/>
  <c r="E2893" i="27"/>
  <c r="F2893" i="27"/>
  <c r="A2894" i="27"/>
  <c r="B2894" i="27"/>
  <c r="C2894" i="27"/>
  <c r="D2894" i="27"/>
  <c r="E2894" i="27"/>
  <c r="F2894" i="27"/>
  <c r="A2895" i="27"/>
  <c r="B2895" i="27"/>
  <c r="C2895" i="27"/>
  <c r="D2895" i="27"/>
  <c r="E2895" i="27"/>
  <c r="F2895" i="27"/>
  <c r="A2896" i="27"/>
  <c r="B2896" i="27"/>
  <c r="C2896" i="27"/>
  <c r="D2896" i="27"/>
  <c r="E2896" i="27"/>
  <c r="F2896" i="27"/>
  <c r="A2897" i="27"/>
  <c r="B2897" i="27"/>
  <c r="C2897" i="27"/>
  <c r="D2897" i="27"/>
  <c r="E2897" i="27"/>
  <c r="F2897" i="27"/>
  <c r="A2898" i="27"/>
  <c r="B2898" i="27"/>
  <c r="C2898" i="27"/>
  <c r="D2898" i="27"/>
  <c r="E2898" i="27"/>
  <c r="F2898" i="27"/>
  <c r="A2899" i="27"/>
  <c r="B2899" i="27"/>
  <c r="C2899" i="27"/>
  <c r="D2899" i="27"/>
  <c r="E2899" i="27"/>
  <c r="F2899" i="27"/>
  <c r="A2900" i="27"/>
  <c r="B2900" i="27"/>
  <c r="C2900" i="27"/>
  <c r="D2900" i="27"/>
  <c r="E2900" i="27"/>
  <c r="F2900" i="27"/>
  <c r="A2901" i="27"/>
  <c r="B2901" i="27"/>
  <c r="C2901" i="27"/>
  <c r="D2901" i="27"/>
  <c r="E2901" i="27"/>
  <c r="F2901" i="27"/>
  <c r="A2902" i="27"/>
  <c r="B2902" i="27"/>
  <c r="C2902" i="27"/>
  <c r="D2902" i="27"/>
  <c r="E2902" i="27"/>
  <c r="F2902" i="27"/>
  <c r="A2903" i="27"/>
  <c r="B2903" i="27"/>
  <c r="C2903" i="27"/>
  <c r="D2903" i="27"/>
  <c r="E2903" i="27"/>
  <c r="F2903" i="27"/>
  <c r="A2904" i="27"/>
  <c r="B2904" i="27"/>
  <c r="C2904" i="27"/>
  <c r="D2904" i="27"/>
  <c r="E2904" i="27"/>
  <c r="F2904" i="27"/>
  <c r="A2905" i="27"/>
  <c r="B2905" i="27"/>
  <c r="C2905" i="27"/>
  <c r="D2905" i="27"/>
  <c r="E2905" i="27"/>
  <c r="F2905" i="27"/>
  <c r="A2906" i="27"/>
  <c r="B2906" i="27"/>
  <c r="C2906" i="27"/>
  <c r="D2906" i="27"/>
  <c r="E2906" i="27"/>
  <c r="F2906" i="27"/>
  <c r="A2907" i="27"/>
  <c r="B2907" i="27"/>
  <c r="C2907" i="27"/>
  <c r="D2907" i="27"/>
  <c r="E2907" i="27"/>
  <c r="F2907" i="27"/>
  <c r="A2908" i="27"/>
  <c r="B2908" i="27"/>
  <c r="C2908" i="27"/>
  <c r="D2908" i="27"/>
  <c r="E2908" i="27"/>
  <c r="F2908" i="27"/>
  <c r="A2909" i="27"/>
  <c r="B2909" i="27"/>
  <c r="C2909" i="27"/>
  <c r="D2909" i="27"/>
  <c r="E2909" i="27"/>
  <c r="F2909" i="27"/>
  <c r="A2910" i="27"/>
  <c r="B2910" i="27"/>
  <c r="C2910" i="27"/>
  <c r="D2910" i="27"/>
  <c r="E2910" i="27"/>
  <c r="F2910" i="27"/>
  <c r="A2911" i="27"/>
  <c r="B2911" i="27"/>
  <c r="C2911" i="27"/>
  <c r="D2911" i="27"/>
  <c r="E2911" i="27"/>
  <c r="F2911" i="27"/>
  <c r="A2912" i="27"/>
  <c r="B2912" i="27"/>
  <c r="C2912" i="27"/>
  <c r="D2912" i="27"/>
  <c r="E2912" i="27"/>
  <c r="F2912" i="27"/>
  <c r="A2913" i="27"/>
  <c r="B2913" i="27"/>
  <c r="C2913" i="27"/>
  <c r="D2913" i="27"/>
  <c r="E2913" i="27"/>
  <c r="F2913" i="27"/>
  <c r="A2914" i="27"/>
  <c r="B2914" i="27"/>
  <c r="C2914" i="27"/>
  <c r="D2914" i="27"/>
  <c r="E2914" i="27"/>
  <c r="F2914" i="27"/>
  <c r="A2915" i="27"/>
  <c r="B2915" i="27"/>
  <c r="C2915" i="27"/>
  <c r="D2915" i="27"/>
  <c r="E2915" i="27"/>
  <c r="F2915" i="27"/>
  <c r="A2916" i="27"/>
  <c r="B2916" i="27"/>
  <c r="C2916" i="27"/>
  <c r="D2916" i="27"/>
  <c r="E2916" i="27"/>
  <c r="F2916" i="27"/>
  <c r="A2917" i="27"/>
  <c r="B2917" i="27"/>
  <c r="C2917" i="27"/>
  <c r="D2917" i="27"/>
  <c r="E2917" i="27"/>
  <c r="F2917" i="27"/>
  <c r="A2918" i="27"/>
  <c r="B2918" i="27"/>
  <c r="C2918" i="27"/>
  <c r="D2918" i="27"/>
  <c r="E2918" i="27"/>
  <c r="F2918" i="27"/>
  <c r="A2919" i="27"/>
  <c r="B2919" i="27"/>
  <c r="C2919" i="27"/>
  <c r="D2919" i="27"/>
  <c r="E2919" i="27"/>
  <c r="F2919" i="27"/>
  <c r="A2920" i="27"/>
  <c r="B2920" i="27"/>
  <c r="C2920" i="27"/>
  <c r="D2920" i="27"/>
  <c r="E2920" i="27"/>
  <c r="F2920" i="27"/>
  <c r="A2921" i="27"/>
  <c r="B2921" i="27"/>
  <c r="C2921" i="27"/>
  <c r="D2921" i="27"/>
  <c r="E2921" i="27"/>
  <c r="F2921" i="27"/>
  <c r="A2922" i="27"/>
  <c r="B2922" i="27"/>
  <c r="C2922" i="27"/>
  <c r="D2922" i="27"/>
  <c r="E2922" i="27"/>
  <c r="F2922" i="27"/>
  <c r="A2923" i="27"/>
  <c r="B2923" i="27"/>
  <c r="C2923" i="27"/>
  <c r="D2923" i="27"/>
  <c r="E2923" i="27"/>
  <c r="F2923" i="27"/>
  <c r="A2924" i="27"/>
  <c r="B2924" i="27"/>
  <c r="C2924" i="27"/>
  <c r="D2924" i="27"/>
  <c r="E2924" i="27"/>
  <c r="F2924" i="27"/>
  <c r="A2925" i="27"/>
  <c r="B2925" i="27"/>
  <c r="C2925" i="27"/>
  <c r="D2925" i="27"/>
  <c r="E2925" i="27"/>
  <c r="F2925" i="27"/>
  <c r="A2926" i="27"/>
  <c r="B2926" i="27"/>
  <c r="C2926" i="27"/>
  <c r="D2926" i="27"/>
  <c r="E2926" i="27"/>
  <c r="F2926" i="27"/>
  <c r="A2927" i="27"/>
  <c r="B2927" i="27"/>
  <c r="C2927" i="27"/>
  <c r="D2927" i="27"/>
  <c r="E2927" i="27"/>
  <c r="F2927" i="27"/>
  <c r="A2928" i="27"/>
  <c r="B2928" i="27"/>
  <c r="C2928" i="27"/>
  <c r="D2928" i="27"/>
  <c r="E2928" i="27"/>
  <c r="F2928" i="27"/>
  <c r="A2929" i="27"/>
  <c r="B2929" i="27"/>
  <c r="C2929" i="27"/>
  <c r="D2929" i="27"/>
  <c r="E2929" i="27"/>
  <c r="F2929" i="27"/>
  <c r="A2930" i="27"/>
  <c r="B2930" i="27"/>
  <c r="C2930" i="27"/>
  <c r="D2930" i="27"/>
  <c r="E2930" i="27"/>
  <c r="F2930" i="27"/>
  <c r="A2931" i="27"/>
  <c r="B2931" i="27"/>
  <c r="C2931" i="27"/>
  <c r="D2931" i="27"/>
  <c r="E2931" i="27"/>
  <c r="F2931" i="27"/>
  <c r="A2932" i="27"/>
  <c r="B2932" i="27"/>
  <c r="C2932" i="27"/>
  <c r="D2932" i="27"/>
  <c r="E2932" i="27"/>
  <c r="F2932" i="27"/>
  <c r="A2933" i="27"/>
  <c r="B2933" i="27"/>
  <c r="C2933" i="27"/>
  <c r="D2933" i="27"/>
  <c r="E2933" i="27"/>
  <c r="F2933" i="27"/>
  <c r="A2934" i="27"/>
  <c r="B2934" i="27"/>
  <c r="C2934" i="27"/>
  <c r="D2934" i="27"/>
  <c r="E2934" i="27"/>
  <c r="F2934" i="27"/>
  <c r="A2935" i="27"/>
  <c r="B2935" i="27"/>
  <c r="C2935" i="27"/>
  <c r="D2935" i="27"/>
  <c r="E2935" i="27"/>
  <c r="F2935" i="27"/>
  <c r="A2936" i="27"/>
  <c r="B2936" i="27"/>
  <c r="C2936" i="27"/>
  <c r="D2936" i="27"/>
  <c r="E2936" i="27"/>
  <c r="F2936" i="27"/>
  <c r="A2937" i="27"/>
  <c r="B2937" i="27"/>
  <c r="C2937" i="27"/>
  <c r="D2937" i="27"/>
  <c r="E2937" i="27"/>
  <c r="F2937" i="27"/>
  <c r="A2938" i="27"/>
  <c r="B2938" i="27"/>
  <c r="C2938" i="27"/>
  <c r="D2938" i="27"/>
  <c r="E2938" i="27"/>
  <c r="F2938" i="27"/>
  <c r="A2939" i="27"/>
  <c r="B2939" i="27"/>
  <c r="C2939" i="27"/>
  <c r="D2939" i="27"/>
  <c r="E2939" i="27"/>
  <c r="F2939" i="27"/>
  <c r="A2940" i="27"/>
  <c r="B2940" i="27"/>
  <c r="C2940" i="27"/>
  <c r="D2940" i="27"/>
  <c r="E2940" i="27"/>
  <c r="F2940" i="27"/>
  <c r="A2941" i="27"/>
  <c r="B2941" i="27"/>
  <c r="C2941" i="27"/>
  <c r="D2941" i="27"/>
  <c r="E2941" i="27"/>
  <c r="F2941" i="27"/>
  <c r="A2942" i="27"/>
  <c r="B2942" i="27"/>
  <c r="C2942" i="27"/>
  <c r="D2942" i="27"/>
  <c r="E2942" i="27"/>
  <c r="F2942" i="27"/>
  <c r="A2943" i="27"/>
  <c r="B2943" i="27"/>
  <c r="C2943" i="27"/>
  <c r="D2943" i="27"/>
  <c r="E2943" i="27"/>
  <c r="F2943" i="27"/>
  <c r="A2944" i="27"/>
  <c r="B2944" i="27"/>
  <c r="C2944" i="27"/>
  <c r="D2944" i="27"/>
  <c r="E2944" i="27"/>
  <c r="F2944" i="27"/>
  <c r="A2945" i="27"/>
  <c r="B2945" i="27"/>
  <c r="C2945" i="27"/>
  <c r="D2945" i="27"/>
  <c r="E2945" i="27"/>
  <c r="F2945" i="27"/>
  <c r="A2946" i="27"/>
  <c r="B2946" i="27"/>
  <c r="C2946" i="27"/>
  <c r="D2946" i="27"/>
  <c r="E2946" i="27"/>
  <c r="F2946" i="27"/>
  <c r="A2947" i="27"/>
  <c r="B2947" i="27"/>
  <c r="C2947" i="27"/>
  <c r="D2947" i="27"/>
  <c r="E2947" i="27"/>
  <c r="F2947" i="27"/>
  <c r="A2948" i="27"/>
  <c r="B2948" i="27"/>
  <c r="C2948" i="27"/>
  <c r="D2948" i="27"/>
  <c r="E2948" i="27"/>
  <c r="F2948" i="27"/>
  <c r="A2949" i="27"/>
  <c r="B2949" i="27"/>
  <c r="C2949" i="27"/>
  <c r="D2949" i="27"/>
  <c r="E2949" i="27"/>
  <c r="F2949" i="27"/>
  <c r="A2950" i="27"/>
  <c r="B2950" i="27"/>
  <c r="C2950" i="27"/>
  <c r="D2950" i="27"/>
  <c r="E2950" i="27"/>
  <c r="F2950" i="27"/>
  <c r="A2951" i="27"/>
  <c r="B2951" i="27"/>
  <c r="C2951" i="27"/>
  <c r="D2951" i="27"/>
  <c r="E2951" i="27"/>
  <c r="F2951" i="27"/>
  <c r="A2952" i="27"/>
  <c r="B2952" i="27"/>
  <c r="C2952" i="27"/>
  <c r="D2952" i="27"/>
  <c r="E2952" i="27"/>
  <c r="F2952" i="27"/>
  <c r="A2953" i="27"/>
  <c r="B2953" i="27"/>
  <c r="C2953" i="27"/>
  <c r="D2953" i="27"/>
  <c r="E2953" i="27"/>
  <c r="F2953" i="27"/>
  <c r="A2954" i="27"/>
  <c r="B2954" i="27"/>
  <c r="C2954" i="27"/>
  <c r="D2954" i="27"/>
  <c r="E2954" i="27"/>
  <c r="F2954" i="27"/>
  <c r="A2955" i="27"/>
  <c r="B2955" i="27"/>
  <c r="C2955" i="27"/>
  <c r="D2955" i="27"/>
  <c r="E2955" i="27"/>
  <c r="F2955" i="27"/>
  <c r="A2956" i="27"/>
  <c r="B2956" i="27"/>
  <c r="C2956" i="27"/>
  <c r="D2956" i="27"/>
  <c r="E2956" i="27"/>
  <c r="F2956" i="27"/>
  <c r="A2957" i="27"/>
  <c r="B2957" i="27"/>
  <c r="C2957" i="27"/>
  <c r="D2957" i="27"/>
  <c r="E2957" i="27"/>
  <c r="F2957" i="27"/>
  <c r="A2958" i="27"/>
  <c r="B2958" i="27"/>
  <c r="C2958" i="27"/>
  <c r="D2958" i="27"/>
  <c r="E2958" i="27"/>
  <c r="F2958" i="27"/>
  <c r="A2959" i="27"/>
  <c r="B2959" i="27"/>
  <c r="C2959" i="27"/>
  <c r="D2959" i="27"/>
  <c r="E2959" i="27"/>
  <c r="F2959" i="27"/>
  <c r="A2960" i="27"/>
  <c r="B2960" i="27"/>
  <c r="C2960" i="27"/>
  <c r="D2960" i="27"/>
  <c r="E2960" i="27"/>
  <c r="F2960" i="27"/>
  <c r="A2961" i="27"/>
  <c r="B2961" i="27"/>
  <c r="C2961" i="27"/>
  <c r="D2961" i="27"/>
  <c r="E2961" i="27"/>
  <c r="F2961" i="27"/>
  <c r="A2962" i="27"/>
  <c r="B2962" i="27"/>
  <c r="C2962" i="27"/>
  <c r="D2962" i="27"/>
  <c r="E2962" i="27"/>
  <c r="F2962" i="27"/>
  <c r="A2963" i="27"/>
  <c r="B2963" i="27"/>
  <c r="C2963" i="27"/>
  <c r="D2963" i="27"/>
  <c r="E2963" i="27"/>
  <c r="F2963" i="27"/>
  <c r="A2964" i="27"/>
  <c r="B2964" i="27"/>
  <c r="C2964" i="27"/>
  <c r="D2964" i="27"/>
  <c r="E2964" i="27"/>
  <c r="F2964" i="27"/>
  <c r="A2965" i="27"/>
  <c r="B2965" i="27"/>
  <c r="C2965" i="27"/>
  <c r="D2965" i="27"/>
  <c r="E2965" i="27"/>
  <c r="F2965" i="27"/>
  <c r="A2966" i="27"/>
  <c r="B2966" i="27"/>
  <c r="C2966" i="27"/>
  <c r="D2966" i="27"/>
  <c r="E2966" i="27"/>
  <c r="F2966" i="27"/>
  <c r="A2967" i="27"/>
  <c r="B2967" i="27"/>
  <c r="C2967" i="27"/>
  <c r="D2967" i="27"/>
  <c r="E2967" i="27"/>
  <c r="F2967" i="27"/>
  <c r="A2968" i="27"/>
  <c r="B2968" i="27"/>
  <c r="C2968" i="27"/>
  <c r="D2968" i="27"/>
  <c r="E2968" i="27"/>
  <c r="F2968" i="27"/>
  <c r="A2969" i="27"/>
  <c r="B2969" i="27"/>
  <c r="C2969" i="27"/>
  <c r="D2969" i="27"/>
  <c r="E2969" i="27"/>
  <c r="F2969" i="27"/>
  <c r="A2970" i="27"/>
  <c r="B2970" i="27"/>
  <c r="C2970" i="27"/>
  <c r="D2970" i="27"/>
  <c r="E2970" i="27"/>
  <c r="F2970" i="27"/>
  <c r="A2971" i="27"/>
  <c r="B2971" i="27"/>
  <c r="C2971" i="27"/>
  <c r="D2971" i="27"/>
  <c r="E2971" i="27"/>
  <c r="F2971" i="27"/>
  <c r="A2972" i="27"/>
  <c r="B2972" i="27"/>
  <c r="C2972" i="27"/>
  <c r="D2972" i="27"/>
  <c r="E2972" i="27"/>
  <c r="F2972" i="27"/>
  <c r="A2973" i="27"/>
  <c r="B2973" i="27"/>
  <c r="C2973" i="27"/>
  <c r="D2973" i="27"/>
  <c r="E2973" i="27"/>
  <c r="F2973" i="27"/>
  <c r="A2974" i="27"/>
  <c r="B2974" i="27"/>
  <c r="C2974" i="27"/>
  <c r="D2974" i="27"/>
  <c r="E2974" i="27"/>
  <c r="F2974" i="27"/>
  <c r="A2975" i="27"/>
  <c r="B2975" i="27"/>
  <c r="C2975" i="27"/>
  <c r="D2975" i="27"/>
  <c r="E2975" i="27"/>
  <c r="F2975" i="27"/>
  <c r="A2976" i="27"/>
  <c r="B2976" i="27"/>
  <c r="C2976" i="27"/>
  <c r="D2976" i="27"/>
  <c r="E2976" i="27"/>
  <c r="F2976" i="27"/>
  <c r="A2977" i="27"/>
  <c r="B2977" i="27"/>
  <c r="C2977" i="27"/>
  <c r="D2977" i="27"/>
  <c r="E2977" i="27"/>
  <c r="F2977" i="27"/>
  <c r="A2978" i="27"/>
  <c r="B2978" i="27"/>
  <c r="C2978" i="27"/>
  <c r="D2978" i="27"/>
  <c r="E2978" i="27"/>
  <c r="F2978" i="27"/>
  <c r="A2979" i="27"/>
  <c r="B2979" i="27"/>
  <c r="C2979" i="27"/>
  <c r="D2979" i="27"/>
  <c r="E2979" i="27"/>
  <c r="F2979" i="27"/>
  <c r="A2980" i="27"/>
  <c r="B2980" i="27"/>
  <c r="C2980" i="27"/>
  <c r="D2980" i="27"/>
  <c r="E2980" i="27"/>
  <c r="F2980" i="27"/>
  <c r="A2981" i="27"/>
  <c r="B2981" i="27"/>
  <c r="C2981" i="27"/>
  <c r="D2981" i="27"/>
  <c r="E2981" i="27"/>
  <c r="F2981" i="27"/>
  <c r="A2982" i="27"/>
  <c r="B2982" i="27"/>
  <c r="C2982" i="27"/>
  <c r="D2982" i="27"/>
  <c r="E2982" i="27"/>
  <c r="F2982" i="27"/>
  <c r="A2983" i="27"/>
  <c r="B2983" i="27"/>
  <c r="C2983" i="27"/>
  <c r="D2983" i="27"/>
  <c r="E2983" i="27"/>
  <c r="F2983" i="27"/>
  <c r="A2984" i="27"/>
  <c r="B2984" i="27"/>
  <c r="C2984" i="27"/>
  <c r="D2984" i="27"/>
  <c r="E2984" i="27"/>
  <c r="F2984" i="27"/>
  <c r="A2985" i="27"/>
  <c r="B2985" i="27"/>
  <c r="C2985" i="27"/>
  <c r="D2985" i="27"/>
  <c r="E2985" i="27"/>
  <c r="F2985" i="27"/>
  <c r="A2986" i="27"/>
  <c r="B2986" i="27"/>
  <c r="C2986" i="27"/>
  <c r="D2986" i="27"/>
  <c r="E2986" i="27"/>
  <c r="F2986" i="27"/>
  <c r="A2987" i="27"/>
  <c r="B2987" i="27"/>
  <c r="C2987" i="27"/>
  <c r="D2987" i="27"/>
  <c r="E2987" i="27"/>
  <c r="F2987" i="27"/>
  <c r="A2988" i="27"/>
  <c r="B2988" i="27"/>
  <c r="C2988" i="27"/>
  <c r="D2988" i="27"/>
  <c r="E2988" i="27"/>
  <c r="F2988" i="27"/>
  <c r="A2989" i="27"/>
  <c r="B2989" i="27"/>
  <c r="C2989" i="27"/>
  <c r="D2989" i="27"/>
  <c r="E2989" i="27"/>
  <c r="F2989" i="27"/>
  <c r="A2990" i="27"/>
  <c r="B2990" i="27"/>
  <c r="C2990" i="27"/>
  <c r="D2990" i="27"/>
  <c r="E2990" i="27"/>
  <c r="F2990" i="27"/>
  <c r="A2991" i="27"/>
  <c r="B2991" i="27"/>
  <c r="C2991" i="27"/>
  <c r="D2991" i="27"/>
  <c r="E2991" i="27"/>
  <c r="F2991" i="27"/>
  <c r="A2992" i="27"/>
  <c r="B2992" i="27"/>
  <c r="C2992" i="27"/>
  <c r="D2992" i="27"/>
  <c r="E2992" i="27"/>
  <c r="F2992" i="27"/>
  <c r="A2993" i="27"/>
  <c r="B2993" i="27"/>
  <c r="C2993" i="27"/>
  <c r="D2993" i="27"/>
  <c r="E2993" i="27"/>
  <c r="F2993" i="27"/>
  <c r="A2994" i="27"/>
  <c r="B2994" i="27"/>
  <c r="C2994" i="27"/>
  <c r="D2994" i="27"/>
  <c r="E2994" i="27"/>
  <c r="F2994" i="27"/>
  <c r="A2995" i="27"/>
  <c r="B2995" i="27"/>
  <c r="C2995" i="27"/>
  <c r="D2995" i="27"/>
  <c r="E2995" i="27"/>
  <c r="F2995" i="27"/>
  <c r="A2996" i="27"/>
  <c r="B2996" i="27"/>
  <c r="C2996" i="27"/>
  <c r="D2996" i="27"/>
  <c r="E2996" i="27"/>
  <c r="F2996" i="27"/>
  <c r="A2997" i="27"/>
  <c r="B2997" i="27"/>
  <c r="C2997" i="27"/>
  <c r="D2997" i="27"/>
  <c r="E2997" i="27"/>
  <c r="F2997" i="27"/>
  <c r="A2998" i="27"/>
  <c r="B2998" i="27"/>
  <c r="C2998" i="27"/>
  <c r="D2998" i="27"/>
  <c r="E2998" i="27"/>
  <c r="F2998" i="27"/>
  <c r="A2999" i="27"/>
  <c r="B2999" i="27"/>
  <c r="C2999" i="27"/>
  <c r="D2999" i="27"/>
  <c r="E2999" i="27"/>
  <c r="F2999" i="27"/>
  <c r="A3000" i="27"/>
  <c r="B3000" i="27"/>
  <c r="C3000" i="27"/>
  <c r="D3000" i="27"/>
  <c r="E3000" i="27"/>
  <c r="F3000" i="27"/>
  <c r="A3001" i="27"/>
  <c r="B3001" i="27"/>
  <c r="C3001" i="27"/>
  <c r="D3001" i="27"/>
  <c r="E3001" i="27"/>
  <c r="F3001" i="27"/>
  <c r="A3002" i="27"/>
  <c r="B3002" i="27"/>
  <c r="C3002" i="27"/>
  <c r="D3002" i="27"/>
  <c r="E3002" i="27"/>
  <c r="F3002" i="27"/>
  <c r="A3003" i="27"/>
  <c r="B3003" i="27"/>
  <c r="C3003" i="27"/>
  <c r="D3003" i="27"/>
  <c r="E3003" i="27"/>
  <c r="F3003" i="27"/>
  <c r="A3004" i="27"/>
  <c r="B3004" i="27"/>
  <c r="C3004" i="27"/>
  <c r="D3004" i="27"/>
  <c r="E3004" i="27"/>
  <c r="F3004" i="27"/>
  <c r="A3005" i="27"/>
  <c r="B3005" i="27"/>
  <c r="C3005" i="27"/>
  <c r="D3005" i="27"/>
  <c r="E3005" i="27"/>
  <c r="F3005" i="27"/>
  <c r="A3006" i="27"/>
  <c r="B3006" i="27"/>
  <c r="C3006" i="27"/>
  <c r="D3006" i="27"/>
  <c r="E3006" i="27"/>
  <c r="F3006" i="27"/>
  <c r="A3007" i="27"/>
  <c r="B3007" i="27"/>
  <c r="C3007" i="27"/>
  <c r="D3007" i="27"/>
  <c r="E3007" i="27"/>
  <c r="F3007" i="27"/>
  <c r="A3008" i="27"/>
  <c r="B3008" i="27"/>
  <c r="C3008" i="27"/>
  <c r="D3008" i="27"/>
  <c r="E3008" i="27"/>
  <c r="F3008" i="27"/>
  <c r="A3009" i="27"/>
  <c r="B3009" i="27"/>
  <c r="C3009" i="27"/>
  <c r="D3009" i="27"/>
  <c r="E3009" i="27"/>
  <c r="F3009" i="27"/>
  <c r="A3010" i="27"/>
  <c r="B3010" i="27"/>
  <c r="C3010" i="27"/>
  <c r="D3010" i="27"/>
  <c r="E3010" i="27"/>
  <c r="F3010" i="27"/>
  <c r="A3011" i="27"/>
  <c r="B3011" i="27"/>
  <c r="C3011" i="27"/>
  <c r="D3011" i="27"/>
  <c r="E3011" i="27"/>
  <c r="F3011" i="27"/>
  <c r="A3012" i="27"/>
  <c r="B3012" i="27"/>
  <c r="C3012" i="27"/>
  <c r="D3012" i="27"/>
  <c r="E3012" i="27"/>
  <c r="F3012" i="27"/>
  <c r="A3013" i="27"/>
  <c r="B3013" i="27"/>
  <c r="C3013" i="27"/>
  <c r="D3013" i="27"/>
  <c r="E3013" i="27"/>
  <c r="F3013" i="27"/>
  <c r="A3014" i="27"/>
  <c r="B3014" i="27"/>
  <c r="C3014" i="27"/>
  <c r="D3014" i="27"/>
  <c r="E3014" i="27"/>
  <c r="F3014" i="27"/>
  <c r="A3015" i="27"/>
  <c r="B3015" i="27"/>
  <c r="C3015" i="27"/>
  <c r="D3015" i="27"/>
  <c r="E3015" i="27"/>
  <c r="F3015" i="27"/>
  <c r="A3016" i="27"/>
  <c r="B3016" i="27"/>
  <c r="C3016" i="27"/>
  <c r="D3016" i="27"/>
  <c r="E3016" i="27"/>
  <c r="F3016" i="27"/>
  <c r="A3017" i="27"/>
  <c r="B3017" i="27"/>
  <c r="C3017" i="27"/>
  <c r="D3017" i="27"/>
  <c r="E3017" i="27"/>
  <c r="F3017" i="27"/>
  <c r="A3018" i="27"/>
  <c r="B3018" i="27"/>
  <c r="C3018" i="27"/>
  <c r="D3018" i="27"/>
  <c r="E3018" i="27"/>
  <c r="F3018" i="27"/>
  <c r="A3019" i="27"/>
  <c r="B3019" i="27"/>
  <c r="C3019" i="27"/>
  <c r="D3019" i="27"/>
  <c r="E3019" i="27"/>
  <c r="F3019" i="27"/>
  <c r="A3020" i="27"/>
  <c r="B3020" i="27"/>
  <c r="C3020" i="27"/>
  <c r="D3020" i="27"/>
  <c r="E3020" i="27"/>
  <c r="F3020" i="27"/>
  <c r="A3021" i="27"/>
  <c r="B3021" i="27"/>
  <c r="C3021" i="27"/>
  <c r="D3021" i="27"/>
  <c r="E3021" i="27"/>
  <c r="F3021" i="27"/>
  <c r="A3022" i="27"/>
  <c r="B3022" i="27"/>
  <c r="C3022" i="27"/>
  <c r="D3022" i="27"/>
  <c r="E3022" i="27"/>
  <c r="F3022" i="27"/>
  <c r="A3023" i="27"/>
  <c r="B3023" i="27"/>
  <c r="C3023" i="27"/>
  <c r="D3023" i="27"/>
  <c r="E3023" i="27"/>
  <c r="F3023" i="27"/>
  <c r="A3024" i="27"/>
  <c r="B3024" i="27"/>
  <c r="C3024" i="27"/>
  <c r="D3024" i="27"/>
  <c r="E3024" i="27"/>
  <c r="F3024" i="27"/>
  <c r="A3025" i="27"/>
  <c r="B3025" i="27"/>
  <c r="C3025" i="27"/>
  <c r="D3025" i="27"/>
  <c r="E3025" i="27"/>
  <c r="F3025" i="27"/>
  <c r="A3026" i="27"/>
  <c r="B3026" i="27"/>
  <c r="C3026" i="27"/>
  <c r="D3026" i="27"/>
  <c r="E3026" i="27"/>
  <c r="F3026" i="27"/>
  <c r="A3027" i="27"/>
  <c r="B3027" i="27"/>
  <c r="C3027" i="27"/>
  <c r="D3027" i="27"/>
  <c r="E3027" i="27"/>
  <c r="F3027" i="27"/>
  <c r="A3028" i="27"/>
  <c r="B3028" i="27"/>
  <c r="C3028" i="27"/>
  <c r="D3028" i="27"/>
  <c r="E3028" i="27"/>
  <c r="F3028" i="27"/>
  <c r="A3029" i="27"/>
  <c r="B3029" i="27"/>
  <c r="C3029" i="27"/>
  <c r="D3029" i="27"/>
  <c r="E3029" i="27"/>
  <c r="F3029" i="27"/>
  <c r="A3030" i="27"/>
  <c r="B3030" i="27"/>
  <c r="C3030" i="27"/>
  <c r="D3030" i="27"/>
  <c r="E3030" i="27"/>
  <c r="F3030" i="27"/>
  <c r="A3031" i="27"/>
  <c r="B3031" i="27"/>
  <c r="C3031" i="27"/>
  <c r="D3031" i="27"/>
  <c r="E3031" i="27"/>
  <c r="F3031" i="27"/>
  <c r="A3032" i="27"/>
  <c r="B3032" i="27"/>
  <c r="C3032" i="27"/>
  <c r="D3032" i="27"/>
  <c r="E3032" i="27"/>
  <c r="F3032" i="27"/>
  <c r="A3033" i="27"/>
  <c r="B3033" i="27"/>
  <c r="C3033" i="27"/>
  <c r="D3033" i="27"/>
  <c r="E3033" i="27"/>
  <c r="F3033" i="27"/>
  <c r="A3034" i="27"/>
  <c r="B3034" i="27"/>
  <c r="C3034" i="27"/>
  <c r="D3034" i="27"/>
  <c r="E3034" i="27"/>
  <c r="F3034" i="27"/>
  <c r="A3035" i="27"/>
  <c r="B3035" i="27"/>
  <c r="C3035" i="27"/>
  <c r="D3035" i="27"/>
  <c r="E3035" i="27"/>
  <c r="F3035" i="27"/>
  <c r="A3036" i="27"/>
  <c r="B3036" i="27"/>
  <c r="C3036" i="27"/>
  <c r="D3036" i="27"/>
  <c r="E3036" i="27"/>
  <c r="F3036" i="27"/>
  <c r="A3037" i="27"/>
  <c r="B3037" i="27"/>
  <c r="C3037" i="27"/>
  <c r="D3037" i="27"/>
  <c r="E3037" i="27"/>
  <c r="F3037" i="27"/>
  <c r="A3038" i="27"/>
  <c r="B3038" i="27"/>
  <c r="C3038" i="27"/>
  <c r="D3038" i="27"/>
  <c r="E3038" i="27"/>
  <c r="F3038" i="27"/>
  <c r="A3039" i="27"/>
  <c r="B3039" i="27"/>
  <c r="C3039" i="27"/>
  <c r="D3039" i="27"/>
  <c r="E3039" i="27"/>
  <c r="F3039" i="27"/>
  <c r="A3040" i="27"/>
  <c r="B3040" i="27"/>
  <c r="C3040" i="27"/>
  <c r="D3040" i="27"/>
  <c r="E3040" i="27"/>
  <c r="F3040" i="27"/>
  <c r="A3041" i="27"/>
  <c r="B3041" i="27"/>
  <c r="C3041" i="27"/>
  <c r="D3041" i="27"/>
  <c r="E3041" i="27"/>
  <c r="F3041" i="27"/>
  <c r="A3042" i="27"/>
  <c r="B3042" i="27"/>
  <c r="C3042" i="27"/>
  <c r="D3042" i="27"/>
  <c r="E3042" i="27"/>
  <c r="F3042" i="27"/>
  <c r="A3043" i="27"/>
  <c r="B3043" i="27"/>
  <c r="C3043" i="27"/>
  <c r="D3043" i="27"/>
  <c r="E3043" i="27"/>
  <c r="F3043" i="27"/>
  <c r="A3044" i="27"/>
  <c r="B3044" i="27"/>
  <c r="C3044" i="27"/>
  <c r="D3044" i="27"/>
  <c r="E3044" i="27"/>
  <c r="F3044" i="27"/>
  <c r="A3045" i="27"/>
  <c r="B3045" i="27"/>
  <c r="C3045" i="27"/>
  <c r="D3045" i="27"/>
  <c r="E3045" i="27"/>
  <c r="F3045" i="27"/>
  <c r="A3046" i="27"/>
  <c r="B3046" i="27"/>
  <c r="C3046" i="27"/>
  <c r="D3046" i="27"/>
  <c r="E3046" i="27"/>
  <c r="F3046" i="27"/>
  <c r="A3047" i="27"/>
  <c r="B3047" i="27"/>
  <c r="C3047" i="27"/>
  <c r="D3047" i="27"/>
  <c r="E3047" i="27"/>
  <c r="F3047" i="27"/>
  <c r="A3048" i="27"/>
  <c r="B3048" i="27"/>
  <c r="C3048" i="27"/>
  <c r="D3048" i="27"/>
  <c r="E3048" i="27"/>
  <c r="F3048" i="27"/>
  <c r="A3049" i="27"/>
  <c r="B3049" i="27"/>
  <c r="C3049" i="27"/>
  <c r="D3049" i="27"/>
  <c r="E3049" i="27"/>
  <c r="F3049" i="27"/>
  <c r="A3050" i="27"/>
  <c r="B3050" i="27"/>
  <c r="C3050" i="27"/>
  <c r="D3050" i="27"/>
  <c r="E3050" i="27"/>
  <c r="F3050" i="27"/>
  <c r="A3051" i="27"/>
  <c r="B3051" i="27"/>
  <c r="C3051" i="27"/>
  <c r="D3051" i="27"/>
  <c r="E3051" i="27"/>
  <c r="F3051" i="27"/>
  <c r="A3052" i="27"/>
  <c r="B3052" i="27"/>
  <c r="C3052" i="27"/>
  <c r="D3052" i="27"/>
  <c r="E3052" i="27"/>
  <c r="F3052" i="27"/>
  <c r="A3053" i="27"/>
  <c r="B3053" i="27"/>
  <c r="C3053" i="27"/>
  <c r="D3053" i="27"/>
  <c r="E3053" i="27"/>
  <c r="F3053" i="27"/>
  <c r="A3054" i="27"/>
  <c r="B3054" i="27"/>
  <c r="C3054" i="27"/>
  <c r="D3054" i="27"/>
  <c r="E3054" i="27"/>
  <c r="F3054" i="27"/>
  <c r="A3055" i="27"/>
  <c r="B3055" i="27"/>
  <c r="C3055" i="27"/>
  <c r="D3055" i="27"/>
  <c r="E3055" i="27"/>
  <c r="F3055" i="27"/>
  <c r="A3056" i="27"/>
  <c r="B3056" i="27"/>
  <c r="C3056" i="27"/>
  <c r="D3056" i="27"/>
  <c r="E3056" i="27"/>
  <c r="F3056" i="27"/>
  <c r="A3057" i="27"/>
  <c r="B3057" i="27"/>
  <c r="C3057" i="27"/>
  <c r="D3057" i="27"/>
  <c r="E3057" i="27"/>
  <c r="F3057" i="27"/>
  <c r="A3058" i="27"/>
  <c r="B3058" i="27"/>
  <c r="C3058" i="27"/>
  <c r="D3058" i="27"/>
  <c r="E3058" i="27"/>
  <c r="F3058" i="27"/>
  <c r="A3059" i="27"/>
  <c r="B3059" i="27"/>
  <c r="C3059" i="27"/>
  <c r="D3059" i="27"/>
  <c r="E3059" i="27"/>
  <c r="F3059" i="27"/>
  <c r="A3060" i="27"/>
  <c r="B3060" i="27"/>
  <c r="C3060" i="27"/>
  <c r="D3060" i="27"/>
  <c r="E3060" i="27"/>
  <c r="F3060" i="27"/>
  <c r="A3061" i="27"/>
  <c r="B3061" i="27"/>
  <c r="C3061" i="27"/>
  <c r="D3061" i="27"/>
  <c r="E3061" i="27"/>
  <c r="F3061" i="27"/>
  <c r="A3062" i="27"/>
  <c r="B3062" i="27"/>
  <c r="C3062" i="27"/>
  <c r="D3062" i="27"/>
  <c r="E3062" i="27"/>
  <c r="F3062" i="27"/>
  <c r="A3063" i="27"/>
  <c r="B3063" i="27"/>
  <c r="C3063" i="27"/>
  <c r="D3063" i="27"/>
  <c r="E3063" i="27"/>
  <c r="F3063" i="27"/>
  <c r="A3064" i="27"/>
  <c r="B3064" i="27"/>
  <c r="C3064" i="27"/>
  <c r="D3064" i="27"/>
  <c r="E3064" i="27"/>
  <c r="F3064" i="27"/>
  <c r="A3065" i="27"/>
  <c r="B3065" i="27"/>
  <c r="C3065" i="27"/>
  <c r="D3065" i="27"/>
  <c r="E3065" i="27"/>
  <c r="F3065" i="27"/>
  <c r="A3066" i="27"/>
  <c r="B3066" i="27"/>
  <c r="C3066" i="27"/>
  <c r="D3066" i="27"/>
  <c r="E3066" i="27"/>
  <c r="F3066" i="27"/>
  <c r="A3067" i="27"/>
  <c r="B3067" i="27"/>
  <c r="C3067" i="27"/>
  <c r="D3067" i="27"/>
  <c r="E3067" i="27"/>
  <c r="F3067" i="27"/>
  <c r="A3068" i="27"/>
  <c r="B3068" i="27"/>
  <c r="C3068" i="27"/>
  <c r="D3068" i="27"/>
  <c r="E3068" i="27"/>
  <c r="F3068" i="27"/>
  <c r="A3069" i="27"/>
  <c r="B3069" i="27"/>
  <c r="C3069" i="27"/>
  <c r="D3069" i="27"/>
  <c r="E3069" i="27"/>
  <c r="F3069" i="27"/>
  <c r="A3070" i="27"/>
  <c r="B3070" i="27"/>
  <c r="C3070" i="27"/>
  <c r="D3070" i="27"/>
  <c r="E3070" i="27"/>
  <c r="F3070" i="27"/>
  <c r="A3071" i="27"/>
  <c r="B3071" i="27"/>
  <c r="C3071" i="27"/>
  <c r="D3071" i="27"/>
  <c r="E3071" i="27"/>
  <c r="F3071" i="27"/>
  <c r="A3072" i="27"/>
  <c r="B3072" i="27"/>
  <c r="C3072" i="27"/>
  <c r="D3072" i="27"/>
  <c r="E3072" i="27"/>
  <c r="F3072" i="27"/>
  <c r="A3073" i="27"/>
  <c r="B3073" i="27"/>
  <c r="C3073" i="27"/>
  <c r="D3073" i="27"/>
  <c r="E3073" i="27"/>
  <c r="F3073" i="27"/>
  <c r="A3074" i="27"/>
  <c r="B3074" i="27"/>
  <c r="C3074" i="27"/>
  <c r="D3074" i="27"/>
  <c r="E3074" i="27"/>
  <c r="F3074" i="27"/>
  <c r="A3075" i="27"/>
  <c r="B3075" i="27"/>
  <c r="C3075" i="27"/>
  <c r="D3075" i="27"/>
  <c r="E3075" i="27"/>
  <c r="F3075" i="27"/>
  <c r="A3076" i="27"/>
  <c r="B3076" i="27"/>
  <c r="C3076" i="27"/>
  <c r="D3076" i="27"/>
  <c r="E3076" i="27"/>
  <c r="F3076" i="27"/>
  <c r="A3077" i="27"/>
  <c r="B3077" i="27"/>
  <c r="C3077" i="27"/>
  <c r="D3077" i="27"/>
  <c r="E3077" i="27"/>
  <c r="F3077" i="27"/>
  <c r="A3078" i="27"/>
  <c r="B3078" i="27"/>
  <c r="C3078" i="27"/>
  <c r="D3078" i="27"/>
  <c r="E3078" i="27"/>
  <c r="F3078" i="27"/>
  <c r="A3079" i="27"/>
  <c r="B3079" i="27"/>
  <c r="C3079" i="27"/>
  <c r="D3079" i="27"/>
  <c r="E3079" i="27"/>
  <c r="F3079" i="27"/>
  <c r="A3080" i="27"/>
  <c r="B3080" i="27"/>
  <c r="C3080" i="27"/>
  <c r="D3080" i="27"/>
  <c r="E3080" i="27"/>
  <c r="F3080" i="27"/>
  <c r="A3081" i="27"/>
  <c r="B3081" i="27"/>
  <c r="C3081" i="27"/>
  <c r="D3081" i="27"/>
  <c r="E3081" i="27"/>
  <c r="F3081" i="27"/>
  <c r="A3082" i="27"/>
  <c r="B3082" i="27"/>
  <c r="C3082" i="27"/>
  <c r="D3082" i="27"/>
  <c r="E3082" i="27"/>
  <c r="F3082" i="27"/>
  <c r="A3083" i="27"/>
  <c r="B3083" i="27"/>
  <c r="C3083" i="27"/>
  <c r="D3083" i="27"/>
  <c r="E3083" i="27"/>
  <c r="F3083" i="27"/>
  <c r="A3084" i="27"/>
  <c r="B3084" i="27"/>
  <c r="C3084" i="27"/>
  <c r="D3084" i="27"/>
  <c r="E3084" i="27"/>
  <c r="F3084" i="27"/>
  <c r="A3085" i="27"/>
  <c r="B3085" i="27"/>
  <c r="C3085" i="27"/>
  <c r="D3085" i="27"/>
  <c r="E3085" i="27"/>
  <c r="F3085" i="27"/>
  <c r="A3086" i="27"/>
  <c r="B3086" i="27"/>
  <c r="C3086" i="27"/>
  <c r="D3086" i="27"/>
  <c r="E3086" i="27"/>
  <c r="F3086" i="27"/>
  <c r="A3087" i="27"/>
  <c r="B3087" i="27"/>
  <c r="C3087" i="27"/>
  <c r="D3087" i="27"/>
  <c r="E3087" i="27"/>
  <c r="F3087" i="27"/>
  <c r="A3088" i="27"/>
  <c r="B3088" i="27"/>
  <c r="C3088" i="27"/>
  <c r="D3088" i="27"/>
  <c r="E3088" i="27"/>
  <c r="F3088" i="27"/>
  <c r="A3089" i="27"/>
  <c r="B3089" i="27"/>
  <c r="C3089" i="27"/>
  <c r="D3089" i="27"/>
  <c r="E3089" i="27"/>
  <c r="F3089" i="27"/>
  <c r="A3090" i="27"/>
  <c r="B3090" i="27"/>
  <c r="C3090" i="27"/>
  <c r="D3090" i="27"/>
  <c r="E3090" i="27"/>
  <c r="F3090" i="27"/>
  <c r="A3091" i="27"/>
  <c r="B3091" i="27"/>
  <c r="C3091" i="27"/>
  <c r="D3091" i="27"/>
  <c r="E3091" i="27"/>
  <c r="F3091" i="27"/>
  <c r="A3092" i="27"/>
  <c r="B3092" i="27"/>
  <c r="C3092" i="27"/>
  <c r="D3092" i="27"/>
  <c r="E3092" i="27"/>
  <c r="F3092" i="27"/>
  <c r="A3093" i="27"/>
  <c r="B3093" i="27"/>
  <c r="C3093" i="27"/>
  <c r="D3093" i="27"/>
  <c r="E3093" i="27"/>
  <c r="F3093" i="27"/>
  <c r="A3094" i="27"/>
  <c r="B3094" i="27"/>
  <c r="C3094" i="27"/>
  <c r="D3094" i="27"/>
  <c r="E3094" i="27"/>
  <c r="F3094" i="27"/>
  <c r="A3095" i="27"/>
  <c r="B3095" i="27"/>
  <c r="C3095" i="27"/>
  <c r="D3095" i="27"/>
  <c r="E3095" i="27"/>
  <c r="F3095" i="27"/>
  <c r="A3096" i="27"/>
  <c r="B3096" i="27"/>
  <c r="C3096" i="27"/>
  <c r="D3096" i="27"/>
  <c r="E3096" i="27"/>
  <c r="F3096" i="27"/>
  <c r="A3097" i="27"/>
  <c r="B3097" i="27"/>
  <c r="C3097" i="27"/>
  <c r="D3097" i="27"/>
  <c r="E3097" i="27"/>
  <c r="F3097" i="27"/>
  <c r="A3098" i="27"/>
  <c r="B3098" i="27"/>
  <c r="C3098" i="27"/>
  <c r="D3098" i="27"/>
  <c r="E3098" i="27"/>
  <c r="F3098" i="27"/>
  <c r="A3099" i="27"/>
  <c r="B3099" i="27"/>
  <c r="C3099" i="27"/>
  <c r="D3099" i="27"/>
  <c r="E3099" i="27"/>
  <c r="F3099" i="27"/>
  <c r="A3100" i="27"/>
  <c r="B3100" i="27"/>
  <c r="C3100" i="27"/>
  <c r="D3100" i="27"/>
  <c r="E3100" i="27"/>
  <c r="F3100" i="27"/>
  <c r="A3101" i="27"/>
  <c r="B3101" i="27"/>
  <c r="C3101" i="27"/>
  <c r="D3101" i="27"/>
  <c r="E3101" i="27"/>
  <c r="F3101" i="27"/>
  <c r="A3102" i="27"/>
  <c r="B3102" i="27"/>
  <c r="C3102" i="27"/>
  <c r="D3102" i="27"/>
  <c r="E3102" i="27"/>
  <c r="F3102" i="27"/>
  <c r="A3103" i="27"/>
  <c r="B3103" i="27"/>
  <c r="C3103" i="27"/>
  <c r="D3103" i="27"/>
  <c r="E3103" i="27"/>
  <c r="F3103" i="27"/>
  <c r="A3104" i="27"/>
  <c r="B3104" i="27"/>
  <c r="C3104" i="27"/>
  <c r="D3104" i="27"/>
  <c r="E3104" i="27"/>
  <c r="F3104" i="27"/>
  <c r="A3105" i="27"/>
  <c r="B3105" i="27"/>
  <c r="C3105" i="27"/>
  <c r="D3105" i="27"/>
  <c r="E3105" i="27"/>
  <c r="F3105" i="27"/>
  <c r="A3106" i="27"/>
  <c r="B3106" i="27"/>
  <c r="C3106" i="27"/>
  <c r="D3106" i="27"/>
  <c r="E3106" i="27"/>
  <c r="F3106" i="27"/>
  <c r="A3107" i="27"/>
  <c r="B3107" i="27"/>
  <c r="C3107" i="27"/>
  <c r="D3107" i="27"/>
  <c r="E3107" i="27"/>
  <c r="F3107" i="27"/>
  <c r="A3108" i="27"/>
  <c r="B3108" i="27"/>
  <c r="C3108" i="27"/>
  <c r="D3108" i="27"/>
  <c r="E3108" i="27"/>
  <c r="F3108" i="27"/>
  <c r="A3109" i="27"/>
  <c r="B3109" i="27"/>
  <c r="C3109" i="27"/>
  <c r="D3109" i="27"/>
  <c r="E3109" i="27"/>
  <c r="F3109" i="27"/>
  <c r="A3110" i="27"/>
  <c r="B3110" i="27"/>
  <c r="C3110" i="27"/>
  <c r="D3110" i="27"/>
  <c r="E3110" i="27"/>
  <c r="F3110" i="27"/>
  <c r="A3111" i="27"/>
  <c r="B3111" i="27"/>
  <c r="C3111" i="27"/>
  <c r="D3111" i="27"/>
  <c r="E3111" i="27"/>
  <c r="F3111" i="27"/>
  <c r="A3112" i="27"/>
  <c r="B3112" i="27"/>
  <c r="C3112" i="27"/>
  <c r="D3112" i="27"/>
  <c r="E3112" i="27"/>
  <c r="F3112" i="27"/>
  <c r="A3113" i="27"/>
  <c r="B3113" i="27"/>
  <c r="C3113" i="27"/>
  <c r="D3113" i="27"/>
  <c r="E3113" i="27"/>
  <c r="F3113" i="27"/>
  <c r="A3114" i="27"/>
  <c r="B3114" i="27"/>
  <c r="C3114" i="27"/>
  <c r="D3114" i="27"/>
  <c r="E3114" i="27"/>
  <c r="F3114" i="27"/>
  <c r="A3115" i="27"/>
  <c r="B3115" i="27"/>
  <c r="C3115" i="27"/>
  <c r="D3115" i="27"/>
  <c r="E3115" i="27"/>
  <c r="F3115" i="27"/>
  <c r="A3116" i="27"/>
  <c r="B3116" i="27"/>
  <c r="C3116" i="27"/>
  <c r="D3116" i="27"/>
  <c r="E3116" i="27"/>
  <c r="F3116" i="27"/>
  <c r="A3117" i="27"/>
  <c r="B3117" i="27"/>
  <c r="C3117" i="27"/>
  <c r="D3117" i="27"/>
  <c r="E3117" i="27"/>
  <c r="F3117" i="27"/>
  <c r="A3118" i="27"/>
  <c r="B3118" i="27"/>
  <c r="C3118" i="27"/>
  <c r="D3118" i="27"/>
  <c r="E3118" i="27"/>
  <c r="F3118" i="27"/>
  <c r="A3119" i="27"/>
  <c r="B3119" i="27"/>
  <c r="C3119" i="27"/>
  <c r="D3119" i="27"/>
  <c r="E3119" i="27"/>
  <c r="F3119" i="27"/>
  <c r="A3120" i="27"/>
  <c r="B3120" i="27"/>
  <c r="C3120" i="27"/>
  <c r="D3120" i="27"/>
  <c r="E3120" i="27"/>
  <c r="F3120" i="27"/>
  <c r="A3121" i="27"/>
  <c r="B3121" i="27"/>
  <c r="C3121" i="27"/>
  <c r="D3121" i="27"/>
  <c r="E3121" i="27"/>
  <c r="F3121" i="27"/>
  <c r="A3122" i="27"/>
  <c r="B3122" i="27"/>
  <c r="C3122" i="27"/>
  <c r="D3122" i="27"/>
  <c r="E3122" i="27"/>
  <c r="F3122" i="27"/>
  <c r="A3123" i="27"/>
  <c r="B3123" i="27"/>
  <c r="C3123" i="27"/>
  <c r="D3123" i="27"/>
  <c r="E3123" i="27"/>
  <c r="F3123" i="27"/>
  <c r="A3124" i="27"/>
  <c r="B3124" i="27"/>
  <c r="C3124" i="27"/>
  <c r="D3124" i="27"/>
  <c r="E3124" i="27"/>
  <c r="F3124" i="27"/>
  <c r="A3125" i="27"/>
  <c r="B3125" i="27"/>
  <c r="C3125" i="27"/>
  <c r="D3125" i="27"/>
  <c r="E3125" i="27"/>
  <c r="F3125" i="27"/>
  <c r="A3126" i="27"/>
  <c r="B3126" i="27"/>
  <c r="C3126" i="27"/>
  <c r="D3126" i="27"/>
  <c r="E3126" i="27"/>
  <c r="F3126" i="27"/>
  <c r="A3127" i="27"/>
  <c r="B3127" i="27"/>
  <c r="C3127" i="27"/>
  <c r="D3127" i="27"/>
  <c r="E3127" i="27"/>
  <c r="F3127" i="27"/>
  <c r="A3128" i="27"/>
  <c r="B3128" i="27"/>
  <c r="C3128" i="27"/>
  <c r="D3128" i="27"/>
  <c r="E3128" i="27"/>
  <c r="F3128" i="27"/>
  <c r="A3129" i="27"/>
  <c r="B3129" i="27"/>
  <c r="C3129" i="27"/>
  <c r="D3129" i="27"/>
  <c r="E3129" i="27"/>
  <c r="F3129" i="27"/>
  <c r="A3130" i="27"/>
  <c r="B3130" i="27"/>
  <c r="C3130" i="27"/>
  <c r="D3130" i="27"/>
  <c r="E3130" i="27"/>
  <c r="F3130" i="27"/>
  <c r="A3131" i="27"/>
  <c r="B3131" i="27"/>
  <c r="C3131" i="27"/>
  <c r="D3131" i="27"/>
  <c r="E3131" i="27"/>
  <c r="F3131" i="27"/>
  <c r="A3132" i="27"/>
  <c r="B3132" i="27"/>
  <c r="C3132" i="27"/>
  <c r="D3132" i="27"/>
  <c r="E3132" i="27"/>
  <c r="F3132" i="27"/>
  <c r="A3133" i="27"/>
  <c r="B3133" i="27"/>
  <c r="C3133" i="27"/>
  <c r="D3133" i="27"/>
  <c r="E3133" i="27"/>
  <c r="F3133" i="27"/>
  <c r="A3134" i="27"/>
  <c r="B3134" i="27"/>
  <c r="C3134" i="27"/>
  <c r="D3134" i="27"/>
  <c r="E3134" i="27"/>
  <c r="F3134" i="27"/>
  <c r="A3135" i="27"/>
  <c r="B3135" i="27"/>
  <c r="C3135" i="27"/>
  <c r="D3135" i="27"/>
  <c r="E3135" i="27"/>
  <c r="F3135" i="27"/>
  <c r="A3136" i="27"/>
  <c r="B3136" i="27"/>
  <c r="C3136" i="27"/>
  <c r="D3136" i="27"/>
  <c r="E3136" i="27"/>
  <c r="F3136" i="27"/>
  <c r="A3137" i="27"/>
  <c r="B3137" i="27"/>
  <c r="C3137" i="27"/>
  <c r="D3137" i="27"/>
  <c r="E3137" i="27"/>
  <c r="F3137" i="27"/>
  <c r="A3138" i="27"/>
  <c r="B3138" i="27"/>
  <c r="C3138" i="27"/>
  <c r="D3138" i="27"/>
  <c r="E3138" i="27"/>
  <c r="F3138" i="27"/>
  <c r="A3139" i="27"/>
  <c r="B3139" i="27"/>
  <c r="C3139" i="27"/>
  <c r="D3139" i="27"/>
  <c r="E3139" i="27"/>
  <c r="F3139" i="27"/>
  <c r="A3140" i="27"/>
  <c r="B3140" i="27"/>
  <c r="C3140" i="27"/>
  <c r="D3140" i="27"/>
  <c r="E3140" i="27"/>
  <c r="F3140" i="27"/>
  <c r="A3141" i="27"/>
  <c r="B3141" i="27"/>
  <c r="C3141" i="27"/>
  <c r="D3141" i="27"/>
  <c r="E3141" i="27"/>
  <c r="F3141" i="27"/>
  <c r="A3142" i="27"/>
  <c r="B3142" i="27"/>
  <c r="C3142" i="27"/>
  <c r="D3142" i="27"/>
  <c r="E3142" i="27"/>
  <c r="F3142" i="27"/>
  <c r="A3143" i="27"/>
  <c r="B3143" i="27"/>
  <c r="C3143" i="27"/>
  <c r="D3143" i="27"/>
  <c r="E3143" i="27"/>
  <c r="F3143" i="27"/>
  <c r="A3144" i="27"/>
  <c r="B3144" i="27"/>
  <c r="C3144" i="27"/>
  <c r="D3144" i="27"/>
  <c r="E3144" i="27"/>
  <c r="F3144" i="27"/>
  <c r="A3145" i="27"/>
  <c r="B3145" i="27"/>
  <c r="C3145" i="27"/>
  <c r="D3145" i="27"/>
  <c r="E3145" i="27"/>
  <c r="F3145" i="27"/>
  <c r="A3146" i="27"/>
  <c r="B3146" i="27"/>
  <c r="C3146" i="27"/>
  <c r="D3146" i="27"/>
  <c r="E3146" i="27"/>
  <c r="F3146" i="27"/>
  <c r="A3147" i="27"/>
  <c r="B3147" i="27"/>
  <c r="C3147" i="27"/>
  <c r="D3147" i="27"/>
  <c r="E3147" i="27"/>
  <c r="F3147" i="27"/>
  <c r="A3148" i="27"/>
  <c r="B3148" i="27"/>
  <c r="C3148" i="27"/>
  <c r="D3148" i="27"/>
  <c r="E3148" i="27"/>
  <c r="F3148" i="27"/>
  <c r="A3149" i="27"/>
  <c r="B3149" i="27"/>
  <c r="C3149" i="27"/>
  <c r="D3149" i="27"/>
  <c r="E3149" i="27"/>
  <c r="F3149" i="27"/>
  <c r="A3150" i="27"/>
  <c r="B3150" i="27"/>
  <c r="C3150" i="27"/>
  <c r="D3150" i="27"/>
  <c r="E3150" i="27"/>
  <c r="F3150" i="27"/>
  <c r="A3151" i="27"/>
  <c r="B3151" i="27"/>
  <c r="C3151" i="27"/>
  <c r="D3151" i="27"/>
  <c r="E3151" i="27"/>
  <c r="F3151" i="27"/>
  <c r="A3152" i="27"/>
  <c r="B3152" i="27"/>
  <c r="C3152" i="27"/>
  <c r="D3152" i="27"/>
  <c r="E3152" i="27"/>
  <c r="F3152" i="27"/>
  <c r="A3153" i="27"/>
  <c r="B3153" i="27"/>
  <c r="C3153" i="27"/>
  <c r="D3153" i="27"/>
  <c r="E3153" i="27"/>
  <c r="F3153" i="27"/>
  <c r="A3154" i="27"/>
  <c r="B3154" i="27"/>
  <c r="C3154" i="27"/>
  <c r="D3154" i="27"/>
  <c r="E3154" i="27"/>
  <c r="F3154" i="27"/>
  <c r="A3155" i="27"/>
  <c r="B3155" i="27"/>
  <c r="C3155" i="27"/>
  <c r="D3155" i="27"/>
  <c r="E3155" i="27"/>
  <c r="F3155" i="27"/>
  <c r="A3156" i="27"/>
  <c r="B3156" i="27"/>
  <c r="C3156" i="27"/>
  <c r="D3156" i="27"/>
  <c r="E3156" i="27"/>
  <c r="F3156" i="27"/>
  <c r="A3157" i="27"/>
  <c r="B3157" i="27"/>
  <c r="C3157" i="27"/>
  <c r="D3157" i="27"/>
  <c r="E3157" i="27"/>
  <c r="F3157" i="27"/>
  <c r="A3158" i="27"/>
  <c r="B3158" i="27"/>
  <c r="C3158" i="27"/>
  <c r="D3158" i="27"/>
  <c r="E3158" i="27"/>
  <c r="F3158" i="27"/>
  <c r="A3159" i="27"/>
  <c r="B3159" i="27"/>
  <c r="C3159" i="27"/>
  <c r="D3159" i="27"/>
  <c r="E3159" i="27"/>
  <c r="F3159" i="27"/>
  <c r="A3160" i="27"/>
  <c r="B3160" i="27"/>
  <c r="C3160" i="27"/>
  <c r="D3160" i="27"/>
  <c r="E3160" i="27"/>
  <c r="F3160" i="27"/>
  <c r="A3161" i="27"/>
  <c r="B3161" i="27"/>
  <c r="C3161" i="27"/>
  <c r="D3161" i="27"/>
  <c r="E3161" i="27"/>
  <c r="F3161" i="27"/>
  <c r="A3162" i="27"/>
  <c r="B3162" i="27"/>
  <c r="C3162" i="27"/>
  <c r="D3162" i="27"/>
  <c r="E3162" i="27"/>
  <c r="F3162" i="27"/>
  <c r="A3163" i="27"/>
  <c r="B3163" i="27"/>
  <c r="C3163" i="27"/>
  <c r="D3163" i="27"/>
  <c r="E3163" i="27"/>
  <c r="F3163" i="27"/>
  <c r="A3164" i="27"/>
  <c r="B3164" i="27"/>
  <c r="C3164" i="27"/>
  <c r="D3164" i="27"/>
  <c r="E3164" i="27"/>
  <c r="F3164" i="27"/>
  <c r="A3165" i="27"/>
  <c r="B3165" i="27"/>
  <c r="C3165" i="27"/>
  <c r="D3165" i="27"/>
  <c r="E3165" i="27"/>
  <c r="F3165" i="27"/>
  <c r="A3166" i="27"/>
  <c r="B3166" i="27"/>
  <c r="C3166" i="27"/>
  <c r="D3166" i="27"/>
  <c r="E3166" i="27"/>
  <c r="F3166" i="27"/>
  <c r="A3167" i="27"/>
  <c r="B3167" i="27"/>
  <c r="C3167" i="27"/>
  <c r="D3167" i="27"/>
  <c r="E3167" i="27"/>
  <c r="F3167" i="27"/>
  <c r="A3168" i="27"/>
  <c r="B3168" i="27"/>
  <c r="C3168" i="27"/>
  <c r="D3168" i="27"/>
  <c r="E3168" i="27"/>
  <c r="F3168" i="27"/>
  <c r="A3169" i="27"/>
  <c r="B3169" i="27"/>
  <c r="C3169" i="27"/>
  <c r="D3169" i="27"/>
  <c r="E3169" i="27"/>
  <c r="F3169" i="27"/>
  <c r="A3170" i="27"/>
  <c r="B3170" i="27"/>
  <c r="C3170" i="27"/>
  <c r="D3170" i="27"/>
  <c r="E3170" i="27"/>
  <c r="F3170" i="27"/>
  <c r="A3171" i="27"/>
  <c r="B3171" i="27"/>
  <c r="C3171" i="27"/>
  <c r="D3171" i="27"/>
  <c r="E3171" i="27"/>
  <c r="F3171" i="27"/>
  <c r="A3172" i="27"/>
  <c r="B3172" i="27"/>
  <c r="C3172" i="27"/>
  <c r="D3172" i="27"/>
  <c r="E3172" i="27"/>
  <c r="F3172" i="27"/>
  <c r="A3173" i="27"/>
  <c r="B3173" i="27"/>
  <c r="C3173" i="27"/>
  <c r="D3173" i="27"/>
  <c r="E3173" i="27"/>
  <c r="F3173" i="27"/>
  <c r="A3174" i="27"/>
  <c r="B3174" i="27"/>
  <c r="C3174" i="27"/>
  <c r="D3174" i="27"/>
  <c r="E3174" i="27"/>
  <c r="F3174" i="27"/>
  <c r="A3175" i="27"/>
  <c r="B3175" i="27"/>
  <c r="C3175" i="27"/>
  <c r="D3175" i="27"/>
  <c r="E3175" i="27"/>
  <c r="F3175" i="27"/>
  <c r="A3176" i="27"/>
  <c r="B3176" i="27"/>
  <c r="C3176" i="27"/>
  <c r="D3176" i="27"/>
  <c r="E3176" i="27"/>
  <c r="F3176" i="27"/>
  <c r="A3177" i="27"/>
  <c r="B3177" i="27"/>
  <c r="C3177" i="27"/>
  <c r="D3177" i="27"/>
  <c r="E3177" i="27"/>
  <c r="F3177" i="27"/>
  <c r="A3178" i="27"/>
  <c r="B3178" i="27"/>
  <c r="C3178" i="27"/>
  <c r="D3178" i="27"/>
  <c r="E3178" i="27"/>
  <c r="F3178" i="27"/>
  <c r="A3179" i="27"/>
  <c r="B3179" i="27"/>
  <c r="C3179" i="27"/>
  <c r="D3179" i="27"/>
  <c r="E3179" i="27"/>
  <c r="F3179" i="27"/>
  <c r="A3180" i="27"/>
  <c r="B3180" i="27"/>
  <c r="C3180" i="27"/>
  <c r="D3180" i="27"/>
  <c r="E3180" i="27"/>
  <c r="F3180" i="27"/>
  <c r="A3181" i="27"/>
  <c r="B3181" i="27"/>
  <c r="C3181" i="27"/>
  <c r="D3181" i="27"/>
  <c r="E3181" i="27"/>
  <c r="F3181" i="27"/>
  <c r="A3182" i="27"/>
  <c r="B3182" i="27"/>
  <c r="C3182" i="27"/>
  <c r="D3182" i="27"/>
  <c r="E3182" i="27"/>
  <c r="F3182" i="27"/>
  <c r="A3183" i="27"/>
  <c r="B3183" i="27"/>
  <c r="C3183" i="27"/>
  <c r="D3183" i="27"/>
  <c r="E3183" i="27"/>
  <c r="F3183" i="27"/>
  <c r="A3184" i="27"/>
  <c r="B3184" i="27"/>
  <c r="C3184" i="27"/>
  <c r="D3184" i="27"/>
  <c r="E3184" i="27"/>
  <c r="F3184" i="27"/>
  <c r="A3185" i="27"/>
  <c r="B3185" i="27"/>
  <c r="C3185" i="27"/>
  <c r="D3185" i="27"/>
  <c r="E3185" i="27"/>
  <c r="F3185" i="27"/>
  <c r="A3186" i="27"/>
  <c r="B3186" i="27"/>
  <c r="C3186" i="27"/>
  <c r="D3186" i="27"/>
  <c r="E3186" i="27"/>
  <c r="F3186" i="27"/>
  <c r="A3187" i="27"/>
  <c r="B3187" i="27"/>
  <c r="C3187" i="27"/>
  <c r="D3187" i="27"/>
  <c r="E3187" i="27"/>
  <c r="F3187" i="27"/>
  <c r="A3188" i="27"/>
  <c r="B3188" i="27"/>
  <c r="C3188" i="27"/>
  <c r="D3188" i="27"/>
  <c r="E3188" i="27"/>
  <c r="F3188" i="27"/>
  <c r="A3189" i="27"/>
  <c r="B3189" i="27"/>
  <c r="C3189" i="27"/>
  <c r="D3189" i="27"/>
  <c r="E3189" i="27"/>
  <c r="F3189" i="27"/>
  <c r="A3190" i="27"/>
  <c r="B3190" i="27"/>
  <c r="C3190" i="27"/>
  <c r="D3190" i="27"/>
  <c r="E3190" i="27"/>
  <c r="F3190" i="27"/>
  <c r="A3191" i="27"/>
  <c r="B3191" i="27"/>
  <c r="C3191" i="27"/>
  <c r="D3191" i="27"/>
  <c r="E3191" i="27"/>
  <c r="F3191" i="27"/>
  <c r="A3192" i="27"/>
  <c r="B3192" i="27"/>
  <c r="C3192" i="27"/>
  <c r="D3192" i="27"/>
  <c r="E3192" i="27"/>
  <c r="F3192" i="27"/>
  <c r="A3193" i="27"/>
  <c r="B3193" i="27"/>
  <c r="C3193" i="27"/>
  <c r="D3193" i="27"/>
  <c r="E3193" i="27"/>
  <c r="F3193" i="27"/>
  <c r="A3194" i="27"/>
  <c r="B3194" i="27"/>
  <c r="C3194" i="27"/>
  <c r="D3194" i="27"/>
  <c r="E3194" i="27"/>
  <c r="F3194" i="27"/>
  <c r="A3195" i="27"/>
  <c r="B3195" i="27"/>
  <c r="C3195" i="27"/>
  <c r="D3195" i="27"/>
  <c r="E3195" i="27"/>
  <c r="F3195" i="27"/>
  <c r="A3196" i="27"/>
  <c r="B3196" i="27"/>
  <c r="C3196" i="27"/>
  <c r="D3196" i="27"/>
  <c r="E3196" i="27"/>
  <c r="F3196" i="27"/>
  <c r="A3197" i="27"/>
  <c r="B3197" i="27"/>
  <c r="C3197" i="27"/>
  <c r="D3197" i="27"/>
  <c r="E3197" i="27"/>
  <c r="F3197" i="27"/>
  <c r="A3198" i="27"/>
  <c r="B3198" i="27"/>
  <c r="C3198" i="27"/>
  <c r="D3198" i="27"/>
  <c r="E3198" i="27"/>
  <c r="F3198" i="27"/>
  <c r="A3199" i="27"/>
  <c r="B3199" i="27"/>
  <c r="C3199" i="27"/>
  <c r="D3199" i="27"/>
  <c r="E3199" i="27"/>
  <c r="F3199" i="27"/>
  <c r="A3200" i="27"/>
  <c r="B3200" i="27"/>
  <c r="C3200" i="27"/>
  <c r="D3200" i="27"/>
  <c r="E3200" i="27"/>
  <c r="F3200" i="27"/>
  <c r="A3201" i="27"/>
  <c r="B3201" i="27"/>
  <c r="C3201" i="27"/>
  <c r="D3201" i="27"/>
  <c r="E3201" i="27"/>
  <c r="F3201" i="27"/>
  <c r="A3202" i="27"/>
  <c r="B3202" i="27"/>
  <c r="C3202" i="27"/>
  <c r="D3202" i="27"/>
  <c r="E3202" i="27"/>
  <c r="F3202" i="27"/>
  <c r="A3203" i="27"/>
  <c r="B3203" i="27"/>
  <c r="C3203" i="27"/>
  <c r="D3203" i="27"/>
  <c r="E3203" i="27"/>
  <c r="F3203" i="27"/>
  <c r="A3204" i="27"/>
  <c r="B3204" i="27"/>
  <c r="C3204" i="27"/>
  <c r="D3204" i="27"/>
  <c r="E3204" i="27"/>
  <c r="F3204" i="27"/>
  <c r="A3205" i="27"/>
  <c r="B3205" i="27"/>
  <c r="C3205" i="27"/>
  <c r="D3205" i="27"/>
  <c r="E3205" i="27"/>
  <c r="F3205" i="27"/>
  <c r="A3206" i="27"/>
  <c r="B3206" i="27"/>
  <c r="C3206" i="27"/>
  <c r="D3206" i="27"/>
  <c r="E3206" i="27"/>
  <c r="F3206" i="27"/>
  <c r="A3207" i="27"/>
  <c r="B3207" i="27"/>
  <c r="C3207" i="27"/>
  <c r="D3207" i="27"/>
  <c r="E3207" i="27"/>
  <c r="F3207" i="27"/>
  <c r="A3208" i="27"/>
  <c r="B3208" i="27"/>
  <c r="C3208" i="27"/>
  <c r="D3208" i="27"/>
  <c r="E3208" i="27"/>
  <c r="F3208" i="27"/>
  <c r="A3209" i="27"/>
  <c r="B3209" i="27"/>
  <c r="C3209" i="27"/>
  <c r="D3209" i="27"/>
  <c r="E3209" i="27"/>
  <c r="F3209" i="27"/>
  <c r="A3210" i="27"/>
  <c r="B3210" i="27"/>
  <c r="C3210" i="27"/>
  <c r="D3210" i="27"/>
  <c r="E3210" i="27"/>
  <c r="F3210" i="27"/>
  <c r="A3211" i="27"/>
  <c r="B3211" i="27"/>
  <c r="C3211" i="27"/>
  <c r="D3211" i="27"/>
  <c r="E3211" i="27"/>
  <c r="F3211" i="27"/>
  <c r="A3212" i="27"/>
  <c r="B3212" i="27"/>
  <c r="C3212" i="27"/>
  <c r="D3212" i="27"/>
  <c r="E3212" i="27"/>
  <c r="F3212" i="27"/>
  <c r="A3213" i="27"/>
  <c r="B3213" i="27"/>
  <c r="C3213" i="27"/>
  <c r="D3213" i="27"/>
  <c r="E3213" i="27"/>
  <c r="F3213" i="27"/>
  <c r="A3214" i="27"/>
  <c r="B3214" i="27"/>
  <c r="C3214" i="27"/>
  <c r="D3214" i="27"/>
  <c r="E3214" i="27"/>
  <c r="F3214" i="27"/>
  <c r="A3215" i="27"/>
  <c r="B3215" i="27"/>
  <c r="C3215" i="27"/>
  <c r="D3215" i="27"/>
  <c r="E3215" i="27"/>
  <c r="F3215" i="27"/>
  <c r="A3216" i="27"/>
  <c r="B3216" i="27"/>
  <c r="C3216" i="27"/>
  <c r="D3216" i="27"/>
  <c r="E3216" i="27"/>
  <c r="F3216" i="27"/>
  <c r="A3217" i="27"/>
  <c r="B3217" i="27"/>
  <c r="C3217" i="27"/>
  <c r="D3217" i="27"/>
  <c r="E3217" i="27"/>
  <c r="F3217" i="27"/>
  <c r="A3218" i="27"/>
  <c r="B3218" i="27"/>
  <c r="C3218" i="27"/>
  <c r="D3218" i="27"/>
  <c r="E3218" i="27"/>
  <c r="F3218" i="27"/>
  <c r="A3219" i="27"/>
  <c r="B3219" i="27"/>
  <c r="C3219" i="27"/>
  <c r="D3219" i="27"/>
  <c r="E3219" i="27"/>
  <c r="F3219" i="27"/>
  <c r="A3220" i="27"/>
  <c r="B3220" i="27"/>
  <c r="C3220" i="27"/>
  <c r="D3220" i="27"/>
  <c r="E3220" i="27"/>
  <c r="F3220" i="27"/>
  <c r="A3221" i="27"/>
  <c r="B3221" i="27"/>
  <c r="C3221" i="27"/>
  <c r="D3221" i="27"/>
  <c r="E3221" i="27"/>
  <c r="F3221" i="27"/>
  <c r="A3222" i="27"/>
  <c r="B3222" i="27"/>
  <c r="C3222" i="27"/>
  <c r="D3222" i="27"/>
  <c r="E3222" i="27"/>
  <c r="F3222" i="27"/>
  <c r="A3223" i="27"/>
  <c r="B3223" i="27"/>
  <c r="C3223" i="27"/>
  <c r="D3223" i="27"/>
  <c r="E3223" i="27"/>
  <c r="F3223" i="27"/>
  <c r="A3224" i="27"/>
  <c r="B3224" i="27"/>
  <c r="C3224" i="27"/>
  <c r="D3224" i="27"/>
  <c r="E3224" i="27"/>
  <c r="F3224" i="27"/>
  <c r="A3225" i="27"/>
  <c r="B3225" i="27"/>
  <c r="C3225" i="27"/>
  <c r="D3225" i="27"/>
  <c r="E3225" i="27"/>
  <c r="F3225" i="27"/>
  <c r="A3226" i="27"/>
  <c r="B3226" i="27"/>
  <c r="C3226" i="27"/>
  <c r="D3226" i="27"/>
  <c r="E3226" i="27"/>
  <c r="F3226" i="27"/>
  <c r="A3227" i="27"/>
  <c r="B3227" i="27"/>
  <c r="C3227" i="27"/>
  <c r="D3227" i="27"/>
  <c r="E3227" i="27"/>
  <c r="F3227" i="27"/>
  <c r="A3228" i="27"/>
  <c r="B3228" i="27"/>
  <c r="C3228" i="27"/>
  <c r="D3228" i="27"/>
  <c r="E3228" i="27"/>
  <c r="F3228" i="27"/>
  <c r="A3229" i="27"/>
  <c r="B3229" i="27"/>
  <c r="C3229" i="27"/>
  <c r="D3229" i="27"/>
  <c r="E3229" i="27"/>
  <c r="F3229" i="27"/>
  <c r="A3230" i="27"/>
  <c r="B3230" i="27"/>
  <c r="C3230" i="27"/>
  <c r="D3230" i="27"/>
  <c r="E3230" i="27"/>
  <c r="F3230" i="27"/>
  <c r="A3231" i="27"/>
  <c r="B3231" i="27"/>
  <c r="C3231" i="27"/>
  <c r="D3231" i="27"/>
  <c r="E3231" i="27"/>
  <c r="F3231" i="27"/>
  <c r="A3232" i="27"/>
  <c r="B3232" i="27"/>
  <c r="C3232" i="27"/>
  <c r="D3232" i="27"/>
  <c r="E3232" i="27"/>
  <c r="F3232" i="27"/>
  <c r="A3233" i="27"/>
  <c r="B3233" i="27"/>
  <c r="C3233" i="27"/>
  <c r="D3233" i="27"/>
  <c r="E3233" i="27"/>
  <c r="F3233" i="27"/>
  <c r="A3234" i="27"/>
  <c r="B3234" i="27"/>
  <c r="C3234" i="27"/>
  <c r="D3234" i="27"/>
  <c r="E3234" i="27"/>
  <c r="F3234" i="27"/>
  <c r="A3235" i="27"/>
  <c r="B3235" i="27"/>
  <c r="C3235" i="27"/>
  <c r="D3235" i="27"/>
  <c r="E3235" i="27"/>
  <c r="F3235" i="27"/>
  <c r="A3236" i="27"/>
  <c r="B3236" i="27"/>
  <c r="C3236" i="27"/>
  <c r="D3236" i="27"/>
  <c r="E3236" i="27"/>
  <c r="F3236" i="27"/>
  <c r="A3237" i="27"/>
  <c r="B3237" i="27"/>
  <c r="C3237" i="27"/>
  <c r="D3237" i="27"/>
  <c r="E3237" i="27"/>
  <c r="F3237" i="27"/>
  <c r="A3238" i="27"/>
  <c r="B3238" i="27"/>
  <c r="C3238" i="27"/>
  <c r="D3238" i="27"/>
  <c r="E3238" i="27"/>
  <c r="F3238" i="27"/>
  <c r="A3239" i="27"/>
  <c r="B3239" i="27"/>
  <c r="C3239" i="27"/>
  <c r="D3239" i="27"/>
  <c r="E3239" i="27"/>
  <c r="F3239" i="27"/>
  <c r="A3240" i="27"/>
  <c r="B3240" i="27"/>
  <c r="C3240" i="27"/>
  <c r="D3240" i="27"/>
  <c r="E3240" i="27"/>
  <c r="F3240" i="27"/>
  <c r="A3241" i="27"/>
  <c r="B3241" i="27"/>
  <c r="C3241" i="27"/>
  <c r="D3241" i="27"/>
  <c r="E3241" i="27"/>
  <c r="F3241" i="27"/>
  <c r="A3242" i="27"/>
  <c r="B3242" i="27"/>
  <c r="C3242" i="27"/>
  <c r="D3242" i="27"/>
  <c r="E3242" i="27"/>
  <c r="F3242" i="27"/>
  <c r="A3243" i="27"/>
  <c r="B3243" i="27"/>
  <c r="C3243" i="27"/>
  <c r="D3243" i="27"/>
  <c r="E3243" i="27"/>
  <c r="F3243" i="27"/>
  <c r="A3244" i="27"/>
  <c r="B3244" i="27"/>
  <c r="C3244" i="27"/>
  <c r="D3244" i="27"/>
  <c r="E3244" i="27"/>
  <c r="F3244" i="27"/>
  <c r="A3245" i="27"/>
  <c r="B3245" i="27"/>
  <c r="C3245" i="27"/>
  <c r="D3245" i="27"/>
  <c r="E3245" i="27"/>
  <c r="F3245" i="27"/>
  <c r="A3246" i="27"/>
  <c r="B3246" i="27"/>
  <c r="C3246" i="27"/>
  <c r="D3246" i="27"/>
  <c r="E3246" i="27"/>
  <c r="F3246" i="27"/>
  <c r="A3247" i="27"/>
  <c r="B3247" i="27"/>
  <c r="C3247" i="27"/>
  <c r="D3247" i="27"/>
  <c r="E3247" i="27"/>
  <c r="F3247" i="27"/>
  <c r="A3248" i="27"/>
  <c r="B3248" i="27"/>
  <c r="C3248" i="27"/>
  <c r="D3248" i="27"/>
  <c r="E3248" i="27"/>
  <c r="F3248" i="27"/>
  <c r="A3249" i="27"/>
  <c r="B3249" i="27"/>
  <c r="C3249" i="27"/>
  <c r="D3249" i="27"/>
  <c r="E3249" i="27"/>
  <c r="F3249" i="27"/>
  <c r="A3250" i="27"/>
  <c r="B3250" i="27"/>
  <c r="C3250" i="27"/>
  <c r="D3250" i="27"/>
  <c r="E3250" i="27"/>
  <c r="F3250" i="27"/>
  <c r="A3251" i="27"/>
  <c r="B3251" i="27"/>
  <c r="C3251" i="27"/>
  <c r="D3251" i="27"/>
  <c r="E3251" i="27"/>
  <c r="F3251" i="27"/>
  <c r="A3252" i="27"/>
  <c r="B3252" i="27"/>
  <c r="C3252" i="27"/>
  <c r="D3252" i="27"/>
  <c r="E3252" i="27"/>
  <c r="F3252" i="27"/>
  <c r="A3253" i="27"/>
  <c r="B3253" i="27"/>
  <c r="C3253" i="27"/>
  <c r="D3253" i="27"/>
  <c r="E3253" i="27"/>
  <c r="F3253" i="27"/>
  <c r="A3254" i="27"/>
  <c r="B3254" i="27"/>
  <c r="C3254" i="27"/>
  <c r="D3254" i="27"/>
  <c r="E3254" i="27"/>
  <c r="F3254" i="27"/>
  <c r="A3255" i="27"/>
  <c r="B3255" i="27"/>
  <c r="C3255" i="27"/>
  <c r="D3255" i="27"/>
  <c r="E3255" i="27"/>
  <c r="F3255" i="27"/>
  <c r="A3256" i="27"/>
  <c r="B3256" i="27"/>
  <c r="C3256" i="27"/>
  <c r="D3256" i="27"/>
  <c r="E3256" i="27"/>
  <c r="F3256" i="27"/>
  <c r="A3257" i="27"/>
  <c r="B3257" i="27"/>
  <c r="C3257" i="27"/>
  <c r="D3257" i="27"/>
  <c r="E3257" i="27"/>
  <c r="F3257" i="27"/>
  <c r="A3258" i="27"/>
  <c r="B3258" i="27"/>
  <c r="C3258" i="27"/>
  <c r="D3258" i="27"/>
  <c r="E3258" i="27"/>
  <c r="F3258" i="27"/>
  <c r="A3259" i="27"/>
  <c r="B3259" i="27"/>
  <c r="C3259" i="27"/>
  <c r="D3259" i="27"/>
  <c r="E3259" i="27"/>
  <c r="F3259" i="27"/>
  <c r="A3260" i="27"/>
  <c r="B3260" i="27"/>
  <c r="C3260" i="27"/>
  <c r="D3260" i="27"/>
  <c r="E3260" i="27"/>
  <c r="F3260" i="27"/>
  <c r="A3261" i="27"/>
  <c r="B3261" i="27"/>
  <c r="C3261" i="27"/>
  <c r="D3261" i="27"/>
  <c r="E3261" i="27"/>
  <c r="F3261" i="27"/>
  <c r="A3262" i="27"/>
  <c r="B3262" i="27"/>
  <c r="C3262" i="27"/>
  <c r="D3262" i="27"/>
  <c r="E3262" i="27"/>
  <c r="F3262" i="27"/>
  <c r="A3263" i="27"/>
  <c r="B3263" i="27"/>
  <c r="C3263" i="27"/>
  <c r="D3263" i="27"/>
  <c r="E3263" i="27"/>
  <c r="F3263" i="27"/>
  <c r="A3264" i="27"/>
  <c r="B3264" i="27"/>
  <c r="C3264" i="27"/>
  <c r="D3264" i="27"/>
  <c r="E3264" i="27"/>
  <c r="F3264" i="27"/>
  <c r="A3265" i="27"/>
  <c r="B3265" i="27"/>
  <c r="C3265" i="27"/>
  <c r="D3265" i="27"/>
  <c r="E3265" i="27"/>
  <c r="F3265" i="27"/>
  <c r="A3266" i="27"/>
  <c r="B3266" i="27"/>
  <c r="C3266" i="27"/>
  <c r="D3266" i="27"/>
  <c r="E3266" i="27"/>
  <c r="F3266" i="27"/>
  <c r="A3267" i="27"/>
  <c r="B3267" i="27"/>
  <c r="C3267" i="27"/>
  <c r="D3267" i="27"/>
  <c r="E3267" i="27"/>
  <c r="F3267" i="27"/>
  <c r="A3268" i="27"/>
  <c r="B3268" i="27"/>
  <c r="C3268" i="27"/>
  <c r="D3268" i="27"/>
  <c r="E3268" i="27"/>
  <c r="F3268" i="27"/>
  <c r="A3269" i="27"/>
  <c r="B3269" i="27"/>
  <c r="C3269" i="27"/>
  <c r="D3269" i="27"/>
  <c r="E3269" i="27"/>
  <c r="F3269" i="27"/>
  <c r="A3270" i="27"/>
  <c r="B3270" i="27"/>
  <c r="C3270" i="27"/>
  <c r="D3270" i="27"/>
  <c r="E3270" i="27"/>
  <c r="F3270" i="27"/>
  <c r="A3271" i="27"/>
  <c r="B3271" i="27"/>
  <c r="C3271" i="27"/>
  <c r="D3271" i="27"/>
  <c r="E3271" i="27"/>
  <c r="F3271" i="27"/>
  <c r="A3272" i="27"/>
  <c r="B3272" i="27"/>
  <c r="C3272" i="27"/>
  <c r="D3272" i="27"/>
  <c r="E3272" i="27"/>
  <c r="F3272" i="27"/>
  <c r="A3273" i="27"/>
  <c r="B3273" i="27"/>
  <c r="C3273" i="27"/>
  <c r="D3273" i="27"/>
  <c r="E3273" i="27"/>
  <c r="F3273" i="27"/>
  <c r="A3274" i="27"/>
  <c r="B3274" i="27"/>
  <c r="C3274" i="27"/>
  <c r="D3274" i="27"/>
  <c r="E3274" i="27"/>
  <c r="F3274" i="27"/>
  <c r="A3275" i="27"/>
  <c r="B3275" i="27"/>
  <c r="C3275" i="27"/>
  <c r="D3275" i="27"/>
  <c r="E3275" i="27"/>
  <c r="F3275" i="27"/>
  <c r="A3276" i="27"/>
  <c r="B3276" i="27"/>
  <c r="C3276" i="27"/>
  <c r="D3276" i="27"/>
  <c r="E3276" i="27"/>
  <c r="F3276" i="27"/>
  <c r="A3277" i="27"/>
  <c r="B3277" i="27"/>
  <c r="C3277" i="27"/>
  <c r="D3277" i="27"/>
  <c r="E3277" i="27"/>
  <c r="F3277" i="27"/>
  <c r="A3278" i="27"/>
  <c r="B3278" i="27"/>
  <c r="C3278" i="27"/>
  <c r="D3278" i="27"/>
  <c r="E3278" i="27"/>
  <c r="F3278" i="27"/>
  <c r="A3279" i="27"/>
  <c r="B3279" i="27"/>
  <c r="C3279" i="27"/>
  <c r="D3279" i="27"/>
  <c r="E3279" i="27"/>
  <c r="F3279" i="27"/>
  <c r="A3280" i="27"/>
  <c r="B3280" i="27"/>
  <c r="C3280" i="27"/>
  <c r="D3280" i="27"/>
  <c r="E3280" i="27"/>
  <c r="F3280" i="27"/>
  <c r="A3281" i="27"/>
  <c r="B3281" i="27"/>
  <c r="C3281" i="27"/>
  <c r="D3281" i="27"/>
  <c r="E3281" i="27"/>
  <c r="F3281" i="27"/>
  <c r="A3282" i="27"/>
  <c r="B3282" i="27"/>
  <c r="C3282" i="27"/>
  <c r="D3282" i="27"/>
  <c r="E3282" i="27"/>
  <c r="F3282" i="27"/>
  <c r="A3283" i="27"/>
  <c r="B3283" i="27"/>
  <c r="C3283" i="27"/>
  <c r="D3283" i="27"/>
  <c r="E3283" i="27"/>
  <c r="F3283" i="27"/>
  <c r="A3284" i="27"/>
  <c r="B3284" i="27"/>
  <c r="C3284" i="27"/>
  <c r="D3284" i="27"/>
  <c r="E3284" i="27"/>
  <c r="F3284" i="27"/>
  <c r="A3285" i="27"/>
  <c r="B3285" i="27"/>
  <c r="C3285" i="27"/>
  <c r="D3285" i="27"/>
  <c r="E3285" i="27"/>
  <c r="F3285" i="27"/>
  <c r="A3286" i="27"/>
  <c r="B3286" i="27"/>
  <c r="C3286" i="27"/>
  <c r="D3286" i="27"/>
  <c r="E3286" i="27"/>
  <c r="F3286" i="27"/>
  <c r="A3287" i="27"/>
  <c r="B3287" i="27"/>
  <c r="C3287" i="27"/>
  <c r="D3287" i="27"/>
  <c r="E3287" i="27"/>
  <c r="F3287" i="27"/>
  <c r="A3288" i="27"/>
  <c r="B3288" i="27"/>
  <c r="C3288" i="27"/>
  <c r="D3288" i="27"/>
  <c r="E3288" i="27"/>
  <c r="F3288" i="27"/>
  <c r="A3289" i="27"/>
  <c r="B3289" i="27"/>
  <c r="C3289" i="27"/>
  <c r="D3289" i="27"/>
  <c r="E3289" i="27"/>
  <c r="F3289" i="27"/>
  <c r="A3290" i="27"/>
  <c r="B3290" i="27"/>
  <c r="C3290" i="27"/>
  <c r="D3290" i="27"/>
  <c r="E3290" i="27"/>
  <c r="F3290" i="27"/>
  <c r="A3291" i="27"/>
  <c r="B3291" i="27"/>
  <c r="C3291" i="27"/>
  <c r="D3291" i="27"/>
  <c r="E3291" i="27"/>
  <c r="F3291" i="27"/>
  <c r="A3292" i="27"/>
  <c r="B3292" i="27"/>
  <c r="C3292" i="27"/>
  <c r="D3292" i="27"/>
  <c r="E3292" i="27"/>
  <c r="F3292" i="27"/>
  <c r="A3293" i="27"/>
  <c r="B3293" i="27"/>
  <c r="C3293" i="27"/>
  <c r="D3293" i="27"/>
  <c r="E3293" i="27"/>
  <c r="F3293" i="27"/>
  <c r="A3294" i="27"/>
  <c r="B3294" i="27"/>
  <c r="C3294" i="27"/>
  <c r="D3294" i="27"/>
  <c r="E3294" i="27"/>
  <c r="F3294" i="27"/>
  <c r="A3295" i="27"/>
  <c r="B3295" i="27"/>
  <c r="C3295" i="27"/>
  <c r="D3295" i="27"/>
  <c r="E3295" i="27"/>
  <c r="F3295" i="27"/>
  <c r="A3296" i="27"/>
  <c r="B3296" i="27"/>
  <c r="C3296" i="27"/>
  <c r="D3296" i="27"/>
  <c r="E3296" i="27"/>
  <c r="F3296" i="27"/>
  <c r="A3297" i="27"/>
  <c r="B3297" i="27"/>
  <c r="C3297" i="27"/>
  <c r="D3297" i="27"/>
  <c r="E3297" i="27"/>
  <c r="F3297" i="27"/>
  <c r="A3298" i="27"/>
  <c r="B3298" i="27"/>
  <c r="C3298" i="27"/>
  <c r="D3298" i="27"/>
  <c r="E3298" i="27"/>
  <c r="F3298" i="27"/>
  <c r="A3299" i="27"/>
  <c r="B3299" i="27"/>
  <c r="C3299" i="27"/>
  <c r="D3299" i="27"/>
  <c r="E3299" i="27"/>
  <c r="F3299" i="27"/>
  <c r="A3300" i="27"/>
  <c r="B3300" i="27"/>
  <c r="C3300" i="27"/>
  <c r="D3300" i="27"/>
  <c r="E3300" i="27"/>
  <c r="F3300" i="27"/>
  <c r="A3301" i="27"/>
  <c r="B3301" i="27"/>
  <c r="C3301" i="27"/>
  <c r="D3301" i="27"/>
  <c r="E3301" i="27"/>
  <c r="F3301" i="27"/>
  <c r="A3302" i="27"/>
  <c r="B3302" i="27"/>
  <c r="C3302" i="27"/>
  <c r="D3302" i="27"/>
  <c r="E3302" i="27"/>
  <c r="F3302" i="27"/>
  <c r="A3303" i="27"/>
  <c r="B3303" i="27"/>
  <c r="C3303" i="27"/>
  <c r="D3303" i="27"/>
  <c r="E3303" i="27"/>
  <c r="F3303" i="27"/>
  <c r="A3304" i="27"/>
  <c r="B3304" i="27"/>
  <c r="C3304" i="27"/>
  <c r="D3304" i="27"/>
  <c r="E3304" i="27"/>
  <c r="F3304" i="27"/>
  <c r="A3305" i="27"/>
  <c r="B3305" i="27"/>
  <c r="C3305" i="27"/>
  <c r="D3305" i="27"/>
  <c r="E3305" i="27"/>
  <c r="F3305" i="27"/>
  <c r="A3306" i="27"/>
  <c r="B3306" i="27"/>
  <c r="C3306" i="27"/>
  <c r="D3306" i="27"/>
  <c r="E3306" i="27"/>
  <c r="F3306" i="27"/>
  <c r="A3307" i="27"/>
  <c r="B3307" i="27"/>
  <c r="C3307" i="27"/>
  <c r="D3307" i="27"/>
  <c r="E3307" i="27"/>
  <c r="F3307" i="27"/>
  <c r="A3308" i="27"/>
  <c r="B3308" i="27"/>
  <c r="C3308" i="27"/>
  <c r="D3308" i="27"/>
  <c r="E3308" i="27"/>
  <c r="F3308" i="27"/>
  <c r="A3309" i="27"/>
  <c r="B3309" i="27"/>
  <c r="C3309" i="27"/>
  <c r="D3309" i="27"/>
  <c r="E3309" i="27"/>
  <c r="F3309" i="27"/>
  <c r="A3310" i="27"/>
  <c r="B3310" i="27"/>
  <c r="C3310" i="27"/>
  <c r="D3310" i="27"/>
  <c r="E3310" i="27"/>
  <c r="F3310" i="27"/>
  <c r="A3311" i="27"/>
  <c r="B3311" i="27"/>
  <c r="C3311" i="27"/>
  <c r="D3311" i="27"/>
  <c r="E3311" i="27"/>
  <c r="F3311" i="27"/>
  <c r="A3312" i="27"/>
  <c r="B3312" i="27"/>
  <c r="C3312" i="27"/>
  <c r="D3312" i="27"/>
  <c r="E3312" i="27"/>
  <c r="F3312" i="27"/>
  <c r="A3313" i="27"/>
  <c r="B3313" i="27"/>
  <c r="C3313" i="27"/>
  <c r="D3313" i="27"/>
  <c r="E3313" i="27"/>
  <c r="F3313" i="27"/>
  <c r="A3314" i="27"/>
  <c r="B3314" i="27"/>
  <c r="C3314" i="27"/>
  <c r="D3314" i="27"/>
  <c r="E3314" i="27"/>
  <c r="F3314" i="27"/>
  <c r="A3315" i="27"/>
  <c r="B3315" i="27"/>
  <c r="C3315" i="27"/>
  <c r="D3315" i="27"/>
  <c r="E3315" i="27"/>
  <c r="F3315" i="27"/>
  <c r="A3316" i="27"/>
  <c r="B3316" i="27"/>
  <c r="C3316" i="27"/>
  <c r="D3316" i="27"/>
  <c r="E3316" i="27"/>
  <c r="F3316" i="27"/>
  <c r="A3317" i="27"/>
  <c r="B3317" i="27"/>
  <c r="C3317" i="27"/>
  <c r="D3317" i="27"/>
  <c r="E3317" i="27"/>
  <c r="F3317" i="27"/>
  <c r="A3318" i="27"/>
  <c r="B3318" i="27"/>
  <c r="C3318" i="27"/>
  <c r="D3318" i="27"/>
  <c r="E3318" i="27"/>
  <c r="F3318" i="27"/>
  <c r="A3319" i="27"/>
  <c r="B3319" i="27"/>
  <c r="C3319" i="27"/>
  <c r="D3319" i="27"/>
  <c r="E3319" i="27"/>
  <c r="F3319" i="27"/>
  <c r="A3320" i="27"/>
  <c r="B3320" i="27"/>
  <c r="C3320" i="27"/>
  <c r="D3320" i="27"/>
  <c r="E3320" i="27"/>
  <c r="F3320" i="27"/>
  <c r="A3321" i="27"/>
  <c r="B3321" i="27"/>
  <c r="C3321" i="27"/>
  <c r="D3321" i="27"/>
  <c r="E3321" i="27"/>
  <c r="F3321" i="27"/>
  <c r="A3322" i="27"/>
  <c r="B3322" i="27"/>
  <c r="C3322" i="27"/>
  <c r="D3322" i="27"/>
  <c r="E3322" i="27"/>
  <c r="F3322" i="27"/>
  <c r="A3323" i="27"/>
  <c r="B3323" i="27"/>
  <c r="C3323" i="27"/>
  <c r="D3323" i="27"/>
  <c r="E3323" i="27"/>
  <c r="F3323" i="27"/>
  <c r="A3324" i="27"/>
  <c r="B3324" i="27"/>
  <c r="C3324" i="27"/>
  <c r="D3324" i="27"/>
  <c r="E3324" i="27"/>
  <c r="F3324" i="27"/>
  <c r="A3325" i="27"/>
  <c r="B3325" i="27"/>
  <c r="C3325" i="27"/>
  <c r="D3325" i="27"/>
  <c r="E3325" i="27"/>
  <c r="F3325" i="27"/>
  <c r="A3326" i="27"/>
  <c r="B3326" i="27"/>
  <c r="C3326" i="27"/>
  <c r="D3326" i="27"/>
  <c r="E3326" i="27"/>
  <c r="F3326" i="27"/>
  <c r="A3327" i="27"/>
  <c r="B3327" i="27"/>
  <c r="C3327" i="27"/>
  <c r="D3327" i="27"/>
  <c r="E3327" i="27"/>
  <c r="F3327" i="27"/>
  <c r="A3328" i="27"/>
  <c r="B3328" i="27"/>
  <c r="C3328" i="27"/>
  <c r="D3328" i="27"/>
  <c r="E3328" i="27"/>
  <c r="F3328" i="27"/>
  <c r="A3329" i="27"/>
  <c r="B3329" i="27"/>
  <c r="C3329" i="27"/>
  <c r="D3329" i="27"/>
  <c r="E3329" i="27"/>
  <c r="F3329" i="27"/>
  <c r="A3330" i="27"/>
  <c r="B3330" i="27"/>
  <c r="C3330" i="27"/>
  <c r="D3330" i="27"/>
  <c r="E3330" i="27"/>
  <c r="F3330" i="27"/>
  <c r="A3331" i="27"/>
  <c r="B3331" i="27"/>
  <c r="C3331" i="27"/>
  <c r="D3331" i="27"/>
  <c r="E3331" i="27"/>
  <c r="F3331" i="27"/>
  <c r="A3332" i="27"/>
  <c r="B3332" i="27"/>
  <c r="C3332" i="27"/>
  <c r="D3332" i="27"/>
  <c r="E3332" i="27"/>
  <c r="F3332" i="27"/>
  <c r="A3333" i="27"/>
  <c r="B3333" i="27"/>
  <c r="C3333" i="27"/>
  <c r="D3333" i="27"/>
  <c r="E3333" i="27"/>
  <c r="F3333" i="27"/>
  <c r="A3334" i="27"/>
  <c r="B3334" i="27"/>
  <c r="C3334" i="27"/>
  <c r="D3334" i="27"/>
  <c r="E3334" i="27"/>
  <c r="F3334" i="27"/>
  <c r="A3335" i="27"/>
  <c r="B3335" i="27"/>
  <c r="C3335" i="27"/>
  <c r="D3335" i="27"/>
  <c r="E3335" i="27"/>
  <c r="F3335" i="27"/>
  <c r="A3336" i="27"/>
  <c r="B3336" i="27"/>
  <c r="C3336" i="27"/>
  <c r="D3336" i="27"/>
  <c r="E3336" i="27"/>
  <c r="F3336" i="27"/>
  <c r="A3337" i="27"/>
  <c r="B3337" i="27"/>
  <c r="C3337" i="27"/>
  <c r="D3337" i="27"/>
  <c r="E3337" i="27"/>
  <c r="F3337" i="27"/>
  <c r="A3338" i="27"/>
  <c r="B3338" i="27"/>
  <c r="C3338" i="27"/>
  <c r="D3338" i="27"/>
  <c r="E3338" i="27"/>
  <c r="F3338" i="27"/>
  <c r="A3339" i="27"/>
  <c r="B3339" i="27"/>
  <c r="C3339" i="27"/>
  <c r="D3339" i="27"/>
  <c r="E3339" i="27"/>
  <c r="F3339" i="27"/>
  <c r="A3340" i="27"/>
  <c r="B3340" i="27"/>
  <c r="C3340" i="27"/>
  <c r="D3340" i="27"/>
  <c r="E3340" i="27"/>
  <c r="F3340" i="27"/>
  <c r="A3341" i="27"/>
  <c r="B3341" i="27"/>
  <c r="C3341" i="27"/>
  <c r="D3341" i="27"/>
  <c r="E3341" i="27"/>
  <c r="F3341" i="27"/>
  <c r="A3342" i="27"/>
  <c r="B3342" i="27"/>
  <c r="C3342" i="27"/>
  <c r="D3342" i="27"/>
  <c r="E3342" i="27"/>
  <c r="F3342" i="27"/>
  <c r="A3343" i="27"/>
  <c r="B3343" i="27"/>
  <c r="C3343" i="27"/>
  <c r="D3343" i="27"/>
  <c r="E3343" i="27"/>
  <c r="F3343" i="27"/>
  <c r="A3344" i="27"/>
  <c r="B3344" i="27"/>
  <c r="C3344" i="27"/>
  <c r="D3344" i="27"/>
  <c r="E3344" i="27"/>
  <c r="F3344" i="27"/>
  <c r="A3345" i="27"/>
  <c r="B3345" i="27"/>
  <c r="C3345" i="27"/>
  <c r="D3345" i="27"/>
  <c r="E3345" i="27"/>
  <c r="F3345" i="27"/>
  <c r="A3346" i="27"/>
  <c r="B3346" i="27"/>
  <c r="C3346" i="27"/>
  <c r="D3346" i="27"/>
  <c r="E3346" i="27"/>
  <c r="F3346" i="27"/>
  <c r="A3347" i="27"/>
  <c r="B3347" i="27"/>
  <c r="C3347" i="27"/>
  <c r="D3347" i="27"/>
  <c r="E3347" i="27"/>
  <c r="F3347" i="27"/>
  <c r="A3348" i="27"/>
  <c r="B3348" i="27"/>
  <c r="C3348" i="27"/>
  <c r="D3348" i="27"/>
  <c r="E3348" i="27"/>
  <c r="F3348" i="27"/>
  <c r="A3349" i="27"/>
  <c r="B3349" i="27"/>
  <c r="C3349" i="27"/>
  <c r="D3349" i="27"/>
  <c r="E3349" i="27"/>
  <c r="F3349" i="27"/>
  <c r="A3350" i="27"/>
  <c r="B3350" i="27"/>
  <c r="C3350" i="27"/>
  <c r="D3350" i="27"/>
  <c r="E3350" i="27"/>
  <c r="F3350" i="27"/>
  <c r="A3351" i="27"/>
  <c r="B3351" i="27"/>
  <c r="C3351" i="27"/>
  <c r="D3351" i="27"/>
  <c r="E3351" i="27"/>
  <c r="F3351" i="27"/>
  <c r="A3352" i="27"/>
  <c r="B3352" i="27"/>
  <c r="C3352" i="27"/>
  <c r="D3352" i="27"/>
  <c r="E3352" i="27"/>
  <c r="F3352" i="27"/>
  <c r="A3353" i="27"/>
  <c r="B3353" i="27"/>
  <c r="C3353" i="27"/>
  <c r="D3353" i="27"/>
  <c r="E3353" i="27"/>
  <c r="F3353" i="27"/>
  <c r="A3354" i="27"/>
  <c r="B3354" i="27"/>
  <c r="C3354" i="27"/>
  <c r="D3354" i="27"/>
  <c r="E3354" i="27"/>
  <c r="F3354" i="27"/>
  <c r="A3355" i="27"/>
  <c r="B3355" i="27"/>
  <c r="C3355" i="27"/>
  <c r="D3355" i="27"/>
  <c r="E3355" i="27"/>
  <c r="F3355" i="27"/>
  <c r="A3356" i="27"/>
  <c r="B3356" i="27"/>
  <c r="C3356" i="27"/>
  <c r="D3356" i="27"/>
  <c r="E3356" i="27"/>
  <c r="F3356" i="27"/>
  <c r="A3357" i="27"/>
  <c r="B3357" i="27"/>
  <c r="C3357" i="27"/>
  <c r="D3357" i="27"/>
  <c r="E3357" i="27"/>
  <c r="F3357" i="27"/>
  <c r="A3358" i="27"/>
  <c r="B3358" i="27"/>
  <c r="C3358" i="27"/>
  <c r="D3358" i="27"/>
  <c r="E3358" i="27"/>
  <c r="F3358" i="27"/>
  <c r="A3359" i="27"/>
  <c r="B3359" i="27"/>
  <c r="C3359" i="27"/>
  <c r="D3359" i="27"/>
  <c r="E3359" i="27"/>
  <c r="F3359" i="27"/>
  <c r="A3360" i="27"/>
  <c r="B3360" i="27"/>
  <c r="C3360" i="27"/>
  <c r="D3360" i="27"/>
  <c r="E3360" i="27"/>
  <c r="F3360" i="27"/>
  <c r="A3361" i="27"/>
  <c r="B3361" i="27"/>
  <c r="C3361" i="27"/>
  <c r="D3361" i="27"/>
  <c r="E3361" i="27"/>
  <c r="F3361" i="27"/>
  <c r="A3362" i="27"/>
  <c r="B3362" i="27"/>
  <c r="C3362" i="27"/>
  <c r="D3362" i="27"/>
  <c r="E3362" i="27"/>
  <c r="F3362" i="27"/>
  <c r="A3363" i="27"/>
  <c r="B3363" i="27"/>
  <c r="C3363" i="27"/>
  <c r="D3363" i="27"/>
  <c r="E3363" i="27"/>
  <c r="F3363" i="27"/>
  <c r="A3364" i="27"/>
  <c r="B3364" i="27"/>
  <c r="C3364" i="27"/>
  <c r="D3364" i="27"/>
  <c r="E3364" i="27"/>
  <c r="F3364" i="27"/>
  <c r="A3365" i="27"/>
  <c r="B3365" i="27"/>
  <c r="C3365" i="27"/>
  <c r="D3365" i="27"/>
  <c r="E3365" i="27"/>
  <c r="F3365" i="27"/>
  <c r="A3366" i="27"/>
  <c r="B3366" i="27"/>
  <c r="C3366" i="27"/>
  <c r="D3366" i="27"/>
  <c r="E3366" i="27"/>
  <c r="F3366" i="27"/>
  <c r="A3367" i="27"/>
  <c r="B3367" i="27"/>
  <c r="C3367" i="27"/>
  <c r="D3367" i="27"/>
  <c r="E3367" i="27"/>
  <c r="F3367" i="27"/>
  <c r="A3368" i="27"/>
  <c r="B3368" i="27"/>
  <c r="C3368" i="27"/>
  <c r="D3368" i="27"/>
  <c r="E3368" i="27"/>
  <c r="F3368" i="27"/>
  <c r="A3369" i="27"/>
  <c r="B3369" i="27"/>
  <c r="C3369" i="27"/>
  <c r="D3369" i="27"/>
  <c r="E3369" i="27"/>
  <c r="F3369" i="27"/>
  <c r="A3370" i="27"/>
  <c r="B3370" i="27"/>
  <c r="C3370" i="27"/>
  <c r="D3370" i="27"/>
  <c r="E3370" i="27"/>
  <c r="F3370" i="27"/>
  <c r="A3371" i="27"/>
  <c r="B3371" i="27"/>
  <c r="C3371" i="27"/>
  <c r="D3371" i="27"/>
  <c r="E3371" i="27"/>
  <c r="F3371" i="27"/>
  <c r="A3372" i="27"/>
  <c r="B3372" i="27"/>
  <c r="C3372" i="27"/>
  <c r="D3372" i="27"/>
  <c r="E3372" i="27"/>
  <c r="F3372" i="27"/>
  <c r="A3373" i="27"/>
  <c r="B3373" i="27"/>
  <c r="C3373" i="27"/>
  <c r="D3373" i="27"/>
  <c r="E3373" i="27"/>
  <c r="F3373" i="27"/>
  <c r="A3374" i="27"/>
  <c r="B3374" i="27"/>
  <c r="C3374" i="27"/>
  <c r="D3374" i="27"/>
  <c r="E3374" i="27"/>
  <c r="F3374" i="27"/>
  <c r="A3375" i="27"/>
  <c r="B3375" i="27"/>
  <c r="C3375" i="27"/>
  <c r="D3375" i="27"/>
  <c r="E3375" i="27"/>
  <c r="F3375" i="27"/>
  <c r="A3376" i="27"/>
  <c r="B3376" i="27"/>
  <c r="C3376" i="27"/>
  <c r="D3376" i="27"/>
  <c r="E3376" i="27"/>
  <c r="F3376" i="27"/>
  <c r="A3377" i="27"/>
  <c r="B3377" i="27"/>
  <c r="C3377" i="27"/>
  <c r="D3377" i="27"/>
  <c r="E3377" i="27"/>
  <c r="F3377" i="27"/>
  <c r="A3378" i="27"/>
  <c r="B3378" i="27"/>
  <c r="C3378" i="27"/>
  <c r="D3378" i="27"/>
  <c r="E3378" i="27"/>
  <c r="F3378" i="27"/>
  <c r="A3379" i="27"/>
  <c r="B3379" i="27"/>
  <c r="C3379" i="27"/>
  <c r="D3379" i="27"/>
  <c r="E3379" i="27"/>
  <c r="F3379" i="27"/>
  <c r="A3380" i="27"/>
  <c r="B3380" i="27"/>
  <c r="C3380" i="27"/>
  <c r="D3380" i="27"/>
  <c r="E3380" i="27"/>
  <c r="F3380" i="27"/>
  <c r="A3381" i="27"/>
  <c r="B3381" i="27"/>
  <c r="C3381" i="27"/>
  <c r="D3381" i="27"/>
  <c r="E3381" i="27"/>
  <c r="F3381" i="27"/>
  <c r="A3382" i="27"/>
  <c r="B3382" i="27"/>
  <c r="C3382" i="27"/>
  <c r="D3382" i="27"/>
  <c r="E3382" i="27"/>
  <c r="F3382" i="27"/>
  <c r="A3383" i="27"/>
  <c r="B3383" i="27"/>
  <c r="C3383" i="27"/>
  <c r="D3383" i="27"/>
  <c r="E3383" i="27"/>
  <c r="F3383" i="27"/>
  <c r="A3384" i="27"/>
  <c r="B3384" i="27"/>
  <c r="C3384" i="27"/>
  <c r="D3384" i="27"/>
  <c r="E3384" i="27"/>
  <c r="F3384" i="27"/>
  <c r="A3385" i="27"/>
  <c r="B3385" i="27"/>
  <c r="C3385" i="27"/>
  <c r="D3385" i="27"/>
  <c r="E3385" i="27"/>
  <c r="F3385" i="27"/>
  <c r="A3386" i="27"/>
  <c r="B3386" i="27"/>
  <c r="C3386" i="27"/>
  <c r="D3386" i="27"/>
  <c r="E3386" i="27"/>
  <c r="F3386" i="27"/>
  <c r="A3387" i="27"/>
  <c r="B3387" i="27"/>
  <c r="C3387" i="27"/>
  <c r="D3387" i="27"/>
  <c r="E3387" i="27"/>
  <c r="F3387" i="27"/>
  <c r="A3388" i="27"/>
  <c r="B3388" i="27"/>
  <c r="C3388" i="27"/>
  <c r="D3388" i="27"/>
  <c r="E3388" i="27"/>
  <c r="F3388" i="27"/>
  <c r="A3389" i="27"/>
  <c r="B3389" i="27"/>
  <c r="C3389" i="27"/>
  <c r="D3389" i="27"/>
  <c r="E3389" i="27"/>
  <c r="F3389" i="27"/>
  <c r="A3390" i="27"/>
  <c r="B3390" i="27"/>
  <c r="C3390" i="27"/>
  <c r="D3390" i="27"/>
  <c r="E3390" i="27"/>
  <c r="F3390" i="27"/>
  <c r="A3391" i="27"/>
  <c r="B3391" i="27"/>
  <c r="C3391" i="27"/>
  <c r="D3391" i="27"/>
  <c r="E3391" i="27"/>
  <c r="F3391" i="27"/>
  <c r="A3392" i="27"/>
  <c r="B3392" i="27"/>
  <c r="C3392" i="27"/>
  <c r="D3392" i="27"/>
  <c r="E3392" i="27"/>
  <c r="F3392" i="27"/>
  <c r="A3393" i="27"/>
  <c r="B3393" i="27"/>
  <c r="C3393" i="27"/>
  <c r="D3393" i="27"/>
  <c r="E3393" i="27"/>
  <c r="F3393" i="27"/>
  <c r="A3394" i="27"/>
  <c r="B3394" i="27"/>
  <c r="C3394" i="27"/>
  <c r="D3394" i="27"/>
  <c r="E3394" i="27"/>
  <c r="F3394" i="27"/>
  <c r="A3395" i="27"/>
  <c r="B3395" i="27"/>
  <c r="C3395" i="27"/>
  <c r="D3395" i="27"/>
  <c r="E3395" i="27"/>
  <c r="F3395" i="27"/>
  <c r="A3396" i="27"/>
  <c r="B3396" i="27"/>
  <c r="C3396" i="27"/>
  <c r="D3396" i="27"/>
  <c r="E3396" i="27"/>
  <c r="F3396" i="27"/>
  <c r="A3397" i="27"/>
  <c r="B3397" i="27"/>
  <c r="C3397" i="27"/>
  <c r="D3397" i="27"/>
  <c r="E3397" i="27"/>
  <c r="F3397" i="27"/>
  <c r="A3398" i="27"/>
  <c r="B3398" i="27"/>
  <c r="C3398" i="27"/>
  <c r="D3398" i="27"/>
  <c r="E3398" i="27"/>
  <c r="F3398" i="27"/>
  <c r="A3399" i="27"/>
  <c r="B3399" i="27"/>
  <c r="C3399" i="27"/>
  <c r="D3399" i="27"/>
  <c r="E3399" i="27"/>
  <c r="F3399" i="27"/>
  <c r="A3400" i="27"/>
  <c r="B3400" i="27"/>
  <c r="C3400" i="27"/>
  <c r="D3400" i="27"/>
  <c r="E3400" i="27"/>
  <c r="F3400" i="27"/>
  <c r="A3401" i="27"/>
  <c r="B3401" i="27"/>
  <c r="C3401" i="27"/>
  <c r="D3401" i="27"/>
  <c r="E3401" i="27"/>
  <c r="F3401" i="27"/>
  <c r="A3402" i="27"/>
  <c r="B3402" i="27"/>
  <c r="C3402" i="27"/>
  <c r="D3402" i="27"/>
  <c r="E3402" i="27"/>
  <c r="F3402" i="27"/>
  <c r="A3403" i="27"/>
  <c r="B3403" i="27"/>
  <c r="C3403" i="27"/>
  <c r="D3403" i="27"/>
  <c r="E3403" i="27"/>
  <c r="F3403" i="27"/>
  <c r="A3404" i="27"/>
  <c r="B3404" i="27"/>
  <c r="C3404" i="27"/>
  <c r="D3404" i="27"/>
  <c r="E3404" i="27"/>
  <c r="F3404" i="27"/>
  <c r="A3405" i="27"/>
  <c r="B3405" i="27"/>
  <c r="C3405" i="27"/>
  <c r="D3405" i="27"/>
  <c r="E3405" i="27"/>
  <c r="F3405" i="27"/>
  <c r="A3406" i="27"/>
  <c r="B3406" i="27"/>
  <c r="C3406" i="27"/>
  <c r="D3406" i="27"/>
  <c r="E3406" i="27"/>
  <c r="F3406" i="27"/>
  <c r="A3407" i="27"/>
  <c r="B3407" i="27"/>
  <c r="C3407" i="27"/>
  <c r="D3407" i="27"/>
  <c r="E3407" i="27"/>
  <c r="F3407" i="27"/>
  <c r="A3408" i="27"/>
  <c r="B3408" i="27"/>
  <c r="C3408" i="27"/>
  <c r="D3408" i="27"/>
  <c r="E3408" i="27"/>
  <c r="F3408" i="27"/>
  <c r="A3409" i="27"/>
  <c r="B3409" i="27"/>
  <c r="C3409" i="27"/>
  <c r="D3409" i="27"/>
  <c r="E3409" i="27"/>
  <c r="F3409" i="27"/>
  <c r="A3410" i="27"/>
  <c r="B3410" i="27"/>
  <c r="C3410" i="27"/>
  <c r="D3410" i="27"/>
  <c r="E3410" i="27"/>
  <c r="F3410" i="27"/>
  <c r="A3411" i="27"/>
  <c r="B3411" i="27"/>
  <c r="C3411" i="27"/>
  <c r="D3411" i="27"/>
  <c r="E3411" i="27"/>
  <c r="F3411" i="27"/>
  <c r="A3412" i="27"/>
  <c r="B3412" i="27"/>
  <c r="C3412" i="27"/>
  <c r="D3412" i="27"/>
  <c r="E3412" i="27"/>
  <c r="F3412" i="27"/>
  <c r="A3413" i="27"/>
  <c r="B3413" i="27"/>
  <c r="C3413" i="27"/>
  <c r="D3413" i="27"/>
  <c r="E3413" i="27"/>
  <c r="F3413" i="27"/>
  <c r="A3414" i="27"/>
  <c r="B3414" i="27"/>
  <c r="C3414" i="27"/>
  <c r="D3414" i="27"/>
  <c r="E3414" i="27"/>
  <c r="F3414" i="27"/>
  <c r="A3415" i="27"/>
  <c r="B3415" i="27"/>
  <c r="C3415" i="27"/>
  <c r="D3415" i="27"/>
  <c r="E3415" i="27"/>
  <c r="F3415" i="27"/>
  <c r="A3416" i="27"/>
  <c r="B3416" i="27"/>
  <c r="C3416" i="27"/>
  <c r="D3416" i="27"/>
  <c r="E3416" i="27"/>
  <c r="F3416" i="27"/>
  <c r="A3417" i="27"/>
  <c r="B3417" i="27"/>
  <c r="C3417" i="27"/>
  <c r="D3417" i="27"/>
  <c r="E3417" i="27"/>
  <c r="F3417" i="27"/>
  <c r="A3418" i="27"/>
  <c r="B3418" i="27"/>
  <c r="C3418" i="27"/>
  <c r="D3418" i="27"/>
  <c r="E3418" i="27"/>
  <c r="F3418" i="27"/>
  <c r="A3419" i="27"/>
  <c r="B3419" i="27"/>
  <c r="C3419" i="27"/>
  <c r="D3419" i="27"/>
  <c r="E3419" i="27"/>
  <c r="F3419" i="27"/>
  <c r="A3420" i="27"/>
  <c r="B3420" i="27"/>
  <c r="C3420" i="27"/>
  <c r="D3420" i="27"/>
  <c r="E3420" i="27"/>
  <c r="F3420" i="27"/>
  <c r="A3421" i="27"/>
  <c r="B3421" i="27"/>
  <c r="C3421" i="27"/>
  <c r="D3421" i="27"/>
  <c r="E3421" i="27"/>
  <c r="F3421" i="27"/>
  <c r="A3422" i="27"/>
  <c r="B3422" i="27"/>
  <c r="C3422" i="27"/>
  <c r="D3422" i="27"/>
  <c r="E3422" i="27"/>
  <c r="F3422" i="27"/>
  <c r="A3423" i="27"/>
  <c r="B3423" i="27"/>
  <c r="C3423" i="27"/>
  <c r="D3423" i="27"/>
  <c r="E3423" i="27"/>
  <c r="F3423" i="27"/>
  <c r="A3424" i="27"/>
  <c r="B3424" i="27"/>
  <c r="C3424" i="27"/>
  <c r="D3424" i="27"/>
  <c r="E3424" i="27"/>
  <c r="F3424" i="27"/>
  <c r="A3425" i="27"/>
  <c r="B3425" i="27"/>
  <c r="C3425" i="27"/>
  <c r="D3425" i="27"/>
  <c r="E3425" i="27"/>
  <c r="F3425" i="27"/>
  <c r="A3426" i="27"/>
  <c r="B3426" i="27"/>
  <c r="C3426" i="27"/>
  <c r="D3426" i="27"/>
  <c r="E3426" i="27"/>
  <c r="F3426" i="27"/>
  <c r="A3427" i="27"/>
  <c r="B3427" i="27"/>
  <c r="C3427" i="27"/>
  <c r="D3427" i="27"/>
  <c r="E3427" i="27"/>
  <c r="F3427" i="27"/>
  <c r="A3428" i="27"/>
  <c r="B3428" i="27"/>
  <c r="C3428" i="27"/>
  <c r="D3428" i="27"/>
  <c r="E3428" i="27"/>
  <c r="F3428" i="27"/>
  <c r="A3429" i="27"/>
  <c r="B3429" i="27"/>
  <c r="C3429" i="27"/>
  <c r="D3429" i="27"/>
  <c r="E3429" i="27"/>
  <c r="F3429" i="27"/>
  <c r="A3430" i="27"/>
  <c r="B3430" i="27"/>
  <c r="C3430" i="27"/>
  <c r="D3430" i="27"/>
  <c r="E3430" i="27"/>
  <c r="F3430" i="27"/>
  <c r="A3431" i="27"/>
  <c r="B3431" i="27"/>
  <c r="C3431" i="27"/>
  <c r="D3431" i="27"/>
  <c r="E3431" i="27"/>
  <c r="F3431" i="27"/>
  <c r="A3432" i="27"/>
  <c r="B3432" i="27"/>
  <c r="C3432" i="27"/>
  <c r="D3432" i="27"/>
  <c r="E3432" i="27"/>
  <c r="F3432" i="27"/>
  <c r="A3433" i="27"/>
  <c r="B3433" i="27"/>
  <c r="C3433" i="27"/>
  <c r="D3433" i="27"/>
  <c r="E3433" i="27"/>
  <c r="F3433" i="27"/>
  <c r="A3434" i="27"/>
  <c r="B3434" i="27"/>
  <c r="C3434" i="27"/>
  <c r="D3434" i="27"/>
  <c r="E3434" i="27"/>
  <c r="F3434" i="27"/>
  <c r="A3435" i="27"/>
  <c r="B3435" i="27"/>
  <c r="C3435" i="27"/>
  <c r="D3435" i="27"/>
  <c r="E3435" i="27"/>
  <c r="F3435" i="27"/>
  <c r="A3436" i="27"/>
  <c r="B3436" i="27"/>
  <c r="C3436" i="27"/>
  <c r="D3436" i="27"/>
  <c r="E3436" i="27"/>
  <c r="F3436" i="27"/>
  <c r="A3437" i="27"/>
  <c r="B3437" i="27"/>
  <c r="C3437" i="27"/>
  <c r="D3437" i="27"/>
  <c r="E3437" i="27"/>
  <c r="F3437" i="27"/>
  <c r="A3438" i="27"/>
  <c r="B3438" i="27"/>
  <c r="C3438" i="27"/>
  <c r="D3438" i="27"/>
  <c r="E3438" i="27"/>
  <c r="F3438" i="27"/>
  <c r="A3439" i="27"/>
  <c r="B3439" i="27"/>
  <c r="C3439" i="27"/>
  <c r="D3439" i="27"/>
  <c r="E3439" i="27"/>
  <c r="F3439" i="27"/>
  <c r="A3440" i="27"/>
  <c r="B3440" i="27"/>
  <c r="C3440" i="27"/>
  <c r="D3440" i="27"/>
  <c r="E3440" i="27"/>
  <c r="F3440" i="27"/>
  <c r="A3441" i="27"/>
  <c r="B3441" i="27"/>
  <c r="C3441" i="27"/>
  <c r="D3441" i="27"/>
  <c r="E3441" i="27"/>
  <c r="F3441" i="27"/>
  <c r="A3442" i="27"/>
  <c r="B3442" i="27"/>
  <c r="C3442" i="27"/>
  <c r="D3442" i="27"/>
  <c r="E3442" i="27"/>
  <c r="F3442" i="27"/>
  <c r="A3443" i="27"/>
  <c r="B3443" i="27"/>
  <c r="C3443" i="27"/>
  <c r="D3443" i="27"/>
  <c r="E3443" i="27"/>
  <c r="F3443" i="27"/>
  <c r="A3444" i="27"/>
  <c r="B3444" i="27"/>
  <c r="C3444" i="27"/>
  <c r="D3444" i="27"/>
  <c r="E3444" i="27"/>
  <c r="F3444" i="27"/>
  <c r="A3445" i="27"/>
  <c r="B3445" i="27"/>
  <c r="C3445" i="27"/>
  <c r="D3445" i="27"/>
  <c r="E3445" i="27"/>
  <c r="F3445" i="27"/>
  <c r="A3446" i="27"/>
  <c r="B3446" i="27"/>
  <c r="C3446" i="27"/>
  <c r="D3446" i="27"/>
  <c r="E3446" i="27"/>
  <c r="F3446" i="27"/>
  <c r="A3447" i="27"/>
  <c r="B3447" i="27"/>
  <c r="C3447" i="27"/>
  <c r="D3447" i="27"/>
  <c r="E3447" i="27"/>
  <c r="F3447" i="27"/>
  <c r="A3448" i="27"/>
  <c r="B3448" i="27"/>
  <c r="C3448" i="27"/>
  <c r="D3448" i="27"/>
  <c r="E3448" i="27"/>
  <c r="F3448" i="27"/>
  <c r="A3449" i="27"/>
  <c r="B3449" i="27"/>
  <c r="C3449" i="27"/>
  <c r="D3449" i="27"/>
  <c r="E3449" i="27"/>
  <c r="F3449" i="27"/>
  <c r="A3450" i="27"/>
  <c r="B3450" i="27"/>
  <c r="C3450" i="27"/>
  <c r="D3450" i="27"/>
  <c r="E3450" i="27"/>
  <c r="F3450" i="27"/>
  <c r="A3451" i="27"/>
  <c r="B3451" i="27"/>
  <c r="C3451" i="27"/>
  <c r="D3451" i="27"/>
  <c r="E3451" i="27"/>
  <c r="F3451" i="27"/>
  <c r="A3452" i="27"/>
  <c r="B3452" i="27"/>
  <c r="C3452" i="27"/>
  <c r="D3452" i="27"/>
  <c r="E3452" i="27"/>
  <c r="F3452" i="27"/>
  <c r="A3453" i="27"/>
  <c r="B3453" i="27"/>
  <c r="C3453" i="27"/>
  <c r="D3453" i="27"/>
  <c r="E3453" i="27"/>
  <c r="F3453" i="27"/>
  <c r="A3454" i="27"/>
  <c r="B3454" i="27"/>
  <c r="C3454" i="27"/>
  <c r="D3454" i="27"/>
  <c r="E3454" i="27"/>
  <c r="F3454" i="27"/>
  <c r="A3455" i="27"/>
  <c r="B3455" i="27"/>
  <c r="C3455" i="27"/>
  <c r="D3455" i="27"/>
  <c r="E3455" i="27"/>
  <c r="F3455" i="27"/>
  <c r="A3456" i="27"/>
  <c r="B3456" i="27"/>
  <c r="C3456" i="27"/>
  <c r="D3456" i="27"/>
  <c r="E3456" i="27"/>
  <c r="F3456" i="27"/>
  <c r="A3457" i="27"/>
  <c r="B3457" i="27"/>
  <c r="C3457" i="27"/>
  <c r="D3457" i="27"/>
  <c r="E3457" i="27"/>
  <c r="F3457" i="27"/>
  <c r="A3458" i="27"/>
  <c r="B3458" i="27"/>
  <c r="C3458" i="27"/>
  <c r="D3458" i="27"/>
  <c r="E3458" i="27"/>
  <c r="F3458" i="27"/>
  <c r="A3459" i="27"/>
  <c r="B3459" i="27"/>
  <c r="C3459" i="27"/>
  <c r="D3459" i="27"/>
  <c r="E3459" i="27"/>
  <c r="F3459" i="27"/>
  <c r="A3460" i="27"/>
  <c r="B3460" i="27"/>
  <c r="C3460" i="27"/>
  <c r="D3460" i="27"/>
  <c r="E3460" i="27"/>
  <c r="F3460" i="27"/>
  <c r="A3461" i="27"/>
  <c r="B3461" i="27"/>
  <c r="C3461" i="27"/>
  <c r="D3461" i="27"/>
  <c r="E3461" i="27"/>
  <c r="F3461" i="27"/>
  <c r="A3462" i="27"/>
  <c r="B3462" i="27"/>
  <c r="C3462" i="27"/>
  <c r="D3462" i="27"/>
  <c r="E3462" i="27"/>
  <c r="F3462" i="27"/>
  <c r="A3463" i="27"/>
  <c r="B3463" i="27"/>
  <c r="C3463" i="27"/>
  <c r="D3463" i="27"/>
  <c r="E3463" i="27"/>
  <c r="F3463" i="27"/>
  <c r="A3464" i="27"/>
  <c r="B3464" i="27"/>
  <c r="C3464" i="27"/>
  <c r="D3464" i="27"/>
  <c r="E3464" i="27"/>
  <c r="F3464" i="27"/>
  <c r="A3465" i="27"/>
  <c r="B3465" i="27"/>
  <c r="C3465" i="27"/>
  <c r="D3465" i="27"/>
  <c r="E3465" i="27"/>
  <c r="F3465" i="27"/>
  <c r="A3466" i="27"/>
  <c r="B3466" i="27"/>
  <c r="C3466" i="27"/>
  <c r="D3466" i="27"/>
  <c r="E3466" i="27"/>
  <c r="F3466" i="27"/>
  <c r="A3467" i="27"/>
  <c r="B3467" i="27"/>
  <c r="C3467" i="27"/>
  <c r="D3467" i="27"/>
  <c r="E3467" i="27"/>
  <c r="F3467" i="27"/>
  <c r="A3468" i="27"/>
  <c r="B3468" i="27"/>
  <c r="C3468" i="27"/>
  <c r="D3468" i="27"/>
  <c r="E3468" i="27"/>
  <c r="F3468" i="27"/>
  <c r="A3469" i="27"/>
  <c r="B3469" i="27"/>
  <c r="C3469" i="27"/>
  <c r="D3469" i="27"/>
  <c r="E3469" i="27"/>
  <c r="F3469" i="27"/>
  <c r="A3470" i="27"/>
  <c r="B3470" i="27"/>
  <c r="C3470" i="27"/>
  <c r="D3470" i="27"/>
  <c r="E3470" i="27"/>
  <c r="F3470" i="27"/>
  <c r="A3471" i="27"/>
  <c r="B3471" i="27"/>
  <c r="C3471" i="27"/>
  <c r="D3471" i="27"/>
  <c r="E3471" i="27"/>
  <c r="F3471" i="27"/>
  <c r="A3472" i="27"/>
  <c r="B3472" i="27"/>
  <c r="C3472" i="27"/>
  <c r="D3472" i="27"/>
  <c r="E3472" i="27"/>
  <c r="F3472" i="27"/>
  <c r="A3473" i="27"/>
  <c r="B3473" i="27"/>
  <c r="C3473" i="27"/>
  <c r="D3473" i="27"/>
  <c r="E3473" i="27"/>
  <c r="F3473" i="27"/>
  <c r="A3474" i="27"/>
  <c r="B3474" i="27"/>
  <c r="C3474" i="27"/>
  <c r="D3474" i="27"/>
  <c r="E3474" i="27"/>
  <c r="F3474" i="27"/>
  <c r="A3475" i="27"/>
  <c r="B3475" i="27"/>
  <c r="C3475" i="27"/>
  <c r="D3475" i="27"/>
  <c r="E3475" i="27"/>
  <c r="F3475" i="27"/>
  <c r="A3476" i="27"/>
  <c r="B3476" i="27"/>
  <c r="C3476" i="27"/>
  <c r="D3476" i="27"/>
  <c r="E3476" i="27"/>
  <c r="F3476" i="27"/>
  <c r="A3477" i="27"/>
  <c r="B3477" i="27"/>
  <c r="C3477" i="27"/>
  <c r="D3477" i="27"/>
  <c r="E3477" i="27"/>
  <c r="F3477" i="27"/>
  <c r="A3478" i="27"/>
  <c r="B3478" i="27"/>
  <c r="C3478" i="27"/>
  <c r="D3478" i="27"/>
  <c r="E3478" i="27"/>
  <c r="F3478" i="27"/>
  <c r="A3479" i="27"/>
  <c r="B3479" i="27"/>
  <c r="C3479" i="27"/>
  <c r="D3479" i="27"/>
  <c r="E3479" i="27"/>
  <c r="F3479" i="27"/>
  <c r="A3480" i="27"/>
  <c r="B3480" i="27"/>
  <c r="C3480" i="27"/>
  <c r="D3480" i="27"/>
  <c r="E3480" i="27"/>
  <c r="F3480" i="27"/>
  <c r="A3481" i="27"/>
  <c r="B3481" i="27"/>
  <c r="C3481" i="27"/>
  <c r="D3481" i="27"/>
  <c r="E3481" i="27"/>
  <c r="F3481" i="27"/>
  <c r="A3482" i="27"/>
  <c r="B3482" i="27"/>
  <c r="C3482" i="27"/>
  <c r="D3482" i="27"/>
  <c r="E3482" i="27"/>
  <c r="F3482" i="27"/>
  <c r="A3483" i="27"/>
  <c r="B3483" i="27"/>
  <c r="C3483" i="27"/>
  <c r="D3483" i="27"/>
  <c r="E3483" i="27"/>
  <c r="F3483" i="27"/>
  <c r="A3484" i="27"/>
  <c r="B3484" i="27"/>
  <c r="C3484" i="27"/>
  <c r="D3484" i="27"/>
  <c r="E3484" i="27"/>
  <c r="F3484" i="27"/>
  <c r="A3485" i="27"/>
  <c r="B3485" i="27"/>
  <c r="C3485" i="27"/>
  <c r="D3485" i="27"/>
  <c r="E3485" i="27"/>
  <c r="F3485" i="27"/>
  <c r="A3486" i="27"/>
  <c r="B3486" i="27"/>
  <c r="C3486" i="27"/>
  <c r="D3486" i="27"/>
  <c r="E3486" i="27"/>
  <c r="F3486" i="27"/>
  <c r="A3487" i="27"/>
  <c r="B3487" i="27"/>
  <c r="C3487" i="27"/>
  <c r="D3487" i="27"/>
  <c r="E3487" i="27"/>
  <c r="F3487" i="27"/>
  <c r="A3488" i="27"/>
  <c r="B3488" i="27"/>
  <c r="C3488" i="27"/>
  <c r="D3488" i="27"/>
  <c r="E3488" i="27"/>
  <c r="F3488" i="27"/>
  <c r="A3489" i="27"/>
  <c r="B3489" i="27"/>
  <c r="C3489" i="27"/>
  <c r="D3489" i="27"/>
  <c r="E3489" i="27"/>
  <c r="F3489" i="27"/>
  <c r="A3490" i="27"/>
  <c r="B3490" i="27"/>
  <c r="C3490" i="27"/>
  <c r="D3490" i="27"/>
  <c r="E3490" i="27"/>
  <c r="F3490" i="27"/>
  <c r="A3491" i="27"/>
  <c r="B3491" i="27"/>
  <c r="C3491" i="27"/>
  <c r="D3491" i="27"/>
  <c r="E3491" i="27"/>
  <c r="F3491" i="27"/>
  <c r="A3492" i="27"/>
  <c r="B3492" i="27"/>
  <c r="C3492" i="27"/>
  <c r="D3492" i="27"/>
  <c r="E3492" i="27"/>
  <c r="F3492" i="27"/>
  <c r="A3493" i="27"/>
  <c r="B3493" i="27"/>
  <c r="C3493" i="27"/>
  <c r="D3493" i="27"/>
  <c r="E3493" i="27"/>
  <c r="F3493" i="27"/>
  <c r="A3494" i="27"/>
  <c r="B3494" i="27"/>
  <c r="C3494" i="27"/>
  <c r="D3494" i="27"/>
  <c r="E3494" i="27"/>
  <c r="F3494" i="27"/>
  <c r="A3495" i="27"/>
  <c r="B3495" i="27"/>
  <c r="C3495" i="27"/>
  <c r="D3495" i="27"/>
  <c r="E3495" i="27"/>
  <c r="F3495" i="27"/>
  <c r="A3496" i="27"/>
  <c r="B3496" i="27"/>
  <c r="C3496" i="27"/>
  <c r="D3496" i="27"/>
  <c r="E3496" i="27"/>
  <c r="F3496" i="27"/>
  <c r="A3497" i="27"/>
  <c r="B3497" i="27"/>
  <c r="C3497" i="27"/>
  <c r="D3497" i="27"/>
  <c r="E3497" i="27"/>
  <c r="F3497" i="27"/>
  <c r="A3498" i="27"/>
  <c r="B3498" i="27"/>
  <c r="C3498" i="27"/>
  <c r="D3498" i="27"/>
  <c r="E3498" i="27"/>
  <c r="F3498" i="27"/>
  <c r="A3499" i="27"/>
  <c r="B3499" i="27"/>
  <c r="C3499" i="27"/>
  <c r="D3499" i="27"/>
  <c r="E3499" i="27"/>
  <c r="F3499" i="27"/>
  <c r="A3500" i="27"/>
  <c r="B3500" i="27"/>
  <c r="C3500" i="27"/>
  <c r="D3500" i="27"/>
  <c r="E3500" i="27"/>
  <c r="F3500" i="27"/>
  <c r="A3501" i="27"/>
  <c r="B3501" i="27"/>
  <c r="C3501" i="27"/>
  <c r="D3501" i="27"/>
  <c r="E3501" i="27"/>
  <c r="F3501" i="27"/>
  <c r="A3502" i="27"/>
  <c r="B3502" i="27"/>
  <c r="C3502" i="27"/>
  <c r="D3502" i="27"/>
  <c r="E3502" i="27"/>
  <c r="F3502" i="27"/>
  <c r="A3503" i="27"/>
  <c r="B3503" i="27"/>
  <c r="C3503" i="27"/>
  <c r="D3503" i="27"/>
  <c r="E3503" i="27"/>
  <c r="F3503" i="27"/>
  <c r="A3504" i="27"/>
  <c r="B3504" i="27"/>
  <c r="C3504" i="27"/>
  <c r="D3504" i="27"/>
  <c r="E3504" i="27"/>
  <c r="F3504" i="27"/>
  <c r="A3505" i="27"/>
  <c r="B3505" i="27"/>
  <c r="C3505" i="27"/>
  <c r="D3505" i="27"/>
  <c r="E3505" i="27"/>
  <c r="F3505" i="27"/>
  <c r="A3506" i="27"/>
  <c r="B3506" i="27"/>
  <c r="C3506" i="27"/>
  <c r="D3506" i="27"/>
  <c r="E3506" i="27"/>
  <c r="F3506" i="27"/>
  <c r="A3507" i="27"/>
  <c r="B3507" i="27"/>
  <c r="C3507" i="27"/>
  <c r="D3507" i="27"/>
  <c r="E3507" i="27"/>
  <c r="F3507" i="27"/>
  <c r="A3508" i="27"/>
  <c r="B3508" i="27"/>
  <c r="C3508" i="27"/>
  <c r="D3508" i="27"/>
  <c r="E3508" i="27"/>
  <c r="F3508" i="27"/>
  <c r="A3509" i="27"/>
  <c r="B3509" i="27"/>
  <c r="C3509" i="27"/>
  <c r="D3509" i="27"/>
  <c r="E3509" i="27"/>
  <c r="F3509" i="27"/>
  <c r="A3510" i="27"/>
  <c r="B3510" i="27"/>
  <c r="C3510" i="27"/>
  <c r="D3510" i="27"/>
  <c r="E3510" i="27"/>
  <c r="F3510" i="27"/>
  <c r="A3511" i="27"/>
  <c r="B3511" i="27"/>
  <c r="C3511" i="27"/>
  <c r="D3511" i="27"/>
  <c r="E3511" i="27"/>
  <c r="F3511" i="27"/>
  <c r="A3512" i="27"/>
  <c r="B3512" i="27"/>
  <c r="C3512" i="27"/>
  <c r="D3512" i="27"/>
  <c r="E3512" i="27"/>
  <c r="F3512" i="27"/>
  <c r="A3513" i="27"/>
  <c r="B3513" i="27"/>
  <c r="C3513" i="27"/>
  <c r="D3513" i="27"/>
  <c r="E3513" i="27"/>
  <c r="F3513" i="27"/>
  <c r="A3514" i="27"/>
  <c r="B3514" i="27"/>
  <c r="C3514" i="27"/>
  <c r="D3514" i="27"/>
  <c r="E3514" i="27"/>
  <c r="F3514" i="27"/>
  <c r="A3515" i="27"/>
  <c r="B3515" i="27"/>
  <c r="C3515" i="27"/>
  <c r="D3515" i="27"/>
  <c r="E3515" i="27"/>
  <c r="F3515" i="27"/>
  <c r="A3516" i="27"/>
  <c r="B3516" i="27"/>
  <c r="C3516" i="27"/>
  <c r="D3516" i="27"/>
  <c r="E3516" i="27"/>
  <c r="F3516" i="27"/>
  <c r="A3517" i="27"/>
  <c r="B3517" i="27"/>
  <c r="C3517" i="27"/>
  <c r="D3517" i="27"/>
  <c r="E3517" i="27"/>
  <c r="F3517" i="27"/>
  <c r="A3518" i="27"/>
  <c r="B3518" i="27"/>
  <c r="C3518" i="27"/>
  <c r="D3518" i="27"/>
  <c r="E3518" i="27"/>
  <c r="F3518" i="27"/>
  <c r="A3519" i="27"/>
  <c r="B3519" i="27"/>
  <c r="C3519" i="27"/>
  <c r="D3519" i="27"/>
  <c r="E3519" i="27"/>
  <c r="F3519" i="27"/>
  <c r="A3520" i="27"/>
  <c r="B3520" i="27"/>
  <c r="C3520" i="27"/>
  <c r="D3520" i="27"/>
  <c r="E3520" i="27"/>
  <c r="F3520" i="27"/>
  <c r="A3521" i="27"/>
  <c r="B3521" i="27"/>
  <c r="C3521" i="27"/>
  <c r="D3521" i="27"/>
  <c r="E3521" i="27"/>
  <c r="F3521" i="27"/>
  <c r="A3522" i="27"/>
  <c r="B3522" i="27"/>
  <c r="C3522" i="27"/>
  <c r="D3522" i="27"/>
  <c r="E3522" i="27"/>
  <c r="F3522" i="27"/>
  <c r="A3523" i="27"/>
  <c r="B3523" i="27"/>
  <c r="C3523" i="27"/>
  <c r="D3523" i="27"/>
  <c r="E3523" i="27"/>
  <c r="F3523" i="27"/>
  <c r="A3524" i="27"/>
  <c r="B3524" i="27"/>
  <c r="C3524" i="27"/>
  <c r="D3524" i="27"/>
  <c r="E3524" i="27"/>
  <c r="F3524" i="27"/>
  <c r="A3525" i="27"/>
  <c r="B3525" i="27"/>
  <c r="C3525" i="27"/>
  <c r="D3525" i="27"/>
  <c r="E3525" i="27"/>
  <c r="F3525" i="27"/>
  <c r="A3526" i="27"/>
  <c r="B3526" i="27"/>
  <c r="C3526" i="27"/>
  <c r="D3526" i="27"/>
  <c r="E3526" i="27"/>
  <c r="F3526" i="27"/>
  <c r="A3527" i="27"/>
  <c r="B3527" i="27"/>
  <c r="C3527" i="27"/>
  <c r="D3527" i="27"/>
  <c r="E3527" i="27"/>
  <c r="F3527" i="27"/>
  <c r="A3528" i="27"/>
  <c r="B3528" i="27"/>
  <c r="C3528" i="27"/>
  <c r="D3528" i="27"/>
  <c r="E3528" i="27"/>
  <c r="F3528" i="27"/>
  <c r="A3529" i="27"/>
  <c r="B3529" i="27"/>
  <c r="C3529" i="27"/>
  <c r="D3529" i="27"/>
  <c r="E3529" i="27"/>
  <c r="F3529" i="27"/>
  <c r="A3530" i="27"/>
  <c r="B3530" i="27"/>
  <c r="C3530" i="27"/>
  <c r="D3530" i="27"/>
  <c r="E3530" i="27"/>
  <c r="F3530" i="27"/>
  <c r="A3531" i="27"/>
  <c r="B3531" i="27"/>
  <c r="C3531" i="27"/>
  <c r="D3531" i="27"/>
  <c r="E3531" i="27"/>
  <c r="F3531" i="27"/>
  <c r="A3532" i="27"/>
  <c r="B3532" i="27"/>
  <c r="C3532" i="27"/>
  <c r="D3532" i="27"/>
  <c r="E3532" i="27"/>
  <c r="F3532" i="27"/>
  <c r="A3533" i="27"/>
  <c r="B3533" i="27"/>
  <c r="C3533" i="27"/>
  <c r="D3533" i="27"/>
  <c r="E3533" i="27"/>
  <c r="F3533" i="27"/>
  <c r="A3534" i="27"/>
  <c r="B3534" i="27"/>
  <c r="C3534" i="27"/>
  <c r="D3534" i="27"/>
  <c r="E3534" i="27"/>
  <c r="F3534" i="27"/>
  <c r="A3535" i="27"/>
  <c r="B3535" i="27"/>
  <c r="C3535" i="27"/>
  <c r="D3535" i="27"/>
  <c r="E3535" i="27"/>
  <c r="F3535" i="27"/>
  <c r="A3536" i="27"/>
  <c r="B3536" i="27"/>
  <c r="C3536" i="27"/>
  <c r="D3536" i="27"/>
  <c r="E3536" i="27"/>
  <c r="F3536" i="27"/>
  <c r="A3537" i="27"/>
  <c r="B3537" i="27"/>
  <c r="C3537" i="27"/>
  <c r="D3537" i="27"/>
  <c r="E3537" i="27"/>
  <c r="F3537" i="27"/>
  <c r="A3538" i="27"/>
  <c r="B3538" i="27"/>
  <c r="C3538" i="27"/>
  <c r="D3538" i="27"/>
  <c r="E3538" i="27"/>
  <c r="F3538" i="27"/>
  <c r="A3539" i="27"/>
  <c r="B3539" i="27"/>
  <c r="C3539" i="27"/>
  <c r="D3539" i="27"/>
  <c r="E3539" i="27"/>
  <c r="F3539" i="27"/>
  <c r="A3540" i="27"/>
  <c r="B3540" i="27"/>
  <c r="C3540" i="27"/>
  <c r="D3540" i="27"/>
  <c r="E3540" i="27"/>
  <c r="F3540" i="27"/>
  <c r="A3541" i="27"/>
  <c r="B3541" i="27"/>
  <c r="C3541" i="27"/>
  <c r="D3541" i="27"/>
  <c r="E3541" i="27"/>
  <c r="F3541" i="27"/>
  <c r="A3542" i="27"/>
  <c r="B3542" i="27"/>
  <c r="C3542" i="27"/>
  <c r="D3542" i="27"/>
  <c r="E3542" i="27"/>
  <c r="F3542" i="27"/>
  <c r="A3543" i="27"/>
  <c r="B3543" i="27"/>
  <c r="C3543" i="27"/>
  <c r="D3543" i="27"/>
  <c r="E3543" i="27"/>
  <c r="F3543" i="27"/>
  <c r="A3544" i="27"/>
  <c r="B3544" i="27"/>
  <c r="C3544" i="27"/>
  <c r="D3544" i="27"/>
  <c r="E3544" i="27"/>
  <c r="F3544" i="27"/>
  <c r="A3545" i="27"/>
  <c r="B3545" i="27"/>
  <c r="C3545" i="27"/>
  <c r="D3545" i="27"/>
  <c r="E3545" i="27"/>
  <c r="F3545" i="27"/>
  <c r="A3546" i="27"/>
  <c r="B3546" i="27"/>
  <c r="C3546" i="27"/>
  <c r="D3546" i="27"/>
  <c r="E3546" i="27"/>
  <c r="F3546" i="27"/>
  <c r="A3547" i="27"/>
  <c r="B3547" i="27"/>
  <c r="C3547" i="27"/>
  <c r="D3547" i="27"/>
  <c r="E3547" i="27"/>
  <c r="F3547" i="27"/>
  <c r="A3548" i="27"/>
  <c r="B3548" i="27"/>
  <c r="C3548" i="27"/>
  <c r="D3548" i="27"/>
  <c r="E3548" i="27"/>
  <c r="F3548" i="27"/>
  <c r="A3549" i="27"/>
  <c r="B3549" i="27"/>
  <c r="C3549" i="27"/>
  <c r="D3549" i="27"/>
  <c r="E3549" i="27"/>
  <c r="F3549" i="27"/>
  <c r="A3550" i="27"/>
  <c r="B3550" i="27"/>
  <c r="C3550" i="27"/>
  <c r="D3550" i="27"/>
  <c r="E3550" i="27"/>
  <c r="F3550" i="27"/>
  <c r="A3551" i="27"/>
  <c r="B3551" i="27"/>
  <c r="C3551" i="27"/>
  <c r="D3551" i="27"/>
  <c r="E3551" i="27"/>
  <c r="F3551" i="27"/>
  <c r="A3552" i="27"/>
  <c r="B3552" i="27"/>
  <c r="C3552" i="27"/>
  <c r="D3552" i="27"/>
  <c r="E3552" i="27"/>
  <c r="F3552" i="27"/>
  <c r="A3553" i="27"/>
  <c r="B3553" i="27"/>
  <c r="C3553" i="27"/>
  <c r="D3553" i="27"/>
  <c r="E3553" i="27"/>
  <c r="F3553" i="27"/>
  <c r="A3554" i="27"/>
  <c r="B3554" i="27"/>
  <c r="C3554" i="27"/>
  <c r="D3554" i="27"/>
  <c r="E3554" i="27"/>
  <c r="F3554" i="27"/>
  <c r="A3555" i="27"/>
  <c r="B3555" i="27"/>
  <c r="C3555" i="27"/>
  <c r="D3555" i="27"/>
  <c r="E3555" i="27"/>
  <c r="F3555" i="27"/>
  <c r="A3556" i="27"/>
  <c r="B3556" i="27"/>
  <c r="C3556" i="27"/>
  <c r="D3556" i="27"/>
  <c r="E3556" i="27"/>
  <c r="F3556" i="27"/>
  <c r="A3557" i="27"/>
  <c r="B3557" i="27"/>
  <c r="C3557" i="27"/>
  <c r="D3557" i="27"/>
  <c r="E3557" i="27"/>
  <c r="F3557" i="27"/>
  <c r="A3558" i="27"/>
  <c r="B3558" i="27"/>
  <c r="C3558" i="27"/>
  <c r="D3558" i="27"/>
  <c r="E3558" i="27"/>
  <c r="F3558" i="27"/>
  <c r="A3559" i="27"/>
  <c r="B3559" i="27"/>
  <c r="C3559" i="27"/>
  <c r="D3559" i="27"/>
  <c r="E3559" i="27"/>
  <c r="F3559" i="27"/>
  <c r="A3560" i="27"/>
  <c r="B3560" i="27"/>
  <c r="C3560" i="27"/>
  <c r="D3560" i="27"/>
  <c r="E3560" i="27"/>
  <c r="F3560" i="27"/>
  <c r="A3561" i="27"/>
  <c r="B3561" i="27"/>
  <c r="C3561" i="27"/>
  <c r="D3561" i="27"/>
  <c r="E3561" i="27"/>
  <c r="F3561" i="27"/>
  <c r="A3562" i="27"/>
  <c r="B3562" i="27"/>
  <c r="C3562" i="27"/>
  <c r="D3562" i="27"/>
  <c r="E3562" i="27"/>
  <c r="F3562" i="27"/>
  <c r="A3563" i="27"/>
  <c r="B3563" i="27"/>
  <c r="C3563" i="27"/>
  <c r="D3563" i="27"/>
  <c r="E3563" i="27"/>
  <c r="F3563" i="27"/>
  <c r="A3564" i="27"/>
  <c r="B3564" i="27"/>
  <c r="C3564" i="27"/>
  <c r="D3564" i="27"/>
  <c r="E3564" i="27"/>
  <c r="F3564" i="27"/>
  <c r="A3565" i="27"/>
  <c r="B3565" i="27"/>
  <c r="C3565" i="27"/>
  <c r="D3565" i="27"/>
  <c r="E3565" i="27"/>
  <c r="F3565" i="27"/>
  <c r="A3566" i="27"/>
  <c r="B3566" i="27"/>
  <c r="C3566" i="27"/>
  <c r="D3566" i="27"/>
  <c r="E3566" i="27"/>
  <c r="F3566" i="27"/>
  <c r="A3567" i="27"/>
  <c r="B3567" i="27"/>
  <c r="C3567" i="27"/>
  <c r="D3567" i="27"/>
  <c r="E3567" i="27"/>
  <c r="F3567" i="27"/>
  <c r="A3568" i="27"/>
  <c r="B3568" i="27"/>
  <c r="C3568" i="27"/>
  <c r="D3568" i="27"/>
  <c r="E3568" i="27"/>
  <c r="F3568" i="27"/>
  <c r="A3569" i="27"/>
  <c r="B3569" i="27"/>
  <c r="C3569" i="27"/>
  <c r="D3569" i="27"/>
  <c r="E3569" i="27"/>
  <c r="F3569" i="27"/>
  <c r="A3570" i="27"/>
  <c r="B3570" i="27"/>
  <c r="C3570" i="27"/>
  <c r="D3570" i="27"/>
  <c r="E3570" i="27"/>
  <c r="F3570" i="27"/>
  <c r="A3571" i="27"/>
  <c r="B3571" i="27"/>
  <c r="C3571" i="27"/>
  <c r="D3571" i="27"/>
  <c r="E3571" i="27"/>
  <c r="F3571" i="27"/>
  <c r="A3572" i="27"/>
  <c r="B3572" i="27"/>
  <c r="C3572" i="27"/>
  <c r="D3572" i="27"/>
  <c r="E3572" i="27"/>
  <c r="F3572" i="27"/>
  <c r="A3573" i="27"/>
  <c r="B3573" i="27"/>
  <c r="C3573" i="27"/>
  <c r="D3573" i="27"/>
  <c r="E3573" i="27"/>
  <c r="F3573" i="27"/>
  <c r="A3574" i="27"/>
  <c r="B3574" i="27"/>
  <c r="C3574" i="27"/>
  <c r="D3574" i="27"/>
  <c r="E3574" i="27"/>
  <c r="F3574" i="27"/>
  <c r="A3575" i="27"/>
  <c r="B3575" i="27"/>
  <c r="C3575" i="27"/>
  <c r="D3575" i="27"/>
  <c r="E3575" i="27"/>
  <c r="F3575" i="27"/>
  <c r="A3576" i="27"/>
  <c r="B3576" i="27"/>
  <c r="C3576" i="27"/>
  <c r="D3576" i="27"/>
  <c r="E3576" i="27"/>
  <c r="F3576" i="27"/>
  <c r="A3577" i="27"/>
  <c r="B3577" i="27"/>
  <c r="C3577" i="27"/>
  <c r="D3577" i="27"/>
  <c r="E3577" i="27"/>
  <c r="F3577" i="27"/>
  <c r="A3578" i="27"/>
  <c r="B3578" i="27"/>
  <c r="C3578" i="27"/>
  <c r="D3578" i="27"/>
  <c r="E3578" i="27"/>
  <c r="F3578" i="27"/>
  <c r="A3579" i="27"/>
  <c r="B3579" i="27"/>
  <c r="C3579" i="27"/>
  <c r="D3579" i="27"/>
  <c r="E3579" i="27"/>
  <c r="F3579" i="27"/>
  <c r="A3580" i="27"/>
  <c r="B3580" i="27"/>
  <c r="C3580" i="27"/>
  <c r="D3580" i="27"/>
  <c r="E3580" i="27"/>
  <c r="F3580" i="27"/>
  <c r="A3581" i="27"/>
  <c r="B3581" i="27"/>
  <c r="C3581" i="27"/>
  <c r="D3581" i="27"/>
  <c r="E3581" i="27"/>
  <c r="F3581" i="27"/>
  <c r="A3582" i="27"/>
  <c r="B3582" i="27"/>
  <c r="C3582" i="27"/>
  <c r="D3582" i="27"/>
  <c r="E3582" i="27"/>
  <c r="F3582" i="27"/>
  <c r="A3583" i="27"/>
  <c r="B3583" i="27"/>
  <c r="C3583" i="27"/>
  <c r="D3583" i="27"/>
  <c r="E3583" i="27"/>
  <c r="F3583" i="27"/>
  <c r="A3584" i="27"/>
  <c r="B3584" i="27"/>
  <c r="C3584" i="27"/>
  <c r="D3584" i="27"/>
  <c r="E3584" i="27"/>
  <c r="F3584" i="27"/>
  <c r="A3585" i="27"/>
  <c r="B3585" i="27"/>
  <c r="C3585" i="27"/>
  <c r="D3585" i="27"/>
  <c r="E3585" i="27"/>
  <c r="F3585" i="27"/>
  <c r="A3586" i="27"/>
  <c r="B3586" i="27"/>
  <c r="C3586" i="27"/>
  <c r="D3586" i="27"/>
  <c r="E3586" i="27"/>
  <c r="F3586" i="27"/>
  <c r="A3587" i="27"/>
  <c r="B3587" i="27"/>
  <c r="C3587" i="27"/>
  <c r="D3587" i="27"/>
  <c r="E3587" i="27"/>
  <c r="F3587" i="27"/>
  <c r="A3588" i="27"/>
  <c r="B3588" i="27"/>
  <c r="C3588" i="27"/>
  <c r="D3588" i="27"/>
  <c r="E3588" i="27"/>
  <c r="F3588" i="27"/>
  <c r="A3589" i="27"/>
  <c r="B3589" i="27"/>
  <c r="C3589" i="27"/>
  <c r="D3589" i="27"/>
  <c r="E3589" i="27"/>
  <c r="F3589" i="27"/>
  <c r="A3590" i="27"/>
  <c r="B3590" i="27"/>
  <c r="C3590" i="27"/>
  <c r="D3590" i="27"/>
  <c r="E3590" i="27"/>
  <c r="F3590" i="27"/>
  <c r="A3591" i="27"/>
  <c r="B3591" i="27"/>
  <c r="C3591" i="27"/>
  <c r="D3591" i="27"/>
  <c r="E3591" i="27"/>
  <c r="F3591" i="27"/>
  <c r="A3592" i="27"/>
  <c r="B3592" i="27"/>
  <c r="C3592" i="27"/>
  <c r="D3592" i="27"/>
  <c r="E3592" i="27"/>
  <c r="F3592" i="27"/>
  <c r="A3593" i="27"/>
  <c r="B3593" i="27"/>
  <c r="C3593" i="27"/>
  <c r="D3593" i="27"/>
  <c r="E3593" i="27"/>
  <c r="F3593" i="27"/>
  <c r="A3594" i="27"/>
  <c r="B3594" i="27"/>
  <c r="C3594" i="27"/>
  <c r="D3594" i="27"/>
  <c r="E3594" i="27"/>
  <c r="F3594" i="27"/>
  <c r="A3595" i="27"/>
  <c r="B3595" i="27"/>
  <c r="C3595" i="27"/>
  <c r="D3595" i="27"/>
  <c r="E3595" i="27"/>
  <c r="F3595" i="27"/>
  <c r="A3596" i="27"/>
  <c r="B3596" i="27"/>
  <c r="C3596" i="27"/>
  <c r="D3596" i="27"/>
  <c r="E3596" i="27"/>
  <c r="F3596" i="27"/>
  <c r="A3597" i="27"/>
  <c r="B3597" i="27"/>
  <c r="C3597" i="27"/>
  <c r="D3597" i="27"/>
  <c r="E3597" i="27"/>
  <c r="F3597" i="27"/>
  <c r="A3598" i="27"/>
  <c r="B3598" i="27"/>
  <c r="C3598" i="27"/>
  <c r="D3598" i="27"/>
  <c r="E3598" i="27"/>
  <c r="F3598" i="27"/>
  <c r="A3599" i="27"/>
  <c r="B3599" i="27"/>
  <c r="C3599" i="27"/>
  <c r="D3599" i="27"/>
  <c r="E3599" i="27"/>
  <c r="F3599" i="27"/>
  <c r="A3600" i="27"/>
  <c r="B3600" i="27"/>
  <c r="C3600" i="27"/>
  <c r="D3600" i="27"/>
  <c r="E3600" i="27"/>
  <c r="F3600" i="27"/>
  <c r="A3601" i="27"/>
  <c r="B3601" i="27"/>
  <c r="C3601" i="27"/>
  <c r="D3601" i="27"/>
  <c r="E3601" i="27"/>
  <c r="F3601" i="27"/>
  <c r="A3602" i="27"/>
  <c r="B3602" i="27"/>
  <c r="C3602" i="27"/>
  <c r="D3602" i="27"/>
  <c r="E3602" i="27"/>
  <c r="F3602" i="27"/>
  <c r="A3603" i="27"/>
  <c r="B3603" i="27"/>
  <c r="C3603" i="27"/>
  <c r="D3603" i="27"/>
  <c r="E3603" i="27"/>
  <c r="F3603" i="27"/>
  <c r="A3604" i="27"/>
  <c r="B3604" i="27"/>
  <c r="C3604" i="27"/>
  <c r="D3604" i="27"/>
  <c r="E3604" i="27"/>
  <c r="F3604" i="27"/>
  <c r="A3605" i="27"/>
  <c r="B3605" i="27"/>
  <c r="C3605" i="27"/>
  <c r="D3605" i="27"/>
  <c r="E3605" i="27"/>
  <c r="F3605" i="27"/>
  <c r="A3606" i="27"/>
  <c r="B3606" i="27"/>
  <c r="C3606" i="27"/>
  <c r="D3606" i="27"/>
  <c r="E3606" i="27"/>
  <c r="F3606" i="27"/>
  <c r="A3607" i="27"/>
  <c r="B3607" i="27"/>
  <c r="C3607" i="27"/>
  <c r="D3607" i="27"/>
  <c r="E3607" i="27"/>
  <c r="F3607" i="27"/>
  <c r="A3608" i="27"/>
  <c r="B3608" i="27"/>
  <c r="C3608" i="27"/>
  <c r="D3608" i="27"/>
  <c r="E3608" i="27"/>
  <c r="F3608" i="27"/>
  <c r="A3609" i="27"/>
  <c r="B3609" i="27"/>
  <c r="C3609" i="27"/>
  <c r="D3609" i="27"/>
  <c r="E3609" i="27"/>
  <c r="F3609" i="27"/>
  <c r="A3610" i="27"/>
  <c r="B3610" i="27"/>
  <c r="C3610" i="27"/>
  <c r="D3610" i="27"/>
  <c r="E3610" i="27"/>
  <c r="F3610" i="27"/>
  <c r="A3611" i="27"/>
  <c r="B3611" i="27"/>
  <c r="C3611" i="27"/>
  <c r="D3611" i="27"/>
  <c r="E3611" i="27"/>
  <c r="F3611" i="27"/>
  <c r="A3612" i="27"/>
  <c r="B3612" i="27"/>
  <c r="C3612" i="27"/>
  <c r="D3612" i="27"/>
  <c r="E3612" i="27"/>
  <c r="F3612" i="27"/>
  <c r="A3613" i="27"/>
  <c r="B3613" i="27"/>
  <c r="C3613" i="27"/>
  <c r="D3613" i="27"/>
  <c r="E3613" i="27"/>
  <c r="F3613" i="27"/>
  <c r="A3614" i="27"/>
  <c r="B3614" i="27"/>
  <c r="C3614" i="27"/>
  <c r="D3614" i="27"/>
  <c r="E3614" i="27"/>
  <c r="F3614" i="27"/>
  <c r="A3615" i="27"/>
  <c r="B3615" i="27"/>
  <c r="C3615" i="27"/>
  <c r="D3615" i="27"/>
  <c r="E3615" i="27"/>
  <c r="F3615" i="27"/>
  <c r="A3616" i="27"/>
  <c r="B3616" i="27"/>
  <c r="C3616" i="27"/>
  <c r="D3616" i="27"/>
  <c r="E3616" i="27"/>
  <c r="F3616" i="27"/>
  <c r="A3617" i="27"/>
  <c r="B3617" i="27"/>
  <c r="C3617" i="27"/>
  <c r="D3617" i="27"/>
  <c r="E3617" i="27"/>
  <c r="F3617" i="27"/>
  <c r="A3618" i="27"/>
  <c r="B3618" i="27"/>
  <c r="C3618" i="27"/>
  <c r="D3618" i="27"/>
  <c r="E3618" i="27"/>
  <c r="F3618" i="27"/>
  <c r="A3619" i="27"/>
  <c r="B3619" i="27"/>
  <c r="C3619" i="27"/>
  <c r="D3619" i="27"/>
  <c r="E3619" i="27"/>
  <c r="F3619" i="27"/>
  <c r="A3620" i="27"/>
  <c r="B3620" i="27"/>
  <c r="C3620" i="27"/>
  <c r="D3620" i="27"/>
  <c r="E3620" i="27"/>
  <c r="F3620" i="27"/>
  <c r="A3621" i="27"/>
  <c r="B3621" i="27"/>
  <c r="C3621" i="27"/>
  <c r="D3621" i="27"/>
  <c r="E3621" i="27"/>
  <c r="F3621" i="27"/>
  <c r="A3622" i="27"/>
  <c r="B3622" i="27"/>
  <c r="C3622" i="27"/>
  <c r="D3622" i="27"/>
  <c r="E3622" i="27"/>
  <c r="F3622" i="27"/>
  <c r="A3623" i="27"/>
  <c r="B3623" i="27"/>
  <c r="C3623" i="27"/>
  <c r="D3623" i="27"/>
  <c r="E3623" i="27"/>
  <c r="F3623" i="27"/>
  <c r="A3624" i="27"/>
  <c r="B3624" i="27"/>
  <c r="C3624" i="27"/>
  <c r="D3624" i="27"/>
  <c r="E3624" i="27"/>
  <c r="F3624" i="27"/>
  <c r="A3625" i="27"/>
  <c r="B3625" i="27"/>
  <c r="C3625" i="27"/>
  <c r="D3625" i="27"/>
  <c r="E3625" i="27"/>
  <c r="F3625" i="27"/>
  <c r="A3626" i="27"/>
  <c r="B3626" i="27"/>
  <c r="C3626" i="27"/>
  <c r="D3626" i="27"/>
  <c r="E3626" i="27"/>
  <c r="F3626" i="27"/>
  <c r="A3627" i="27"/>
  <c r="B3627" i="27"/>
  <c r="C3627" i="27"/>
  <c r="D3627" i="27"/>
  <c r="E3627" i="27"/>
  <c r="F3627" i="27"/>
  <c r="A3628" i="27"/>
  <c r="B3628" i="27"/>
  <c r="C3628" i="27"/>
  <c r="D3628" i="27"/>
  <c r="E3628" i="27"/>
  <c r="F3628" i="27"/>
  <c r="A3629" i="27"/>
  <c r="B3629" i="27"/>
  <c r="C3629" i="27"/>
  <c r="D3629" i="27"/>
  <c r="E3629" i="27"/>
  <c r="F3629" i="27"/>
  <c r="A3630" i="27"/>
  <c r="B3630" i="27"/>
  <c r="C3630" i="27"/>
  <c r="D3630" i="27"/>
  <c r="E3630" i="27"/>
  <c r="F3630" i="27"/>
  <c r="A3631" i="27"/>
  <c r="B3631" i="27"/>
  <c r="C3631" i="27"/>
  <c r="D3631" i="27"/>
  <c r="E3631" i="27"/>
  <c r="F3631" i="27"/>
  <c r="A3632" i="27"/>
  <c r="B3632" i="27"/>
  <c r="C3632" i="27"/>
  <c r="D3632" i="27"/>
  <c r="E3632" i="27"/>
  <c r="F3632" i="27"/>
  <c r="A3633" i="27"/>
  <c r="B3633" i="27"/>
  <c r="C3633" i="27"/>
  <c r="D3633" i="27"/>
  <c r="E3633" i="27"/>
  <c r="F3633" i="27"/>
  <c r="A3634" i="27"/>
  <c r="B3634" i="27"/>
  <c r="C3634" i="27"/>
  <c r="D3634" i="27"/>
  <c r="E3634" i="27"/>
  <c r="F3634" i="27"/>
  <c r="A3635" i="27"/>
  <c r="B3635" i="27"/>
  <c r="C3635" i="27"/>
  <c r="D3635" i="27"/>
  <c r="E3635" i="27"/>
  <c r="F3635" i="27"/>
  <c r="A3636" i="27"/>
  <c r="B3636" i="27"/>
  <c r="C3636" i="27"/>
  <c r="D3636" i="27"/>
  <c r="E3636" i="27"/>
  <c r="F3636" i="27"/>
  <c r="A3637" i="27"/>
  <c r="B3637" i="27"/>
  <c r="C3637" i="27"/>
  <c r="D3637" i="27"/>
  <c r="E3637" i="27"/>
  <c r="F3637" i="27"/>
  <c r="A3638" i="27"/>
  <c r="B3638" i="27"/>
  <c r="C3638" i="27"/>
  <c r="D3638" i="27"/>
  <c r="E3638" i="27"/>
  <c r="F3638" i="27"/>
  <c r="A3639" i="27"/>
  <c r="B3639" i="27"/>
  <c r="C3639" i="27"/>
  <c r="D3639" i="27"/>
  <c r="E3639" i="27"/>
  <c r="F3639" i="27"/>
  <c r="A3640" i="27"/>
  <c r="B3640" i="27"/>
  <c r="C3640" i="27"/>
  <c r="D3640" i="27"/>
  <c r="E3640" i="27"/>
  <c r="F3640" i="27"/>
  <c r="A3641" i="27"/>
  <c r="B3641" i="27"/>
  <c r="C3641" i="27"/>
  <c r="D3641" i="27"/>
  <c r="E3641" i="27"/>
  <c r="F3641" i="27"/>
  <c r="A3642" i="27"/>
  <c r="B3642" i="27"/>
  <c r="C3642" i="27"/>
  <c r="D3642" i="27"/>
  <c r="E3642" i="27"/>
  <c r="F3642" i="27"/>
  <c r="A3643" i="27"/>
  <c r="B3643" i="27"/>
  <c r="C3643" i="27"/>
  <c r="D3643" i="27"/>
  <c r="E3643" i="27"/>
  <c r="F3643" i="27"/>
  <c r="A3644" i="27"/>
  <c r="B3644" i="27"/>
  <c r="C3644" i="27"/>
  <c r="D3644" i="27"/>
  <c r="E3644" i="27"/>
  <c r="F3644" i="27"/>
  <c r="A3645" i="27"/>
  <c r="B3645" i="27"/>
  <c r="C3645" i="27"/>
  <c r="D3645" i="27"/>
  <c r="E3645" i="27"/>
  <c r="F3645" i="27"/>
  <c r="A3646" i="27"/>
  <c r="B3646" i="27"/>
  <c r="C3646" i="27"/>
  <c r="D3646" i="27"/>
  <c r="E3646" i="27"/>
  <c r="F3646" i="27"/>
  <c r="A3647" i="27"/>
  <c r="B3647" i="27"/>
  <c r="C3647" i="27"/>
  <c r="D3647" i="27"/>
  <c r="E3647" i="27"/>
  <c r="F3647" i="27"/>
  <c r="A3648" i="27"/>
  <c r="B3648" i="27"/>
  <c r="C3648" i="27"/>
  <c r="D3648" i="27"/>
  <c r="E3648" i="27"/>
  <c r="F3648" i="27"/>
  <c r="A3649" i="27"/>
  <c r="B3649" i="27"/>
  <c r="C3649" i="27"/>
  <c r="D3649" i="27"/>
  <c r="E3649" i="27"/>
  <c r="F3649" i="27"/>
  <c r="A3650" i="27"/>
  <c r="B3650" i="27"/>
  <c r="C3650" i="27"/>
  <c r="D3650" i="27"/>
  <c r="E3650" i="27"/>
  <c r="F3650" i="27"/>
  <c r="A3651" i="27"/>
  <c r="B3651" i="27"/>
  <c r="C3651" i="27"/>
  <c r="D3651" i="27"/>
  <c r="E3651" i="27"/>
  <c r="F3651" i="27"/>
  <c r="A3652" i="27"/>
  <c r="B3652" i="27"/>
  <c r="C3652" i="27"/>
  <c r="D3652" i="27"/>
  <c r="E3652" i="27"/>
  <c r="F3652" i="27"/>
  <c r="A3653" i="27"/>
  <c r="B3653" i="27"/>
  <c r="C3653" i="27"/>
  <c r="D3653" i="27"/>
  <c r="E3653" i="27"/>
  <c r="F3653" i="27"/>
  <c r="A3654" i="27"/>
  <c r="B3654" i="27"/>
  <c r="C3654" i="27"/>
  <c r="D3654" i="27"/>
  <c r="E3654" i="27"/>
  <c r="F3654" i="27"/>
  <c r="A3655" i="27"/>
  <c r="B3655" i="27"/>
  <c r="C3655" i="27"/>
  <c r="D3655" i="27"/>
  <c r="E3655" i="27"/>
  <c r="F3655" i="27"/>
  <c r="A3656" i="27"/>
  <c r="B3656" i="27"/>
  <c r="C3656" i="27"/>
  <c r="D3656" i="27"/>
  <c r="E3656" i="27"/>
  <c r="F3656" i="27"/>
  <c r="A3657" i="27"/>
  <c r="B3657" i="27"/>
  <c r="C3657" i="27"/>
  <c r="D3657" i="27"/>
  <c r="E3657" i="27"/>
  <c r="F3657" i="27"/>
  <c r="A3658" i="27"/>
  <c r="B3658" i="27"/>
  <c r="C3658" i="27"/>
  <c r="D3658" i="27"/>
  <c r="E3658" i="27"/>
  <c r="F3658" i="27"/>
  <c r="A3659" i="27"/>
  <c r="B3659" i="27"/>
  <c r="C3659" i="27"/>
  <c r="D3659" i="27"/>
  <c r="E3659" i="27"/>
  <c r="F3659" i="27"/>
  <c r="A3660" i="27"/>
  <c r="B3660" i="27"/>
  <c r="C3660" i="27"/>
  <c r="D3660" i="27"/>
  <c r="E3660" i="27"/>
  <c r="F3660" i="27"/>
  <c r="A3661" i="27"/>
  <c r="B3661" i="27"/>
  <c r="C3661" i="27"/>
  <c r="D3661" i="27"/>
  <c r="E3661" i="27"/>
  <c r="F3661" i="27"/>
  <c r="A3662" i="27"/>
  <c r="B3662" i="27"/>
  <c r="C3662" i="27"/>
  <c r="D3662" i="27"/>
  <c r="E3662" i="27"/>
  <c r="F3662" i="27"/>
  <c r="A3663" i="27"/>
  <c r="B3663" i="27"/>
  <c r="C3663" i="27"/>
  <c r="D3663" i="27"/>
  <c r="E3663" i="27"/>
  <c r="F3663" i="27"/>
  <c r="A3664" i="27"/>
  <c r="B3664" i="27"/>
  <c r="C3664" i="27"/>
  <c r="D3664" i="27"/>
  <c r="E3664" i="27"/>
  <c r="F3664" i="27"/>
  <c r="A3665" i="27"/>
  <c r="B3665" i="27"/>
  <c r="C3665" i="27"/>
  <c r="D3665" i="27"/>
  <c r="E3665" i="27"/>
  <c r="F3665" i="27"/>
  <c r="A3666" i="27"/>
  <c r="B3666" i="27"/>
  <c r="C3666" i="27"/>
  <c r="D3666" i="27"/>
  <c r="E3666" i="27"/>
  <c r="F3666" i="27"/>
  <c r="A3667" i="27"/>
  <c r="B3667" i="27"/>
  <c r="C3667" i="27"/>
  <c r="D3667" i="27"/>
  <c r="E3667" i="27"/>
  <c r="F3667" i="27"/>
  <c r="A3668" i="27"/>
  <c r="B3668" i="27"/>
  <c r="C3668" i="27"/>
  <c r="D3668" i="27"/>
  <c r="E3668" i="27"/>
  <c r="F3668" i="27"/>
  <c r="A3669" i="27"/>
  <c r="B3669" i="27"/>
  <c r="C3669" i="27"/>
  <c r="D3669" i="27"/>
  <c r="E3669" i="27"/>
  <c r="F3669" i="27"/>
  <c r="A3670" i="27"/>
  <c r="B3670" i="27"/>
  <c r="C3670" i="27"/>
  <c r="D3670" i="27"/>
  <c r="E3670" i="27"/>
  <c r="F3670" i="27"/>
  <c r="A3671" i="27"/>
  <c r="B3671" i="27"/>
  <c r="C3671" i="27"/>
  <c r="D3671" i="27"/>
  <c r="E3671" i="27"/>
  <c r="F3671" i="27"/>
  <c r="A3672" i="27"/>
  <c r="B3672" i="27"/>
  <c r="C3672" i="27"/>
  <c r="D3672" i="27"/>
  <c r="E3672" i="27"/>
  <c r="F3672" i="27"/>
  <c r="A3673" i="27"/>
  <c r="B3673" i="27"/>
  <c r="C3673" i="27"/>
  <c r="D3673" i="27"/>
  <c r="E3673" i="27"/>
  <c r="F3673" i="27"/>
  <c r="A3674" i="27"/>
  <c r="B3674" i="27"/>
  <c r="C3674" i="27"/>
  <c r="D3674" i="27"/>
  <c r="E3674" i="27"/>
  <c r="F3674" i="27"/>
  <c r="A3675" i="27"/>
  <c r="B3675" i="27"/>
  <c r="C3675" i="27"/>
  <c r="D3675" i="27"/>
  <c r="E3675" i="27"/>
  <c r="F3675" i="27"/>
  <c r="A3676" i="27"/>
  <c r="B3676" i="27"/>
  <c r="C3676" i="27"/>
  <c r="D3676" i="27"/>
  <c r="E3676" i="27"/>
  <c r="F3676" i="27"/>
  <c r="A3677" i="27"/>
  <c r="B3677" i="27"/>
  <c r="C3677" i="27"/>
  <c r="D3677" i="27"/>
  <c r="E3677" i="27"/>
  <c r="F3677" i="27"/>
  <c r="A3678" i="27"/>
  <c r="B3678" i="27"/>
  <c r="C3678" i="27"/>
  <c r="D3678" i="27"/>
  <c r="E3678" i="27"/>
  <c r="F3678" i="27"/>
  <c r="A3679" i="27"/>
  <c r="B3679" i="27"/>
  <c r="C3679" i="27"/>
  <c r="D3679" i="27"/>
  <c r="E3679" i="27"/>
  <c r="F3679" i="27"/>
  <c r="A3680" i="27"/>
  <c r="B3680" i="27"/>
  <c r="C3680" i="27"/>
  <c r="D3680" i="27"/>
  <c r="E3680" i="27"/>
  <c r="F3680" i="27"/>
  <c r="A3681" i="27"/>
  <c r="B3681" i="27"/>
  <c r="C3681" i="27"/>
  <c r="D3681" i="27"/>
  <c r="E3681" i="27"/>
  <c r="F3681" i="27"/>
  <c r="A3682" i="27"/>
  <c r="B3682" i="27"/>
  <c r="C3682" i="27"/>
  <c r="D3682" i="27"/>
  <c r="E3682" i="27"/>
  <c r="F3682" i="27"/>
  <c r="A3683" i="27"/>
  <c r="B3683" i="27"/>
  <c r="C3683" i="27"/>
  <c r="D3683" i="27"/>
  <c r="E3683" i="27"/>
  <c r="F3683" i="27"/>
  <c r="A3684" i="27"/>
  <c r="B3684" i="27"/>
  <c r="C3684" i="27"/>
  <c r="D3684" i="27"/>
  <c r="E3684" i="27"/>
  <c r="F3684" i="27"/>
  <c r="A3685" i="27"/>
  <c r="B3685" i="27"/>
  <c r="C3685" i="27"/>
  <c r="D3685" i="27"/>
  <c r="E3685" i="27"/>
  <c r="F3685" i="27"/>
  <c r="A3686" i="27"/>
  <c r="B3686" i="27"/>
  <c r="C3686" i="27"/>
  <c r="D3686" i="27"/>
  <c r="E3686" i="27"/>
  <c r="F3686" i="27"/>
  <c r="A3687" i="27"/>
  <c r="B3687" i="27"/>
  <c r="C3687" i="27"/>
  <c r="D3687" i="27"/>
  <c r="E3687" i="27"/>
  <c r="F3687" i="27"/>
  <c r="A3688" i="27"/>
  <c r="B3688" i="27"/>
  <c r="C3688" i="27"/>
  <c r="D3688" i="27"/>
  <c r="E3688" i="27"/>
  <c r="F3688" i="27"/>
  <c r="A3689" i="27"/>
  <c r="B3689" i="27"/>
  <c r="C3689" i="27"/>
  <c r="D3689" i="27"/>
  <c r="E3689" i="27"/>
  <c r="F3689" i="27"/>
  <c r="A3690" i="27"/>
  <c r="B3690" i="27"/>
  <c r="C3690" i="27"/>
  <c r="D3690" i="27"/>
  <c r="E3690" i="27"/>
  <c r="F3690" i="27"/>
  <c r="A3691" i="27"/>
  <c r="B3691" i="27"/>
  <c r="C3691" i="27"/>
  <c r="D3691" i="27"/>
  <c r="E3691" i="27"/>
  <c r="F3691" i="27"/>
  <c r="A3692" i="27"/>
  <c r="B3692" i="27"/>
  <c r="C3692" i="27"/>
  <c r="D3692" i="27"/>
  <c r="E3692" i="27"/>
  <c r="F3692" i="27"/>
  <c r="A3693" i="27"/>
  <c r="B3693" i="27"/>
  <c r="C3693" i="27"/>
  <c r="D3693" i="27"/>
  <c r="E3693" i="27"/>
  <c r="F3693" i="27"/>
  <c r="A3694" i="27"/>
  <c r="B3694" i="27"/>
  <c r="C3694" i="27"/>
  <c r="D3694" i="27"/>
  <c r="E3694" i="27"/>
  <c r="F3694" i="27"/>
  <c r="A3695" i="27"/>
  <c r="B3695" i="27"/>
  <c r="C3695" i="27"/>
  <c r="D3695" i="27"/>
  <c r="E3695" i="27"/>
  <c r="F3695" i="27"/>
  <c r="A3696" i="27"/>
  <c r="B3696" i="27"/>
  <c r="C3696" i="27"/>
  <c r="D3696" i="27"/>
  <c r="E3696" i="27"/>
  <c r="F3696" i="27"/>
  <c r="A3697" i="27"/>
  <c r="B3697" i="27"/>
  <c r="C3697" i="27"/>
  <c r="D3697" i="27"/>
  <c r="E3697" i="27"/>
  <c r="F3697" i="27"/>
  <c r="A3698" i="27"/>
  <c r="B3698" i="27"/>
  <c r="C3698" i="27"/>
  <c r="D3698" i="27"/>
  <c r="E3698" i="27"/>
  <c r="F3698" i="27"/>
  <c r="A3699" i="27"/>
  <c r="B3699" i="27"/>
  <c r="C3699" i="27"/>
  <c r="D3699" i="27"/>
  <c r="E3699" i="27"/>
  <c r="F3699" i="27"/>
  <c r="A3700" i="27"/>
  <c r="B3700" i="27"/>
  <c r="C3700" i="27"/>
  <c r="D3700" i="27"/>
  <c r="E3700" i="27"/>
  <c r="F3700" i="27"/>
  <c r="A3701" i="27"/>
  <c r="B3701" i="27"/>
  <c r="C3701" i="27"/>
  <c r="D3701" i="27"/>
  <c r="E3701" i="27"/>
  <c r="F3701" i="27"/>
  <c r="A3702" i="27"/>
  <c r="B3702" i="27"/>
  <c r="C3702" i="27"/>
  <c r="D3702" i="27"/>
  <c r="E3702" i="27"/>
  <c r="F3702" i="27"/>
  <c r="A3703" i="27"/>
  <c r="B3703" i="27"/>
  <c r="C3703" i="27"/>
  <c r="D3703" i="27"/>
  <c r="E3703" i="27"/>
  <c r="F3703" i="27"/>
  <c r="A3704" i="27"/>
  <c r="B3704" i="27"/>
  <c r="C3704" i="27"/>
  <c r="D3704" i="27"/>
  <c r="E3704" i="27"/>
  <c r="F3704" i="27"/>
  <c r="A3705" i="27"/>
  <c r="B3705" i="27"/>
  <c r="C3705" i="27"/>
  <c r="D3705" i="27"/>
  <c r="E3705" i="27"/>
  <c r="F3705" i="27"/>
  <c r="A3706" i="27"/>
  <c r="B3706" i="27"/>
  <c r="C3706" i="27"/>
  <c r="D3706" i="27"/>
  <c r="E3706" i="27"/>
  <c r="F3706" i="27"/>
  <c r="A3707" i="27"/>
  <c r="B3707" i="27"/>
  <c r="C3707" i="27"/>
  <c r="D3707" i="27"/>
  <c r="E3707" i="27"/>
  <c r="F3707" i="27"/>
  <c r="A3708" i="27"/>
  <c r="B3708" i="27"/>
  <c r="C3708" i="27"/>
  <c r="D3708" i="27"/>
  <c r="E3708" i="27"/>
  <c r="F3708" i="27"/>
  <c r="A3709" i="27"/>
  <c r="B3709" i="27"/>
  <c r="C3709" i="27"/>
  <c r="D3709" i="27"/>
  <c r="E3709" i="27"/>
  <c r="F3709" i="27"/>
  <c r="A3710" i="27"/>
  <c r="B3710" i="27"/>
  <c r="C3710" i="27"/>
  <c r="D3710" i="27"/>
  <c r="E3710" i="27"/>
  <c r="F3710" i="27"/>
  <c r="A3711" i="27"/>
  <c r="B3711" i="27"/>
  <c r="C3711" i="27"/>
  <c r="D3711" i="27"/>
  <c r="E3711" i="27"/>
  <c r="F3711" i="27"/>
  <c r="A3712" i="27"/>
  <c r="B3712" i="27"/>
  <c r="C3712" i="27"/>
  <c r="D3712" i="27"/>
  <c r="E3712" i="27"/>
  <c r="F3712" i="27"/>
  <c r="A3713" i="27"/>
  <c r="B3713" i="27"/>
  <c r="C3713" i="27"/>
  <c r="D3713" i="27"/>
  <c r="E3713" i="27"/>
  <c r="F3713" i="27"/>
  <c r="A3714" i="27"/>
  <c r="B3714" i="27"/>
  <c r="C3714" i="27"/>
  <c r="D3714" i="27"/>
  <c r="E3714" i="27"/>
  <c r="F3714" i="27"/>
  <c r="A3715" i="27"/>
  <c r="B3715" i="27"/>
  <c r="C3715" i="27"/>
  <c r="D3715" i="27"/>
  <c r="E3715" i="27"/>
  <c r="F3715" i="27"/>
  <c r="A3716" i="27"/>
  <c r="B3716" i="27"/>
  <c r="C3716" i="27"/>
  <c r="D3716" i="27"/>
  <c r="E3716" i="27"/>
  <c r="F3716" i="27"/>
  <c r="A3717" i="27"/>
  <c r="B3717" i="27"/>
  <c r="C3717" i="27"/>
  <c r="D3717" i="27"/>
  <c r="E3717" i="27"/>
  <c r="F3717" i="27"/>
  <c r="A3718" i="27"/>
  <c r="B3718" i="27"/>
  <c r="C3718" i="27"/>
  <c r="D3718" i="27"/>
  <c r="E3718" i="27"/>
  <c r="F3718" i="27"/>
  <c r="A3719" i="27"/>
  <c r="B3719" i="27"/>
  <c r="C3719" i="27"/>
  <c r="D3719" i="27"/>
  <c r="E3719" i="27"/>
  <c r="F3719" i="27"/>
  <c r="A3720" i="27"/>
  <c r="B3720" i="27"/>
  <c r="C3720" i="27"/>
  <c r="D3720" i="27"/>
  <c r="E3720" i="27"/>
  <c r="F3720" i="27"/>
  <c r="A3721" i="27"/>
  <c r="B3721" i="27"/>
  <c r="C3721" i="27"/>
  <c r="D3721" i="27"/>
  <c r="E3721" i="27"/>
  <c r="F3721" i="27"/>
  <c r="A3722" i="27"/>
  <c r="B3722" i="27"/>
  <c r="C3722" i="27"/>
  <c r="D3722" i="27"/>
  <c r="E3722" i="27"/>
  <c r="F3722" i="27"/>
  <c r="A3723" i="27"/>
  <c r="B3723" i="27"/>
  <c r="C3723" i="27"/>
  <c r="D3723" i="27"/>
  <c r="E3723" i="27"/>
  <c r="F3723" i="27"/>
  <c r="A3724" i="27"/>
  <c r="B3724" i="27"/>
  <c r="C3724" i="27"/>
  <c r="D3724" i="27"/>
  <c r="E3724" i="27"/>
  <c r="F3724" i="27"/>
  <c r="A3725" i="27"/>
  <c r="B3725" i="27"/>
  <c r="C3725" i="27"/>
  <c r="D3725" i="27"/>
  <c r="E3725" i="27"/>
  <c r="F3725" i="27"/>
  <c r="A3726" i="27"/>
  <c r="B3726" i="27"/>
  <c r="C3726" i="27"/>
  <c r="D3726" i="27"/>
  <c r="E3726" i="27"/>
  <c r="F3726" i="27"/>
  <c r="A3727" i="27"/>
  <c r="B3727" i="27"/>
  <c r="C3727" i="27"/>
  <c r="D3727" i="27"/>
  <c r="E3727" i="27"/>
  <c r="F3727" i="27"/>
  <c r="A3728" i="27"/>
  <c r="B3728" i="27"/>
  <c r="C3728" i="27"/>
  <c r="D3728" i="27"/>
  <c r="E3728" i="27"/>
  <c r="F3728" i="27"/>
  <c r="A3729" i="27"/>
  <c r="B3729" i="27"/>
  <c r="C3729" i="27"/>
  <c r="D3729" i="27"/>
  <c r="E3729" i="27"/>
  <c r="F3729" i="27"/>
  <c r="A3730" i="27"/>
  <c r="B3730" i="27"/>
  <c r="C3730" i="27"/>
  <c r="D3730" i="27"/>
  <c r="E3730" i="27"/>
  <c r="F3730" i="27"/>
  <c r="A3731" i="27"/>
  <c r="B3731" i="27"/>
  <c r="C3731" i="27"/>
  <c r="D3731" i="27"/>
  <c r="E3731" i="27"/>
  <c r="F3731" i="27"/>
  <c r="A3732" i="27"/>
  <c r="B3732" i="27"/>
  <c r="C3732" i="27"/>
  <c r="D3732" i="27"/>
  <c r="E3732" i="27"/>
  <c r="F3732" i="27"/>
  <c r="A3733" i="27"/>
  <c r="B3733" i="27"/>
  <c r="C3733" i="27"/>
  <c r="D3733" i="27"/>
  <c r="E3733" i="27"/>
  <c r="F3733" i="27"/>
  <c r="A3734" i="27"/>
  <c r="B3734" i="27"/>
  <c r="C3734" i="27"/>
  <c r="D3734" i="27"/>
  <c r="E3734" i="27"/>
  <c r="F3734" i="27"/>
  <c r="A3735" i="27"/>
  <c r="B3735" i="27"/>
  <c r="C3735" i="27"/>
  <c r="D3735" i="27"/>
  <c r="E3735" i="27"/>
  <c r="F3735" i="27"/>
  <c r="A3736" i="27"/>
  <c r="B3736" i="27"/>
  <c r="C3736" i="27"/>
  <c r="D3736" i="27"/>
  <c r="E3736" i="27"/>
  <c r="F3736" i="27"/>
  <c r="A3737" i="27"/>
  <c r="B3737" i="27"/>
  <c r="C3737" i="27"/>
  <c r="D3737" i="27"/>
  <c r="E3737" i="27"/>
  <c r="F3737" i="27"/>
  <c r="A3738" i="27"/>
  <c r="B3738" i="27"/>
  <c r="C3738" i="27"/>
  <c r="D3738" i="27"/>
  <c r="E3738" i="27"/>
  <c r="F3738" i="27"/>
  <c r="A3739" i="27"/>
  <c r="B3739" i="27"/>
  <c r="C3739" i="27"/>
  <c r="D3739" i="27"/>
  <c r="E3739" i="27"/>
  <c r="F3739" i="27"/>
  <c r="A3740" i="27"/>
  <c r="B3740" i="27"/>
  <c r="C3740" i="27"/>
  <c r="D3740" i="27"/>
  <c r="E3740" i="27"/>
  <c r="F3740" i="27"/>
  <c r="A3741" i="27"/>
  <c r="B3741" i="27"/>
  <c r="C3741" i="27"/>
  <c r="D3741" i="27"/>
  <c r="E3741" i="27"/>
  <c r="F3741" i="27"/>
  <c r="A3742" i="27"/>
  <c r="B3742" i="27"/>
  <c r="C3742" i="27"/>
  <c r="D3742" i="27"/>
  <c r="E3742" i="27"/>
  <c r="F3742" i="27"/>
  <c r="A3743" i="27"/>
  <c r="B3743" i="27"/>
  <c r="C3743" i="27"/>
  <c r="D3743" i="27"/>
  <c r="E3743" i="27"/>
  <c r="F3743" i="27"/>
  <c r="A3744" i="27"/>
  <c r="B3744" i="27"/>
  <c r="C3744" i="27"/>
  <c r="D3744" i="27"/>
  <c r="E3744" i="27"/>
  <c r="F3744" i="27"/>
  <c r="A3745" i="27"/>
  <c r="B3745" i="27"/>
  <c r="C3745" i="27"/>
  <c r="D3745" i="27"/>
  <c r="E3745" i="27"/>
  <c r="F3745" i="27"/>
  <c r="A3746" i="27"/>
  <c r="B3746" i="27"/>
  <c r="C3746" i="27"/>
  <c r="D3746" i="27"/>
  <c r="E3746" i="27"/>
  <c r="F3746" i="27"/>
  <c r="A3747" i="27"/>
  <c r="B3747" i="27"/>
  <c r="C3747" i="27"/>
  <c r="D3747" i="27"/>
  <c r="E3747" i="27"/>
  <c r="F3747" i="27"/>
  <c r="A3748" i="27"/>
  <c r="B3748" i="27"/>
  <c r="C3748" i="27"/>
  <c r="D3748" i="27"/>
  <c r="E3748" i="27"/>
  <c r="F3748" i="27"/>
  <c r="A3749" i="27"/>
  <c r="B3749" i="27"/>
  <c r="C3749" i="27"/>
  <c r="D3749" i="27"/>
  <c r="E3749" i="27"/>
  <c r="F3749" i="27"/>
  <c r="A3750" i="27"/>
  <c r="B3750" i="27"/>
  <c r="C3750" i="27"/>
  <c r="D3750" i="27"/>
  <c r="E3750" i="27"/>
  <c r="F3750" i="27"/>
  <c r="A3751" i="27"/>
  <c r="B3751" i="27"/>
  <c r="C3751" i="27"/>
  <c r="D3751" i="27"/>
  <c r="E3751" i="27"/>
  <c r="F3751" i="27"/>
  <c r="A3752" i="27"/>
  <c r="B3752" i="27"/>
  <c r="C3752" i="27"/>
  <c r="D3752" i="27"/>
  <c r="E3752" i="27"/>
  <c r="F3752" i="27"/>
  <c r="A3753" i="27"/>
  <c r="B3753" i="27"/>
  <c r="C3753" i="27"/>
  <c r="D3753" i="27"/>
  <c r="E3753" i="27"/>
  <c r="F3753" i="27"/>
  <c r="A3754" i="27"/>
  <c r="B3754" i="27"/>
  <c r="C3754" i="27"/>
  <c r="D3754" i="27"/>
  <c r="E3754" i="27"/>
  <c r="F3754" i="27"/>
  <c r="A3755" i="27"/>
  <c r="B3755" i="27"/>
  <c r="C3755" i="27"/>
  <c r="D3755" i="27"/>
  <c r="E3755" i="27"/>
  <c r="F3755" i="27"/>
  <c r="A3756" i="27"/>
  <c r="B3756" i="27"/>
  <c r="C3756" i="27"/>
  <c r="D3756" i="27"/>
  <c r="E3756" i="27"/>
  <c r="F3756" i="27"/>
  <c r="A3757" i="27"/>
  <c r="B3757" i="27"/>
  <c r="C3757" i="27"/>
  <c r="D3757" i="27"/>
  <c r="E3757" i="27"/>
  <c r="F3757" i="27"/>
  <c r="A3758" i="27"/>
  <c r="B3758" i="27"/>
  <c r="C3758" i="27"/>
  <c r="D3758" i="27"/>
  <c r="E3758" i="27"/>
  <c r="F3758" i="27"/>
  <c r="A3759" i="27"/>
  <c r="B3759" i="27"/>
  <c r="C3759" i="27"/>
  <c r="D3759" i="27"/>
  <c r="E3759" i="27"/>
  <c r="F3759" i="27"/>
  <c r="A3760" i="27"/>
  <c r="B3760" i="27"/>
  <c r="C3760" i="27"/>
  <c r="D3760" i="27"/>
  <c r="E3760" i="27"/>
  <c r="F3760" i="27"/>
  <c r="A3761" i="27"/>
  <c r="B3761" i="27"/>
  <c r="C3761" i="27"/>
  <c r="D3761" i="27"/>
  <c r="E3761" i="27"/>
  <c r="F3761" i="27"/>
  <c r="A3762" i="27"/>
  <c r="B3762" i="27"/>
  <c r="C3762" i="27"/>
  <c r="D3762" i="27"/>
  <c r="E3762" i="27"/>
  <c r="F3762" i="27"/>
  <c r="A3763" i="27"/>
  <c r="B3763" i="27"/>
  <c r="C3763" i="27"/>
  <c r="D3763" i="27"/>
  <c r="E3763" i="27"/>
  <c r="F3763" i="27"/>
  <c r="A3764" i="27"/>
  <c r="B3764" i="27"/>
  <c r="C3764" i="27"/>
  <c r="D3764" i="27"/>
  <c r="E3764" i="27"/>
  <c r="F3764" i="27"/>
  <c r="A3765" i="27"/>
  <c r="B3765" i="27"/>
  <c r="C3765" i="27"/>
  <c r="D3765" i="27"/>
  <c r="E3765" i="27"/>
  <c r="F3765" i="27"/>
  <c r="A3766" i="27"/>
  <c r="B3766" i="27"/>
  <c r="C3766" i="27"/>
  <c r="D3766" i="27"/>
  <c r="E3766" i="27"/>
  <c r="F3766" i="27"/>
  <c r="A3767" i="27"/>
  <c r="B3767" i="27"/>
  <c r="C3767" i="27"/>
  <c r="D3767" i="27"/>
  <c r="E3767" i="27"/>
  <c r="F3767" i="27"/>
  <c r="A3768" i="27"/>
  <c r="B3768" i="27"/>
  <c r="C3768" i="27"/>
  <c r="D3768" i="27"/>
  <c r="E3768" i="27"/>
  <c r="F3768" i="27"/>
  <c r="A3769" i="27"/>
  <c r="B3769" i="27"/>
  <c r="C3769" i="27"/>
  <c r="D3769" i="27"/>
  <c r="E3769" i="27"/>
  <c r="F3769" i="27"/>
  <c r="A3770" i="27"/>
  <c r="B3770" i="27"/>
  <c r="C3770" i="27"/>
  <c r="D3770" i="27"/>
  <c r="E3770" i="27"/>
  <c r="F3770" i="27"/>
  <c r="A3771" i="27"/>
  <c r="B3771" i="27"/>
  <c r="C3771" i="27"/>
  <c r="D3771" i="27"/>
  <c r="E3771" i="27"/>
  <c r="F3771" i="27"/>
  <c r="A3772" i="27"/>
  <c r="B3772" i="27"/>
  <c r="C3772" i="27"/>
  <c r="D3772" i="27"/>
  <c r="E3772" i="27"/>
  <c r="F3772" i="27"/>
  <c r="A3773" i="27"/>
  <c r="B3773" i="27"/>
  <c r="C3773" i="27"/>
  <c r="D3773" i="27"/>
  <c r="E3773" i="27"/>
  <c r="F3773" i="27"/>
  <c r="A3774" i="27"/>
  <c r="B3774" i="27"/>
  <c r="C3774" i="27"/>
  <c r="D3774" i="27"/>
  <c r="E3774" i="27"/>
  <c r="F3774" i="27"/>
  <c r="A3775" i="27"/>
  <c r="B3775" i="27"/>
  <c r="C3775" i="27"/>
  <c r="D3775" i="27"/>
  <c r="E3775" i="27"/>
  <c r="F3775" i="27"/>
  <c r="A3776" i="27"/>
  <c r="B3776" i="27"/>
  <c r="C3776" i="27"/>
  <c r="D3776" i="27"/>
  <c r="E3776" i="27"/>
  <c r="F3776" i="27"/>
  <c r="A3777" i="27"/>
  <c r="B3777" i="27"/>
  <c r="C3777" i="27"/>
  <c r="D3777" i="27"/>
  <c r="E3777" i="27"/>
  <c r="F3777" i="27"/>
  <c r="A3778" i="27"/>
  <c r="B3778" i="27"/>
  <c r="C3778" i="27"/>
  <c r="D3778" i="27"/>
  <c r="E3778" i="27"/>
  <c r="F3778" i="27"/>
  <c r="A3779" i="27"/>
  <c r="B3779" i="27"/>
  <c r="C3779" i="27"/>
  <c r="D3779" i="27"/>
  <c r="E3779" i="27"/>
  <c r="F3779" i="27"/>
  <c r="A3780" i="27"/>
  <c r="B3780" i="27"/>
  <c r="C3780" i="27"/>
  <c r="D3780" i="27"/>
  <c r="E3780" i="27"/>
  <c r="F3780" i="27"/>
  <c r="A3781" i="27"/>
  <c r="B3781" i="27"/>
  <c r="C3781" i="27"/>
  <c r="D3781" i="27"/>
  <c r="E3781" i="27"/>
  <c r="F3781" i="27"/>
  <c r="A3782" i="27"/>
  <c r="B3782" i="27"/>
  <c r="C3782" i="27"/>
  <c r="D3782" i="27"/>
  <c r="E3782" i="27"/>
  <c r="F3782" i="27"/>
  <c r="A3783" i="27"/>
  <c r="B3783" i="27"/>
  <c r="C3783" i="27"/>
  <c r="D3783" i="27"/>
  <c r="E3783" i="27"/>
  <c r="F3783" i="27"/>
  <c r="A3784" i="27"/>
  <c r="B3784" i="27"/>
  <c r="C3784" i="27"/>
  <c r="D3784" i="27"/>
  <c r="E3784" i="27"/>
  <c r="F3784" i="27"/>
  <c r="A3785" i="27"/>
  <c r="B3785" i="27"/>
  <c r="C3785" i="27"/>
  <c r="D3785" i="27"/>
  <c r="E3785" i="27"/>
  <c r="F3785" i="27"/>
  <c r="A3786" i="27"/>
  <c r="B3786" i="27"/>
  <c r="C3786" i="27"/>
  <c r="D3786" i="27"/>
  <c r="E3786" i="27"/>
  <c r="F3786" i="27"/>
  <c r="A3787" i="27"/>
  <c r="B3787" i="27"/>
  <c r="C3787" i="27"/>
  <c r="D3787" i="27"/>
  <c r="E3787" i="27"/>
  <c r="F3787" i="27"/>
  <c r="A3788" i="27"/>
  <c r="B3788" i="27"/>
  <c r="C3788" i="27"/>
  <c r="D3788" i="27"/>
  <c r="E3788" i="27"/>
  <c r="F3788" i="27"/>
  <c r="A3789" i="27"/>
  <c r="B3789" i="27"/>
  <c r="C3789" i="27"/>
  <c r="D3789" i="27"/>
  <c r="E3789" i="27"/>
  <c r="F3789" i="27"/>
  <c r="A3790" i="27"/>
  <c r="B3790" i="27"/>
  <c r="C3790" i="27"/>
  <c r="D3790" i="27"/>
  <c r="E3790" i="27"/>
  <c r="F3790" i="27"/>
  <c r="A3791" i="27"/>
  <c r="B3791" i="27"/>
  <c r="C3791" i="27"/>
  <c r="D3791" i="27"/>
  <c r="E3791" i="27"/>
  <c r="F3791" i="27"/>
  <c r="A3792" i="27"/>
  <c r="B3792" i="27"/>
  <c r="C3792" i="27"/>
  <c r="D3792" i="27"/>
  <c r="E3792" i="27"/>
  <c r="F3792" i="27"/>
  <c r="A3793" i="27"/>
  <c r="B3793" i="27"/>
  <c r="C3793" i="27"/>
  <c r="D3793" i="27"/>
  <c r="E3793" i="27"/>
  <c r="F3793" i="27"/>
  <c r="A3794" i="27"/>
  <c r="B3794" i="27"/>
  <c r="C3794" i="27"/>
  <c r="D3794" i="27"/>
  <c r="E3794" i="27"/>
  <c r="F3794" i="27"/>
  <c r="A3795" i="27"/>
  <c r="B3795" i="27"/>
  <c r="C3795" i="27"/>
  <c r="D3795" i="27"/>
  <c r="E3795" i="27"/>
  <c r="F3795" i="27"/>
  <c r="A3796" i="27"/>
  <c r="B3796" i="27"/>
  <c r="C3796" i="27"/>
  <c r="D3796" i="27"/>
  <c r="E3796" i="27"/>
  <c r="F3796" i="27"/>
  <c r="A3797" i="27"/>
  <c r="B3797" i="27"/>
  <c r="C3797" i="27"/>
  <c r="D3797" i="27"/>
  <c r="E3797" i="27"/>
  <c r="F3797" i="27"/>
  <c r="A3798" i="27"/>
  <c r="B3798" i="27"/>
  <c r="C3798" i="27"/>
  <c r="D3798" i="27"/>
  <c r="E3798" i="27"/>
  <c r="F3798" i="27"/>
  <c r="A3799" i="27"/>
  <c r="B3799" i="27"/>
  <c r="C3799" i="27"/>
  <c r="D3799" i="27"/>
  <c r="E3799" i="27"/>
  <c r="F3799" i="27"/>
  <c r="A3800" i="27"/>
  <c r="B3800" i="27"/>
  <c r="C3800" i="27"/>
  <c r="D3800" i="27"/>
  <c r="E3800" i="27"/>
  <c r="F3800" i="27"/>
  <c r="A3801" i="27"/>
  <c r="B3801" i="27"/>
  <c r="C3801" i="27"/>
  <c r="D3801" i="27"/>
  <c r="E3801" i="27"/>
  <c r="F3801" i="27"/>
  <c r="A3802" i="27"/>
  <c r="B3802" i="27"/>
  <c r="C3802" i="27"/>
  <c r="D3802" i="27"/>
  <c r="E3802" i="27"/>
  <c r="F3802" i="27"/>
  <c r="A3803" i="27"/>
  <c r="B3803" i="27"/>
  <c r="C3803" i="27"/>
  <c r="D3803" i="27"/>
  <c r="E3803" i="27"/>
  <c r="F3803" i="27"/>
  <c r="A3804" i="27"/>
  <c r="B3804" i="27"/>
  <c r="C3804" i="27"/>
  <c r="D3804" i="27"/>
  <c r="E3804" i="27"/>
  <c r="F3804" i="27"/>
  <c r="A3805" i="27"/>
  <c r="B3805" i="27"/>
  <c r="C3805" i="27"/>
  <c r="D3805" i="27"/>
  <c r="E3805" i="27"/>
  <c r="F3805" i="27"/>
  <c r="A3806" i="27"/>
  <c r="B3806" i="27"/>
  <c r="C3806" i="27"/>
  <c r="D3806" i="27"/>
  <c r="E3806" i="27"/>
  <c r="F3806" i="27"/>
  <c r="A3807" i="27"/>
  <c r="B3807" i="27"/>
  <c r="C3807" i="27"/>
  <c r="D3807" i="27"/>
  <c r="E3807" i="27"/>
  <c r="F3807" i="27"/>
  <c r="A3808" i="27"/>
  <c r="B3808" i="27"/>
  <c r="C3808" i="27"/>
  <c r="D3808" i="27"/>
  <c r="E3808" i="27"/>
  <c r="F3808" i="27"/>
  <c r="A3809" i="27"/>
  <c r="B3809" i="27"/>
  <c r="C3809" i="27"/>
  <c r="D3809" i="27"/>
  <c r="E3809" i="27"/>
  <c r="F3809" i="27"/>
  <c r="A3810" i="27"/>
  <c r="B3810" i="27"/>
  <c r="C3810" i="27"/>
  <c r="D3810" i="27"/>
  <c r="E3810" i="27"/>
  <c r="F3810" i="27"/>
  <c r="A3811" i="27"/>
  <c r="B3811" i="27"/>
  <c r="C3811" i="27"/>
  <c r="D3811" i="27"/>
  <c r="E3811" i="27"/>
  <c r="F3811" i="27"/>
  <c r="A3812" i="27"/>
  <c r="B3812" i="27"/>
  <c r="C3812" i="27"/>
  <c r="D3812" i="27"/>
  <c r="E3812" i="27"/>
  <c r="F3812" i="27"/>
  <c r="A3813" i="27"/>
  <c r="B3813" i="27"/>
  <c r="C3813" i="27"/>
  <c r="D3813" i="27"/>
  <c r="E3813" i="27"/>
  <c r="F3813" i="27"/>
  <c r="A3814" i="27"/>
  <c r="B3814" i="27"/>
  <c r="C3814" i="27"/>
  <c r="D3814" i="27"/>
  <c r="E3814" i="27"/>
  <c r="F3814" i="27"/>
  <c r="A3815" i="27"/>
  <c r="B3815" i="27"/>
  <c r="C3815" i="27"/>
  <c r="D3815" i="27"/>
  <c r="E3815" i="27"/>
  <c r="F3815" i="27"/>
  <c r="A3816" i="27"/>
  <c r="B3816" i="27"/>
  <c r="C3816" i="27"/>
  <c r="D3816" i="27"/>
  <c r="E3816" i="27"/>
  <c r="F3816" i="27"/>
  <c r="A3817" i="27"/>
  <c r="B3817" i="27"/>
  <c r="C3817" i="27"/>
  <c r="D3817" i="27"/>
  <c r="E3817" i="27"/>
  <c r="F3817" i="27"/>
  <c r="A3818" i="27"/>
  <c r="B3818" i="27"/>
  <c r="C3818" i="27"/>
  <c r="D3818" i="27"/>
  <c r="E3818" i="27"/>
  <c r="F3818" i="27"/>
  <c r="A3819" i="27"/>
  <c r="B3819" i="27"/>
  <c r="C3819" i="27"/>
  <c r="D3819" i="27"/>
  <c r="E3819" i="27"/>
  <c r="F3819" i="27"/>
  <c r="A3820" i="27"/>
  <c r="B3820" i="27"/>
  <c r="C3820" i="27"/>
  <c r="D3820" i="27"/>
  <c r="E3820" i="27"/>
  <c r="F3820" i="27"/>
  <c r="A3821" i="27"/>
  <c r="B3821" i="27"/>
  <c r="C3821" i="27"/>
  <c r="D3821" i="27"/>
  <c r="E3821" i="27"/>
  <c r="F3821" i="27"/>
  <c r="A3822" i="27"/>
  <c r="B3822" i="27"/>
  <c r="C3822" i="27"/>
  <c r="D3822" i="27"/>
  <c r="E3822" i="27"/>
  <c r="F3822" i="27"/>
  <c r="A3823" i="27"/>
  <c r="B3823" i="27"/>
  <c r="C3823" i="27"/>
  <c r="D3823" i="27"/>
  <c r="E3823" i="27"/>
  <c r="F3823" i="27"/>
  <c r="A3824" i="27"/>
  <c r="B3824" i="27"/>
  <c r="C3824" i="27"/>
  <c r="D3824" i="27"/>
  <c r="E3824" i="27"/>
  <c r="F3824" i="27"/>
  <c r="A3825" i="27"/>
  <c r="B3825" i="27"/>
  <c r="C3825" i="27"/>
  <c r="D3825" i="27"/>
  <c r="E3825" i="27"/>
  <c r="F3825" i="27"/>
  <c r="A3826" i="27"/>
  <c r="B3826" i="27"/>
  <c r="C3826" i="27"/>
  <c r="D3826" i="27"/>
  <c r="E3826" i="27"/>
  <c r="F3826" i="27"/>
  <c r="A3827" i="27"/>
  <c r="B3827" i="27"/>
  <c r="C3827" i="27"/>
  <c r="D3827" i="27"/>
  <c r="E3827" i="27"/>
  <c r="F3827" i="27"/>
  <c r="A3828" i="27"/>
  <c r="B3828" i="27"/>
  <c r="C3828" i="27"/>
  <c r="D3828" i="27"/>
  <c r="E3828" i="27"/>
  <c r="F3828" i="27"/>
  <c r="A3829" i="27"/>
  <c r="B3829" i="27"/>
  <c r="C3829" i="27"/>
  <c r="D3829" i="27"/>
  <c r="E3829" i="27"/>
  <c r="F3829" i="27"/>
  <c r="A3830" i="27"/>
  <c r="B3830" i="27"/>
  <c r="C3830" i="27"/>
  <c r="D3830" i="27"/>
  <c r="E3830" i="27"/>
  <c r="F3830" i="27"/>
  <c r="A3831" i="27"/>
  <c r="B3831" i="27"/>
  <c r="C3831" i="27"/>
  <c r="D3831" i="27"/>
  <c r="E3831" i="27"/>
  <c r="F3831" i="27"/>
  <c r="A3832" i="27"/>
  <c r="B3832" i="27"/>
  <c r="C3832" i="27"/>
  <c r="D3832" i="27"/>
  <c r="E3832" i="27"/>
  <c r="F3832" i="27"/>
  <c r="A3833" i="27"/>
  <c r="B3833" i="27"/>
  <c r="C3833" i="27"/>
  <c r="D3833" i="27"/>
  <c r="E3833" i="27"/>
  <c r="F3833" i="27"/>
  <c r="A3834" i="27"/>
  <c r="B3834" i="27"/>
  <c r="C3834" i="27"/>
  <c r="D3834" i="27"/>
  <c r="E3834" i="27"/>
  <c r="F3834" i="27"/>
  <c r="A3835" i="27"/>
  <c r="B3835" i="27"/>
  <c r="C3835" i="27"/>
  <c r="D3835" i="27"/>
  <c r="E3835" i="27"/>
  <c r="F3835" i="27"/>
  <c r="A3836" i="27"/>
  <c r="B3836" i="27"/>
  <c r="C3836" i="27"/>
  <c r="D3836" i="27"/>
  <c r="E3836" i="27"/>
  <c r="F3836" i="27"/>
  <c r="A3837" i="27"/>
  <c r="B3837" i="27"/>
  <c r="C3837" i="27"/>
  <c r="D3837" i="27"/>
  <c r="E3837" i="27"/>
  <c r="F3837" i="27"/>
  <c r="A3838" i="27"/>
  <c r="B3838" i="27"/>
  <c r="C3838" i="27"/>
  <c r="D3838" i="27"/>
  <c r="E3838" i="27"/>
  <c r="F3838" i="27"/>
  <c r="A3839" i="27"/>
  <c r="B3839" i="27"/>
  <c r="C3839" i="27"/>
  <c r="D3839" i="27"/>
  <c r="E3839" i="27"/>
  <c r="F3839" i="27"/>
  <c r="A3840" i="27"/>
  <c r="B3840" i="27"/>
  <c r="C3840" i="27"/>
  <c r="D3840" i="27"/>
  <c r="E3840" i="27"/>
  <c r="F3840" i="27"/>
  <c r="A3841" i="27"/>
  <c r="B3841" i="27"/>
  <c r="C3841" i="27"/>
  <c r="D3841" i="27"/>
  <c r="E3841" i="27"/>
  <c r="F3841" i="27"/>
  <c r="A3842" i="27"/>
  <c r="B3842" i="27"/>
  <c r="C3842" i="27"/>
  <c r="D3842" i="27"/>
  <c r="E3842" i="27"/>
  <c r="F3842" i="27"/>
  <c r="A3843" i="27"/>
  <c r="B3843" i="27"/>
  <c r="C3843" i="27"/>
  <c r="D3843" i="27"/>
  <c r="E3843" i="27"/>
  <c r="F3843" i="27"/>
  <c r="A3844" i="27"/>
  <c r="B3844" i="27"/>
  <c r="C3844" i="27"/>
  <c r="D3844" i="27"/>
  <c r="E3844" i="27"/>
  <c r="F3844" i="27"/>
  <c r="A3845" i="27"/>
  <c r="B3845" i="27"/>
  <c r="C3845" i="27"/>
  <c r="D3845" i="27"/>
  <c r="E3845" i="27"/>
  <c r="F3845" i="27"/>
  <c r="A3846" i="27"/>
  <c r="B3846" i="27"/>
  <c r="C3846" i="27"/>
  <c r="D3846" i="27"/>
  <c r="E3846" i="27"/>
  <c r="F3846" i="27"/>
  <c r="A3847" i="27"/>
  <c r="B3847" i="27"/>
  <c r="C3847" i="27"/>
  <c r="D3847" i="27"/>
  <c r="E3847" i="27"/>
  <c r="F3847" i="27"/>
  <c r="A3848" i="27"/>
  <c r="B3848" i="27"/>
  <c r="C3848" i="27"/>
  <c r="D3848" i="27"/>
  <c r="E3848" i="27"/>
  <c r="F3848" i="27"/>
  <c r="A3849" i="27"/>
  <c r="B3849" i="27"/>
  <c r="C3849" i="27"/>
  <c r="D3849" i="27"/>
  <c r="E3849" i="27"/>
  <c r="F3849" i="27"/>
  <c r="A3850" i="27"/>
  <c r="B3850" i="27"/>
  <c r="C3850" i="27"/>
  <c r="D3850" i="27"/>
  <c r="E3850" i="27"/>
  <c r="F3850" i="27"/>
  <c r="A3851" i="27"/>
  <c r="B3851" i="27"/>
  <c r="C3851" i="27"/>
  <c r="D3851" i="27"/>
  <c r="E3851" i="27"/>
  <c r="F3851" i="27"/>
  <c r="A3852" i="27"/>
  <c r="B3852" i="27"/>
  <c r="C3852" i="27"/>
  <c r="D3852" i="27"/>
  <c r="E3852" i="27"/>
  <c r="F3852" i="27"/>
  <c r="A3853" i="27"/>
  <c r="B3853" i="27"/>
  <c r="C3853" i="27"/>
  <c r="D3853" i="27"/>
  <c r="E3853" i="27"/>
  <c r="F3853" i="27"/>
  <c r="A3854" i="27"/>
  <c r="B3854" i="27"/>
  <c r="C3854" i="27"/>
  <c r="D3854" i="27"/>
  <c r="E3854" i="27"/>
  <c r="F3854" i="27"/>
  <c r="A3855" i="27"/>
  <c r="B3855" i="27"/>
  <c r="C3855" i="27"/>
  <c r="D3855" i="27"/>
  <c r="E3855" i="27"/>
  <c r="F3855" i="27"/>
  <c r="A3856" i="27"/>
  <c r="B3856" i="27"/>
  <c r="C3856" i="27"/>
  <c r="D3856" i="27"/>
  <c r="E3856" i="27"/>
  <c r="F3856" i="27"/>
  <c r="A3857" i="27"/>
  <c r="B3857" i="27"/>
  <c r="C3857" i="27"/>
  <c r="D3857" i="27"/>
  <c r="E3857" i="27"/>
  <c r="F3857" i="27"/>
  <c r="A3858" i="27"/>
  <c r="B3858" i="27"/>
  <c r="C3858" i="27"/>
  <c r="D3858" i="27"/>
  <c r="E3858" i="27"/>
  <c r="F3858" i="27"/>
  <c r="A3859" i="27"/>
  <c r="B3859" i="27"/>
  <c r="C3859" i="27"/>
  <c r="D3859" i="27"/>
  <c r="E3859" i="27"/>
  <c r="F3859" i="27"/>
  <c r="A3860" i="27"/>
  <c r="B3860" i="27"/>
  <c r="C3860" i="27"/>
  <c r="D3860" i="27"/>
  <c r="E3860" i="27"/>
  <c r="F3860" i="27"/>
  <c r="A3861" i="27"/>
  <c r="B3861" i="27"/>
  <c r="C3861" i="27"/>
  <c r="D3861" i="27"/>
  <c r="E3861" i="27"/>
  <c r="F3861" i="27"/>
  <c r="A3862" i="27"/>
  <c r="B3862" i="27"/>
  <c r="C3862" i="27"/>
  <c r="D3862" i="27"/>
  <c r="E3862" i="27"/>
  <c r="F3862" i="27"/>
  <c r="A3863" i="27"/>
  <c r="B3863" i="27"/>
  <c r="C3863" i="27"/>
  <c r="D3863" i="27"/>
  <c r="E3863" i="27"/>
  <c r="F3863" i="27"/>
  <c r="A3864" i="27"/>
  <c r="B3864" i="27"/>
  <c r="C3864" i="27"/>
  <c r="D3864" i="27"/>
  <c r="E3864" i="27"/>
  <c r="F3864" i="27"/>
  <c r="A3865" i="27"/>
  <c r="B3865" i="27"/>
  <c r="C3865" i="27"/>
  <c r="D3865" i="27"/>
  <c r="E3865" i="27"/>
  <c r="F3865" i="27"/>
  <c r="A3866" i="27"/>
  <c r="B3866" i="27"/>
  <c r="C3866" i="27"/>
  <c r="D3866" i="27"/>
  <c r="E3866" i="27"/>
  <c r="F3866" i="27"/>
  <c r="A3867" i="27"/>
  <c r="B3867" i="27"/>
  <c r="C3867" i="27"/>
  <c r="D3867" i="27"/>
  <c r="E3867" i="27"/>
  <c r="F3867" i="27"/>
  <c r="A3868" i="27"/>
  <c r="B3868" i="27"/>
  <c r="C3868" i="27"/>
  <c r="D3868" i="27"/>
  <c r="E3868" i="27"/>
  <c r="F3868" i="27"/>
  <c r="A3869" i="27"/>
  <c r="B3869" i="27"/>
  <c r="C3869" i="27"/>
  <c r="D3869" i="27"/>
  <c r="E3869" i="27"/>
  <c r="F3869" i="27"/>
  <c r="A3870" i="27"/>
  <c r="B3870" i="27"/>
  <c r="C3870" i="27"/>
  <c r="D3870" i="27"/>
  <c r="E3870" i="27"/>
  <c r="F3870" i="27"/>
  <c r="A3871" i="27"/>
  <c r="B3871" i="27"/>
  <c r="C3871" i="27"/>
  <c r="D3871" i="27"/>
  <c r="E3871" i="27"/>
  <c r="F3871" i="27"/>
  <c r="A3872" i="27"/>
  <c r="B3872" i="27"/>
  <c r="C3872" i="27"/>
  <c r="D3872" i="27"/>
  <c r="E3872" i="27"/>
  <c r="F3872" i="27"/>
  <c r="A3873" i="27"/>
  <c r="B3873" i="27"/>
  <c r="C3873" i="27"/>
  <c r="D3873" i="27"/>
  <c r="E3873" i="27"/>
  <c r="F3873" i="27"/>
  <c r="A3874" i="27"/>
  <c r="B3874" i="27"/>
  <c r="C3874" i="27"/>
  <c r="D3874" i="27"/>
  <c r="E3874" i="27"/>
  <c r="F3874" i="27"/>
  <c r="A3875" i="27"/>
  <c r="B3875" i="27"/>
  <c r="C3875" i="27"/>
  <c r="D3875" i="27"/>
  <c r="E3875" i="27"/>
  <c r="F3875" i="27"/>
  <c r="A3876" i="27"/>
  <c r="B3876" i="27"/>
  <c r="C3876" i="27"/>
  <c r="D3876" i="27"/>
  <c r="E3876" i="27"/>
  <c r="F3876" i="27"/>
  <c r="A3877" i="27"/>
  <c r="B3877" i="27"/>
  <c r="C3877" i="27"/>
  <c r="D3877" i="27"/>
  <c r="E3877" i="27"/>
  <c r="F3877" i="27"/>
  <c r="A3878" i="27"/>
  <c r="B3878" i="27"/>
  <c r="C3878" i="27"/>
  <c r="D3878" i="27"/>
  <c r="E3878" i="27"/>
  <c r="F3878" i="27"/>
  <c r="A3879" i="27"/>
  <c r="B3879" i="27"/>
  <c r="C3879" i="27"/>
  <c r="D3879" i="27"/>
  <c r="E3879" i="27"/>
  <c r="F3879" i="27"/>
  <c r="A3880" i="27"/>
  <c r="B3880" i="27"/>
  <c r="C3880" i="27"/>
  <c r="D3880" i="27"/>
  <c r="E3880" i="27"/>
  <c r="F3880" i="27"/>
  <c r="A3881" i="27"/>
  <c r="B3881" i="27"/>
  <c r="C3881" i="27"/>
  <c r="D3881" i="27"/>
  <c r="E3881" i="27"/>
  <c r="F3881" i="27"/>
  <c r="A3882" i="27"/>
  <c r="B3882" i="27"/>
  <c r="C3882" i="27"/>
  <c r="D3882" i="27"/>
  <c r="E3882" i="27"/>
  <c r="F3882" i="27"/>
  <c r="A3883" i="27"/>
  <c r="B3883" i="27"/>
  <c r="C3883" i="27"/>
  <c r="D3883" i="27"/>
  <c r="E3883" i="27"/>
  <c r="F3883" i="27"/>
  <c r="A3884" i="27"/>
  <c r="B3884" i="27"/>
  <c r="C3884" i="27"/>
  <c r="D3884" i="27"/>
  <c r="E3884" i="27"/>
  <c r="F3884" i="27"/>
  <c r="A3885" i="27"/>
  <c r="B3885" i="27"/>
  <c r="C3885" i="27"/>
  <c r="D3885" i="27"/>
  <c r="E3885" i="27"/>
  <c r="F3885" i="27"/>
  <c r="A3886" i="27"/>
  <c r="B3886" i="27"/>
  <c r="C3886" i="27"/>
  <c r="D3886" i="27"/>
  <c r="E3886" i="27"/>
  <c r="F3886" i="27"/>
  <c r="A3887" i="27"/>
  <c r="B3887" i="27"/>
  <c r="C3887" i="27"/>
  <c r="D3887" i="27"/>
  <c r="E3887" i="27"/>
  <c r="F3887" i="27"/>
  <c r="A3888" i="27"/>
  <c r="B3888" i="27"/>
  <c r="C3888" i="27"/>
  <c r="D3888" i="27"/>
  <c r="E3888" i="27"/>
  <c r="F3888" i="27"/>
  <c r="A3889" i="27"/>
  <c r="B3889" i="27"/>
  <c r="C3889" i="27"/>
  <c r="D3889" i="27"/>
  <c r="E3889" i="27"/>
  <c r="F3889" i="27"/>
  <c r="A3890" i="27"/>
  <c r="B3890" i="27"/>
  <c r="C3890" i="27"/>
  <c r="D3890" i="27"/>
  <c r="E3890" i="27"/>
  <c r="F3890" i="27"/>
  <c r="A3891" i="27"/>
  <c r="B3891" i="27"/>
  <c r="C3891" i="27"/>
  <c r="D3891" i="27"/>
  <c r="E3891" i="27"/>
  <c r="F3891" i="27"/>
  <c r="A3892" i="27"/>
  <c r="B3892" i="27"/>
  <c r="C3892" i="27"/>
  <c r="D3892" i="27"/>
  <c r="E3892" i="27"/>
  <c r="F3892" i="27"/>
  <c r="A3893" i="27"/>
  <c r="B3893" i="27"/>
  <c r="C3893" i="27"/>
  <c r="D3893" i="27"/>
  <c r="E3893" i="27"/>
  <c r="F3893" i="27"/>
  <c r="A3894" i="27"/>
  <c r="B3894" i="27"/>
  <c r="C3894" i="27"/>
  <c r="D3894" i="27"/>
  <c r="E3894" i="27"/>
  <c r="F3894" i="27"/>
  <c r="A3895" i="27"/>
  <c r="B3895" i="27"/>
  <c r="C3895" i="27"/>
  <c r="D3895" i="27"/>
  <c r="E3895" i="27"/>
  <c r="F3895" i="27"/>
  <c r="A3896" i="27"/>
  <c r="B3896" i="27"/>
  <c r="C3896" i="27"/>
  <c r="D3896" i="27"/>
  <c r="E3896" i="27"/>
  <c r="F3896" i="27"/>
  <c r="A3897" i="27"/>
  <c r="B3897" i="27"/>
  <c r="C3897" i="27"/>
  <c r="D3897" i="27"/>
  <c r="E3897" i="27"/>
  <c r="F3897" i="27"/>
  <c r="A3898" i="27"/>
  <c r="B3898" i="27"/>
  <c r="C3898" i="27"/>
  <c r="D3898" i="27"/>
  <c r="E3898" i="27"/>
  <c r="F3898" i="27"/>
  <c r="A3899" i="27"/>
  <c r="B3899" i="27"/>
  <c r="C3899" i="27"/>
  <c r="D3899" i="27"/>
  <c r="E3899" i="27"/>
  <c r="F3899" i="27"/>
  <c r="A3900" i="27"/>
  <c r="B3900" i="27"/>
  <c r="C3900" i="27"/>
  <c r="D3900" i="27"/>
  <c r="E3900" i="27"/>
  <c r="F3900" i="27"/>
  <c r="A3901" i="27"/>
  <c r="B3901" i="27"/>
  <c r="C3901" i="27"/>
  <c r="D3901" i="27"/>
  <c r="E3901" i="27"/>
  <c r="F3901" i="27"/>
  <c r="A3902" i="27"/>
  <c r="B3902" i="27"/>
  <c r="C3902" i="27"/>
  <c r="D3902" i="27"/>
  <c r="E3902" i="27"/>
  <c r="F3902" i="27"/>
  <c r="A3903" i="27"/>
  <c r="B3903" i="27"/>
  <c r="C3903" i="27"/>
  <c r="D3903" i="27"/>
  <c r="E3903" i="27"/>
  <c r="F3903" i="27"/>
  <c r="A3904" i="27"/>
  <c r="B3904" i="27"/>
  <c r="C3904" i="27"/>
  <c r="D3904" i="27"/>
  <c r="E3904" i="27"/>
  <c r="F3904" i="27"/>
  <c r="A3905" i="27"/>
  <c r="B3905" i="27"/>
  <c r="C3905" i="27"/>
  <c r="D3905" i="27"/>
  <c r="E3905" i="27"/>
  <c r="F3905" i="27"/>
  <c r="A3906" i="27"/>
  <c r="B3906" i="27"/>
  <c r="C3906" i="27"/>
  <c r="D3906" i="27"/>
  <c r="E3906" i="27"/>
  <c r="F3906" i="27"/>
  <c r="A3907" i="27"/>
  <c r="B3907" i="27"/>
  <c r="C3907" i="27"/>
  <c r="D3907" i="27"/>
  <c r="E3907" i="27"/>
  <c r="F3907" i="27"/>
  <c r="A3908" i="27"/>
  <c r="B3908" i="27"/>
  <c r="C3908" i="27"/>
  <c r="D3908" i="27"/>
  <c r="E3908" i="27"/>
  <c r="F3908" i="27"/>
  <c r="A3909" i="27"/>
  <c r="B3909" i="27"/>
  <c r="C3909" i="27"/>
  <c r="D3909" i="27"/>
  <c r="E3909" i="27"/>
  <c r="F3909" i="27"/>
  <c r="A3910" i="27"/>
  <c r="B3910" i="27"/>
  <c r="C3910" i="27"/>
  <c r="D3910" i="27"/>
  <c r="E3910" i="27"/>
  <c r="F3910" i="27"/>
  <c r="A3911" i="27"/>
  <c r="B3911" i="27"/>
  <c r="C3911" i="27"/>
  <c r="D3911" i="27"/>
  <c r="E3911" i="27"/>
  <c r="F3911" i="27"/>
  <c r="A3912" i="27"/>
  <c r="B3912" i="27"/>
  <c r="C3912" i="27"/>
  <c r="D3912" i="27"/>
  <c r="E3912" i="27"/>
  <c r="F3912" i="27"/>
  <c r="A3913" i="27"/>
  <c r="B3913" i="27"/>
  <c r="C3913" i="27"/>
  <c r="D3913" i="27"/>
  <c r="E3913" i="27"/>
  <c r="F3913" i="27"/>
  <c r="A3914" i="27"/>
  <c r="B3914" i="27"/>
  <c r="C3914" i="27"/>
  <c r="D3914" i="27"/>
  <c r="E3914" i="27"/>
  <c r="F3914" i="27"/>
  <c r="A3915" i="27"/>
  <c r="B3915" i="27"/>
  <c r="C3915" i="27"/>
  <c r="D3915" i="27"/>
  <c r="E3915" i="27"/>
  <c r="F3915" i="27"/>
  <c r="A3916" i="27"/>
  <c r="B3916" i="27"/>
  <c r="C3916" i="27"/>
  <c r="D3916" i="27"/>
  <c r="E3916" i="27"/>
  <c r="F3916" i="27"/>
  <c r="A3917" i="27"/>
  <c r="B3917" i="27"/>
  <c r="C3917" i="27"/>
  <c r="D3917" i="27"/>
  <c r="E3917" i="27"/>
  <c r="F3917" i="27"/>
  <c r="A3918" i="27"/>
  <c r="B3918" i="27"/>
  <c r="C3918" i="27"/>
  <c r="D3918" i="27"/>
  <c r="E3918" i="27"/>
  <c r="F3918" i="27"/>
  <c r="A3919" i="27"/>
  <c r="B3919" i="27"/>
  <c r="C3919" i="27"/>
  <c r="D3919" i="27"/>
  <c r="E3919" i="27"/>
  <c r="F3919" i="27"/>
  <c r="A3920" i="27"/>
  <c r="B3920" i="27"/>
  <c r="C3920" i="27"/>
  <c r="D3920" i="27"/>
  <c r="E3920" i="27"/>
  <c r="F3920" i="27"/>
  <c r="A3921" i="27"/>
  <c r="B3921" i="27"/>
  <c r="C3921" i="27"/>
  <c r="D3921" i="27"/>
  <c r="E3921" i="27"/>
  <c r="F3921" i="27"/>
  <c r="A3922" i="27"/>
  <c r="B3922" i="27"/>
  <c r="C3922" i="27"/>
  <c r="D3922" i="27"/>
  <c r="E3922" i="27"/>
  <c r="F3922" i="27"/>
  <c r="A3923" i="27"/>
  <c r="B3923" i="27"/>
  <c r="C3923" i="27"/>
  <c r="D3923" i="27"/>
  <c r="E3923" i="27"/>
  <c r="F3923" i="27"/>
  <c r="A3924" i="27"/>
  <c r="B3924" i="27"/>
  <c r="C3924" i="27"/>
  <c r="D3924" i="27"/>
  <c r="E3924" i="27"/>
  <c r="F3924" i="27"/>
  <c r="A3925" i="27"/>
  <c r="B3925" i="27"/>
  <c r="C3925" i="27"/>
  <c r="D3925" i="27"/>
  <c r="E3925" i="27"/>
  <c r="F3925" i="27"/>
  <c r="A3926" i="27"/>
  <c r="B3926" i="27"/>
  <c r="C3926" i="27"/>
  <c r="D3926" i="27"/>
  <c r="E3926" i="27"/>
  <c r="F3926" i="27"/>
  <c r="A3927" i="27"/>
  <c r="B3927" i="27"/>
  <c r="C3927" i="27"/>
  <c r="D3927" i="27"/>
  <c r="E3927" i="27"/>
  <c r="F3927" i="27"/>
  <c r="A3928" i="27"/>
  <c r="B3928" i="27"/>
  <c r="C3928" i="27"/>
  <c r="D3928" i="27"/>
  <c r="E3928" i="27"/>
  <c r="F3928" i="27"/>
  <c r="A3929" i="27"/>
  <c r="B3929" i="27"/>
  <c r="C3929" i="27"/>
  <c r="D3929" i="27"/>
  <c r="E3929" i="27"/>
  <c r="F3929" i="27"/>
  <c r="A3930" i="27"/>
  <c r="B3930" i="27"/>
  <c r="C3930" i="27"/>
  <c r="D3930" i="27"/>
  <c r="E3930" i="27"/>
  <c r="F3930" i="27"/>
  <c r="A3931" i="27"/>
  <c r="B3931" i="27"/>
  <c r="C3931" i="27"/>
  <c r="D3931" i="27"/>
  <c r="E3931" i="27"/>
  <c r="F3931" i="27"/>
  <c r="A3932" i="27"/>
  <c r="B3932" i="27"/>
  <c r="C3932" i="27"/>
  <c r="D3932" i="27"/>
  <c r="E3932" i="27"/>
  <c r="F3932" i="27"/>
  <c r="A3933" i="27"/>
  <c r="B3933" i="27"/>
  <c r="C3933" i="27"/>
  <c r="D3933" i="27"/>
  <c r="E3933" i="27"/>
  <c r="F3933" i="27"/>
  <c r="A3934" i="27"/>
  <c r="B3934" i="27"/>
  <c r="C3934" i="27"/>
  <c r="D3934" i="27"/>
  <c r="E3934" i="27"/>
  <c r="F3934" i="27"/>
  <c r="A3935" i="27"/>
  <c r="B3935" i="27"/>
  <c r="C3935" i="27"/>
  <c r="D3935" i="27"/>
  <c r="E3935" i="27"/>
  <c r="F3935" i="27"/>
  <c r="A3936" i="27"/>
  <c r="B3936" i="27"/>
  <c r="C3936" i="27"/>
  <c r="D3936" i="27"/>
  <c r="E3936" i="27"/>
  <c r="F3936" i="27"/>
  <c r="A3937" i="27"/>
  <c r="B3937" i="27"/>
  <c r="C3937" i="27"/>
  <c r="D3937" i="27"/>
  <c r="E3937" i="27"/>
  <c r="F3937" i="27"/>
  <c r="A3938" i="27"/>
  <c r="B3938" i="27"/>
  <c r="C3938" i="27"/>
  <c r="D3938" i="27"/>
  <c r="E3938" i="27"/>
  <c r="F3938" i="27"/>
  <c r="A3939" i="27"/>
  <c r="B3939" i="27"/>
  <c r="C3939" i="27"/>
  <c r="D3939" i="27"/>
  <c r="E3939" i="27"/>
  <c r="F3939" i="27"/>
  <c r="A3940" i="27"/>
  <c r="B3940" i="27"/>
  <c r="C3940" i="27"/>
  <c r="D3940" i="27"/>
  <c r="E3940" i="27"/>
  <c r="F3940" i="27"/>
  <c r="A3941" i="27"/>
  <c r="B3941" i="27"/>
  <c r="C3941" i="27"/>
  <c r="D3941" i="27"/>
  <c r="E3941" i="27"/>
  <c r="F3941" i="27"/>
  <c r="A3942" i="27"/>
  <c r="B3942" i="27"/>
  <c r="C3942" i="27"/>
  <c r="D3942" i="27"/>
  <c r="E3942" i="27"/>
  <c r="F3942" i="27"/>
  <c r="A3943" i="27"/>
  <c r="B3943" i="27"/>
  <c r="C3943" i="27"/>
  <c r="D3943" i="27"/>
  <c r="E3943" i="27"/>
  <c r="F3943" i="27"/>
  <c r="A3944" i="27"/>
  <c r="B3944" i="27"/>
  <c r="C3944" i="27"/>
  <c r="D3944" i="27"/>
  <c r="E3944" i="27"/>
  <c r="F3944" i="27"/>
  <c r="A3945" i="27"/>
  <c r="B3945" i="27"/>
  <c r="C3945" i="27"/>
  <c r="D3945" i="27"/>
  <c r="E3945" i="27"/>
  <c r="F3945" i="27"/>
  <c r="A3946" i="27"/>
  <c r="B3946" i="27"/>
  <c r="C3946" i="27"/>
  <c r="D3946" i="27"/>
  <c r="E3946" i="27"/>
  <c r="F3946" i="27"/>
  <c r="A3947" i="27"/>
  <c r="B3947" i="27"/>
  <c r="C3947" i="27"/>
  <c r="D3947" i="27"/>
  <c r="E3947" i="27"/>
  <c r="F3947" i="27"/>
  <c r="A3948" i="27"/>
  <c r="B3948" i="27"/>
  <c r="C3948" i="27"/>
  <c r="D3948" i="27"/>
  <c r="E3948" i="27"/>
  <c r="F3948" i="27"/>
  <c r="A3949" i="27"/>
  <c r="B3949" i="27"/>
  <c r="C3949" i="27"/>
  <c r="D3949" i="27"/>
  <c r="E3949" i="27"/>
  <c r="F3949" i="27"/>
  <c r="A3950" i="27"/>
  <c r="B3950" i="27"/>
  <c r="C3950" i="27"/>
  <c r="D3950" i="27"/>
  <c r="E3950" i="27"/>
  <c r="F3950" i="27"/>
  <c r="A3951" i="27"/>
  <c r="B3951" i="27"/>
  <c r="C3951" i="27"/>
  <c r="D3951" i="27"/>
  <c r="E3951" i="27"/>
  <c r="F3951" i="27"/>
  <c r="A3952" i="27"/>
  <c r="B3952" i="27"/>
  <c r="C3952" i="27"/>
  <c r="D3952" i="27"/>
  <c r="E3952" i="27"/>
  <c r="F3952" i="27"/>
  <c r="A3953" i="27"/>
  <c r="B3953" i="27"/>
  <c r="C3953" i="27"/>
  <c r="D3953" i="27"/>
  <c r="E3953" i="27"/>
  <c r="F3953" i="27"/>
  <c r="A3954" i="27"/>
  <c r="B3954" i="27"/>
  <c r="C3954" i="27"/>
  <c r="D3954" i="27"/>
  <c r="E3954" i="27"/>
  <c r="F3954" i="27"/>
  <c r="A3955" i="27"/>
  <c r="B3955" i="27"/>
  <c r="C3955" i="27"/>
  <c r="D3955" i="27"/>
  <c r="E3955" i="27"/>
  <c r="F3955" i="27"/>
  <c r="A3956" i="27"/>
  <c r="B3956" i="27"/>
  <c r="C3956" i="27"/>
  <c r="D3956" i="27"/>
  <c r="E3956" i="27"/>
  <c r="F3956" i="27"/>
  <c r="A3957" i="27"/>
  <c r="B3957" i="27"/>
  <c r="C3957" i="27"/>
  <c r="D3957" i="27"/>
  <c r="E3957" i="27"/>
  <c r="F3957" i="27"/>
  <c r="A3958" i="27"/>
  <c r="B3958" i="27"/>
  <c r="C3958" i="27"/>
  <c r="D3958" i="27"/>
  <c r="E3958" i="27"/>
  <c r="F3958" i="27"/>
  <c r="A3959" i="27"/>
  <c r="B3959" i="27"/>
  <c r="C3959" i="27"/>
  <c r="D3959" i="27"/>
  <c r="E3959" i="27"/>
  <c r="F3959" i="27"/>
  <c r="A3960" i="27"/>
  <c r="B3960" i="27"/>
  <c r="C3960" i="27"/>
  <c r="D3960" i="27"/>
  <c r="E3960" i="27"/>
  <c r="F3960" i="27"/>
  <c r="A3961" i="27"/>
  <c r="B3961" i="27"/>
  <c r="C3961" i="27"/>
  <c r="D3961" i="27"/>
  <c r="E3961" i="27"/>
  <c r="F3961" i="27"/>
  <c r="A3977" i="27"/>
  <c r="B3977" i="27"/>
  <c r="C3977" i="27"/>
  <c r="D3977" i="27"/>
  <c r="E3977" i="27"/>
  <c r="F3977" i="27"/>
  <c r="A3978" i="27"/>
  <c r="B3978" i="27"/>
  <c r="C3978" i="27"/>
  <c r="D3978" i="27"/>
  <c r="E3978" i="27"/>
  <c r="F3978" i="27"/>
  <c r="A3979" i="27"/>
  <c r="B3979" i="27"/>
  <c r="C3979" i="27"/>
  <c r="D3979" i="27"/>
  <c r="E3979" i="27"/>
  <c r="F3979" i="27"/>
  <c r="A3980" i="27"/>
  <c r="B3980" i="27"/>
  <c r="C3980" i="27"/>
  <c r="D3980" i="27"/>
  <c r="E3980" i="27"/>
  <c r="F3980" i="27"/>
  <c r="A3981" i="27"/>
  <c r="B3981" i="27"/>
  <c r="C3981" i="27"/>
  <c r="D3981" i="27"/>
  <c r="E3981" i="27"/>
  <c r="F3981" i="27"/>
  <c r="A3982" i="27"/>
  <c r="B3982" i="27"/>
  <c r="C3982" i="27"/>
  <c r="D3982" i="27"/>
  <c r="E3982" i="27"/>
  <c r="F3982" i="27"/>
  <c r="A3983" i="27"/>
  <c r="B3983" i="27"/>
  <c r="C3983" i="27"/>
  <c r="D3983" i="27"/>
  <c r="E3983" i="27"/>
  <c r="F3983" i="27"/>
  <c r="A3984" i="27"/>
  <c r="B3984" i="27"/>
  <c r="C3984" i="27"/>
  <c r="D3984" i="27"/>
  <c r="E3984" i="27"/>
  <c r="F3984" i="27"/>
  <c r="A3985" i="27"/>
  <c r="B3985" i="27"/>
  <c r="C3985" i="27"/>
  <c r="D3985" i="27"/>
  <c r="E3985" i="27"/>
  <c r="F3985" i="27"/>
  <c r="A3986" i="27"/>
  <c r="B3986" i="27"/>
  <c r="C3986" i="27"/>
  <c r="D3986" i="27"/>
  <c r="E3986" i="27"/>
  <c r="F3986" i="27"/>
  <c r="A3987" i="27"/>
  <c r="B3987" i="27"/>
  <c r="C3987" i="27"/>
  <c r="D3987" i="27"/>
  <c r="E3987" i="27"/>
  <c r="F3987" i="27"/>
  <c r="A3988" i="27"/>
  <c r="B3988" i="27"/>
  <c r="C3988" i="27"/>
  <c r="D3988" i="27"/>
  <c r="E3988" i="27"/>
  <c r="F3988" i="27"/>
  <c r="A3989" i="27"/>
  <c r="B3989" i="27"/>
  <c r="C3989" i="27"/>
  <c r="D3989" i="27"/>
  <c r="E3989" i="27"/>
  <c r="F3989" i="27"/>
  <c r="A3990" i="27"/>
  <c r="B3990" i="27"/>
  <c r="C3990" i="27"/>
  <c r="D3990" i="27"/>
  <c r="E3990" i="27"/>
  <c r="F3990" i="27"/>
  <c r="A3991" i="27"/>
  <c r="B3991" i="27"/>
  <c r="C3991" i="27"/>
  <c r="D3991" i="27"/>
  <c r="E3991" i="27"/>
  <c r="F3991" i="27"/>
  <c r="A3992" i="27"/>
  <c r="B3992" i="27"/>
  <c r="C3992" i="27"/>
  <c r="D3992" i="27"/>
  <c r="E3992" i="27"/>
  <c r="F3992" i="27"/>
  <c r="A3993" i="27"/>
  <c r="B3993" i="27"/>
  <c r="C3993" i="27"/>
  <c r="D3993" i="27"/>
  <c r="E3993" i="27"/>
  <c r="F3993" i="27"/>
  <c r="A3994" i="27"/>
  <c r="B3994" i="27"/>
  <c r="C3994" i="27"/>
  <c r="D3994" i="27"/>
  <c r="E3994" i="27"/>
  <c r="F3994" i="27"/>
  <c r="A3995" i="27"/>
  <c r="B3995" i="27"/>
  <c r="C3995" i="27"/>
  <c r="D3995" i="27"/>
  <c r="E3995" i="27"/>
  <c r="F3995" i="27"/>
  <c r="A3996" i="27"/>
  <c r="B3996" i="27"/>
  <c r="C3996" i="27"/>
  <c r="D3996" i="27"/>
  <c r="E3996" i="27"/>
  <c r="F3996" i="27"/>
  <c r="A3997" i="27"/>
  <c r="B3997" i="27"/>
  <c r="C3997" i="27"/>
  <c r="D3997" i="27"/>
  <c r="E3997" i="27"/>
  <c r="F3997" i="27"/>
  <c r="A3998" i="27"/>
  <c r="B3998" i="27"/>
  <c r="C3998" i="27"/>
  <c r="D3998" i="27"/>
  <c r="E3998" i="27"/>
  <c r="F3998" i="27"/>
  <c r="A3999" i="27"/>
  <c r="B3999" i="27"/>
  <c r="C3999" i="27"/>
  <c r="D3999" i="27"/>
  <c r="E3999" i="27"/>
  <c r="F3999" i="27"/>
  <c r="A4000" i="27"/>
  <c r="B4000" i="27"/>
  <c r="C4000" i="27"/>
  <c r="D4000" i="27"/>
  <c r="E4000" i="27"/>
  <c r="F4000" i="27"/>
  <c r="A4001" i="27"/>
  <c r="B4001" i="27"/>
  <c r="C4001" i="27"/>
  <c r="D4001" i="27"/>
  <c r="E4001" i="27"/>
  <c r="F4001" i="27"/>
  <c r="A4002" i="27"/>
  <c r="B4002" i="27"/>
  <c r="C4002" i="27"/>
  <c r="D4002" i="27"/>
  <c r="E4002" i="27"/>
  <c r="F4002" i="27"/>
  <c r="A4003" i="27"/>
  <c r="B4003" i="27"/>
  <c r="C4003" i="27"/>
  <c r="D4003" i="27"/>
  <c r="E4003" i="27"/>
  <c r="F4003" i="27"/>
  <c r="A4004" i="27"/>
  <c r="B4004" i="27"/>
  <c r="C4004" i="27"/>
  <c r="D4004" i="27"/>
  <c r="E4004" i="27"/>
  <c r="F4004" i="27"/>
  <c r="A4005" i="27"/>
  <c r="B4005" i="27"/>
  <c r="C4005" i="27"/>
  <c r="D4005" i="27"/>
  <c r="E4005" i="27"/>
  <c r="F4005" i="27"/>
  <c r="A4006" i="27"/>
  <c r="B4006" i="27"/>
  <c r="C4006" i="27"/>
  <c r="D4006" i="27"/>
  <c r="E4006" i="27"/>
  <c r="F4006" i="27"/>
  <c r="A4007" i="27"/>
  <c r="B4007" i="27"/>
  <c r="C4007" i="27"/>
  <c r="D4007" i="27"/>
  <c r="E4007" i="27"/>
  <c r="F4007" i="27"/>
  <c r="A4008" i="27"/>
  <c r="B4008" i="27"/>
  <c r="C4008" i="27"/>
  <c r="D4008" i="27"/>
  <c r="E4008" i="27"/>
  <c r="F4008" i="27"/>
  <c r="A4009" i="27"/>
  <c r="B4009" i="27"/>
  <c r="C4009" i="27"/>
  <c r="D4009" i="27"/>
  <c r="E4009" i="27"/>
  <c r="F4009" i="27"/>
  <c r="A4010" i="27"/>
  <c r="B4010" i="27"/>
  <c r="C4010" i="27"/>
  <c r="D4010" i="27"/>
  <c r="E4010" i="27"/>
  <c r="F4010" i="27"/>
  <c r="A4011" i="27"/>
  <c r="B4011" i="27"/>
  <c r="C4011" i="27"/>
  <c r="D4011" i="27"/>
  <c r="E4011" i="27"/>
  <c r="F4011" i="27"/>
  <c r="A4012" i="27"/>
  <c r="B4012" i="27"/>
  <c r="C4012" i="27"/>
  <c r="D4012" i="27"/>
  <c r="E4012" i="27"/>
  <c r="F4012" i="27"/>
  <c r="A4013" i="27"/>
  <c r="B4013" i="27"/>
  <c r="C4013" i="27"/>
  <c r="D4013" i="27"/>
  <c r="E4013" i="27"/>
  <c r="F4013" i="27"/>
  <c r="A4014" i="27"/>
  <c r="B4014" i="27"/>
  <c r="C4014" i="27"/>
  <c r="D4014" i="27"/>
  <c r="E4014" i="27"/>
  <c r="F4014" i="27"/>
  <c r="A4015" i="27"/>
  <c r="B4015" i="27"/>
  <c r="C4015" i="27"/>
  <c r="D4015" i="27"/>
  <c r="E4015" i="27"/>
  <c r="F4015" i="27"/>
  <c r="A4016" i="27"/>
  <c r="B4016" i="27"/>
  <c r="C4016" i="27"/>
  <c r="D4016" i="27"/>
  <c r="E4016" i="27"/>
  <c r="F4016" i="27"/>
  <c r="A4017" i="27"/>
  <c r="B4017" i="27"/>
  <c r="C4017" i="27"/>
  <c r="D4017" i="27"/>
  <c r="E4017" i="27"/>
  <c r="F4017" i="27"/>
  <c r="A4018" i="27"/>
  <c r="B4018" i="27"/>
  <c r="C4018" i="27"/>
  <c r="D4018" i="27"/>
  <c r="E4018" i="27"/>
  <c r="F4018" i="27"/>
  <c r="A4019" i="27"/>
  <c r="B4019" i="27"/>
  <c r="C4019" i="27"/>
  <c r="D4019" i="27"/>
  <c r="E4019" i="27"/>
  <c r="F4019" i="27"/>
  <c r="A4020" i="27"/>
  <c r="B4020" i="27"/>
  <c r="C4020" i="27"/>
  <c r="D4020" i="27"/>
  <c r="E4020" i="27"/>
  <c r="F4020" i="27"/>
  <c r="A4021" i="27"/>
  <c r="B4021" i="27"/>
  <c r="C4021" i="27"/>
  <c r="D4021" i="27"/>
  <c r="E4021" i="27"/>
  <c r="F4021" i="27"/>
  <c r="A4022" i="27"/>
  <c r="B4022" i="27"/>
  <c r="C4022" i="27"/>
  <c r="D4022" i="27"/>
  <c r="E4022" i="27"/>
  <c r="F4022" i="27"/>
  <c r="A4023" i="27"/>
  <c r="B4023" i="27"/>
  <c r="C4023" i="27"/>
  <c r="D4023" i="27"/>
  <c r="E4023" i="27"/>
  <c r="F4023" i="27"/>
  <c r="A4024" i="27"/>
  <c r="B4024" i="27"/>
  <c r="C4024" i="27"/>
  <c r="D4024" i="27"/>
  <c r="E4024" i="27"/>
  <c r="F4024" i="27"/>
  <c r="A4025" i="27"/>
  <c r="B4025" i="27"/>
  <c r="C4025" i="27"/>
  <c r="D4025" i="27"/>
  <c r="E4025" i="27"/>
  <c r="F4025" i="27"/>
  <c r="A4026" i="27"/>
  <c r="B4026" i="27"/>
  <c r="C4026" i="27"/>
  <c r="D4026" i="27"/>
  <c r="E4026" i="27"/>
  <c r="F4026" i="27"/>
  <c r="A4027" i="27"/>
  <c r="B4027" i="27"/>
  <c r="C4027" i="27"/>
  <c r="D4027" i="27"/>
  <c r="E4027" i="27"/>
  <c r="F4027" i="27"/>
  <c r="A4028" i="27"/>
  <c r="B4028" i="27"/>
  <c r="C4028" i="27"/>
  <c r="D4028" i="27"/>
  <c r="E4028" i="27"/>
  <c r="F4028" i="27"/>
  <c r="A4029" i="27"/>
  <c r="B4029" i="27"/>
  <c r="C4029" i="27"/>
  <c r="D4029" i="27"/>
  <c r="E4029" i="27"/>
  <c r="F4029" i="27"/>
  <c r="A4030" i="27"/>
  <c r="B4030" i="27"/>
  <c r="C4030" i="27"/>
  <c r="D4030" i="27"/>
  <c r="E4030" i="27"/>
  <c r="F4030" i="27"/>
  <c r="A4031" i="27"/>
  <c r="B4031" i="27"/>
  <c r="C4031" i="27"/>
  <c r="D4031" i="27"/>
  <c r="E4031" i="27"/>
  <c r="F4031" i="27"/>
  <c r="A4032" i="27"/>
  <c r="B4032" i="27"/>
  <c r="C4032" i="27"/>
  <c r="D4032" i="27"/>
  <c r="E4032" i="27"/>
  <c r="F4032" i="27"/>
  <c r="A4033" i="27"/>
  <c r="B4033" i="27"/>
  <c r="C4033" i="27"/>
  <c r="D4033" i="27"/>
  <c r="E4033" i="27"/>
  <c r="F4033" i="27"/>
  <c r="A4034" i="27"/>
  <c r="B4034" i="27"/>
  <c r="C4034" i="27"/>
  <c r="D4034" i="27"/>
  <c r="E4034" i="27"/>
  <c r="F4034" i="27"/>
  <c r="A4035" i="27"/>
  <c r="B4035" i="27"/>
  <c r="C4035" i="27"/>
  <c r="D4035" i="27"/>
  <c r="E4035" i="27"/>
  <c r="F4035" i="27"/>
  <c r="A4036" i="27"/>
  <c r="B4036" i="27"/>
  <c r="C4036" i="27"/>
  <c r="D4036" i="27"/>
  <c r="E4036" i="27"/>
  <c r="F4036" i="27"/>
  <c r="A4037" i="27"/>
  <c r="B4037" i="27"/>
  <c r="C4037" i="27"/>
  <c r="D4037" i="27"/>
  <c r="E4037" i="27"/>
  <c r="F4037" i="27"/>
  <c r="A4038" i="27"/>
  <c r="B4038" i="27"/>
  <c r="C4038" i="27"/>
  <c r="D4038" i="27"/>
  <c r="E4038" i="27"/>
  <c r="F4038" i="27"/>
  <c r="A4039" i="27"/>
  <c r="B4039" i="27"/>
  <c r="C4039" i="27"/>
  <c r="D4039" i="27"/>
  <c r="E4039" i="27"/>
  <c r="F4039" i="27"/>
  <c r="A4040" i="27"/>
  <c r="B4040" i="27"/>
  <c r="C4040" i="27"/>
  <c r="D4040" i="27"/>
  <c r="E4040" i="27"/>
  <c r="F4040" i="27"/>
  <c r="A4041" i="27"/>
  <c r="B4041" i="27"/>
  <c r="C4041" i="27"/>
  <c r="D4041" i="27"/>
  <c r="E4041" i="27"/>
  <c r="F4041" i="27"/>
  <c r="A4042" i="27"/>
  <c r="B4042" i="27"/>
  <c r="C4042" i="27"/>
  <c r="D4042" i="27"/>
  <c r="E4042" i="27"/>
  <c r="F4042" i="27"/>
  <c r="A4043" i="27"/>
  <c r="B4043" i="27"/>
  <c r="C4043" i="27"/>
  <c r="D4043" i="27"/>
  <c r="E4043" i="27"/>
  <c r="F4043" i="27"/>
  <c r="A4044" i="27"/>
  <c r="B4044" i="27"/>
  <c r="C4044" i="27"/>
  <c r="D4044" i="27"/>
  <c r="E4044" i="27"/>
  <c r="F4044" i="27"/>
  <c r="A4045" i="27"/>
  <c r="B4045" i="27"/>
  <c r="C4045" i="27"/>
  <c r="D4045" i="27"/>
  <c r="E4045" i="27"/>
  <c r="F4045" i="27"/>
  <c r="A4046" i="27"/>
  <c r="B4046" i="27"/>
  <c r="C4046" i="27"/>
  <c r="D4046" i="27"/>
  <c r="E4046" i="27"/>
  <c r="F4046" i="27"/>
  <c r="A4047" i="27"/>
  <c r="B4047" i="27"/>
  <c r="C4047" i="27"/>
  <c r="D4047" i="27"/>
  <c r="E4047" i="27"/>
  <c r="F4047" i="27"/>
  <c r="A4048" i="27"/>
  <c r="B4048" i="27"/>
  <c r="C4048" i="27"/>
  <c r="D4048" i="27"/>
  <c r="E4048" i="27"/>
  <c r="F4048" i="27"/>
  <c r="A4049" i="27"/>
  <c r="B4049" i="27"/>
  <c r="C4049" i="27"/>
  <c r="D4049" i="27"/>
  <c r="E4049" i="27"/>
  <c r="F4049" i="27"/>
  <c r="A4050" i="27"/>
  <c r="B4050" i="27"/>
  <c r="C4050" i="27"/>
  <c r="D4050" i="27"/>
  <c r="E4050" i="27"/>
  <c r="F4050" i="27"/>
  <c r="A4051" i="27"/>
  <c r="B4051" i="27"/>
  <c r="C4051" i="27"/>
  <c r="D4051" i="27"/>
  <c r="E4051" i="27"/>
  <c r="F4051" i="27"/>
  <c r="A4052" i="27"/>
  <c r="B4052" i="27"/>
  <c r="C4052" i="27"/>
  <c r="D4052" i="27"/>
  <c r="E4052" i="27"/>
  <c r="F4052" i="27"/>
  <c r="A4053" i="27"/>
  <c r="B4053" i="27"/>
  <c r="C4053" i="27"/>
  <c r="D4053" i="27"/>
  <c r="E4053" i="27"/>
  <c r="F4053" i="27"/>
  <c r="A4054" i="27"/>
  <c r="B4054" i="27"/>
  <c r="C4054" i="27"/>
  <c r="D4054" i="27"/>
  <c r="E4054" i="27"/>
  <c r="F4054" i="27"/>
  <c r="A4055" i="27"/>
  <c r="B4055" i="27"/>
  <c r="C4055" i="27"/>
  <c r="D4055" i="27"/>
  <c r="E4055" i="27"/>
  <c r="F4055" i="27"/>
  <c r="A4056" i="27"/>
  <c r="B4056" i="27"/>
  <c r="C4056" i="27"/>
  <c r="D4056" i="27"/>
  <c r="E4056" i="27"/>
  <c r="F4056" i="27"/>
  <c r="A4057" i="27"/>
  <c r="B4057" i="27"/>
  <c r="C4057" i="27"/>
  <c r="D4057" i="27"/>
  <c r="E4057" i="27"/>
  <c r="F4057" i="27"/>
  <c r="A4058" i="27"/>
  <c r="B4058" i="27"/>
  <c r="C4058" i="27"/>
  <c r="D4058" i="27"/>
  <c r="E4058" i="27"/>
  <c r="F4058" i="27"/>
  <c r="A4059" i="27"/>
  <c r="B4059" i="27"/>
  <c r="C4059" i="27"/>
  <c r="D4059" i="27"/>
  <c r="E4059" i="27"/>
  <c r="F4059" i="27"/>
  <c r="A4060" i="27"/>
  <c r="B4060" i="27"/>
  <c r="C4060" i="27"/>
  <c r="D4060" i="27"/>
  <c r="E4060" i="27"/>
  <c r="F4060" i="27"/>
  <c r="A4061" i="27"/>
  <c r="B4061" i="27"/>
  <c r="C4061" i="27"/>
  <c r="D4061" i="27"/>
  <c r="E4061" i="27"/>
  <c r="F4061" i="27"/>
  <c r="A4062" i="27"/>
  <c r="B4062" i="27"/>
  <c r="C4062" i="27"/>
  <c r="D4062" i="27"/>
  <c r="E4062" i="27"/>
  <c r="F4062" i="27"/>
  <c r="A4063" i="27"/>
  <c r="B4063" i="27"/>
  <c r="C4063" i="27"/>
  <c r="D4063" i="27"/>
  <c r="E4063" i="27"/>
  <c r="F4063" i="27"/>
  <c r="A4064" i="27"/>
  <c r="B4064" i="27"/>
  <c r="C4064" i="27"/>
  <c r="D4064" i="27"/>
  <c r="E4064" i="27"/>
  <c r="F4064" i="27"/>
  <c r="A4065" i="27"/>
  <c r="B4065" i="27"/>
  <c r="C4065" i="27"/>
  <c r="D4065" i="27"/>
  <c r="E4065" i="27"/>
  <c r="F4065" i="27"/>
  <c r="A4066" i="27"/>
  <c r="B4066" i="27"/>
  <c r="C4066" i="27"/>
  <c r="D4066" i="27"/>
  <c r="E4066" i="27"/>
  <c r="F4066" i="27"/>
  <c r="A4067" i="27"/>
  <c r="B4067" i="27"/>
  <c r="C4067" i="27"/>
  <c r="D4067" i="27"/>
  <c r="E4067" i="27"/>
  <c r="F4067" i="27"/>
  <c r="A4068" i="27"/>
  <c r="B4068" i="27"/>
  <c r="C4068" i="27"/>
  <c r="D4068" i="27"/>
  <c r="E4068" i="27"/>
  <c r="F4068" i="27"/>
  <c r="A4069" i="27"/>
  <c r="B4069" i="27"/>
  <c r="C4069" i="27"/>
  <c r="D4069" i="27"/>
  <c r="E4069" i="27"/>
  <c r="F4069" i="27"/>
  <c r="A4070" i="27"/>
  <c r="B4070" i="27"/>
  <c r="C4070" i="27"/>
  <c r="D4070" i="27"/>
  <c r="E4070" i="27"/>
  <c r="F4070" i="27"/>
  <c r="A4071" i="27"/>
  <c r="B4071" i="27"/>
  <c r="C4071" i="27"/>
  <c r="D4071" i="27"/>
  <c r="E4071" i="27"/>
  <c r="F4071" i="27"/>
  <c r="A4072" i="27"/>
  <c r="B4072" i="27"/>
  <c r="C4072" i="27"/>
  <c r="D4072" i="27"/>
  <c r="E4072" i="27"/>
  <c r="F4072" i="27"/>
  <c r="A4073" i="27"/>
  <c r="B4073" i="27"/>
  <c r="C4073" i="27"/>
  <c r="D4073" i="27"/>
  <c r="E4073" i="27"/>
  <c r="F4073" i="27"/>
  <c r="A4074" i="27"/>
  <c r="B4074" i="27"/>
  <c r="C4074" i="27"/>
  <c r="D4074" i="27"/>
  <c r="E4074" i="27"/>
  <c r="F4074" i="27"/>
  <c r="A4075" i="27"/>
  <c r="B4075" i="27"/>
  <c r="C4075" i="27"/>
  <c r="D4075" i="27"/>
  <c r="E4075" i="27"/>
  <c r="F4075" i="27"/>
  <c r="A4076" i="27"/>
  <c r="B4076" i="27"/>
  <c r="C4076" i="27"/>
  <c r="D4076" i="27"/>
  <c r="E4076" i="27"/>
  <c r="F4076" i="27"/>
  <c r="A4077" i="27"/>
  <c r="B4077" i="27"/>
  <c r="C4077" i="27"/>
  <c r="D4077" i="27"/>
  <c r="E4077" i="27"/>
  <c r="F4077" i="27"/>
  <c r="A4078" i="27"/>
  <c r="B4078" i="27"/>
  <c r="C4078" i="27"/>
  <c r="D4078" i="27"/>
  <c r="E4078" i="27"/>
  <c r="F4078" i="27"/>
  <c r="A4079" i="27"/>
  <c r="B4079" i="27"/>
  <c r="C4079" i="27"/>
  <c r="D4079" i="27"/>
  <c r="E4079" i="27"/>
  <c r="F4079" i="27"/>
  <c r="A4080" i="27"/>
  <c r="B4080" i="27"/>
  <c r="C4080" i="27"/>
  <c r="D4080" i="27"/>
  <c r="E4080" i="27"/>
  <c r="F4080" i="27"/>
  <c r="A4081" i="27"/>
  <c r="B4081" i="27"/>
  <c r="C4081" i="27"/>
  <c r="D4081" i="27"/>
  <c r="E4081" i="27"/>
  <c r="F4081" i="27"/>
  <c r="A4082" i="27"/>
  <c r="B4082" i="27"/>
  <c r="C4082" i="27"/>
  <c r="D4082" i="27"/>
  <c r="E4082" i="27"/>
  <c r="F4082" i="27"/>
  <c r="A4083" i="27"/>
  <c r="B4083" i="27"/>
  <c r="C4083" i="27"/>
  <c r="D4083" i="27"/>
  <c r="E4083" i="27"/>
  <c r="F4083" i="27"/>
  <c r="A4084" i="27"/>
  <c r="B4084" i="27"/>
  <c r="C4084" i="27"/>
  <c r="D4084" i="27"/>
  <c r="E4084" i="27"/>
  <c r="F4084" i="27"/>
  <c r="A4085" i="27"/>
  <c r="B4085" i="27"/>
  <c r="C4085" i="27"/>
  <c r="D4085" i="27"/>
  <c r="E4085" i="27"/>
  <c r="F4085" i="27"/>
  <c r="A4086" i="27"/>
  <c r="B4086" i="27"/>
  <c r="C4086" i="27"/>
  <c r="D4086" i="27"/>
  <c r="E4086" i="27"/>
  <c r="F4086" i="27"/>
  <c r="A4087" i="27"/>
  <c r="B4087" i="27"/>
  <c r="C4087" i="27"/>
  <c r="D4087" i="27"/>
  <c r="E4087" i="27"/>
  <c r="F4087" i="27"/>
  <c r="A4088" i="27"/>
  <c r="B4088" i="27"/>
  <c r="C4088" i="27"/>
  <c r="D4088" i="27"/>
  <c r="E4088" i="27"/>
  <c r="F4088" i="27"/>
  <c r="A4089" i="27"/>
  <c r="B4089" i="27"/>
  <c r="C4089" i="27"/>
  <c r="D4089" i="27"/>
  <c r="E4089" i="27"/>
  <c r="F4089" i="27"/>
  <c r="A4090" i="27"/>
  <c r="B4090" i="27"/>
  <c r="C4090" i="27"/>
  <c r="D4090" i="27"/>
  <c r="E4090" i="27"/>
  <c r="F4090" i="27"/>
  <c r="A4091" i="27"/>
  <c r="B4091" i="27"/>
  <c r="C4091" i="27"/>
  <c r="D4091" i="27"/>
  <c r="E4091" i="27"/>
  <c r="F4091" i="27"/>
  <c r="A4092" i="27"/>
  <c r="B4092" i="27"/>
  <c r="C4092" i="27"/>
  <c r="D4092" i="27"/>
  <c r="E4092" i="27"/>
  <c r="F4092" i="27"/>
  <c r="A4093" i="27"/>
  <c r="B4093" i="27"/>
  <c r="C4093" i="27"/>
  <c r="D4093" i="27"/>
  <c r="E4093" i="27"/>
  <c r="F4093" i="27"/>
  <c r="A4094" i="27"/>
  <c r="B4094" i="27"/>
  <c r="C4094" i="27"/>
  <c r="D4094" i="27"/>
  <c r="E4094" i="27"/>
  <c r="F4094" i="27"/>
  <c r="A4095" i="27"/>
  <c r="B4095" i="27"/>
  <c r="C4095" i="27"/>
  <c r="D4095" i="27"/>
  <c r="E4095" i="27"/>
  <c r="F4095" i="27"/>
  <c r="A4096" i="27"/>
  <c r="B4096" i="27"/>
  <c r="C4096" i="27"/>
  <c r="D4096" i="27"/>
  <c r="E4096" i="27"/>
  <c r="F4096" i="27"/>
  <c r="A4097" i="27"/>
  <c r="B4097" i="27"/>
  <c r="C4097" i="27"/>
  <c r="D4097" i="27"/>
  <c r="E4097" i="27"/>
  <c r="F4097" i="27"/>
  <c r="A4098" i="27"/>
  <c r="B4098" i="27"/>
  <c r="C4098" i="27"/>
  <c r="D4098" i="27"/>
  <c r="E4098" i="27"/>
  <c r="F4098" i="27"/>
  <c r="A4099" i="27"/>
  <c r="B4099" i="27"/>
  <c r="C4099" i="27"/>
  <c r="D4099" i="27"/>
  <c r="E4099" i="27"/>
  <c r="F4099" i="27"/>
  <c r="A4100" i="27"/>
  <c r="B4100" i="27"/>
  <c r="C4100" i="27"/>
  <c r="D4100" i="27"/>
  <c r="E4100" i="27"/>
  <c r="F4100" i="27"/>
  <c r="A4101" i="27"/>
  <c r="B4101" i="27"/>
  <c r="C4101" i="27"/>
  <c r="D4101" i="27"/>
  <c r="E4101" i="27"/>
  <c r="F4101" i="27"/>
  <c r="A4102" i="27"/>
  <c r="B4102" i="27"/>
  <c r="C4102" i="27"/>
  <c r="D4102" i="27"/>
  <c r="E4102" i="27"/>
  <c r="F4102" i="27"/>
  <c r="A4103" i="27"/>
  <c r="B4103" i="27"/>
  <c r="C4103" i="27"/>
  <c r="D4103" i="27"/>
  <c r="E4103" i="27"/>
  <c r="F4103" i="27"/>
  <c r="A4104" i="27"/>
  <c r="B4104" i="27"/>
  <c r="C4104" i="27"/>
  <c r="D4104" i="27"/>
  <c r="E4104" i="27"/>
  <c r="F4104" i="27"/>
  <c r="A4105" i="27"/>
  <c r="B4105" i="27"/>
  <c r="C4105" i="27"/>
  <c r="D4105" i="27"/>
  <c r="E4105" i="27"/>
  <c r="F4105" i="27"/>
  <c r="A4106" i="27"/>
  <c r="B4106" i="27"/>
  <c r="C4106" i="27"/>
  <c r="D4106" i="27"/>
  <c r="E4106" i="27"/>
  <c r="F4106" i="27"/>
  <c r="A4107" i="27"/>
  <c r="B4107" i="27"/>
  <c r="C4107" i="27"/>
  <c r="D4107" i="27"/>
  <c r="E4107" i="27"/>
  <c r="F4107" i="27"/>
  <c r="A4108" i="27"/>
  <c r="B4108" i="27"/>
  <c r="C4108" i="27"/>
  <c r="D4108" i="27"/>
  <c r="E4108" i="27"/>
  <c r="F4108" i="27"/>
  <c r="A4109" i="27"/>
  <c r="B4109" i="27"/>
  <c r="C4109" i="27"/>
  <c r="D4109" i="27"/>
  <c r="E4109" i="27"/>
  <c r="F4109" i="27"/>
  <c r="A4110" i="27"/>
  <c r="B4110" i="27"/>
  <c r="C4110" i="27"/>
  <c r="D4110" i="27"/>
  <c r="E4110" i="27"/>
  <c r="F4110" i="27"/>
  <c r="A4111" i="27"/>
  <c r="B4111" i="27"/>
  <c r="C4111" i="27"/>
  <c r="D4111" i="27"/>
  <c r="E4111" i="27"/>
  <c r="F4111" i="27"/>
  <c r="A4112" i="27"/>
  <c r="B4112" i="27"/>
  <c r="C4112" i="27"/>
  <c r="D4112" i="27"/>
  <c r="E4112" i="27"/>
  <c r="F4112" i="27"/>
  <c r="A4113" i="27"/>
  <c r="B4113" i="27"/>
  <c r="C4113" i="27"/>
  <c r="D4113" i="27"/>
  <c r="E4113" i="27"/>
  <c r="F4113" i="27"/>
  <c r="A4114" i="27"/>
  <c r="B4114" i="27"/>
  <c r="C4114" i="27"/>
  <c r="D4114" i="27"/>
  <c r="E4114" i="27"/>
  <c r="F4114" i="27"/>
  <c r="A4115" i="27"/>
  <c r="B4115" i="27"/>
  <c r="C4115" i="27"/>
  <c r="D4115" i="27"/>
  <c r="E4115" i="27"/>
  <c r="F4115" i="27"/>
  <c r="A4116" i="27"/>
  <c r="B4116" i="27"/>
  <c r="C4116" i="27"/>
  <c r="D4116" i="27"/>
  <c r="E4116" i="27"/>
  <c r="F4116" i="27"/>
  <c r="A4117" i="27"/>
  <c r="B4117" i="27"/>
  <c r="C4117" i="27"/>
  <c r="D4117" i="27"/>
  <c r="E4117" i="27"/>
  <c r="F4117" i="27"/>
  <c r="A4118" i="27"/>
  <c r="B4118" i="27"/>
  <c r="C4118" i="27"/>
  <c r="D4118" i="27"/>
  <c r="E4118" i="27"/>
  <c r="F4118" i="27"/>
  <c r="A4119" i="27"/>
  <c r="B4119" i="27"/>
  <c r="C4119" i="27"/>
  <c r="D4119" i="27"/>
  <c r="E4119" i="27"/>
  <c r="F4119" i="27"/>
  <c r="A4120" i="27"/>
  <c r="B4120" i="27"/>
  <c r="C4120" i="27"/>
  <c r="D4120" i="27"/>
  <c r="E4120" i="27"/>
  <c r="F4120" i="27"/>
  <c r="A4121" i="27"/>
  <c r="B4121" i="27"/>
  <c r="C4121" i="27"/>
  <c r="D4121" i="27"/>
  <c r="E4121" i="27"/>
  <c r="F4121" i="27"/>
  <c r="A4122" i="27"/>
  <c r="B4122" i="27"/>
  <c r="C4122" i="27"/>
  <c r="D4122" i="27"/>
  <c r="E4122" i="27"/>
  <c r="F4122" i="27"/>
  <c r="A4123" i="27"/>
  <c r="B4123" i="27"/>
  <c r="C4123" i="27"/>
  <c r="D4123" i="27"/>
  <c r="E4123" i="27"/>
  <c r="F4123" i="27"/>
  <c r="A4124" i="27"/>
  <c r="B4124" i="27"/>
  <c r="C4124" i="27"/>
  <c r="D4124" i="27"/>
  <c r="E4124" i="27"/>
  <c r="F4124" i="27"/>
  <c r="A4125" i="27"/>
  <c r="B4125" i="27"/>
  <c r="C4125" i="27"/>
  <c r="D4125" i="27"/>
  <c r="E4125" i="27"/>
  <c r="F4125" i="27"/>
  <c r="A4126" i="27"/>
  <c r="B4126" i="27"/>
  <c r="C4126" i="27"/>
  <c r="D4126" i="27"/>
  <c r="E4126" i="27"/>
  <c r="F4126" i="27"/>
  <c r="A4127" i="27"/>
  <c r="B4127" i="27"/>
  <c r="C4127" i="27"/>
  <c r="D4127" i="27"/>
  <c r="E4127" i="27"/>
  <c r="F4127" i="27"/>
  <c r="A4128" i="27"/>
  <c r="B4128" i="27"/>
  <c r="C4128" i="27"/>
  <c r="D4128" i="27"/>
  <c r="E4128" i="27"/>
  <c r="F4128" i="27"/>
  <c r="A4129" i="27"/>
  <c r="B4129" i="27"/>
  <c r="C4129" i="27"/>
  <c r="D4129" i="27"/>
  <c r="E4129" i="27"/>
  <c r="F4129" i="27"/>
  <c r="A4130" i="27"/>
  <c r="B4130" i="27"/>
  <c r="C4130" i="27"/>
  <c r="D4130" i="27"/>
  <c r="E4130" i="27"/>
  <c r="F4130" i="27"/>
  <c r="A4131" i="27"/>
  <c r="B4131" i="27"/>
  <c r="C4131" i="27"/>
  <c r="D4131" i="27"/>
  <c r="E4131" i="27"/>
  <c r="F4131" i="27"/>
  <c r="A4132" i="27"/>
  <c r="B4132" i="27"/>
  <c r="C4132" i="27"/>
  <c r="D4132" i="27"/>
  <c r="E4132" i="27"/>
  <c r="F4132" i="27"/>
  <c r="A4133" i="27"/>
  <c r="B4133" i="27"/>
  <c r="C4133" i="27"/>
  <c r="D4133" i="27"/>
  <c r="E4133" i="27"/>
  <c r="F4133" i="27"/>
  <c r="A4134" i="27"/>
  <c r="B4134" i="27"/>
  <c r="C4134" i="27"/>
  <c r="D4134" i="27"/>
  <c r="E4134" i="27"/>
  <c r="F4134" i="27"/>
  <c r="A4135" i="27"/>
  <c r="B4135" i="27"/>
  <c r="C4135" i="27"/>
  <c r="D4135" i="27"/>
  <c r="E4135" i="27"/>
  <c r="F4135" i="27"/>
  <c r="A4136" i="27"/>
  <c r="B4136" i="27"/>
  <c r="C4136" i="27"/>
  <c r="D4136" i="27"/>
  <c r="E4136" i="27"/>
  <c r="F4136" i="27"/>
  <c r="A4137" i="27"/>
  <c r="B4137" i="27"/>
  <c r="C4137" i="27"/>
  <c r="D4137" i="27"/>
  <c r="E4137" i="27"/>
  <c r="F4137" i="27"/>
  <c r="A4138" i="27"/>
  <c r="B4138" i="27"/>
  <c r="C4138" i="27"/>
  <c r="D4138" i="27"/>
  <c r="E4138" i="27"/>
  <c r="F4138" i="27"/>
  <c r="A4139" i="27"/>
  <c r="B4139" i="27"/>
  <c r="C4139" i="27"/>
  <c r="D4139" i="27"/>
  <c r="E4139" i="27"/>
  <c r="F4139" i="27"/>
  <c r="A4140" i="27"/>
  <c r="B4140" i="27"/>
  <c r="C4140" i="27"/>
  <c r="D4140" i="27"/>
  <c r="E4140" i="27"/>
  <c r="F4140" i="27"/>
  <c r="A4141" i="27"/>
  <c r="B4141" i="27"/>
  <c r="C4141" i="27"/>
  <c r="D4141" i="27"/>
  <c r="E4141" i="27"/>
  <c r="F4141" i="27"/>
  <c r="A4142" i="27"/>
  <c r="B4142" i="27"/>
  <c r="C4142" i="27"/>
  <c r="D4142" i="27"/>
  <c r="E4142" i="27"/>
  <c r="F4142" i="27"/>
  <c r="A4143" i="27"/>
  <c r="B4143" i="27"/>
  <c r="C4143" i="27"/>
  <c r="D4143" i="27"/>
  <c r="E4143" i="27"/>
  <c r="F4143" i="27"/>
  <c r="A4144" i="27"/>
  <c r="B4144" i="27"/>
  <c r="C4144" i="27"/>
  <c r="D4144" i="27"/>
  <c r="E4144" i="27"/>
  <c r="F4144" i="27"/>
  <c r="A4145" i="27"/>
  <c r="B4145" i="27"/>
  <c r="C4145" i="27"/>
  <c r="D4145" i="27"/>
  <c r="E4145" i="27"/>
  <c r="F4145" i="27"/>
  <c r="A4146" i="27"/>
  <c r="B4146" i="27"/>
  <c r="C4146" i="27"/>
  <c r="D4146" i="27"/>
  <c r="E4146" i="27"/>
  <c r="F4146" i="27"/>
  <c r="A4147" i="27"/>
  <c r="B4147" i="27"/>
  <c r="C4147" i="27"/>
  <c r="D4147" i="27"/>
  <c r="E4147" i="27"/>
  <c r="F4147" i="27"/>
  <c r="A4148" i="27"/>
  <c r="B4148" i="27"/>
  <c r="C4148" i="27"/>
  <c r="D4148" i="27"/>
  <c r="E4148" i="27"/>
  <c r="F4148" i="27"/>
  <c r="A4149" i="27"/>
  <c r="B4149" i="27"/>
  <c r="C4149" i="27"/>
  <c r="D4149" i="27"/>
  <c r="E4149" i="27"/>
  <c r="F4149" i="27"/>
  <c r="A4150" i="27"/>
  <c r="B4150" i="27"/>
  <c r="C4150" i="27"/>
  <c r="D4150" i="27"/>
  <c r="E4150" i="27"/>
  <c r="F4150" i="27"/>
  <c r="A4151" i="27"/>
  <c r="B4151" i="27"/>
  <c r="C4151" i="27"/>
  <c r="D4151" i="27"/>
  <c r="E4151" i="27"/>
  <c r="F4151" i="27"/>
  <c r="A4152" i="27"/>
  <c r="B4152" i="27"/>
  <c r="C4152" i="27"/>
  <c r="D4152" i="27"/>
  <c r="E4152" i="27"/>
  <c r="F4152" i="27"/>
  <c r="A4153" i="27"/>
  <c r="B4153" i="27"/>
  <c r="C4153" i="27"/>
  <c r="D4153" i="27"/>
  <c r="E4153" i="27"/>
  <c r="F4153" i="27"/>
  <c r="A4154" i="27"/>
  <c r="B4154" i="27"/>
  <c r="C4154" i="27"/>
  <c r="D4154" i="27"/>
  <c r="E4154" i="27"/>
  <c r="F4154" i="27"/>
  <c r="A4155" i="27"/>
  <c r="B4155" i="27"/>
  <c r="C4155" i="27"/>
  <c r="D4155" i="27"/>
  <c r="E4155" i="27"/>
  <c r="F4155" i="27"/>
  <c r="A4156" i="27"/>
  <c r="B4156" i="27"/>
  <c r="C4156" i="27"/>
  <c r="D4156" i="27"/>
  <c r="E4156" i="27"/>
  <c r="F4156" i="27"/>
  <c r="A4157" i="27"/>
  <c r="B4157" i="27"/>
  <c r="C4157" i="27"/>
  <c r="D4157" i="27"/>
  <c r="E4157" i="27"/>
  <c r="F4157" i="27"/>
  <c r="A4158" i="27"/>
  <c r="B4158" i="27"/>
  <c r="C4158" i="27"/>
  <c r="D4158" i="27"/>
  <c r="E4158" i="27"/>
  <c r="F4158" i="27"/>
  <c r="A4159" i="27"/>
  <c r="B4159" i="27"/>
  <c r="C4159" i="27"/>
  <c r="D4159" i="27"/>
  <c r="E4159" i="27"/>
  <c r="F4159" i="27"/>
  <c r="A4160" i="27"/>
  <c r="B4160" i="27"/>
  <c r="C4160" i="27"/>
  <c r="D4160" i="27"/>
  <c r="E4160" i="27"/>
  <c r="F4160" i="27"/>
  <c r="A4161" i="27"/>
  <c r="B4161" i="27"/>
  <c r="C4161" i="27"/>
  <c r="D4161" i="27"/>
  <c r="E4161" i="27"/>
  <c r="F4161" i="27"/>
  <c r="A4162" i="27"/>
  <c r="B4162" i="27"/>
  <c r="C4162" i="27"/>
  <c r="D4162" i="27"/>
  <c r="E4162" i="27"/>
  <c r="F4162" i="27"/>
  <c r="A4163" i="27"/>
  <c r="B4163" i="27"/>
  <c r="C4163" i="27"/>
  <c r="D4163" i="27"/>
  <c r="E4163" i="27"/>
  <c r="F4163" i="27"/>
  <c r="A4164" i="27"/>
  <c r="B4164" i="27"/>
  <c r="C4164" i="27"/>
  <c r="D4164" i="27"/>
  <c r="E4164" i="27"/>
  <c r="F4164" i="27"/>
  <c r="A4165" i="27"/>
  <c r="B4165" i="27"/>
  <c r="C4165" i="27"/>
  <c r="D4165" i="27"/>
  <c r="E4165" i="27"/>
  <c r="F4165" i="27"/>
  <c r="A4166" i="27"/>
  <c r="B4166" i="27"/>
  <c r="C4166" i="27"/>
  <c r="D4166" i="27"/>
  <c r="E4166" i="27"/>
  <c r="F4166" i="27"/>
  <c r="A4167" i="27"/>
  <c r="B4167" i="27"/>
  <c r="C4167" i="27"/>
  <c r="D4167" i="27"/>
  <c r="E4167" i="27"/>
  <c r="F4167" i="27"/>
  <c r="A4168" i="27"/>
  <c r="B4168" i="27"/>
  <c r="C4168" i="27"/>
  <c r="D4168" i="27"/>
  <c r="E4168" i="27"/>
  <c r="F4168" i="27"/>
  <c r="A4169" i="27"/>
  <c r="B4169" i="27"/>
  <c r="C4169" i="27"/>
  <c r="D4169" i="27"/>
  <c r="E4169" i="27"/>
  <c r="F4169" i="27"/>
  <c r="A4170" i="27"/>
  <c r="B4170" i="27"/>
  <c r="C4170" i="27"/>
  <c r="D4170" i="27"/>
  <c r="E4170" i="27"/>
  <c r="F4170" i="27"/>
  <c r="A4171" i="27"/>
  <c r="B4171" i="27"/>
  <c r="C4171" i="27"/>
  <c r="D4171" i="27"/>
  <c r="E4171" i="27"/>
  <c r="F4171" i="27"/>
  <c r="A4172" i="27"/>
  <c r="B4172" i="27"/>
  <c r="C4172" i="27"/>
  <c r="D4172" i="27"/>
  <c r="E4172" i="27"/>
  <c r="F4172" i="27"/>
  <c r="A4173" i="27"/>
  <c r="B4173" i="27"/>
  <c r="C4173" i="27"/>
  <c r="D4173" i="27"/>
  <c r="E4173" i="27"/>
  <c r="F4173" i="27"/>
  <c r="A4174" i="27"/>
  <c r="B4174" i="27"/>
  <c r="C4174" i="27"/>
  <c r="D4174" i="27"/>
  <c r="E4174" i="27"/>
  <c r="F4174" i="27"/>
  <c r="A4175" i="27"/>
  <c r="B4175" i="27"/>
  <c r="C4175" i="27"/>
  <c r="D4175" i="27"/>
  <c r="E4175" i="27"/>
  <c r="F4175" i="27"/>
  <c r="A4176" i="27"/>
  <c r="B4176" i="27"/>
  <c r="C4176" i="27"/>
  <c r="D4176" i="27"/>
  <c r="E4176" i="27"/>
  <c r="F4176" i="27"/>
  <c r="A4177" i="27"/>
  <c r="B4177" i="27"/>
  <c r="C4177" i="27"/>
  <c r="D4177" i="27"/>
  <c r="E4177" i="27"/>
  <c r="F4177" i="27"/>
  <c r="A4178" i="27"/>
  <c r="B4178" i="27"/>
  <c r="C4178" i="27"/>
  <c r="D4178" i="27"/>
  <c r="E4178" i="27"/>
  <c r="F4178" i="27"/>
  <c r="A4179" i="27"/>
  <c r="B4179" i="27"/>
  <c r="C4179" i="27"/>
  <c r="D4179" i="27"/>
  <c r="E4179" i="27"/>
  <c r="F4179" i="27"/>
  <c r="A4180" i="27"/>
  <c r="B4180" i="27"/>
  <c r="C4180" i="27"/>
  <c r="D4180" i="27"/>
  <c r="E4180" i="27"/>
  <c r="F4180" i="27"/>
  <c r="A4181" i="27"/>
  <c r="B4181" i="27"/>
  <c r="C4181" i="27"/>
  <c r="D4181" i="27"/>
  <c r="E4181" i="27"/>
  <c r="F4181" i="27"/>
  <c r="A4182" i="27"/>
  <c r="B4182" i="27"/>
  <c r="C4182" i="27"/>
  <c r="D4182" i="27"/>
  <c r="E4182" i="27"/>
  <c r="F4182" i="27"/>
  <c r="A4183" i="27"/>
  <c r="B4183" i="27"/>
  <c r="C4183" i="27"/>
  <c r="D4183" i="27"/>
  <c r="E4183" i="27"/>
  <c r="F4183" i="27"/>
  <c r="A4184" i="27"/>
  <c r="B4184" i="27"/>
  <c r="C4184" i="27"/>
  <c r="D4184" i="27"/>
  <c r="E4184" i="27"/>
  <c r="F4184" i="27"/>
  <c r="A4185" i="27"/>
  <c r="B4185" i="27"/>
  <c r="C4185" i="27"/>
  <c r="D4185" i="27"/>
  <c r="E4185" i="27"/>
  <c r="F4185" i="27"/>
  <c r="A4186" i="27"/>
  <c r="B4186" i="27"/>
  <c r="C4186" i="27"/>
  <c r="D4186" i="27"/>
  <c r="E4186" i="27"/>
  <c r="F4186" i="27"/>
  <c r="A4187" i="27"/>
  <c r="B4187" i="27"/>
  <c r="C4187" i="27"/>
  <c r="D4187" i="27"/>
  <c r="E4187" i="27"/>
  <c r="F4187" i="27"/>
  <c r="A4188" i="27"/>
  <c r="B4188" i="27"/>
  <c r="C4188" i="27"/>
  <c r="D4188" i="27"/>
  <c r="E4188" i="27"/>
  <c r="F4188" i="27"/>
  <c r="A4189" i="27"/>
  <c r="B4189" i="27"/>
  <c r="C4189" i="27"/>
  <c r="D4189" i="27"/>
  <c r="E4189" i="27"/>
  <c r="F4189" i="27"/>
  <c r="A4190" i="27"/>
  <c r="B4190" i="27"/>
  <c r="C4190" i="27"/>
  <c r="D4190" i="27"/>
  <c r="E4190" i="27"/>
  <c r="F4190" i="27"/>
  <c r="A4191" i="27"/>
  <c r="B4191" i="27"/>
  <c r="C4191" i="27"/>
  <c r="D4191" i="27"/>
  <c r="E4191" i="27"/>
  <c r="F4191" i="27"/>
  <c r="A4192" i="27"/>
  <c r="B4192" i="27"/>
  <c r="C4192" i="27"/>
  <c r="D4192" i="27"/>
  <c r="E4192" i="27"/>
  <c r="F4192" i="27"/>
  <c r="A4193" i="27"/>
  <c r="B4193" i="27"/>
  <c r="C4193" i="27"/>
  <c r="D4193" i="27"/>
  <c r="E4193" i="27"/>
  <c r="F4193" i="27"/>
  <c r="A4194" i="27"/>
  <c r="B4194" i="27"/>
  <c r="C4194" i="27"/>
  <c r="D4194" i="27"/>
  <c r="E4194" i="27"/>
  <c r="F4194" i="27"/>
  <c r="A4195" i="27"/>
  <c r="B4195" i="27"/>
  <c r="C4195" i="27"/>
  <c r="D4195" i="27"/>
  <c r="E4195" i="27"/>
  <c r="F4195" i="27"/>
  <c r="A4196" i="27"/>
  <c r="B4196" i="27"/>
  <c r="C4196" i="27"/>
  <c r="D4196" i="27"/>
  <c r="E4196" i="27"/>
  <c r="F4196" i="27"/>
  <c r="A4197" i="27"/>
  <c r="B4197" i="27"/>
  <c r="C4197" i="27"/>
  <c r="D4197" i="27"/>
  <c r="E4197" i="27"/>
  <c r="F4197" i="27"/>
  <c r="A4198" i="27"/>
  <c r="B4198" i="27"/>
  <c r="C4198" i="27"/>
  <c r="D4198" i="27"/>
  <c r="E4198" i="27"/>
  <c r="F4198" i="27"/>
  <c r="A4199" i="27"/>
  <c r="B4199" i="27"/>
  <c r="C4199" i="27"/>
  <c r="D4199" i="27"/>
  <c r="E4199" i="27"/>
  <c r="F4199" i="27"/>
  <c r="A4200" i="27"/>
  <c r="B4200" i="27"/>
  <c r="C4200" i="27"/>
  <c r="D4200" i="27"/>
  <c r="E4200" i="27"/>
  <c r="F4200" i="27"/>
  <c r="A4201" i="27"/>
  <c r="B4201" i="27"/>
  <c r="C4201" i="27"/>
  <c r="D4201" i="27"/>
  <c r="E4201" i="27"/>
  <c r="F4201" i="27"/>
  <c r="A4202" i="27"/>
  <c r="B4202" i="27"/>
  <c r="C4202" i="27"/>
  <c r="D4202" i="27"/>
  <c r="E4202" i="27"/>
  <c r="F4202" i="27"/>
  <c r="A4203" i="27"/>
  <c r="B4203" i="27"/>
  <c r="C4203" i="27"/>
  <c r="D4203" i="27"/>
  <c r="E4203" i="27"/>
  <c r="F4203" i="27"/>
  <c r="A4204" i="27"/>
  <c r="B4204" i="27"/>
  <c r="C4204" i="27"/>
  <c r="D4204" i="27"/>
  <c r="E4204" i="27"/>
  <c r="F4204" i="27"/>
  <c r="A4205" i="27"/>
  <c r="B4205" i="27"/>
  <c r="C4205" i="27"/>
  <c r="D4205" i="27"/>
  <c r="E4205" i="27"/>
  <c r="F4205" i="27"/>
  <c r="A4206" i="27"/>
  <c r="B4206" i="27"/>
  <c r="C4206" i="27"/>
  <c r="D4206" i="27"/>
  <c r="E4206" i="27"/>
  <c r="F4206" i="27"/>
  <c r="A4207" i="27"/>
  <c r="B4207" i="27"/>
  <c r="C4207" i="27"/>
  <c r="D4207" i="27"/>
  <c r="E4207" i="27"/>
  <c r="F4207" i="27"/>
  <c r="A4208" i="27"/>
  <c r="B4208" i="27"/>
  <c r="C4208" i="27"/>
  <c r="D4208" i="27"/>
  <c r="E4208" i="27"/>
  <c r="F4208" i="27"/>
  <c r="A4209" i="27"/>
  <c r="B4209" i="27"/>
  <c r="C4209" i="27"/>
  <c r="D4209" i="27"/>
  <c r="E4209" i="27"/>
  <c r="F4209" i="27"/>
  <c r="A4210" i="27"/>
  <c r="B4210" i="27"/>
  <c r="C4210" i="27"/>
  <c r="D4210" i="27"/>
  <c r="E4210" i="27"/>
  <c r="F4210" i="27"/>
  <c r="A4211" i="27"/>
  <c r="B4211" i="27"/>
  <c r="C4211" i="27"/>
  <c r="D4211" i="27"/>
  <c r="E4211" i="27"/>
  <c r="F4211" i="27"/>
  <c r="A4212" i="27"/>
  <c r="B4212" i="27"/>
  <c r="C4212" i="27"/>
  <c r="D4212" i="27"/>
  <c r="E4212" i="27"/>
  <c r="F4212" i="27"/>
  <c r="A4213" i="27"/>
  <c r="B4213" i="27"/>
  <c r="C4213" i="27"/>
  <c r="D4213" i="27"/>
  <c r="E4213" i="27"/>
  <c r="F4213" i="27"/>
  <c r="A4214" i="27"/>
  <c r="B4214" i="27"/>
  <c r="C4214" i="27"/>
  <c r="D4214" i="27"/>
  <c r="E4214" i="27"/>
  <c r="F4214" i="27"/>
  <c r="A4215" i="27"/>
  <c r="B4215" i="27"/>
  <c r="C4215" i="27"/>
  <c r="D4215" i="27"/>
  <c r="E4215" i="27"/>
  <c r="F4215" i="27"/>
  <c r="A4216" i="27"/>
  <c r="B4216" i="27"/>
  <c r="C4216" i="27"/>
  <c r="D4216" i="27"/>
  <c r="E4216" i="27"/>
  <c r="F4216" i="27"/>
  <c r="A4217" i="27"/>
  <c r="B4217" i="27"/>
  <c r="C4217" i="27"/>
  <c r="D4217" i="27"/>
  <c r="E4217" i="27"/>
  <c r="F4217" i="27"/>
  <c r="A4218" i="27"/>
  <c r="B4218" i="27"/>
  <c r="C4218" i="27"/>
  <c r="D4218" i="27"/>
  <c r="E4218" i="27"/>
  <c r="F4218" i="27"/>
  <c r="A4219" i="27"/>
  <c r="B4219" i="27"/>
  <c r="C4219" i="27"/>
  <c r="D4219" i="27"/>
  <c r="E4219" i="27"/>
  <c r="F4219" i="27"/>
  <c r="A4220" i="27"/>
  <c r="B4220" i="27"/>
  <c r="C4220" i="27"/>
  <c r="D4220" i="27"/>
  <c r="E4220" i="27"/>
  <c r="F4220" i="27"/>
  <c r="A4221" i="27"/>
  <c r="B4221" i="27"/>
  <c r="C4221" i="27"/>
  <c r="D4221" i="27"/>
  <c r="E4221" i="27"/>
  <c r="F4221" i="27"/>
  <c r="A4222" i="27"/>
  <c r="B4222" i="27"/>
  <c r="C4222" i="27"/>
  <c r="D4222" i="27"/>
  <c r="E4222" i="27"/>
  <c r="F4222" i="27"/>
  <c r="A4223" i="27"/>
  <c r="B4223" i="27"/>
  <c r="C4223" i="27"/>
  <c r="D4223" i="27"/>
  <c r="E4223" i="27"/>
  <c r="F4223" i="27"/>
  <c r="A4224" i="27"/>
  <c r="B4224" i="27"/>
  <c r="C4224" i="27"/>
  <c r="D4224" i="27"/>
  <c r="E4224" i="27"/>
  <c r="F4224" i="27"/>
  <c r="A4225" i="27"/>
  <c r="B4225" i="27"/>
  <c r="C4225" i="27"/>
  <c r="D4225" i="27"/>
  <c r="E4225" i="27"/>
  <c r="F4225" i="27"/>
  <c r="A4226" i="27"/>
  <c r="B4226" i="27"/>
  <c r="C4226" i="27"/>
  <c r="D4226" i="27"/>
  <c r="E4226" i="27"/>
  <c r="F4226" i="27"/>
  <c r="A4227" i="27"/>
  <c r="B4227" i="27"/>
  <c r="C4227" i="27"/>
  <c r="D4227" i="27"/>
  <c r="E4227" i="27"/>
  <c r="F4227" i="27"/>
  <c r="A4228" i="27"/>
  <c r="B4228" i="27"/>
  <c r="C4228" i="27"/>
  <c r="D4228" i="27"/>
  <c r="E4228" i="27"/>
  <c r="F4228" i="27"/>
  <c r="A4229" i="27"/>
  <c r="B4229" i="27"/>
  <c r="C4229" i="27"/>
  <c r="D4229" i="27"/>
  <c r="E4229" i="27"/>
  <c r="F4229" i="27"/>
  <c r="A4230" i="27"/>
  <c r="B4230" i="27"/>
  <c r="C4230" i="27"/>
  <c r="D4230" i="27"/>
  <c r="E4230" i="27"/>
  <c r="F4230" i="27"/>
  <c r="A4231" i="27"/>
  <c r="B4231" i="27"/>
  <c r="C4231" i="27"/>
  <c r="D4231" i="27"/>
  <c r="E4231" i="27"/>
  <c r="F4231" i="27"/>
  <c r="A4232" i="27"/>
  <c r="B4232" i="27"/>
  <c r="C4232" i="27"/>
  <c r="D4232" i="27"/>
  <c r="E4232" i="27"/>
  <c r="F4232" i="27"/>
  <c r="A4233" i="27"/>
  <c r="B4233" i="27"/>
  <c r="C4233" i="27"/>
  <c r="D4233" i="27"/>
  <c r="E4233" i="27"/>
  <c r="F4233" i="27"/>
  <c r="A4234" i="27"/>
  <c r="B4234" i="27"/>
  <c r="C4234" i="27"/>
  <c r="D4234" i="27"/>
  <c r="E4234" i="27"/>
  <c r="F4234" i="27"/>
  <c r="A4235" i="27"/>
  <c r="B4235" i="27"/>
  <c r="C4235" i="27"/>
  <c r="D4235" i="27"/>
  <c r="E4235" i="27"/>
  <c r="F4235" i="27"/>
  <c r="A4236" i="27"/>
  <c r="B4236" i="27"/>
  <c r="C4236" i="27"/>
  <c r="D4236" i="27"/>
  <c r="E4236" i="27"/>
  <c r="F4236" i="27"/>
  <c r="A4237" i="27"/>
  <c r="B4237" i="27"/>
  <c r="C4237" i="27"/>
  <c r="D4237" i="27"/>
  <c r="E4237" i="27"/>
  <c r="F4237" i="27"/>
  <c r="A4238" i="27"/>
  <c r="B4238" i="27"/>
  <c r="C4238" i="27"/>
  <c r="D4238" i="27"/>
  <c r="E4238" i="27"/>
  <c r="F4238" i="27"/>
  <c r="A4239" i="27"/>
  <c r="B4239" i="27"/>
  <c r="C4239" i="27"/>
  <c r="D4239" i="27"/>
  <c r="E4239" i="27"/>
  <c r="F4239" i="27"/>
  <c r="A4240" i="27"/>
  <c r="B4240" i="27"/>
  <c r="C4240" i="27"/>
  <c r="D4240" i="27"/>
  <c r="E4240" i="27"/>
  <c r="F4240" i="27"/>
  <c r="A4241" i="27"/>
  <c r="B4241" i="27"/>
  <c r="C4241" i="27"/>
  <c r="D4241" i="27"/>
  <c r="E4241" i="27"/>
  <c r="F4241" i="27"/>
  <c r="A4242" i="27"/>
  <c r="B4242" i="27"/>
  <c r="C4242" i="27"/>
  <c r="D4242" i="27"/>
  <c r="E4242" i="27"/>
  <c r="F4242" i="27"/>
  <c r="A4243" i="27"/>
  <c r="B4243" i="27"/>
  <c r="C4243" i="27"/>
  <c r="D4243" i="27"/>
  <c r="E4243" i="27"/>
  <c r="F4243" i="27"/>
  <c r="A4244" i="27"/>
  <c r="B4244" i="27"/>
  <c r="C4244" i="27"/>
  <c r="D4244" i="27"/>
  <c r="E4244" i="27"/>
  <c r="F4244" i="27"/>
  <c r="A4245" i="27"/>
  <c r="B4245" i="27"/>
  <c r="C4245" i="27"/>
  <c r="D4245" i="27"/>
  <c r="E4245" i="27"/>
  <c r="F4245" i="27"/>
  <c r="A4246" i="27"/>
  <c r="B4246" i="27"/>
  <c r="C4246" i="27"/>
  <c r="D4246" i="27"/>
  <c r="E4246" i="27"/>
  <c r="F4246" i="27"/>
  <c r="A4247" i="27"/>
  <c r="B4247" i="27"/>
  <c r="C4247" i="27"/>
  <c r="D4247" i="27"/>
  <c r="E4247" i="27"/>
  <c r="F4247" i="27"/>
  <c r="A4248" i="27"/>
  <c r="B4248" i="27"/>
  <c r="C4248" i="27"/>
  <c r="D4248" i="27"/>
  <c r="E4248" i="27"/>
  <c r="F4248" i="27"/>
  <c r="A4249" i="27"/>
  <c r="B4249" i="27"/>
  <c r="C4249" i="27"/>
  <c r="D4249" i="27"/>
  <c r="E4249" i="27"/>
  <c r="F4249" i="27"/>
  <c r="A4250" i="27"/>
  <c r="B4250" i="27"/>
  <c r="C4250" i="27"/>
  <c r="D4250" i="27"/>
  <c r="E4250" i="27"/>
  <c r="F4250" i="27"/>
  <c r="A4251" i="27"/>
  <c r="B4251" i="27"/>
  <c r="C4251" i="27"/>
  <c r="D4251" i="27"/>
  <c r="E4251" i="27"/>
  <c r="F4251" i="27"/>
  <c r="A4252" i="27"/>
  <c r="B4252" i="27"/>
  <c r="C4252" i="27"/>
  <c r="D4252" i="27"/>
  <c r="E4252" i="27"/>
  <c r="F4252" i="27"/>
  <c r="A4253" i="27"/>
  <c r="B4253" i="27"/>
  <c r="C4253" i="27"/>
  <c r="D4253" i="27"/>
  <c r="E4253" i="27"/>
  <c r="F4253" i="27"/>
  <c r="A4254" i="27"/>
  <c r="B4254" i="27"/>
  <c r="C4254" i="27"/>
  <c r="D4254" i="27"/>
  <c r="E4254" i="27"/>
  <c r="F4254" i="27"/>
  <c r="A4255" i="27"/>
  <c r="B4255" i="27"/>
  <c r="C4255" i="27"/>
  <c r="D4255" i="27"/>
  <c r="E4255" i="27"/>
  <c r="F4255" i="27"/>
  <c r="A4256" i="27"/>
  <c r="B4256" i="27"/>
  <c r="C4256" i="27"/>
  <c r="D4256" i="27"/>
  <c r="E4256" i="27"/>
  <c r="F4256" i="27"/>
  <c r="A4257" i="27"/>
  <c r="B4257" i="27"/>
  <c r="C4257" i="27"/>
  <c r="D4257" i="27"/>
  <c r="E4257" i="27"/>
  <c r="F4257" i="27"/>
  <c r="A4258" i="27"/>
  <c r="B4258" i="27"/>
  <c r="C4258" i="27"/>
  <c r="D4258" i="27"/>
  <c r="E4258" i="27"/>
  <c r="F4258" i="27"/>
  <c r="A4259" i="27"/>
  <c r="B4259" i="27"/>
  <c r="C4259" i="27"/>
  <c r="D4259" i="27"/>
  <c r="E4259" i="27"/>
  <c r="F4259" i="27"/>
  <c r="A4260" i="27"/>
  <c r="B4260" i="27"/>
  <c r="C4260" i="27"/>
  <c r="D4260" i="27"/>
  <c r="E4260" i="27"/>
  <c r="F4260" i="27"/>
  <c r="A4261" i="27"/>
  <c r="B4261" i="27"/>
  <c r="C4261" i="27"/>
  <c r="D4261" i="27"/>
  <c r="E4261" i="27"/>
  <c r="F4261" i="27"/>
  <c r="A4262" i="27"/>
  <c r="B4262" i="27"/>
  <c r="C4262" i="27"/>
  <c r="D4262" i="27"/>
  <c r="E4262" i="27"/>
  <c r="F4262" i="27"/>
  <c r="A4263" i="27"/>
  <c r="B4263" i="27"/>
  <c r="C4263" i="27"/>
  <c r="D4263" i="27"/>
  <c r="E4263" i="27"/>
  <c r="F4263" i="27"/>
  <c r="A4264" i="27"/>
  <c r="B4264" i="27"/>
  <c r="C4264" i="27"/>
  <c r="D4264" i="27"/>
  <c r="E4264" i="27"/>
  <c r="F4264" i="27"/>
  <c r="A4265" i="27"/>
  <c r="B4265" i="27"/>
  <c r="C4265" i="27"/>
  <c r="D4265" i="27"/>
  <c r="E4265" i="27"/>
  <c r="F4265" i="27"/>
  <c r="A4266" i="27"/>
  <c r="B4266" i="27"/>
  <c r="C4266" i="27"/>
  <c r="D4266" i="27"/>
  <c r="E4266" i="27"/>
  <c r="F4266" i="27"/>
  <c r="A4267" i="27"/>
  <c r="B4267" i="27"/>
  <c r="C4267" i="27"/>
  <c r="D4267" i="27"/>
  <c r="E4267" i="27"/>
  <c r="F4267" i="27"/>
  <c r="A4268" i="27"/>
  <c r="B4268" i="27"/>
  <c r="C4268" i="27"/>
  <c r="D4268" i="27"/>
  <c r="E4268" i="27"/>
  <c r="F4268" i="27"/>
  <c r="A4269" i="27"/>
  <c r="B4269" i="27"/>
  <c r="C4269" i="27"/>
  <c r="D4269" i="27"/>
  <c r="E4269" i="27"/>
  <c r="F4269" i="27"/>
  <c r="A4270" i="27"/>
  <c r="B4270" i="27"/>
  <c r="C4270" i="27"/>
  <c r="D4270" i="27"/>
  <c r="E4270" i="27"/>
  <c r="F4270" i="27"/>
  <c r="A4271" i="27"/>
  <c r="B4271" i="27"/>
  <c r="C4271" i="27"/>
  <c r="D4271" i="27"/>
  <c r="E4271" i="27"/>
  <c r="F4271" i="27"/>
  <c r="A4272" i="27"/>
  <c r="B4272" i="27"/>
  <c r="C4272" i="27"/>
  <c r="D4272" i="27"/>
  <c r="E4272" i="27"/>
  <c r="F4272" i="27"/>
  <c r="A4273" i="27"/>
  <c r="B4273" i="27"/>
  <c r="C4273" i="27"/>
  <c r="D4273" i="27"/>
  <c r="E4273" i="27"/>
  <c r="F4273" i="27"/>
  <c r="A4274" i="27"/>
  <c r="B4274" i="27"/>
  <c r="C4274" i="27"/>
  <c r="D4274" i="27"/>
  <c r="E4274" i="27"/>
  <c r="F4274" i="27"/>
  <c r="A4275" i="27"/>
  <c r="B4275" i="27"/>
  <c r="C4275" i="27"/>
  <c r="D4275" i="27"/>
  <c r="E4275" i="27"/>
  <c r="F4275" i="27"/>
  <c r="A4276" i="27"/>
  <c r="B4276" i="27"/>
  <c r="C4276" i="27"/>
  <c r="D4276" i="27"/>
  <c r="E4276" i="27"/>
  <c r="F4276" i="27"/>
  <c r="A4277" i="27"/>
  <c r="B4277" i="27"/>
  <c r="C4277" i="27"/>
  <c r="D4277" i="27"/>
  <c r="E4277" i="27"/>
  <c r="F4277" i="27"/>
  <c r="A4278" i="27"/>
  <c r="B4278" i="27"/>
  <c r="C4278" i="27"/>
  <c r="D4278" i="27"/>
  <c r="E4278" i="27"/>
  <c r="F4278" i="27"/>
  <c r="A4279" i="27"/>
  <c r="B4279" i="27"/>
  <c r="C4279" i="27"/>
  <c r="D4279" i="27"/>
  <c r="E4279" i="27"/>
  <c r="F4279" i="27"/>
  <c r="A4280" i="27"/>
  <c r="B4280" i="27"/>
  <c r="C4280" i="27"/>
  <c r="D4280" i="27"/>
  <c r="E4280" i="27"/>
  <c r="F4280" i="27"/>
  <c r="A4281" i="27"/>
  <c r="B4281" i="27"/>
  <c r="C4281" i="27"/>
  <c r="D4281" i="27"/>
  <c r="E4281" i="27"/>
  <c r="F4281" i="27"/>
  <c r="A4282" i="27"/>
  <c r="B4282" i="27"/>
  <c r="C4282" i="27"/>
  <c r="D4282" i="27"/>
  <c r="E4282" i="27"/>
  <c r="F4282" i="27"/>
  <c r="A4283" i="27"/>
  <c r="B4283" i="27"/>
  <c r="C4283" i="27"/>
  <c r="D4283" i="27"/>
  <c r="E4283" i="27"/>
  <c r="F4283" i="27"/>
  <c r="A4284" i="27"/>
  <c r="B4284" i="27"/>
  <c r="C4284" i="27"/>
  <c r="D4284" i="27"/>
  <c r="E4284" i="27"/>
  <c r="F4284" i="27"/>
  <c r="A4285" i="27"/>
  <c r="B4285" i="27"/>
  <c r="C4285" i="27"/>
  <c r="D4285" i="27"/>
  <c r="E4285" i="27"/>
  <c r="F4285" i="27"/>
  <c r="A4286" i="27"/>
  <c r="B4286" i="27"/>
  <c r="C4286" i="27"/>
  <c r="D4286" i="27"/>
  <c r="E4286" i="27"/>
  <c r="F4286" i="27"/>
  <c r="A4287" i="27"/>
  <c r="B4287" i="27"/>
  <c r="C4287" i="27"/>
  <c r="D4287" i="27"/>
  <c r="E4287" i="27"/>
  <c r="F4287" i="27"/>
  <c r="A4288" i="27"/>
  <c r="B4288" i="27"/>
  <c r="C4288" i="27"/>
  <c r="D4288" i="27"/>
  <c r="E4288" i="27"/>
  <c r="F4288" i="27"/>
  <c r="A4289" i="27"/>
  <c r="B4289" i="27"/>
  <c r="C4289" i="27"/>
  <c r="D4289" i="27"/>
  <c r="E4289" i="27"/>
  <c r="F4289" i="27"/>
  <c r="A4290" i="27"/>
  <c r="B4290" i="27"/>
  <c r="C4290" i="27"/>
  <c r="D4290" i="27"/>
  <c r="E4290" i="27"/>
  <c r="F4290" i="27"/>
  <c r="A4291" i="27"/>
  <c r="B4291" i="27"/>
  <c r="C4291" i="27"/>
  <c r="D4291" i="27"/>
  <c r="E4291" i="27"/>
  <c r="F4291" i="27"/>
  <c r="A4292" i="27"/>
  <c r="B4292" i="27"/>
  <c r="C4292" i="27"/>
  <c r="D4292" i="27"/>
  <c r="E4292" i="27"/>
  <c r="F4292" i="27"/>
  <c r="A4293" i="27"/>
  <c r="B4293" i="27"/>
  <c r="C4293" i="27"/>
  <c r="D4293" i="27"/>
  <c r="E4293" i="27"/>
  <c r="F4293" i="27"/>
  <c r="A4294" i="27"/>
  <c r="B4294" i="27"/>
  <c r="C4294" i="27"/>
  <c r="D4294" i="27"/>
  <c r="E4294" i="27"/>
  <c r="F4294" i="27"/>
  <c r="A4295" i="27"/>
  <c r="B4295" i="27"/>
  <c r="C4295" i="27"/>
  <c r="D4295" i="27"/>
  <c r="E4295" i="27"/>
  <c r="F4295" i="27"/>
  <c r="A4296" i="27"/>
  <c r="B4296" i="27"/>
  <c r="C4296" i="27"/>
  <c r="D4296" i="27"/>
  <c r="E4296" i="27"/>
  <c r="F4296" i="27"/>
  <c r="A4297" i="27"/>
  <c r="B4297" i="27"/>
  <c r="C4297" i="27"/>
  <c r="D4297" i="27"/>
  <c r="E4297" i="27"/>
  <c r="F4297" i="27"/>
  <c r="A4298" i="27"/>
  <c r="B4298" i="27"/>
  <c r="C4298" i="27"/>
  <c r="D4298" i="27"/>
  <c r="E4298" i="27"/>
  <c r="F4298" i="27"/>
  <c r="A4299" i="27"/>
  <c r="B4299" i="27"/>
  <c r="C4299" i="27"/>
  <c r="D4299" i="27"/>
  <c r="E4299" i="27"/>
  <c r="F4299" i="27"/>
  <c r="A4300" i="27"/>
  <c r="B4300" i="27"/>
  <c r="C4300" i="27"/>
  <c r="D4300" i="27"/>
  <c r="E4300" i="27"/>
  <c r="F4300" i="27"/>
  <c r="A4301" i="27"/>
  <c r="B4301" i="27"/>
  <c r="C4301" i="27"/>
  <c r="D4301" i="27"/>
  <c r="E4301" i="27"/>
  <c r="F4301" i="27"/>
  <c r="A4302" i="27"/>
  <c r="B4302" i="27"/>
  <c r="C4302" i="27"/>
  <c r="D4302" i="27"/>
  <c r="E4302" i="27"/>
  <c r="F4302" i="27"/>
  <c r="A4303" i="27"/>
  <c r="B4303" i="27"/>
  <c r="C4303" i="27"/>
  <c r="D4303" i="27"/>
  <c r="E4303" i="27"/>
  <c r="F4303" i="27"/>
  <c r="A4304" i="27"/>
  <c r="B4304" i="27"/>
  <c r="C4304" i="27"/>
  <c r="D4304" i="27"/>
  <c r="E4304" i="27"/>
  <c r="F4304" i="27"/>
  <c r="A4305" i="27"/>
  <c r="B4305" i="27"/>
  <c r="C4305" i="27"/>
  <c r="D4305" i="27"/>
  <c r="E4305" i="27"/>
  <c r="F4305" i="27"/>
  <c r="A4306" i="27"/>
  <c r="B4306" i="27"/>
  <c r="C4306" i="27"/>
  <c r="D4306" i="27"/>
  <c r="E4306" i="27"/>
  <c r="F4306" i="27"/>
  <c r="A4307" i="27"/>
  <c r="B4307" i="27"/>
  <c r="C4307" i="27"/>
  <c r="D4307" i="27"/>
  <c r="E4307" i="27"/>
  <c r="F4307" i="27"/>
  <c r="A4308" i="27"/>
  <c r="B4308" i="27"/>
  <c r="C4308" i="27"/>
  <c r="D4308" i="27"/>
  <c r="E4308" i="27"/>
  <c r="F4308" i="27"/>
  <c r="A4309" i="27"/>
  <c r="B4309" i="27"/>
  <c r="C4309" i="27"/>
  <c r="D4309" i="27"/>
  <c r="E4309" i="27"/>
  <c r="F4309" i="27"/>
  <c r="A4310" i="27"/>
  <c r="B4310" i="27"/>
  <c r="C4310" i="27"/>
  <c r="D4310" i="27"/>
  <c r="E4310" i="27"/>
  <c r="F4310" i="27"/>
  <c r="A4311" i="27"/>
  <c r="B4311" i="27"/>
  <c r="C4311" i="27"/>
  <c r="D4311" i="27"/>
  <c r="E4311" i="27"/>
  <c r="F4311" i="27"/>
  <c r="A4312" i="27"/>
  <c r="B4312" i="27"/>
  <c r="C4312" i="27"/>
  <c r="D4312" i="27"/>
  <c r="E4312" i="27"/>
  <c r="F4312" i="27"/>
  <c r="A4313" i="27"/>
  <c r="B4313" i="27"/>
  <c r="C4313" i="27"/>
  <c r="D4313" i="27"/>
  <c r="E4313" i="27"/>
  <c r="F4313" i="27"/>
  <c r="A4314" i="27"/>
  <c r="B4314" i="27"/>
  <c r="C4314" i="27"/>
  <c r="D4314" i="27"/>
  <c r="E4314" i="27"/>
  <c r="F4314" i="27"/>
  <c r="A4315" i="27"/>
  <c r="B4315" i="27"/>
  <c r="C4315" i="27"/>
  <c r="D4315" i="27"/>
  <c r="E4315" i="27"/>
  <c r="F4315" i="27"/>
  <c r="A4316" i="27"/>
  <c r="B4316" i="27"/>
  <c r="C4316" i="27"/>
  <c r="D4316" i="27"/>
  <c r="E4316" i="27"/>
  <c r="F4316" i="27"/>
  <c r="A4317" i="27"/>
  <c r="B4317" i="27"/>
  <c r="C4317" i="27"/>
  <c r="D4317" i="27"/>
  <c r="E4317" i="27"/>
  <c r="F4317" i="27"/>
  <c r="A4318" i="27"/>
  <c r="B4318" i="27"/>
  <c r="C4318" i="27"/>
  <c r="D4318" i="27"/>
  <c r="E4318" i="27"/>
  <c r="F4318" i="27"/>
  <c r="A4319" i="27"/>
  <c r="B4319" i="27"/>
  <c r="C4319" i="27"/>
  <c r="D4319" i="27"/>
  <c r="E4319" i="27"/>
  <c r="F4319" i="27"/>
  <c r="A4320" i="27"/>
  <c r="B4320" i="27"/>
  <c r="C4320" i="27"/>
  <c r="D4320" i="27"/>
  <c r="E4320" i="27"/>
  <c r="F4320" i="27"/>
  <c r="A4321" i="27"/>
  <c r="B4321" i="27"/>
  <c r="C4321" i="27"/>
  <c r="D4321" i="27"/>
  <c r="E4321" i="27"/>
  <c r="F4321" i="27"/>
  <c r="A4322" i="27"/>
  <c r="B4322" i="27"/>
  <c r="C4322" i="27"/>
  <c r="D4322" i="27"/>
  <c r="E4322" i="27"/>
  <c r="F4322" i="27"/>
  <c r="A4323" i="27"/>
  <c r="B4323" i="27"/>
  <c r="C4323" i="27"/>
  <c r="D4323" i="27"/>
  <c r="E4323" i="27"/>
  <c r="F4323" i="27"/>
  <c r="A4324" i="27"/>
  <c r="B4324" i="27"/>
  <c r="C4324" i="27"/>
  <c r="D4324" i="27"/>
  <c r="E4324" i="27"/>
  <c r="F4324" i="27"/>
  <c r="A4325" i="27"/>
  <c r="B4325" i="27"/>
  <c r="C4325" i="27"/>
  <c r="D4325" i="27"/>
  <c r="E4325" i="27"/>
  <c r="F4325" i="27"/>
  <c r="A4326" i="27"/>
  <c r="B4326" i="27"/>
  <c r="C4326" i="27"/>
  <c r="D4326" i="27"/>
  <c r="E4326" i="27"/>
  <c r="F4326" i="27"/>
  <c r="A4327" i="27"/>
  <c r="B4327" i="27"/>
  <c r="C4327" i="27"/>
  <c r="D4327" i="27"/>
  <c r="E4327" i="27"/>
  <c r="F4327" i="27"/>
  <c r="A4328" i="27"/>
  <c r="B4328" i="27"/>
  <c r="C4328" i="27"/>
  <c r="D4328" i="27"/>
  <c r="E4328" i="27"/>
  <c r="F4328" i="27"/>
  <c r="A4329" i="27"/>
  <c r="B4329" i="27"/>
  <c r="C4329" i="27"/>
  <c r="D4329" i="27"/>
  <c r="E4329" i="27"/>
  <c r="F4329" i="27"/>
  <c r="A4330" i="27"/>
  <c r="B4330" i="27"/>
  <c r="C4330" i="27"/>
  <c r="D4330" i="27"/>
  <c r="E4330" i="27"/>
  <c r="F4330" i="27"/>
  <c r="A4331" i="27"/>
  <c r="B4331" i="27"/>
  <c r="C4331" i="27"/>
  <c r="D4331" i="27"/>
  <c r="E4331" i="27"/>
  <c r="F4331" i="27"/>
  <c r="A4332" i="27"/>
  <c r="B4332" i="27"/>
  <c r="C4332" i="27"/>
  <c r="D4332" i="27"/>
  <c r="E4332" i="27"/>
  <c r="F4332" i="27"/>
  <c r="A4333" i="27"/>
  <c r="B4333" i="27"/>
  <c r="C4333" i="27"/>
  <c r="D4333" i="27"/>
  <c r="E4333" i="27"/>
  <c r="F4333" i="27"/>
  <c r="A4334" i="27"/>
  <c r="B4334" i="27"/>
  <c r="C4334" i="27"/>
  <c r="D4334" i="27"/>
  <c r="E4334" i="27"/>
  <c r="F4334" i="27"/>
  <c r="A4335" i="27"/>
  <c r="B4335" i="27"/>
  <c r="C4335" i="27"/>
  <c r="D4335" i="27"/>
  <c r="E4335" i="27"/>
  <c r="F4335" i="27"/>
  <c r="A4336" i="27"/>
  <c r="B4336" i="27"/>
  <c r="C4336" i="27"/>
  <c r="D4336" i="27"/>
  <c r="E4336" i="27"/>
  <c r="F4336" i="27"/>
  <c r="A4337" i="27"/>
  <c r="B4337" i="27"/>
  <c r="C4337" i="27"/>
  <c r="D4337" i="27"/>
  <c r="E4337" i="27"/>
  <c r="F4337" i="27"/>
  <c r="A4338" i="27"/>
  <c r="B4338" i="27"/>
  <c r="C4338" i="27"/>
  <c r="D4338" i="27"/>
  <c r="E4338" i="27"/>
  <c r="F4338" i="27"/>
  <c r="A4339" i="27"/>
  <c r="B4339" i="27"/>
  <c r="C4339" i="27"/>
  <c r="D4339" i="27"/>
  <c r="E4339" i="27"/>
  <c r="F4339" i="27"/>
  <c r="A4340" i="27"/>
  <c r="B4340" i="27"/>
  <c r="C4340" i="27"/>
  <c r="D4340" i="27"/>
  <c r="E4340" i="27"/>
  <c r="F4340" i="27"/>
  <c r="A4341" i="27"/>
  <c r="B4341" i="27"/>
  <c r="C4341" i="27"/>
  <c r="D4341" i="27"/>
  <c r="E4341" i="27"/>
  <c r="F4341" i="27"/>
  <c r="A4342" i="27"/>
  <c r="B4342" i="27"/>
  <c r="C4342" i="27"/>
  <c r="D4342" i="27"/>
  <c r="E4342" i="27"/>
  <c r="F4342" i="27"/>
  <c r="A4343" i="27"/>
  <c r="B4343" i="27"/>
  <c r="C4343" i="27"/>
  <c r="D4343" i="27"/>
  <c r="E4343" i="27"/>
  <c r="F4343" i="27"/>
  <c r="A4344" i="27"/>
  <c r="B4344" i="27"/>
  <c r="C4344" i="27"/>
  <c r="D4344" i="27"/>
  <c r="E4344" i="27"/>
  <c r="F4344" i="27"/>
  <c r="A4345" i="27"/>
  <c r="B4345" i="27"/>
  <c r="C4345" i="27"/>
  <c r="D4345" i="27"/>
  <c r="E4345" i="27"/>
  <c r="F4345" i="27"/>
  <c r="A4346" i="27"/>
  <c r="B4346" i="27"/>
  <c r="C4346" i="27"/>
  <c r="D4346" i="27"/>
  <c r="E4346" i="27"/>
  <c r="F4346" i="27"/>
  <c r="A4347" i="27"/>
  <c r="B4347" i="27"/>
  <c r="C4347" i="27"/>
  <c r="D4347" i="27"/>
  <c r="E4347" i="27"/>
  <c r="F4347" i="27"/>
  <c r="A4348" i="27"/>
  <c r="B4348" i="27"/>
  <c r="C4348" i="27"/>
  <c r="D4348" i="27"/>
  <c r="E4348" i="27"/>
  <c r="F4348" i="27"/>
  <c r="A4349" i="27"/>
  <c r="B4349" i="27"/>
  <c r="C4349" i="27"/>
  <c r="D4349" i="27"/>
  <c r="E4349" i="27"/>
  <c r="F4349" i="27"/>
  <c r="A4350" i="27"/>
  <c r="B4350" i="27"/>
  <c r="C4350" i="27"/>
  <c r="D4350" i="27"/>
  <c r="E4350" i="27"/>
  <c r="F4350" i="27"/>
  <c r="A4351" i="27"/>
  <c r="B4351" i="27"/>
  <c r="C4351" i="27"/>
  <c r="D4351" i="27"/>
  <c r="E4351" i="27"/>
  <c r="F4351" i="27"/>
  <c r="A4352" i="27"/>
  <c r="B4352" i="27"/>
  <c r="C4352" i="27"/>
  <c r="D4352" i="27"/>
  <c r="E4352" i="27"/>
  <c r="F4352" i="27"/>
  <c r="A4353" i="27"/>
  <c r="B4353" i="27"/>
  <c r="C4353" i="27"/>
  <c r="D4353" i="27"/>
  <c r="E4353" i="27"/>
  <c r="F4353" i="27"/>
  <c r="A4354" i="27"/>
  <c r="B4354" i="27"/>
  <c r="C4354" i="27"/>
  <c r="D4354" i="27"/>
  <c r="E4354" i="27"/>
  <c r="F4354" i="27"/>
  <c r="A4355" i="27"/>
  <c r="B4355" i="27"/>
  <c r="C4355" i="27"/>
  <c r="D4355" i="27"/>
  <c r="E4355" i="27"/>
  <c r="F4355" i="27"/>
  <c r="A4356" i="27"/>
  <c r="B4356" i="27"/>
  <c r="C4356" i="27"/>
  <c r="D4356" i="27"/>
  <c r="E4356" i="27"/>
  <c r="F4356" i="27"/>
  <c r="A4357" i="27"/>
  <c r="B4357" i="27"/>
  <c r="C4357" i="27"/>
  <c r="D4357" i="27"/>
  <c r="E4357" i="27"/>
  <c r="F4357" i="27"/>
  <c r="A4358" i="27"/>
  <c r="B4358" i="27"/>
  <c r="C4358" i="27"/>
  <c r="D4358" i="27"/>
  <c r="E4358" i="27"/>
  <c r="F4358" i="27"/>
  <c r="A4359" i="27"/>
  <c r="B4359" i="27"/>
  <c r="C4359" i="27"/>
  <c r="D4359" i="27"/>
  <c r="E4359" i="27"/>
  <c r="F4359" i="27"/>
  <c r="A4360" i="27"/>
  <c r="B4360" i="27"/>
  <c r="C4360" i="27"/>
  <c r="D4360" i="27"/>
  <c r="E4360" i="27"/>
  <c r="F4360" i="27"/>
  <c r="A4361" i="27"/>
  <c r="B4361" i="27"/>
  <c r="C4361" i="27"/>
  <c r="D4361" i="27"/>
  <c r="E4361" i="27"/>
  <c r="F4361" i="27"/>
  <c r="A4362" i="27"/>
  <c r="B4362" i="27"/>
  <c r="C4362" i="27"/>
  <c r="D4362" i="27"/>
  <c r="E4362" i="27"/>
  <c r="F4362" i="27"/>
  <c r="A4363" i="27"/>
  <c r="B4363" i="27"/>
  <c r="C4363" i="27"/>
  <c r="D4363" i="27"/>
  <c r="E4363" i="27"/>
  <c r="F4363" i="27"/>
  <c r="A4364" i="27"/>
  <c r="B4364" i="27"/>
  <c r="C4364" i="27"/>
  <c r="D4364" i="27"/>
  <c r="E4364" i="27"/>
  <c r="F4364" i="27"/>
  <c r="A4365" i="27"/>
  <c r="B4365" i="27"/>
  <c r="C4365" i="27"/>
  <c r="D4365" i="27"/>
  <c r="E4365" i="27"/>
  <c r="F4365" i="27"/>
  <c r="A4366" i="27"/>
  <c r="B4366" i="27"/>
  <c r="C4366" i="27"/>
  <c r="D4366" i="27"/>
  <c r="E4366" i="27"/>
  <c r="F4366" i="27"/>
  <c r="A4367" i="27"/>
  <c r="B4367" i="27"/>
  <c r="C4367" i="27"/>
  <c r="D4367" i="27"/>
  <c r="E4367" i="27"/>
  <c r="F4367" i="27"/>
  <c r="A4368" i="27"/>
  <c r="B4368" i="27"/>
  <c r="C4368" i="27"/>
  <c r="D4368" i="27"/>
  <c r="E4368" i="27"/>
  <c r="F4368" i="27"/>
  <c r="A4369" i="27"/>
  <c r="B4369" i="27"/>
  <c r="C4369" i="27"/>
  <c r="D4369" i="27"/>
  <c r="E4369" i="27"/>
  <c r="F4369" i="27"/>
  <c r="A4370" i="27"/>
  <c r="B4370" i="27"/>
  <c r="C4370" i="27"/>
  <c r="D4370" i="27"/>
  <c r="E4370" i="27"/>
  <c r="F4370" i="27"/>
  <c r="A4371" i="27"/>
  <c r="B4371" i="27"/>
  <c r="C4371" i="27"/>
  <c r="D4371" i="27"/>
  <c r="E4371" i="27"/>
  <c r="F4371" i="27"/>
  <c r="A4372" i="27"/>
  <c r="B4372" i="27"/>
  <c r="C4372" i="27"/>
  <c r="D4372" i="27"/>
  <c r="E4372" i="27"/>
  <c r="F4372" i="27"/>
  <c r="A4373" i="27"/>
  <c r="B4373" i="27"/>
  <c r="C4373" i="27"/>
  <c r="D4373" i="27"/>
  <c r="E4373" i="27"/>
  <c r="F4373" i="27"/>
  <c r="A4374" i="27"/>
  <c r="B4374" i="27"/>
  <c r="C4374" i="27"/>
  <c r="D4374" i="27"/>
  <c r="E4374" i="27"/>
  <c r="F4374" i="27"/>
  <c r="A4375" i="27"/>
  <c r="B4375" i="27"/>
  <c r="C4375" i="27"/>
  <c r="D4375" i="27"/>
  <c r="E4375" i="27"/>
  <c r="F4375" i="27"/>
  <c r="A4376" i="27"/>
  <c r="B4376" i="27"/>
  <c r="C4376" i="27"/>
  <c r="D4376" i="27"/>
  <c r="E4376" i="27"/>
  <c r="F4376" i="27"/>
  <c r="A4377" i="27"/>
  <c r="B4377" i="27"/>
  <c r="C4377" i="27"/>
  <c r="D4377" i="27"/>
  <c r="E4377" i="27"/>
  <c r="F4377" i="27"/>
  <c r="A4378" i="27"/>
  <c r="B4378" i="27"/>
  <c r="C4378" i="27"/>
  <c r="D4378" i="27"/>
  <c r="E4378" i="27"/>
  <c r="F4378" i="27"/>
  <c r="A4379" i="27"/>
  <c r="B4379" i="27"/>
  <c r="C4379" i="27"/>
  <c r="D4379" i="27"/>
  <c r="E4379" i="27"/>
  <c r="F4379" i="27"/>
  <c r="A4380" i="27"/>
  <c r="B4380" i="27"/>
  <c r="C4380" i="27"/>
  <c r="D4380" i="27"/>
  <c r="E4380" i="27"/>
  <c r="F4380" i="27"/>
  <c r="A4381" i="27"/>
  <c r="B4381" i="27"/>
  <c r="C4381" i="27"/>
  <c r="D4381" i="27"/>
  <c r="E4381" i="27"/>
  <c r="F4381" i="27"/>
  <c r="A4382" i="27"/>
  <c r="B4382" i="27"/>
  <c r="C4382" i="27"/>
  <c r="D4382" i="27"/>
  <c r="E4382" i="27"/>
  <c r="F4382" i="27"/>
  <c r="A4383" i="27"/>
  <c r="B4383" i="27"/>
  <c r="C4383" i="27"/>
  <c r="D4383" i="27"/>
  <c r="E4383" i="27"/>
  <c r="F4383" i="27"/>
  <c r="A4384" i="27"/>
  <c r="B4384" i="27"/>
  <c r="C4384" i="27"/>
  <c r="D4384" i="27"/>
  <c r="E4384" i="27"/>
  <c r="F4384" i="27"/>
  <c r="A4385" i="27"/>
  <c r="B4385" i="27"/>
  <c r="C4385" i="27"/>
  <c r="D4385" i="27"/>
  <c r="E4385" i="27"/>
  <c r="F4385" i="27"/>
  <c r="A4386" i="27"/>
  <c r="B4386" i="27"/>
  <c r="C4386" i="27"/>
  <c r="D4386" i="27"/>
  <c r="E4386" i="27"/>
  <c r="F4386" i="27"/>
  <c r="A4387" i="27"/>
  <c r="B4387" i="27"/>
  <c r="C4387" i="27"/>
  <c r="D4387" i="27"/>
  <c r="E4387" i="27"/>
  <c r="F4387" i="27"/>
  <c r="A4388" i="27"/>
  <c r="B4388" i="27"/>
  <c r="C4388" i="27"/>
  <c r="D4388" i="27"/>
  <c r="E4388" i="27"/>
  <c r="F4388" i="27"/>
  <c r="A4389" i="27"/>
  <c r="B4389" i="27"/>
  <c r="C4389" i="27"/>
  <c r="D4389" i="27"/>
  <c r="E4389" i="27"/>
  <c r="F4389" i="27"/>
  <c r="A4390" i="27"/>
  <c r="B4390" i="27"/>
  <c r="C4390" i="27"/>
  <c r="D4390" i="27"/>
  <c r="E4390" i="27"/>
  <c r="F4390" i="27"/>
  <c r="A4391" i="27"/>
  <c r="B4391" i="27"/>
  <c r="C4391" i="27"/>
  <c r="D4391" i="27"/>
  <c r="E4391" i="27"/>
  <c r="F4391" i="27"/>
  <c r="A4392" i="27"/>
  <c r="B4392" i="27"/>
  <c r="C4392" i="27"/>
  <c r="D4392" i="27"/>
  <c r="E4392" i="27"/>
  <c r="F4392" i="27"/>
  <c r="A4393" i="27"/>
  <c r="B4393" i="27"/>
  <c r="C4393" i="27"/>
  <c r="D4393" i="27"/>
  <c r="E4393" i="27"/>
  <c r="F4393" i="27"/>
  <c r="A4394" i="27"/>
  <c r="B4394" i="27"/>
  <c r="C4394" i="27"/>
  <c r="D4394" i="27"/>
  <c r="E4394" i="27"/>
  <c r="F4394" i="27"/>
  <c r="A4395" i="27"/>
  <c r="B4395" i="27"/>
  <c r="C4395" i="27"/>
  <c r="D4395" i="27"/>
  <c r="E4395" i="27"/>
  <c r="F4395" i="27"/>
  <c r="A4396" i="27"/>
  <c r="B4396" i="27"/>
  <c r="C4396" i="27"/>
  <c r="D4396" i="27"/>
  <c r="E4396" i="27"/>
  <c r="F4396" i="27"/>
  <c r="A4397" i="27"/>
  <c r="B4397" i="27"/>
  <c r="C4397" i="27"/>
  <c r="D4397" i="27"/>
  <c r="E4397" i="27"/>
  <c r="F4397" i="27"/>
  <c r="A4398" i="27"/>
  <c r="B4398" i="27"/>
  <c r="C4398" i="27"/>
  <c r="D4398" i="27"/>
  <c r="E4398" i="27"/>
  <c r="F4398" i="27"/>
  <c r="A4399" i="27"/>
  <c r="B4399" i="27"/>
  <c r="C4399" i="27"/>
  <c r="D4399" i="27"/>
  <c r="E4399" i="27"/>
  <c r="F4399" i="27"/>
  <c r="A4400" i="27"/>
  <c r="B4400" i="27"/>
  <c r="C4400" i="27"/>
  <c r="D4400" i="27"/>
  <c r="E4400" i="27"/>
  <c r="F4400" i="27"/>
  <c r="A4401" i="27"/>
  <c r="B4401" i="27"/>
  <c r="C4401" i="27"/>
  <c r="D4401" i="27"/>
  <c r="E4401" i="27"/>
  <c r="F4401" i="27"/>
  <c r="A4402" i="27"/>
  <c r="B4402" i="27"/>
  <c r="C4402" i="27"/>
  <c r="D4402" i="27"/>
  <c r="E4402" i="27"/>
  <c r="F4402" i="27"/>
  <c r="A4403" i="27"/>
  <c r="B4403" i="27"/>
  <c r="C4403" i="27"/>
  <c r="D4403" i="27"/>
  <c r="E4403" i="27"/>
  <c r="F4403" i="27"/>
  <c r="A4404" i="27"/>
  <c r="B4404" i="27"/>
  <c r="C4404" i="27"/>
  <c r="D4404" i="27"/>
  <c r="E4404" i="27"/>
  <c r="F4404" i="27"/>
  <c r="A4405" i="27"/>
  <c r="B4405" i="27"/>
  <c r="C4405" i="27"/>
  <c r="D4405" i="27"/>
  <c r="E4405" i="27"/>
  <c r="F4405" i="27"/>
  <c r="A4406" i="27"/>
  <c r="B4406" i="27"/>
  <c r="C4406" i="27"/>
  <c r="D4406" i="27"/>
  <c r="E4406" i="27"/>
  <c r="F4406" i="27"/>
  <c r="A4407" i="27"/>
  <c r="B4407" i="27"/>
  <c r="C4407" i="27"/>
  <c r="D4407" i="27"/>
  <c r="E4407" i="27"/>
  <c r="F4407" i="27"/>
  <c r="A4408" i="27"/>
  <c r="B4408" i="27"/>
  <c r="C4408" i="27"/>
  <c r="D4408" i="27"/>
  <c r="E4408" i="27"/>
  <c r="F4408" i="27"/>
  <c r="A4409" i="27"/>
  <c r="B4409" i="27"/>
  <c r="C4409" i="27"/>
  <c r="D4409" i="27"/>
  <c r="E4409" i="27"/>
  <c r="F4409" i="27"/>
  <c r="A4410" i="27"/>
  <c r="B4410" i="27"/>
  <c r="C4410" i="27"/>
  <c r="D4410" i="27"/>
  <c r="E4410" i="27"/>
  <c r="F4410" i="27"/>
  <c r="A4411" i="27"/>
  <c r="B4411" i="27"/>
  <c r="C4411" i="27"/>
  <c r="D4411" i="27"/>
  <c r="E4411" i="27"/>
  <c r="F4411" i="27"/>
  <c r="A4412" i="27"/>
  <c r="B4412" i="27"/>
  <c r="C4412" i="27"/>
  <c r="D4412" i="27"/>
  <c r="E4412" i="27"/>
  <c r="F4412" i="27"/>
  <c r="A4413" i="27"/>
  <c r="B4413" i="27"/>
  <c r="C4413" i="27"/>
  <c r="D4413" i="27"/>
  <c r="E4413" i="27"/>
  <c r="F4413" i="27"/>
  <c r="A4414" i="27"/>
  <c r="B4414" i="27"/>
  <c r="C4414" i="27"/>
  <c r="D4414" i="27"/>
  <c r="E4414" i="27"/>
  <c r="F4414" i="27"/>
  <c r="A4415" i="27"/>
  <c r="B4415" i="27"/>
  <c r="C4415" i="27"/>
  <c r="D4415" i="27"/>
  <c r="E4415" i="27"/>
  <c r="F4415" i="27"/>
  <c r="A4416" i="27"/>
  <c r="B4416" i="27"/>
  <c r="C4416" i="27"/>
  <c r="D4416" i="27"/>
  <c r="E4416" i="27"/>
  <c r="F4416" i="27"/>
  <c r="A4417" i="27"/>
  <c r="B4417" i="27"/>
  <c r="C4417" i="27"/>
  <c r="D4417" i="27"/>
  <c r="E4417" i="27"/>
  <c r="F4417" i="27"/>
  <c r="A4418" i="27"/>
  <c r="B4418" i="27"/>
  <c r="C4418" i="27"/>
  <c r="D4418" i="27"/>
  <c r="E4418" i="27"/>
  <c r="F4418" i="27"/>
  <c r="A4419" i="27"/>
  <c r="B4419" i="27"/>
  <c r="C4419" i="27"/>
  <c r="D4419" i="27"/>
  <c r="E4419" i="27"/>
  <c r="F4419" i="27"/>
  <c r="A4420" i="27"/>
  <c r="B4420" i="27"/>
  <c r="C4420" i="27"/>
  <c r="D4420" i="27"/>
  <c r="E4420" i="27"/>
  <c r="F4420" i="27"/>
  <c r="A4421" i="27"/>
  <c r="B4421" i="27"/>
  <c r="C4421" i="27"/>
  <c r="D4421" i="27"/>
  <c r="E4421" i="27"/>
  <c r="F4421" i="27"/>
  <c r="A4422" i="27"/>
  <c r="B4422" i="27"/>
  <c r="C4422" i="27"/>
  <c r="D4422" i="27"/>
  <c r="E4422" i="27"/>
  <c r="F4422" i="27"/>
  <c r="A4423" i="27"/>
  <c r="B4423" i="27"/>
  <c r="C4423" i="27"/>
  <c r="D4423" i="27"/>
  <c r="E4423" i="27"/>
  <c r="F4423" i="27"/>
  <c r="A4424" i="27"/>
  <c r="B4424" i="27"/>
  <c r="C4424" i="27"/>
  <c r="D4424" i="27"/>
  <c r="E4424" i="27"/>
  <c r="F4424" i="27"/>
  <c r="A4425" i="27"/>
  <c r="B4425" i="27"/>
  <c r="C4425" i="27"/>
  <c r="D4425" i="27"/>
  <c r="E4425" i="27"/>
  <c r="F4425" i="27"/>
  <c r="A4426" i="27"/>
  <c r="B4426" i="27"/>
  <c r="C4426" i="27"/>
  <c r="D4426" i="27"/>
  <c r="E4426" i="27"/>
  <c r="F4426" i="27"/>
  <c r="A4427" i="27"/>
  <c r="B4427" i="27"/>
  <c r="C4427" i="27"/>
  <c r="D4427" i="27"/>
  <c r="E4427" i="27"/>
  <c r="F4427" i="27"/>
  <c r="A4428" i="27"/>
  <c r="B4428" i="27"/>
  <c r="C4428" i="27"/>
  <c r="D4428" i="27"/>
  <c r="E4428" i="27"/>
  <c r="F4428" i="27"/>
  <c r="A4429" i="27"/>
  <c r="B4429" i="27"/>
  <c r="C4429" i="27"/>
  <c r="D4429" i="27"/>
  <c r="E4429" i="27"/>
  <c r="F4429" i="27"/>
  <c r="A4430" i="27"/>
  <c r="B4430" i="27"/>
  <c r="C4430" i="27"/>
  <c r="D4430" i="27"/>
  <c r="E4430" i="27"/>
  <c r="F4430" i="27"/>
  <c r="A4431" i="27"/>
  <c r="B4431" i="27"/>
  <c r="C4431" i="27"/>
  <c r="D4431" i="27"/>
  <c r="E4431" i="27"/>
  <c r="F4431" i="27"/>
  <c r="A4432" i="27"/>
  <c r="B4432" i="27"/>
  <c r="C4432" i="27"/>
  <c r="D4432" i="27"/>
  <c r="E4432" i="27"/>
  <c r="F4432" i="27"/>
  <c r="A4433" i="27"/>
  <c r="B4433" i="27"/>
  <c r="C4433" i="27"/>
  <c r="D4433" i="27"/>
  <c r="E4433" i="27"/>
  <c r="F4433" i="27"/>
  <c r="A4434" i="27"/>
  <c r="B4434" i="27"/>
  <c r="C4434" i="27"/>
  <c r="D4434" i="27"/>
  <c r="E4434" i="27"/>
  <c r="F4434" i="27"/>
  <c r="A4435" i="27"/>
  <c r="B4435" i="27"/>
  <c r="C4435" i="27"/>
  <c r="D4435" i="27"/>
  <c r="E4435" i="27"/>
  <c r="F4435" i="27"/>
  <c r="A4436" i="27"/>
  <c r="B4436" i="27"/>
  <c r="A4437" i="27"/>
  <c r="B4437" i="27"/>
  <c r="E4437" i="27"/>
  <c r="A4438" i="27"/>
  <c r="B4438" i="27"/>
  <c r="A4439" i="27"/>
  <c r="B4439" i="27"/>
  <c r="C4439" i="27"/>
  <c r="D4439" i="27"/>
  <c r="E4439" i="27"/>
  <c r="F4439" i="27"/>
  <c r="A4440" i="27"/>
  <c r="B4440" i="27"/>
  <c r="C4440" i="27"/>
  <c r="D4440" i="27"/>
  <c r="E4440" i="27"/>
  <c r="F4440" i="27"/>
  <c r="A4441" i="27"/>
  <c r="B4441" i="27"/>
  <c r="C4441" i="27"/>
  <c r="D4441" i="27"/>
  <c r="E4441" i="27"/>
  <c r="F4441" i="27"/>
  <c r="A4442" i="27"/>
  <c r="B4442" i="27"/>
  <c r="C4442" i="27"/>
  <c r="D4442" i="27"/>
  <c r="E4442" i="27"/>
  <c r="F4442" i="27"/>
  <c r="A4443" i="27"/>
  <c r="B4443" i="27"/>
  <c r="C4443" i="27"/>
  <c r="D4443" i="27"/>
  <c r="E4443" i="27"/>
  <c r="F4443" i="27"/>
  <c r="A4444" i="27"/>
  <c r="B4444" i="27"/>
  <c r="C4444" i="27"/>
  <c r="D4444" i="27"/>
  <c r="E4444" i="27"/>
  <c r="F4444" i="27"/>
  <c r="A4445" i="27"/>
  <c r="B4445" i="27"/>
  <c r="C4445" i="27"/>
  <c r="D4445" i="27"/>
  <c r="E4445" i="27"/>
  <c r="F4445" i="27"/>
  <c r="A4446" i="27"/>
  <c r="B4446" i="27"/>
  <c r="C4446" i="27"/>
  <c r="D4446" i="27"/>
  <c r="E4446" i="27"/>
  <c r="F4446" i="27"/>
  <c r="A4447" i="27"/>
  <c r="B4447" i="27"/>
  <c r="C4447" i="27"/>
  <c r="D4447" i="27"/>
  <c r="E4447" i="27"/>
  <c r="F4447" i="27"/>
  <c r="A4448" i="27"/>
  <c r="B4448" i="27"/>
  <c r="C4448" i="27"/>
  <c r="D4448" i="27"/>
  <c r="E4448" i="27"/>
  <c r="F4448" i="27"/>
  <c r="A4449" i="27"/>
  <c r="B4449" i="27"/>
  <c r="C4449" i="27"/>
  <c r="D4449" i="27"/>
  <c r="E4449" i="27"/>
  <c r="F4449" i="27"/>
  <c r="A4450" i="27"/>
  <c r="B4450" i="27"/>
  <c r="C4450" i="27"/>
  <c r="D4450" i="27"/>
  <c r="E4450" i="27"/>
  <c r="F4450" i="27"/>
  <c r="A4451" i="27"/>
  <c r="B4451" i="27"/>
  <c r="C4451" i="27"/>
  <c r="D4451" i="27"/>
  <c r="E4451" i="27"/>
  <c r="F4451" i="27"/>
  <c r="A4452" i="27"/>
  <c r="B4452" i="27"/>
  <c r="C4452" i="27"/>
  <c r="D4452" i="27"/>
  <c r="E4452" i="27"/>
  <c r="F4452" i="27"/>
  <c r="A4453" i="27"/>
  <c r="B4453" i="27"/>
  <c r="C4453" i="27"/>
  <c r="D4453" i="27"/>
  <c r="E4453" i="27"/>
  <c r="F4453" i="27"/>
  <c r="A4454" i="27"/>
  <c r="B4454" i="27"/>
  <c r="C4454" i="27"/>
  <c r="D4454" i="27"/>
  <c r="E4454" i="27"/>
  <c r="F4454" i="27"/>
  <c r="A4455" i="27"/>
  <c r="B4455" i="27"/>
  <c r="C4455" i="27"/>
  <c r="D4455" i="27"/>
  <c r="E4455" i="27"/>
  <c r="F4455" i="27"/>
  <c r="A4456" i="27"/>
  <c r="B4456" i="27"/>
  <c r="C4456" i="27"/>
  <c r="D4456" i="27"/>
  <c r="E4456" i="27"/>
  <c r="F4456" i="27"/>
  <c r="A4457" i="27"/>
  <c r="B4457" i="27"/>
  <c r="C4457" i="27"/>
  <c r="D4457" i="27"/>
  <c r="E4457" i="27"/>
  <c r="F4457" i="27"/>
  <c r="A4458" i="27"/>
  <c r="B4458" i="27"/>
  <c r="C4458" i="27"/>
  <c r="D4458" i="27"/>
  <c r="E4458" i="27"/>
  <c r="F4458" i="27"/>
  <c r="A4459" i="27"/>
  <c r="B4459" i="27"/>
  <c r="C4459" i="27"/>
  <c r="D4459" i="27"/>
  <c r="E4459" i="27"/>
  <c r="F4459" i="27"/>
  <c r="A4460" i="27"/>
  <c r="B4460" i="27"/>
  <c r="C4460" i="27"/>
  <c r="D4460" i="27"/>
  <c r="E4460" i="27"/>
  <c r="F4460" i="27"/>
  <c r="A4461" i="27"/>
  <c r="B4461" i="27"/>
  <c r="C4461" i="27"/>
  <c r="D4461" i="27"/>
  <c r="E4461" i="27"/>
  <c r="F4461" i="27"/>
  <c r="A4462" i="27"/>
  <c r="B4462" i="27"/>
  <c r="C4462" i="27"/>
  <c r="D4462" i="27"/>
  <c r="E4462" i="27"/>
  <c r="F4462" i="27"/>
  <c r="A4463" i="27"/>
  <c r="B4463" i="27"/>
  <c r="C4463" i="27"/>
  <c r="D4463" i="27"/>
  <c r="E4463" i="27"/>
  <c r="F4463" i="27"/>
  <c r="A4464" i="27"/>
  <c r="B4464" i="27"/>
  <c r="C4464" i="27"/>
  <c r="D4464" i="27"/>
  <c r="E4464" i="27"/>
  <c r="F4464" i="27"/>
  <c r="A4465" i="27"/>
  <c r="B4465" i="27"/>
  <c r="C4465" i="27"/>
  <c r="D4465" i="27"/>
  <c r="E4465" i="27"/>
  <c r="F4465" i="27"/>
  <c r="A4466" i="27"/>
  <c r="B4466" i="27"/>
  <c r="C4466" i="27"/>
  <c r="D4466" i="27"/>
  <c r="E4466" i="27"/>
  <c r="F4466" i="27"/>
  <c r="A4467" i="27"/>
  <c r="B4467" i="27"/>
  <c r="C4467" i="27"/>
  <c r="D4467" i="27"/>
  <c r="E4467" i="27"/>
  <c r="F4467" i="27"/>
  <c r="A4468" i="27"/>
  <c r="B4468" i="27"/>
  <c r="C4468" i="27"/>
  <c r="D4468" i="27"/>
  <c r="E4468" i="27"/>
  <c r="F4468" i="27"/>
  <c r="A4469" i="27"/>
  <c r="B4469" i="27"/>
  <c r="C4469" i="27"/>
  <c r="D4469" i="27"/>
  <c r="E4469" i="27"/>
  <c r="F4469" i="27"/>
  <c r="A4470" i="27"/>
  <c r="B4470" i="27"/>
  <c r="C4470" i="27"/>
  <c r="D4470" i="27"/>
  <c r="E4470" i="27"/>
  <c r="F4470" i="27"/>
  <c r="A4471" i="27"/>
  <c r="B4471" i="27"/>
  <c r="C4471" i="27"/>
  <c r="D4471" i="27"/>
  <c r="E4471" i="27"/>
  <c r="F4471" i="27"/>
  <c r="A4472" i="27"/>
  <c r="B4472" i="27"/>
  <c r="C4472" i="27"/>
  <c r="D4472" i="27"/>
  <c r="E4472" i="27"/>
  <c r="F4472" i="27"/>
  <c r="A4473" i="27"/>
  <c r="B4473" i="27"/>
  <c r="C4473" i="27"/>
  <c r="D4473" i="27"/>
  <c r="E4473" i="27"/>
  <c r="F4473" i="27"/>
  <c r="A4474" i="27"/>
  <c r="B4474" i="27"/>
  <c r="C4474" i="27"/>
  <c r="D4474" i="27"/>
  <c r="E4474" i="27"/>
  <c r="F4474" i="27"/>
  <c r="A4475" i="27"/>
  <c r="B4475" i="27"/>
  <c r="C4475" i="27"/>
  <c r="D4475" i="27"/>
  <c r="E4475" i="27"/>
  <c r="F4475" i="27"/>
  <c r="A4476" i="27"/>
  <c r="B4476" i="27"/>
  <c r="C4476" i="27"/>
  <c r="D4476" i="27"/>
  <c r="E4476" i="27"/>
  <c r="F4476" i="27"/>
  <c r="A4477" i="27"/>
  <c r="B4477" i="27"/>
  <c r="C4477" i="27"/>
  <c r="D4477" i="27"/>
  <c r="E4477" i="27"/>
  <c r="F4477" i="27"/>
  <c r="A4478" i="27"/>
  <c r="B4478" i="27"/>
  <c r="C4478" i="27"/>
  <c r="D4478" i="27"/>
  <c r="E4478" i="27"/>
  <c r="F4478" i="27"/>
  <c r="A4479" i="27"/>
  <c r="B4479" i="27"/>
  <c r="C4479" i="27"/>
  <c r="D4479" i="27"/>
  <c r="E4479" i="27"/>
  <c r="F4479" i="27"/>
  <c r="A4480" i="27"/>
  <c r="B4480" i="27"/>
  <c r="C4480" i="27"/>
  <c r="D4480" i="27"/>
  <c r="E4480" i="27"/>
  <c r="F4480" i="27"/>
  <c r="A4481" i="27"/>
  <c r="B4481" i="27"/>
  <c r="C4481" i="27"/>
  <c r="D4481" i="27"/>
  <c r="E4481" i="27"/>
  <c r="F4481" i="27"/>
  <c r="A4482" i="27"/>
  <c r="B4482" i="27"/>
  <c r="C4482" i="27"/>
  <c r="D4482" i="27"/>
  <c r="E4482" i="27"/>
  <c r="F4482" i="27"/>
  <c r="A4483" i="27"/>
  <c r="B4483" i="27"/>
  <c r="C4483" i="27"/>
  <c r="D4483" i="27"/>
  <c r="E4483" i="27"/>
  <c r="F4483" i="27"/>
  <c r="A4484" i="27"/>
  <c r="B4484" i="27"/>
  <c r="C4484" i="27"/>
  <c r="D4484" i="27"/>
  <c r="E4484" i="27"/>
  <c r="F4484" i="27"/>
  <c r="A4485" i="27"/>
  <c r="B4485" i="27"/>
  <c r="C4485" i="27"/>
  <c r="D4485" i="27"/>
  <c r="E4485" i="27"/>
  <c r="F4485" i="27"/>
  <c r="A4486" i="27"/>
  <c r="B4486" i="27"/>
  <c r="C4486" i="27"/>
  <c r="D4486" i="27"/>
  <c r="E4486" i="27"/>
  <c r="F4486" i="27"/>
  <c r="A4487" i="27"/>
  <c r="B4487" i="27"/>
  <c r="C4487" i="27"/>
  <c r="D4487" i="27"/>
  <c r="E4487" i="27"/>
  <c r="F4487" i="27"/>
  <c r="A4488" i="27"/>
  <c r="B4488" i="27"/>
  <c r="C4488" i="27"/>
  <c r="D4488" i="27"/>
  <c r="E4488" i="27"/>
  <c r="F4488" i="27"/>
  <c r="A4489" i="27"/>
  <c r="B4489" i="27"/>
  <c r="C4489" i="27"/>
  <c r="D4489" i="27"/>
  <c r="E4489" i="27"/>
  <c r="F4489" i="27"/>
  <c r="A4490" i="27"/>
  <c r="B4490" i="27"/>
  <c r="C4490" i="27"/>
  <c r="D4490" i="27"/>
  <c r="E4490" i="27"/>
  <c r="F4490" i="27"/>
  <c r="A4491" i="27"/>
  <c r="B4491" i="27"/>
  <c r="C4491" i="27"/>
  <c r="D4491" i="27"/>
  <c r="E4491" i="27"/>
  <c r="F4491" i="27"/>
  <c r="A4492" i="27"/>
  <c r="B4492" i="27"/>
  <c r="C4492" i="27"/>
  <c r="D4492" i="27"/>
  <c r="E4492" i="27"/>
  <c r="F4492" i="27"/>
  <c r="A4493" i="27"/>
  <c r="B4493" i="27"/>
  <c r="C4493" i="27"/>
  <c r="D4493" i="27"/>
  <c r="E4493" i="27"/>
  <c r="F4493" i="27"/>
  <c r="A4494" i="27"/>
  <c r="B4494" i="27"/>
  <c r="C4494" i="27"/>
  <c r="D4494" i="27"/>
  <c r="E4494" i="27"/>
  <c r="F4494" i="27"/>
  <c r="A4495" i="27"/>
  <c r="B4495" i="27"/>
  <c r="C4495" i="27"/>
  <c r="D4495" i="27"/>
  <c r="E4495" i="27"/>
  <c r="F4495" i="27"/>
  <c r="A4496" i="27"/>
  <c r="B4496" i="27"/>
  <c r="C4496" i="27"/>
  <c r="D4496" i="27"/>
  <c r="E4496" i="27"/>
  <c r="F4496" i="27"/>
  <c r="A4497" i="27"/>
  <c r="B4497" i="27"/>
  <c r="C4497" i="27"/>
  <c r="D4497" i="27"/>
  <c r="E4497" i="27"/>
  <c r="F4497" i="27"/>
  <c r="A4498" i="27"/>
  <c r="B4498" i="27"/>
  <c r="C4498" i="27"/>
  <c r="D4498" i="27"/>
  <c r="E4498" i="27"/>
  <c r="F4498" i="27"/>
  <c r="A4499" i="27"/>
  <c r="B4499" i="27"/>
  <c r="C4499" i="27"/>
  <c r="D4499" i="27"/>
  <c r="E4499" i="27"/>
  <c r="F4499" i="27"/>
  <c r="A4500" i="27"/>
  <c r="B4500" i="27"/>
  <c r="C4500" i="27"/>
  <c r="D4500" i="27"/>
  <c r="E4500" i="27"/>
  <c r="F4500" i="27"/>
  <c r="A4501" i="27"/>
  <c r="B4501" i="27"/>
  <c r="C4501" i="27"/>
  <c r="D4501" i="27"/>
  <c r="E4501" i="27"/>
  <c r="F4501" i="27"/>
  <c r="A4502" i="27"/>
  <c r="B4502" i="27"/>
  <c r="C4502" i="27"/>
  <c r="D4502" i="27"/>
  <c r="E4502" i="27"/>
  <c r="F4502" i="27"/>
  <c r="A4503" i="27"/>
  <c r="B4503" i="27"/>
  <c r="C4503" i="27"/>
  <c r="D4503" i="27"/>
  <c r="E4503" i="27"/>
  <c r="F4503" i="27"/>
  <c r="A4504" i="27"/>
  <c r="B4504" i="27"/>
  <c r="C4504" i="27"/>
  <c r="D4504" i="27"/>
  <c r="E4504" i="27"/>
  <c r="F4504" i="27"/>
  <c r="A4505" i="27"/>
  <c r="B4505" i="27"/>
  <c r="C4505" i="27"/>
  <c r="D4505" i="27"/>
  <c r="E4505" i="27"/>
  <c r="F4505" i="27"/>
  <c r="A4506" i="27"/>
  <c r="B4506" i="27"/>
  <c r="C4506" i="27"/>
  <c r="D4506" i="27"/>
  <c r="E4506" i="27"/>
  <c r="F4506" i="27"/>
  <c r="A4507" i="27"/>
  <c r="B4507" i="27"/>
  <c r="C4507" i="27"/>
  <c r="D4507" i="27"/>
  <c r="E4507" i="27"/>
  <c r="F4507" i="27"/>
  <c r="A4508" i="27"/>
  <c r="B4508" i="27"/>
  <c r="C4508" i="27"/>
  <c r="D4508" i="27"/>
  <c r="E4508" i="27"/>
  <c r="F4508" i="27"/>
  <c r="A4509" i="27"/>
  <c r="B4509" i="27"/>
  <c r="C4509" i="27"/>
  <c r="D4509" i="27"/>
  <c r="E4509" i="27"/>
  <c r="F4509" i="27"/>
  <c r="A4510" i="27"/>
  <c r="B4510" i="27"/>
  <c r="C4510" i="27"/>
  <c r="D4510" i="27"/>
  <c r="E4510" i="27"/>
  <c r="F4510" i="27"/>
  <c r="A4511" i="27"/>
  <c r="B4511" i="27"/>
  <c r="C4511" i="27"/>
  <c r="D4511" i="27"/>
  <c r="E4511" i="27"/>
  <c r="F4511" i="27"/>
  <c r="A4512" i="27"/>
  <c r="B4512" i="27"/>
  <c r="C4512" i="27"/>
  <c r="D4512" i="27"/>
  <c r="E4512" i="27"/>
  <c r="F4512" i="27"/>
  <c r="A4513" i="27"/>
  <c r="B4513" i="27"/>
  <c r="C4513" i="27"/>
  <c r="D4513" i="27"/>
  <c r="E4513" i="27"/>
  <c r="F4513" i="27"/>
  <c r="A4514" i="27"/>
  <c r="B4514" i="27"/>
  <c r="C4514" i="27"/>
  <c r="D4514" i="27"/>
  <c r="E4514" i="27"/>
  <c r="F4514" i="27"/>
  <c r="A4515" i="27"/>
  <c r="B4515" i="27"/>
  <c r="C4515" i="27"/>
  <c r="D4515" i="27"/>
  <c r="E4515" i="27"/>
  <c r="F4515" i="27"/>
  <c r="A4516" i="27"/>
  <c r="B4516" i="27"/>
  <c r="C4516" i="27"/>
  <c r="D4516" i="27"/>
  <c r="E4516" i="27"/>
  <c r="F4516" i="27"/>
  <c r="A4517" i="27"/>
  <c r="B4517" i="27"/>
  <c r="C4517" i="27"/>
  <c r="D4517" i="27"/>
  <c r="E4517" i="27"/>
  <c r="F4517" i="27"/>
  <c r="A4518" i="27"/>
  <c r="B4518" i="27"/>
  <c r="C4518" i="27"/>
  <c r="D4518" i="27"/>
  <c r="E4518" i="27"/>
  <c r="F4518" i="27"/>
  <c r="A4519" i="27"/>
  <c r="B4519" i="27"/>
  <c r="C4519" i="27"/>
  <c r="D4519" i="27"/>
  <c r="E4519" i="27"/>
  <c r="F4519" i="27"/>
  <c r="A4520" i="27"/>
  <c r="B4520" i="27"/>
  <c r="C4520" i="27"/>
  <c r="D4520" i="27"/>
  <c r="E4520" i="27"/>
  <c r="F4520" i="27"/>
  <c r="A4521" i="27"/>
  <c r="B4521" i="27"/>
  <c r="C4521" i="27"/>
  <c r="D4521" i="27"/>
  <c r="E4521" i="27"/>
  <c r="F4521" i="27"/>
  <c r="A4522" i="27"/>
  <c r="B4522" i="27"/>
  <c r="C4522" i="27"/>
  <c r="D4522" i="27"/>
  <c r="E4522" i="27"/>
  <c r="F4522" i="27"/>
  <c r="A4523" i="27"/>
  <c r="B4523" i="27"/>
  <c r="C4523" i="27"/>
  <c r="D4523" i="27"/>
  <c r="E4523" i="27"/>
  <c r="F4523" i="27"/>
  <c r="A4524" i="27"/>
  <c r="B4524" i="27"/>
  <c r="C4524" i="27"/>
  <c r="D4524" i="27"/>
  <c r="E4524" i="27"/>
  <c r="F4524" i="27"/>
  <c r="A4525" i="27"/>
  <c r="B4525" i="27"/>
  <c r="C4525" i="27"/>
  <c r="D4525" i="27"/>
  <c r="E4525" i="27"/>
  <c r="F4525" i="27"/>
  <c r="A4526" i="27"/>
  <c r="B4526" i="27"/>
  <c r="C4526" i="27"/>
  <c r="D4526" i="27"/>
  <c r="E4526" i="27"/>
  <c r="F4526" i="27"/>
  <c r="A4527" i="27"/>
  <c r="B4527" i="27"/>
  <c r="C4527" i="27"/>
  <c r="D4527" i="27"/>
  <c r="E4527" i="27"/>
  <c r="F4527" i="27"/>
  <c r="A4528" i="27"/>
  <c r="B4528" i="27"/>
  <c r="C4528" i="27"/>
  <c r="D4528" i="27"/>
  <c r="E4528" i="27"/>
  <c r="F4528" i="27"/>
  <c r="A4529" i="27"/>
  <c r="B4529" i="27"/>
  <c r="C4529" i="27"/>
  <c r="D4529" i="27"/>
  <c r="E4529" i="27"/>
  <c r="F4529" i="27"/>
  <c r="A4530" i="27"/>
  <c r="B4530" i="27"/>
  <c r="C4530" i="27"/>
  <c r="D4530" i="27"/>
  <c r="E4530" i="27"/>
  <c r="F4530" i="27"/>
  <c r="A4531" i="27"/>
  <c r="B4531" i="27"/>
  <c r="C4531" i="27"/>
  <c r="D4531" i="27"/>
  <c r="E4531" i="27"/>
  <c r="F4531" i="27"/>
  <c r="A4532" i="27"/>
  <c r="B4532" i="27"/>
  <c r="C4532" i="27"/>
  <c r="D4532" i="27"/>
  <c r="E4532" i="27"/>
  <c r="F4532" i="27"/>
  <c r="A4533" i="27"/>
  <c r="B4533" i="27"/>
  <c r="C4533" i="27"/>
  <c r="D4533" i="27"/>
  <c r="E4533" i="27"/>
  <c r="F4533" i="27"/>
  <c r="A4534" i="27"/>
  <c r="B4534" i="27"/>
  <c r="C4534" i="27"/>
  <c r="D4534" i="27"/>
  <c r="E4534" i="27"/>
  <c r="F4534" i="27"/>
  <c r="A4535" i="27"/>
  <c r="B4535" i="27"/>
  <c r="C4535" i="27"/>
  <c r="D4535" i="27"/>
  <c r="E4535" i="27"/>
  <c r="F4535" i="27"/>
  <c r="A4536" i="27"/>
  <c r="B4536" i="27"/>
  <c r="C4536" i="27"/>
  <c r="D4536" i="27"/>
  <c r="E4536" i="27"/>
  <c r="F4536" i="27"/>
  <c r="A4537" i="27"/>
  <c r="B4537" i="27"/>
  <c r="C4537" i="27"/>
  <c r="D4537" i="27"/>
  <c r="E4537" i="27"/>
  <c r="F4537" i="27"/>
  <c r="A4538" i="27"/>
  <c r="B4538" i="27"/>
  <c r="C4538" i="27"/>
  <c r="D4538" i="27"/>
  <c r="E4538" i="27"/>
  <c r="F4538" i="27"/>
  <c r="A4539" i="27"/>
  <c r="B4539" i="27"/>
  <c r="C4539" i="27"/>
  <c r="D4539" i="27"/>
  <c r="E4539" i="27"/>
  <c r="F4539" i="27"/>
  <c r="A4540" i="27"/>
  <c r="B4540" i="27"/>
  <c r="C4540" i="27"/>
  <c r="D4540" i="27"/>
  <c r="E4540" i="27"/>
  <c r="F4540" i="27"/>
  <c r="A4541" i="27"/>
  <c r="B4541" i="27"/>
  <c r="C4541" i="27"/>
  <c r="D4541" i="27"/>
  <c r="E4541" i="27"/>
  <c r="F4541" i="27"/>
  <c r="A4542" i="27"/>
  <c r="B4542" i="27"/>
  <c r="C4542" i="27"/>
  <c r="D4542" i="27"/>
  <c r="E4542" i="27"/>
  <c r="F4542" i="27"/>
  <c r="A4543" i="27"/>
  <c r="B4543" i="27"/>
  <c r="C4543" i="27"/>
  <c r="D4543" i="27"/>
  <c r="E4543" i="27"/>
  <c r="F4543" i="27"/>
  <c r="A4544" i="27"/>
  <c r="B4544" i="27"/>
  <c r="C4544" i="27"/>
  <c r="D4544" i="27"/>
  <c r="E4544" i="27"/>
  <c r="F4544" i="27"/>
  <c r="A4545" i="27"/>
  <c r="B4545" i="27"/>
  <c r="C4545" i="27"/>
  <c r="D4545" i="27"/>
  <c r="E4545" i="27"/>
  <c r="F4545" i="27"/>
  <c r="A4546" i="27"/>
  <c r="B4546" i="27"/>
  <c r="C4546" i="27"/>
  <c r="D4546" i="27"/>
  <c r="E4546" i="27"/>
  <c r="F4546" i="27"/>
  <c r="A4547" i="27"/>
  <c r="B4547" i="27"/>
  <c r="C4547" i="27"/>
  <c r="D4547" i="27"/>
  <c r="E4547" i="27"/>
  <c r="F4547" i="27"/>
  <c r="A4548" i="27"/>
  <c r="B4548" i="27"/>
  <c r="C4548" i="27"/>
  <c r="D4548" i="27"/>
  <c r="E4548" i="27"/>
  <c r="F4548" i="27"/>
  <c r="A4549" i="27"/>
  <c r="B4549" i="27"/>
  <c r="C4549" i="27"/>
  <c r="D4549" i="27"/>
  <c r="E4549" i="27"/>
  <c r="F4549" i="27"/>
  <c r="A4550" i="27"/>
  <c r="B4550" i="27"/>
  <c r="C4550" i="27"/>
  <c r="D4550" i="27"/>
  <c r="E4550" i="27"/>
  <c r="F4550" i="27"/>
  <c r="A4551" i="27"/>
  <c r="B4551" i="27"/>
  <c r="C4551" i="27"/>
  <c r="D4551" i="27"/>
  <c r="E4551" i="27"/>
  <c r="F4551" i="27"/>
  <c r="A4552" i="27"/>
  <c r="B4552" i="27"/>
  <c r="C4552" i="27"/>
  <c r="D4552" i="27"/>
  <c r="E4552" i="27"/>
  <c r="F4552" i="27"/>
  <c r="A4553" i="27"/>
  <c r="B4553" i="27"/>
  <c r="C4553" i="27"/>
  <c r="D4553" i="27"/>
  <c r="E4553" i="27"/>
  <c r="F4553" i="27"/>
  <c r="A4554" i="27"/>
  <c r="B4554" i="27"/>
  <c r="C4554" i="27"/>
  <c r="D4554" i="27"/>
  <c r="E4554" i="27"/>
  <c r="F4554" i="27"/>
  <c r="A4555" i="27"/>
  <c r="B4555" i="27"/>
  <c r="C4555" i="27"/>
  <c r="D4555" i="27"/>
  <c r="E4555" i="27"/>
  <c r="F4555" i="27"/>
  <c r="A4556" i="27"/>
  <c r="B4556" i="27"/>
  <c r="A4557" i="27"/>
  <c r="B4557" i="27"/>
  <c r="C4557" i="27"/>
  <c r="D4557" i="27"/>
  <c r="E4557" i="27"/>
  <c r="F4557" i="27"/>
  <c r="A4558" i="27"/>
  <c r="B4558" i="27"/>
  <c r="C4558" i="27"/>
  <c r="D4558" i="27"/>
  <c r="E4558" i="27"/>
  <c r="F4558" i="27"/>
  <c r="A4559" i="27"/>
  <c r="B4559" i="27"/>
  <c r="C4559" i="27"/>
  <c r="D4559" i="27"/>
  <c r="E4559" i="27"/>
  <c r="F4559" i="27"/>
  <c r="A4560" i="27"/>
  <c r="B4560" i="27"/>
  <c r="C4560" i="27"/>
  <c r="D4560" i="27"/>
  <c r="E4560" i="27"/>
  <c r="F4560" i="27"/>
  <c r="A4561" i="27"/>
  <c r="B4561" i="27"/>
  <c r="C4561" i="27"/>
  <c r="D4561" i="27"/>
  <c r="E4561" i="27"/>
  <c r="F4561" i="27"/>
  <c r="A4562" i="27"/>
  <c r="B4562" i="27"/>
  <c r="C4562" i="27"/>
  <c r="D4562" i="27"/>
  <c r="E4562" i="27"/>
  <c r="F4562" i="27"/>
  <c r="A4563" i="27"/>
  <c r="B4563" i="27"/>
  <c r="C4563" i="27"/>
  <c r="D4563" i="27"/>
  <c r="E4563" i="27"/>
  <c r="F4563" i="27"/>
  <c r="A4564" i="27"/>
  <c r="B4564" i="27"/>
  <c r="C4564" i="27"/>
  <c r="D4564" i="27"/>
  <c r="E4564" i="27"/>
  <c r="F4564" i="27"/>
  <c r="A4565" i="27"/>
  <c r="B4565" i="27"/>
  <c r="C4565" i="27"/>
  <c r="D4565" i="27"/>
  <c r="E4565" i="27"/>
  <c r="F4565" i="27"/>
  <c r="A4566" i="27"/>
  <c r="B4566" i="27"/>
  <c r="C4566" i="27"/>
  <c r="D4566" i="27"/>
  <c r="E4566" i="27"/>
  <c r="F4566" i="27"/>
  <c r="A4567" i="27"/>
  <c r="B4567" i="27"/>
  <c r="C4567" i="27"/>
  <c r="D4567" i="27"/>
  <c r="E4567" i="27"/>
  <c r="F4567" i="27"/>
  <c r="A4568" i="27"/>
  <c r="B4568" i="27"/>
  <c r="C4568" i="27"/>
  <c r="D4568" i="27"/>
  <c r="E4568" i="27"/>
  <c r="F4568" i="27"/>
  <c r="A4569" i="27"/>
  <c r="B4569" i="27"/>
  <c r="C4569" i="27"/>
  <c r="D4569" i="27"/>
  <c r="E4569" i="27"/>
  <c r="F4569" i="27"/>
  <c r="A4570" i="27"/>
  <c r="B4570" i="27"/>
  <c r="C4570" i="27"/>
  <c r="D4570" i="27"/>
  <c r="E4570" i="27"/>
  <c r="F4570" i="27"/>
  <c r="A4571" i="27"/>
  <c r="B4571" i="27"/>
  <c r="C4571" i="27"/>
  <c r="D4571" i="27"/>
  <c r="E4571" i="27"/>
  <c r="F4571" i="27"/>
  <c r="A4572" i="27"/>
  <c r="B4572" i="27"/>
  <c r="C4572" i="27"/>
  <c r="D4572" i="27"/>
  <c r="E4572" i="27"/>
  <c r="F4572" i="27"/>
  <c r="A4573" i="27"/>
  <c r="B4573" i="27"/>
  <c r="C4573" i="27"/>
  <c r="D4573" i="27"/>
  <c r="E4573" i="27"/>
  <c r="F4573" i="27"/>
  <c r="A4574" i="27"/>
  <c r="B4574" i="27"/>
  <c r="C4574" i="27"/>
  <c r="D4574" i="27"/>
  <c r="E4574" i="27"/>
  <c r="F4574" i="27"/>
  <c r="A4575" i="27"/>
  <c r="B4575" i="27"/>
  <c r="C4575" i="27"/>
  <c r="D4575" i="27"/>
  <c r="E4575" i="27"/>
  <c r="F4575" i="27"/>
  <c r="A4576" i="27"/>
  <c r="B4576" i="27"/>
  <c r="C4576" i="27"/>
  <c r="D4576" i="27"/>
  <c r="E4576" i="27"/>
  <c r="F4576" i="27"/>
  <c r="A4577" i="27"/>
  <c r="B4577" i="27"/>
  <c r="C4577" i="27"/>
  <c r="D4577" i="27"/>
  <c r="E4577" i="27"/>
  <c r="F4577" i="27"/>
  <c r="A4578" i="27"/>
  <c r="B4578" i="27"/>
  <c r="C4578" i="27"/>
  <c r="D4578" i="27"/>
  <c r="E4578" i="27"/>
  <c r="F4578" i="27"/>
  <c r="A4579" i="27"/>
  <c r="B4579" i="27"/>
  <c r="C4579" i="27"/>
  <c r="D4579" i="27"/>
  <c r="E4579" i="27"/>
  <c r="F4579" i="27"/>
  <c r="A4580" i="27"/>
  <c r="B4580" i="27"/>
  <c r="C4580" i="27"/>
  <c r="D4580" i="27"/>
  <c r="E4580" i="27"/>
  <c r="F4580" i="27"/>
  <c r="A4581" i="27"/>
  <c r="B4581" i="27"/>
  <c r="C4581" i="27"/>
  <c r="D4581" i="27"/>
  <c r="E4581" i="27"/>
  <c r="F4581" i="27"/>
  <c r="A4582" i="27"/>
  <c r="B4582" i="27"/>
  <c r="C4582" i="27"/>
  <c r="D4582" i="27"/>
  <c r="E4582" i="27"/>
  <c r="F4582" i="27"/>
  <c r="A4583" i="27"/>
  <c r="B4583" i="27"/>
  <c r="C4583" i="27"/>
  <c r="D4583" i="27"/>
  <c r="E4583" i="27"/>
  <c r="F4583" i="27"/>
  <c r="A4584" i="27"/>
  <c r="B4584" i="27"/>
  <c r="C4584" i="27"/>
  <c r="D4584" i="27"/>
  <c r="E4584" i="27"/>
  <c r="F4584" i="27"/>
  <c r="A4585" i="27"/>
  <c r="B4585" i="27"/>
  <c r="C4585" i="27"/>
  <c r="D4585" i="27"/>
  <c r="E4585" i="27"/>
  <c r="F4585" i="27"/>
  <c r="A4586" i="27"/>
  <c r="B4586" i="27"/>
  <c r="C4586" i="27"/>
  <c r="D4586" i="27"/>
  <c r="E4586" i="27"/>
  <c r="F4586" i="27"/>
  <c r="A4587" i="27"/>
  <c r="B4587" i="27"/>
  <c r="C4587" i="27"/>
  <c r="D4587" i="27"/>
  <c r="E4587" i="27"/>
  <c r="F4587" i="27"/>
  <c r="A4588" i="27"/>
  <c r="B4588" i="27"/>
  <c r="C4588" i="27"/>
  <c r="D4588" i="27"/>
  <c r="E4588" i="27"/>
  <c r="F4588" i="27"/>
  <c r="A4589" i="27"/>
  <c r="B4589" i="27"/>
  <c r="C4589" i="27"/>
  <c r="D4589" i="27"/>
  <c r="E4589" i="27"/>
  <c r="F4589" i="27"/>
  <c r="A4590" i="27"/>
  <c r="B4590" i="27"/>
  <c r="C4590" i="27"/>
  <c r="D4590" i="27"/>
  <c r="E4590" i="27"/>
  <c r="F4590" i="27"/>
  <c r="A4591" i="27"/>
  <c r="B4591" i="27"/>
  <c r="C4591" i="27"/>
  <c r="D4591" i="27"/>
  <c r="E4591" i="27"/>
  <c r="F4591" i="27"/>
  <c r="A4592" i="27"/>
  <c r="B4592" i="27"/>
  <c r="C4592" i="27"/>
  <c r="D4592" i="27"/>
  <c r="E4592" i="27"/>
  <c r="F4592" i="27"/>
  <c r="A4593" i="27"/>
  <c r="B4593" i="27"/>
  <c r="C4593" i="27"/>
  <c r="D4593" i="27"/>
  <c r="E4593" i="27"/>
  <c r="F4593" i="27"/>
  <c r="A4594" i="27"/>
  <c r="B4594" i="27"/>
  <c r="C4594" i="27"/>
  <c r="D4594" i="27"/>
  <c r="E4594" i="27"/>
  <c r="F4594" i="27"/>
  <c r="A4595" i="27"/>
  <c r="B4595" i="27"/>
  <c r="C4595" i="27"/>
  <c r="D4595" i="27"/>
  <c r="E4595" i="27"/>
  <c r="F4595" i="27"/>
  <c r="A4596" i="27"/>
  <c r="B4596" i="27"/>
  <c r="C4596" i="27"/>
  <c r="D4596" i="27"/>
  <c r="E4596" i="27"/>
  <c r="F4596" i="27"/>
  <c r="A4597" i="27"/>
  <c r="B4597" i="27"/>
  <c r="C4597" i="27"/>
  <c r="D4597" i="27"/>
  <c r="E4597" i="27"/>
  <c r="F4597" i="27"/>
  <c r="A4598" i="27"/>
  <c r="B4598" i="27"/>
  <c r="C4598" i="27"/>
  <c r="D4598" i="27"/>
  <c r="E4598" i="27"/>
  <c r="F4598" i="27"/>
  <c r="A4599" i="27"/>
  <c r="B4599" i="27"/>
  <c r="C4599" i="27"/>
  <c r="D4599" i="27"/>
  <c r="E4599" i="27"/>
  <c r="F4599" i="27"/>
  <c r="A4600" i="27"/>
  <c r="B4600" i="27"/>
  <c r="C4600" i="27"/>
  <c r="D4600" i="27"/>
  <c r="E4600" i="27"/>
  <c r="F4600" i="27"/>
  <c r="A4601" i="27"/>
  <c r="B4601" i="27"/>
  <c r="C4601" i="27"/>
  <c r="D4601" i="27"/>
  <c r="E4601" i="27"/>
  <c r="F4601" i="27"/>
  <c r="A4602" i="27"/>
  <c r="B4602" i="27"/>
  <c r="C4602" i="27"/>
  <c r="D4602" i="27"/>
  <c r="E4602" i="27"/>
  <c r="F4602" i="27"/>
  <c r="A4603" i="27"/>
  <c r="B4603" i="27"/>
  <c r="C4603" i="27"/>
  <c r="D4603" i="27"/>
  <c r="E4603" i="27"/>
  <c r="F4603" i="27"/>
  <c r="A4604" i="27"/>
  <c r="B4604" i="27"/>
  <c r="C4604" i="27"/>
  <c r="D4604" i="27"/>
  <c r="E4604" i="27"/>
  <c r="F4604" i="27"/>
  <c r="A4605" i="27"/>
  <c r="B4605" i="27"/>
  <c r="C4605" i="27"/>
  <c r="D4605" i="27"/>
  <c r="E4605" i="27"/>
  <c r="F4605" i="27"/>
  <c r="A4606" i="27"/>
  <c r="B4606" i="27"/>
  <c r="C4606" i="27"/>
  <c r="D4606" i="27"/>
  <c r="E4606" i="27"/>
  <c r="F4606" i="27"/>
  <c r="A4607" i="27"/>
  <c r="B4607" i="27"/>
  <c r="C4607" i="27"/>
  <c r="D4607" i="27"/>
  <c r="E4607" i="27"/>
  <c r="F4607" i="27"/>
  <c r="A4608" i="27"/>
  <c r="B4608" i="27"/>
  <c r="C4608" i="27"/>
  <c r="D4608" i="27"/>
  <c r="E4608" i="27"/>
  <c r="F4608" i="27"/>
  <c r="A4609" i="27"/>
  <c r="B4609" i="27"/>
  <c r="C4609" i="27"/>
  <c r="D4609" i="27"/>
  <c r="E4609" i="27"/>
  <c r="F4609" i="27"/>
  <c r="A4610" i="27"/>
  <c r="B4610" i="27"/>
  <c r="C4610" i="27"/>
  <c r="D4610" i="27"/>
  <c r="E4610" i="27"/>
  <c r="F4610" i="27"/>
  <c r="A4611" i="27"/>
  <c r="B4611" i="27"/>
  <c r="C4611" i="27"/>
  <c r="D4611" i="27"/>
  <c r="E4611" i="27"/>
  <c r="F4611" i="27"/>
  <c r="A4612" i="27"/>
  <c r="B4612" i="27"/>
  <c r="C4612" i="27"/>
  <c r="D4612" i="27"/>
  <c r="E4612" i="27"/>
  <c r="F4612" i="27"/>
  <c r="A4613" i="27"/>
  <c r="B4613" i="27"/>
  <c r="C4613" i="27"/>
  <c r="D4613" i="27"/>
  <c r="E4613" i="27"/>
  <c r="F4613" i="27"/>
  <c r="A4614" i="27"/>
  <c r="B4614" i="27"/>
  <c r="C4614" i="27"/>
  <c r="D4614" i="27"/>
  <c r="E4614" i="27"/>
  <c r="F4614" i="27"/>
  <c r="A4615" i="27"/>
  <c r="B4615" i="27"/>
  <c r="C4615" i="27"/>
  <c r="D4615" i="27"/>
  <c r="E4615" i="27"/>
  <c r="F4615" i="27"/>
  <c r="A4616" i="27"/>
  <c r="B4616" i="27"/>
  <c r="C4616" i="27"/>
  <c r="D4616" i="27"/>
  <c r="E4616" i="27"/>
  <c r="F4616" i="27"/>
  <c r="A4617" i="27"/>
  <c r="B4617" i="27"/>
  <c r="C4617" i="27"/>
  <c r="D4617" i="27"/>
  <c r="E4617" i="27"/>
  <c r="F4617" i="27"/>
  <c r="A4618" i="27"/>
  <c r="B4618" i="27"/>
  <c r="C4618" i="27"/>
  <c r="D4618" i="27"/>
  <c r="E4618" i="27"/>
  <c r="F4618" i="27"/>
  <c r="A4619" i="27"/>
  <c r="B4619" i="27"/>
  <c r="C4619" i="27"/>
  <c r="D4619" i="27"/>
  <c r="E4619" i="27"/>
  <c r="F4619" i="27"/>
  <c r="A4620" i="27"/>
  <c r="B4620" i="27"/>
  <c r="C4620" i="27"/>
  <c r="D4620" i="27"/>
  <c r="E4620" i="27"/>
  <c r="F4620" i="27"/>
  <c r="A4621" i="27"/>
  <c r="B4621" i="27"/>
  <c r="C4621" i="27"/>
  <c r="D4621" i="27"/>
  <c r="E4621" i="27"/>
  <c r="F4621" i="27"/>
  <c r="A4622" i="27"/>
  <c r="B4622" i="27"/>
  <c r="C4622" i="27"/>
  <c r="D4622" i="27"/>
  <c r="E4622" i="27"/>
  <c r="F4622" i="27"/>
  <c r="A4623" i="27"/>
  <c r="B4623" i="27"/>
  <c r="C4623" i="27"/>
  <c r="D4623" i="27"/>
  <c r="E4623" i="27"/>
  <c r="F4623" i="27"/>
  <c r="A4624" i="27"/>
  <c r="B4624" i="27"/>
  <c r="C4624" i="27"/>
  <c r="D4624" i="27"/>
  <c r="E4624" i="27"/>
  <c r="F4624" i="27"/>
  <c r="A4625" i="27"/>
  <c r="B4625" i="27"/>
  <c r="C4625" i="27"/>
  <c r="D4625" i="27"/>
  <c r="E4625" i="27"/>
  <c r="F4625" i="27"/>
  <c r="A4626" i="27"/>
  <c r="B4626" i="27"/>
  <c r="C4626" i="27"/>
  <c r="D4626" i="27"/>
  <c r="E4626" i="27"/>
  <c r="F4626" i="27"/>
  <c r="A4627" i="27"/>
  <c r="B4627" i="27"/>
  <c r="C4627" i="27"/>
  <c r="D4627" i="27"/>
  <c r="E4627" i="27"/>
  <c r="F4627" i="27"/>
  <c r="A4628" i="27"/>
  <c r="B4628" i="27"/>
  <c r="C4628" i="27"/>
  <c r="D4628" i="27"/>
  <c r="E4628" i="27"/>
  <c r="F4628" i="27"/>
  <c r="A4629" i="27"/>
  <c r="B4629" i="27"/>
  <c r="C4629" i="27"/>
  <c r="D4629" i="27"/>
  <c r="E4629" i="27"/>
  <c r="F4629" i="27"/>
  <c r="A4630" i="27"/>
  <c r="B4630" i="27"/>
  <c r="C4630" i="27"/>
  <c r="D4630" i="27"/>
  <c r="E4630" i="27"/>
  <c r="F4630" i="27"/>
  <c r="A4631" i="27"/>
  <c r="B4631" i="27"/>
  <c r="C4631" i="27"/>
  <c r="D4631" i="27"/>
  <c r="E4631" i="27"/>
  <c r="F4631" i="27"/>
  <c r="A4632" i="27"/>
  <c r="B4632" i="27"/>
  <c r="C4632" i="27"/>
  <c r="D4632" i="27"/>
  <c r="E4632" i="27"/>
  <c r="F4632" i="27"/>
  <c r="A4633" i="27"/>
  <c r="B4633" i="27"/>
  <c r="C4633" i="27"/>
  <c r="D4633" i="27"/>
  <c r="E4633" i="27"/>
  <c r="F4633" i="27"/>
  <c r="A4634" i="27"/>
  <c r="B4634" i="27"/>
  <c r="C4634" i="27"/>
  <c r="D4634" i="27"/>
  <c r="E4634" i="27"/>
  <c r="F4634" i="27"/>
  <c r="A4635" i="27"/>
  <c r="B4635" i="27"/>
  <c r="C4635" i="27"/>
  <c r="D4635" i="27"/>
  <c r="E4635" i="27"/>
  <c r="F4635" i="27"/>
  <c r="A4636" i="27"/>
  <c r="B4636" i="27"/>
  <c r="C4636" i="27"/>
  <c r="D4636" i="27"/>
  <c r="E4636" i="27"/>
  <c r="F4636" i="27"/>
  <c r="A4637" i="27"/>
  <c r="B4637" i="27"/>
  <c r="C4637" i="27"/>
  <c r="D4637" i="27"/>
  <c r="E4637" i="27"/>
  <c r="F4637" i="27"/>
  <c r="A4638" i="27"/>
  <c r="B4638" i="27"/>
  <c r="C4638" i="27"/>
  <c r="D4638" i="27"/>
  <c r="E4638" i="27"/>
  <c r="F4638" i="27"/>
  <c r="A4639" i="27"/>
  <c r="B4639" i="27"/>
  <c r="C4639" i="27"/>
  <c r="D4639" i="27"/>
  <c r="E4639" i="27"/>
  <c r="F4639" i="27"/>
  <c r="A4640" i="27"/>
  <c r="B4640" i="27"/>
  <c r="C4640" i="27"/>
  <c r="D4640" i="27"/>
  <c r="E4640" i="27"/>
  <c r="F4640" i="27"/>
  <c r="A4641" i="27"/>
  <c r="B4641" i="27"/>
  <c r="C4641" i="27"/>
  <c r="D4641" i="27"/>
  <c r="E4641" i="27"/>
  <c r="F4641" i="27"/>
  <c r="A4642" i="27"/>
  <c r="B4642" i="27"/>
  <c r="C4642" i="27"/>
  <c r="D4642" i="27"/>
  <c r="E4642" i="27"/>
  <c r="F4642" i="27"/>
  <c r="A4643" i="27"/>
  <c r="B4643" i="27"/>
  <c r="C4643" i="27"/>
  <c r="D4643" i="27"/>
  <c r="E4643" i="27"/>
  <c r="F4643" i="27"/>
  <c r="A4644" i="27"/>
  <c r="B4644" i="27"/>
  <c r="C4644" i="27"/>
  <c r="D4644" i="27"/>
  <c r="E4644" i="27"/>
  <c r="F4644" i="27"/>
  <c r="A4645" i="27"/>
  <c r="B4645" i="27"/>
  <c r="C4645" i="27"/>
  <c r="D4645" i="27"/>
  <c r="E4645" i="27"/>
  <c r="F4645" i="27"/>
  <c r="A4646" i="27"/>
  <c r="B4646" i="27"/>
  <c r="C4646" i="27"/>
  <c r="D4646" i="27"/>
  <c r="E4646" i="27"/>
  <c r="F4646" i="27"/>
  <c r="A4647" i="27"/>
  <c r="B4647" i="27"/>
  <c r="C4647" i="27"/>
  <c r="D4647" i="27"/>
  <c r="E4647" i="27"/>
  <c r="F4647" i="27"/>
  <c r="A4648" i="27"/>
  <c r="B4648" i="27"/>
  <c r="C4648" i="27"/>
  <c r="D4648" i="27"/>
  <c r="E4648" i="27"/>
  <c r="F4648" i="27"/>
  <c r="A4649" i="27"/>
  <c r="B4649" i="27"/>
  <c r="C4649" i="27"/>
  <c r="D4649" i="27"/>
  <c r="E4649" i="27"/>
  <c r="F4649" i="27"/>
  <c r="A4650" i="27"/>
  <c r="B4650" i="27"/>
  <c r="C4650" i="27"/>
  <c r="D4650" i="27"/>
  <c r="E4650" i="27"/>
  <c r="F4650" i="27"/>
  <c r="A4651" i="27"/>
  <c r="B4651" i="27"/>
  <c r="C4651" i="27"/>
  <c r="D4651" i="27"/>
  <c r="E4651" i="27"/>
  <c r="F4651" i="27"/>
  <c r="A4652" i="27"/>
  <c r="B4652" i="27"/>
  <c r="C4652" i="27"/>
  <c r="D4652" i="27"/>
  <c r="E4652" i="27"/>
  <c r="F4652" i="27"/>
  <c r="A4653" i="27"/>
  <c r="B4653" i="27"/>
  <c r="C4653" i="27"/>
  <c r="D4653" i="27"/>
  <c r="E4653" i="27"/>
  <c r="F4653" i="27"/>
  <c r="A4654" i="27"/>
  <c r="B4654" i="27"/>
  <c r="C4654" i="27"/>
  <c r="D4654" i="27"/>
  <c r="E4654" i="27"/>
  <c r="F4654" i="27"/>
  <c r="A4655" i="27"/>
  <c r="B4655" i="27"/>
  <c r="C4655" i="27"/>
  <c r="D4655" i="27"/>
  <c r="E4655" i="27"/>
  <c r="F4655" i="27"/>
  <c r="A4656" i="27"/>
  <c r="B4656" i="27"/>
  <c r="C4656" i="27"/>
  <c r="D4656" i="27"/>
  <c r="E4656" i="27"/>
  <c r="F4656" i="27"/>
  <c r="A4657" i="27"/>
  <c r="B4657" i="27"/>
  <c r="C4657" i="27"/>
  <c r="D4657" i="27"/>
  <c r="E4657" i="27"/>
  <c r="F4657" i="27"/>
  <c r="A4658" i="27"/>
  <c r="B4658" i="27"/>
  <c r="C4658" i="27"/>
  <c r="D4658" i="27"/>
  <c r="E4658" i="27"/>
  <c r="F4658" i="27"/>
  <c r="A4659" i="27"/>
  <c r="B4659" i="27"/>
  <c r="C4659" i="27"/>
  <c r="D4659" i="27"/>
  <c r="E4659" i="27"/>
  <c r="F4659" i="27"/>
  <c r="A4660" i="27"/>
  <c r="B4660" i="27"/>
  <c r="C4660" i="27"/>
  <c r="D4660" i="27"/>
  <c r="E4660" i="27"/>
  <c r="F4660" i="27"/>
  <c r="A4661" i="27"/>
  <c r="B4661" i="27"/>
  <c r="C4661" i="27"/>
  <c r="D4661" i="27"/>
  <c r="E4661" i="27"/>
  <c r="F4661" i="27"/>
  <c r="A4662" i="27"/>
  <c r="B4662" i="27"/>
  <c r="C4662" i="27"/>
  <c r="D4662" i="27"/>
  <c r="E4662" i="27"/>
  <c r="F4662" i="27"/>
  <c r="A4663" i="27"/>
  <c r="B4663" i="27"/>
  <c r="C4663" i="27"/>
  <c r="D4663" i="27"/>
  <c r="E4663" i="27"/>
  <c r="F4663" i="27"/>
  <c r="A4664" i="27"/>
  <c r="B4664" i="27"/>
  <c r="C4664" i="27"/>
  <c r="D4664" i="27"/>
  <c r="E4664" i="27"/>
  <c r="F4664" i="27"/>
  <c r="A4665" i="27"/>
  <c r="B4665" i="27"/>
  <c r="C4665" i="27"/>
  <c r="D4665" i="27"/>
  <c r="E4665" i="27"/>
  <c r="F4665" i="27"/>
  <c r="A4666" i="27"/>
  <c r="B4666" i="27"/>
  <c r="C4666" i="27"/>
  <c r="D4666" i="27"/>
  <c r="E4666" i="27"/>
  <c r="F4666" i="27"/>
  <c r="A4667" i="27"/>
  <c r="B4667" i="27"/>
  <c r="C4667" i="27"/>
  <c r="D4667" i="27"/>
  <c r="E4667" i="27"/>
  <c r="F4667" i="27"/>
  <c r="A4668" i="27"/>
  <c r="B4668" i="27"/>
  <c r="C4668" i="27"/>
  <c r="D4668" i="27"/>
  <c r="E4668" i="27"/>
  <c r="F4668" i="27"/>
  <c r="A4669" i="27"/>
  <c r="B4669" i="27"/>
  <c r="C4669" i="27"/>
  <c r="D4669" i="27"/>
  <c r="E4669" i="27"/>
  <c r="F4669" i="27"/>
  <c r="A4670" i="27"/>
  <c r="B4670" i="27"/>
  <c r="C4670" i="27"/>
  <c r="D4670" i="27"/>
  <c r="E4670" i="27"/>
  <c r="F4670" i="27"/>
  <c r="A4671" i="27"/>
  <c r="B4671" i="27"/>
  <c r="C4671" i="27"/>
  <c r="D4671" i="27"/>
  <c r="E4671" i="27"/>
  <c r="F4671" i="27"/>
  <c r="A4672" i="27"/>
  <c r="B4672" i="27"/>
  <c r="C4672" i="27"/>
  <c r="D4672" i="27"/>
  <c r="E4672" i="27"/>
  <c r="F4672" i="27"/>
  <c r="A4673" i="27"/>
  <c r="B4673" i="27"/>
  <c r="C4673" i="27"/>
  <c r="D4673" i="27"/>
  <c r="E4673" i="27"/>
  <c r="F4673" i="27"/>
  <c r="A4674" i="27"/>
  <c r="B4674" i="27"/>
  <c r="C4674" i="27"/>
  <c r="D4674" i="27"/>
  <c r="E4674" i="27"/>
  <c r="F4674" i="27"/>
  <c r="A4675" i="27"/>
  <c r="B4675" i="27"/>
  <c r="C4675" i="27"/>
  <c r="D4675" i="27"/>
  <c r="E4675" i="27"/>
  <c r="F4675" i="27"/>
  <c r="A4676" i="27"/>
  <c r="B4676" i="27"/>
  <c r="C4676" i="27"/>
  <c r="D4676" i="27"/>
  <c r="E4676" i="27"/>
  <c r="F4676" i="27"/>
  <c r="A4677" i="27"/>
  <c r="B4677" i="27"/>
  <c r="C4677" i="27"/>
  <c r="D4677" i="27"/>
  <c r="E4677" i="27"/>
  <c r="F4677" i="27"/>
  <c r="A4678" i="27"/>
  <c r="B4678" i="27"/>
  <c r="C4678" i="27"/>
  <c r="D4678" i="27"/>
  <c r="E4678" i="27"/>
  <c r="F4678" i="27"/>
  <c r="A4679" i="27"/>
  <c r="B4679" i="27"/>
  <c r="C4679" i="27"/>
  <c r="D4679" i="27"/>
  <c r="E4679" i="27"/>
  <c r="F4679" i="27"/>
  <c r="A4680" i="27"/>
  <c r="B4680" i="27"/>
  <c r="C4680" i="27"/>
  <c r="D4680" i="27"/>
  <c r="E4680" i="27"/>
  <c r="F4680" i="27"/>
  <c r="A4681" i="27"/>
  <c r="B4681" i="27"/>
  <c r="C4681" i="27"/>
  <c r="D4681" i="27"/>
  <c r="E4681" i="27"/>
  <c r="F4681" i="27"/>
  <c r="A4682" i="27"/>
  <c r="B4682" i="27"/>
  <c r="C4682" i="27"/>
  <c r="D4682" i="27"/>
  <c r="E4682" i="27"/>
  <c r="F4682" i="27"/>
  <c r="A4683" i="27"/>
  <c r="B4683" i="27"/>
  <c r="C4683" i="27"/>
  <c r="D4683" i="27"/>
  <c r="E4683" i="27"/>
  <c r="F4683" i="27"/>
  <c r="A4684" i="27"/>
  <c r="B4684" i="27"/>
  <c r="C4684" i="27"/>
  <c r="D4684" i="27"/>
  <c r="E4684" i="27"/>
  <c r="F4684" i="27"/>
  <c r="A4685" i="27"/>
  <c r="B4685" i="27"/>
  <c r="C4685" i="27"/>
  <c r="D4685" i="27"/>
  <c r="E4685" i="27"/>
  <c r="F4685" i="27"/>
  <c r="A4686" i="27"/>
  <c r="B4686" i="27"/>
  <c r="C4686" i="27"/>
  <c r="D4686" i="27"/>
  <c r="E4686" i="27"/>
  <c r="F4686" i="27"/>
  <c r="A4687" i="27"/>
  <c r="B4687" i="27"/>
  <c r="C4687" i="27"/>
  <c r="D4687" i="27"/>
  <c r="E4687" i="27"/>
  <c r="F4687" i="27"/>
  <c r="A4688" i="27"/>
  <c r="B4688" i="27"/>
  <c r="C4688" i="27"/>
  <c r="D4688" i="27"/>
  <c r="E4688" i="27"/>
  <c r="F4688" i="27"/>
  <c r="A4689" i="27"/>
  <c r="B4689" i="27"/>
  <c r="C4689" i="27"/>
  <c r="D4689" i="27"/>
  <c r="E4689" i="27"/>
  <c r="F4689" i="27"/>
  <c r="A4690" i="27"/>
  <c r="B4690" i="27"/>
  <c r="C4690" i="27"/>
  <c r="D4690" i="27"/>
  <c r="E4690" i="27"/>
  <c r="F4690" i="27"/>
  <c r="A4691" i="27"/>
  <c r="B4691" i="27"/>
  <c r="C4691" i="27"/>
  <c r="D4691" i="27"/>
  <c r="E4691" i="27"/>
  <c r="F4691" i="27"/>
  <c r="A4692" i="27"/>
  <c r="B4692" i="27"/>
  <c r="C4692" i="27"/>
  <c r="D4692" i="27"/>
  <c r="E4692" i="27"/>
  <c r="F4692" i="27"/>
  <c r="A4693" i="27"/>
  <c r="B4693" i="27"/>
  <c r="C4693" i="27"/>
  <c r="D4693" i="27"/>
  <c r="E4693" i="27"/>
  <c r="F4693" i="27"/>
  <c r="A4694" i="27"/>
  <c r="B4694" i="27"/>
  <c r="C4694" i="27"/>
  <c r="D4694" i="27"/>
  <c r="E4694" i="27"/>
  <c r="F4694" i="27"/>
  <c r="A4695" i="27"/>
  <c r="B4695" i="27"/>
  <c r="C4695" i="27"/>
  <c r="D4695" i="27"/>
  <c r="E4695" i="27"/>
  <c r="F4695" i="27"/>
  <c r="A4696" i="27"/>
  <c r="B4696" i="27"/>
  <c r="C4696" i="27"/>
  <c r="D4696" i="27"/>
  <c r="E4696" i="27"/>
  <c r="F4696" i="27"/>
  <c r="A4697" i="27"/>
  <c r="B4697" i="27"/>
  <c r="C4697" i="27"/>
  <c r="D4697" i="27"/>
  <c r="E4697" i="27"/>
  <c r="F4697" i="27"/>
  <c r="A4698" i="27"/>
  <c r="B4698" i="27"/>
  <c r="C4698" i="27"/>
  <c r="D4698" i="27"/>
  <c r="E4698" i="27"/>
  <c r="F4698" i="27"/>
  <c r="A4699" i="27"/>
  <c r="B4699" i="27"/>
  <c r="C4699" i="27"/>
  <c r="D4699" i="27"/>
  <c r="E4699" i="27"/>
  <c r="F4699" i="27"/>
  <c r="A4700" i="27"/>
  <c r="B4700" i="27"/>
  <c r="C4700" i="27"/>
  <c r="D4700" i="27"/>
  <c r="E4700" i="27"/>
  <c r="F4700" i="27"/>
  <c r="A4701" i="27"/>
  <c r="B4701" i="27"/>
  <c r="C4701" i="27"/>
  <c r="D4701" i="27"/>
  <c r="E4701" i="27"/>
  <c r="F4701" i="27"/>
  <c r="A4702" i="27"/>
  <c r="B4702" i="27"/>
  <c r="C4702" i="27"/>
  <c r="D4702" i="27"/>
  <c r="E4702" i="27"/>
  <c r="F4702" i="27"/>
  <c r="A4703" i="27"/>
  <c r="B4703" i="27"/>
  <c r="C4703" i="27"/>
  <c r="D4703" i="27"/>
  <c r="E4703" i="27"/>
  <c r="F4703" i="27"/>
  <c r="A4704" i="27"/>
  <c r="B4704" i="27"/>
  <c r="C4704" i="27"/>
  <c r="D4704" i="27"/>
  <c r="E4704" i="27"/>
  <c r="F4704" i="27"/>
  <c r="A4705" i="27"/>
  <c r="B4705" i="27"/>
  <c r="C4705" i="27"/>
  <c r="D4705" i="27"/>
  <c r="E4705" i="27"/>
  <c r="F4705" i="27"/>
  <c r="A4706" i="27"/>
  <c r="B4706" i="27"/>
  <c r="C4706" i="27"/>
  <c r="D4706" i="27"/>
  <c r="E4706" i="27"/>
  <c r="F4706" i="27"/>
  <c r="A4707" i="27"/>
  <c r="B4707" i="27"/>
  <c r="C4707" i="27"/>
  <c r="D4707" i="27"/>
  <c r="E4707" i="27"/>
  <c r="F4707" i="27"/>
  <c r="A4708" i="27"/>
  <c r="B4708" i="27"/>
  <c r="C4708" i="27"/>
  <c r="D4708" i="27"/>
  <c r="E4708" i="27"/>
  <c r="F4708" i="27"/>
  <c r="A4709" i="27"/>
  <c r="B4709" i="27"/>
  <c r="C4709" i="27"/>
  <c r="D4709" i="27"/>
  <c r="E4709" i="27"/>
  <c r="F4709" i="27"/>
  <c r="A4710" i="27"/>
  <c r="B4710" i="27"/>
  <c r="C4710" i="27"/>
  <c r="D4710" i="27"/>
  <c r="E4710" i="27"/>
  <c r="F4710" i="27"/>
  <c r="A4711" i="27"/>
  <c r="B4711" i="27"/>
  <c r="C4711" i="27"/>
  <c r="D4711" i="27"/>
  <c r="E4711" i="27"/>
  <c r="F4711" i="27"/>
  <c r="A4712" i="27"/>
  <c r="B4712" i="27"/>
  <c r="C4712" i="27"/>
  <c r="D4712" i="27"/>
  <c r="E4712" i="27"/>
  <c r="F4712" i="27"/>
  <c r="A4713" i="27"/>
  <c r="B4713" i="27"/>
  <c r="C4713" i="27"/>
  <c r="D4713" i="27"/>
  <c r="E4713" i="27"/>
  <c r="F4713" i="27"/>
  <c r="A4714" i="27"/>
  <c r="B4714" i="27"/>
  <c r="C4714" i="27"/>
  <c r="D4714" i="27"/>
  <c r="E4714" i="27"/>
  <c r="F4714" i="27"/>
  <c r="A4715" i="27"/>
  <c r="B4715" i="27"/>
  <c r="C4715" i="27"/>
  <c r="D4715" i="27"/>
  <c r="E4715" i="27"/>
  <c r="F4715" i="27"/>
  <c r="A4716" i="27"/>
  <c r="B4716" i="27"/>
  <c r="C4716" i="27"/>
  <c r="D4716" i="27"/>
  <c r="E4716" i="27"/>
  <c r="F4716" i="27"/>
  <c r="A4717" i="27"/>
  <c r="B4717" i="27"/>
  <c r="C4717" i="27"/>
  <c r="D4717" i="27"/>
  <c r="E4717" i="27"/>
  <c r="F4717" i="27"/>
  <c r="A4718" i="27"/>
  <c r="B4718" i="27"/>
  <c r="C4718" i="27"/>
  <c r="D4718" i="27"/>
  <c r="E4718" i="27"/>
  <c r="F4718" i="27"/>
  <c r="A4719" i="27"/>
  <c r="B4719" i="27"/>
  <c r="C4719" i="27"/>
  <c r="D4719" i="27"/>
  <c r="E4719" i="27"/>
  <c r="F4719" i="27"/>
  <c r="A4720" i="27"/>
  <c r="B4720" i="27"/>
  <c r="C4720" i="27"/>
  <c r="D4720" i="27"/>
  <c r="E4720" i="27"/>
  <c r="F4720" i="27"/>
  <c r="A4721" i="27"/>
  <c r="B4721" i="27"/>
  <c r="C4721" i="27"/>
  <c r="D4721" i="27"/>
  <c r="E4721" i="27"/>
  <c r="F4721" i="27"/>
  <c r="A4722" i="27"/>
  <c r="B4722" i="27"/>
  <c r="C4722" i="27"/>
  <c r="D4722" i="27"/>
  <c r="E4722" i="27"/>
  <c r="F4722" i="27"/>
  <c r="A4723" i="27"/>
  <c r="B4723" i="27"/>
  <c r="C4723" i="27"/>
  <c r="D4723" i="27"/>
  <c r="E4723" i="27"/>
  <c r="F4723" i="27"/>
  <c r="A4724" i="27"/>
  <c r="B4724" i="27"/>
  <c r="C4724" i="27"/>
  <c r="D4724" i="27"/>
  <c r="E4724" i="27"/>
  <c r="F4724" i="27"/>
  <c r="A4725" i="27"/>
  <c r="B4725" i="27"/>
  <c r="C4725" i="27"/>
  <c r="D4725" i="27"/>
  <c r="E4725" i="27"/>
  <c r="F4725" i="27"/>
  <c r="A4726" i="27"/>
  <c r="B4726" i="27"/>
  <c r="C4726" i="27"/>
  <c r="D4726" i="27"/>
  <c r="E4726" i="27"/>
  <c r="F4726" i="27"/>
  <c r="A4727" i="27"/>
  <c r="B4727" i="27"/>
  <c r="C4727" i="27"/>
  <c r="D4727" i="27"/>
  <c r="E4727" i="27"/>
  <c r="F4727" i="27"/>
  <c r="A4728" i="27"/>
  <c r="B4728" i="27"/>
  <c r="C4728" i="27"/>
  <c r="D4728" i="27"/>
  <c r="E4728" i="27"/>
  <c r="F4728" i="27"/>
  <c r="A4729" i="27"/>
  <c r="B4729" i="27"/>
  <c r="C4729" i="27"/>
  <c r="D4729" i="27"/>
  <c r="E4729" i="27"/>
  <c r="F4729" i="27"/>
  <c r="A4730" i="27"/>
  <c r="B4730" i="27"/>
  <c r="C4730" i="27"/>
  <c r="D4730" i="27"/>
  <c r="E4730" i="27"/>
  <c r="F4730" i="27"/>
  <c r="A4731" i="27"/>
  <c r="B4731" i="27"/>
  <c r="C4731" i="27"/>
  <c r="D4731" i="27"/>
  <c r="E4731" i="27"/>
  <c r="F4731" i="27"/>
  <c r="A4732" i="27"/>
  <c r="B4732" i="27"/>
  <c r="C4732" i="27"/>
  <c r="D4732" i="27"/>
  <c r="E4732" i="27"/>
  <c r="F4732" i="27"/>
  <c r="A4733" i="27"/>
  <c r="B4733" i="27"/>
  <c r="C4733" i="27"/>
  <c r="D4733" i="27"/>
  <c r="E4733" i="27"/>
  <c r="F4733" i="27"/>
  <c r="A4734" i="27"/>
  <c r="B4734" i="27"/>
  <c r="C4734" i="27"/>
  <c r="D4734" i="27"/>
  <c r="E4734" i="27"/>
  <c r="F4734" i="27"/>
  <c r="A4735" i="27"/>
  <c r="B4735" i="27"/>
  <c r="C4735" i="27"/>
  <c r="D4735" i="27"/>
  <c r="E4735" i="27"/>
  <c r="F4735" i="27"/>
  <c r="A4736" i="27"/>
  <c r="B4736" i="27"/>
  <c r="C4736" i="27"/>
  <c r="D4736" i="27"/>
  <c r="E4736" i="27"/>
  <c r="F4736" i="27"/>
  <c r="A4737" i="27"/>
  <c r="B4737" i="27"/>
  <c r="C4737" i="27"/>
  <c r="D4737" i="27"/>
  <c r="E4737" i="27"/>
  <c r="F4737" i="27"/>
  <c r="A4738" i="27"/>
  <c r="B4738" i="27"/>
  <c r="C4738" i="27"/>
  <c r="D4738" i="27"/>
  <c r="E4738" i="27"/>
  <c r="F4738" i="27"/>
  <c r="A4739" i="27"/>
  <c r="B4739" i="27"/>
  <c r="C4739" i="27"/>
  <c r="D4739" i="27"/>
  <c r="E4739" i="27"/>
  <c r="F4739" i="27"/>
  <c r="A4740" i="27"/>
  <c r="B4740" i="27"/>
  <c r="C4740" i="27"/>
  <c r="D4740" i="27"/>
  <c r="E4740" i="27"/>
  <c r="F4740" i="27"/>
  <c r="A4741" i="27"/>
  <c r="B4741" i="27"/>
  <c r="C4741" i="27"/>
  <c r="D4741" i="27"/>
  <c r="E4741" i="27"/>
  <c r="F4741" i="27"/>
  <c r="A4742" i="27"/>
  <c r="B4742" i="27"/>
  <c r="C4742" i="27"/>
  <c r="D4742" i="27"/>
  <c r="E4742" i="27"/>
  <c r="F4742" i="27"/>
  <c r="A4743" i="27"/>
  <c r="B4743" i="27"/>
  <c r="C4743" i="27"/>
  <c r="D4743" i="27"/>
  <c r="E4743" i="27"/>
  <c r="F4743" i="27"/>
  <c r="A4744" i="27"/>
  <c r="B4744" i="27"/>
  <c r="C4744" i="27"/>
  <c r="D4744" i="27"/>
  <c r="E4744" i="27"/>
  <c r="F4744" i="27"/>
  <c r="A4745" i="27"/>
  <c r="B4745" i="27"/>
  <c r="C4745" i="27"/>
  <c r="D4745" i="27"/>
  <c r="E4745" i="27"/>
  <c r="F4745" i="27"/>
  <c r="A4746" i="27"/>
  <c r="B4746" i="27"/>
  <c r="C4746" i="27"/>
  <c r="D4746" i="27"/>
  <c r="E4746" i="27"/>
  <c r="F4746" i="27"/>
  <c r="A4747" i="27"/>
  <c r="B4747" i="27"/>
  <c r="C4747" i="27"/>
  <c r="D4747" i="27"/>
  <c r="E4747" i="27"/>
  <c r="F4747" i="27"/>
  <c r="A4748" i="27"/>
  <c r="B4748" i="27"/>
  <c r="C4748" i="27"/>
  <c r="D4748" i="27"/>
  <c r="E4748" i="27"/>
  <c r="F4748" i="27"/>
  <c r="A4749" i="27"/>
  <c r="B4749" i="27"/>
  <c r="C4749" i="27"/>
  <c r="D4749" i="27"/>
  <c r="E4749" i="27"/>
  <c r="F4749" i="27"/>
  <c r="A4750" i="27"/>
  <c r="B4750" i="27"/>
  <c r="C4750" i="27"/>
  <c r="D4750" i="27"/>
  <c r="E4750" i="27"/>
  <c r="F4750" i="27"/>
  <c r="A4751" i="27"/>
  <c r="B4751" i="27"/>
  <c r="C4751" i="27"/>
  <c r="D4751" i="27"/>
  <c r="E4751" i="27"/>
  <c r="F4751" i="27"/>
  <c r="A4752" i="27"/>
  <c r="B4752" i="27"/>
  <c r="C4752" i="27"/>
  <c r="D4752" i="27"/>
  <c r="E4752" i="27"/>
  <c r="F4752" i="27"/>
  <c r="A4753" i="27"/>
  <c r="B4753" i="27"/>
  <c r="C4753" i="27"/>
  <c r="D4753" i="27"/>
  <c r="E4753" i="27"/>
  <c r="F4753" i="27"/>
  <c r="A4754" i="27"/>
  <c r="B4754" i="27"/>
  <c r="C4754" i="27"/>
  <c r="D4754" i="27"/>
  <c r="E4754" i="27"/>
  <c r="F4754" i="27"/>
  <c r="A4755" i="27"/>
  <c r="B4755" i="27"/>
  <c r="C4755" i="27"/>
  <c r="D4755" i="27"/>
  <c r="E4755" i="27"/>
  <c r="F4755" i="27"/>
  <c r="A4756" i="27"/>
  <c r="B4756" i="27"/>
  <c r="C4756" i="27"/>
  <c r="D4756" i="27"/>
  <c r="E4756" i="27"/>
  <c r="F4756" i="27"/>
  <c r="A4757" i="27"/>
  <c r="B4757" i="27"/>
  <c r="C4757" i="27"/>
  <c r="D4757" i="27"/>
  <c r="E4757" i="27"/>
  <c r="F4757" i="27"/>
  <c r="A4758" i="27"/>
  <c r="B4758" i="27"/>
  <c r="C4758" i="27"/>
  <c r="D4758" i="27"/>
  <c r="E4758" i="27"/>
  <c r="F4758" i="27"/>
  <c r="A4759" i="27"/>
  <c r="B4759" i="27"/>
  <c r="C4759" i="27"/>
  <c r="D4759" i="27"/>
  <c r="E4759" i="27"/>
  <c r="F4759" i="27"/>
  <c r="A4760" i="27"/>
  <c r="B4760" i="27"/>
  <c r="C4760" i="27"/>
  <c r="D4760" i="27"/>
  <c r="E4760" i="27"/>
  <c r="F4760" i="27"/>
  <c r="A4761" i="27"/>
  <c r="B4761" i="27"/>
  <c r="C4761" i="27"/>
  <c r="D4761" i="27"/>
  <c r="E4761" i="27"/>
  <c r="F4761" i="27"/>
  <c r="A4762" i="27"/>
  <c r="B4762" i="27"/>
  <c r="C4762" i="27"/>
  <c r="D4762" i="27"/>
  <c r="E4762" i="27"/>
  <c r="F4762" i="27"/>
  <c r="A4763" i="27"/>
  <c r="B4763" i="27"/>
  <c r="C4763" i="27"/>
  <c r="D4763" i="27"/>
  <c r="E4763" i="27"/>
  <c r="F4763" i="27"/>
  <c r="A4764" i="27"/>
  <c r="B4764" i="27"/>
  <c r="C4764" i="27"/>
  <c r="D4764" i="27"/>
  <c r="E4764" i="27"/>
  <c r="F4764" i="27"/>
  <c r="A4765" i="27"/>
  <c r="B4765" i="27"/>
  <c r="C4765" i="27"/>
  <c r="D4765" i="27"/>
  <c r="E4765" i="27"/>
  <c r="F4765" i="27"/>
  <c r="A4766" i="27"/>
  <c r="B4766" i="27"/>
  <c r="C4766" i="27"/>
  <c r="D4766" i="27"/>
  <c r="E4766" i="27"/>
  <c r="F4766" i="27"/>
  <c r="A4767" i="27"/>
  <c r="B4767" i="27"/>
  <c r="C4767" i="27"/>
  <c r="D4767" i="27"/>
  <c r="E4767" i="27"/>
  <c r="F4767" i="27"/>
  <c r="A4768" i="27"/>
  <c r="B4768" i="27"/>
  <c r="C4768" i="27"/>
  <c r="D4768" i="27"/>
  <c r="E4768" i="27"/>
  <c r="F4768" i="27"/>
  <c r="A4769" i="27"/>
  <c r="B4769" i="27"/>
  <c r="C4769" i="27"/>
  <c r="D4769" i="27"/>
  <c r="E4769" i="27"/>
  <c r="F4769" i="27"/>
  <c r="A4770" i="27"/>
  <c r="B4770" i="27"/>
  <c r="C4770" i="27"/>
  <c r="D4770" i="27"/>
  <c r="E4770" i="27"/>
  <c r="F4770" i="27"/>
  <c r="A4771" i="27"/>
  <c r="B4771" i="27"/>
  <c r="C4771" i="27"/>
  <c r="D4771" i="27"/>
  <c r="E4771" i="27"/>
  <c r="F4771" i="27"/>
  <c r="A4772" i="27"/>
  <c r="B4772" i="27"/>
  <c r="C4772" i="27"/>
  <c r="D4772" i="27"/>
  <c r="E4772" i="27"/>
  <c r="F4772" i="27"/>
  <c r="A4773" i="27"/>
  <c r="B4773" i="27"/>
  <c r="C4773" i="27"/>
  <c r="D4773" i="27"/>
  <c r="E4773" i="27"/>
  <c r="F4773" i="27"/>
  <c r="A4774" i="27"/>
  <c r="B4774" i="27"/>
  <c r="C4774" i="27"/>
  <c r="D4774" i="27"/>
  <c r="E4774" i="27"/>
  <c r="F4774" i="27"/>
  <c r="A4775" i="27"/>
  <c r="B4775" i="27"/>
  <c r="C4775" i="27"/>
  <c r="D4775" i="27"/>
  <c r="E4775" i="27"/>
  <c r="F4775" i="27"/>
  <c r="A4776" i="27"/>
  <c r="B4776" i="27"/>
  <c r="C4776" i="27"/>
  <c r="D4776" i="27"/>
  <c r="E4776" i="27"/>
  <c r="F4776" i="27"/>
  <c r="A4777" i="27"/>
  <c r="B4777" i="27"/>
  <c r="C4777" i="27"/>
  <c r="D4777" i="27"/>
  <c r="E4777" i="27"/>
  <c r="F4777" i="27"/>
  <c r="A4778" i="27"/>
  <c r="B4778" i="27"/>
  <c r="C4778" i="27"/>
  <c r="D4778" i="27"/>
  <c r="E4778" i="27"/>
  <c r="F4778" i="27"/>
  <c r="A4779" i="27"/>
  <c r="B4779" i="27"/>
  <c r="C4779" i="27"/>
  <c r="D4779" i="27"/>
  <c r="E4779" i="27"/>
  <c r="F4779" i="27"/>
  <c r="A4780" i="27"/>
  <c r="B4780" i="27"/>
  <c r="C4780" i="27"/>
  <c r="D4780" i="27"/>
  <c r="E4780" i="27"/>
  <c r="F4780" i="27"/>
  <c r="A4781" i="27"/>
  <c r="B4781" i="27"/>
  <c r="C4781" i="27"/>
  <c r="D4781" i="27"/>
  <c r="E4781" i="27"/>
  <c r="F4781" i="27"/>
  <c r="A4782" i="27"/>
  <c r="B4782" i="27"/>
  <c r="C4782" i="27"/>
  <c r="D4782" i="27"/>
  <c r="E4782" i="27"/>
  <c r="F4782" i="27"/>
  <c r="A4783" i="27"/>
  <c r="B4783" i="27"/>
  <c r="C4783" i="27"/>
  <c r="D4783" i="27"/>
  <c r="E4783" i="27"/>
  <c r="F4783" i="27"/>
  <c r="A4784" i="27"/>
  <c r="B4784" i="27"/>
  <c r="C4784" i="27"/>
  <c r="D4784" i="27"/>
  <c r="E4784" i="27"/>
  <c r="F4784" i="27"/>
  <c r="A4785" i="27"/>
  <c r="B4785" i="27"/>
  <c r="C4785" i="27"/>
  <c r="D4785" i="27"/>
  <c r="E4785" i="27"/>
  <c r="F4785" i="27"/>
  <c r="A4786" i="27"/>
  <c r="B4786" i="27"/>
  <c r="C4786" i="27"/>
  <c r="D4786" i="27"/>
  <c r="E4786" i="27"/>
  <c r="F4786" i="27"/>
  <c r="A4787" i="27"/>
  <c r="B4787" i="27"/>
  <c r="C4787" i="27"/>
  <c r="D4787" i="27"/>
  <c r="E4787" i="27"/>
  <c r="F4787" i="27"/>
  <c r="A4788" i="27"/>
  <c r="B4788" i="27"/>
  <c r="C4788" i="27"/>
  <c r="D4788" i="27"/>
  <c r="E4788" i="27"/>
  <c r="F4788" i="27"/>
  <c r="A4789" i="27"/>
  <c r="B4789" i="27"/>
  <c r="C4789" i="27"/>
  <c r="D4789" i="27"/>
  <c r="E4789" i="27"/>
  <c r="F4789" i="27"/>
  <c r="A4790" i="27"/>
  <c r="B4790" i="27"/>
  <c r="C4790" i="27"/>
  <c r="D4790" i="27"/>
  <c r="E4790" i="27"/>
  <c r="F4790" i="27"/>
  <c r="A4791" i="27"/>
  <c r="B4791" i="27"/>
  <c r="C4791" i="27"/>
  <c r="D4791" i="27"/>
  <c r="E4791" i="27"/>
  <c r="F4791" i="27"/>
  <c r="A4792" i="27"/>
  <c r="B4792" i="27"/>
  <c r="C4792" i="27"/>
  <c r="D4792" i="27"/>
  <c r="E4792" i="27"/>
  <c r="F4792" i="27"/>
  <c r="A4793" i="27"/>
  <c r="B4793" i="27"/>
  <c r="C4793" i="27"/>
  <c r="D4793" i="27"/>
  <c r="E4793" i="27"/>
  <c r="F4793" i="27"/>
  <c r="A4794" i="27"/>
  <c r="B4794" i="27"/>
  <c r="C4794" i="27"/>
  <c r="D4794" i="27"/>
  <c r="E4794" i="27"/>
  <c r="F4794" i="27"/>
  <c r="A4795" i="27"/>
  <c r="B4795" i="27"/>
  <c r="C4795" i="27"/>
  <c r="D4795" i="27"/>
  <c r="E4795" i="27"/>
  <c r="F4795" i="27"/>
  <c r="A4796" i="27"/>
  <c r="B4796" i="27"/>
  <c r="C4796" i="27"/>
  <c r="D4796" i="27"/>
  <c r="E4796" i="27"/>
  <c r="F4796" i="27"/>
  <c r="A4797" i="27"/>
  <c r="B4797" i="27"/>
  <c r="C4797" i="27"/>
  <c r="D4797" i="27"/>
  <c r="E4797" i="27"/>
  <c r="F4797" i="27"/>
  <c r="A4798" i="27"/>
  <c r="B4798" i="27"/>
  <c r="C4798" i="27"/>
  <c r="D4798" i="27"/>
  <c r="E4798" i="27"/>
  <c r="F4798" i="27"/>
  <c r="A4799" i="27"/>
  <c r="B4799" i="27"/>
  <c r="C4799" i="27"/>
  <c r="D4799" i="27"/>
  <c r="E4799" i="27"/>
  <c r="F4799" i="27"/>
  <c r="A4800" i="27"/>
  <c r="B4800" i="27"/>
  <c r="C4800" i="27"/>
  <c r="D4800" i="27"/>
  <c r="E4800" i="27"/>
  <c r="F4800" i="27"/>
  <c r="A4801" i="27"/>
  <c r="B4801" i="27"/>
  <c r="C4801" i="27"/>
  <c r="D4801" i="27"/>
  <c r="E4801" i="27"/>
  <c r="F4801" i="27"/>
  <c r="A4802" i="27"/>
  <c r="B4802" i="27"/>
  <c r="C4802" i="27"/>
  <c r="D4802" i="27"/>
  <c r="E4802" i="27"/>
  <c r="F4802" i="27"/>
  <c r="A4803" i="27"/>
  <c r="B4803" i="27"/>
  <c r="C4803" i="27"/>
  <c r="D4803" i="27"/>
  <c r="E4803" i="27"/>
  <c r="F4803" i="27"/>
  <c r="A4804" i="27"/>
  <c r="B4804" i="27"/>
  <c r="C4804" i="27"/>
  <c r="D4804" i="27"/>
  <c r="E4804" i="27"/>
  <c r="F4804" i="27"/>
  <c r="A4805" i="27"/>
  <c r="B4805" i="27"/>
  <c r="C4805" i="27"/>
  <c r="D4805" i="27"/>
  <c r="E4805" i="27"/>
  <c r="F4805" i="27"/>
  <c r="A4806" i="27"/>
  <c r="B4806" i="27"/>
  <c r="C4806" i="27"/>
  <c r="D4806" i="27"/>
  <c r="E4806" i="27"/>
  <c r="F4806" i="27"/>
  <c r="A4807" i="27"/>
  <c r="B4807" i="27"/>
  <c r="C4807" i="27"/>
  <c r="D4807" i="27"/>
  <c r="E4807" i="27"/>
  <c r="F4807" i="27"/>
  <c r="A4808" i="27"/>
  <c r="B4808" i="27"/>
  <c r="C4808" i="27"/>
  <c r="D4808" i="27"/>
  <c r="E4808" i="27"/>
  <c r="F4808" i="27"/>
  <c r="A4809" i="27"/>
  <c r="B4809" i="27"/>
  <c r="C4809" i="27"/>
  <c r="D4809" i="27"/>
  <c r="E4809" i="27"/>
  <c r="F4809" i="27"/>
  <c r="A4810" i="27"/>
  <c r="B4810" i="27"/>
  <c r="C4810" i="27"/>
  <c r="D4810" i="27"/>
  <c r="E4810" i="27"/>
  <c r="F4810" i="27"/>
  <c r="A4811" i="27"/>
  <c r="B4811" i="27"/>
  <c r="C4811" i="27"/>
  <c r="D4811" i="27"/>
  <c r="E4811" i="27"/>
  <c r="F4811" i="27"/>
  <c r="A4812" i="27"/>
  <c r="B4812" i="27"/>
  <c r="C4812" i="27"/>
  <c r="D4812" i="27"/>
  <c r="E4812" i="27"/>
  <c r="F4812" i="27"/>
  <c r="A4813" i="27"/>
  <c r="B4813" i="27"/>
  <c r="C4813" i="27"/>
  <c r="D4813" i="27"/>
  <c r="E4813" i="27"/>
  <c r="F4813" i="27"/>
  <c r="A4814" i="27"/>
  <c r="B4814" i="27"/>
  <c r="C4814" i="27"/>
  <c r="D4814" i="27"/>
  <c r="E4814" i="27"/>
  <c r="F4814" i="27"/>
  <c r="A4815" i="27"/>
  <c r="B4815" i="27"/>
  <c r="C4815" i="27"/>
  <c r="D4815" i="27"/>
  <c r="E4815" i="27"/>
  <c r="F4815" i="27"/>
  <c r="A4816" i="27"/>
  <c r="B4816" i="27"/>
  <c r="C4816" i="27"/>
  <c r="D4816" i="27"/>
  <c r="E4816" i="27"/>
  <c r="F4816" i="27"/>
  <c r="A4817" i="27"/>
  <c r="B4817" i="27"/>
  <c r="C4817" i="27"/>
  <c r="D4817" i="27"/>
  <c r="E4817" i="27"/>
  <c r="F4817" i="27"/>
  <c r="A4818" i="27"/>
  <c r="B4818" i="27"/>
  <c r="C4818" i="27"/>
  <c r="D4818" i="27"/>
  <c r="E4818" i="27"/>
  <c r="F4818" i="27"/>
  <c r="A4819" i="27"/>
  <c r="B4819" i="27"/>
  <c r="C4819" i="27"/>
  <c r="D4819" i="27"/>
  <c r="E4819" i="27"/>
  <c r="F4819" i="27"/>
  <c r="A4820" i="27"/>
  <c r="B4820" i="27"/>
  <c r="C4820" i="27"/>
  <c r="D4820" i="27"/>
  <c r="E4820" i="27"/>
  <c r="F4820" i="27"/>
  <c r="A4821" i="27"/>
  <c r="B4821" i="27"/>
  <c r="C4821" i="27"/>
  <c r="D4821" i="27"/>
  <c r="E4821" i="27"/>
  <c r="F4821" i="27"/>
  <c r="A4822" i="27"/>
  <c r="B4822" i="27"/>
  <c r="C4822" i="27"/>
  <c r="D4822" i="27"/>
  <c r="E4822" i="27"/>
  <c r="F4822" i="27"/>
  <c r="A4823" i="27"/>
  <c r="B4823" i="27"/>
  <c r="C4823" i="27"/>
  <c r="D4823" i="27"/>
  <c r="E4823" i="27"/>
  <c r="F4823" i="27"/>
  <c r="A4824" i="27"/>
  <c r="B4824" i="27"/>
  <c r="C4824" i="27"/>
  <c r="D4824" i="27"/>
  <c r="E4824" i="27"/>
  <c r="F4824" i="27"/>
  <c r="A4825" i="27"/>
  <c r="B4825" i="27"/>
  <c r="C4825" i="27"/>
  <c r="D4825" i="27"/>
  <c r="E4825" i="27"/>
  <c r="F4825" i="27"/>
  <c r="A4826" i="27"/>
  <c r="B4826" i="27"/>
  <c r="C4826" i="27"/>
  <c r="D4826" i="27"/>
  <c r="E4826" i="27"/>
  <c r="F4826" i="27"/>
  <c r="A4827" i="27"/>
  <c r="B4827" i="27"/>
  <c r="C4827" i="27"/>
  <c r="D4827" i="27"/>
  <c r="E4827" i="27"/>
  <c r="F4827" i="27"/>
  <c r="A4828" i="27"/>
  <c r="B4828" i="27"/>
  <c r="C4828" i="27"/>
  <c r="D4828" i="27"/>
  <c r="E4828" i="27"/>
  <c r="F4828" i="27"/>
  <c r="A4829" i="27"/>
  <c r="B4829" i="27"/>
  <c r="C4829" i="27"/>
  <c r="D4829" i="27"/>
  <c r="E4829" i="27"/>
  <c r="F4829" i="27"/>
  <c r="A4830" i="27"/>
  <c r="B4830" i="27"/>
  <c r="C4830" i="27"/>
  <c r="D4830" i="27"/>
  <c r="E4830" i="27"/>
  <c r="F4830" i="27"/>
  <c r="A4831" i="27"/>
  <c r="B4831" i="27"/>
  <c r="C4831" i="27"/>
  <c r="D4831" i="27"/>
  <c r="E4831" i="27"/>
  <c r="F4831" i="27"/>
  <c r="A4832" i="27"/>
  <c r="B4832" i="27"/>
  <c r="C4832" i="27"/>
  <c r="D4832" i="27"/>
  <c r="E4832" i="27"/>
  <c r="F4832" i="27"/>
  <c r="A4833" i="27"/>
  <c r="B4833" i="27"/>
  <c r="C4833" i="27"/>
  <c r="D4833" i="27"/>
  <c r="E4833" i="27"/>
  <c r="F4833" i="27"/>
  <c r="A4834" i="27"/>
  <c r="B4834" i="27"/>
  <c r="C4834" i="27"/>
  <c r="D4834" i="27"/>
  <c r="E4834" i="27"/>
  <c r="F4834" i="27"/>
  <c r="A4835" i="27"/>
  <c r="B4835" i="27"/>
  <c r="C4835" i="27"/>
  <c r="D4835" i="27"/>
  <c r="E4835" i="27"/>
  <c r="F4835" i="27"/>
  <c r="A4836" i="27"/>
  <c r="B4836" i="27"/>
  <c r="C4836" i="27"/>
  <c r="D4836" i="27"/>
  <c r="E4836" i="27"/>
  <c r="F4836" i="27"/>
  <c r="A4837" i="27"/>
  <c r="B4837" i="27"/>
  <c r="C4837" i="27"/>
  <c r="D4837" i="27"/>
  <c r="E4837" i="27"/>
  <c r="F4837" i="27"/>
  <c r="A4838" i="27"/>
  <c r="B4838" i="27"/>
  <c r="C4838" i="27"/>
  <c r="D4838" i="27"/>
  <c r="E4838" i="27"/>
  <c r="F4838" i="27"/>
  <c r="A4839" i="27"/>
  <c r="B4839" i="27"/>
  <c r="C4839" i="27"/>
  <c r="D4839" i="27"/>
  <c r="E4839" i="27"/>
  <c r="F4839" i="27"/>
  <c r="A4840" i="27"/>
  <c r="B4840" i="27"/>
  <c r="C4840" i="27"/>
  <c r="D4840" i="27"/>
  <c r="E4840" i="27"/>
  <c r="F4840" i="27"/>
  <c r="A4841" i="27"/>
  <c r="B4841" i="27"/>
  <c r="C4841" i="27"/>
  <c r="D4841" i="27"/>
  <c r="E4841" i="27"/>
  <c r="F4841" i="27"/>
  <c r="A4842" i="27"/>
  <c r="B4842" i="27"/>
  <c r="C4842" i="27"/>
  <c r="D4842" i="27"/>
  <c r="E4842" i="27"/>
  <c r="F4842" i="27"/>
  <c r="A4843" i="27"/>
  <c r="B4843" i="27"/>
  <c r="C4843" i="27"/>
  <c r="D4843" i="27"/>
  <c r="E4843" i="27"/>
  <c r="F4843" i="27"/>
  <c r="A4844" i="27"/>
  <c r="B4844" i="27"/>
  <c r="C4844" i="27"/>
  <c r="D4844" i="27"/>
  <c r="E4844" i="27"/>
  <c r="F4844" i="27"/>
  <c r="A4845" i="27"/>
  <c r="B4845" i="27"/>
  <c r="C4845" i="27"/>
  <c r="D4845" i="27"/>
  <c r="E4845" i="27"/>
  <c r="F4845" i="27"/>
  <c r="A4846" i="27"/>
  <c r="B4846" i="27"/>
  <c r="C4846" i="27"/>
  <c r="D4846" i="27"/>
  <c r="E4846" i="27"/>
  <c r="F4846" i="27"/>
  <c r="A4847" i="27"/>
  <c r="B4847" i="27"/>
  <c r="C4847" i="27"/>
  <c r="D4847" i="27"/>
  <c r="E4847" i="27"/>
  <c r="F4847" i="27"/>
  <c r="A4848" i="27"/>
  <c r="B4848" i="27"/>
  <c r="C4848" i="27"/>
  <c r="D4848" i="27"/>
  <c r="E4848" i="27"/>
  <c r="F4848" i="27"/>
  <c r="A4849" i="27"/>
  <c r="B4849" i="27"/>
  <c r="C4849" i="27"/>
  <c r="D4849" i="27"/>
  <c r="E4849" i="27"/>
  <c r="F4849" i="27"/>
  <c r="A4850" i="27"/>
  <c r="B4850" i="27"/>
  <c r="C4850" i="27"/>
  <c r="D4850" i="27"/>
  <c r="E4850" i="27"/>
  <c r="F4850" i="27"/>
  <c r="A4851" i="27"/>
  <c r="B4851" i="27"/>
  <c r="C4851" i="27"/>
  <c r="D4851" i="27"/>
  <c r="E4851" i="27"/>
  <c r="F4851" i="27"/>
  <c r="A4852" i="27"/>
  <c r="B4852" i="27"/>
  <c r="C4852" i="27"/>
  <c r="D4852" i="27"/>
  <c r="E4852" i="27"/>
  <c r="F4852" i="27"/>
  <c r="A4853" i="27"/>
  <c r="B4853" i="27"/>
  <c r="C4853" i="27"/>
  <c r="D4853" i="27"/>
  <c r="E4853" i="27"/>
  <c r="F4853" i="27"/>
  <c r="A4854" i="27"/>
  <c r="B4854" i="27"/>
  <c r="C4854" i="27"/>
  <c r="D4854" i="27"/>
  <c r="E4854" i="27"/>
  <c r="F4854" i="27"/>
  <c r="A4855" i="27"/>
  <c r="B4855" i="27"/>
  <c r="C4855" i="27"/>
  <c r="D4855" i="27"/>
  <c r="E4855" i="27"/>
  <c r="F4855" i="27"/>
  <c r="A4856" i="27"/>
  <c r="B4856" i="27"/>
  <c r="C4856" i="27"/>
  <c r="D4856" i="27"/>
  <c r="E4856" i="27"/>
  <c r="F4856" i="27"/>
  <c r="A4857" i="27"/>
  <c r="B4857" i="27"/>
  <c r="C4857" i="27"/>
  <c r="D4857" i="27"/>
  <c r="E4857" i="27"/>
  <c r="F4857" i="27"/>
  <c r="A4858" i="27"/>
  <c r="B4858" i="27"/>
  <c r="C4858" i="27"/>
  <c r="D4858" i="27"/>
  <c r="E4858" i="27"/>
  <c r="F4858" i="27"/>
  <c r="A4859" i="27"/>
  <c r="B4859" i="27"/>
  <c r="C4859" i="27"/>
  <c r="D4859" i="27"/>
  <c r="E4859" i="27"/>
  <c r="F4859" i="27"/>
  <c r="A4860" i="27"/>
  <c r="B4860" i="27"/>
  <c r="C4860" i="27"/>
  <c r="D4860" i="27"/>
  <c r="E4860" i="27"/>
  <c r="F4860" i="27"/>
  <c r="A4861" i="27"/>
  <c r="B4861" i="27"/>
  <c r="C4861" i="27"/>
  <c r="D4861" i="27"/>
  <c r="E4861" i="27"/>
  <c r="F4861" i="27"/>
  <c r="A4862" i="27"/>
  <c r="B4862" i="27"/>
  <c r="C4862" i="27"/>
  <c r="D4862" i="27"/>
  <c r="E4862" i="27"/>
  <c r="F4862" i="27"/>
  <c r="A4863" i="27"/>
  <c r="B4863" i="27"/>
  <c r="C4863" i="27"/>
  <c r="D4863" i="27"/>
  <c r="E4863" i="27"/>
  <c r="F4863" i="27"/>
  <c r="A4864" i="27"/>
  <c r="B4864" i="27"/>
  <c r="C4864" i="27"/>
  <c r="D4864" i="27"/>
  <c r="E4864" i="27"/>
  <c r="F4864" i="27"/>
  <c r="A4865" i="27"/>
  <c r="B4865" i="27"/>
  <c r="C4865" i="27"/>
  <c r="D4865" i="27"/>
  <c r="E4865" i="27"/>
  <c r="F4865" i="27"/>
  <c r="A4866" i="27"/>
  <c r="B4866" i="27"/>
  <c r="C4866" i="27"/>
  <c r="D4866" i="27"/>
  <c r="E4866" i="27"/>
  <c r="F4866" i="27"/>
  <c r="A4867" i="27"/>
  <c r="B4867" i="27"/>
  <c r="C4867" i="27"/>
  <c r="D4867" i="27"/>
  <c r="E4867" i="27"/>
  <c r="F4867" i="27"/>
  <c r="A4868" i="27"/>
  <c r="B4868" i="27"/>
  <c r="C4868" i="27"/>
  <c r="D4868" i="27"/>
  <c r="E4868" i="27"/>
  <c r="F4868" i="27"/>
  <c r="A4869" i="27"/>
  <c r="B4869" i="27"/>
  <c r="C4869" i="27"/>
  <c r="D4869" i="27"/>
  <c r="E4869" i="27"/>
  <c r="F4869" i="27"/>
  <c r="A4870" i="27"/>
  <c r="B4870" i="27"/>
  <c r="C4870" i="27"/>
  <c r="D4870" i="27"/>
  <c r="E4870" i="27"/>
  <c r="F4870" i="27"/>
  <c r="A4871" i="27"/>
  <c r="B4871" i="27"/>
  <c r="C4871" i="27"/>
  <c r="D4871" i="27"/>
  <c r="E4871" i="27"/>
  <c r="F4871" i="27"/>
  <c r="A4872" i="27"/>
  <c r="B4872" i="27"/>
  <c r="C4872" i="27"/>
  <c r="D4872" i="27"/>
  <c r="E4872" i="27"/>
  <c r="F4872" i="27"/>
  <c r="A4873" i="27"/>
  <c r="B4873" i="27"/>
  <c r="C4873" i="27"/>
  <c r="D4873" i="27"/>
  <c r="E4873" i="27"/>
  <c r="F4873" i="27"/>
  <c r="A4874" i="27"/>
  <c r="B4874" i="27"/>
  <c r="C4874" i="27"/>
  <c r="D4874" i="27"/>
  <c r="E4874" i="27"/>
  <c r="F4874" i="27"/>
  <c r="A4875" i="27"/>
  <c r="B4875" i="27"/>
  <c r="C4875" i="27"/>
  <c r="D4875" i="27"/>
  <c r="E4875" i="27"/>
  <c r="F4875" i="27"/>
  <c r="A4876" i="27"/>
  <c r="B4876" i="27"/>
  <c r="C4876" i="27"/>
  <c r="D4876" i="27"/>
  <c r="E4876" i="27"/>
  <c r="F4876" i="27"/>
  <c r="A4877" i="27"/>
  <c r="B4877" i="27"/>
  <c r="C4877" i="27"/>
  <c r="D4877" i="27"/>
  <c r="E4877" i="27"/>
  <c r="F4877" i="27"/>
  <c r="A4878" i="27"/>
  <c r="B4878" i="27"/>
  <c r="C4878" i="27"/>
  <c r="D4878" i="27"/>
  <c r="E4878" i="27"/>
  <c r="F4878" i="27"/>
  <c r="A4879" i="27"/>
  <c r="B4879" i="27"/>
  <c r="C4879" i="27"/>
  <c r="D4879" i="27"/>
  <c r="E4879" i="27"/>
  <c r="F4879" i="27"/>
  <c r="A4880" i="27"/>
  <c r="B4880" i="27"/>
  <c r="C4880" i="27"/>
  <c r="D4880" i="27"/>
  <c r="E4880" i="27"/>
  <c r="F4880" i="27"/>
  <c r="A4881" i="27"/>
  <c r="B4881" i="27"/>
  <c r="C4881" i="27"/>
  <c r="D4881" i="27"/>
  <c r="E4881" i="27"/>
  <c r="F4881" i="27"/>
  <c r="A4882" i="27"/>
  <c r="B4882" i="27"/>
  <c r="C4882" i="27"/>
  <c r="D4882" i="27"/>
  <c r="E4882" i="27"/>
  <c r="F4882" i="27"/>
  <c r="A4883" i="27"/>
  <c r="B4883" i="27"/>
  <c r="C4883" i="27"/>
  <c r="D4883" i="27"/>
  <c r="E4883" i="27"/>
  <c r="F4883" i="27"/>
  <c r="A4884" i="27"/>
  <c r="B4884" i="27"/>
  <c r="C4884" i="27"/>
  <c r="D4884" i="27"/>
  <c r="E4884" i="27"/>
  <c r="F4884" i="27"/>
  <c r="A4885" i="27"/>
  <c r="B4885" i="27"/>
  <c r="C4885" i="27"/>
  <c r="D4885" i="27"/>
  <c r="E4885" i="27"/>
  <c r="F4885" i="27"/>
  <c r="A4886" i="27"/>
  <c r="B4886" i="27"/>
  <c r="C4886" i="27"/>
  <c r="D4886" i="27"/>
  <c r="E4886" i="27"/>
  <c r="F4886" i="27"/>
  <c r="A4887" i="27"/>
  <c r="B4887" i="27"/>
  <c r="C4887" i="27"/>
  <c r="D4887" i="27"/>
  <c r="E4887" i="27"/>
  <c r="F4887" i="27"/>
  <c r="A4888" i="27"/>
  <c r="B4888" i="27"/>
  <c r="C4888" i="27"/>
  <c r="D4888" i="27"/>
  <c r="E4888" i="27"/>
  <c r="F4888" i="27"/>
  <c r="A4889" i="27"/>
  <c r="B4889" i="27"/>
  <c r="C4889" i="27"/>
  <c r="D4889" i="27"/>
  <c r="E4889" i="27"/>
  <c r="F4889" i="27"/>
  <c r="A4890" i="27"/>
  <c r="B4890" i="27"/>
  <c r="C4890" i="27"/>
  <c r="D4890" i="27"/>
  <c r="E4890" i="27"/>
  <c r="F4890" i="27"/>
  <c r="A4891" i="27"/>
  <c r="B4891" i="27"/>
  <c r="C4891" i="27"/>
  <c r="D4891" i="27"/>
  <c r="E4891" i="27"/>
  <c r="F4891" i="27"/>
  <c r="A4892" i="27"/>
  <c r="B4892" i="27"/>
  <c r="C4892" i="27"/>
  <c r="D4892" i="27"/>
  <c r="E4892" i="27"/>
  <c r="F4892" i="27"/>
  <c r="A4893" i="27"/>
  <c r="B4893" i="27"/>
  <c r="C4893" i="27"/>
  <c r="D4893" i="27"/>
  <c r="E4893" i="27"/>
  <c r="F4893" i="27"/>
  <c r="A4894" i="27"/>
  <c r="B4894" i="27"/>
  <c r="C4894" i="27"/>
  <c r="D4894" i="27"/>
  <c r="E4894" i="27"/>
  <c r="F4894" i="27"/>
  <c r="A4895" i="27"/>
  <c r="B4895" i="27"/>
  <c r="C4895" i="27"/>
  <c r="D4895" i="27"/>
  <c r="E4895" i="27"/>
  <c r="F4895" i="27"/>
  <c r="A4896" i="27"/>
  <c r="B4896" i="27"/>
  <c r="C4896" i="27"/>
  <c r="D4896" i="27"/>
  <c r="E4896" i="27"/>
  <c r="F4896" i="27"/>
  <c r="A4897" i="27"/>
  <c r="B4897" i="27"/>
  <c r="C4897" i="27"/>
  <c r="D4897" i="27"/>
  <c r="E4897" i="27"/>
  <c r="F4897" i="27"/>
  <c r="A4898" i="27"/>
  <c r="B4898" i="27"/>
  <c r="C4898" i="27"/>
  <c r="D4898" i="27"/>
  <c r="E4898" i="27"/>
  <c r="F4898" i="27"/>
  <c r="A4899" i="27"/>
  <c r="B4899" i="27"/>
  <c r="C4899" i="27"/>
  <c r="D4899" i="27"/>
  <c r="E4899" i="27"/>
  <c r="F4899" i="27"/>
  <c r="A4900" i="27"/>
  <c r="B4900" i="27"/>
  <c r="C4900" i="27"/>
  <c r="D4900" i="27"/>
  <c r="E4900" i="27"/>
  <c r="F4900" i="27"/>
  <c r="A4901" i="27"/>
  <c r="B4901" i="27"/>
  <c r="C4901" i="27"/>
  <c r="D4901" i="27"/>
  <c r="E4901" i="27"/>
  <c r="F4901" i="27"/>
  <c r="A4902" i="27"/>
  <c r="B4902" i="27"/>
  <c r="C4902" i="27"/>
  <c r="D4902" i="27"/>
  <c r="E4902" i="27"/>
  <c r="F4902" i="27"/>
  <c r="A4903" i="27"/>
  <c r="B4903" i="27"/>
  <c r="C4903" i="27"/>
  <c r="D4903" i="27"/>
  <c r="E4903" i="27"/>
  <c r="F4903" i="27"/>
  <c r="A4904" i="27"/>
  <c r="B4904" i="27"/>
  <c r="C4904" i="27"/>
  <c r="D4904" i="27"/>
  <c r="E4904" i="27"/>
  <c r="F4904" i="27"/>
  <c r="A4905" i="27"/>
  <c r="B4905" i="27"/>
  <c r="C4905" i="27"/>
  <c r="D4905" i="27"/>
  <c r="E4905" i="27"/>
  <c r="F4905" i="27"/>
  <c r="A4906" i="27"/>
  <c r="B4906" i="27"/>
  <c r="C4906" i="27"/>
  <c r="D4906" i="27"/>
  <c r="E4906" i="27"/>
  <c r="F4906" i="27"/>
  <c r="A4907" i="27"/>
  <c r="B4907" i="27"/>
  <c r="C4907" i="27"/>
  <c r="D4907" i="27"/>
  <c r="E4907" i="27"/>
  <c r="F4907" i="27"/>
  <c r="A4908" i="27"/>
  <c r="B4908" i="27"/>
  <c r="C4908" i="27"/>
  <c r="D4908" i="27"/>
  <c r="E4908" i="27"/>
  <c r="F4908" i="27"/>
  <c r="A4909" i="27"/>
  <c r="B4909" i="27"/>
  <c r="C4909" i="27"/>
  <c r="D4909" i="27"/>
  <c r="E4909" i="27"/>
  <c r="F4909" i="27"/>
  <c r="A4910" i="27"/>
  <c r="B4910" i="27"/>
  <c r="C4910" i="27"/>
  <c r="D4910" i="27"/>
  <c r="E4910" i="27"/>
  <c r="F4910" i="27"/>
  <c r="A4911" i="27"/>
  <c r="B4911" i="27"/>
  <c r="C4911" i="27"/>
  <c r="D4911" i="27"/>
  <c r="E4911" i="27"/>
  <c r="F4911" i="27"/>
  <c r="A4912" i="27"/>
  <c r="B4912" i="27"/>
  <c r="C4912" i="27"/>
  <c r="D4912" i="27"/>
  <c r="E4912" i="27"/>
  <c r="F4912" i="27"/>
  <c r="A4913" i="27"/>
  <c r="B4913" i="27"/>
  <c r="C4913" i="27"/>
  <c r="D4913" i="27"/>
  <c r="E4913" i="27"/>
  <c r="F4913" i="27"/>
  <c r="A4914" i="27"/>
  <c r="B4914" i="27"/>
  <c r="C4914" i="27"/>
  <c r="D4914" i="27"/>
  <c r="E4914" i="27"/>
  <c r="F4914" i="27"/>
  <c r="A4915" i="27"/>
  <c r="B4915" i="27"/>
  <c r="C4915" i="27"/>
  <c r="D4915" i="27"/>
  <c r="E4915" i="27"/>
  <c r="F4915" i="27"/>
  <c r="A4916" i="27"/>
  <c r="B4916" i="27"/>
  <c r="C4916" i="27"/>
  <c r="D4916" i="27"/>
  <c r="E4916" i="27"/>
  <c r="F4916" i="27"/>
  <c r="A4917" i="27"/>
  <c r="B4917" i="27"/>
  <c r="C4917" i="27"/>
  <c r="D4917" i="27"/>
  <c r="E4917" i="27"/>
  <c r="F4917" i="27"/>
  <c r="A4918" i="27"/>
  <c r="B4918" i="27"/>
  <c r="C4918" i="27"/>
  <c r="D4918" i="27"/>
  <c r="E4918" i="27"/>
  <c r="F4918" i="27"/>
  <c r="A4919" i="27"/>
  <c r="B4919" i="27"/>
  <c r="C4919" i="27"/>
  <c r="D4919" i="27"/>
  <c r="E4919" i="27"/>
  <c r="F4919" i="27"/>
  <c r="A4920" i="27"/>
  <c r="B4920" i="27"/>
  <c r="C4920" i="27"/>
  <c r="D4920" i="27"/>
  <c r="E4920" i="27"/>
  <c r="F4920" i="27"/>
  <c r="A4921" i="27"/>
  <c r="B4921" i="27"/>
  <c r="C4921" i="27"/>
  <c r="D4921" i="27"/>
  <c r="E4921" i="27"/>
  <c r="F4921" i="27"/>
  <c r="A4922" i="27"/>
  <c r="B4922" i="27"/>
  <c r="C4922" i="27"/>
  <c r="D4922" i="27"/>
  <c r="E4922" i="27"/>
  <c r="F4922" i="27"/>
  <c r="A4923" i="27"/>
  <c r="B4923" i="27"/>
  <c r="C4923" i="27"/>
  <c r="D4923" i="27"/>
  <c r="E4923" i="27"/>
  <c r="F4923" i="27"/>
  <c r="A4924" i="27"/>
  <c r="B4924" i="27"/>
  <c r="C4924" i="27"/>
  <c r="D4924" i="27"/>
  <c r="E4924" i="27"/>
  <c r="F4924" i="27"/>
  <c r="A4925" i="27"/>
  <c r="B4925" i="27"/>
  <c r="C4925" i="27"/>
  <c r="D4925" i="27"/>
  <c r="E4925" i="27"/>
  <c r="F4925" i="27"/>
  <c r="A4926" i="27"/>
  <c r="B4926" i="27"/>
  <c r="C4926" i="27"/>
  <c r="D4926" i="27"/>
  <c r="E4926" i="27"/>
  <c r="F4926" i="27"/>
  <c r="A4927" i="27"/>
  <c r="B4927" i="27"/>
  <c r="C4927" i="27"/>
  <c r="D4927" i="27"/>
  <c r="E4927" i="27"/>
  <c r="F4927" i="27"/>
  <c r="A4928" i="27"/>
  <c r="B4928" i="27"/>
  <c r="C4928" i="27"/>
  <c r="D4928" i="27"/>
  <c r="E4928" i="27"/>
  <c r="F4928" i="27"/>
  <c r="A4929" i="27"/>
  <c r="B4929" i="27"/>
  <c r="C4929" i="27"/>
  <c r="D4929" i="27"/>
  <c r="E4929" i="27"/>
  <c r="F4929" i="27"/>
  <c r="A4930" i="27"/>
  <c r="B4930" i="27"/>
  <c r="C4930" i="27"/>
  <c r="D4930" i="27"/>
  <c r="E4930" i="27"/>
  <c r="F4930" i="27"/>
  <c r="A4931" i="27"/>
  <c r="B4931" i="27"/>
  <c r="C4931" i="27"/>
  <c r="D4931" i="27"/>
  <c r="E4931" i="27"/>
  <c r="F4931" i="27"/>
  <c r="A4932" i="27"/>
  <c r="B4932" i="27"/>
  <c r="C4932" i="27"/>
  <c r="D4932" i="27"/>
  <c r="E4932" i="27"/>
  <c r="F4932" i="27"/>
  <c r="A4933" i="27"/>
  <c r="B4933" i="27"/>
  <c r="C4933" i="27"/>
  <c r="D4933" i="27"/>
  <c r="E4933" i="27"/>
  <c r="F4933" i="27"/>
  <c r="A4934" i="27"/>
  <c r="B4934" i="27"/>
  <c r="C4934" i="27"/>
  <c r="D4934" i="27"/>
  <c r="E4934" i="27"/>
  <c r="F4934" i="27"/>
  <c r="A4935" i="27"/>
  <c r="B4935" i="27"/>
  <c r="C4935" i="27"/>
  <c r="D4935" i="27"/>
  <c r="E4935" i="27"/>
  <c r="F4935" i="27"/>
  <c r="A4936" i="27"/>
  <c r="B4936" i="27"/>
  <c r="C4936" i="27"/>
  <c r="D4936" i="27"/>
  <c r="E4936" i="27"/>
  <c r="F4936" i="27"/>
  <c r="A4937" i="27"/>
  <c r="B4937" i="27"/>
  <c r="C4937" i="27"/>
  <c r="D4937" i="27"/>
  <c r="E4937" i="27"/>
  <c r="F4937" i="27"/>
  <c r="A4938" i="27"/>
  <c r="B4938" i="27"/>
  <c r="C4938" i="27"/>
  <c r="D4938" i="27"/>
  <c r="E4938" i="27"/>
  <c r="F4938" i="27"/>
  <c r="A4939" i="27"/>
  <c r="B4939" i="27"/>
  <c r="C4939" i="27"/>
  <c r="D4939" i="27"/>
  <c r="E4939" i="27"/>
  <c r="F4939" i="27"/>
  <c r="A4940" i="27"/>
  <c r="B4940" i="27"/>
  <c r="C4940" i="27"/>
  <c r="D4940" i="27"/>
  <c r="E4940" i="27"/>
  <c r="F4940" i="27"/>
  <c r="A4941" i="27"/>
  <c r="B4941" i="27"/>
  <c r="C4941" i="27"/>
  <c r="D4941" i="27"/>
  <c r="E4941" i="27"/>
  <c r="F4941" i="27"/>
  <c r="A4942" i="27"/>
  <c r="B4942" i="27"/>
  <c r="C4942" i="27"/>
  <c r="D4942" i="27"/>
  <c r="E4942" i="27"/>
  <c r="F4942" i="27"/>
  <c r="A4943" i="27"/>
  <c r="B4943" i="27"/>
  <c r="C4943" i="27"/>
  <c r="D4943" i="27"/>
  <c r="E4943" i="27"/>
  <c r="F4943" i="27"/>
  <c r="A4944" i="27"/>
  <c r="B4944" i="27"/>
  <c r="C4944" i="27"/>
  <c r="D4944" i="27"/>
  <c r="E4944" i="27"/>
  <c r="F4944" i="27"/>
  <c r="A4945" i="27"/>
  <c r="B4945" i="27"/>
  <c r="C4945" i="27"/>
  <c r="D4945" i="27"/>
  <c r="E4945" i="27"/>
  <c r="F4945" i="27"/>
  <c r="A4946" i="27"/>
  <c r="B4946" i="27"/>
  <c r="C4946" i="27"/>
  <c r="D4946" i="27"/>
  <c r="E4946" i="27"/>
  <c r="F4946" i="27"/>
  <c r="A4947" i="27"/>
  <c r="B4947" i="27"/>
  <c r="C4947" i="27"/>
  <c r="D4947" i="27"/>
  <c r="E4947" i="27"/>
  <c r="F4947" i="27"/>
  <c r="A4948" i="27"/>
  <c r="B4948" i="27"/>
  <c r="C4948" i="27"/>
  <c r="D4948" i="27"/>
  <c r="E4948" i="27"/>
  <c r="F4948" i="27"/>
  <c r="A4949" i="27"/>
  <c r="B4949" i="27"/>
  <c r="C4949" i="27"/>
  <c r="D4949" i="27"/>
  <c r="E4949" i="27"/>
  <c r="F4949" i="27"/>
  <c r="A4950" i="27"/>
  <c r="B4950" i="27"/>
  <c r="C4950" i="27"/>
  <c r="D4950" i="27"/>
  <c r="E4950" i="27"/>
  <c r="F4950" i="27"/>
  <c r="A4951" i="27"/>
  <c r="B4951" i="27"/>
  <c r="C4951" i="27"/>
  <c r="D4951" i="27"/>
  <c r="E4951" i="27"/>
  <c r="F4951" i="27"/>
  <c r="A4952" i="27"/>
  <c r="B4952" i="27"/>
  <c r="C4952" i="27"/>
  <c r="D4952" i="27"/>
  <c r="E4952" i="27"/>
  <c r="F4952" i="27"/>
  <c r="A4953" i="27"/>
  <c r="B4953" i="27"/>
  <c r="C4953" i="27"/>
  <c r="D4953" i="27"/>
  <c r="E4953" i="27"/>
  <c r="F4953" i="27"/>
  <c r="A4954" i="27"/>
  <c r="B4954" i="27"/>
  <c r="C4954" i="27"/>
  <c r="D4954" i="27"/>
  <c r="E4954" i="27"/>
  <c r="F4954" i="27"/>
  <c r="A4955" i="27"/>
  <c r="B4955" i="27"/>
  <c r="C4955" i="27"/>
  <c r="D4955" i="27"/>
  <c r="E4955" i="27"/>
  <c r="F4955" i="27"/>
  <c r="A4956" i="27"/>
  <c r="B4956" i="27"/>
  <c r="C4956" i="27"/>
  <c r="D4956" i="27"/>
  <c r="E4956" i="27"/>
  <c r="F4956" i="27"/>
  <c r="A4957" i="27"/>
  <c r="B4957" i="27"/>
  <c r="C4957" i="27"/>
  <c r="D4957" i="27"/>
  <c r="E4957" i="27"/>
  <c r="F4957" i="27"/>
  <c r="A4958" i="27"/>
  <c r="B4958" i="27"/>
  <c r="C4958" i="27"/>
  <c r="D4958" i="27"/>
  <c r="E4958" i="27"/>
  <c r="F4958" i="27"/>
  <c r="A4959" i="27"/>
  <c r="B4959" i="27"/>
  <c r="C4959" i="27"/>
  <c r="D4959" i="27"/>
  <c r="E4959" i="27"/>
  <c r="F4959" i="27"/>
  <c r="A4960" i="27"/>
  <c r="B4960" i="27"/>
  <c r="C4960" i="27"/>
  <c r="D4960" i="27"/>
  <c r="E4960" i="27"/>
  <c r="F4960" i="27"/>
  <c r="A4961" i="27"/>
  <c r="B4961" i="27"/>
  <c r="C4961" i="27"/>
  <c r="D4961" i="27"/>
  <c r="E4961" i="27"/>
  <c r="F4961" i="27"/>
  <c r="A4962" i="27"/>
  <c r="B4962" i="27"/>
  <c r="C4962" i="27"/>
  <c r="D4962" i="27"/>
  <c r="E4962" i="27"/>
  <c r="F4962" i="27"/>
  <c r="A4963" i="27"/>
  <c r="B4963" i="27"/>
  <c r="C4963" i="27"/>
  <c r="D4963" i="27"/>
  <c r="E4963" i="27"/>
  <c r="F4963" i="27"/>
  <c r="A4964" i="27"/>
  <c r="B4964" i="27"/>
  <c r="C4964" i="27"/>
  <c r="D4964" i="27"/>
  <c r="E4964" i="27"/>
  <c r="F4964" i="27"/>
  <c r="A4965" i="27"/>
  <c r="B4965" i="27"/>
  <c r="C4965" i="27"/>
  <c r="D4965" i="27"/>
  <c r="E4965" i="27"/>
  <c r="F4965" i="27"/>
  <c r="A4966" i="27"/>
  <c r="B4966" i="27"/>
  <c r="C4966" i="27"/>
  <c r="D4966" i="27"/>
  <c r="E4966" i="27"/>
  <c r="F4966" i="27"/>
  <c r="A4967" i="27"/>
  <c r="B4967" i="27"/>
  <c r="C4967" i="27"/>
  <c r="D4967" i="27"/>
  <c r="E4967" i="27"/>
  <c r="F4967" i="27"/>
  <c r="A4968" i="27"/>
  <c r="B4968" i="27"/>
  <c r="C4968" i="27"/>
  <c r="D4968" i="27"/>
  <c r="E4968" i="27"/>
  <c r="F4968" i="27"/>
  <c r="A4969" i="27"/>
  <c r="B4969" i="27"/>
  <c r="C4969" i="27"/>
  <c r="D4969" i="27"/>
  <c r="E4969" i="27"/>
  <c r="F4969" i="27"/>
  <c r="A4970" i="27"/>
  <c r="B4970" i="27"/>
  <c r="C4970" i="27"/>
  <c r="D4970" i="27"/>
  <c r="E4970" i="27"/>
  <c r="F4970" i="27"/>
  <c r="A4971" i="27"/>
  <c r="B4971" i="27"/>
  <c r="C4971" i="27"/>
  <c r="D4971" i="27"/>
  <c r="E4971" i="27"/>
  <c r="F4971" i="27"/>
  <c r="A4972" i="27"/>
  <c r="B4972" i="27"/>
  <c r="C4972" i="27"/>
  <c r="D4972" i="27"/>
  <c r="E4972" i="27"/>
  <c r="F4972" i="27"/>
  <c r="A4973" i="27"/>
  <c r="B4973" i="27"/>
  <c r="C4973" i="27"/>
  <c r="D4973" i="27"/>
  <c r="E4973" i="27"/>
  <c r="F4973" i="27"/>
  <c r="A4974" i="27"/>
  <c r="B4974" i="27"/>
  <c r="C4974" i="27"/>
  <c r="D4974" i="27"/>
  <c r="E4974" i="27"/>
  <c r="F4974" i="27"/>
  <c r="A4975" i="27"/>
  <c r="B4975" i="27"/>
  <c r="C4975" i="27"/>
  <c r="D4975" i="27"/>
  <c r="E4975" i="27"/>
  <c r="F4975" i="27"/>
  <c r="A4976" i="27"/>
  <c r="B4976" i="27"/>
  <c r="C4976" i="27"/>
  <c r="D4976" i="27"/>
  <c r="E4976" i="27"/>
  <c r="F4976" i="27"/>
  <c r="A4977" i="27"/>
  <c r="B4977" i="27"/>
  <c r="C4977" i="27"/>
  <c r="D4977" i="27"/>
  <c r="E4977" i="27"/>
  <c r="F4977" i="27"/>
  <c r="A4978" i="27"/>
  <c r="B4978" i="27"/>
  <c r="C4978" i="27"/>
  <c r="D4978" i="27"/>
  <c r="E4978" i="27"/>
  <c r="F4978" i="27"/>
  <c r="A4979" i="27"/>
  <c r="B4979" i="27"/>
  <c r="C4979" i="27"/>
  <c r="D4979" i="27"/>
  <c r="E4979" i="27"/>
  <c r="F4979" i="27"/>
  <c r="A4980" i="27"/>
  <c r="B4980" i="27"/>
  <c r="C4980" i="27"/>
  <c r="D4980" i="27"/>
  <c r="E4980" i="27"/>
  <c r="F4980" i="27"/>
  <c r="A4981" i="27"/>
  <c r="B4981" i="27"/>
  <c r="C4981" i="27"/>
  <c r="D4981" i="27"/>
  <c r="E4981" i="27"/>
  <c r="F4981" i="27"/>
  <c r="A4982" i="27"/>
  <c r="B4982" i="27"/>
  <c r="C4982" i="27"/>
  <c r="D4982" i="27"/>
  <c r="E4982" i="27"/>
  <c r="F4982" i="27"/>
  <c r="A4983" i="27"/>
  <c r="B4983" i="27"/>
  <c r="C4983" i="27"/>
  <c r="D4983" i="27"/>
  <c r="E4983" i="27"/>
  <c r="F4983" i="27"/>
  <c r="A4984" i="27"/>
  <c r="B4984" i="27"/>
  <c r="C4984" i="27"/>
  <c r="D4984" i="27"/>
  <c r="E4984" i="27"/>
  <c r="F4984" i="27"/>
  <c r="A4985" i="27"/>
  <c r="B4985" i="27"/>
  <c r="C4985" i="27"/>
  <c r="D4985" i="27"/>
  <c r="E4985" i="27"/>
  <c r="F4985" i="27"/>
  <c r="A4986" i="27"/>
  <c r="B4986" i="27"/>
  <c r="C4986" i="27"/>
  <c r="D4986" i="27"/>
  <c r="E4986" i="27"/>
  <c r="F4986" i="27"/>
  <c r="A4987" i="27"/>
  <c r="B4987" i="27"/>
  <c r="C4987" i="27"/>
  <c r="D4987" i="27"/>
  <c r="E4987" i="27"/>
  <c r="F4987" i="27"/>
  <c r="A4988" i="27"/>
  <c r="B4988" i="27"/>
  <c r="C4988" i="27"/>
  <c r="D4988" i="27"/>
  <c r="E4988" i="27"/>
  <c r="F4988" i="27"/>
  <c r="A4989" i="27"/>
  <c r="B4989" i="27"/>
  <c r="C4989" i="27"/>
  <c r="D4989" i="27"/>
  <c r="E4989" i="27"/>
  <c r="F4989" i="27"/>
  <c r="A4990" i="27"/>
  <c r="B4990" i="27"/>
  <c r="C4990" i="27"/>
  <c r="D4990" i="27"/>
  <c r="E4990" i="27"/>
  <c r="F4990" i="27"/>
  <c r="A4991" i="27"/>
  <c r="B4991" i="27"/>
  <c r="C4991" i="27"/>
  <c r="D4991" i="27"/>
  <c r="E4991" i="27"/>
  <c r="F4991" i="27"/>
  <c r="A4992" i="27"/>
  <c r="B4992" i="27"/>
  <c r="C4992" i="27"/>
  <c r="D4992" i="27"/>
  <c r="E4992" i="27"/>
  <c r="F4992" i="27"/>
  <c r="A4993" i="27"/>
  <c r="B4993" i="27"/>
  <c r="C4993" i="27"/>
  <c r="D4993" i="27"/>
  <c r="E4993" i="27"/>
  <c r="F4993" i="27"/>
  <c r="A4994" i="27"/>
  <c r="B4994" i="27"/>
  <c r="C4994" i="27"/>
  <c r="D4994" i="27"/>
  <c r="E4994" i="27"/>
  <c r="F4994" i="27"/>
  <c r="A4995" i="27"/>
  <c r="B4995" i="27"/>
  <c r="C4995" i="27"/>
  <c r="D4995" i="27"/>
  <c r="E4995" i="27"/>
  <c r="F4995" i="27"/>
  <c r="A4996" i="27"/>
  <c r="B4996" i="27"/>
  <c r="C4996" i="27"/>
  <c r="D4996" i="27"/>
  <c r="E4996" i="27"/>
  <c r="F4996" i="27"/>
  <c r="A4997" i="27"/>
  <c r="B4997" i="27"/>
  <c r="C4997" i="27"/>
  <c r="D4997" i="27"/>
  <c r="E4997" i="27"/>
  <c r="F4997" i="27"/>
  <c r="A4998" i="27"/>
  <c r="B4998" i="27"/>
  <c r="C4998" i="27"/>
  <c r="D4998" i="27"/>
  <c r="E4998" i="27"/>
  <c r="F4998" i="27"/>
  <c r="A4999" i="27"/>
  <c r="B4999" i="27"/>
  <c r="C4999" i="27"/>
  <c r="D4999" i="27"/>
  <c r="E4999" i="27"/>
  <c r="F4999" i="27"/>
  <c r="A5000" i="27"/>
  <c r="B5000" i="27"/>
  <c r="C5000" i="27"/>
  <c r="D5000" i="27"/>
  <c r="E5000" i="27"/>
  <c r="F5000" i="27"/>
  <c r="BP72" i="25" l="1"/>
  <c r="BQ72" i="25"/>
  <c r="AX72" i="25"/>
  <c r="AY72" i="25"/>
  <c r="BB72" i="25"/>
  <c r="AN72" i="25"/>
  <c r="AM72" i="25"/>
  <c r="AE72" i="25"/>
  <c r="N72" i="25"/>
  <c r="O72" i="25"/>
  <c r="P72" i="25"/>
  <c r="R72" i="25"/>
  <c r="S72" i="25"/>
  <c r="V72" i="25"/>
  <c r="W72" i="25"/>
  <c r="BV72" i="25" s="1"/>
  <c r="X72" i="25"/>
  <c r="Y72" i="25"/>
  <c r="Z72" i="25"/>
  <c r="M72" i="25"/>
  <c r="K72" i="25"/>
  <c r="E6" i="32" l="1"/>
  <c r="C2" i="32" s="1"/>
  <c r="E5" i="25"/>
  <c r="AF82" i="25"/>
  <c r="AF80" i="25"/>
  <c r="I79" i="25"/>
  <c r="AW72" i="25"/>
  <c r="CA72" i="25" s="1"/>
  <c r="F6" i="32" s="1"/>
  <c r="D2" i="32" s="1"/>
  <c r="BU72" i="25"/>
  <c r="J75" i="25"/>
  <c r="E11" i="32" l="1"/>
  <c r="O4" i="25"/>
  <c r="C6" i="32"/>
  <c r="AD72" i="25"/>
  <c r="AD74" i="25" s="1"/>
  <c r="AD75" i="25" s="1"/>
  <c r="A2554" i="27" l="1"/>
  <c r="B2554" i="27"/>
  <c r="C2554" i="27"/>
  <c r="D2554" i="27"/>
  <c r="E2554" i="27"/>
  <c r="F2554" i="27"/>
  <c r="A2555" i="27"/>
  <c r="B2555" i="27"/>
  <c r="C2555" i="27"/>
  <c r="D2555" i="27"/>
  <c r="E2555" i="27"/>
  <c r="F2555" i="27"/>
  <c r="A2556" i="27"/>
  <c r="B2556" i="27"/>
  <c r="C2556" i="27"/>
  <c r="D2556" i="27"/>
  <c r="E2556" i="27"/>
  <c r="F2556" i="27"/>
  <c r="A2557" i="27"/>
  <c r="B2557" i="27"/>
  <c r="C2557" i="27"/>
  <c r="D2557" i="27"/>
  <c r="E2557" i="27"/>
  <c r="F2557" i="27"/>
  <c r="A2558" i="27"/>
  <c r="B2558" i="27"/>
  <c r="C2558" i="27"/>
  <c r="D2558" i="27"/>
  <c r="E2558" i="27"/>
  <c r="F2558" i="27"/>
  <c r="A2559" i="27"/>
  <c r="B2559" i="27"/>
  <c r="C2559" i="27"/>
  <c r="D2559" i="27"/>
  <c r="E2559" i="27"/>
  <c r="F2559" i="27"/>
  <c r="A2560" i="27"/>
  <c r="B2560" i="27"/>
  <c r="C2560" i="27"/>
  <c r="D2560" i="27"/>
  <c r="E2560" i="27"/>
  <c r="F2560" i="27"/>
  <c r="A2561" i="27"/>
  <c r="B2561" i="27"/>
  <c r="C2561" i="27"/>
  <c r="D2561" i="27"/>
  <c r="E2561" i="27"/>
  <c r="F2561" i="27"/>
  <c r="A2562" i="27"/>
  <c r="B2562" i="27"/>
  <c r="C2562" i="27"/>
  <c r="D2562" i="27"/>
  <c r="E2562" i="27"/>
  <c r="F2562" i="27"/>
  <c r="A2563" i="27"/>
  <c r="B2563" i="27"/>
  <c r="C2563" i="27"/>
  <c r="D2563" i="27"/>
  <c r="E2563" i="27"/>
  <c r="F2563" i="27"/>
  <c r="A2564" i="27"/>
  <c r="B2564" i="27"/>
  <c r="C2564" i="27"/>
  <c r="D2564" i="27"/>
  <c r="E2564" i="27"/>
  <c r="F2564" i="27"/>
  <c r="A2565" i="27"/>
  <c r="B2565" i="27"/>
  <c r="C2565" i="27"/>
  <c r="D2565" i="27"/>
  <c r="E2565" i="27"/>
  <c r="F2565" i="27"/>
  <c r="A2566" i="27"/>
  <c r="B2566" i="27"/>
  <c r="C2566" i="27"/>
  <c r="D2566" i="27"/>
  <c r="E2566" i="27"/>
  <c r="F2566" i="27"/>
  <c r="A2567" i="27"/>
  <c r="B2567" i="27"/>
  <c r="C2567" i="27"/>
  <c r="D2567" i="27"/>
  <c r="E2567" i="27"/>
  <c r="F2567" i="27"/>
  <c r="A2568" i="27"/>
  <c r="B2568" i="27"/>
  <c r="C2568" i="27"/>
  <c r="D2568" i="27"/>
  <c r="E2568" i="27"/>
  <c r="F2568" i="27"/>
  <c r="A2569" i="27"/>
  <c r="B2569" i="27"/>
  <c r="C2569" i="27"/>
  <c r="D2569" i="27"/>
  <c r="E2569" i="27"/>
  <c r="F2569" i="27"/>
  <c r="A2570" i="27"/>
  <c r="B2570" i="27"/>
  <c r="C2570" i="27"/>
  <c r="D2570" i="27"/>
  <c r="E2570" i="27"/>
  <c r="F2570" i="27"/>
  <c r="A2571" i="27"/>
  <c r="B2571" i="27"/>
  <c r="C2571" i="27"/>
  <c r="D2571" i="27"/>
  <c r="E2571" i="27"/>
  <c r="F2571" i="27"/>
  <c r="A2572" i="27"/>
  <c r="B2572" i="27"/>
  <c r="C2572" i="27"/>
  <c r="D2572" i="27"/>
  <c r="E2572" i="27"/>
  <c r="F2572" i="27"/>
  <c r="A2573" i="27"/>
  <c r="B2573" i="27"/>
  <c r="C2573" i="27"/>
  <c r="D2573" i="27"/>
  <c r="E2573" i="27"/>
  <c r="F2573" i="27"/>
  <c r="A2574" i="27"/>
  <c r="B2574" i="27"/>
  <c r="C2574" i="27"/>
  <c r="D2574" i="27"/>
  <c r="E2574" i="27"/>
  <c r="F2574" i="27"/>
  <c r="A2575" i="27"/>
  <c r="B2575" i="27"/>
  <c r="C2575" i="27"/>
  <c r="D2575" i="27"/>
  <c r="E2575" i="27"/>
  <c r="F2575" i="27"/>
  <c r="A2576" i="27"/>
  <c r="B2576" i="27"/>
  <c r="C2576" i="27"/>
  <c r="D2576" i="27"/>
  <c r="E2576" i="27"/>
  <c r="F2576" i="27"/>
  <c r="A2577" i="27"/>
  <c r="B2577" i="27"/>
  <c r="C2577" i="27"/>
  <c r="D2577" i="27"/>
  <c r="E2577" i="27"/>
  <c r="F2577" i="27"/>
  <c r="A2578" i="27"/>
  <c r="B2578" i="27"/>
  <c r="C2578" i="27"/>
  <c r="D2578" i="27"/>
  <c r="E2578" i="27"/>
  <c r="F2578" i="27"/>
  <c r="A2579" i="27"/>
  <c r="B2579" i="27"/>
  <c r="C2579" i="27"/>
  <c r="D2579" i="27"/>
  <c r="E2579" i="27"/>
  <c r="F2579" i="27"/>
  <c r="A2580" i="27"/>
  <c r="B2580" i="27"/>
  <c r="C2580" i="27"/>
  <c r="D2580" i="27"/>
  <c r="E2580" i="27"/>
  <c r="F2580" i="27"/>
  <c r="A2581" i="27"/>
  <c r="B2581" i="27"/>
  <c r="C2581" i="27"/>
  <c r="D2581" i="27"/>
  <c r="E2581" i="27"/>
  <c r="F2581" i="27"/>
  <c r="A2582" i="27"/>
  <c r="B2582" i="27"/>
  <c r="C2582" i="27"/>
  <c r="D2582" i="27"/>
  <c r="E2582" i="27"/>
  <c r="F2582" i="27"/>
  <c r="A2583" i="27"/>
  <c r="B2583" i="27"/>
  <c r="C2583" i="27"/>
  <c r="D2583" i="27"/>
  <c r="E2583" i="27"/>
  <c r="F2583" i="27"/>
  <c r="A2584" i="27"/>
  <c r="B2584" i="27"/>
  <c r="C2584" i="27"/>
  <c r="D2584" i="27"/>
  <c r="E2584" i="27"/>
  <c r="F2584" i="27"/>
  <c r="A2585" i="27"/>
  <c r="B2585" i="27"/>
  <c r="C2585" i="27"/>
  <c r="D2585" i="27"/>
  <c r="E2585" i="27"/>
  <c r="F2585" i="27"/>
  <c r="A2586" i="27"/>
  <c r="B2586" i="27"/>
  <c r="C2586" i="27"/>
  <c r="D2586" i="27"/>
  <c r="E2586" i="27"/>
  <c r="F2586" i="27"/>
  <c r="A2587" i="27"/>
  <c r="B2587" i="27"/>
  <c r="C2587" i="27"/>
  <c r="D2587" i="27"/>
  <c r="E2587" i="27"/>
  <c r="F2587" i="27"/>
  <c r="A2588" i="27"/>
  <c r="B2588" i="27"/>
  <c r="C2588" i="27"/>
  <c r="D2588" i="27"/>
  <c r="E2588" i="27"/>
  <c r="F2588" i="27"/>
  <c r="A2589" i="27"/>
  <c r="B2589" i="27"/>
  <c r="C2589" i="27"/>
  <c r="D2589" i="27"/>
  <c r="E2589" i="27"/>
  <c r="F2589" i="27"/>
  <c r="A2590" i="27"/>
  <c r="B2590" i="27"/>
  <c r="C2590" i="27"/>
  <c r="D2590" i="27"/>
  <c r="E2590" i="27"/>
  <c r="F2590" i="27"/>
  <c r="A2591" i="27"/>
  <c r="B2591" i="27"/>
  <c r="C2591" i="27"/>
  <c r="D2591" i="27"/>
  <c r="E2591" i="27"/>
  <c r="F2591" i="27"/>
  <c r="A2592" i="27"/>
  <c r="B2592" i="27"/>
  <c r="C2592" i="27"/>
  <c r="D2592" i="27"/>
  <c r="E2592" i="27"/>
  <c r="F2592" i="27"/>
  <c r="A2593" i="27"/>
  <c r="B2593" i="27"/>
  <c r="C2593" i="27"/>
  <c r="D2593" i="27"/>
  <c r="E2593" i="27"/>
  <c r="F2593" i="27"/>
  <c r="A2594" i="27"/>
  <c r="B2594" i="27"/>
  <c r="C2594" i="27"/>
  <c r="D2594" i="27"/>
  <c r="E2594" i="27"/>
  <c r="F2594" i="27"/>
  <c r="A2595" i="27"/>
  <c r="B2595" i="27"/>
  <c r="C2595" i="27"/>
  <c r="D2595" i="27"/>
  <c r="E2595" i="27"/>
  <c r="F2595" i="27"/>
  <c r="A2596" i="27"/>
  <c r="B2596" i="27"/>
  <c r="C2596" i="27"/>
  <c r="D2596" i="27"/>
  <c r="E2596" i="27"/>
  <c r="F2596" i="27"/>
  <c r="A2597" i="27"/>
  <c r="B2597" i="27"/>
  <c r="C2597" i="27"/>
  <c r="D2597" i="27"/>
  <c r="E2597" i="27"/>
  <c r="F2597" i="27"/>
  <c r="A2598" i="27"/>
  <c r="B2598" i="27"/>
  <c r="C2598" i="27"/>
  <c r="D2598" i="27"/>
  <c r="E2598" i="27"/>
  <c r="F2598" i="27"/>
  <c r="A2599" i="27"/>
  <c r="B2599" i="27"/>
  <c r="C2599" i="27"/>
  <c r="D2599" i="27"/>
  <c r="E2599" i="27"/>
  <c r="F2599" i="27"/>
  <c r="A2600" i="27"/>
  <c r="B2600" i="27"/>
  <c r="C2600" i="27"/>
  <c r="D2600" i="27"/>
  <c r="E2600" i="27"/>
  <c r="F2600" i="27"/>
  <c r="A2601" i="27"/>
  <c r="B2601" i="27"/>
  <c r="C2601" i="27"/>
  <c r="D2601" i="27"/>
  <c r="E2601" i="27"/>
  <c r="F2601" i="27"/>
  <c r="A2602" i="27"/>
  <c r="B2602" i="27"/>
  <c r="C2602" i="27"/>
  <c r="D2602" i="27"/>
  <c r="E2602" i="27"/>
  <c r="F2602" i="27"/>
  <c r="A2603" i="27"/>
  <c r="B2603" i="27"/>
  <c r="C2603" i="27"/>
  <c r="D2603" i="27"/>
  <c r="E2603" i="27"/>
  <c r="F2603" i="27"/>
  <c r="A2604" i="27"/>
  <c r="B2604" i="27"/>
  <c r="C2604" i="27"/>
  <c r="D2604" i="27"/>
  <c r="E2604" i="27"/>
  <c r="F2604" i="27"/>
  <c r="A2605" i="27"/>
  <c r="B2605" i="27"/>
  <c r="C2605" i="27"/>
  <c r="D2605" i="27"/>
  <c r="E2605" i="27"/>
  <c r="F2605" i="27"/>
  <c r="A2606" i="27"/>
  <c r="B2606" i="27"/>
  <c r="C2606" i="27"/>
  <c r="D2606" i="27"/>
  <c r="E2606" i="27"/>
  <c r="F2606" i="27"/>
  <c r="A2607" i="27"/>
  <c r="B2607" i="27"/>
  <c r="C2607" i="27"/>
  <c r="D2607" i="27"/>
  <c r="E2607" i="27"/>
  <c r="F2607" i="27"/>
  <c r="A2608" i="27"/>
  <c r="B2608" i="27"/>
  <c r="C2608" i="27"/>
  <c r="D2608" i="27"/>
  <c r="E2608" i="27"/>
  <c r="F2608" i="27"/>
  <c r="A2609" i="27"/>
  <c r="B2609" i="27"/>
  <c r="C2609" i="27"/>
  <c r="D2609" i="27"/>
  <c r="E2609" i="27"/>
  <c r="F2609" i="27"/>
  <c r="A2610" i="27"/>
  <c r="B2610" i="27"/>
  <c r="C2610" i="27"/>
  <c r="D2610" i="27"/>
  <c r="E2610" i="27"/>
  <c r="F2610" i="27"/>
  <c r="A2611" i="27"/>
  <c r="B2611" i="27"/>
  <c r="C2611" i="27"/>
  <c r="D2611" i="27"/>
  <c r="E2611" i="27"/>
  <c r="F2611" i="27"/>
  <c r="A2612" i="27"/>
  <c r="B2612" i="27"/>
  <c r="C2612" i="27"/>
  <c r="D2612" i="27"/>
  <c r="E2612" i="27"/>
  <c r="F2612" i="27"/>
  <c r="A2613" i="27"/>
  <c r="B2613" i="27"/>
  <c r="C2613" i="27"/>
  <c r="D2613" i="27"/>
  <c r="E2613" i="27"/>
  <c r="F2613" i="27"/>
  <c r="A2614" i="27"/>
  <c r="B2614" i="27"/>
  <c r="C2614" i="27"/>
  <c r="D2614" i="27"/>
  <c r="E2614" i="27"/>
  <c r="F2614" i="27"/>
  <c r="A2615" i="27"/>
  <c r="B2615" i="27"/>
  <c r="C2615" i="27"/>
  <c r="D2615" i="27"/>
  <c r="E2615" i="27"/>
  <c r="F2615" i="27"/>
  <c r="A2616" i="27"/>
  <c r="B2616" i="27"/>
  <c r="C2616" i="27"/>
  <c r="D2616" i="27"/>
  <c r="E2616" i="27"/>
  <c r="F2616" i="27"/>
  <c r="A2617" i="27"/>
  <c r="B2617" i="27"/>
  <c r="C2617" i="27"/>
  <c r="D2617" i="27"/>
  <c r="E2617" i="27"/>
  <c r="F2617" i="27"/>
  <c r="A2618" i="27"/>
  <c r="B2618" i="27"/>
  <c r="C2618" i="27"/>
  <c r="D2618" i="27"/>
  <c r="E2618" i="27"/>
  <c r="F2618" i="27"/>
  <c r="A2619" i="27"/>
  <c r="B2619" i="27"/>
  <c r="C2619" i="27"/>
  <c r="D2619" i="27"/>
  <c r="E2619" i="27"/>
  <c r="F2619" i="27"/>
  <c r="A2620" i="27"/>
  <c r="B2620" i="27"/>
  <c r="C2620" i="27"/>
  <c r="D2620" i="27"/>
  <c r="E2620" i="27"/>
  <c r="F2620" i="27"/>
  <c r="A2621" i="27"/>
  <c r="B2621" i="27"/>
  <c r="C2621" i="27"/>
  <c r="D2621" i="27"/>
  <c r="E2621" i="27"/>
  <c r="F2621" i="27"/>
  <c r="A2622" i="27"/>
  <c r="B2622" i="27"/>
  <c r="C2622" i="27"/>
  <c r="D2622" i="27"/>
  <c r="E2622" i="27"/>
  <c r="F2622" i="27"/>
  <c r="A2623" i="27"/>
  <c r="B2623" i="27"/>
  <c r="C2623" i="27"/>
  <c r="D2623" i="27"/>
  <c r="E2623" i="27"/>
  <c r="F2623" i="27"/>
  <c r="A2624" i="27"/>
  <c r="B2624" i="27"/>
  <c r="C2624" i="27"/>
  <c r="D2624" i="27"/>
  <c r="E2624" i="27"/>
  <c r="F2624" i="27"/>
  <c r="A2625" i="27"/>
  <c r="B2625" i="27"/>
  <c r="C2625" i="27"/>
  <c r="D2625" i="27"/>
  <c r="E2625" i="27"/>
  <c r="F2625" i="27"/>
  <c r="A2626" i="27"/>
  <c r="B2626" i="27"/>
  <c r="C2626" i="27"/>
  <c r="D2626" i="27"/>
  <c r="E2626" i="27"/>
  <c r="F2626" i="27"/>
  <c r="A2627" i="27"/>
  <c r="B2627" i="27"/>
  <c r="C2627" i="27"/>
  <c r="D2627" i="27"/>
  <c r="E2627" i="27"/>
  <c r="F2627" i="27"/>
  <c r="A2628" i="27"/>
  <c r="B2628" i="27"/>
  <c r="C2628" i="27"/>
  <c r="D2628" i="27"/>
  <c r="E2628" i="27"/>
  <c r="F2628" i="27"/>
  <c r="A2629" i="27"/>
  <c r="B2629" i="27"/>
  <c r="C2629" i="27"/>
  <c r="D2629" i="27"/>
  <c r="E2629" i="27"/>
  <c r="F2629" i="27"/>
  <c r="A2552" i="27"/>
  <c r="B2552" i="27"/>
  <c r="C2552" i="27"/>
  <c r="D2552" i="27"/>
  <c r="E2552" i="27"/>
  <c r="F2552" i="27"/>
  <c r="A2553" i="27"/>
  <c r="B2553" i="27"/>
  <c r="C2553" i="27"/>
  <c r="D2553" i="27"/>
  <c r="E2553" i="27"/>
  <c r="F2553" i="27"/>
  <c r="A2541" i="27" l="1"/>
  <c r="B2541" i="27"/>
  <c r="C2541" i="27"/>
  <c r="D2541" i="27"/>
  <c r="E2541" i="27"/>
  <c r="F2541" i="27"/>
  <c r="A2542" i="27"/>
  <c r="B2542" i="27"/>
  <c r="C2542" i="27"/>
  <c r="D2542" i="27"/>
  <c r="E2542" i="27"/>
  <c r="F2542" i="27"/>
  <c r="A2543" i="27"/>
  <c r="B2543" i="27"/>
  <c r="C2543" i="27"/>
  <c r="D2543" i="27"/>
  <c r="E2543" i="27"/>
  <c r="F2543" i="27"/>
  <c r="A2544" i="27"/>
  <c r="B2544" i="27"/>
  <c r="C2544" i="27"/>
  <c r="D2544" i="27"/>
  <c r="E2544" i="27"/>
  <c r="F2544" i="27"/>
  <c r="A2545" i="27"/>
  <c r="B2545" i="27"/>
  <c r="C2545" i="27"/>
  <c r="D2545" i="27"/>
  <c r="E2545" i="27"/>
  <c r="F2545" i="27"/>
  <c r="A2546" i="27"/>
  <c r="B2546" i="27"/>
  <c r="C2546" i="27"/>
  <c r="D2546" i="27"/>
  <c r="E2546" i="27"/>
  <c r="F2546" i="27"/>
  <c r="A2547" i="27"/>
  <c r="B2547" i="27"/>
  <c r="C2547" i="27"/>
  <c r="D2547" i="27"/>
  <c r="E2547" i="27"/>
  <c r="F2547" i="27"/>
  <c r="A2548" i="27"/>
  <c r="B2548" i="27"/>
  <c r="C2548" i="27"/>
  <c r="D2548" i="27"/>
  <c r="E2548" i="27"/>
  <c r="F2548" i="27"/>
  <c r="A2549" i="27"/>
  <c r="B2549" i="27"/>
  <c r="C2549" i="27"/>
  <c r="D2549" i="27"/>
  <c r="E2549" i="27"/>
  <c r="F2549" i="27"/>
  <c r="A2550" i="27"/>
  <c r="B2550" i="27"/>
  <c r="C2550" i="27"/>
  <c r="D2550" i="27"/>
  <c r="E2550" i="27"/>
  <c r="F2550" i="27"/>
  <c r="A2551" i="27"/>
  <c r="B2551" i="27"/>
  <c r="C2551" i="27"/>
  <c r="D2551" i="27"/>
  <c r="E2551" i="27"/>
  <c r="F2551" i="27"/>
  <c r="A2528" i="27"/>
  <c r="B2528" i="27"/>
  <c r="A2529" i="27"/>
  <c r="B2529" i="27"/>
  <c r="C2529" i="27"/>
  <c r="D2529" i="27"/>
  <c r="E2529" i="27"/>
  <c r="F2529" i="27"/>
  <c r="A2530" i="27"/>
  <c r="B2530" i="27"/>
  <c r="C2530" i="27"/>
  <c r="D2530" i="27"/>
  <c r="E2530" i="27"/>
  <c r="F2530" i="27"/>
  <c r="A2531" i="27"/>
  <c r="B2531" i="27"/>
  <c r="C2531" i="27"/>
  <c r="D2531" i="27"/>
  <c r="E2531" i="27"/>
  <c r="F2531" i="27"/>
  <c r="A2532" i="27"/>
  <c r="B2532" i="27"/>
  <c r="C2532" i="27"/>
  <c r="D2532" i="27"/>
  <c r="E2532" i="27"/>
  <c r="F2532" i="27"/>
  <c r="A2533" i="27"/>
  <c r="B2533" i="27"/>
  <c r="C2533" i="27"/>
  <c r="D2533" i="27"/>
  <c r="E2533" i="27"/>
  <c r="F2533" i="27"/>
  <c r="A2534" i="27"/>
  <c r="B2534" i="27"/>
  <c r="C2534" i="27"/>
  <c r="D2534" i="27"/>
  <c r="E2534" i="27"/>
  <c r="F2534" i="27"/>
  <c r="A2535" i="27"/>
  <c r="B2535" i="27"/>
  <c r="C2535" i="27"/>
  <c r="D2535" i="27"/>
  <c r="E2535" i="27"/>
  <c r="F2535" i="27"/>
  <c r="A2536" i="27"/>
  <c r="B2536" i="27"/>
  <c r="C2536" i="27"/>
  <c r="D2536" i="27"/>
  <c r="E2536" i="27"/>
  <c r="F2536" i="27"/>
  <c r="A2537" i="27"/>
  <c r="B2537" i="27"/>
  <c r="C2537" i="27"/>
  <c r="D2537" i="27"/>
  <c r="E2537" i="27"/>
  <c r="F2537" i="27"/>
  <c r="A2538" i="27"/>
  <c r="B2538" i="27"/>
  <c r="C2538" i="27"/>
  <c r="D2538" i="27"/>
  <c r="E2538" i="27"/>
  <c r="F2538" i="27"/>
  <c r="A2539" i="27"/>
  <c r="B2539" i="27"/>
  <c r="C2539" i="27"/>
  <c r="D2539" i="27"/>
  <c r="E2539" i="27"/>
  <c r="F2539" i="27"/>
  <c r="A2540" i="27"/>
  <c r="B2540" i="27"/>
  <c r="C2540" i="27"/>
  <c r="D2540" i="27"/>
  <c r="E2540" i="27"/>
  <c r="F2540" i="27"/>
  <c r="C2528" i="27" l="1"/>
  <c r="D2528" i="27"/>
  <c r="E2528" i="27"/>
  <c r="F2528" i="27"/>
  <c r="A2520" i="27" l="1"/>
  <c r="B2520" i="27"/>
  <c r="C2520" i="27"/>
  <c r="D2520" i="27"/>
  <c r="E2520" i="27"/>
  <c r="F2520" i="27"/>
  <c r="A2521" i="27"/>
  <c r="B2521" i="27"/>
  <c r="C2521" i="27"/>
  <c r="D2521" i="27"/>
  <c r="E2521" i="27"/>
  <c r="F2521" i="27"/>
  <c r="A2522" i="27"/>
  <c r="B2522" i="27"/>
  <c r="C2522" i="27"/>
  <c r="D2522" i="27"/>
  <c r="E2522" i="27"/>
  <c r="F2522" i="27"/>
  <c r="A2523" i="27"/>
  <c r="B2523" i="27"/>
  <c r="C2523" i="27"/>
  <c r="D2523" i="27"/>
  <c r="E2523" i="27"/>
  <c r="F2523" i="27"/>
  <c r="A2524" i="27"/>
  <c r="B2524" i="27"/>
  <c r="C2524" i="27"/>
  <c r="D2524" i="27"/>
  <c r="E2524" i="27"/>
  <c r="F2524" i="27"/>
  <c r="A2525" i="27"/>
  <c r="B2525" i="27"/>
  <c r="C2525" i="27"/>
  <c r="D2525" i="27"/>
  <c r="E2525" i="27"/>
  <c r="F2525" i="27"/>
  <c r="A2526" i="27"/>
  <c r="B2526" i="27"/>
  <c r="C2526" i="27"/>
  <c r="D2526" i="27"/>
  <c r="E2526" i="27"/>
  <c r="F2526" i="27"/>
  <c r="A2527" i="27"/>
  <c r="B2527" i="27"/>
  <c r="C2527" i="27"/>
  <c r="D2527" i="27"/>
  <c r="E2527" i="27"/>
  <c r="F2527" i="27"/>
  <c r="A2506" i="27"/>
  <c r="B2506" i="27"/>
  <c r="C2506" i="27"/>
  <c r="D2506" i="27"/>
  <c r="E2506" i="27"/>
  <c r="F2506" i="27"/>
  <c r="A2507" i="27"/>
  <c r="B2507" i="27"/>
  <c r="C2507" i="27"/>
  <c r="D2507" i="27"/>
  <c r="E2507" i="27"/>
  <c r="F2507" i="27"/>
  <c r="A2508" i="27"/>
  <c r="B2508" i="27"/>
  <c r="C2508" i="27"/>
  <c r="D2508" i="27"/>
  <c r="E2508" i="27"/>
  <c r="F2508" i="27"/>
  <c r="A2509" i="27"/>
  <c r="B2509" i="27"/>
  <c r="C2509" i="27"/>
  <c r="D2509" i="27"/>
  <c r="E2509" i="27"/>
  <c r="F2509" i="27"/>
  <c r="A2510" i="27"/>
  <c r="B2510" i="27"/>
  <c r="C2510" i="27"/>
  <c r="D2510" i="27"/>
  <c r="E2510" i="27"/>
  <c r="F2510" i="27"/>
  <c r="A2511" i="27"/>
  <c r="B2511" i="27"/>
  <c r="C2511" i="27"/>
  <c r="D2511" i="27"/>
  <c r="E2511" i="27"/>
  <c r="F2511" i="27"/>
  <c r="A2512" i="27"/>
  <c r="B2512" i="27"/>
  <c r="C2512" i="27"/>
  <c r="D2512" i="27"/>
  <c r="E2512" i="27"/>
  <c r="F2512" i="27"/>
  <c r="A2513" i="27"/>
  <c r="B2513" i="27"/>
  <c r="C2513" i="27"/>
  <c r="D2513" i="27"/>
  <c r="E2513" i="27"/>
  <c r="F2513" i="27"/>
  <c r="A2514" i="27"/>
  <c r="B2514" i="27"/>
  <c r="C2514" i="27"/>
  <c r="D2514" i="27"/>
  <c r="E2514" i="27"/>
  <c r="F2514" i="27"/>
  <c r="A2515" i="27"/>
  <c r="B2515" i="27"/>
  <c r="C2515" i="27"/>
  <c r="D2515" i="27"/>
  <c r="E2515" i="27"/>
  <c r="F2515" i="27"/>
  <c r="A2516" i="27"/>
  <c r="B2516" i="27"/>
  <c r="C2516" i="27"/>
  <c r="D2516" i="27"/>
  <c r="E2516" i="27"/>
  <c r="F2516" i="27"/>
  <c r="A2517" i="27"/>
  <c r="B2517" i="27"/>
  <c r="C2517" i="27"/>
  <c r="D2517" i="27"/>
  <c r="E2517" i="27"/>
  <c r="F2517" i="27"/>
  <c r="A2518" i="27"/>
  <c r="B2518" i="27"/>
  <c r="C2518" i="27"/>
  <c r="D2518" i="27"/>
  <c r="E2518" i="27"/>
  <c r="F2518" i="27"/>
  <c r="A2519" i="27"/>
  <c r="B2519" i="27"/>
  <c r="C2519" i="27"/>
  <c r="D2519" i="27"/>
  <c r="E2519" i="27"/>
  <c r="F2519" i="27"/>
  <c r="A2505" i="27"/>
  <c r="F2505" i="27"/>
  <c r="E2505" i="27"/>
  <c r="D2505" i="27"/>
  <c r="C2505" i="27"/>
  <c r="B2505" i="27"/>
  <c r="A2025" i="27" l="1"/>
  <c r="B2025" i="27"/>
  <c r="C2025" i="27"/>
  <c r="D2025" i="27"/>
  <c r="E2025" i="27"/>
  <c r="F2025" i="27"/>
  <c r="A2026" i="27"/>
  <c r="B2026" i="27"/>
  <c r="C2026" i="27"/>
  <c r="D2026" i="27"/>
  <c r="E2026" i="27"/>
  <c r="F2026" i="27"/>
  <c r="A2027" i="27"/>
  <c r="B2027" i="27"/>
  <c r="C2027" i="27"/>
  <c r="D2027" i="27"/>
  <c r="E2027" i="27"/>
  <c r="F2027" i="27"/>
  <c r="A2028" i="27"/>
  <c r="B2028" i="27"/>
  <c r="C2028" i="27"/>
  <c r="D2028" i="27"/>
  <c r="E2028" i="27"/>
  <c r="F2028" i="27"/>
  <c r="A2029" i="27"/>
  <c r="B2029" i="27"/>
  <c r="C2029" i="27"/>
  <c r="D2029" i="27"/>
  <c r="E2029" i="27"/>
  <c r="F2029" i="27"/>
  <c r="A2030" i="27"/>
  <c r="B2030" i="27"/>
  <c r="C2030" i="27"/>
  <c r="D2030" i="27"/>
  <c r="E2030" i="27"/>
  <c r="F2030" i="27"/>
  <c r="A2031" i="27"/>
  <c r="B2031" i="27"/>
  <c r="C2031" i="27"/>
  <c r="D2031" i="27"/>
  <c r="E2031" i="27"/>
  <c r="F2031" i="27"/>
  <c r="A2032" i="27"/>
  <c r="B2032" i="27"/>
  <c r="C2032" i="27"/>
  <c r="D2032" i="27"/>
  <c r="E2032" i="27"/>
  <c r="F2032" i="27"/>
  <c r="A2033" i="27"/>
  <c r="B2033" i="27"/>
  <c r="C2033" i="27"/>
  <c r="D2033" i="27"/>
  <c r="E2033" i="27"/>
  <c r="F2033" i="27"/>
  <c r="A2034" i="27"/>
  <c r="B2034" i="27"/>
  <c r="C2034" i="27"/>
  <c r="D2034" i="27"/>
  <c r="E2034" i="27"/>
  <c r="F2034" i="27"/>
  <c r="A2035" i="27"/>
  <c r="B2035" i="27"/>
  <c r="C2035" i="27"/>
  <c r="D2035" i="27"/>
  <c r="E2035" i="27"/>
  <c r="F2035" i="27"/>
  <c r="A2036" i="27"/>
  <c r="B2036" i="27"/>
  <c r="C2036" i="27"/>
  <c r="D2036" i="27"/>
  <c r="E2036" i="27"/>
  <c r="F2036" i="27"/>
  <c r="A2037" i="27"/>
  <c r="B2037" i="27"/>
  <c r="C2037" i="27"/>
  <c r="D2037" i="27"/>
  <c r="E2037" i="27"/>
  <c r="F2037" i="27"/>
  <c r="A2038" i="27"/>
  <c r="B2038" i="27"/>
  <c r="C2038" i="27"/>
  <c r="D2038" i="27"/>
  <c r="E2038" i="27"/>
  <c r="F2038" i="27"/>
  <c r="A2039" i="27"/>
  <c r="B2039" i="27"/>
  <c r="C2039" i="27"/>
  <c r="D2039" i="27"/>
  <c r="E2039" i="27"/>
  <c r="F2039" i="27"/>
  <c r="A2040" i="27"/>
  <c r="B2040" i="27"/>
  <c r="C2040" i="27"/>
  <c r="D2040" i="27"/>
  <c r="E2040" i="27"/>
  <c r="F2040" i="27"/>
  <c r="A2041" i="27"/>
  <c r="B2041" i="27"/>
  <c r="C2041" i="27"/>
  <c r="D2041" i="27"/>
  <c r="E2041" i="27"/>
  <c r="F2041" i="27"/>
  <c r="A2042" i="27"/>
  <c r="B2042" i="27"/>
  <c r="C2042" i="27"/>
  <c r="D2042" i="27"/>
  <c r="E2042" i="27"/>
  <c r="F2042" i="27"/>
  <c r="A2043" i="27"/>
  <c r="B2043" i="27"/>
  <c r="C2043" i="27"/>
  <c r="D2043" i="27"/>
  <c r="E2043" i="27"/>
  <c r="F2043" i="27"/>
  <c r="A2044" i="27"/>
  <c r="B2044" i="27"/>
  <c r="C2044" i="27"/>
  <c r="D2044" i="27"/>
  <c r="E2044" i="27"/>
  <c r="F2044" i="27"/>
  <c r="A2045" i="27"/>
  <c r="B2045" i="27"/>
  <c r="C2045" i="27"/>
  <c r="D2045" i="27"/>
  <c r="E2045" i="27"/>
  <c r="F2045" i="27"/>
  <c r="A2046" i="27"/>
  <c r="B2046" i="27"/>
  <c r="C2046" i="27"/>
  <c r="D2046" i="27"/>
  <c r="E2046" i="27"/>
  <c r="F2046" i="27"/>
  <c r="A2047" i="27"/>
  <c r="B2047" i="27"/>
  <c r="C2047" i="27"/>
  <c r="D2047" i="27"/>
  <c r="E2047" i="27"/>
  <c r="F2047" i="27"/>
  <c r="A2048" i="27"/>
  <c r="B2048" i="27"/>
  <c r="C2048" i="27"/>
  <c r="D2048" i="27"/>
  <c r="E2048" i="27"/>
  <c r="F2048" i="27"/>
  <c r="A2049" i="27"/>
  <c r="B2049" i="27"/>
  <c r="C2049" i="27"/>
  <c r="D2049" i="27"/>
  <c r="E2049" i="27"/>
  <c r="F2049" i="27"/>
  <c r="A2050" i="27"/>
  <c r="B2050" i="27"/>
  <c r="C2050" i="27"/>
  <c r="D2050" i="27"/>
  <c r="E2050" i="27"/>
  <c r="F2050" i="27"/>
  <c r="A2051" i="27"/>
  <c r="B2051" i="27"/>
  <c r="C2051" i="27"/>
  <c r="D2051" i="27"/>
  <c r="E2051" i="27"/>
  <c r="F2051" i="27"/>
  <c r="A2052" i="27"/>
  <c r="B2052" i="27"/>
  <c r="C2052" i="27"/>
  <c r="D2052" i="27"/>
  <c r="E2052" i="27"/>
  <c r="F2052" i="27"/>
  <c r="A2053" i="27"/>
  <c r="B2053" i="27"/>
  <c r="C2053" i="27"/>
  <c r="D2053" i="27"/>
  <c r="E2053" i="27"/>
  <c r="F2053" i="27"/>
  <c r="A2054" i="27"/>
  <c r="B2054" i="27"/>
  <c r="C2054" i="27"/>
  <c r="D2054" i="27"/>
  <c r="E2054" i="27"/>
  <c r="F2054" i="27"/>
  <c r="A2055" i="27"/>
  <c r="B2055" i="27"/>
  <c r="C2055" i="27"/>
  <c r="D2055" i="27"/>
  <c r="E2055" i="27"/>
  <c r="F2055" i="27"/>
  <c r="A2056" i="27"/>
  <c r="B2056" i="27"/>
  <c r="C2056" i="27"/>
  <c r="D2056" i="27"/>
  <c r="E2056" i="27"/>
  <c r="F2056" i="27"/>
  <c r="A2057" i="27"/>
  <c r="B2057" i="27"/>
  <c r="C2057" i="27"/>
  <c r="D2057" i="27"/>
  <c r="E2057" i="27"/>
  <c r="F2057" i="27"/>
  <c r="A2058" i="27"/>
  <c r="B2058" i="27"/>
  <c r="C2058" i="27"/>
  <c r="D2058" i="27"/>
  <c r="E2058" i="27"/>
  <c r="F2058" i="27"/>
  <c r="A2059" i="27"/>
  <c r="B2059" i="27"/>
  <c r="C2059" i="27"/>
  <c r="D2059" i="27"/>
  <c r="E2059" i="27"/>
  <c r="F2059" i="27"/>
  <c r="A2060" i="27"/>
  <c r="B2060" i="27"/>
  <c r="C2060" i="27"/>
  <c r="D2060" i="27"/>
  <c r="E2060" i="27"/>
  <c r="F2060" i="27"/>
  <c r="A2061" i="27"/>
  <c r="B2061" i="27"/>
  <c r="C2061" i="27"/>
  <c r="D2061" i="27"/>
  <c r="E2061" i="27"/>
  <c r="F2061" i="27"/>
  <c r="A2062" i="27"/>
  <c r="B2062" i="27"/>
  <c r="C2062" i="27"/>
  <c r="D2062" i="27"/>
  <c r="E2062" i="27"/>
  <c r="F2062" i="27"/>
  <c r="A2063" i="27"/>
  <c r="B2063" i="27"/>
  <c r="C2063" i="27"/>
  <c r="D2063" i="27"/>
  <c r="E2063" i="27"/>
  <c r="F2063" i="27"/>
  <c r="A2064" i="27"/>
  <c r="B2064" i="27"/>
  <c r="C2064" i="27"/>
  <c r="D2064" i="27"/>
  <c r="E2064" i="27"/>
  <c r="F2064" i="27"/>
  <c r="A2065" i="27"/>
  <c r="B2065" i="27"/>
  <c r="C2065" i="27"/>
  <c r="D2065" i="27"/>
  <c r="E2065" i="27"/>
  <c r="F2065" i="27"/>
  <c r="A2066" i="27"/>
  <c r="B2066" i="27"/>
  <c r="C2066" i="27"/>
  <c r="D2066" i="27"/>
  <c r="E2066" i="27"/>
  <c r="F2066" i="27"/>
  <c r="A2067" i="27"/>
  <c r="B2067" i="27"/>
  <c r="C2067" i="27"/>
  <c r="D2067" i="27"/>
  <c r="E2067" i="27"/>
  <c r="F2067" i="27"/>
  <c r="A2068" i="27"/>
  <c r="B2068" i="27"/>
  <c r="C2068" i="27"/>
  <c r="D2068" i="27"/>
  <c r="E2068" i="27"/>
  <c r="F2068" i="27"/>
  <c r="A2069" i="27"/>
  <c r="B2069" i="27"/>
  <c r="C2069" i="27"/>
  <c r="D2069" i="27"/>
  <c r="E2069" i="27"/>
  <c r="F2069" i="27"/>
  <c r="A2070" i="27"/>
  <c r="B2070" i="27"/>
  <c r="C2070" i="27"/>
  <c r="D2070" i="27"/>
  <c r="E2070" i="27"/>
  <c r="F2070" i="27"/>
  <c r="A2071" i="27"/>
  <c r="B2071" i="27"/>
  <c r="C2071" i="27"/>
  <c r="D2071" i="27"/>
  <c r="E2071" i="27"/>
  <c r="F2071" i="27"/>
  <c r="A2072" i="27"/>
  <c r="B2072" i="27"/>
  <c r="C2072" i="27"/>
  <c r="D2072" i="27"/>
  <c r="E2072" i="27"/>
  <c r="F2072" i="27"/>
  <c r="A2073" i="27"/>
  <c r="B2073" i="27"/>
  <c r="C2073" i="27"/>
  <c r="D2073" i="27"/>
  <c r="E2073" i="27"/>
  <c r="F2073" i="27"/>
  <c r="A2074" i="27"/>
  <c r="B2074" i="27"/>
  <c r="C2074" i="27"/>
  <c r="D2074" i="27"/>
  <c r="E2074" i="27"/>
  <c r="F2074" i="27"/>
  <c r="A2075" i="27"/>
  <c r="B2075" i="27"/>
  <c r="C2075" i="27"/>
  <c r="D2075" i="27"/>
  <c r="E2075" i="27"/>
  <c r="F2075" i="27"/>
  <c r="A2076" i="27"/>
  <c r="B2076" i="27"/>
  <c r="C2076" i="27"/>
  <c r="D2076" i="27"/>
  <c r="E2076" i="27"/>
  <c r="F2076" i="27"/>
  <c r="A2077" i="27"/>
  <c r="B2077" i="27"/>
  <c r="C2077" i="27"/>
  <c r="D2077" i="27"/>
  <c r="E2077" i="27"/>
  <c r="F2077" i="27"/>
  <c r="A2078" i="27"/>
  <c r="B2078" i="27"/>
  <c r="C2078" i="27"/>
  <c r="D2078" i="27"/>
  <c r="E2078" i="27"/>
  <c r="F2078" i="27"/>
  <c r="A2079" i="27"/>
  <c r="B2079" i="27"/>
  <c r="C2079" i="27"/>
  <c r="D2079" i="27"/>
  <c r="E2079" i="27"/>
  <c r="F2079" i="27"/>
  <c r="A2080" i="27"/>
  <c r="B2080" i="27"/>
  <c r="C2080" i="27"/>
  <c r="D2080" i="27"/>
  <c r="E2080" i="27"/>
  <c r="F2080" i="27"/>
  <c r="A2081" i="27"/>
  <c r="B2081" i="27"/>
  <c r="C2081" i="27"/>
  <c r="D2081" i="27"/>
  <c r="E2081" i="27"/>
  <c r="F2081" i="27"/>
  <c r="A2082" i="27"/>
  <c r="B2082" i="27"/>
  <c r="C2082" i="27"/>
  <c r="D2082" i="27"/>
  <c r="E2082" i="27"/>
  <c r="F2082" i="27"/>
  <c r="A2083" i="27"/>
  <c r="B2083" i="27"/>
  <c r="C2083" i="27"/>
  <c r="D2083" i="27"/>
  <c r="E2083" i="27"/>
  <c r="F2083" i="27"/>
  <c r="A2084" i="27"/>
  <c r="B2084" i="27"/>
  <c r="C2084" i="27"/>
  <c r="D2084" i="27"/>
  <c r="E2084" i="27"/>
  <c r="F2084" i="27"/>
  <c r="A2085" i="27"/>
  <c r="B2085" i="27"/>
  <c r="C2085" i="27"/>
  <c r="D2085" i="27"/>
  <c r="E2085" i="27"/>
  <c r="F2085" i="27"/>
  <c r="A2086" i="27"/>
  <c r="B2086" i="27"/>
  <c r="C2086" i="27"/>
  <c r="D2086" i="27"/>
  <c r="E2086" i="27"/>
  <c r="F2086" i="27"/>
  <c r="A2087" i="27"/>
  <c r="B2087" i="27"/>
  <c r="C2087" i="27"/>
  <c r="D2087" i="27"/>
  <c r="E2087" i="27"/>
  <c r="F2087" i="27"/>
  <c r="A2088" i="27"/>
  <c r="B2088" i="27"/>
  <c r="C2088" i="27"/>
  <c r="D2088" i="27"/>
  <c r="E2088" i="27"/>
  <c r="F2088" i="27"/>
  <c r="A2089" i="27"/>
  <c r="B2089" i="27"/>
  <c r="C2089" i="27"/>
  <c r="D2089" i="27"/>
  <c r="E2089" i="27"/>
  <c r="F2089" i="27"/>
  <c r="A2090" i="27"/>
  <c r="B2090" i="27"/>
  <c r="C2090" i="27"/>
  <c r="D2090" i="27"/>
  <c r="E2090" i="27"/>
  <c r="F2090" i="27"/>
  <c r="A2091" i="27"/>
  <c r="B2091" i="27"/>
  <c r="C2091" i="27"/>
  <c r="D2091" i="27"/>
  <c r="E2091" i="27"/>
  <c r="F2091" i="27"/>
  <c r="A2092" i="27"/>
  <c r="B2092" i="27"/>
  <c r="C2092" i="27"/>
  <c r="D2092" i="27"/>
  <c r="E2092" i="27"/>
  <c r="F2092" i="27"/>
  <c r="A2093" i="27"/>
  <c r="B2093" i="27"/>
  <c r="C2093" i="27"/>
  <c r="D2093" i="27"/>
  <c r="E2093" i="27"/>
  <c r="F2093" i="27"/>
  <c r="A2094" i="27"/>
  <c r="B2094" i="27"/>
  <c r="C2094" i="27"/>
  <c r="D2094" i="27"/>
  <c r="E2094" i="27"/>
  <c r="F2094" i="27"/>
  <c r="A2095" i="27"/>
  <c r="B2095" i="27"/>
  <c r="C2095" i="27"/>
  <c r="D2095" i="27"/>
  <c r="E2095" i="27"/>
  <c r="F2095" i="27"/>
  <c r="A2096" i="27"/>
  <c r="B2096" i="27"/>
  <c r="C2096" i="27"/>
  <c r="D2096" i="27"/>
  <c r="E2096" i="27"/>
  <c r="F2096" i="27"/>
  <c r="A2097" i="27"/>
  <c r="B2097" i="27"/>
  <c r="C2097" i="27"/>
  <c r="D2097" i="27"/>
  <c r="E2097" i="27"/>
  <c r="F2097" i="27"/>
  <c r="A2098" i="27"/>
  <c r="B2098" i="27"/>
  <c r="C2098" i="27"/>
  <c r="D2098" i="27"/>
  <c r="E2098" i="27"/>
  <c r="F2098" i="27"/>
  <c r="A2099" i="27"/>
  <c r="B2099" i="27"/>
  <c r="C2099" i="27"/>
  <c r="D2099" i="27"/>
  <c r="E2099" i="27"/>
  <c r="F2099" i="27"/>
  <c r="A2100" i="27"/>
  <c r="B2100" i="27"/>
  <c r="C2100" i="27"/>
  <c r="D2100" i="27"/>
  <c r="E2100" i="27"/>
  <c r="F2100" i="27"/>
  <c r="A2101" i="27"/>
  <c r="B2101" i="27"/>
  <c r="C2101" i="27"/>
  <c r="D2101" i="27"/>
  <c r="E2101" i="27"/>
  <c r="F2101" i="27"/>
  <c r="A2102" i="27"/>
  <c r="B2102" i="27"/>
  <c r="C2102" i="27"/>
  <c r="D2102" i="27"/>
  <c r="E2102" i="27"/>
  <c r="F2102" i="27"/>
  <c r="A2103" i="27"/>
  <c r="B2103" i="27"/>
  <c r="C2103" i="27"/>
  <c r="D2103" i="27"/>
  <c r="E2103" i="27"/>
  <c r="F2103" i="27"/>
  <c r="A2104" i="27"/>
  <c r="B2104" i="27"/>
  <c r="C2104" i="27"/>
  <c r="D2104" i="27"/>
  <c r="E2104" i="27"/>
  <c r="F2104" i="27"/>
  <c r="A2105" i="27"/>
  <c r="B2105" i="27"/>
  <c r="C2105" i="27"/>
  <c r="D2105" i="27"/>
  <c r="E2105" i="27"/>
  <c r="F2105" i="27"/>
  <c r="A2106" i="27"/>
  <c r="B2106" i="27"/>
  <c r="C2106" i="27"/>
  <c r="D2106" i="27"/>
  <c r="E2106" i="27"/>
  <c r="F2106" i="27"/>
  <c r="A2107" i="27"/>
  <c r="B2107" i="27"/>
  <c r="C2107" i="27"/>
  <c r="D2107" i="27"/>
  <c r="E2107" i="27"/>
  <c r="F2107" i="27"/>
  <c r="A2108" i="27"/>
  <c r="B2108" i="27"/>
  <c r="C2108" i="27"/>
  <c r="D2108" i="27"/>
  <c r="E2108" i="27"/>
  <c r="F2108" i="27"/>
  <c r="A2109" i="27"/>
  <c r="B2109" i="27"/>
  <c r="C2109" i="27"/>
  <c r="D2109" i="27"/>
  <c r="E2109" i="27"/>
  <c r="F2109" i="27"/>
  <c r="A2110" i="27"/>
  <c r="B2110" i="27"/>
  <c r="C2110" i="27"/>
  <c r="D2110" i="27"/>
  <c r="E2110" i="27"/>
  <c r="F2110" i="27"/>
  <c r="A2111" i="27"/>
  <c r="B2111" i="27"/>
  <c r="C2111" i="27"/>
  <c r="D2111" i="27"/>
  <c r="E2111" i="27"/>
  <c r="F2111" i="27"/>
  <c r="A2112" i="27"/>
  <c r="B2112" i="27"/>
  <c r="C2112" i="27"/>
  <c r="D2112" i="27"/>
  <c r="E2112" i="27"/>
  <c r="F2112" i="27"/>
  <c r="A2113" i="27"/>
  <c r="B2113" i="27"/>
  <c r="C2113" i="27"/>
  <c r="D2113" i="27"/>
  <c r="E2113" i="27"/>
  <c r="F2113" i="27"/>
  <c r="A2114" i="27"/>
  <c r="B2114" i="27"/>
  <c r="C2114" i="27"/>
  <c r="D2114" i="27"/>
  <c r="E2114" i="27"/>
  <c r="F2114" i="27"/>
  <c r="A2115" i="27"/>
  <c r="B2115" i="27"/>
  <c r="C2115" i="27"/>
  <c r="D2115" i="27"/>
  <c r="E2115" i="27"/>
  <c r="F2115" i="27"/>
  <c r="A2116" i="27"/>
  <c r="B2116" i="27"/>
  <c r="C2116" i="27"/>
  <c r="D2116" i="27"/>
  <c r="E2116" i="27"/>
  <c r="F2116" i="27"/>
  <c r="A2117" i="27"/>
  <c r="B2117" i="27"/>
  <c r="C2117" i="27"/>
  <c r="D2117" i="27"/>
  <c r="E2117" i="27"/>
  <c r="F2117" i="27"/>
  <c r="A2118" i="27"/>
  <c r="B2118" i="27"/>
  <c r="C2118" i="27"/>
  <c r="D2118" i="27"/>
  <c r="E2118" i="27"/>
  <c r="F2118" i="27"/>
  <c r="A2119" i="27"/>
  <c r="B2119" i="27"/>
  <c r="C2119" i="27"/>
  <c r="D2119" i="27"/>
  <c r="E2119" i="27"/>
  <c r="F2119" i="27"/>
  <c r="A2120" i="27"/>
  <c r="B2120" i="27"/>
  <c r="C2120" i="27"/>
  <c r="D2120" i="27"/>
  <c r="E2120" i="27"/>
  <c r="F2120" i="27"/>
  <c r="A2121" i="27"/>
  <c r="B2121" i="27"/>
  <c r="C2121" i="27"/>
  <c r="D2121" i="27"/>
  <c r="E2121" i="27"/>
  <c r="F2121" i="27"/>
  <c r="A2122" i="27"/>
  <c r="B2122" i="27"/>
  <c r="C2122" i="27"/>
  <c r="D2122" i="27"/>
  <c r="E2122" i="27"/>
  <c r="F2122" i="27"/>
  <c r="A2123" i="27"/>
  <c r="B2123" i="27"/>
  <c r="C2123" i="27"/>
  <c r="D2123" i="27"/>
  <c r="E2123" i="27"/>
  <c r="F2123" i="27"/>
  <c r="A2124" i="27"/>
  <c r="B2124" i="27"/>
  <c r="C2124" i="27"/>
  <c r="D2124" i="27"/>
  <c r="E2124" i="27"/>
  <c r="F2124" i="27"/>
  <c r="A2125" i="27"/>
  <c r="B2125" i="27"/>
  <c r="C2125" i="27"/>
  <c r="D2125" i="27"/>
  <c r="E2125" i="27"/>
  <c r="F2125" i="27"/>
  <c r="A2126" i="27"/>
  <c r="B2126" i="27"/>
  <c r="C2126" i="27"/>
  <c r="D2126" i="27"/>
  <c r="E2126" i="27"/>
  <c r="F2126" i="27"/>
  <c r="A2127" i="27"/>
  <c r="B2127" i="27"/>
  <c r="C2127" i="27"/>
  <c r="D2127" i="27"/>
  <c r="E2127" i="27"/>
  <c r="F2127" i="27"/>
  <c r="A2128" i="27"/>
  <c r="B2128" i="27"/>
  <c r="C2128" i="27"/>
  <c r="D2128" i="27"/>
  <c r="E2128" i="27"/>
  <c r="F2128" i="27"/>
  <c r="A2129" i="27"/>
  <c r="B2129" i="27"/>
  <c r="C2129" i="27"/>
  <c r="D2129" i="27"/>
  <c r="E2129" i="27"/>
  <c r="F2129" i="27"/>
  <c r="A2130" i="27"/>
  <c r="B2130" i="27"/>
  <c r="C2130" i="27"/>
  <c r="D2130" i="27"/>
  <c r="E2130" i="27"/>
  <c r="F2130" i="27"/>
  <c r="A2131" i="27"/>
  <c r="B2131" i="27"/>
  <c r="C2131" i="27"/>
  <c r="D2131" i="27"/>
  <c r="E2131" i="27"/>
  <c r="F2131" i="27"/>
  <c r="A2132" i="27"/>
  <c r="B2132" i="27"/>
  <c r="C2132" i="27"/>
  <c r="D2132" i="27"/>
  <c r="E2132" i="27"/>
  <c r="F2132" i="27"/>
  <c r="A2133" i="27"/>
  <c r="B2133" i="27"/>
  <c r="C2133" i="27"/>
  <c r="D2133" i="27"/>
  <c r="E2133" i="27"/>
  <c r="F2133" i="27"/>
  <c r="A2134" i="27"/>
  <c r="B2134" i="27"/>
  <c r="C2134" i="27"/>
  <c r="D2134" i="27"/>
  <c r="E2134" i="27"/>
  <c r="F2134" i="27"/>
  <c r="A2135" i="27"/>
  <c r="B2135" i="27"/>
  <c r="C2135" i="27"/>
  <c r="D2135" i="27"/>
  <c r="E2135" i="27"/>
  <c r="F2135" i="27"/>
  <c r="A2136" i="27"/>
  <c r="B2136" i="27"/>
  <c r="C2136" i="27"/>
  <c r="D2136" i="27"/>
  <c r="E2136" i="27"/>
  <c r="F2136" i="27"/>
  <c r="A2137" i="27"/>
  <c r="B2137" i="27"/>
  <c r="C2137" i="27"/>
  <c r="D2137" i="27"/>
  <c r="E2137" i="27"/>
  <c r="F2137" i="27"/>
  <c r="A2138" i="27"/>
  <c r="B2138" i="27"/>
  <c r="C2138" i="27"/>
  <c r="D2138" i="27"/>
  <c r="E2138" i="27"/>
  <c r="F2138" i="27"/>
  <c r="A2139" i="27"/>
  <c r="B2139" i="27"/>
  <c r="C2139" i="27"/>
  <c r="D2139" i="27"/>
  <c r="E2139" i="27"/>
  <c r="F2139" i="27"/>
  <c r="A2140" i="27"/>
  <c r="B2140" i="27"/>
  <c r="C2140" i="27"/>
  <c r="D2140" i="27"/>
  <c r="E2140" i="27"/>
  <c r="F2140" i="27"/>
  <c r="A2141" i="27"/>
  <c r="B2141" i="27"/>
  <c r="C2141" i="27"/>
  <c r="D2141" i="27"/>
  <c r="E2141" i="27"/>
  <c r="F2141" i="27"/>
  <c r="A2142" i="27"/>
  <c r="B2142" i="27"/>
  <c r="C2142" i="27"/>
  <c r="D2142" i="27"/>
  <c r="E2142" i="27"/>
  <c r="F2142" i="27"/>
  <c r="A2143" i="27"/>
  <c r="B2143" i="27"/>
  <c r="C2143" i="27"/>
  <c r="D2143" i="27"/>
  <c r="E2143" i="27"/>
  <c r="F2143" i="27"/>
  <c r="A2144" i="27"/>
  <c r="B2144" i="27"/>
  <c r="C2144" i="27"/>
  <c r="D2144" i="27"/>
  <c r="E2144" i="27"/>
  <c r="F2144" i="27"/>
  <c r="A2145" i="27"/>
  <c r="B2145" i="27"/>
  <c r="C2145" i="27"/>
  <c r="D2145" i="27"/>
  <c r="E2145" i="27"/>
  <c r="F2145" i="27"/>
  <c r="A2146" i="27"/>
  <c r="B2146" i="27"/>
  <c r="C2146" i="27"/>
  <c r="D2146" i="27"/>
  <c r="E2146" i="27"/>
  <c r="F2146" i="27"/>
  <c r="A2147" i="27"/>
  <c r="B2147" i="27"/>
  <c r="C2147" i="27"/>
  <c r="D2147" i="27"/>
  <c r="E2147" i="27"/>
  <c r="F2147" i="27"/>
  <c r="A2148" i="27"/>
  <c r="B2148" i="27"/>
  <c r="C2148" i="27"/>
  <c r="D2148" i="27"/>
  <c r="E2148" i="27"/>
  <c r="F2148" i="27"/>
  <c r="A2149" i="27"/>
  <c r="B2149" i="27"/>
  <c r="C2149" i="27"/>
  <c r="D2149" i="27"/>
  <c r="E2149" i="27"/>
  <c r="F2149" i="27"/>
  <c r="A2150" i="27"/>
  <c r="B2150" i="27"/>
  <c r="C2150" i="27"/>
  <c r="D2150" i="27"/>
  <c r="E2150" i="27"/>
  <c r="F2150" i="27"/>
  <c r="A2151" i="27"/>
  <c r="B2151" i="27"/>
  <c r="C2151" i="27"/>
  <c r="D2151" i="27"/>
  <c r="E2151" i="27"/>
  <c r="F2151" i="27"/>
  <c r="A2152" i="27"/>
  <c r="B2152" i="27"/>
  <c r="C2152" i="27"/>
  <c r="D2152" i="27"/>
  <c r="E2152" i="27"/>
  <c r="F2152" i="27"/>
  <c r="A2153" i="27"/>
  <c r="B2153" i="27"/>
  <c r="C2153" i="27"/>
  <c r="D2153" i="27"/>
  <c r="E2153" i="27"/>
  <c r="F2153" i="27"/>
  <c r="A2154" i="27"/>
  <c r="B2154" i="27"/>
  <c r="C2154" i="27"/>
  <c r="D2154" i="27"/>
  <c r="E2154" i="27"/>
  <c r="F2154" i="27"/>
  <c r="A2155" i="27"/>
  <c r="B2155" i="27"/>
  <c r="C2155" i="27"/>
  <c r="D2155" i="27"/>
  <c r="E2155" i="27"/>
  <c r="F2155" i="27"/>
  <c r="A2156" i="27"/>
  <c r="B2156" i="27"/>
  <c r="C2156" i="27"/>
  <c r="D2156" i="27"/>
  <c r="E2156" i="27"/>
  <c r="F2156" i="27"/>
  <c r="A2157" i="27"/>
  <c r="B2157" i="27"/>
  <c r="C2157" i="27"/>
  <c r="D2157" i="27"/>
  <c r="E2157" i="27"/>
  <c r="F2157" i="27"/>
  <c r="A2158" i="27"/>
  <c r="B2158" i="27"/>
  <c r="C2158" i="27"/>
  <c r="D2158" i="27"/>
  <c r="E2158" i="27"/>
  <c r="F2158" i="27"/>
  <c r="A2159" i="27"/>
  <c r="B2159" i="27"/>
  <c r="C2159" i="27"/>
  <c r="D2159" i="27"/>
  <c r="E2159" i="27"/>
  <c r="F2159" i="27"/>
  <c r="A2160" i="27"/>
  <c r="B2160" i="27"/>
  <c r="C2160" i="27"/>
  <c r="D2160" i="27"/>
  <c r="E2160" i="27"/>
  <c r="F2160" i="27"/>
  <c r="A2161" i="27"/>
  <c r="B2161" i="27"/>
  <c r="C2161" i="27"/>
  <c r="D2161" i="27"/>
  <c r="E2161" i="27"/>
  <c r="F2161" i="27"/>
  <c r="A2162" i="27"/>
  <c r="B2162" i="27"/>
  <c r="C2162" i="27"/>
  <c r="D2162" i="27"/>
  <c r="E2162" i="27"/>
  <c r="F2162" i="27"/>
  <c r="A2163" i="27"/>
  <c r="B2163" i="27"/>
  <c r="C2163" i="27"/>
  <c r="D2163" i="27"/>
  <c r="E2163" i="27"/>
  <c r="F2163" i="27"/>
  <c r="A2164" i="27"/>
  <c r="B2164" i="27"/>
  <c r="C2164" i="27"/>
  <c r="D2164" i="27"/>
  <c r="E2164" i="27"/>
  <c r="F2164" i="27"/>
  <c r="A2165" i="27"/>
  <c r="B2165" i="27"/>
  <c r="C2165" i="27"/>
  <c r="D2165" i="27"/>
  <c r="E2165" i="27"/>
  <c r="F2165" i="27"/>
  <c r="A2166" i="27"/>
  <c r="B2166" i="27"/>
  <c r="C2166" i="27"/>
  <c r="D2166" i="27"/>
  <c r="E2166" i="27"/>
  <c r="F2166" i="27"/>
  <c r="A2167" i="27"/>
  <c r="B2167" i="27"/>
  <c r="C2167" i="27"/>
  <c r="D2167" i="27"/>
  <c r="E2167" i="27"/>
  <c r="F2167" i="27"/>
  <c r="A2168" i="27"/>
  <c r="B2168" i="27"/>
  <c r="C2168" i="27"/>
  <c r="D2168" i="27"/>
  <c r="E2168" i="27"/>
  <c r="F2168" i="27"/>
  <c r="A2169" i="27"/>
  <c r="B2169" i="27"/>
  <c r="C2169" i="27"/>
  <c r="D2169" i="27"/>
  <c r="E2169" i="27"/>
  <c r="F2169" i="27"/>
  <c r="A2170" i="27"/>
  <c r="B2170" i="27"/>
  <c r="C2170" i="27"/>
  <c r="D2170" i="27"/>
  <c r="E2170" i="27"/>
  <c r="F2170" i="27"/>
  <c r="A2171" i="27"/>
  <c r="B2171" i="27"/>
  <c r="C2171" i="27"/>
  <c r="D2171" i="27"/>
  <c r="E2171" i="27"/>
  <c r="F2171" i="27"/>
  <c r="A2172" i="27"/>
  <c r="B2172" i="27"/>
  <c r="C2172" i="27"/>
  <c r="D2172" i="27"/>
  <c r="E2172" i="27"/>
  <c r="F2172" i="27"/>
  <c r="A2173" i="27"/>
  <c r="B2173" i="27"/>
  <c r="C2173" i="27"/>
  <c r="D2173" i="27"/>
  <c r="E2173" i="27"/>
  <c r="F2173" i="27"/>
  <c r="A2174" i="27"/>
  <c r="B2174" i="27"/>
  <c r="C2174" i="27"/>
  <c r="D2174" i="27"/>
  <c r="E2174" i="27"/>
  <c r="F2174" i="27"/>
  <c r="A2175" i="27"/>
  <c r="B2175" i="27"/>
  <c r="C2175" i="27"/>
  <c r="D2175" i="27"/>
  <c r="E2175" i="27"/>
  <c r="F2175" i="27"/>
  <c r="A2176" i="27"/>
  <c r="B2176" i="27"/>
  <c r="C2176" i="27"/>
  <c r="D2176" i="27"/>
  <c r="E2176" i="27"/>
  <c r="F2176" i="27"/>
  <c r="A2177" i="27"/>
  <c r="B2177" i="27"/>
  <c r="C2177" i="27"/>
  <c r="D2177" i="27"/>
  <c r="E2177" i="27"/>
  <c r="F2177" i="27"/>
  <c r="A2178" i="27"/>
  <c r="B2178" i="27"/>
  <c r="C2178" i="27"/>
  <c r="D2178" i="27"/>
  <c r="E2178" i="27"/>
  <c r="F2178" i="27"/>
  <c r="A2179" i="27"/>
  <c r="B2179" i="27"/>
  <c r="C2179" i="27"/>
  <c r="D2179" i="27"/>
  <c r="E2179" i="27"/>
  <c r="F2179" i="27"/>
  <c r="A2180" i="27"/>
  <c r="B2180" i="27"/>
  <c r="C2180" i="27"/>
  <c r="D2180" i="27"/>
  <c r="E2180" i="27"/>
  <c r="F2180" i="27"/>
  <c r="A2181" i="27"/>
  <c r="B2181" i="27"/>
  <c r="C2181" i="27"/>
  <c r="D2181" i="27"/>
  <c r="E2181" i="27"/>
  <c r="F2181" i="27"/>
  <c r="A2182" i="27"/>
  <c r="B2182" i="27"/>
  <c r="C2182" i="27"/>
  <c r="D2182" i="27"/>
  <c r="E2182" i="27"/>
  <c r="F2182" i="27"/>
  <c r="A2183" i="27"/>
  <c r="B2183" i="27"/>
  <c r="C2183" i="27"/>
  <c r="D2183" i="27"/>
  <c r="E2183" i="27"/>
  <c r="F2183" i="27"/>
  <c r="A2184" i="27"/>
  <c r="B2184" i="27"/>
  <c r="C2184" i="27"/>
  <c r="D2184" i="27"/>
  <c r="E2184" i="27"/>
  <c r="F2184" i="27"/>
  <c r="A2185" i="27"/>
  <c r="B2185" i="27"/>
  <c r="C2185" i="27"/>
  <c r="D2185" i="27"/>
  <c r="E2185" i="27"/>
  <c r="F2185" i="27"/>
  <c r="A2186" i="27"/>
  <c r="B2186" i="27"/>
  <c r="C2186" i="27"/>
  <c r="D2186" i="27"/>
  <c r="E2186" i="27"/>
  <c r="F2186" i="27"/>
  <c r="A2187" i="27"/>
  <c r="B2187" i="27"/>
  <c r="C2187" i="27"/>
  <c r="D2187" i="27"/>
  <c r="E2187" i="27"/>
  <c r="F2187" i="27"/>
  <c r="A2188" i="27"/>
  <c r="B2188" i="27"/>
  <c r="C2188" i="27"/>
  <c r="D2188" i="27"/>
  <c r="E2188" i="27"/>
  <c r="F2188" i="27"/>
  <c r="A2189" i="27"/>
  <c r="B2189" i="27"/>
  <c r="C2189" i="27"/>
  <c r="D2189" i="27"/>
  <c r="E2189" i="27"/>
  <c r="F2189" i="27"/>
  <c r="A2190" i="27"/>
  <c r="B2190" i="27"/>
  <c r="C2190" i="27"/>
  <c r="D2190" i="27"/>
  <c r="E2190" i="27"/>
  <c r="F2190" i="27"/>
  <c r="A2191" i="27"/>
  <c r="B2191" i="27"/>
  <c r="C2191" i="27"/>
  <c r="D2191" i="27"/>
  <c r="E2191" i="27"/>
  <c r="F2191" i="27"/>
  <c r="A2192" i="27"/>
  <c r="B2192" i="27"/>
  <c r="C2192" i="27"/>
  <c r="D2192" i="27"/>
  <c r="E2192" i="27"/>
  <c r="F2192" i="27"/>
  <c r="A2193" i="27"/>
  <c r="B2193" i="27"/>
  <c r="C2193" i="27"/>
  <c r="D2193" i="27"/>
  <c r="E2193" i="27"/>
  <c r="F2193" i="27"/>
  <c r="A2194" i="27"/>
  <c r="B2194" i="27"/>
  <c r="C2194" i="27"/>
  <c r="D2194" i="27"/>
  <c r="E2194" i="27"/>
  <c r="F2194" i="27"/>
  <c r="A2195" i="27"/>
  <c r="B2195" i="27"/>
  <c r="C2195" i="27"/>
  <c r="D2195" i="27"/>
  <c r="E2195" i="27"/>
  <c r="F2195" i="27"/>
  <c r="A2196" i="27"/>
  <c r="B2196" i="27"/>
  <c r="C2196" i="27"/>
  <c r="D2196" i="27"/>
  <c r="E2196" i="27"/>
  <c r="F2196" i="27"/>
  <c r="A2197" i="27"/>
  <c r="B2197" i="27"/>
  <c r="C2197" i="27"/>
  <c r="D2197" i="27"/>
  <c r="E2197" i="27"/>
  <c r="F2197" i="27"/>
  <c r="A2198" i="27"/>
  <c r="B2198" i="27"/>
  <c r="C2198" i="27"/>
  <c r="D2198" i="27"/>
  <c r="E2198" i="27"/>
  <c r="F2198" i="27"/>
  <c r="A2199" i="27"/>
  <c r="B2199" i="27"/>
  <c r="C2199" i="27"/>
  <c r="D2199" i="27"/>
  <c r="E2199" i="27"/>
  <c r="F2199" i="27"/>
  <c r="A2200" i="27"/>
  <c r="B2200" i="27"/>
  <c r="C2200" i="27"/>
  <c r="D2200" i="27"/>
  <c r="E2200" i="27"/>
  <c r="F2200" i="27"/>
  <c r="A2201" i="27"/>
  <c r="B2201" i="27"/>
  <c r="C2201" i="27"/>
  <c r="D2201" i="27"/>
  <c r="E2201" i="27"/>
  <c r="F2201" i="27"/>
  <c r="A2202" i="27"/>
  <c r="B2202" i="27"/>
  <c r="C2202" i="27"/>
  <c r="D2202" i="27"/>
  <c r="E2202" i="27"/>
  <c r="F2202" i="27"/>
  <c r="A2203" i="27"/>
  <c r="B2203" i="27"/>
  <c r="C2203" i="27"/>
  <c r="D2203" i="27"/>
  <c r="E2203" i="27"/>
  <c r="F2203" i="27"/>
  <c r="A2204" i="27"/>
  <c r="B2204" i="27"/>
  <c r="C2204" i="27"/>
  <c r="D2204" i="27"/>
  <c r="E2204" i="27"/>
  <c r="F2204" i="27"/>
  <c r="A2205" i="27"/>
  <c r="B2205" i="27"/>
  <c r="C2205" i="27"/>
  <c r="D2205" i="27"/>
  <c r="E2205" i="27"/>
  <c r="F2205" i="27"/>
  <c r="A2206" i="27"/>
  <c r="B2206" i="27"/>
  <c r="C2206" i="27"/>
  <c r="D2206" i="27"/>
  <c r="E2206" i="27"/>
  <c r="F2206" i="27"/>
  <c r="A2207" i="27"/>
  <c r="B2207" i="27"/>
  <c r="C2207" i="27"/>
  <c r="D2207" i="27"/>
  <c r="E2207" i="27"/>
  <c r="F2207" i="27"/>
  <c r="A2208" i="27"/>
  <c r="B2208" i="27"/>
  <c r="C2208" i="27"/>
  <c r="D2208" i="27"/>
  <c r="E2208" i="27"/>
  <c r="F2208" i="27"/>
  <c r="A2209" i="27"/>
  <c r="B2209" i="27"/>
  <c r="C2209" i="27"/>
  <c r="D2209" i="27"/>
  <c r="E2209" i="27"/>
  <c r="F2209" i="27"/>
  <c r="A2210" i="27"/>
  <c r="B2210" i="27"/>
  <c r="C2210" i="27"/>
  <c r="D2210" i="27"/>
  <c r="E2210" i="27"/>
  <c r="F2210" i="27"/>
  <c r="A2211" i="27"/>
  <c r="B2211" i="27"/>
  <c r="C2211" i="27"/>
  <c r="D2211" i="27"/>
  <c r="E2211" i="27"/>
  <c r="F2211" i="27"/>
  <c r="A2212" i="27"/>
  <c r="B2212" i="27"/>
  <c r="C2212" i="27"/>
  <c r="D2212" i="27"/>
  <c r="E2212" i="27"/>
  <c r="F2212" i="27"/>
  <c r="A2213" i="27"/>
  <c r="B2213" i="27"/>
  <c r="C2213" i="27"/>
  <c r="D2213" i="27"/>
  <c r="E2213" i="27"/>
  <c r="F2213" i="27"/>
  <c r="A2214" i="27"/>
  <c r="B2214" i="27"/>
  <c r="C2214" i="27"/>
  <c r="D2214" i="27"/>
  <c r="E2214" i="27"/>
  <c r="F2214" i="27"/>
  <c r="A2215" i="27"/>
  <c r="B2215" i="27"/>
  <c r="C2215" i="27"/>
  <c r="D2215" i="27"/>
  <c r="E2215" i="27"/>
  <c r="F2215" i="27"/>
  <c r="A2216" i="27"/>
  <c r="B2216" i="27"/>
  <c r="C2216" i="27"/>
  <c r="D2216" i="27"/>
  <c r="E2216" i="27"/>
  <c r="F2216" i="27"/>
  <c r="A2217" i="27"/>
  <c r="B2217" i="27"/>
  <c r="C2217" i="27"/>
  <c r="D2217" i="27"/>
  <c r="E2217" i="27"/>
  <c r="F2217" i="27"/>
  <c r="A2218" i="27"/>
  <c r="B2218" i="27"/>
  <c r="C2218" i="27"/>
  <c r="D2218" i="27"/>
  <c r="E2218" i="27"/>
  <c r="F2218" i="27"/>
  <c r="A2219" i="27"/>
  <c r="B2219" i="27"/>
  <c r="C2219" i="27"/>
  <c r="D2219" i="27"/>
  <c r="E2219" i="27"/>
  <c r="F2219" i="27"/>
  <c r="A2220" i="27"/>
  <c r="B2220" i="27"/>
  <c r="C2220" i="27"/>
  <c r="D2220" i="27"/>
  <c r="E2220" i="27"/>
  <c r="F2220" i="27"/>
  <c r="A2221" i="27"/>
  <c r="B2221" i="27"/>
  <c r="C2221" i="27"/>
  <c r="D2221" i="27"/>
  <c r="E2221" i="27"/>
  <c r="F2221" i="27"/>
  <c r="A2222" i="27"/>
  <c r="B2222" i="27"/>
  <c r="C2222" i="27"/>
  <c r="D2222" i="27"/>
  <c r="E2222" i="27"/>
  <c r="F2222" i="27"/>
  <c r="A2223" i="27"/>
  <c r="B2223" i="27"/>
  <c r="C2223" i="27"/>
  <c r="D2223" i="27"/>
  <c r="E2223" i="27"/>
  <c r="F2223" i="27"/>
  <c r="A2224" i="27"/>
  <c r="B2224" i="27"/>
  <c r="C2224" i="27"/>
  <c r="D2224" i="27"/>
  <c r="E2224" i="27"/>
  <c r="F2224" i="27"/>
  <c r="A2225" i="27"/>
  <c r="B2225" i="27"/>
  <c r="C2225" i="27"/>
  <c r="D2225" i="27"/>
  <c r="E2225" i="27"/>
  <c r="F2225" i="27"/>
  <c r="A2226" i="27"/>
  <c r="B2226" i="27"/>
  <c r="C2226" i="27"/>
  <c r="D2226" i="27"/>
  <c r="E2226" i="27"/>
  <c r="F2226" i="27"/>
  <c r="A2227" i="27"/>
  <c r="B2227" i="27"/>
  <c r="C2227" i="27"/>
  <c r="D2227" i="27"/>
  <c r="E2227" i="27"/>
  <c r="F2227" i="27"/>
  <c r="A2228" i="27"/>
  <c r="B2228" i="27"/>
  <c r="C2228" i="27"/>
  <c r="D2228" i="27"/>
  <c r="E2228" i="27"/>
  <c r="F2228" i="27"/>
  <c r="A2229" i="27"/>
  <c r="B2229" i="27"/>
  <c r="C2229" i="27"/>
  <c r="D2229" i="27"/>
  <c r="E2229" i="27"/>
  <c r="F2229" i="27"/>
  <c r="A2230" i="27"/>
  <c r="B2230" i="27"/>
  <c r="C2230" i="27"/>
  <c r="D2230" i="27"/>
  <c r="E2230" i="27"/>
  <c r="F2230" i="27"/>
  <c r="A2231" i="27"/>
  <c r="B2231" i="27"/>
  <c r="C2231" i="27"/>
  <c r="D2231" i="27"/>
  <c r="E2231" i="27"/>
  <c r="F2231" i="27"/>
  <c r="A2232" i="27"/>
  <c r="B2232" i="27"/>
  <c r="C2232" i="27"/>
  <c r="D2232" i="27"/>
  <c r="E2232" i="27"/>
  <c r="F2232" i="27"/>
  <c r="A2233" i="27"/>
  <c r="B2233" i="27"/>
  <c r="C2233" i="27"/>
  <c r="D2233" i="27"/>
  <c r="E2233" i="27"/>
  <c r="F2233" i="27"/>
  <c r="A2234" i="27"/>
  <c r="B2234" i="27"/>
  <c r="C2234" i="27"/>
  <c r="D2234" i="27"/>
  <c r="E2234" i="27"/>
  <c r="F2234" i="27"/>
  <c r="A2235" i="27"/>
  <c r="B2235" i="27"/>
  <c r="C2235" i="27"/>
  <c r="D2235" i="27"/>
  <c r="E2235" i="27"/>
  <c r="F2235" i="27"/>
  <c r="A2236" i="27"/>
  <c r="B2236" i="27"/>
  <c r="C2236" i="27"/>
  <c r="D2236" i="27"/>
  <c r="E2236" i="27"/>
  <c r="F2236" i="27"/>
  <c r="A2237" i="27"/>
  <c r="B2237" i="27"/>
  <c r="C2237" i="27"/>
  <c r="D2237" i="27"/>
  <c r="E2237" i="27"/>
  <c r="F2237" i="27"/>
  <c r="A2238" i="27"/>
  <c r="B2238" i="27"/>
  <c r="C2238" i="27"/>
  <c r="D2238" i="27"/>
  <c r="E2238" i="27"/>
  <c r="F2238" i="27"/>
  <c r="A2239" i="27"/>
  <c r="B2239" i="27"/>
  <c r="C2239" i="27"/>
  <c r="D2239" i="27"/>
  <c r="E2239" i="27"/>
  <c r="F2239" i="27"/>
  <c r="A2240" i="27"/>
  <c r="B2240" i="27"/>
  <c r="C2240" i="27"/>
  <c r="D2240" i="27"/>
  <c r="E2240" i="27"/>
  <c r="F2240" i="27"/>
  <c r="A2241" i="27"/>
  <c r="B2241" i="27"/>
  <c r="C2241" i="27"/>
  <c r="D2241" i="27"/>
  <c r="E2241" i="27"/>
  <c r="F2241" i="27"/>
  <c r="A2242" i="27"/>
  <c r="B2242" i="27"/>
  <c r="C2242" i="27"/>
  <c r="D2242" i="27"/>
  <c r="E2242" i="27"/>
  <c r="F2242" i="27"/>
  <c r="A2243" i="27"/>
  <c r="B2243" i="27"/>
  <c r="C2243" i="27"/>
  <c r="D2243" i="27"/>
  <c r="E2243" i="27"/>
  <c r="F2243" i="27"/>
  <c r="A2244" i="27"/>
  <c r="B2244" i="27"/>
  <c r="C2244" i="27"/>
  <c r="D2244" i="27"/>
  <c r="E2244" i="27"/>
  <c r="F2244" i="27"/>
  <c r="A2245" i="27"/>
  <c r="B2245" i="27"/>
  <c r="C2245" i="27"/>
  <c r="D2245" i="27"/>
  <c r="E2245" i="27"/>
  <c r="F2245" i="27"/>
  <c r="A2246" i="27"/>
  <c r="B2246" i="27"/>
  <c r="C2246" i="27"/>
  <c r="D2246" i="27"/>
  <c r="E2246" i="27"/>
  <c r="F2246" i="27"/>
  <c r="A2247" i="27"/>
  <c r="B2247" i="27"/>
  <c r="C2247" i="27"/>
  <c r="D2247" i="27"/>
  <c r="E2247" i="27"/>
  <c r="F2247" i="27"/>
  <c r="A2248" i="27"/>
  <c r="B2248" i="27"/>
  <c r="C2248" i="27"/>
  <c r="D2248" i="27"/>
  <c r="E2248" i="27"/>
  <c r="F2248" i="27"/>
  <c r="A2249" i="27"/>
  <c r="B2249" i="27"/>
  <c r="C2249" i="27"/>
  <c r="D2249" i="27"/>
  <c r="E2249" i="27"/>
  <c r="F2249" i="27"/>
  <c r="A2250" i="27"/>
  <c r="B2250" i="27"/>
  <c r="C2250" i="27"/>
  <c r="D2250" i="27"/>
  <c r="E2250" i="27"/>
  <c r="F2250" i="27"/>
  <c r="A2251" i="27"/>
  <c r="B2251" i="27"/>
  <c r="C2251" i="27"/>
  <c r="D2251" i="27"/>
  <c r="E2251" i="27"/>
  <c r="F2251" i="27"/>
  <c r="A2252" i="27"/>
  <c r="B2252" i="27"/>
  <c r="C2252" i="27"/>
  <c r="D2252" i="27"/>
  <c r="E2252" i="27"/>
  <c r="F2252" i="27"/>
  <c r="A2253" i="27"/>
  <c r="B2253" i="27"/>
  <c r="C2253" i="27"/>
  <c r="D2253" i="27"/>
  <c r="E2253" i="27"/>
  <c r="F2253" i="27"/>
  <c r="A2254" i="27"/>
  <c r="B2254" i="27"/>
  <c r="C2254" i="27"/>
  <c r="D2254" i="27"/>
  <c r="E2254" i="27"/>
  <c r="F2254" i="27"/>
  <c r="A2255" i="27"/>
  <c r="B2255" i="27"/>
  <c r="C2255" i="27"/>
  <c r="D2255" i="27"/>
  <c r="E2255" i="27"/>
  <c r="F2255" i="27"/>
  <c r="A2256" i="27"/>
  <c r="B2256" i="27"/>
  <c r="C2256" i="27"/>
  <c r="D2256" i="27"/>
  <c r="E2256" i="27"/>
  <c r="F2256" i="27"/>
  <c r="A2257" i="27"/>
  <c r="B2257" i="27"/>
  <c r="C2257" i="27"/>
  <c r="D2257" i="27"/>
  <c r="E2257" i="27"/>
  <c r="F2257" i="27"/>
  <c r="A2258" i="27"/>
  <c r="B2258" i="27"/>
  <c r="C2258" i="27"/>
  <c r="D2258" i="27"/>
  <c r="E2258" i="27"/>
  <c r="F2258" i="27"/>
  <c r="A2259" i="27"/>
  <c r="B2259" i="27"/>
  <c r="C2259" i="27"/>
  <c r="D2259" i="27"/>
  <c r="E2259" i="27"/>
  <c r="F2259" i="27"/>
  <c r="A2260" i="27"/>
  <c r="B2260" i="27"/>
  <c r="C2260" i="27"/>
  <c r="D2260" i="27"/>
  <c r="E2260" i="27"/>
  <c r="F2260" i="27"/>
  <c r="A2261" i="27"/>
  <c r="B2261" i="27"/>
  <c r="C2261" i="27"/>
  <c r="D2261" i="27"/>
  <c r="E2261" i="27"/>
  <c r="F2261" i="27"/>
  <c r="A2262" i="27"/>
  <c r="B2262" i="27"/>
  <c r="C2262" i="27"/>
  <c r="D2262" i="27"/>
  <c r="E2262" i="27"/>
  <c r="F2262" i="27"/>
  <c r="A2263" i="27"/>
  <c r="B2263" i="27"/>
  <c r="C2263" i="27"/>
  <c r="D2263" i="27"/>
  <c r="E2263" i="27"/>
  <c r="F2263" i="27"/>
  <c r="A2264" i="27"/>
  <c r="B2264" i="27"/>
  <c r="C2264" i="27"/>
  <c r="D2264" i="27"/>
  <c r="E2264" i="27"/>
  <c r="F2264" i="27"/>
  <c r="A2265" i="27"/>
  <c r="B2265" i="27"/>
  <c r="C2265" i="27"/>
  <c r="D2265" i="27"/>
  <c r="E2265" i="27"/>
  <c r="F2265" i="27"/>
  <c r="A2266" i="27"/>
  <c r="B2266" i="27"/>
  <c r="C2266" i="27"/>
  <c r="D2266" i="27"/>
  <c r="E2266" i="27"/>
  <c r="F2266" i="27"/>
  <c r="A2267" i="27"/>
  <c r="B2267" i="27"/>
  <c r="C2267" i="27"/>
  <c r="D2267" i="27"/>
  <c r="E2267" i="27"/>
  <c r="F2267" i="27"/>
  <c r="A2268" i="27"/>
  <c r="B2268" i="27"/>
  <c r="C2268" i="27"/>
  <c r="D2268" i="27"/>
  <c r="E2268" i="27"/>
  <c r="F2268" i="27"/>
  <c r="A2269" i="27"/>
  <c r="B2269" i="27"/>
  <c r="C2269" i="27"/>
  <c r="D2269" i="27"/>
  <c r="E2269" i="27"/>
  <c r="F2269" i="27"/>
  <c r="A2270" i="27"/>
  <c r="B2270" i="27"/>
  <c r="C2270" i="27"/>
  <c r="D2270" i="27"/>
  <c r="E2270" i="27"/>
  <c r="F2270" i="27"/>
  <c r="A2271" i="27"/>
  <c r="B2271" i="27"/>
  <c r="C2271" i="27"/>
  <c r="D2271" i="27"/>
  <c r="E2271" i="27"/>
  <c r="F2271" i="27"/>
  <c r="A2272" i="27"/>
  <c r="B2272" i="27"/>
  <c r="C2272" i="27"/>
  <c r="D2272" i="27"/>
  <c r="E2272" i="27"/>
  <c r="F2272" i="27"/>
  <c r="A2273" i="27"/>
  <c r="B2273" i="27"/>
  <c r="C2273" i="27"/>
  <c r="D2273" i="27"/>
  <c r="E2273" i="27"/>
  <c r="F2273" i="27"/>
  <c r="A2274" i="27"/>
  <c r="B2274" i="27"/>
  <c r="C2274" i="27"/>
  <c r="D2274" i="27"/>
  <c r="E2274" i="27"/>
  <c r="F2274" i="27"/>
  <c r="A2275" i="27"/>
  <c r="B2275" i="27"/>
  <c r="C2275" i="27"/>
  <c r="D2275" i="27"/>
  <c r="E2275" i="27"/>
  <c r="F2275" i="27"/>
  <c r="A2276" i="27"/>
  <c r="B2276" i="27"/>
  <c r="C2276" i="27"/>
  <c r="D2276" i="27"/>
  <c r="E2276" i="27"/>
  <c r="F2276" i="27"/>
  <c r="A2277" i="27"/>
  <c r="B2277" i="27"/>
  <c r="C2277" i="27"/>
  <c r="D2277" i="27"/>
  <c r="E2277" i="27"/>
  <c r="F2277" i="27"/>
  <c r="A2278" i="27"/>
  <c r="B2278" i="27"/>
  <c r="C2278" i="27"/>
  <c r="D2278" i="27"/>
  <c r="E2278" i="27"/>
  <c r="F2278" i="27"/>
  <c r="A2279" i="27"/>
  <c r="B2279" i="27"/>
  <c r="C2279" i="27"/>
  <c r="D2279" i="27"/>
  <c r="E2279" i="27"/>
  <c r="F2279" i="27"/>
  <c r="A2280" i="27"/>
  <c r="B2280" i="27"/>
  <c r="C2280" i="27"/>
  <c r="D2280" i="27"/>
  <c r="E2280" i="27"/>
  <c r="F2280" i="27"/>
  <c r="A2281" i="27"/>
  <c r="B2281" i="27"/>
  <c r="C2281" i="27"/>
  <c r="D2281" i="27"/>
  <c r="E2281" i="27"/>
  <c r="F2281" i="27"/>
  <c r="A2282" i="27"/>
  <c r="B2282" i="27"/>
  <c r="C2282" i="27"/>
  <c r="D2282" i="27"/>
  <c r="E2282" i="27"/>
  <c r="F2282" i="27"/>
  <c r="A2283" i="27"/>
  <c r="B2283" i="27"/>
  <c r="C2283" i="27"/>
  <c r="D2283" i="27"/>
  <c r="E2283" i="27"/>
  <c r="F2283" i="27"/>
  <c r="A2284" i="27"/>
  <c r="B2284" i="27"/>
  <c r="C2284" i="27"/>
  <c r="D2284" i="27"/>
  <c r="E2284" i="27"/>
  <c r="F2284" i="27"/>
  <c r="A2285" i="27"/>
  <c r="B2285" i="27"/>
  <c r="C2285" i="27"/>
  <c r="D2285" i="27"/>
  <c r="E2285" i="27"/>
  <c r="F2285" i="27"/>
  <c r="A2286" i="27"/>
  <c r="B2286" i="27"/>
  <c r="C2286" i="27"/>
  <c r="D2286" i="27"/>
  <c r="E2286" i="27"/>
  <c r="F2286" i="27"/>
  <c r="A2287" i="27"/>
  <c r="B2287" i="27"/>
  <c r="C2287" i="27"/>
  <c r="D2287" i="27"/>
  <c r="E2287" i="27"/>
  <c r="F2287" i="27"/>
  <c r="A2288" i="27"/>
  <c r="B2288" i="27"/>
  <c r="C2288" i="27"/>
  <c r="D2288" i="27"/>
  <c r="E2288" i="27"/>
  <c r="F2288" i="27"/>
  <c r="A2289" i="27"/>
  <c r="B2289" i="27"/>
  <c r="C2289" i="27"/>
  <c r="D2289" i="27"/>
  <c r="E2289" i="27"/>
  <c r="F2289" i="27"/>
  <c r="A2290" i="27"/>
  <c r="B2290" i="27"/>
  <c r="C2290" i="27"/>
  <c r="D2290" i="27"/>
  <c r="E2290" i="27"/>
  <c r="F2290" i="27"/>
  <c r="A2291" i="27"/>
  <c r="B2291" i="27"/>
  <c r="C2291" i="27"/>
  <c r="D2291" i="27"/>
  <c r="E2291" i="27"/>
  <c r="F2291" i="27"/>
  <c r="A2292" i="27"/>
  <c r="B2292" i="27"/>
  <c r="C2292" i="27"/>
  <c r="D2292" i="27"/>
  <c r="E2292" i="27"/>
  <c r="F2292" i="27"/>
  <c r="A2293" i="27"/>
  <c r="B2293" i="27"/>
  <c r="C2293" i="27"/>
  <c r="D2293" i="27"/>
  <c r="E2293" i="27"/>
  <c r="F2293" i="27"/>
  <c r="A2294" i="27"/>
  <c r="B2294" i="27"/>
  <c r="C2294" i="27"/>
  <c r="D2294" i="27"/>
  <c r="E2294" i="27"/>
  <c r="F2294" i="27"/>
  <c r="A2295" i="27"/>
  <c r="B2295" i="27"/>
  <c r="C2295" i="27"/>
  <c r="D2295" i="27"/>
  <c r="E2295" i="27"/>
  <c r="F2295" i="27"/>
  <c r="A2296" i="27"/>
  <c r="B2296" i="27"/>
  <c r="C2296" i="27"/>
  <c r="D2296" i="27"/>
  <c r="E2296" i="27"/>
  <c r="F2296" i="27"/>
  <c r="A2297" i="27"/>
  <c r="B2297" i="27"/>
  <c r="C2297" i="27"/>
  <c r="D2297" i="27"/>
  <c r="E2297" i="27"/>
  <c r="F2297" i="27"/>
  <c r="A2298" i="27"/>
  <c r="B2298" i="27"/>
  <c r="C2298" i="27"/>
  <c r="D2298" i="27"/>
  <c r="E2298" i="27"/>
  <c r="F2298" i="27"/>
  <c r="A2299" i="27"/>
  <c r="B2299" i="27"/>
  <c r="C2299" i="27"/>
  <c r="D2299" i="27"/>
  <c r="E2299" i="27"/>
  <c r="F2299" i="27"/>
  <c r="A2300" i="27"/>
  <c r="B2300" i="27"/>
  <c r="C2300" i="27"/>
  <c r="D2300" i="27"/>
  <c r="E2300" i="27"/>
  <c r="F2300" i="27"/>
  <c r="A2301" i="27"/>
  <c r="B2301" i="27"/>
  <c r="C2301" i="27"/>
  <c r="D2301" i="27"/>
  <c r="E2301" i="27"/>
  <c r="F2301" i="27"/>
  <c r="A2302" i="27"/>
  <c r="B2302" i="27"/>
  <c r="C2302" i="27"/>
  <c r="D2302" i="27"/>
  <c r="E2302" i="27"/>
  <c r="F2302" i="27"/>
  <c r="A2303" i="27"/>
  <c r="B2303" i="27"/>
  <c r="C2303" i="27"/>
  <c r="D2303" i="27"/>
  <c r="E2303" i="27"/>
  <c r="F2303" i="27"/>
  <c r="A2304" i="27"/>
  <c r="B2304" i="27"/>
  <c r="C2304" i="27"/>
  <c r="D2304" i="27"/>
  <c r="E2304" i="27"/>
  <c r="F2304" i="27"/>
  <c r="A2305" i="27"/>
  <c r="B2305" i="27"/>
  <c r="C2305" i="27"/>
  <c r="D2305" i="27"/>
  <c r="E2305" i="27"/>
  <c r="F2305" i="27"/>
  <c r="A2306" i="27"/>
  <c r="B2306" i="27"/>
  <c r="C2306" i="27"/>
  <c r="D2306" i="27"/>
  <c r="E2306" i="27"/>
  <c r="F2306" i="27"/>
  <c r="A2307" i="27"/>
  <c r="B2307" i="27"/>
  <c r="C2307" i="27"/>
  <c r="D2307" i="27"/>
  <c r="E2307" i="27"/>
  <c r="F2307" i="27"/>
  <c r="A2308" i="27"/>
  <c r="B2308" i="27"/>
  <c r="C2308" i="27"/>
  <c r="D2308" i="27"/>
  <c r="E2308" i="27"/>
  <c r="F2308" i="27"/>
  <c r="A2309" i="27"/>
  <c r="B2309" i="27"/>
  <c r="C2309" i="27"/>
  <c r="D2309" i="27"/>
  <c r="E2309" i="27"/>
  <c r="F2309" i="27"/>
  <c r="A2310" i="27"/>
  <c r="B2310" i="27"/>
  <c r="C2310" i="27"/>
  <c r="D2310" i="27"/>
  <c r="E2310" i="27"/>
  <c r="F2310" i="27"/>
  <c r="A2311" i="27"/>
  <c r="B2311" i="27"/>
  <c r="C2311" i="27"/>
  <c r="D2311" i="27"/>
  <c r="E2311" i="27"/>
  <c r="F2311" i="27"/>
  <c r="A2312" i="27"/>
  <c r="B2312" i="27"/>
  <c r="C2312" i="27"/>
  <c r="D2312" i="27"/>
  <c r="E2312" i="27"/>
  <c r="F2312" i="27"/>
  <c r="A2313" i="27"/>
  <c r="B2313" i="27"/>
  <c r="C2313" i="27"/>
  <c r="D2313" i="27"/>
  <c r="E2313" i="27"/>
  <c r="F2313" i="27"/>
  <c r="A2314" i="27"/>
  <c r="B2314" i="27"/>
  <c r="C2314" i="27"/>
  <c r="D2314" i="27"/>
  <c r="E2314" i="27"/>
  <c r="F2314" i="27"/>
  <c r="A2315" i="27"/>
  <c r="B2315" i="27"/>
  <c r="C2315" i="27"/>
  <c r="D2315" i="27"/>
  <c r="E2315" i="27"/>
  <c r="F2315" i="27"/>
  <c r="A2316" i="27"/>
  <c r="B2316" i="27"/>
  <c r="C2316" i="27"/>
  <c r="D2316" i="27"/>
  <c r="E2316" i="27"/>
  <c r="F2316" i="27"/>
  <c r="A2317" i="27"/>
  <c r="B2317" i="27"/>
  <c r="C2317" i="27"/>
  <c r="D2317" i="27"/>
  <c r="E2317" i="27"/>
  <c r="F2317" i="27"/>
  <c r="A2318" i="27"/>
  <c r="B2318" i="27"/>
  <c r="C2318" i="27"/>
  <c r="D2318" i="27"/>
  <c r="E2318" i="27"/>
  <c r="F2318" i="27"/>
  <c r="A2319" i="27"/>
  <c r="B2319" i="27"/>
  <c r="C2319" i="27"/>
  <c r="D2319" i="27"/>
  <c r="E2319" i="27"/>
  <c r="F2319" i="27"/>
  <c r="A2320" i="27"/>
  <c r="B2320" i="27"/>
  <c r="C2320" i="27"/>
  <c r="D2320" i="27"/>
  <c r="E2320" i="27"/>
  <c r="F2320" i="27"/>
  <c r="A2321" i="27"/>
  <c r="B2321" i="27"/>
  <c r="C2321" i="27"/>
  <c r="D2321" i="27"/>
  <c r="E2321" i="27"/>
  <c r="F2321" i="27"/>
  <c r="A2322" i="27"/>
  <c r="B2322" i="27"/>
  <c r="C2322" i="27"/>
  <c r="D2322" i="27"/>
  <c r="E2322" i="27"/>
  <c r="F2322" i="27"/>
  <c r="A2323" i="27"/>
  <c r="B2323" i="27"/>
  <c r="C2323" i="27"/>
  <c r="D2323" i="27"/>
  <c r="E2323" i="27"/>
  <c r="F2323" i="27"/>
  <c r="A2324" i="27"/>
  <c r="B2324" i="27"/>
  <c r="C2324" i="27"/>
  <c r="D2324" i="27"/>
  <c r="E2324" i="27"/>
  <c r="F2324" i="27"/>
  <c r="A2325" i="27"/>
  <c r="B2325" i="27"/>
  <c r="C2325" i="27"/>
  <c r="D2325" i="27"/>
  <c r="E2325" i="27"/>
  <c r="F2325" i="27"/>
  <c r="A2326" i="27"/>
  <c r="B2326" i="27"/>
  <c r="C2326" i="27"/>
  <c r="D2326" i="27"/>
  <c r="E2326" i="27"/>
  <c r="F2326" i="27"/>
  <c r="A2327" i="27"/>
  <c r="B2327" i="27"/>
  <c r="C2327" i="27"/>
  <c r="D2327" i="27"/>
  <c r="E2327" i="27"/>
  <c r="F2327" i="27"/>
  <c r="A2328" i="27"/>
  <c r="B2328" i="27"/>
  <c r="C2328" i="27"/>
  <c r="D2328" i="27"/>
  <c r="E2328" i="27"/>
  <c r="F2328" i="27"/>
  <c r="A2329" i="27"/>
  <c r="B2329" i="27"/>
  <c r="C2329" i="27"/>
  <c r="D2329" i="27"/>
  <c r="E2329" i="27"/>
  <c r="F2329" i="27"/>
  <c r="A2330" i="27"/>
  <c r="B2330" i="27"/>
  <c r="C2330" i="27"/>
  <c r="D2330" i="27"/>
  <c r="E2330" i="27"/>
  <c r="F2330" i="27"/>
  <c r="A2331" i="27"/>
  <c r="B2331" i="27"/>
  <c r="C2331" i="27"/>
  <c r="D2331" i="27"/>
  <c r="E2331" i="27"/>
  <c r="F2331" i="27"/>
  <c r="A2332" i="27"/>
  <c r="B2332" i="27"/>
  <c r="C2332" i="27"/>
  <c r="D2332" i="27"/>
  <c r="E2332" i="27"/>
  <c r="F2332" i="27"/>
  <c r="A2333" i="27"/>
  <c r="B2333" i="27"/>
  <c r="C2333" i="27"/>
  <c r="D2333" i="27"/>
  <c r="E2333" i="27"/>
  <c r="F2333" i="27"/>
  <c r="A2334" i="27"/>
  <c r="B2334" i="27"/>
  <c r="C2334" i="27"/>
  <c r="D2334" i="27"/>
  <c r="E2334" i="27"/>
  <c r="F2334" i="27"/>
  <c r="A2335" i="27"/>
  <c r="B2335" i="27"/>
  <c r="C2335" i="27"/>
  <c r="D2335" i="27"/>
  <c r="E2335" i="27"/>
  <c r="F2335" i="27"/>
  <c r="A2336" i="27"/>
  <c r="B2336" i="27"/>
  <c r="C2336" i="27"/>
  <c r="D2336" i="27"/>
  <c r="E2336" i="27"/>
  <c r="F2336" i="27"/>
  <c r="A2337" i="27"/>
  <c r="B2337" i="27"/>
  <c r="C2337" i="27"/>
  <c r="D2337" i="27"/>
  <c r="E2337" i="27"/>
  <c r="F2337" i="27"/>
  <c r="A2338" i="27"/>
  <c r="B2338" i="27"/>
  <c r="C2338" i="27"/>
  <c r="D2338" i="27"/>
  <c r="E2338" i="27"/>
  <c r="F2338" i="27"/>
  <c r="A2339" i="27"/>
  <c r="B2339" i="27"/>
  <c r="C2339" i="27"/>
  <c r="D2339" i="27"/>
  <c r="E2339" i="27"/>
  <c r="F2339" i="27"/>
  <c r="A2340" i="27"/>
  <c r="B2340" i="27"/>
  <c r="C2340" i="27"/>
  <c r="D2340" i="27"/>
  <c r="E2340" i="27"/>
  <c r="F2340" i="27"/>
  <c r="A2341" i="27"/>
  <c r="B2341" i="27"/>
  <c r="C2341" i="27"/>
  <c r="D2341" i="27"/>
  <c r="E2341" i="27"/>
  <c r="F2341" i="27"/>
  <c r="A2342" i="27"/>
  <c r="B2342" i="27"/>
  <c r="C2342" i="27"/>
  <c r="D2342" i="27"/>
  <c r="E2342" i="27"/>
  <c r="F2342" i="27"/>
  <c r="A2343" i="27"/>
  <c r="B2343" i="27"/>
  <c r="C2343" i="27"/>
  <c r="D2343" i="27"/>
  <c r="E2343" i="27"/>
  <c r="F2343" i="27"/>
  <c r="A2344" i="27"/>
  <c r="B2344" i="27"/>
  <c r="C2344" i="27"/>
  <c r="D2344" i="27"/>
  <c r="E2344" i="27"/>
  <c r="F2344" i="27"/>
  <c r="A2345" i="27"/>
  <c r="B2345" i="27"/>
  <c r="C2345" i="27"/>
  <c r="D2345" i="27"/>
  <c r="E2345" i="27"/>
  <c r="F2345" i="27"/>
  <c r="A2346" i="27"/>
  <c r="B2346" i="27"/>
  <c r="C2346" i="27"/>
  <c r="D2346" i="27"/>
  <c r="E2346" i="27"/>
  <c r="F2346" i="27"/>
  <c r="A2347" i="27"/>
  <c r="B2347" i="27"/>
  <c r="C2347" i="27"/>
  <c r="D2347" i="27"/>
  <c r="E2347" i="27"/>
  <c r="F2347" i="27"/>
  <c r="A2348" i="27"/>
  <c r="B2348" i="27"/>
  <c r="C2348" i="27"/>
  <c r="D2348" i="27"/>
  <c r="E2348" i="27"/>
  <c r="F2348" i="27"/>
  <c r="A2349" i="27"/>
  <c r="B2349" i="27"/>
  <c r="C2349" i="27"/>
  <c r="D2349" i="27"/>
  <c r="E2349" i="27"/>
  <c r="F2349" i="27"/>
  <c r="A2350" i="27"/>
  <c r="B2350" i="27"/>
  <c r="C2350" i="27"/>
  <c r="D2350" i="27"/>
  <c r="E2350" i="27"/>
  <c r="F2350" i="27"/>
  <c r="A2351" i="27"/>
  <c r="B2351" i="27"/>
  <c r="C2351" i="27"/>
  <c r="D2351" i="27"/>
  <c r="E2351" i="27"/>
  <c r="F2351" i="27"/>
  <c r="A2352" i="27"/>
  <c r="B2352" i="27"/>
  <c r="C2352" i="27"/>
  <c r="D2352" i="27"/>
  <c r="E2352" i="27"/>
  <c r="F2352" i="27"/>
  <c r="A2353" i="27"/>
  <c r="B2353" i="27"/>
  <c r="C2353" i="27"/>
  <c r="D2353" i="27"/>
  <c r="E2353" i="27"/>
  <c r="F2353" i="27"/>
  <c r="A2354" i="27"/>
  <c r="B2354" i="27"/>
  <c r="C2354" i="27"/>
  <c r="D2354" i="27"/>
  <c r="E2354" i="27"/>
  <c r="F2354" i="27"/>
  <c r="A2355" i="27"/>
  <c r="B2355" i="27"/>
  <c r="C2355" i="27"/>
  <c r="D2355" i="27"/>
  <c r="E2355" i="27"/>
  <c r="F2355" i="27"/>
  <c r="A2356" i="27"/>
  <c r="B2356" i="27"/>
  <c r="C2356" i="27"/>
  <c r="D2356" i="27"/>
  <c r="E2356" i="27"/>
  <c r="F2356" i="27"/>
  <c r="A2357" i="27"/>
  <c r="B2357" i="27"/>
  <c r="C2357" i="27"/>
  <c r="D2357" i="27"/>
  <c r="E2357" i="27"/>
  <c r="F2357" i="27"/>
  <c r="A2358" i="27"/>
  <c r="B2358" i="27"/>
  <c r="C2358" i="27"/>
  <c r="D2358" i="27"/>
  <c r="E2358" i="27"/>
  <c r="F2358" i="27"/>
  <c r="A2359" i="27"/>
  <c r="B2359" i="27"/>
  <c r="C2359" i="27"/>
  <c r="D2359" i="27"/>
  <c r="E2359" i="27"/>
  <c r="F2359" i="27"/>
  <c r="A2360" i="27"/>
  <c r="B2360" i="27"/>
  <c r="C2360" i="27"/>
  <c r="D2360" i="27"/>
  <c r="E2360" i="27"/>
  <c r="F2360" i="27"/>
  <c r="A2361" i="27"/>
  <c r="B2361" i="27"/>
  <c r="C2361" i="27"/>
  <c r="D2361" i="27"/>
  <c r="E2361" i="27"/>
  <c r="F2361" i="27"/>
  <c r="A2362" i="27"/>
  <c r="B2362" i="27"/>
  <c r="C2362" i="27"/>
  <c r="D2362" i="27"/>
  <c r="E2362" i="27"/>
  <c r="F2362" i="27"/>
  <c r="A2363" i="27"/>
  <c r="B2363" i="27"/>
  <c r="C2363" i="27"/>
  <c r="D2363" i="27"/>
  <c r="E2363" i="27"/>
  <c r="F2363" i="27"/>
  <c r="A2364" i="27"/>
  <c r="B2364" i="27"/>
  <c r="C2364" i="27"/>
  <c r="D2364" i="27"/>
  <c r="E2364" i="27"/>
  <c r="F2364" i="27"/>
  <c r="A2365" i="27"/>
  <c r="B2365" i="27"/>
  <c r="C2365" i="27"/>
  <c r="D2365" i="27"/>
  <c r="E2365" i="27"/>
  <c r="F2365" i="27"/>
  <c r="A2366" i="27"/>
  <c r="B2366" i="27"/>
  <c r="C2366" i="27"/>
  <c r="D2366" i="27"/>
  <c r="E2366" i="27"/>
  <c r="F2366" i="27"/>
  <c r="A2367" i="27"/>
  <c r="B2367" i="27"/>
  <c r="C2367" i="27"/>
  <c r="D2367" i="27"/>
  <c r="E2367" i="27"/>
  <c r="F2367" i="27"/>
  <c r="A2368" i="27"/>
  <c r="B2368" i="27"/>
  <c r="C2368" i="27"/>
  <c r="D2368" i="27"/>
  <c r="E2368" i="27"/>
  <c r="F2368" i="27"/>
  <c r="A2369" i="27"/>
  <c r="B2369" i="27"/>
  <c r="C2369" i="27"/>
  <c r="D2369" i="27"/>
  <c r="E2369" i="27"/>
  <c r="F2369" i="27"/>
  <c r="A2370" i="27"/>
  <c r="B2370" i="27"/>
  <c r="C2370" i="27"/>
  <c r="D2370" i="27"/>
  <c r="E2370" i="27"/>
  <c r="F2370" i="27"/>
  <c r="A2371" i="27"/>
  <c r="B2371" i="27"/>
  <c r="C2371" i="27"/>
  <c r="D2371" i="27"/>
  <c r="E2371" i="27"/>
  <c r="F2371" i="27"/>
  <c r="A2372" i="27"/>
  <c r="B2372" i="27"/>
  <c r="C2372" i="27"/>
  <c r="D2372" i="27"/>
  <c r="E2372" i="27"/>
  <c r="F2372" i="27"/>
  <c r="A2373" i="27"/>
  <c r="B2373" i="27"/>
  <c r="C2373" i="27"/>
  <c r="D2373" i="27"/>
  <c r="E2373" i="27"/>
  <c r="F2373" i="27"/>
  <c r="A2374" i="27"/>
  <c r="B2374" i="27"/>
  <c r="C2374" i="27"/>
  <c r="D2374" i="27"/>
  <c r="E2374" i="27"/>
  <c r="F2374" i="27"/>
  <c r="A2375" i="27"/>
  <c r="B2375" i="27"/>
  <c r="C2375" i="27"/>
  <c r="D2375" i="27"/>
  <c r="E2375" i="27"/>
  <c r="F2375" i="27"/>
  <c r="A2376" i="27"/>
  <c r="B2376" i="27"/>
  <c r="C2376" i="27"/>
  <c r="D2376" i="27"/>
  <c r="E2376" i="27"/>
  <c r="F2376" i="27"/>
  <c r="A2377" i="27"/>
  <c r="B2377" i="27"/>
  <c r="C2377" i="27"/>
  <c r="D2377" i="27"/>
  <c r="E2377" i="27"/>
  <c r="F2377" i="27"/>
  <c r="A2378" i="27"/>
  <c r="B2378" i="27"/>
  <c r="C2378" i="27"/>
  <c r="D2378" i="27"/>
  <c r="E2378" i="27"/>
  <c r="F2378" i="27"/>
  <c r="A2379" i="27"/>
  <c r="B2379" i="27"/>
  <c r="C2379" i="27"/>
  <c r="D2379" i="27"/>
  <c r="E2379" i="27"/>
  <c r="F2379" i="27"/>
  <c r="A2380" i="27"/>
  <c r="B2380" i="27"/>
  <c r="C2380" i="27"/>
  <c r="D2380" i="27"/>
  <c r="E2380" i="27"/>
  <c r="F2380" i="27"/>
  <c r="A2381" i="27"/>
  <c r="B2381" i="27"/>
  <c r="C2381" i="27"/>
  <c r="D2381" i="27"/>
  <c r="E2381" i="27"/>
  <c r="F2381" i="27"/>
  <c r="A2382" i="27"/>
  <c r="B2382" i="27"/>
  <c r="C2382" i="27"/>
  <c r="D2382" i="27"/>
  <c r="E2382" i="27"/>
  <c r="F2382" i="27"/>
  <c r="A2383" i="27"/>
  <c r="B2383" i="27"/>
  <c r="C2383" i="27"/>
  <c r="D2383" i="27"/>
  <c r="E2383" i="27"/>
  <c r="F2383" i="27"/>
  <c r="A2384" i="27"/>
  <c r="B2384" i="27"/>
  <c r="C2384" i="27"/>
  <c r="D2384" i="27"/>
  <c r="E2384" i="27"/>
  <c r="F2384" i="27"/>
  <c r="A2385" i="27"/>
  <c r="B2385" i="27"/>
  <c r="C2385" i="27"/>
  <c r="D2385" i="27"/>
  <c r="E2385" i="27"/>
  <c r="F2385" i="27"/>
  <c r="A2386" i="27"/>
  <c r="B2386" i="27"/>
  <c r="C2386" i="27"/>
  <c r="D2386" i="27"/>
  <c r="E2386" i="27"/>
  <c r="F2386" i="27"/>
  <c r="A2387" i="27"/>
  <c r="B2387" i="27"/>
  <c r="C2387" i="27"/>
  <c r="D2387" i="27"/>
  <c r="E2387" i="27"/>
  <c r="F2387" i="27"/>
  <c r="A2388" i="27"/>
  <c r="B2388" i="27"/>
  <c r="C2388" i="27"/>
  <c r="D2388" i="27"/>
  <c r="E2388" i="27"/>
  <c r="F2388" i="27"/>
  <c r="A2389" i="27"/>
  <c r="B2389" i="27"/>
  <c r="C2389" i="27"/>
  <c r="D2389" i="27"/>
  <c r="E2389" i="27"/>
  <c r="F2389" i="27"/>
  <c r="A2390" i="27"/>
  <c r="B2390" i="27"/>
  <c r="C2390" i="27"/>
  <c r="D2390" i="27"/>
  <c r="E2390" i="27"/>
  <c r="F2390" i="27"/>
  <c r="A2391" i="27"/>
  <c r="B2391" i="27"/>
  <c r="C2391" i="27"/>
  <c r="D2391" i="27"/>
  <c r="E2391" i="27"/>
  <c r="F2391" i="27"/>
  <c r="A2392" i="27"/>
  <c r="B2392" i="27"/>
  <c r="C2392" i="27"/>
  <c r="D2392" i="27"/>
  <c r="E2392" i="27"/>
  <c r="F2392" i="27"/>
  <c r="A2393" i="27"/>
  <c r="B2393" i="27"/>
  <c r="C2393" i="27"/>
  <c r="D2393" i="27"/>
  <c r="E2393" i="27"/>
  <c r="F2393" i="27"/>
  <c r="A2394" i="27"/>
  <c r="B2394" i="27"/>
  <c r="C2394" i="27"/>
  <c r="D2394" i="27"/>
  <c r="E2394" i="27"/>
  <c r="F2394" i="27"/>
  <c r="A2395" i="27"/>
  <c r="B2395" i="27"/>
  <c r="C2395" i="27"/>
  <c r="D2395" i="27"/>
  <c r="E2395" i="27"/>
  <c r="F2395" i="27"/>
  <c r="A2396" i="27"/>
  <c r="B2396" i="27"/>
  <c r="C2396" i="27"/>
  <c r="D2396" i="27"/>
  <c r="E2396" i="27"/>
  <c r="F2396" i="27"/>
  <c r="A2397" i="27"/>
  <c r="B2397" i="27"/>
  <c r="C2397" i="27"/>
  <c r="D2397" i="27"/>
  <c r="E2397" i="27"/>
  <c r="F2397" i="27"/>
  <c r="A2398" i="27"/>
  <c r="B2398" i="27"/>
  <c r="C2398" i="27"/>
  <c r="D2398" i="27"/>
  <c r="E2398" i="27"/>
  <c r="F2398" i="27"/>
  <c r="A2399" i="27"/>
  <c r="B2399" i="27"/>
  <c r="C2399" i="27"/>
  <c r="D2399" i="27"/>
  <c r="E2399" i="27"/>
  <c r="F2399" i="27"/>
  <c r="A2400" i="27"/>
  <c r="B2400" i="27"/>
  <c r="C2400" i="27"/>
  <c r="D2400" i="27"/>
  <c r="E2400" i="27"/>
  <c r="F2400" i="27"/>
  <c r="A2401" i="27"/>
  <c r="B2401" i="27"/>
  <c r="C2401" i="27"/>
  <c r="D2401" i="27"/>
  <c r="E2401" i="27"/>
  <c r="F2401" i="27"/>
  <c r="A2402" i="27"/>
  <c r="B2402" i="27"/>
  <c r="C2402" i="27"/>
  <c r="D2402" i="27"/>
  <c r="E2402" i="27"/>
  <c r="F2402" i="27"/>
  <c r="A2403" i="27"/>
  <c r="B2403" i="27"/>
  <c r="C2403" i="27"/>
  <c r="D2403" i="27"/>
  <c r="E2403" i="27"/>
  <c r="F2403" i="27"/>
  <c r="A2404" i="27"/>
  <c r="B2404" i="27"/>
  <c r="C2404" i="27"/>
  <c r="D2404" i="27"/>
  <c r="E2404" i="27"/>
  <c r="F2404" i="27"/>
  <c r="A2405" i="27"/>
  <c r="B2405" i="27"/>
  <c r="C2405" i="27"/>
  <c r="D2405" i="27"/>
  <c r="E2405" i="27"/>
  <c r="F2405" i="27"/>
  <c r="A2406" i="27"/>
  <c r="B2406" i="27"/>
  <c r="C2406" i="27"/>
  <c r="D2406" i="27"/>
  <c r="E2406" i="27"/>
  <c r="F2406" i="27"/>
  <c r="A2407" i="27"/>
  <c r="B2407" i="27"/>
  <c r="C2407" i="27"/>
  <c r="D2407" i="27"/>
  <c r="E2407" i="27"/>
  <c r="F2407" i="27"/>
  <c r="A2408" i="27"/>
  <c r="B2408" i="27"/>
  <c r="C2408" i="27"/>
  <c r="D2408" i="27"/>
  <c r="E2408" i="27"/>
  <c r="F2408" i="27"/>
  <c r="A2409" i="27"/>
  <c r="B2409" i="27"/>
  <c r="C2409" i="27"/>
  <c r="D2409" i="27"/>
  <c r="E2409" i="27"/>
  <c r="F2409" i="27"/>
  <c r="A2410" i="27"/>
  <c r="B2410" i="27"/>
  <c r="C2410" i="27"/>
  <c r="D2410" i="27"/>
  <c r="E2410" i="27"/>
  <c r="F2410" i="27"/>
  <c r="A2411" i="27"/>
  <c r="B2411" i="27"/>
  <c r="C2411" i="27"/>
  <c r="D2411" i="27"/>
  <c r="E2411" i="27"/>
  <c r="F2411" i="27"/>
  <c r="A2412" i="27"/>
  <c r="B2412" i="27"/>
  <c r="C2412" i="27"/>
  <c r="D2412" i="27"/>
  <c r="E2412" i="27"/>
  <c r="F2412" i="27"/>
  <c r="A2413" i="27"/>
  <c r="B2413" i="27"/>
  <c r="C2413" i="27"/>
  <c r="D2413" i="27"/>
  <c r="E2413" i="27"/>
  <c r="F2413" i="27"/>
  <c r="A2414" i="27"/>
  <c r="B2414" i="27"/>
  <c r="C2414" i="27"/>
  <c r="D2414" i="27"/>
  <c r="E2414" i="27"/>
  <c r="F2414" i="27"/>
  <c r="A2415" i="27"/>
  <c r="B2415" i="27"/>
  <c r="C2415" i="27"/>
  <c r="D2415" i="27"/>
  <c r="E2415" i="27"/>
  <c r="F2415" i="27"/>
  <c r="A2416" i="27"/>
  <c r="B2416" i="27"/>
  <c r="C2416" i="27"/>
  <c r="D2416" i="27"/>
  <c r="E2416" i="27"/>
  <c r="F2416" i="27"/>
  <c r="A2417" i="27"/>
  <c r="B2417" i="27"/>
  <c r="C2417" i="27"/>
  <c r="D2417" i="27"/>
  <c r="E2417" i="27"/>
  <c r="F2417" i="27"/>
  <c r="A2418" i="27"/>
  <c r="B2418" i="27"/>
  <c r="C2418" i="27"/>
  <c r="D2418" i="27"/>
  <c r="E2418" i="27"/>
  <c r="F2418" i="27"/>
  <c r="A2419" i="27"/>
  <c r="B2419" i="27"/>
  <c r="C2419" i="27"/>
  <c r="D2419" i="27"/>
  <c r="E2419" i="27"/>
  <c r="F2419" i="27"/>
  <c r="A2420" i="27"/>
  <c r="B2420" i="27"/>
  <c r="C2420" i="27"/>
  <c r="D2420" i="27"/>
  <c r="E2420" i="27"/>
  <c r="F2420" i="27"/>
  <c r="A2421" i="27"/>
  <c r="B2421" i="27"/>
  <c r="C2421" i="27"/>
  <c r="D2421" i="27"/>
  <c r="E2421" i="27"/>
  <c r="F2421" i="27"/>
  <c r="A2422" i="27"/>
  <c r="B2422" i="27"/>
  <c r="C2422" i="27"/>
  <c r="D2422" i="27"/>
  <c r="E2422" i="27"/>
  <c r="F2422" i="27"/>
  <c r="A2423" i="27"/>
  <c r="B2423" i="27"/>
  <c r="C2423" i="27"/>
  <c r="D2423" i="27"/>
  <c r="E2423" i="27"/>
  <c r="F2423" i="27"/>
  <c r="A2424" i="27"/>
  <c r="B2424" i="27"/>
  <c r="C2424" i="27"/>
  <c r="D2424" i="27"/>
  <c r="E2424" i="27"/>
  <c r="F2424" i="27"/>
  <c r="A2425" i="27"/>
  <c r="B2425" i="27"/>
  <c r="C2425" i="27"/>
  <c r="D2425" i="27"/>
  <c r="E2425" i="27"/>
  <c r="F2425" i="27"/>
  <c r="A2426" i="27"/>
  <c r="B2426" i="27"/>
  <c r="C2426" i="27"/>
  <c r="D2426" i="27"/>
  <c r="E2426" i="27"/>
  <c r="F2426" i="27"/>
  <c r="A2427" i="27"/>
  <c r="B2427" i="27"/>
  <c r="C2427" i="27"/>
  <c r="D2427" i="27"/>
  <c r="E2427" i="27"/>
  <c r="F2427" i="27"/>
  <c r="A2428" i="27"/>
  <c r="B2428" i="27"/>
  <c r="C2428" i="27"/>
  <c r="D2428" i="27"/>
  <c r="E2428" i="27"/>
  <c r="F2428" i="27"/>
  <c r="A2429" i="27"/>
  <c r="B2429" i="27"/>
  <c r="C2429" i="27"/>
  <c r="D2429" i="27"/>
  <c r="E2429" i="27"/>
  <c r="F2429" i="27"/>
  <c r="A2430" i="27"/>
  <c r="B2430" i="27"/>
  <c r="C2430" i="27"/>
  <c r="D2430" i="27"/>
  <c r="E2430" i="27"/>
  <c r="F2430" i="27"/>
  <c r="A2431" i="27"/>
  <c r="B2431" i="27"/>
  <c r="C2431" i="27"/>
  <c r="D2431" i="27"/>
  <c r="E2431" i="27"/>
  <c r="F2431" i="27"/>
  <c r="A2432" i="27"/>
  <c r="B2432" i="27"/>
  <c r="C2432" i="27"/>
  <c r="D2432" i="27"/>
  <c r="E2432" i="27"/>
  <c r="F2432" i="27"/>
  <c r="A2433" i="27"/>
  <c r="B2433" i="27"/>
  <c r="C2433" i="27"/>
  <c r="D2433" i="27"/>
  <c r="E2433" i="27"/>
  <c r="F2433" i="27"/>
  <c r="A2434" i="27"/>
  <c r="B2434" i="27"/>
  <c r="C2434" i="27"/>
  <c r="D2434" i="27"/>
  <c r="E2434" i="27"/>
  <c r="F2434" i="27"/>
  <c r="A2435" i="27"/>
  <c r="B2435" i="27"/>
  <c r="C2435" i="27"/>
  <c r="D2435" i="27"/>
  <c r="E2435" i="27"/>
  <c r="F2435" i="27"/>
  <c r="A2436" i="27"/>
  <c r="B2436" i="27"/>
  <c r="C2436" i="27"/>
  <c r="D2436" i="27"/>
  <c r="E2436" i="27"/>
  <c r="F2436" i="27"/>
  <c r="A2437" i="27"/>
  <c r="B2437" i="27"/>
  <c r="C2437" i="27"/>
  <c r="D2437" i="27"/>
  <c r="E2437" i="27"/>
  <c r="F2437" i="27"/>
  <c r="A2438" i="27"/>
  <c r="B2438" i="27"/>
  <c r="C2438" i="27"/>
  <c r="D2438" i="27"/>
  <c r="E2438" i="27"/>
  <c r="F2438" i="27"/>
  <c r="A2439" i="27"/>
  <c r="B2439" i="27"/>
  <c r="C2439" i="27"/>
  <c r="D2439" i="27"/>
  <c r="E2439" i="27"/>
  <c r="F2439" i="27"/>
  <c r="A2440" i="27"/>
  <c r="B2440" i="27"/>
  <c r="C2440" i="27"/>
  <c r="D2440" i="27"/>
  <c r="E2440" i="27"/>
  <c r="F2440" i="27"/>
  <c r="A2441" i="27"/>
  <c r="B2441" i="27"/>
  <c r="C2441" i="27"/>
  <c r="D2441" i="27"/>
  <c r="E2441" i="27"/>
  <c r="F2441" i="27"/>
  <c r="A2442" i="27"/>
  <c r="B2442" i="27"/>
  <c r="C2442" i="27"/>
  <c r="D2442" i="27"/>
  <c r="E2442" i="27"/>
  <c r="F2442" i="27"/>
  <c r="A2443" i="27"/>
  <c r="B2443" i="27"/>
  <c r="C2443" i="27"/>
  <c r="D2443" i="27"/>
  <c r="E2443" i="27"/>
  <c r="F2443" i="27"/>
  <c r="A2444" i="27"/>
  <c r="B2444" i="27"/>
  <c r="C2444" i="27"/>
  <c r="D2444" i="27"/>
  <c r="E2444" i="27"/>
  <c r="F2444" i="27"/>
  <c r="A2445" i="27"/>
  <c r="B2445" i="27"/>
  <c r="C2445" i="27"/>
  <c r="D2445" i="27"/>
  <c r="E2445" i="27"/>
  <c r="F2445" i="27"/>
  <c r="A2446" i="27"/>
  <c r="B2446" i="27"/>
  <c r="C2446" i="27"/>
  <c r="D2446" i="27"/>
  <c r="E2446" i="27"/>
  <c r="F2446" i="27"/>
  <c r="A2447" i="27"/>
  <c r="B2447" i="27"/>
  <c r="C2447" i="27"/>
  <c r="D2447" i="27"/>
  <c r="E2447" i="27"/>
  <c r="F2447" i="27"/>
  <c r="A2448" i="27"/>
  <c r="B2448" i="27"/>
  <c r="C2448" i="27"/>
  <c r="D2448" i="27"/>
  <c r="E2448" i="27"/>
  <c r="F2448" i="27"/>
  <c r="A2449" i="27"/>
  <c r="B2449" i="27"/>
  <c r="C2449" i="27"/>
  <c r="D2449" i="27"/>
  <c r="E2449" i="27"/>
  <c r="F2449" i="27"/>
  <c r="A2450" i="27"/>
  <c r="B2450" i="27"/>
  <c r="C2450" i="27"/>
  <c r="D2450" i="27"/>
  <c r="E2450" i="27"/>
  <c r="F2450" i="27"/>
  <c r="A2451" i="27"/>
  <c r="B2451" i="27"/>
  <c r="C2451" i="27"/>
  <c r="D2451" i="27"/>
  <c r="E2451" i="27"/>
  <c r="F2451" i="27"/>
  <c r="A2452" i="27"/>
  <c r="B2452" i="27"/>
  <c r="C2452" i="27"/>
  <c r="D2452" i="27"/>
  <c r="E2452" i="27"/>
  <c r="F2452" i="27"/>
  <c r="A2453" i="27"/>
  <c r="B2453" i="27"/>
  <c r="C2453" i="27"/>
  <c r="D2453" i="27"/>
  <c r="E2453" i="27"/>
  <c r="F2453" i="27"/>
  <c r="A2454" i="27"/>
  <c r="B2454" i="27"/>
  <c r="C2454" i="27"/>
  <c r="D2454" i="27"/>
  <c r="E2454" i="27"/>
  <c r="F2454" i="27"/>
  <c r="A2455" i="27"/>
  <c r="B2455" i="27"/>
  <c r="C2455" i="27"/>
  <c r="D2455" i="27"/>
  <c r="E2455" i="27"/>
  <c r="F2455" i="27"/>
  <c r="A2456" i="27"/>
  <c r="B2456" i="27"/>
  <c r="C2456" i="27"/>
  <c r="D2456" i="27"/>
  <c r="E2456" i="27"/>
  <c r="F2456" i="27"/>
  <c r="A2457" i="27"/>
  <c r="B2457" i="27"/>
  <c r="C2457" i="27"/>
  <c r="D2457" i="27"/>
  <c r="E2457" i="27"/>
  <c r="F2457" i="27"/>
  <c r="A2458" i="27"/>
  <c r="B2458" i="27"/>
  <c r="C2458" i="27"/>
  <c r="D2458" i="27"/>
  <c r="E2458" i="27"/>
  <c r="F2458" i="27"/>
  <c r="A2459" i="27"/>
  <c r="B2459" i="27"/>
  <c r="C2459" i="27"/>
  <c r="D2459" i="27"/>
  <c r="E2459" i="27"/>
  <c r="F2459" i="27"/>
  <c r="A2460" i="27"/>
  <c r="B2460" i="27"/>
  <c r="C2460" i="27"/>
  <c r="D2460" i="27"/>
  <c r="E2460" i="27"/>
  <c r="F2460" i="27"/>
  <c r="A2461" i="27"/>
  <c r="B2461" i="27"/>
  <c r="C2461" i="27"/>
  <c r="D2461" i="27"/>
  <c r="E2461" i="27"/>
  <c r="F2461" i="27"/>
  <c r="A2462" i="27"/>
  <c r="B2462" i="27"/>
  <c r="C2462" i="27"/>
  <c r="D2462" i="27"/>
  <c r="E2462" i="27"/>
  <c r="F2462" i="27"/>
  <c r="A2463" i="27"/>
  <c r="B2463" i="27"/>
  <c r="C2463" i="27"/>
  <c r="D2463" i="27"/>
  <c r="E2463" i="27"/>
  <c r="F2463" i="27"/>
  <c r="A2464" i="27"/>
  <c r="B2464" i="27"/>
  <c r="C2464" i="27"/>
  <c r="D2464" i="27"/>
  <c r="E2464" i="27"/>
  <c r="F2464" i="27"/>
  <c r="A2465" i="27"/>
  <c r="B2465" i="27"/>
  <c r="C2465" i="27"/>
  <c r="D2465" i="27"/>
  <c r="E2465" i="27"/>
  <c r="F2465" i="27"/>
  <c r="A2466" i="27"/>
  <c r="B2466" i="27"/>
  <c r="C2466" i="27"/>
  <c r="D2466" i="27"/>
  <c r="E2466" i="27"/>
  <c r="F2466" i="27"/>
  <c r="A2467" i="27"/>
  <c r="B2467" i="27"/>
  <c r="C2467" i="27"/>
  <c r="D2467" i="27"/>
  <c r="E2467" i="27"/>
  <c r="F2467" i="27"/>
  <c r="A2468" i="27"/>
  <c r="B2468" i="27"/>
  <c r="C2468" i="27"/>
  <c r="D2468" i="27"/>
  <c r="E2468" i="27"/>
  <c r="F2468" i="27"/>
  <c r="A2469" i="27"/>
  <c r="B2469" i="27"/>
  <c r="C2469" i="27"/>
  <c r="D2469" i="27"/>
  <c r="E2469" i="27"/>
  <c r="F2469" i="27"/>
  <c r="A2470" i="27"/>
  <c r="B2470" i="27"/>
  <c r="C2470" i="27"/>
  <c r="D2470" i="27"/>
  <c r="E2470" i="27"/>
  <c r="F2470" i="27"/>
  <c r="A2471" i="27"/>
  <c r="B2471" i="27"/>
  <c r="C2471" i="27"/>
  <c r="D2471" i="27"/>
  <c r="E2471" i="27"/>
  <c r="F2471" i="27"/>
  <c r="A2472" i="27"/>
  <c r="B2472" i="27"/>
  <c r="C2472" i="27"/>
  <c r="D2472" i="27"/>
  <c r="E2472" i="27"/>
  <c r="F2472" i="27"/>
  <c r="A2473" i="27"/>
  <c r="B2473" i="27"/>
  <c r="C2473" i="27"/>
  <c r="D2473" i="27"/>
  <c r="E2473" i="27"/>
  <c r="F2473" i="27"/>
  <c r="A2474" i="27"/>
  <c r="B2474" i="27"/>
  <c r="C2474" i="27"/>
  <c r="D2474" i="27"/>
  <c r="E2474" i="27"/>
  <c r="F2474" i="27"/>
  <c r="A2475" i="27"/>
  <c r="B2475" i="27"/>
  <c r="C2475" i="27"/>
  <c r="D2475" i="27"/>
  <c r="E2475" i="27"/>
  <c r="F2475" i="27"/>
  <c r="A2476" i="27"/>
  <c r="B2476" i="27"/>
  <c r="C2476" i="27"/>
  <c r="D2476" i="27"/>
  <c r="E2476" i="27"/>
  <c r="F2476" i="27"/>
  <c r="A2477" i="27"/>
  <c r="B2477" i="27"/>
  <c r="C2477" i="27"/>
  <c r="D2477" i="27"/>
  <c r="E2477" i="27"/>
  <c r="F2477" i="27"/>
  <c r="A2478" i="27"/>
  <c r="B2478" i="27"/>
  <c r="C2478" i="27"/>
  <c r="D2478" i="27"/>
  <c r="E2478" i="27"/>
  <c r="F2478" i="27"/>
  <c r="A2479" i="27"/>
  <c r="B2479" i="27"/>
  <c r="C2479" i="27"/>
  <c r="D2479" i="27"/>
  <c r="E2479" i="27"/>
  <c r="F2479" i="27"/>
  <c r="A2480" i="27"/>
  <c r="B2480" i="27"/>
  <c r="C2480" i="27"/>
  <c r="D2480" i="27"/>
  <c r="E2480" i="27"/>
  <c r="F2480" i="27"/>
  <c r="A2481" i="27"/>
  <c r="B2481" i="27"/>
  <c r="C2481" i="27"/>
  <c r="D2481" i="27"/>
  <c r="E2481" i="27"/>
  <c r="F2481" i="27"/>
  <c r="A2482" i="27"/>
  <c r="B2482" i="27"/>
  <c r="C2482" i="27"/>
  <c r="D2482" i="27"/>
  <c r="E2482" i="27"/>
  <c r="F2482" i="27"/>
  <c r="A2483" i="27"/>
  <c r="B2483" i="27"/>
  <c r="C2483" i="27"/>
  <c r="D2483" i="27"/>
  <c r="E2483" i="27"/>
  <c r="F2483" i="27"/>
  <c r="A2484" i="27"/>
  <c r="B2484" i="27"/>
  <c r="C2484" i="27"/>
  <c r="D2484" i="27"/>
  <c r="E2484" i="27"/>
  <c r="F2484" i="27"/>
  <c r="A2485" i="27"/>
  <c r="B2485" i="27"/>
  <c r="C2485" i="27"/>
  <c r="D2485" i="27"/>
  <c r="E2485" i="27"/>
  <c r="F2485" i="27"/>
  <c r="A2486" i="27"/>
  <c r="B2486" i="27"/>
  <c r="C2486" i="27"/>
  <c r="D2486" i="27"/>
  <c r="E2486" i="27"/>
  <c r="F2486" i="27"/>
  <c r="A2487" i="27"/>
  <c r="B2487" i="27"/>
  <c r="C2487" i="27"/>
  <c r="D2487" i="27"/>
  <c r="E2487" i="27"/>
  <c r="F2487" i="27"/>
  <c r="A2488" i="27"/>
  <c r="B2488" i="27"/>
  <c r="C2488" i="27"/>
  <c r="D2488" i="27"/>
  <c r="E2488" i="27"/>
  <c r="F2488" i="27"/>
  <c r="A2489" i="27"/>
  <c r="B2489" i="27"/>
  <c r="C2489" i="27"/>
  <c r="D2489" i="27"/>
  <c r="E2489" i="27"/>
  <c r="F2489" i="27"/>
  <c r="A2490" i="27"/>
  <c r="B2490" i="27"/>
  <c r="C2490" i="27"/>
  <c r="D2490" i="27"/>
  <c r="E2490" i="27"/>
  <c r="F2490" i="27"/>
  <c r="A2491" i="27"/>
  <c r="B2491" i="27"/>
  <c r="C2491" i="27"/>
  <c r="D2491" i="27"/>
  <c r="E2491" i="27"/>
  <c r="F2491" i="27"/>
  <c r="A2492" i="27"/>
  <c r="B2492" i="27"/>
  <c r="C2492" i="27"/>
  <c r="D2492" i="27"/>
  <c r="E2492" i="27"/>
  <c r="F2492" i="27"/>
  <c r="A2493" i="27"/>
  <c r="B2493" i="27"/>
  <c r="C2493" i="27"/>
  <c r="D2493" i="27"/>
  <c r="E2493" i="27"/>
  <c r="F2493" i="27"/>
  <c r="A2494" i="27"/>
  <c r="B2494" i="27"/>
  <c r="C2494" i="27"/>
  <c r="D2494" i="27"/>
  <c r="E2494" i="27"/>
  <c r="F2494" i="27"/>
  <c r="A2495" i="27"/>
  <c r="B2495" i="27"/>
  <c r="C2495" i="27"/>
  <c r="D2495" i="27"/>
  <c r="E2495" i="27"/>
  <c r="F2495" i="27"/>
  <c r="A2496" i="27"/>
  <c r="B2496" i="27"/>
  <c r="C2496" i="27"/>
  <c r="D2496" i="27"/>
  <c r="E2496" i="27"/>
  <c r="F2496" i="27"/>
  <c r="A2497" i="27"/>
  <c r="B2497" i="27"/>
  <c r="C2497" i="27"/>
  <c r="D2497" i="27"/>
  <c r="E2497" i="27"/>
  <c r="F2497" i="27"/>
  <c r="A2498" i="27"/>
  <c r="B2498" i="27"/>
  <c r="C2498" i="27"/>
  <c r="D2498" i="27"/>
  <c r="E2498" i="27"/>
  <c r="F2498" i="27"/>
  <c r="A2499" i="27"/>
  <c r="B2499" i="27"/>
  <c r="C2499" i="27"/>
  <c r="D2499" i="27"/>
  <c r="E2499" i="27"/>
  <c r="F2499" i="27"/>
  <c r="A2500" i="27"/>
  <c r="B2500" i="27"/>
  <c r="C2500" i="27"/>
  <c r="D2500" i="27"/>
  <c r="E2500" i="27"/>
  <c r="F2500" i="27"/>
  <c r="A2501" i="27"/>
  <c r="B2501" i="27"/>
  <c r="C2501" i="27"/>
  <c r="D2501" i="27"/>
  <c r="E2501" i="27"/>
  <c r="F2501" i="27"/>
  <c r="A2502" i="27"/>
  <c r="B2502" i="27"/>
  <c r="C2502" i="27"/>
  <c r="D2502" i="27"/>
  <c r="E2502" i="27"/>
  <c r="F2502" i="27"/>
  <c r="A2503" i="27"/>
  <c r="B2503" i="27"/>
  <c r="C2503" i="27"/>
  <c r="D2503" i="27"/>
  <c r="E2503" i="27"/>
  <c r="F2503" i="27"/>
  <c r="A2504" i="27"/>
  <c r="B2504" i="27"/>
  <c r="C2504" i="27"/>
  <c r="D2504" i="27"/>
  <c r="E2504" i="27"/>
  <c r="F2504" i="27"/>
  <c r="A2019" i="27" l="1"/>
  <c r="B2019" i="27"/>
  <c r="C2019" i="27"/>
  <c r="D2019" i="27"/>
  <c r="E2019" i="27"/>
  <c r="F2019" i="27"/>
  <c r="A2020" i="27"/>
  <c r="B2020" i="27"/>
  <c r="A2021" i="27"/>
  <c r="B2021" i="27"/>
  <c r="C2021" i="27"/>
  <c r="D2021" i="27"/>
  <c r="E2021" i="27"/>
  <c r="F2021" i="27"/>
  <c r="A2022" i="27"/>
  <c r="B2022" i="27"/>
  <c r="C2022" i="27"/>
  <c r="D2022" i="27"/>
  <c r="E2022" i="27"/>
  <c r="F2022" i="27"/>
  <c r="A2023" i="27"/>
  <c r="B2023" i="27"/>
  <c r="C2023" i="27"/>
  <c r="D2023" i="27"/>
  <c r="E2023" i="27"/>
  <c r="F2023" i="27"/>
  <c r="A2024" i="27"/>
  <c r="B2024" i="27"/>
  <c r="C2024" i="27"/>
  <c r="D2024" i="27"/>
  <c r="E2024" i="27"/>
  <c r="F2024" i="27"/>
  <c r="F2020" i="27"/>
  <c r="E2020" i="27"/>
  <c r="D2020" i="27"/>
  <c r="C2020" i="27"/>
  <c r="A2015" i="27" l="1"/>
  <c r="B2015" i="27"/>
  <c r="C2015" i="27"/>
  <c r="D2015" i="27"/>
  <c r="E2015" i="27"/>
  <c r="F2015" i="27"/>
  <c r="A2016" i="27"/>
  <c r="B2016" i="27"/>
  <c r="C2016" i="27"/>
  <c r="D2016" i="27"/>
  <c r="E2016" i="27"/>
  <c r="F2016" i="27"/>
  <c r="A2017" i="27"/>
  <c r="B2017" i="27"/>
  <c r="C2017" i="27"/>
  <c r="D2017" i="27"/>
  <c r="E2017" i="27"/>
  <c r="F2017" i="27"/>
  <c r="A2018" i="27"/>
  <c r="B2018" i="27"/>
  <c r="C2018" i="27"/>
  <c r="D2018" i="27"/>
  <c r="E2018" i="27"/>
  <c r="F2018" i="27"/>
  <c r="A2007" i="27" l="1"/>
  <c r="B2007" i="27"/>
  <c r="C2007" i="27"/>
  <c r="D2007" i="27"/>
  <c r="E2007" i="27"/>
  <c r="F2007" i="27"/>
  <c r="A2008" i="27"/>
  <c r="B2008" i="27"/>
  <c r="C2008" i="27"/>
  <c r="D2008" i="27"/>
  <c r="E2008" i="27"/>
  <c r="F2008" i="27"/>
  <c r="A2009" i="27"/>
  <c r="B2009" i="27"/>
  <c r="C2009" i="27"/>
  <c r="D2009" i="27"/>
  <c r="E2009" i="27"/>
  <c r="F2009" i="27"/>
  <c r="A2010" i="27"/>
  <c r="B2010" i="27"/>
  <c r="C2010" i="27"/>
  <c r="D2010" i="27"/>
  <c r="E2010" i="27"/>
  <c r="F2010" i="27"/>
  <c r="A2011" i="27"/>
  <c r="B2011" i="27"/>
  <c r="C2011" i="27"/>
  <c r="D2011" i="27"/>
  <c r="E2011" i="27"/>
  <c r="F2011" i="27"/>
  <c r="A2012" i="27"/>
  <c r="B2012" i="27"/>
  <c r="C2012" i="27"/>
  <c r="D2012" i="27"/>
  <c r="E2012" i="27"/>
  <c r="F2012" i="27"/>
  <c r="A2013" i="27"/>
  <c r="B2013" i="27"/>
  <c r="C2013" i="27"/>
  <c r="D2013" i="27"/>
  <c r="E2013" i="27"/>
  <c r="F2013" i="27"/>
  <c r="A2014" i="27"/>
  <c r="B2014" i="27"/>
  <c r="C2014" i="27"/>
  <c r="D2014" i="27"/>
  <c r="E2014" i="27"/>
  <c r="F2014" i="27"/>
  <c r="A2000" i="27"/>
  <c r="B2000" i="27"/>
  <c r="C2000" i="27"/>
  <c r="D2000" i="27"/>
  <c r="E2000" i="27"/>
  <c r="F2000" i="27"/>
  <c r="A2001" i="27"/>
  <c r="B2001" i="27"/>
  <c r="C2001" i="27"/>
  <c r="D2001" i="27"/>
  <c r="E2001" i="27"/>
  <c r="F2001" i="27"/>
  <c r="A2002" i="27"/>
  <c r="B2002" i="27"/>
  <c r="C2002" i="27"/>
  <c r="D2002" i="27"/>
  <c r="E2002" i="27"/>
  <c r="F2002" i="27"/>
  <c r="A2003" i="27"/>
  <c r="B2003" i="27"/>
  <c r="C2003" i="27"/>
  <c r="D2003" i="27"/>
  <c r="E2003" i="27"/>
  <c r="F2003" i="27"/>
  <c r="A2004" i="27"/>
  <c r="B2004" i="27"/>
  <c r="C2004" i="27"/>
  <c r="D2004" i="27"/>
  <c r="E2004" i="27"/>
  <c r="F2004" i="27"/>
  <c r="A2005" i="27"/>
  <c r="B2005" i="27"/>
  <c r="C2005" i="27"/>
  <c r="D2005" i="27"/>
  <c r="E2005" i="27"/>
  <c r="F2005" i="27"/>
  <c r="A2006" i="27"/>
  <c r="B2006" i="27"/>
  <c r="C2006" i="27"/>
  <c r="D2006" i="27"/>
  <c r="E2006" i="27"/>
  <c r="F2006" i="27"/>
  <c r="F1981" i="27" l="1"/>
  <c r="F1982" i="27"/>
  <c r="F1983" i="27"/>
  <c r="F1984" i="27"/>
  <c r="F1985" i="27"/>
  <c r="F1986" i="27"/>
  <c r="F1987" i="27"/>
  <c r="F1988" i="27"/>
  <c r="F1989" i="27"/>
  <c r="F1990" i="27"/>
  <c r="F1991" i="27"/>
  <c r="F1992" i="27"/>
  <c r="F1993" i="27"/>
  <c r="F1994" i="27"/>
  <c r="F1995" i="27"/>
  <c r="F1996" i="27"/>
  <c r="F1997" i="27"/>
  <c r="F1998" i="27"/>
  <c r="F1999" i="27"/>
  <c r="E1981" i="27"/>
  <c r="E1982" i="27"/>
  <c r="E1983" i="27"/>
  <c r="E1984" i="27"/>
  <c r="E1985" i="27"/>
  <c r="E1986" i="27"/>
  <c r="E1987" i="27"/>
  <c r="E1988" i="27"/>
  <c r="E1989" i="27"/>
  <c r="E1990" i="27"/>
  <c r="E1991" i="27"/>
  <c r="E1992" i="27"/>
  <c r="E1993" i="27"/>
  <c r="E1994" i="27"/>
  <c r="E1995" i="27"/>
  <c r="E1996" i="27"/>
  <c r="E1997" i="27"/>
  <c r="E1998" i="27"/>
  <c r="E1999" i="27"/>
  <c r="D1981" i="27"/>
  <c r="D1982" i="27"/>
  <c r="D1983" i="27"/>
  <c r="D1984" i="27"/>
  <c r="D1985" i="27"/>
  <c r="D1986" i="27"/>
  <c r="D1987" i="27"/>
  <c r="D1988" i="27"/>
  <c r="D1989" i="27"/>
  <c r="D1990" i="27"/>
  <c r="D1991" i="27"/>
  <c r="D1992" i="27"/>
  <c r="D1993" i="27"/>
  <c r="D1994" i="27"/>
  <c r="D1995" i="27"/>
  <c r="D1996" i="27"/>
  <c r="D1997" i="27"/>
  <c r="D1998" i="27"/>
  <c r="D1999" i="27"/>
  <c r="C1981" i="27"/>
  <c r="C1982" i="27"/>
  <c r="C1983" i="27"/>
  <c r="C1984" i="27"/>
  <c r="C1985" i="27"/>
  <c r="C1986" i="27"/>
  <c r="C1987" i="27"/>
  <c r="C1988" i="27"/>
  <c r="C1989" i="27"/>
  <c r="C1990" i="27"/>
  <c r="C1991" i="27"/>
  <c r="C1992" i="27"/>
  <c r="C1993" i="27"/>
  <c r="C1994" i="27"/>
  <c r="C1995" i="27"/>
  <c r="C1996" i="27"/>
  <c r="C1997" i="27"/>
  <c r="C1998" i="27"/>
  <c r="C1999" i="27"/>
  <c r="B1981" i="27"/>
  <c r="B1982" i="27"/>
  <c r="B1983" i="27"/>
  <c r="B1984" i="27"/>
  <c r="B1985" i="27"/>
  <c r="B1986" i="27"/>
  <c r="B1987" i="27"/>
  <c r="B1988" i="27"/>
  <c r="B1989" i="27"/>
  <c r="B1990" i="27"/>
  <c r="B1991" i="27"/>
  <c r="B1992" i="27"/>
  <c r="B1993" i="27"/>
  <c r="B1994" i="27"/>
  <c r="B1995" i="27"/>
  <c r="B1996" i="27"/>
  <c r="B1997" i="27"/>
  <c r="B1998" i="27"/>
  <c r="B1999" i="27"/>
  <c r="A1981" i="27"/>
  <c r="A1982" i="27"/>
  <c r="A1983" i="27"/>
  <c r="A1984" i="27"/>
  <c r="A1985" i="27"/>
  <c r="A1986" i="27"/>
  <c r="A1987" i="27"/>
  <c r="A1988" i="27"/>
  <c r="A1989" i="27"/>
  <c r="A1990" i="27"/>
  <c r="A1991" i="27"/>
  <c r="A1992" i="27"/>
  <c r="A1993" i="27"/>
  <c r="A1994" i="27"/>
  <c r="A1995" i="27"/>
  <c r="A1996" i="27"/>
  <c r="A1997" i="27"/>
  <c r="A1998" i="27"/>
  <c r="A1999" i="27"/>
  <c r="A1951" i="27" l="1"/>
  <c r="B1951" i="27"/>
  <c r="C1951" i="27"/>
  <c r="D1951" i="27"/>
  <c r="E1951" i="27"/>
  <c r="F1951" i="27"/>
  <c r="A1952" i="27"/>
  <c r="B1952" i="27"/>
  <c r="C1952" i="27"/>
  <c r="D1952" i="27"/>
  <c r="E1952" i="27"/>
  <c r="F1952" i="27"/>
  <c r="A1953" i="27"/>
  <c r="B1953" i="27"/>
  <c r="C1953" i="27"/>
  <c r="D1953" i="27"/>
  <c r="E1953" i="27"/>
  <c r="F1953" i="27"/>
  <c r="A1954" i="27"/>
  <c r="B1954" i="27"/>
  <c r="C1954" i="27"/>
  <c r="D1954" i="27"/>
  <c r="E1954" i="27"/>
  <c r="F1954" i="27"/>
  <c r="A1955" i="27"/>
  <c r="B1955" i="27"/>
  <c r="C1955" i="27"/>
  <c r="D1955" i="27"/>
  <c r="E1955" i="27"/>
  <c r="F1955" i="27"/>
  <c r="A1956" i="27"/>
  <c r="B1956" i="27"/>
  <c r="C1956" i="27"/>
  <c r="D1956" i="27"/>
  <c r="E1956" i="27"/>
  <c r="F1956" i="27"/>
  <c r="A1957" i="27"/>
  <c r="B1957" i="27"/>
  <c r="C1957" i="27"/>
  <c r="D1957" i="27"/>
  <c r="E1957" i="27"/>
  <c r="F1957" i="27"/>
  <c r="A1958" i="27"/>
  <c r="B1958" i="27"/>
  <c r="C1958" i="27"/>
  <c r="D1958" i="27"/>
  <c r="E1958" i="27"/>
  <c r="F1958" i="27"/>
  <c r="A1959" i="27"/>
  <c r="B1959" i="27"/>
  <c r="C1959" i="27"/>
  <c r="D1959" i="27"/>
  <c r="E1959" i="27"/>
  <c r="F1959" i="27"/>
  <c r="A1960" i="27"/>
  <c r="B1960" i="27"/>
  <c r="C1960" i="27"/>
  <c r="D1960" i="27"/>
  <c r="E1960" i="27"/>
  <c r="F1960" i="27"/>
  <c r="A1961" i="27"/>
  <c r="B1961" i="27"/>
  <c r="C1961" i="27"/>
  <c r="D1961" i="27"/>
  <c r="E1961" i="27"/>
  <c r="F1961" i="27"/>
  <c r="A1962" i="27"/>
  <c r="B1962" i="27"/>
  <c r="C1962" i="27"/>
  <c r="D1962" i="27"/>
  <c r="E1962" i="27"/>
  <c r="F1962" i="27"/>
  <c r="A1963" i="27"/>
  <c r="B1963" i="27"/>
  <c r="C1963" i="27"/>
  <c r="D1963" i="27"/>
  <c r="E1963" i="27"/>
  <c r="F1963" i="27"/>
  <c r="A1964" i="27"/>
  <c r="B1964" i="27"/>
  <c r="C1964" i="27"/>
  <c r="D1964" i="27"/>
  <c r="E1964" i="27"/>
  <c r="F1964" i="27"/>
  <c r="A1965" i="27"/>
  <c r="B1965" i="27"/>
  <c r="C1965" i="27"/>
  <c r="D1965" i="27"/>
  <c r="E1965" i="27"/>
  <c r="F1965" i="27"/>
  <c r="A1966" i="27"/>
  <c r="B1966" i="27"/>
  <c r="C1966" i="27"/>
  <c r="D1966" i="27"/>
  <c r="E1966" i="27"/>
  <c r="F1966" i="27"/>
  <c r="A1967" i="27"/>
  <c r="B1967" i="27"/>
  <c r="C1967" i="27"/>
  <c r="D1967" i="27"/>
  <c r="E1967" i="27"/>
  <c r="F1967" i="27"/>
  <c r="A1968" i="27"/>
  <c r="B1968" i="27"/>
  <c r="C1968" i="27"/>
  <c r="D1968" i="27"/>
  <c r="E1968" i="27"/>
  <c r="F1968" i="27"/>
  <c r="A1969" i="27"/>
  <c r="B1969" i="27"/>
  <c r="C1969" i="27"/>
  <c r="D1969" i="27"/>
  <c r="E1969" i="27"/>
  <c r="F1969" i="27"/>
  <c r="A1970" i="27"/>
  <c r="B1970" i="27"/>
  <c r="C1970" i="27"/>
  <c r="D1970" i="27"/>
  <c r="E1970" i="27"/>
  <c r="F1970" i="27"/>
  <c r="A1971" i="27"/>
  <c r="B1971" i="27"/>
  <c r="C1971" i="27"/>
  <c r="D1971" i="27"/>
  <c r="E1971" i="27"/>
  <c r="F1971" i="27"/>
  <c r="A1972" i="27"/>
  <c r="B1972" i="27"/>
  <c r="C1972" i="27"/>
  <c r="D1972" i="27"/>
  <c r="E1972" i="27"/>
  <c r="F1972" i="27"/>
  <c r="A1973" i="27"/>
  <c r="B1973" i="27"/>
  <c r="C1973" i="27"/>
  <c r="D1973" i="27"/>
  <c r="E1973" i="27"/>
  <c r="F1973" i="27"/>
  <c r="A1974" i="27"/>
  <c r="B1974" i="27"/>
  <c r="C1974" i="27"/>
  <c r="D1974" i="27"/>
  <c r="E1974" i="27"/>
  <c r="F1974" i="27"/>
  <c r="A1975" i="27"/>
  <c r="B1975" i="27"/>
  <c r="C1975" i="27"/>
  <c r="D1975" i="27"/>
  <c r="E1975" i="27"/>
  <c r="F1975" i="27"/>
  <c r="A1976" i="27"/>
  <c r="B1976" i="27"/>
  <c r="C1976" i="27"/>
  <c r="D1976" i="27"/>
  <c r="E1976" i="27"/>
  <c r="F1976" i="27"/>
  <c r="A1977" i="27"/>
  <c r="B1977" i="27"/>
  <c r="C1977" i="27"/>
  <c r="D1977" i="27"/>
  <c r="E1977" i="27"/>
  <c r="F1977" i="27"/>
  <c r="A1978" i="27"/>
  <c r="B1978" i="27"/>
  <c r="C1978" i="27"/>
  <c r="D1978" i="27"/>
  <c r="E1978" i="27"/>
  <c r="F1978" i="27"/>
  <c r="A1979" i="27"/>
  <c r="B1979" i="27"/>
  <c r="C1979" i="27"/>
  <c r="D1979" i="27"/>
  <c r="E1979" i="27"/>
  <c r="F1979" i="27"/>
  <c r="A1980" i="27"/>
  <c r="B1980" i="27"/>
  <c r="C1980" i="27"/>
  <c r="D1980" i="27"/>
  <c r="E1980" i="27"/>
  <c r="F1980" i="27"/>
  <c r="A1947" i="27"/>
  <c r="B1947" i="27"/>
  <c r="C1947" i="27"/>
  <c r="D1947" i="27"/>
  <c r="E1947" i="27"/>
  <c r="F1947" i="27"/>
  <c r="A1948" i="27"/>
  <c r="B1948" i="27"/>
  <c r="A1949" i="27"/>
  <c r="B1949" i="27"/>
  <c r="C1949" i="27"/>
  <c r="D1949" i="27"/>
  <c r="E1949" i="27"/>
  <c r="F1949" i="27"/>
  <c r="A1950" i="27"/>
  <c r="B1950" i="27"/>
  <c r="C1950" i="27"/>
  <c r="D1950" i="27"/>
  <c r="E1950" i="27"/>
  <c r="F1950" i="27"/>
  <c r="F1948" i="27" l="1"/>
  <c r="E1948" i="27"/>
  <c r="D1948" i="27"/>
  <c r="C1948" i="27"/>
  <c r="F1859" i="27" l="1"/>
  <c r="F1860" i="27"/>
  <c r="F1861" i="27"/>
  <c r="F1862" i="27"/>
  <c r="F1863" i="27"/>
  <c r="F1864" i="27"/>
  <c r="F1865" i="27"/>
  <c r="F1866" i="27"/>
  <c r="F1867" i="27"/>
  <c r="F1868" i="27"/>
  <c r="F1869" i="27"/>
  <c r="F1870" i="27"/>
  <c r="F1871" i="27"/>
  <c r="F1872" i="27"/>
  <c r="F1873" i="27"/>
  <c r="F1874" i="27"/>
  <c r="F1875" i="27"/>
  <c r="F1876" i="27"/>
  <c r="F1877" i="27"/>
  <c r="F1878" i="27"/>
  <c r="F1879" i="27"/>
  <c r="F1880" i="27"/>
  <c r="F1881" i="27"/>
  <c r="F1882" i="27"/>
  <c r="F1883" i="27"/>
  <c r="F1884" i="27"/>
  <c r="F1885" i="27"/>
  <c r="F1886" i="27"/>
  <c r="F1887" i="27"/>
  <c r="F1888" i="27"/>
  <c r="F1889" i="27"/>
  <c r="F1890" i="27"/>
  <c r="F1891" i="27"/>
  <c r="F1892" i="27"/>
  <c r="F1893" i="27"/>
  <c r="F1894" i="27"/>
  <c r="F1895" i="27"/>
  <c r="F1896" i="27"/>
  <c r="F1897" i="27"/>
  <c r="F1898" i="27"/>
  <c r="F1899" i="27"/>
  <c r="F1900" i="27"/>
  <c r="F1901" i="27"/>
  <c r="F1902" i="27"/>
  <c r="F1903" i="27"/>
  <c r="F1904" i="27"/>
  <c r="F1905" i="27"/>
  <c r="F1906" i="27"/>
  <c r="F1907" i="27"/>
  <c r="F1908" i="27"/>
  <c r="F1909" i="27"/>
  <c r="F1910" i="27"/>
  <c r="F1911" i="27"/>
  <c r="F1912" i="27"/>
  <c r="F1913" i="27"/>
  <c r="F1914" i="27"/>
  <c r="F1915" i="27"/>
  <c r="F1916" i="27"/>
  <c r="F1917" i="27"/>
  <c r="F1918" i="27"/>
  <c r="F1919" i="27"/>
  <c r="F1920" i="27"/>
  <c r="F1921" i="27"/>
  <c r="F1922" i="27"/>
  <c r="F1923" i="27"/>
  <c r="F1924" i="27"/>
  <c r="F1925" i="27"/>
  <c r="F1926" i="27"/>
  <c r="F1927" i="27"/>
  <c r="F1928" i="27"/>
  <c r="F1929" i="27"/>
  <c r="F1930" i="27"/>
  <c r="F1931" i="27"/>
  <c r="F1932" i="27"/>
  <c r="F1933" i="27"/>
  <c r="F1934" i="27"/>
  <c r="F1935" i="27"/>
  <c r="F1936" i="27"/>
  <c r="F1937" i="27"/>
  <c r="F1938" i="27"/>
  <c r="F1939" i="27"/>
  <c r="F1940" i="27"/>
  <c r="F1941" i="27"/>
  <c r="F1942" i="27"/>
  <c r="F1943" i="27"/>
  <c r="F1944" i="27"/>
  <c r="F1945" i="27"/>
  <c r="F1946" i="27"/>
  <c r="E1859" i="27"/>
  <c r="E1860" i="27"/>
  <c r="E1861" i="27"/>
  <c r="E1862" i="27"/>
  <c r="E1863" i="27"/>
  <c r="E1864" i="27"/>
  <c r="E1865" i="27"/>
  <c r="E1866" i="27"/>
  <c r="E1867" i="27"/>
  <c r="E1868" i="27"/>
  <c r="E1869" i="27"/>
  <c r="E1870" i="27"/>
  <c r="E1871" i="27"/>
  <c r="E1872" i="27"/>
  <c r="E1873" i="27"/>
  <c r="E1874" i="27"/>
  <c r="E1875" i="27"/>
  <c r="E1876" i="27"/>
  <c r="E1877" i="27"/>
  <c r="E1878" i="27"/>
  <c r="E1879" i="27"/>
  <c r="E1880" i="27"/>
  <c r="E1881" i="27"/>
  <c r="E1882" i="27"/>
  <c r="E1883" i="27"/>
  <c r="E1884" i="27"/>
  <c r="E1885" i="27"/>
  <c r="E1886" i="27"/>
  <c r="E1887" i="27"/>
  <c r="E1888" i="27"/>
  <c r="E1889" i="27"/>
  <c r="E1890" i="27"/>
  <c r="E1891" i="27"/>
  <c r="E1892" i="27"/>
  <c r="E1893" i="27"/>
  <c r="E1894" i="27"/>
  <c r="E1895" i="27"/>
  <c r="E1896" i="27"/>
  <c r="E1897" i="27"/>
  <c r="E1898" i="27"/>
  <c r="E1899" i="27"/>
  <c r="E1900" i="27"/>
  <c r="E1901" i="27"/>
  <c r="E1902" i="27"/>
  <c r="E1903" i="27"/>
  <c r="E1904" i="27"/>
  <c r="E1905" i="27"/>
  <c r="E1906" i="27"/>
  <c r="E1907" i="27"/>
  <c r="E1908" i="27"/>
  <c r="E1909" i="27"/>
  <c r="E1910" i="27"/>
  <c r="E1911" i="27"/>
  <c r="E1912" i="27"/>
  <c r="E1913" i="27"/>
  <c r="E1914" i="27"/>
  <c r="E1915" i="27"/>
  <c r="E1916" i="27"/>
  <c r="E1917" i="27"/>
  <c r="E1918" i="27"/>
  <c r="E1919" i="27"/>
  <c r="E1920" i="27"/>
  <c r="E1921" i="27"/>
  <c r="E1922" i="27"/>
  <c r="E1923" i="27"/>
  <c r="E1924" i="27"/>
  <c r="E1925" i="27"/>
  <c r="E1926" i="27"/>
  <c r="E1927" i="27"/>
  <c r="E1928" i="27"/>
  <c r="E1929" i="27"/>
  <c r="E1930" i="27"/>
  <c r="E1931" i="27"/>
  <c r="E1932" i="27"/>
  <c r="E1933" i="27"/>
  <c r="E1934" i="27"/>
  <c r="E1935" i="27"/>
  <c r="E1936" i="27"/>
  <c r="E1937" i="27"/>
  <c r="E1938" i="27"/>
  <c r="E1939" i="27"/>
  <c r="E1940" i="27"/>
  <c r="E1941" i="27"/>
  <c r="E1942" i="27"/>
  <c r="E1943" i="27"/>
  <c r="E1944" i="27"/>
  <c r="E1945" i="27"/>
  <c r="E1946" i="27"/>
  <c r="D1859" i="27"/>
  <c r="D1860" i="27"/>
  <c r="D1861" i="27"/>
  <c r="D1862" i="27"/>
  <c r="D1863" i="27"/>
  <c r="D1864" i="27"/>
  <c r="D1865" i="27"/>
  <c r="D1866" i="27"/>
  <c r="D1867" i="27"/>
  <c r="D1868" i="27"/>
  <c r="D1869" i="27"/>
  <c r="D1870" i="27"/>
  <c r="D1871" i="27"/>
  <c r="D1872" i="27"/>
  <c r="D1873" i="27"/>
  <c r="D1874" i="27"/>
  <c r="D1875" i="27"/>
  <c r="D1876" i="27"/>
  <c r="D1877" i="27"/>
  <c r="D1878" i="27"/>
  <c r="D1879" i="27"/>
  <c r="D1880" i="27"/>
  <c r="D1881" i="27"/>
  <c r="D1882" i="27"/>
  <c r="D1883" i="27"/>
  <c r="D1884" i="27"/>
  <c r="D1885" i="27"/>
  <c r="D1886" i="27"/>
  <c r="D1887" i="27"/>
  <c r="D1888" i="27"/>
  <c r="D1889" i="27"/>
  <c r="D1890" i="27"/>
  <c r="D1891" i="27"/>
  <c r="D1892" i="27"/>
  <c r="D1893" i="27"/>
  <c r="D1894" i="27"/>
  <c r="D1895" i="27"/>
  <c r="D1896" i="27"/>
  <c r="D1897" i="27"/>
  <c r="D1898" i="27"/>
  <c r="D1899" i="27"/>
  <c r="D1900" i="27"/>
  <c r="D1901" i="27"/>
  <c r="D1902" i="27"/>
  <c r="D1903" i="27"/>
  <c r="D1904" i="27"/>
  <c r="D1905" i="27"/>
  <c r="D1906" i="27"/>
  <c r="D1907" i="27"/>
  <c r="D1908" i="27"/>
  <c r="D1909" i="27"/>
  <c r="D1910" i="27"/>
  <c r="D1911" i="27"/>
  <c r="D1912" i="27"/>
  <c r="D1913" i="27"/>
  <c r="D1914" i="27"/>
  <c r="D1915" i="27"/>
  <c r="D1916" i="27"/>
  <c r="D1917" i="27"/>
  <c r="D1918" i="27"/>
  <c r="D1919" i="27"/>
  <c r="D1920" i="27"/>
  <c r="D1921" i="27"/>
  <c r="D1922" i="27"/>
  <c r="D1923" i="27"/>
  <c r="D1924" i="27"/>
  <c r="D1925" i="27"/>
  <c r="D1926" i="27"/>
  <c r="D1927" i="27"/>
  <c r="D1928" i="27"/>
  <c r="D1929" i="27"/>
  <c r="D1930" i="27"/>
  <c r="D1931" i="27"/>
  <c r="D1932" i="27"/>
  <c r="D1933" i="27"/>
  <c r="D1934" i="27"/>
  <c r="D1935" i="27"/>
  <c r="D1936" i="27"/>
  <c r="D1937" i="27"/>
  <c r="D1938" i="27"/>
  <c r="D1939" i="27"/>
  <c r="D1940" i="27"/>
  <c r="D1941" i="27"/>
  <c r="D1942" i="27"/>
  <c r="D1943" i="27"/>
  <c r="D1944" i="27"/>
  <c r="D1945" i="27"/>
  <c r="D1946" i="27"/>
  <c r="C1859" i="27"/>
  <c r="C1860" i="27"/>
  <c r="C1861" i="27"/>
  <c r="C1862" i="27"/>
  <c r="C1863" i="27"/>
  <c r="C1864" i="27"/>
  <c r="C1865" i="27"/>
  <c r="C1866" i="27"/>
  <c r="C1867" i="27"/>
  <c r="C1868" i="27"/>
  <c r="C1869" i="27"/>
  <c r="C1870" i="27"/>
  <c r="C1871" i="27"/>
  <c r="C1872" i="27"/>
  <c r="C1873" i="27"/>
  <c r="C1874" i="27"/>
  <c r="C1875" i="27"/>
  <c r="C1876" i="27"/>
  <c r="C1877" i="27"/>
  <c r="C1878" i="27"/>
  <c r="C1879" i="27"/>
  <c r="C1880" i="27"/>
  <c r="C1881" i="27"/>
  <c r="C1882" i="27"/>
  <c r="C1883" i="27"/>
  <c r="C1884" i="27"/>
  <c r="C1885" i="27"/>
  <c r="C1886" i="27"/>
  <c r="C1887" i="27"/>
  <c r="C1888" i="27"/>
  <c r="C1889" i="27"/>
  <c r="C1890" i="27"/>
  <c r="C1891" i="27"/>
  <c r="C1892" i="27"/>
  <c r="C1893" i="27"/>
  <c r="C1894" i="27"/>
  <c r="C1895" i="27"/>
  <c r="C1896" i="27"/>
  <c r="C1897" i="27"/>
  <c r="C1898" i="27"/>
  <c r="C1899" i="27"/>
  <c r="C1900" i="27"/>
  <c r="C1901" i="27"/>
  <c r="C1902" i="27"/>
  <c r="C1903" i="27"/>
  <c r="C1904" i="27"/>
  <c r="C1905" i="27"/>
  <c r="C1906" i="27"/>
  <c r="C1907" i="27"/>
  <c r="C1908" i="27"/>
  <c r="C1909" i="27"/>
  <c r="C1910" i="27"/>
  <c r="C1911" i="27"/>
  <c r="C1912" i="27"/>
  <c r="C1913" i="27"/>
  <c r="C1914" i="27"/>
  <c r="C1915" i="27"/>
  <c r="C1916" i="27"/>
  <c r="C1917" i="27"/>
  <c r="C1918" i="27"/>
  <c r="C1919" i="27"/>
  <c r="C1920" i="27"/>
  <c r="C1921" i="27"/>
  <c r="C1922" i="27"/>
  <c r="C1923" i="27"/>
  <c r="C1924" i="27"/>
  <c r="C1925" i="27"/>
  <c r="C1926" i="27"/>
  <c r="C1927" i="27"/>
  <c r="C1928" i="27"/>
  <c r="C1929" i="27"/>
  <c r="C1930" i="27"/>
  <c r="C1931" i="27"/>
  <c r="C1932" i="27"/>
  <c r="C1933" i="27"/>
  <c r="C1934" i="27"/>
  <c r="C1935" i="27"/>
  <c r="C1936" i="27"/>
  <c r="C1937" i="27"/>
  <c r="C1938" i="27"/>
  <c r="C1939" i="27"/>
  <c r="C1940" i="27"/>
  <c r="C1941" i="27"/>
  <c r="C1942" i="27"/>
  <c r="C1943" i="27"/>
  <c r="C1944" i="27"/>
  <c r="C1945" i="27"/>
  <c r="C1946" i="27"/>
  <c r="B1859" i="27"/>
  <c r="B1860" i="27"/>
  <c r="B1861" i="27"/>
  <c r="B1862" i="27"/>
  <c r="B1863" i="27"/>
  <c r="B1864" i="27"/>
  <c r="B1865" i="27"/>
  <c r="B1866" i="27"/>
  <c r="B1867" i="27"/>
  <c r="B1868" i="27"/>
  <c r="B1869" i="27"/>
  <c r="B1870" i="27"/>
  <c r="B1871" i="27"/>
  <c r="B1872" i="27"/>
  <c r="B1873" i="27"/>
  <c r="B1874" i="27"/>
  <c r="B1875" i="27"/>
  <c r="B1876" i="27"/>
  <c r="B1877" i="27"/>
  <c r="B1878" i="27"/>
  <c r="B1879" i="27"/>
  <c r="B1880" i="27"/>
  <c r="B1881" i="27"/>
  <c r="B1882" i="27"/>
  <c r="B1883" i="27"/>
  <c r="B1884" i="27"/>
  <c r="B1885" i="27"/>
  <c r="B1886" i="27"/>
  <c r="B1887" i="27"/>
  <c r="B1888" i="27"/>
  <c r="B1889" i="27"/>
  <c r="B1890" i="27"/>
  <c r="B1891" i="27"/>
  <c r="B1892" i="27"/>
  <c r="B1893" i="27"/>
  <c r="B1894" i="27"/>
  <c r="B1895" i="27"/>
  <c r="B1896" i="27"/>
  <c r="B1897" i="27"/>
  <c r="B1898" i="27"/>
  <c r="B1899" i="27"/>
  <c r="B1900" i="27"/>
  <c r="B1901" i="27"/>
  <c r="B1902" i="27"/>
  <c r="B1903" i="27"/>
  <c r="B1904" i="27"/>
  <c r="B1905" i="27"/>
  <c r="B1906" i="27"/>
  <c r="B1907" i="27"/>
  <c r="B1908" i="27"/>
  <c r="B1909" i="27"/>
  <c r="B1910" i="27"/>
  <c r="B1911" i="27"/>
  <c r="B1912" i="27"/>
  <c r="B1913" i="27"/>
  <c r="B1914" i="27"/>
  <c r="B1915" i="27"/>
  <c r="B1916" i="27"/>
  <c r="B1917" i="27"/>
  <c r="B1918" i="27"/>
  <c r="B1919" i="27"/>
  <c r="B1920" i="27"/>
  <c r="B1921" i="27"/>
  <c r="B1922" i="27"/>
  <c r="B1923" i="27"/>
  <c r="B1924" i="27"/>
  <c r="B1925" i="27"/>
  <c r="B1926" i="27"/>
  <c r="B1927" i="27"/>
  <c r="B1928" i="27"/>
  <c r="B1929" i="27"/>
  <c r="B1930" i="27"/>
  <c r="B1931" i="27"/>
  <c r="B1932" i="27"/>
  <c r="B1933" i="27"/>
  <c r="B1934" i="27"/>
  <c r="B1935" i="27"/>
  <c r="B1936" i="27"/>
  <c r="B1937" i="27"/>
  <c r="B1938" i="27"/>
  <c r="B1939" i="27"/>
  <c r="B1940" i="27"/>
  <c r="B1941" i="27"/>
  <c r="B1942" i="27"/>
  <c r="B1943" i="27"/>
  <c r="B1944" i="27"/>
  <c r="B1945" i="27"/>
  <c r="B1946" i="27"/>
  <c r="A1860" i="27"/>
  <c r="A1861" i="27"/>
  <c r="A1862" i="27"/>
  <c r="A1863" i="27"/>
  <c r="A1864" i="27"/>
  <c r="A1865" i="27"/>
  <c r="A1866" i="27"/>
  <c r="A1867" i="27"/>
  <c r="A1868" i="27"/>
  <c r="A1869" i="27"/>
  <c r="A1870" i="27"/>
  <c r="A1871" i="27"/>
  <c r="A1872" i="27"/>
  <c r="A1873" i="27"/>
  <c r="A1874" i="27"/>
  <c r="A1875" i="27"/>
  <c r="A1876" i="27"/>
  <c r="A1877" i="27"/>
  <c r="A1878" i="27"/>
  <c r="A1879" i="27"/>
  <c r="A1880" i="27"/>
  <c r="A1881" i="27"/>
  <c r="A1882" i="27"/>
  <c r="A1883" i="27"/>
  <c r="A1884" i="27"/>
  <c r="A1885" i="27"/>
  <c r="A1886" i="27"/>
  <c r="A1887" i="27"/>
  <c r="A1888" i="27"/>
  <c r="A1889" i="27"/>
  <c r="A1890" i="27"/>
  <c r="A1891" i="27"/>
  <c r="A1892" i="27"/>
  <c r="A1893" i="27"/>
  <c r="A1894" i="27"/>
  <c r="A1895" i="27"/>
  <c r="A1896" i="27"/>
  <c r="A1897" i="27"/>
  <c r="A1898" i="27"/>
  <c r="A1899" i="27"/>
  <c r="A1900" i="27"/>
  <c r="A1901" i="27"/>
  <c r="A1902" i="27"/>
  <c r="A1903" i="27"/>
  <c r="A1904" i="27"/>
  <c r="A1905" i="27"/>
  <c r="A1906" i="27"/>
  <c r="A1907" i="27"/>
  <c r="A1908" i="27"/>
  <c r="A1909" i="27"/>
  <c r="A1910" i="27"/>
  <c r="A1911" i="27"/>
  <c r="A1912" i="27"/>
  <c r="A1913" i="27"/>
  <c r="A1914" i="27"/>
  <c r="A1915" i="27"/>
  <c r="A1916" i="27"/>
  <c r="A1917" i="27"/>
  <c r="A1918" i="27"/>
  <c r="A1919" i="27"/>
  <c r="A1920" i="27"/>
  <c r="A1921" i="27"/>
  <c r="A1922" i="27"/>
  <c r="A1923" i="27"/>
  <c r="A1924" i="27"/>
  <c r="A1925" i="27"/>
  <c r="A1926" i="27"/>
  <c r="A1927" i="27"/>
  <c r="A1928" i="27"/>
  <c r="A1929" i="27"/>
  <c r="A1930" i="27"/>
  <c r="A1931" i="27"/>
  <c r="A1932" i="27"/>
  <c r="A1933" i="27"/>
  <c r="A1934" i="27"/>
  <c r="A1935" i="27"/>
  <c r="A1936" i="27"/>
  <c r="A1937" i="27"/>
  <c r="A1938" i="27"/>
  <c r="A1939" i="27"/>
  <c r="A1940" i="27"/>
  <c r="A1941" i="27"/>
  <c r="A1942" i="27"/>
  <c r="A1943" i="27"/>
  <c r="A1944" i="27"/>
  <c r="A1945" i="27"/>
  <c r="A1946" i="27"/>
  <c r="A1859" i="27"/>
  <c r="F1819" i="27" l="1"/>
  <c r="F1820" i="27"/>
  <c r="F1822" i="27"/>
  <c r="F1823" i="27"/>
  <c r="F1824" i="27"/>
  <c r="F1825" i="27"/>
  <c r="F1826" i="27"/>
  <c r="F1827" i="27"/>
  <c r="F1828" i="27"/>
  <c r="F1829" i="27"/>
  <c r="F1830" i="27"/>
  <c r="F1831" i="27"/>
  <c r="F1832" i="27"/>
  <c r="F1833" i="27"/>
  <c r="F1834" i="27"/>
  <c r="F1835" i="27"/>
  <c r="F1836" i="27"/>
  <c r="F1837" i="27"/>
  <c r="F1838" i="27"/>
  <c r="F1839" i="27"/>
  <c r="F1840" i="27"/>
  <c r="F1841" i="27"/>
  <c r="F1842" i="27"/>
  <c r="F1843" i="27"/>
  <c r="F1844" i="27"/>
  <c r="F1845" i="27"/>
  <c r="F1846" i="27"/>
  <c r="F1847" i="27"/>
  <c r="F1848" i="27"/>
  <c r="F1849" i="27"/>
  <c r="F1850" i="27"/>
  <c r="F1851" i="27"/>
  <c r="F1852" i="27"/>
  <c r="F1853" i="27"/>
  <c r="F1854" i="27"/>
  <c r="F1855" i="27"/>
  <c r="F1856" i="27"/>
  <c r="F1857" i="27"/>
  <c r="F1858" i="27"/>
  <c r="E1819" i="27"/>
  <c r="E1820" i="27"/>
  <c r="E1822" i="27"/>
  <c r="E1823" i="27"/>
  <c r="E1824" i="27"/>
  <c r="E1825" i="27"/>
  <c r="E1826" i="27"/>
  <c r="E1827" i="27"/>
  <c r="E1828" i="27"/>
  <c r="E1829" i="27"/>
  <c r="E1830" i="27"/>
  <c r="E1831" i="27"/>
  <c r="E1832" i="27"/>
  <c r="E1833" i="27"/>
  <c r="E1834" i="27"/>
  <c r="E1835" i="27"/>
  <c r="E1836" i="27"/>
  <c r="E1837" i="27"/>
  <c r="E1838" i="27"/>
  <c r="E1839" i="27"/>
  <c r="E1840" i="27"/>
  <c r="E1841" i="27"/>
  <c r="E1842" i="27"/>
  <c r="E1843" i="27"/>
  <c r="E1844" i="27"/>
  <c r="E1845" i="27"/>
  <c r="E1846" i="27"/>
  <c r="E1847" i="27"/>
  <c r="E1848" i="27"/>
  <c r="E1849" i="27"/>
  <c r="E1850" i="27"/>
  <c r="E1851" i="27"/>
  <c r="E1852" i="27"/>
  <c r="E1853" i="27"/>
  <c r="E1854" i="27"/>
  <c r="E1855" i="27"/>
  <c r="E1856" i="27"/>
  <c r="E1857" i="27"/>
  <c r="E1858" i="27"/>
  <c r="D1819" i="27"/>
  <c r="D1820" i="27"/>
  <c r="D1822" i="27"/>
  <c r="D1823" i="27"/>
  <c r="D1824" i="27"/>
  <c r="D1825" i="27"/>
  <c r="D1826" i="27"/>
  <c r="D1827" i="27"/>
  <c r="D1828" i="27"/>
  <c r="D1829" i="27"/>
  <c r="D1830" i="27"/>
  <c r="D1831" i="27"/>
  <c r="D1832" i="27"/>
  <c r="D1833" i="27"/>
  <c r="D1834" i="27"/>
  <c r="D1835" i="27"/>
  <c r="D1836" i="27"/>
  <c r="D1837" i="27"/>
  <c r="D1838" i="27"/>
  <c r="D1839" i="27"/>
  <c r="D1840" i="27"/>
  <c r="D1841" i="27"/>
  <c r="D1842" i="27"/>
  <c r="D1843" i="27"/>
  <c r="D1844" i="27"/>
  <c r="D1845" i="27"/>
  <c r="D1846" i="27"/>
  <c r="D1847" i="27"/>
  <c r="D1848" i="27"/>
  <c r="D1849" i="27"/>
  <c r="D1850" i="27"/>
  <c r="D1851" i="27"/>
  <c r="D1852" i="27"/>
  <c r="D1853" i="27"/>
  <c r="D1854" i="27"/>
  <c r="D1855" i="27"/>
  <c r="D1856" i="27"/>
  <c r="D1857" i="27"/>
  <c r="D1858" i="27"/>
  <c r="C1819" i="27"/>
  <c r="C1820" i="27"/>
  <c r="C1822" i="27"/>
  <c r="C1823" i="27"/>
  <c r="C1824" i="27"/>
  <c r="C1825" i="27"/>
  <c r="C1826" i="27"/>
  <c r="C1827" i="27"/>
  <c r="C1828" i="27"/>
  <c r="C1829" i="27"/>
  <c r="C1830" i="27"/>
  <c r="C1831" i="27"/>
  <c r="C1832" i="27"/>
  <c r="C1833" i="27"/>
  <c r="C1834" i="27"/>
  <c r="C1835" i="27"/>
  <c r="C1836" i="27"/>
  <c r="C1837" i="27"/>
  <c r="C1838" i="27"/>
  <c r="C1839" i="27"/>
  <c r="C1840" i="27"/>
  <c r="C1841" i="27"/>
  <c r="C1842" i="27"/>
  <c r="C1843" i="27"/>
  <c r="C1844" i="27"/>
  <c r="C1845" i="27"/>
  <c r="C1846" i="27"/>
  <c r="C1847" i="27"/>
  <c r="C1848" i="27"/>
  <c r="C1849" i="27"/>
  <c r="C1850" i="27"/>
  <c r="C1851" i="27"/>
  <c r="C1852" i="27"/>
  <c r="C1853" i="27"/>
  <c r="C1854" i="27"/>
  <c r="C1855" i="27"/>
  <c r="C1856" i="27"/>
  <c r="C1857" i="27"/>
  <c r="C1858" i="27"/>
  <c r="B1819" i="27"/>
  <c r="B1820" i="27"/>
  <c r="B1821" i="27"/>
  <c r="B1822" i="27"/>
  <c r="B1823" i="27"/>
  <c r="B1824" i="27"/>
  <c r="B1825" i="27"/>
  <c r="B1826" i="27"/>
  <c r="B1827" i="27"/>
  <c r="B1828" i="27"/>
  <c r="B1829" i="27"/>
  <c r="B1830" i="27"/>
  <c r="B1831" i="27"/>
  <c r="B1832" i="27"/>
  <c r="B1833" i="27"/>
  <c r="B1834" i="27"/>
  <c r="B1835" i="27"/>
  <c r="B1836" i="27"/>
  <c r="B1837" i="27"/>
  <c r="B1838" i="27"/>
  <c r="B1839" i="27"/>
  <c r="B1840" i="27"/>
  <c r="B1841" i="27"/>
  <c r="B1842" i="27"/>
  <c r="B1843" i="27"/>
  <c r="B1844" i="27"/>
  <c r="B1845" i="27"/>
  <c r="B1846" i="27"/>
  <c r="B1847" i="27"/>
  <c r="B1848" i="27"/>
  <c r="B1849" i="27"/>
  <c r="B1850" i="27"/>
  <c r="B1851" i="27"/>
  <c r="B1852" i="27"/>
  <c r="B1853" i="27"/>
  <c r="B1854" i="27"/>
  <c r="B1855" i="27"/>
  <c r="B1856" i="27"/>
  <c r="B1857" i="27"/>
  <c r="B1858" i="27"/>
  <c r="A1819" i="27"/>
  <c r="A1820" i="27"/>
  <c r="A1821" i="27"/>
  <c r="A1822" i="27"/>
  <c r="A1823" i="27"/>
  <c r="A1824" i="27"/>
  <c r="A1825" i="27"/>
  <c r="A1826" i="27"/>
  <c r="A1827" i="27"/>
  <c r="A1828" i="27"/>
  <c r="A1829" i="27"/>
  <c r="A1830" i="27"/>
  <c r="A1831" i="27"/>
  <c r="A1832" i="27"/>
  <c r="A1833" i="27"/>
  <c r="A1834" i="27"/>
  <c r="A1835" i="27"/>
  <c r="A1836" i="27"/>
  <c r="A1837" i="27"/>
  <c r="A1838" i="27"/>
  <c r="A1839" i="27"/>
  <c r="A1840" i="27"/>
  <c r="A1841" i="27"/>
  <c r="A1842" i="27"/>
  <c r="A1843" i="27"/>
  <c r="A1844" i="27"/>
  <c r="A1845" i="27"/>
  <c r="A1846" i="27"/>
  <c r="A1847" i="27"/>
  <c r="A1848" i="27"/>
  <c r="A1849" i="27"/>
  <c r="A1850" i="27"/>
  <c r="A1851" i="27"/>
  <c r="A1852" i="27"/>
  <c r="A1853" i="27"/>
  <c r="A1854" i="27"/>
  <c r="A1855" i="27"/>
  <c r="A1856" i="27"/>
  <c r="A1857" i="27"/>
  <c r="A1858" i="27"/>
  <c r="C1821" i="27" l="1"/>
  <c r="D1821" i="27"/>
  <c r="E1821" i="27"/>
  <c r="F1821" i="27"/>
  <c r="AZ72" i="25" l="1"/>
  <c r="A1684" i="27" l="1"/>
  <c r="B1684" i="27"/>
  <c r="A1685" i="27"/>
  <c r="B1685" i="27"/>
  <c r="A1686" i="27"/>
  <c r="B1686" i="27"/>
  <c r="A1687" i="27"/>
  <c r="B1687" i="27"/>
  <c r="C1687" i="27"/>
  <c r="D1687" i="27"/>
  <c r="E1687" i="27"/>
  <c r="F1687" i="27"/>
  <c r="A1688" i="27"/>
  <c r="B1688" i="27"/>
  <c r="C1688" i="27"/>
  <c r="D1688" i="27"/>
  <c r="E1688" i="27"/>
  <c r="F1688" i="27"/>
  <c r="A1689" i="27"/>
  <c r="B1689" i="27"/>
  <c r="C1689" i="27"/>
  <c r="D1689" i="27"/>
  <c r="E1689" i="27"/>
  <c r="F1689" i="27"/>
  <c r="A1690" i="27"/>
  <c r="B1690" i="27"/>
  <c r="C1690" i="27"/>
  <c r="D1690" i="27"/>
  <c r="E1690" i="27"/>
  <c r="F1690" i="27"/>
  <c r="A1691" i="27"/>
  <c r="B1691" i="27"/>
  <c r="C1691" i="27"/>
  <c r="D1691" i="27"/>
  <c r="E1691" i="27"/>
  <c r="F1691" i="27"/>
  <c r="A1692" i="27"/>
  <c r="B1692" i="27"/>
  <c r="C1692" i="27"/>
  <c r="D1692" i="27"/>
  <c r="E1692" i="27"/>
  <c r="F1692" i="27"/>
  <c r="A1693" i="27"/>
  <c r="B1693" i="27"/>
  <c r="C1693" i="27"/>
  <c r="D1693" i="27"/>
  <c r="E1693" i="27"/>
  <c r="F1693" i="27"/>
  <c r="A1694" i="27"/>
  <c r="B1694" i="27"/>
  <c r="C1694" i="27"/>
  <c r="D1694" i="27"/>
  <c r="E1694" i="27"/>
  <c r="F1694" i="27"/>
  <c r="A1695" i="27"/>
  <c r="B1695" i="27"/>
  <c r="C1695" i="27"/>
  <c r="D1695" i="27"/>
  <c r="E1695" i="27"/>
  <c r="F1695" i="27"/>
  <c r="A1696" i="27"/>
  <c r="B1696" i="27"/>
  <c r="C1696" i="27"/>
  <c r="D1696" i="27"/>
  <c r="E1696" i="27"/>
  <c r="F1696" i="27"/>
  <c r="A1697" i="27"/>
  <c r="B1697" i="27"/>
  <c r="C1697" i="27"/>
  <c r="D1697" i="27"/>
  <c r="E1697" i="27"/>
  <c r="F1697" i="27"/>
  <c r="A1698" i="27"/>
  <c r="B1698" i="27"/>
  <c r="C1698" i="27"/>
  <c r="D1698" i="27"/>
  <c r="E1698" i="27"/>
  <c r="F1698" i="27"/>
  <c r="A1699" i="27"/>
  <c r="B1699" i="27"/>
  <c r="C1699" i="27"/>
  <c r="D1699" i="27"/>
  <c r="E1699" i="27"/>
  <c r="F1699" i="27"/>
  <c r="L74" i="25" l="1"/>
  <c r="L75" i="25" l="1"/>
  <c r="AG72" i="25" l="1"/>
  <c r="BJ72" i="25" l="1"/>
  <c r="BA72" i="25"/>
  <c r="BN72" i="25" l="1"/>
  <c r="CF72" i="25" s="1"/>
  <c r="A1562" i="27" l="1"/>
  <c r="B1562" i="27"/>
  <c r="C1562" i="27"/>
  <c r="D1562" i="27"/>
  <c r="E1562" i="27"/>
  <c r="F1562" i="27"/>
  <c r="A1563" i="27"/>
  <c r="B1563" i="27"/>
  <c r="C1563" i="27"/>
  <c r="D1563" i="27"/>
  <c r="E1563" i="27"/>
  <c r="F1563" i="27"/>
  <c r="A1564" i="27"/>
  <c r="B1564" i="27"/>
  <c r="C1564" i="27"/>
  <c r="D1564" i="27"/>
  <c r="E1564" i="27"/>
  <c r="F1564" i="27"/>
  <c r="A1565" i="27"/>
  <c r="B1565" i="27"/>
  <c r="C1565" i="27"/>
  <c r="D1565" i="27"/>
  <c r="E1565" i="27"/>
  <c r="F1565" i="27"/>
  <c r="A1566" i="27"/>
  <c r="B1566" i="27"/>
  <c r="C1566" i="27"/>
  <c r="D1566" i="27"/>
  <c r="E1566" i="27"/>
  <c r="F1566" i="27"/>
  <c r="A1567" i="27"/>
  <c r="B1567" i="27"/>
  <c r="C1567" i="27"/>
  <c r="D1567" i="27"/>
  <c r="E1567" i="27"/>
  <c r="F1567" i="27"/>
  <c r="A1568" i="27"/>
  <c r="B1568" i="27"/>
  <c r="C1568" i="27"/>
  <c r="D1568" i="27"/>
  <c r="E1568" i="27"/>
  <c r="F1568" i="27"/>
  <c r="A1569" i="27"/>
  <c r="B1569" i="27"/>
  <c r="C1569" i="27"/>
  <c r="D1569" i="27"/>
  <c r="E1569" i="27"/>
  <c r="F1569" i="27"/>
  <c r="A1570" i="27"/>
  <c r="B1570" i="27"/>
  <c r="C1570" i="27"/>
  <c r="D1570" i="27"/>
  <c r="E1570" i="27"/>
  <c r="F1570" i="27"/>
  <c r="A1571" i="27"/>
  <c r="B1571" i="27"/>
  <c r="C1571" i="27"/>
  <c r="D1571" i="27"/>
  <c r="E1571" i="27"/>
  <c r="F1571" i="27"/>
  <c r="A1572" i="27"/>
  <c r="B1572" i="27"/>
  <c r="C1572" i="27"/>
  <c r="D1572" i="27"/>
  <c r="E1572" i="27"/>
  <c r="F1572" i="27"/>
  <c r="A1573" i="27"/>
  <c r="B1573" i="27"/>
  <c r="C1573" i="27"/>
  <c r="D1573" i="27"/>
  <c r="E1573" i="27"/>
  <c r="F1573" i="27"/>
  <c r="A1574" i="27"/>
  <c r="B1574" i="27"/>
  <c r="C1574" i="27"/>
  <c r="D1574" i="27"/>
  <c r="E1574" i="27"/>
  <c r="F1574" i="27"/>
  <c r="A1575" i="27"/>
  <c r="B1575" i="27"/>
  <c r="C1575" i="27"/>
  <c r="D1575" i="27"/>
  <c r="E1575" i="27"/>
  <c r="F1575" i="27"/>
  <c r="A1576" i="27"/>
  <c r="B1576" i="27"/>
  <c r="C1576" i="27"/>
  <c r="D1576" i="27"/>
  <c r="E1576" i="27"/>
  <c r="F1576" i="27"/>
  <c r="A1577" i="27"/>
  <c r="B1577" i="27"/>
  <c r="C1577" i="27"/>
  <c r="D1577" i="27"/>
  <c r="E1577" i="27"/>
  <c r="F1577" i="27"/>
  <c r="A1578" i="27"/>
  <c r="B1578" i="27"/>
  <c r="C1578" i="27"/>
  <c r="D1578" i="27"/>
  <c r="E1578" i="27"/>
  <c r="F1578" i="27"/>
  <c r="A1579" i="27"/>
  <c r="B1579" i="27"/>
  <c r="C1579" i="27"/>
  <c r="D1579" i="27"/>
  <c r="E1579" i="27"/>
  <c r="F1579" i="27"/>
  <c r="A1580" i="27"/>
  <c r="B1580" i="27"/>
  <c r="C1580" i="27"/>
  <c r="D1580" i="27"/>
  <c r="E1580" i="27"/>
  <c r="F1580" i="27"/>
  <c r="A1660" i="27" l="1"/>
  <c r="B1660" i="27"/>
  <c r="C1660" i="27"/>
  <c r="D1660" i="27"/>
  <c r="E1660" i="27"/>
  <c r="F1660" i="27"/>
  <c r="A1661" i="27"/>
  <c r="B1661" i="27"/>
  <c r="C1661" i="27"/>
  <c r="D1661" i="27"/>
  <c r="E1661" i="27"/>
  <c r="F1661" i="27"/>
  <c r="A1662" i="27"/>
  <c r="B1662" i="27"/>
  <c r="C1662" i="27"/>
  <c r="D1662" i="27"/>
  <c r="E1662" i="27"/>
  <c r="F1662" i="27"/>
  <c r="A1663" i="27"/>
  <c r="B1663" i="27"/>
  <c r="C1663" i="27"/>
  <c r="D1663" i="27"/>
  <c r="E1663" i="27"/>
  <c r="F1663" i="27"/>
  <c r="A1664" i="27"/>
  <c r="B1664" i="27"/>
  <c r="C1664" i="27"/>
  <c r="D1664" i="27"/>
  <c r="E1664" i="27"/>
  <c r="F1664" i="27"/>
  <c r="A1665" i="27"/>
  <c r="B1665" i="27"/>
  <c r="C1665" i="27"/>
  <c r="D1665" i="27"/>
  <c r="E1665" i="27"/>
  <c r="F1665" i="27"/>
  <c r="A1666" i="27"/>
  <c r="B1666" i="27"/>
  <c r="A1667" i="27"/>
  <c r="B1667" i="27"/>
  <c r="A1668" i="27"/>
  <c r="B1668" i="27"/>
  <c r="C1668" i="27"/>
  <c r="D1668" i="27"/>
  <c r="E1668" i="27"/>
  <c r="F1668" i="27"/>
  <c r="A1669" i="27"/>
  <c r="B1669" i="27"/>
  <c r="C1669" i="27"/>
  <c r="D1669" i="27"/>
  <c r="E1669" i="27"/>
  <c r="F1669" i="27"/>
  <c r="A1670" i="27"/>
  <c r="B1670" i="27"/>
  <c r="C1670" i="27"/>
  <c r="D1670" i="27"/>
  <c r="E1670" i="27"/>
  <c r="F1670" i="27"/>
  <c r="A1671" i="27"/>
  <c r="B1671" i="27"/>
  <c r="C1671" i="27"/>
  <c r="D1671" i="27"/>
  <c r="E1671" i="27"/>
  <c r="F1671" i="27"/>
  <c r="A1672" i="27"/>
  <c r="B1672" i="27"/>
  <c r="C1672" i="27"/>
  <c r="D1672" i="27"/>
  <c r="E1672" i="27"/>
  <c r="F1672" i="27"/>
  <c r="A1673" i="27"/>
  <c r="B1673" i="27"/>
  <c r="C1673" i="27"/>
  <c r="D1673" i="27"/>
  <c r="E1673" i="27"/>
  <c r="F1673" i="27"/>
  <c r="A1674" i="27"/>
  <c r="B1674" i="27"/>
  <c r="C1674" i="27"/>
  <c r="D1674" i="27"/>
  <c r="E1674" i="27"/>
  <c r="F1674" i="27"/>
  <c r="A1675" i="27"/>
  <c r="B1675" i="27"/>
  <c r="C1675" i="27"/>
  <c r="D1675" i="27"/>
  <c r="E1675" i="27"/>
  <c r="F1675" i="27"/>
  <c r="A1676" i="27"/>
  <c r="B1676" i="27"/>
  <c r="C1676" i="27"/>
  <c r="D1676" i="27"/>
  <c r="E1676" i="27"/>
  <c r="F1676" i="27"/>
  <c r="A1677" i="27"/>
  <c r="B1677" i="27"/>
  <c r="C1677" i="27"/>
  <c r="D1677" i="27"/>
  <c r="E1677" i="27"/>
  <c r="F1677" i="27"/>
  <c r="A1678" i="27"/>
  <c r="B1678" i="27"/>
  <c r="C1678" i="27"/>
  <c r="D1678" i="27"/>
  <c r="E1678" i="27"/>
  <c r="F1678" i="27"/>
  <c r="A1679" i="27"/>
  <c r="B1679" i="27"/>
  <c r="C1679" i="27"/>
  <c r="D1679" i="27"/>
  <c r="E1679" i="27"/>
  <c r="F1679" i="27"/>
  <c r="A1680" i="27"/>
  <c r="B1680" i="27"/>
  <c r="C1680" i="27"/>
  <c r="D1680" i="27"/>
  <c r="E1680" i="27"/>
  <c r="F1680" i="27"/>
  <c r="A1681" i="27"/>
  <c r="B1681" i="27"/>
  <c r="C1681" i="27"/>
  <c r="D1681" i="27"/>
  <c r="E1681" i="27"/>
  <c r="F1681" i="27"/>
  <c r="A1682" i="27"/>
  <c r="B1682" i="27"/>
  <c r="C1682" i="27"/>
  <c r="D1682" i="27"/>
  <c r="E1682" i="27"/>
  <c r="F1682" i="27"/>
  <c r="A1683" i="27"/>
  <c r="B1683" i="27"/>
  <c r="C1683" i="27"/>
  <c r="D1683" i="27"/>
  <c r="E1683" i="27"/>
  <c r="F1683" i="27"/>
  <c r="A1700" i="27"/>
  <c r="B1700" i="27"/>
  <c r="C1700" i="27"/>
  <c r="D1700" i="27"/>
  <c r="E1700" i="27"/>
  <c r="F1700" i="27"/>
  <c r="A1701" i="27"/>
  <c r="B1701" i="27"/>
  <c r="C1701" i="27"/>
  <c r="D1701" i="27"/>
  <c r="E1701" i="27"/>
  <c r="F1701" i="27"/>
  <c r="A1702" i="27"/>
  <c r="B1702" i="27"/>
  <c r="C1702" i="27"/>
  <c r="D1702" i="27"/>
  <c r="E1702" i="27"/>
  <c r="F1702" i="27"/>
  <c r="A1703" i="27"/>
  <c r="B1703" i="27"/>
  <c r="C1703" i="27"/>
  <c r="D1703" i="27"/>
  <c r="E1703" i="27"/>
  <c r="F1703" i="27"/>
  <c r="A1704" i="27"/>
  <c r="B1704" i="27"/>
  <c r="C1704" i="27"/>
  <c r="D1704" i="27"/>
  <c r="E1704" i="27"/>
  <c r="F1704" i="27"/>
  <c r="A1705" i="27"/>
  <c r="B1705" i="27"/>
  <c r="C1705" i="27"/>
  <c r="D1705" i="27"/>
  <c r="E1705" i="27"/>
  <c r="F1705" i="27"/>
  <c r="A1706" i="27"/>
  <c r="B1706" i="27"/>
  <c r="C1706" i="27"/>
  <c r="D1706" i="27"/>
  <c r="E1706" i="27"/>
  <c r="F1706" i="27"/>
  <c r="A1707" i="27"/>
  <c r="B1707" i="27"/>
  <c r="C1707" i="27"/>
  <c r="D1707" i="27"/>
  <c r="E1707" i="27"/>
  <c r="F1707" i="27"/>
  <c r="A1708" i="27"/>
  <c r="B1708" i="27"/>
  <c r="C1708" i="27"/>
  <c r="D1708" i="27"/>
  <c r="E1708" i="27"/>
  <c r="F1708" i="27"/>
  <c r="A1709" i="27"/>
  <c r="B1709" i="27"/>
  <c r="C1709" i="27"/>
  <c r="D1709" i="27"/>
  <c r="E1709" i="27"/>
  <c r="F1709" i="27"/>
  <c r="A1710" i="27"/>
  <c r="B1710" i="27"/>
  <c r="C1710" i="27"/>
  <c r="D1710" i="27"/>
  <c r="E1710" i="27"/>
  <c r="F1710" i="27"/>
  <c r="A1711" i="27"/>
  <c r="B1711" i="27"/>
  <c r="C1711" i="27"/>
  <c r="D1711" i="27"/>
  <c r="E1711" i="27"/>
  <c r="F1711" i="27"/>
  <c r="A1712" i="27"/>
  <c r="B1712" i="27"/>
  <c r="C1712" i="27"/>
  <c r="D1712" i="27"/>
  <c r="E1712" i="27"/>
  <c r="F1712" i="27"/>
  <c r="A1713" i="27"/>
  <c r="B1713" i="27"/>
  <c r="C1713" i="27"/>
  <c r="D1713" i="27"/>
  <c r="E1713" i="27"/>
  <c r="F1713" i="27"/>
  <c r="A1714" i="27"/>
  <c r="B1714" i="27"/>
  <c r="C1714" i="27"/>
  <c r="D1714" i="27"/>
  <c r="E1714" i="27"/>
  <c r="F1714" i="27"/>
  <c r="A1715" i="27"/>
  <c r="B1715" i="27"/>
  <c r="C1715" i="27"/>
  <c r="D1715" i="27"/>
  <c r="E1715" i="27"/>
  <c r="F1715" i="27"/>
  <c r="A1716" i="27"/>
  <c r="B1716" i="27"/>
  <c r="C1716" i="27"/>
  <c r="D1716" i="27"/>
  <c r="E1716" i="27"/>
  <c r="F1716" i="27"/>
  <c r="A1717" i="27"/>
  <c r="B1717" i="27"/>
  <c r="C1717" i="27"/>
  <c r="D1717" i="27"/>
  <c r="E1717" i="27"/>
  <c r="F1717" i="27"/>
  <c r="A1718" i="27"/>
  <c r="B1718" i="27"/>
  <c r="C1718" i="27"/>
  <c r="D1718" i="27"/>
  <c r="E1718" i="27"/>
  <c r="F1718" i="27"/>
  <c r="A1719" i="27"/>
  <c r="B1719" i="27"/>
  <c r="C1719" i="27"/>
  <c r="D1719" i="27"/>
  <c r="E1719" i="27"/>
  <c r="F1719" i="27"/>
  <c r="A1720" i="27"/>
  <c r="B1720" i="27"/>
  <c r="C1720" i="27"/>
  <c r="D1720" i="27"/>
  <c r="E1720" i="27"/>
  <c r="F1720" i="27"/>
  <c r="A1721" i="27"/>
  <c r="B1721" i="27"/>
  <c r="C1721" i="27"/>
  <c r="D1721" i="27"/>
  <c r="E1721" i="27"/>
  <c r="F1721" i="27"/>
  <c r="A1722" i="27"/>
  <c r="B1722" i="27"/>
  <c r="C1722" i="27"/>
  <c r="D1722" i="27"/>
  <c r="E1722" i="27"/>
  <c r="F1722" i="27"/>
  <c r="A1723" i="27"/>
  <c r="B1723" i="27"/>
  <c r="C1723" i="27"/>
  <c r="D1723" i="27"/>
  <c r="E1723" i="27"/>
  <c r="F1723" i="27"/>
  <c r="A1724" i="27"/>
  <c r="B1724" i="27"/>
  <c r="C1724" i="27"/>
  <c r="D1724" i="27"/>
  <c r="E1724" i="27"/>
  <c r="F1724" i="27"/>
  <c r="A1725" i="27"/>
  <c r="B1725" i="27"/>
  <c r="C1725" i="27"/>
  <c r="D1725" i="27"/>
  <c r="E1725" i="27"/>
  <c r="F1725" i="27"/>
  <c r="A1726" i="27"/>
  <c r="B1726" i="27"/>
  <c r="C1726" i="27"/>
  <c r="D1726" i="27"/>
  <c r="E1726" i="27"/>
  <c r="F1726" i="27"/>
  <c r="A1727" i="27"/>
  <c r="B1727" i="27"/>
  <c r="C1727" i="27"/>
  <c r="D1727" i="27"/>
  <c r="E1727" i="27"/>
  <c r="F1727" i="27"/>
  <c r="A1728" i="27"/>
  <c r="B1728" i="27"/>
  <c r="C1728" i="27"/>
  <c r="D1728" i="27"/>
  <c r="E1728" i="27"/>
  <c r="F1728" i="27"/>
  <c r="A1729" i="27"/>
  <c r="B1729" i="27"/>
  <c r="C1729" i="27"/>
  <c r="D1729" i="27"/>
  <c r="E1729" i="27"/>
  <c r="F1729" i="27"/>
  <c r="A1730" i="27"/>
  <c r="B1730" i="27"/>
  <c r="C1730" i="27"/>
  <c r="D1730" i="27"/>
  <c r="E1730" i="27"/>
  <c r="F1730" i="27"/>
  <c r="A1731" i="27"/>
  <c r="B1731" i="27"/>
  <c r="C1731" i="27"/>
  <c r="D1731" i="27"/>
  <c r="E1731" i="27"/>
  <c r="F1731" i="27"/>
  <c r="A1732" i="27"/>
  <c r="B1732" i="27"/>
  <c r="C1732" i="27"/>
  <c r="D1732" i="27"/>
  <c r="E1732" i="27"/>
  <c r="F1732" i="27"/>
  <c r="A1733" i="27"/>
  <c r="B1733" i="27"/>
  <c r="C1733" i="27"/>
  <c r="D1733" i="27"/>
  <c r="E1733" i="27"/>
  <c r="F1733" i="27"/>
  <c r="A1734" i="27"/>
  <c r="B1734" i="27"/>
  <c r="C1734" i="27"/>
  <c r="D1734" i="27"/>
  <c r="E1734" i="27"/>
  <c r="F1734" i="27"/>
  <c r="A1735" i="27"/>
  <c r="B1735" i="27"/>
  <c r="A1736" i="27"/>
  <c r="B1736" i="27"/>
  <c r="A1737" i="27"/>
  <c r="B1737" i="27"/>
  <c r="C1737" i="27"/>
  <c r="D1737" i="27"/>
  <c r="E1737" i="27"/>
  <c r="F1737" i="27"/>
  <c r="A1738" i="27"/>
  <c r="B1738" i="27"/>
  <c r="C1738" i="27"/>
  <c r="D1738" i="27"/>
  <c r="E1738" i="27"/>
  <c r="F1738" i="27"/>
  <c r="A1739" i="27"/>
  <c r="B1739" i="27"/>
  <c r="C1739" i="27"/>
  <c r="D1739" i="27"/>
  <c r="E1739" i="27"/>
  <c r="F1739" i="27"/>
  <c r="A1740" i="27"/>
  <c r="B1740" i="27"/>
  <c r="C1740" i="27"/>
  <c r="D1740" i="27"/>
  <c r="E1740" i="27"/>
  <c r="F1740" i="27"/>
  <c r="A1741" i="27"/>
  <c r="B1741" i="27"/>
  <c r="C1741" i="27"/>
  <c r="D1741" i="27"/>
  <c r="E1741" i="27"/>
  <c r="F1741" i="27"/>
  <c r="A1742" i="27"/>
  <c r="B1742" i="27"/>
  <c r="C1742" i="27"/>
  <c r="D1742" i="27"/>
  <c r="E1742" i="27"/>
  <c r="F1742" i="27"/>
  <c r="A1743" i="27"/>
  <c r="B1743" i="27"/>
  <c r="C1743" i="27"/>
  <c r="D1743" i="27"/>
  <c r="E1743" i="27"/>
  <c r="F1743" i="27"/>
  <c r="A1744" i="27"/>
  <c r="B1744" i="27"/>
  <c r="C1744" i="27"/>
  <c r="D1744" i="27"/>
  <c r="E1744" i="27"/>
  <c r="F1744" i="27"/>
  <c r="A1745" i="27"/>
  <c r="B1745" i="27"/>
  <c r="C1745" i="27"/>
  <c r="D1745" i="27"/>
  <c r="E1745" i="27"/>
  <c r="F1745" i="27"/>
  <c r="A1746" i="27"/>
  <c r="B1746" i="27"/>
  <c r="C1746" i="27"/>
  <c r="D1746" i="27"/>
  <c r="E1746" i="27"/>
  <c r="F1746" i="27"/>
  <c r="A1747" i="27"/>
  <c r="B1747" i="27"/>
  <c r="C1747" i="27"/>
  <c r="D1747" i="27"/>
  <c r="E1747" i="27"/>
  <c r="F1747" i="27"/>
  <c r="A1748" i="27"/>
  <c r="B1748" i="27"/>
  <c r="C1748" i="27"/>
  <c r="D1748" i="27"/>
  <c r="E1748" i="27"/>
  <c r="F1748" i="27"/>
  <c r="A1749" i="27"/>
  <c r="B1749" i="27"/>
  <c r="C1749" i="27"/>
  <c r="D1749" i="27"/>
  <c r="E1749" i="27"/>
  <c r="F1749" i="27"/>
  <c r="A1750" i="27"/>
  <c r="B1750" i="27"/>
  <c r="C1750" i="27"/>
  <c r="D1750" i="27"/>
  <c r="E1750" i="27"/>
  <c r="F1750" i="27"/>
  <c r="A1751" i="27"/>
  <c r="B1751" i="27"/>
  <c r="C1751" i="27"/>
  <c r="D1751" i="27"/>
  <c r="E1751" i="27"/>
  <c r="F1751" i="27"/>
  <c r="A1752" i="27"/>
  <c r="B1752" i="27"/>
  <c r="C1752" i="27"/>
  <c r="D1752" i="27"/>
  <c r="E1752" i="27"/>
  <c r="F1752" i="27"/>
  <c r="A1753" i="27"/>
  <c r="B1753" i="27"/>
  <c r="C1753" i="27"/>
  <c r="D1753" i="27"/>
  <c r="E1753" i="27"/>
  <c r="F1753" i="27"/>
  <c r="A1754" i="27"/>
  <c r="B1754" i="27"/>
  <c r="C1754" i="27"/>
  <c r="D1754" i="27"/>
  <c r="E1754" i="27"/>
  <c r="F1754" i="27"/>
  <c r="A1755" i="27"/>
  <c r="B1755" i="27"/>
  <c r="C1755" i="27"/>
  <c r="D1755" i="27"/>
  <c r="E1755" i="27"/>
  <c r="F1755" i="27"/>
  <c r="A1756" i="27"/>
  <c r="B1756" i="27"/>
  <c r="C1756" i="27"/>
  <c r="D1756" i="27"/>
  <c r="E1756" i="27"/>
  <c r="F1756" i="27"/>
  <c r="A1757" i="27"/>
  <c r="B1757" i="27"/>
  <c r="C1757" i="27"/>
  <c r="D1757" i="27"/>
  <c r="E1757" i="27"/>
  <c r="F1757" i="27"/>
  <c r="A1758" i="27"/>
  <c r="B1758" i="27"/>
  <c r="C1758" i="27"/>
  <c r="D1758" i="27"/>
  <c r="E1758" i="27"/>
  <c r="F1758" i="27"/>
  <c r="A1759" i="27"/>
  <c r="B1759" i="27"/>
  <c r="C1759" i="27"/>
  <c r="D1759" i="27"/>
  <c r="E1759" i="27"/>
  <c r="F1759" i="27"/>
  <c r="A1760" i="27"/>
  <c r="B1760" i="27"/>
  <c r="C1760" i="27"/>
  <c r="D1760" i="27"/>
  <c r="E1760" i="27"/>
  <c r="F1760" i="27"/>
  <c r="A1761" i="27"/>
  <c r="B1761" i="27"/>
  <c r="C1761" i="27"/>
  <c r="D1761" i="27"/>
  <c r="E1761" i="27"/>
  <c r="F1761" i="27"/>
  <c r="A1762" i="27"/>
  <c r="B1762" i="27"/>
  <c r="C1762" i="27"/>
  <c r="D1762" i="27"/>
  <c r="E1762" i="27"/>
  <c r="F1762" i="27"/>
  <c r="A1763" i="27"/>
  <c r="B1763" i="27"/>
  <c r="C1763" i="27"/>
  <c r="D1763" i="27"/>
  <c r="E1763" i="27"/>
  <c r="F1763" i="27"/>
  <c r="A1764" i="27"/>
  <c r="B1764" i="27"/>
  <c r="C1764" i="27"/>
  <c r="D1764" i="27"/>
  <c r="E1764" i="27"/>
  <c r="F1764" i="27"/>
  <c r="A1765" i="27"/>
  <c r="B1765" i="27"/>
  <c r="C1765" i="27"/>
  <c r="D1765" i="27"/>
  <c r="E1765" i="27"/>
  <c r="F1765" i="27"/>
  <c r="A1766" i="27"/>
  <c r="B1766" i="27"/>
  <c r="C1766" i="27"/>
  <c r="D1766" i="27"/>
  <c r="E1766" i="27"/>
  <c r="F1766" i="27"/>
  <c r="A1767" i="27"/>
  <c r="B1767" i="27"/>
  <c r="C1767" i="27"/>
  <c r="D1767" i="27"/>
  <c r="E1767" i="27"/>
  <c r="F1767" i="27"/>
  <c r="A1768" i="27"/>
  <c r="B1768" i="27"/>
  <c r="C1768" i="27"/>
  <c r="D1768" i="27"/>
  <c r="E1768" i="27"/>
  <c r="F1768" i="27"/>
  <c r="A1769" i="27"/>
  <c r="B1769" i="27"/>
  <c r="C1769" i="27"/>
  <c r="D1769" i="27"/>
  <c r="E1769" i="27"/>
  <c r="F1769" i="27"/>
  <c r="A1770" i="27"/>
  <c r="B1770" i="27"/>
  <c r="C1770" i="27"/>
  <c r="D1770" i="27"/>
  <c r="E1770" i="27"/>
  <c r="F1770" i="27"/>
  <c r="A1771" i="27"/>
  <c r="B1771" i="27"/>
  <c r="C1771" i="27"/>
  <c r="D1771" i="27"/>
  <c r="E1771" i="27"/>
  <c r="F1771" i="27"/>
  <c r="A1772" i="27"/>
  <c r="B1772" i="27"/>
  <c r="C1772" i="27"/>
  <c r="D1772" i="27"/>
  <c r="E1772" i="27"/>
  <c r="F1772" i="27"/>
  <c r="A1773" i="27"/>
  <c r="B1773" i="27"/>
  <c r="C1773" i="27"/>
  <c r="D1773" i="27"/>
  <c r="E1773" i="27"/>
  <c r="F1773" i="27"/>
  <c r="A1774" i="27"/>
  <c r="B1774" i="27"/>
  <c r="C1774" i="27"/>
  <c r="D1774" i="27"/>
  <c r="E1774" i="27"/>
  <c r="F1774" i="27"/>
  <c r="A1775" i="27"/>
  <c r="B1775" i="27"/>
  <c r="C1775" i="27"/>
  <c r="D1775" i="27"/>
  <c r="E1775" i="27"/>
  <c r="F1775" i="27"/>
  <c r="A1776" i="27"/>
  <c r="B1776" i="27"/>
  <c r="C1776" i="27"/>
  <c r="D1776" i="27"/>
  <c r="E1776" i="27"/>
  <c r="F1776" i="27"/>
  <c r="A1777" i="27"/>
  <c r="B1777" i="27"/>
  <c r="C1777" i="27"/>
  <c r="D1777" i="27"/>
  <c r="E1777" i="27"/>
  <c r="F1777" i="27"/>
  <c r="A1778" i="27"/>
  <c r="B1778" i="27"/>
  <c r="C1778" i="27"/>
  <c r="D1778" i="27"/>
  <c r="E1778" i="27"/>
  <c r="F1778" i="27"/>
  <c r="A1779" i="27"/>
  <c r="B1779" i="27"/>
  <c r="C1779" i="27"/>
  <c r="D1779" i="27"/>
  <c r="E1779" i="27"/>
  <c r="F1779" i="27"/>
  <c r="A1780" i="27"/>
  <c r="B1780" i="27"/>
  <c r="C1780" i="27"/>
  <c r="D1780" i="27"/>
  <c r="E1780" i="27"/>
  <c r="F1780" i="27"/>
  <c r="A1781" i="27"/>
  <c r="B1781" i="27"/>
  <c r="C1781" i="27"/>
  <c r="D1781" i="27"/>
  <c r="E1781" i="27"/>
  <c r="F1781" i="27"/>
  <c r="A1782" i="27"/>
  <c r="B1782" i="27"/>
  <c r="C1782" i="27"/>
  <c r="D1782" i="27"/>
  <c r="E1782" i="27"/>
  <c r="F1782" i="27"/>
  <c r="A1783" i="27"/>
  <c r="B1783" i="27"/>
  <c r="C1783" i="27"/>
  <c r="D1783" i="27"/>
  <c r="E1783" i="27"/>
  <c r="F1783" i="27"/>
  <c r="A1784" i="27"/>
  <c r="B1784" i="27"/>
  <c r="C1784" i="27"/>
  <c r="D1784" i="27"/>
  <c r="E1784" i="27"/>
  <c r="F1784" i="27"/>
  <c r="A1785" i="27"/>
  <c r="B1785" i="27"/>
  <c r="C1785" i="27"/>
  <c r="D1785" i="27"/>
  <c r="E1785" i="27"/>
  <c r="F1785" i="27"/>
  <c r="A1786" i="27"/>
  <c r="B1786" i="27"/>
  <c r="C1786" i="27"/>
  <c r="D1786" i="27"/>
  <c r="E1786" i="27"/>
  <c r="F1786" i="27"/>
  <c r="A1787" i="27"/>
  <c r="B1787" i="27"/>
  <c r="C1787" i="27"/>
  <c r="D1787" i="27"/>
  <c r="E1787" i="27"/>
  <c r="F1787" i="27"/>
  <c r="A1788" i="27"/>
  <c r="B1788" i="27"/>
  <c r="C1788" i="27"/>
  <c r="D1788" i="27"/>
  <c r="E1788" i="27"/>
  <c r="F1788" i="27"/>
  <c r="A1789" i="27"/>
  <c r="B1789" i="27"/>
  <c r="C1789" i="27"/>
  <c r="D1789" i="27"/>
  <c r="E1789" i="27"/>
  <c r="F1789" i="27"/>
  <c r="A1790" i="27"/>
  <c r="B1790" i="27"/>
  <c r="C1790" i="27"/>
  <c r="D1790" i="27"/>
  <c r="E1790" i="27"/>
  <c r="F1790" i="27"/>
  <c r="A1791" i="27"/>
  <c r="B1791" i="27"/>
  <c r="C1791" i="27"/>
  <c r="D1791" i="27"/>
  <c r="E1791" i="27"/>
  <c r="F1791" i="27"/>
  <c r="A1792" i="27"/>
  <c r="B1792" i="27"/>
  <c r="C1792" i="27"/>
  <c r="D1792" i="27"/>
  <c r="E1792" i="27"/>
  <c r="F1792" i="27"/>
  <c r="A1793" i="27"/>
  <c r="B1793" i="27"/>
  <c r="C1793" i="27"/>
  <c r="D1793" i="27"/>
  <c r="E1793" i="27"/>
  <c r="F1793" i="27"/>
  <c r="A1794" i="27"/>
  <c r="B1794" i="27"/>
  <c r="C1794" i="27"/>
  <c r="D1794" i="27"/>
  <c r="E1794" i="27"/>
  <c r="F1794" i="27"/>
  <c r="A1795" i="27"/>
  <c r="B1795" i="27"/>
  <c r="C1795" i="27"/>
  <c r="D1795" i="27"/>
  <c r="E1795" i="27"/>
  <c r="F1795" i="27"/>
  <c r="A1796" i="27"/>
  <c r="B1796" i="27"/>
  <c r="C1796" i="27"/>
  <c r="D1796" i="27"/>
  <c r="E1796" i="27"/>
  <c r="F1796" i="27"/>
  <c r="A1797" i="27"/>
  <c r="B1797" i="27"/>
  <c r="C1797" i="27"/>
  <c r="D1797" i="27"/>
  <c r="E1797" i="27"/>
  <c r="F1797" i="27"/>
  <c r="A1798" i="27"/>
  <c r="B1798" i="27"/>
  <c r="C1798" i="27"/>
  <c r="D1798" i="27"/>
  <c r="E1798" i="27"/>
  <c r="F1798" i="27"/>
  <c r="A1799" i="27"/>
  <c r="B1799" i="27"/>
  <c r="C1799" i="27"/>
  <c r="D1799" i="27"/>
  <c r="E1799" i="27"/>
  <c r="F1799" i="27"/>
  <c r="A1800" i="27"/>
  <c r="B1800" i="27"/>
  <c r="C1800" i="27"/>
  <c r="D1800" i="27"/>
  <c r="E1800" i="27"/>
  <c r="F1800" i="27"/>
  <c r="A1801" i="27"/>
  <c r="B1801" i="27"/>
  <c r="C1801" i="27"/>
  <c r="D1801" i="27"/>
  <c r="E1801" i="27"/>
  <c r="F1801" i="27"/>
  <c r="A1802" i="27"/>
  <c r="B1802" i="27"/>
  <c r="C1802" i="27"/>
  <c r="D1802" i="27"/>
  <c r="E1802" i="27"/>
  <c r="F1802" i="27"/>
  <c r="A1803" i="27"/>
  <c r="B1803" i="27"/>
  <c r="C1803" i="27"/>
  <c r="D1803" i="27"/>
  <c r="E1803" i="27"/>
  <c r="F1803" i="27"/>
  <c r="A1804" i="27"/>
  <c r="B1804" i="27"/>
  <c r="C1804" i="27"/>
  <c r="D1804" i="27"/>
  <c r="E1804" i="27"/>
  <c r="F1804" i="27"/>
  <c r="A1805" i="27"/>
  <c r="B1805" i="27"/>
  <c r="C1805" i="27"/>
  <c r="D1805" i="27"/>
  <c r="E1805" i="27"/>
  <c r="F1805" i="27"/>
  <c r="A1806" i="27"/>
  <c r="B1806" i="27"/>
  <c r="C1806" i="27"/>
  <c r="D1806" i="27"/>
  <c r="E1806" i="27"/>
  <c r="F1806" i="27"/>
  <c r="A1807" i="27"/>
  <c r="B1807" i="27"/>
  <c r="C1807" i="27"/>
  <c r="D1807" i="27"/>
  <c r="E1807" i="27"/>
  <c r="F1807" i="27"/>
  <c r="A1808" i="27"/>
  <c r="B1808" i="27"/>
  <c r="C1808" i="27"/>
  <c r="D1808" i="27"/>
  <c r="E1808" i="27"/>
  <c r="F1808" i="27"/>
  <c r="A1809" i="27"/>
  <c r="B1809" i="27"/>
  <c r="C1809" i="27"/>
  <c r="D1809" i="27"/>
  <c r="E1809" i="27"/>
  <c r="F1809" i="27"/>
  <c r="A1810" i="27"/>
  <c r="B1810" i="27"/>
  <c r="C1810" i="27"/>
  <c r="D1810" i="27"/>
  <c r="E1810" i="27"/>
  <c r="F1810" i="27"/>
  <c r="A1811" i="27"/>
  <c r="B1811" i="27"/>
  <c r="C1811" i="27"/>
  <c r="D1811" i="27"/>
  <c r="E1811" i="27"/>
  <c r="F1811" i="27"/>
  <c r="A1812" i="27"/>
  <c r="B1812" i="27"/>
  <c r="C1812" i="27"/>
  <c r="D1812" i="27"/>
  <c r="E1812" i="27"/>
  <c r="F1812" i="27"/>
  <c r="A1813" i="27"/>
  <c r="B1813" i="27"/>
  <c r="C1813" i="27"/>
  <c r="D1813" i="27"/>
  <c r="E1813" i="27"/>
  <c r="F1813" i="27"/>
  <c r="A1814" i="27"/>
  <c r="B1814" i="27"/>
  <c r="C1814" i="27"/>
  <c r="D1814" i="27"/>
  <c r="E1814" i="27"/>
  <c r="F1814" i="27"/>
  <c r="A1815" i="27"/>
  <c r="B1815" i="27"/>
  <c r="C1815" i="27"/>
  <c r="D1815" i="27"/>
  <c r="E1815" i="27"/>
  <c r="F1815" i="27"/>
  <c r="A1816" i="27"/>
  <c r="B1816" i="27"/>
  <c r="C1816" i="27"/>
  <c r="D1816" i="27"/>
  <c r="E1816" i="27"/>
  <c r="F1816" i="27"/>
  <c r="A1817" i="27"/>
  <c r="B1817" i="27"/>
  <c r="C1817" i="27"/>
  <c r="D1817" i="27"/>
  <c r="E1817" i="27"/>
  <c r="F1817" i="27"/>
  <c r="A1818" i="27"/>
  <c r="B1818" i="27"/>
  <c r="C1818" i="27"/>
  <c r="D1818" i="27"/>
  <c r="E1818" i="27"/>
  <c r="F1818" i="27"/>
  <c r="A1657" i="27"/>
  <c r="B1657" i="27"/>
  <c r="C1657" i="27"/>
  <c r="D1657" i="27"/>
  <c r="E1657" i="27"/>
  <c r="F1657" i="27"/>
  <c r="A1658" i="27"/>
  <c r="B1658" i="27"/>
  <c r="C1658" i="27"/>
  <c r="D1658" i="27"/>
  <c r="E1658" i="27"/>
  <c r="F1658" i="27"/>
  <c r="A1659" i="27"/>
  <c r="B1659" i="27"/>
  <c r="C1659" i="27"/>
  <c r="D1659" i="27"/>
  <c r="E1659" i="27"/>
  <c r="F1659" i="27"/>
  <c r="A1644" i="27" l="1"/>
  <c r="B1644" i="27"/>
  <c r="C1644" i="27"/>
  <c r="D1644" i="27"/>
  <c r="E1644" i="27"/>
  <c r="F1644" i="27"/>
  <c r="A1645" i="27"/>
  <c r="B1645" i="27"/>
  <c r="C1645" i="27"/>
  <c r="D1645" i="27"/>
  <c r="E1645" i="27"/>
  <c r="F1645" i="27"/>
  <c r="A1646" i="27"/>
  <c r="B1646" i="27"/>
  <c r="C1646" i="27"/>
  <c r="D1646" i="27"/>
  <c r="E1646" i="27"/>
  <c r="F1646" i="27"/>
  <c r="A1647" i="27"/>
  <c r="B1647" i="27"/>
  <c r="C1647" i="27"/>
  <c r="D1647" i="27"/>
  <c r="E1647" i="27"/>
  <c r="F1647" i="27"/>
  <c r="A1648" i="27"/>
  <c r="B1648" i="27"/>
  <c r="C1648" i="27"/>
  <c r="D1648" i="27"/>
  <c r="E1648" i="27"/>
  <c r="F1648" i="27"/>
  <c r="A1649" i="27"/>
  <c r="B1649" i="27"/>
  <c r="C1649" i="27"/>
  <c r="D1649" i="27"/>
  <c r="E1649" i="27"/>
  <c r="F1649" i="27"/>
  <c r="A1650" i="27"/>
  <c r="B1650" i="27"/>
  <c r="C1650" i="27"/>
  <c r="D1650" i="27"/>
  <c r="E1650" i="27"/>
  <c r="F1650" i="27"/>
  <c r="A1651" i="27"/>
  <c r="B1651" i="27"/>
  <c r="C1651" i="27"/>
  <c r="D1651" i="27"/>
  <c r="E1651" i="27"/>
  <c r="F1651" i="27"/>
  <c r="A1652" i="27"/>
  <c r="B1652" i="27"/>
  <c r="C1652" i="27"/>
  <c r="D1652" i="27"/>
  <c r="E1652" i="27"/>
  <c r="F1652" i="27"/>
  <c r="A1653" i="27"/>
  <c r="B1653" i="27"/>
  <c r="C1653" i="27"/>
  <c r="D1653" i="27"/>
  <c r="E1653" i="27"/>
  <c r="F1653" i="27"/>
  <c r="A1654" i="27"/>
  <c r="B1654" i="27"/>
  <c r="C1654" i="27"/>
  <c r="D1654" i="27"/>
  <c r="E1654" i="27"/>
  <c r="F1654" i="27"/>
  <c r="A1655" i="27"/>
  <c r="B1655" i="27"/>
  <c r="C1655" i="27"/>
  <c r="D1655" i="27"/>
  <c r="E1655" i="27"/>
  <c r="F1655" i="27"/>
  <c r="A1656" i="27"/>
  <c r="B1656" i="27"/>
  <c r="C1656" i="27"/>
  <c r="D1656" i="27"/>
  <c r="E1656" i="27"/>
  <c r="F1656" i="27"/>
  <c r="A1618" i="27" l="1"/>
  <c r="B1618" i="27"/>
  <c r="C1618" i="27"/>
  <c r="D1618" i="27"/>
  <c r="E1618" i="27"/>
  <c r="F1618" i="27"/>
  <c r="A1619" i="27"/>
  <c r="B1619" i="27"/>
  <c r="C1619" i="27"/>
  <c r="D1619" i="27"/>
  <c r="E1619" i="27"/>
  <c r="F1619" i="27"/>
  <c r="A1620" i="27"/>
  <c r="B1620" i="27"/>
  <c r="C1620" i="27"/>
  <c r="D1620" i="27"/>
  <c r="E1620" i="27"/>
  <c r="F1620" i="27"/>
  <c r="A1621" i="27"/>
  <c r="B1621" i="27"/>
  <c r="C1621" i="27"/>
  <c r="D1621" i="27"/>
  <c r="E1621" i="27"/>
  <c r="F1621" i="27"/>
  <c r="A1622" i="27"/>
  <c r="B1622" i="27"/>
  <c r="C1622" i="27"/>
  <c r="D1622" i="27"/>
  <c r="E1622" i="27"/>
  <c r="F1622" i="27"/>
  <c r="A1623" i="27"/>
  <c r="B1623" i="27"/>
  <c r="C1623" i="27"/>
  <c r="D1623" i="27"/>
  <c r="E1623" i="27"/>
  <c r="F1623" i="27"/>
  <c r="A1624" i="27"/>
  <c r="B1624" i="27"/>
  <c r="C1624" i="27"/>
  <c r="D1624" i="27"/>
  <c r="E1624" i="27"/>
  <c r="F1624" i="27"/>
  <c r="A1625" i="27"/>
  <c r="B1625" i="27"/>
  <c r="C1625" i="27"/>
  <c r="D1625" i="27"/>
  <c r="E1625" i="27"/>
  <c r="F1625" i="27"/>
  <c r="A1626" i="27"/>
  <c r="B1626" i="27"/>
  <c r="C1626" i="27"/>
  <c r="D1626" i="27"/>
  <c r="E1626" i="27"/>
  <c r="F1626" i="27"/>
  <c r="A1627" i="27"/>
  <c r="B1627" i="27"/>
  <c r="C1627" i="27"/>
  <c r="D1627" i="27"/>
  <c r="E1627" i="27"/>
  <c r="F1627" i="27"/>
  <c r="A1628" i="27"/>
  <c r="B1628" i="27"/>
  <c r="C1628" i="27"/>
  <c r="D1628" i="27"/>
  <c r="E1628" i="27"/>
  <c r="F1628" i="27"/>
  <c r="A1629" i="27"/>
  <c r="B1629" i="27"/>
  <c r="C1629" i="27"/>
  <c r="D1629" i="27"/>
  <c r="E1629" i="27"/>
  <c r="F1629" i="27"/>
  <c r="A1630" i="27"/>
  <c r="B1630" i="27"/>
  <c r="C1630" i="27"/>
  <c r="D1630" i="27"/>
  <c r="E1630" i="27"/>
  <c r="F1630" i="27"/>
  <c r="A1631" i="27"/>
  <c r="B1631" i="27"/>
  <c r="C1631" i="27"/>
  <c r="D1631" i="27"/>
  <c r="E1631" i="27"/>
  <c r="F1631" i="27"/>
  <c r="A1632" i="27"/>
  <c r="B1632" i="27"/>
  <c r="C1632" i="27"/>
  <c r="D1632" i="27"/>
  <c r="E1632" i="27"/>
  <c r="F1632" i="27"/>
  <c r="A1633" i="27"/>
  <c r="B1633" i="27"/>
  <c r="C1633" i="27"/>
  <c r="D1633" i="27"/>
  <c r="E1633" i="27"/>
  <c r="F1633" i="27"/>
  <c r="A1634" i="27"/>
  <c r="B1634" i="27"/>
  <c r="C1634" i="27"/>
  <c r="D1634" i="27"/>
  <c r="E1634" i="27"/>
  <c r="F1634" i="27"/>
  <c r="A1635" i="27"/>
  <c r="B1635" i="27"/>
  <c r="C1635" i="27"/>
  <c r="D1635" i="27"/>
  <c r="E1635" i="27"/>
  <c r="F1635" i="27"/>
  <c r="A1636" i="27"/>
  <c r="B1636" i="27"/>
  <c r="C1636" i="27"/>
  <c r="D1636" i="27"/>
  <c r="E1636" i="27"/>
  <c r="F1636" i="27"/>
  <c r="A1637" i="27"/>
  <c r="B1637" i="27"/>
  <c r="C1637" i="27"/>
  <c r="D1637" i="27"/>
  <c r="E1637" i="27"/>
  <c r="F1637" i="27"/>
  <c r="A1638" i="27"/>
  <c r="B1638" i="27"/>
  <c r="C1638" i="27"/>
  <c r="D1638" i="27"/>
  <c r="E1638" i="27"/>
  <c r="F1638" i="27"/>
  <c r="A1639" i="27"/>
  <c r="B1639" i="27"/>
  <c r="C1639" i="27"/>
  <c r="D1639" i="27"/>
  <c r="E1639" i="27"/>
  <c r="F1639" i="27"/>
  <c r="A1640" i="27"/>
  <c r="B1640" i="27"/>
  <c r="C1640" i="27"/>
  <c r="D1640" i="27"/>
  <c r="E1640" i="27"/>
  <c r="F1640" i="27"/>
  <c r="A1641" i="27"/>
  <c r="B1641" i="27"/>
  <c r="C1641" i="27"/>
  <c r="D1641" i="27"/>
  <c r="E1641" i="27"/>
  <c r="F1641" i="27"/>
  <c r="A1642" i="27"/>
  <c r="B1642" i="27"/>
  <c r="C1642" i="27"/>
  <c r="D1642" i="27"/>
  <c r="E1642" i="27"/>
  <c r="F1642" i="27"/>
  <c r="A1643" i="27"/>
  <c r="B1643" i="27"/>
  <c r="C1643" i="27"/>
  <c r="D1643" i="27"/>
  <c r="E1643" i="27"/>
  <c r="F1643" i="27"/>
  <c r="A1614" i="27"/>
  <c r="B1614" i="27"/>
  <c r="C1614" i="27"/>
  <c r="D1614" i="27"/>
  <c r="E1614" i="27"/>
  <c r="F1614" i="27"/>
  <c r="A1615" i="27"/>
  <c r="B1615" i="27"/>
  <c r="C1615" i="27"/>
  <c r="D1615" i="27"/>
  <c r="E1615" i="27"/>
  <c r="F1615" i="27"/>
  <c r="A1616" i="27"/>
  <c r="B1616" i="27"/>
  <c r="C1616" i="27"/>
  <c r="D1616" i="27"/>
  <c r="E1616" i="27"/>
  <c r="F1616" i="27"/>
  <c r="A1617" i="27"/>
  <c r="B1617" i="27"/>
  <c r="C1617" i="27"/>
  <c r="D1617" i="27"/>
  <c r="E1617" i="27"/>
  <c r="F1617" i="27"/>
  <c r="A1598" i="27"/>
  <c r="B1598" i="27"/>
  <c r="C1598" i="27"/>
  <c r="D1598" i="27"/>
  <c r="E1598" i="27"/>
  <c r="F1598" i="27"/>
  <c r="A1599" i="27"/>
  <c r="B1599" i="27"/>
  <c r="C1599" i="27"/>
  <c r="D1599" i="27"/>
  <c r="E1599" i="27"/>
  <c r="F1599" i="27"/>
  <c r="A1600" i="27"/>
  <c r="B1600" i="27"/>
  <c r="C1600" i="27"/>
  <c r="D1600" i="27"/>
  <c r="E1600" i="27"/>
  <c r="F1600" i="27"/>
  <c r="A1601" i="27"/>
  <c r="B1601" i="27"/>
  <c r="C1601" i="27"/>
  <c r="D1601" i="27"/>
  <c r="E1601" i="27"/>
  <c r="F1601" i="27"/>
  <c r="A1602" i="27"/>
  <c r="B1602" i="27"/>
  <c r="C1602" i="27"/>
  <c r="D1602" i="27"/>
  <c r="E1602" i="27"/>
  <c r="F1602" i="27"/>
  <c r="A1603" i="27"/>
  <c r="B1603" i="27"/>
  <c r="C1603" i="27"/>
  <c r="D1603" i="27"/>
  <c r="E1603" i="27"/>
  <c r="F1603" i="27"/>
  <c r="A1604" i="27"/>
  <c r="B1604" i="27"/>
  <c r="C1604" i="27"/>
  <c r="D1604" i="27"/>
  <c r="E1604" i="27"/>
  <c r="F1604" i="27"/>
  <c r="A1605" i="27"/>
  <c r="B1605" i="27"/>
  <c r="C1605" i="27"/>
  <c r="D1605" i="27"/>
  <c r="E1605" i="27"/>
  <c r="F1605" i="27"/>
  <c r="A1606" i="27"/>
  <c r="B1606" i="27"/>
  <c r="C1606" i="27"/>
  <c r="D1606" i="27"/>
  <c r="E1606" i="27"/>
  <c r="F1606" i="27"/>
  <c r="A1607" i="27"/>
  <c r="B1607" i="27"/>
  <c r="C1607" i="27"/>
  <c r="D1607" i="27"/>
  <c r="E1607" i="27"/>
  <c r="F1607" i="27"/>
  <c r="A1608" i="27"/>
  <c r="B1608" i="27"/>
  <c r="C1608" i="27"/>
  <c r="D1608" i="27"/>
  <c r="E1608" i="27"/>
  <c r="F1608" i="27"/>
  <c r="A1609" i="27"/>
  <c r="B1609" i="27"/>
  <c r="C1609" i="27"/>
  <c r="D1609" i="27"/>
  <c r="E1609" i="27"/>
  <c r="F1609" i="27"/>
  <c r="A1610" i="27"/>
  <c r="B1610" i="27"/>
  <c r="C1610" i="27"/>
  <c r="D1610" i="27"/>
  <c r="E1610" i="27"/>
  <c r="F1610" i="27"/>
  <c r="A1611" i="27"/>
  <c r="B1611" i="27"/>
  <c r="C1611" i="27"/>
  <c r="D1611" i="27"/>
  <c r="E1611" i="27"/>
  <c r="F1611" i="27"/>
  <c r="A1612" i="27"/>
  <c r="B1612" i="27"/>
  <c r="C1612" i="27"/>
  <c r="D1612" i="27"/>
  <c r="E1612" i="27"/>
  <c r="F1612" i="27"/>
  <c r="A1613" i="27"/>
  <c r="B1613" i="27"/>
  <c r="C1613" i="27"/>
  <c r="D1613" i="27"/>
  <c r="E1613" i="27"/>
  <c r="F1613" i="27"/>
  <c r="A1593" i="27" l="1"/>
  <c r="B1593" i="27"/>
  <c r="C1593" i="27"/>
  <c r="D1593" i="27"/>
  <c r="E1593" i="27"/>
  <c r="F1593" i="27"/>
  <c r="A1594" i="27"/>
  <c r="B1594" i="27"/>
  <c r="C1594" i="27"/>
  <c r="D1594" i="27"/>
  <c r="E1594" i="27"/>
  <c r="F1594" i="27"/>
  <c r="A1595" i="27"/>
  <c r="B1595" i="27"/>
  <c r="C1595" i="27"/>
  <c r="D1595" i="27"/>
  <c r="E1595" i="27"/>
  <c r="F1595" i="27"/>
  <c r="A1596" i="27"/>
  <c r="B1596" i="27"/>
  <c r="C1596" i="27"/>
  <c r="D1596" i="27"/>
  <c r="E1596" i="27"/>
  <c r="F1596" i="27"/>
  <c r="A1597" i="27"/>
  <c r="B1597" i="27"/>
  <c r="C1597" i="27"/>
  <c r="D1597" i="27"/>
  <c r="E1597" i="27"/>
  <c r="F1597" i="27"/>
  <c r="A1561" i="27" l="1"/>
  <c r="B1561" i="27"/>
  <c r="C1561" i="27" l="1"/>
  <c r="D1561" i="27" l="1"/>
  <c r="E1561" i="27"/>
  <c r="F1561" i="27"/>
  <c r="A1537" i="27" l="1"/>
  <c r="B1537" i="27"/>
  <c r="C1537" i="27"/>
  <c r="D1537" i="27"/>
  <c r="E1537" i="27"/>
  <c r="F1537" i="27"/>
  <c r="A1538" i="27"/>
  <c r="B1538" i="27"/>
  <c r="C1538" i="27"/>
  <c r="D1538" i="27"/>
  <c r="E1538" i="27"/>
  <c r="F1538" i="27"/>
  <c r="A1539" i="27"/>
  <c r="B1539" i="27"/>
  <c r="C1539" i="27"/>
  <c r="D1539" i="27"/>
  <c r="E1539" i="27"/>
  <c r="F1539" i="27"/>
  <c r="A1540" i="27"/>
  <c r="B1540" i="27"/>
  <c r="C1540" i="27"/>
  <c r="D1540" i="27"/>
  <c r="E1540" i="27"/>
  <c r="F1540" i="27"/>
  <c r="A1541" i="27"/>
  <c r="B1541" i="27"/>
  <c r="C1541" i="27"/>
  <c r="D1541" i="27"/>
  <c r="E1541" i="27"/>
  <c r="F1541" i="27"/>
  <c r="A1542" i="27"/>
  <c r="B1542" i="27"/>
  <c r="C1542" i="27"/>
  <c r="D1542" i="27"/>
  <c r="E1542" i="27"/>
  <c r="F1542" i="27"/>
  <c r="A1543" i="27"/>
  <c r="B1543" i="27"/>
  <c r="C1543" i="27"/>
  <c r="D1543" i="27"/>
  <c r="E1543" i="27"/>
  <c r="F1543" i="27"/>
  <c r="A1544" i="27"/>
  <c r="B1544" i="27"/>
  <c r="C1544" i="27"/>
  <c r="D1544" i="27"/>
  <c r="E1544" i="27"/>
  <c r="F1544" i="27"/>
  <c r="A1545" i="27"/>
  <c r="B1545" i="27"/>
  <c r="C1545" i="27"/>
  <c r="D1545" i="27"/>
  <c r="E1545" i="27"/>
  <c r="F1545" i="27"/>
  <c r="A1546" i="27"/>
  <c r="B1546" i="27"/>
  <c r="C1546" i="27"/>
  <c r="D1546" i="27"/>
  <c r="E1546" i="27"/>
  <c r="F1546" i="27"/>
  <c r="A1547" i="27"/>
  <c r="B1547" i="27"/>
  <c r="C1547" i="27"/>
  <c r="D1547" i="27"/>
  <c r="E1547" i="27"/>
  <c r="F1547" i="27"/>
  <c r="A1548" i="27"/>
  <c r="B1548" i="27"/>
  <c r="C1548" i="27"/>
  <c r="D1548" i="27"/>
  <c r="E1548" i="27"/>
  <c r="F1548" i="27"/>
  <c r="A1549" i="27"/>
  <c r="B1549" i="27"/>
  <c r="C1549" i="27"/>
  <c r="D1549" i="27"/>
  <c r="E1549" i="27"/>
  <c r="F1549" i="27"/>
  <c r="A1550" i="27"/>
  <c r="B1550" i="27"/>
  <c r="C1550" i="27"/>
  <c r="D1550" i="27"/>
  <c r="E1550" i="27"/>
  <c r="F1550" i="27"/>
  <c r="A1551" i="27"/>
  <c r="B1551" i="27"/>
  <c r="C1551" i="27"/>
  <c r="D1551" i="27"/>
  <c r="E1551" i="27"/>
  <c r="F1551" i="27"/>
  <c r="A1552" i="27"/>
  <c r="B1552" i="27"/>
  <c r="C1552" i="27"/>
  <c r="D1552" i="27"/>
  <c r="E1552" i="27"/>
  <c r="F1552" i="27"/>
  <c r="A1553" i="27"/>
  <c r="B1553" i="27"/>
  <c r="C1553" i="27"/>
  <c r="D1553" i="27"/>
  <c r="E1553" i="27"/>
  <c r="F1553" i="27"/>
  <c r="A1554" i="27"/>
  <c r="B1554" i="27"/>
  <c r="C1554" i="27"/>
  <c r="D1554" i="27"/>
  <c r="E1554" i="27"/>
  <c r="F1554" i="27"/>
  <c r="A1555" i="27"/>
  <c r="B1555" i="27"/>
  <c r="C1555" i="27"/>
  <c r="D1555" i="27"/>
  <c r="E1555" i="27"/>
  <c r="F1555" i="27"/>
  <c r="A1556" i="27"/>
  <c r="B1556" i="27"/>
  <c r="C1556" i="27"/>
  <c r="D1556" i="27"/>
  <c r="E1556" i="27"/>
  <c r="F1556" i="27"/>
  <c r="A1557" i="27"/>
  <c r="B1557" i="27"/>
  <c r="C1557" i="27"/>
  <c r="D1557" i="27"/>
  <c r="E1557" i="27"/>
  <c r="F1557" i="27"/>
  <c r="A1558" i="27"/>
  <c r="B1558" i="27"/>
  <c r="C1558" i="27"/>
  <c r="D1558" i="27"/>
  <c r="E1558" i="27"/>
  <c r="F1558" i="27"/>
  <c r="A1559" i="27"/>
  <c r="B1559" i="27"/>
  <c r="C1559" i="27"/>
  <c r="D1559" i="27"/>
  <c r="E1559" i="27"/>
  <c r="F1559" i="27"/>
  <c r="A1560" i="27"/>
  <c r="B1560" i="27"/>
  <c r="C1560" i="27"/>
  <c r="D1560" i="27"/>
  <c r="E1560" i="27"/>
  <c r="F1560" i="27"/>
  <c r="A1581" i="27"/>
  <c r="B1581" i="27"/>
  <c r="C1581" i="27"/>
  <c r="D1581" i="27"/>
  <c r="E1581" i="27"/>
  <c r="F1581" i="27"/>
  <c r="A1582" i="27"/>
  <c r="B1582" i="27"/>
  <c r="C1582" i="27"/>
  <c r="D1582" i="27"/>
  <c r="E1582" i="27"/>
  <c r="F1582" i="27"/>
  <c r="A1583" i="27"/>
  <c r="B1583" i="27"/>
  <c r="C1583" i="27"/>
  <c r="D1583" i="27"/>
  <c r="E1583" i="27"/>
  <c r="F1583" i="27"/>
  <c r="A1584" i="27"/>
  <c r="B1584" i="27"/>
  <c r="C1584" i="27"/>
  <c r="D1584" i="27"/>
  <c r="E1584" i="27"/>
  <c r="F1584" i="27"/>
  <c r="A1585" i="27"/>
  <c r="B1585" i="27"/>
  <c r="C1585" i="27"/>
  <c r="D1585" i="27"/>
  <c r="E1585" i="27"/>
  <c r="F1585" i="27"/>
  <c r="A1586" i="27"/>
  <c r="B1586" i="27"/>
  <c r="C1586" i="27"/>
  <c r="D1586" i="27"/>
  <c r="E1586" i="27"/>
  <c r="F1586" i="27"/>
  <c r="A1587" i="27"/>
  <c r="B1587" i="27"/>
  <c r="C1587" i="27"/>
  <c r="D1587" i="27"/>
  <c r="E1587" i="27"/>
  <c r="F1587" i="27"/>
  <c r="A1588" i="27"/>
  <c r="B1588" i="27"/>
  <c r="C1588" i="27"/>
  <c r="D1588" i="27"/>
  <c r="E1588" i="27"/>
  <c r="F1588" i="27"/>
  <c r="A1589" i="27"/>
  <c r="B1589" i="27"/>
  <c r="C1589" i="27"/>
  <c r="D1589" i="27"/>
  <c r="E1589" i="27"/>
  <c r="F1589" i="27"/>
  <c r="A1590" i="27"/>
  <c r="B1590" i="27"/>
  <c r="C1590" i="27"/>
  <c r="D1590" i="27"/>
  <c r="E1590" i="27"/>
  <c r="F1590" i="27"/>
  <c r="A1591" i="27"/>
  <c r="B1591" i="27"/>
  <c r="C1591" i="27"/>
  <c r="D1591" i="27"/>
  <c r="E1591" i="27"/>
  <c r="F1591" i="27"/>
  <c r="A1592" i="27"/>
  <c r="B1592" i="27"/>
  <c r="C1592" i="27"/>
  <c r="D1592" i="27"/>
  <c r="E1592" i="27"/>
  <c r="F1592" i="27"/>
  <c r="A1535" i="27"/>
  <c r="B1535" i="27"/>
  <c r="C1535" i="27"/>
  <c r="D1535" i="27"/>
  <c r="E1535" i="27"/>
  <c r="F1535" i="27"/>
  <c r="A1536" i="27"/>
  <c r="B1536" i="27"/>
  <c r="C1536" i="27"/>
  <c r="D1536" i="27"/>
  <c r="E1536" i="27"/>
  <c r="F1536" i="27"/>
  <c r="AF84" i="25" l="1"/>
  <c r="A1444" i="27"/>
  <c r="B1444" i="27"/>
  <c r="C1444" i="27"/>
  <c r="D1444" i="27"/>
  <c r="E1444" i="27"/>
  <c r="F1444" i="27"/>
  <c r="A1445" i="27"/>
  <c r="B1445" i="27"/>
  <c r="C1445" i="27"/>
  <c r="D1445" i="27"/>
  <c r="E1445" i="27"/>
  <c r="F1445" i="27"/>
  <c r="A1446" i="27"/>
  <c r="B1446" i="27"/>
  <c r="C1446" i="27"/>
  <c r="D1446" i="27"/>
  <c r="E1446" i="27"/>
  <c r="F1446" i="27"/>
  <c r="A1447" i="27"/>
  <c r="B1447" i="27"/>
  <c r="C1447" i="27"/>
  <c r="D1447" i="27"/>
  <c r="E1447" i="27"/>
  <c r="F1447" i="27"/>
  <c r="A1448" i="27"/>
  <c r="B1448" i="27"/>
  <c r="C1448" i="27"/>
  <c r="D1448" i="27"/>
  <c r="E1448" i="27"/>
  <c r="F1448" i="27"/>
  <c r="A1449" i="27"/>
  <c r="B1449" i="27"/>
  <c r="C1449" i="27"/>
  <c r="D1449" i="27"/>
  <c r="E1449" i="27"/>
  <c r="F1449" i="27"/>
  <c r="A1450" i="27"/>
  <c r="B1450" i="27"/>
  <c r="C1450" i="27"/>
  <c r="D1450" i="27"/>
  <c r="E1450" i="27"/>
  <c r="F1450" i="27"/>
  <c r="A1451" i="27"/>
  <c r="B1451" i="27"/>
  <c r="C1451" i="27"/>
  <c r="D1451" i="27"/>
  <c r="E1451" i="27"/>
  <c r="F1451" i="27"/>
  <c r="A1452" i="27"/>
  <c r="B1452" i="27"/>
  <c r="C1452" i="27"/>
  <c r="D1452" i="27"/>
  <c r="E1452" i="27"/>
  <c r="F1452" i="27"/>
  <c r="A1453" i="27"/>
  <c r="B1453" i="27"/>
  <c r="C1453" i="27"/>
  <c r="D1453" i="27"/>
  <c r="E1453" i="27"/>
  <c r="F1453" i="27"/>
  <c r="A1454" i="27"/>
  <c r="B1454" i="27"/>
  <c r="C1454" i="27"/>
  <c r="D1454" i="27"/>
  <c r="E1454" i="27"/>
  <c r="F1454" i="27"/>
  <c r="A1455" i="27"/>
  <c r="B1455" i="27"/>
  <c r="C1455" i="27"/>
  <c r="D1455" i="27"/>
  <c r="E1455" i="27"/>
  <c r="F1455" i="27"/>
  <c r="A1456" i="27"/>
  <c r="B1456" i="27"/>
  <c r="C1456" i="27"/>
  <c r="D1456" i="27"/>
  <c r="E1456" i="27"/>
  <c r="F1456" i="27"/>
  <c r="A1457" i="27"/>
  <c r="B1457" i="27"/>
  <c r="C1457" i="27"/>
  <c r="D1457" i="27"/>
  <c r="E1457" i="27"/>
  <c r="F1457" i="27"/>
  <c r="A1458" i="27"/>
  <c r="B1458" i="27"/>
  <c r="C1458" i="27"/>
  <c r="D1458" i="27"/>
  <c r="E1458" i="27"/>
  <c r="F1458" i="27"/>
  <c r="A1459" i="27"/>
  <c r="B1459" i="27"/>
  <c r="C1459" i="27"/>
  <c r="D1459" i="27"/>
  <c r="E1459" i="27"/>
  <c r="F1459" i="27"/>
  <c r="A1460" i="27"/>
  <c r="B1460" i="27"/>
  <c r="C1460" i="27"/>
  <c r="D1460" i="27"/>
  <c r="E1460" i="27"/>
  <c r="F1460" i="27"/>
  <c r="A1461" i="27"/>
  <c r="B1461" i="27"/>
  <c r="C1461" i="27"/>
  <c r="D1461" i="27"/>
  <c r="E1461" i="27"/>
  <c r="F1461" i="27"/>
  <c r="A1462" i="27"/>
  <c r="B1462" i="27"/>
  <c r="C1462" i="27"/>
  <c r="D1462" i="27"/>
  <c r="E1462" i="27"/>
  <c r="F1462" i="27"/>
  <c r="A1463" i="27"/>
  <c r="B1463" i="27"/>
  <c r="C1463" i="27"/>
  <c r="D1463" i="27"/>
  <c r="E1463" i="27"/>
  <c r="F1463" i="27"/>
  <c r="A1464" i="27"/>
  <c r="B1464" i="27"/>
  <c r="C1464" i="27"/>
  <c r="D1464" i="27"/>
  <c r="E1464" i="27"/>
  <c r="F1464" i="27"/>
  <c r="A1465" i="27"/>
  <c r="B1465" i="27"/>
  <c r="C1465" i="27"/>
  <c r="D1465" i="27"/>
  <c r="E1465" i="27"/>
  <c r="F1465" i="27"/>
  <c r="A1466" i="27"/>
  <c r="B1466" i="27"/>
  <c r="C1466" i="27"/>
  <c r="D1466" i="27"/>
  <c r="E1466" i="27"/>
  <c r="F1466" i="27"/>
  <c r="A1467" i="27"/>
  <c r="B1467" i="27"/>
  <c r="C1467" i="27"/>
  <c r="D1467" i="27"/>
  <c r="E1467" i="27"/>
  <c r="F1467" i="27"/>
  <c r="A1468" i="27"/>
  <c r="B1468" i="27"/>
  <c r="C1468" i="27"/>
  <c r="D1468" i="27"/>
  <c r="E1468" i="27"/>
  <c r="F1468" i="27"/>
  <c r="A1469" i="27"/>
  <c r="B1469" i="27"/>
  <c r="C1469" i="27"/>
  <c r="D1469" i="27"/>
  <c r="E1469" i="27"/>
  <c r="F1469" i="27"/>
  <c r="A1470" i="27"/>
  <c r="B1470" i="27"/>
  <c r="C1470" i="27"/>
  <c r="D1470" i="27"/>
  <c r="E1470" i="27"/>
  <c r="F1470" i="27"/>
  <c r="A1471" i="27"/>
  <c r="B1471" i="27"/>
  <c r="C1471" i="27"/>
  <c r="D1471" i="27"/>
  <c r="E1471" i="27"/>
  <c r="F1471" i="27"/>
  <c r="A1472" i="27"/>
  <c r="B1472" i="27"/>
  <c r="C1472" i="27"/>
  <c r="D1472" i="27"/>
  <c r="E1472" i="27"/>
  <c r="F1472" i="27"/>
  <c r="A1473" i="27"/>
  <c r="B1473" i="27"/>
  <c r="C1473" i="27"/>
  <c r="D1473" i="27"/>
  <c r="E1473" i="27"/>
  <c r="F1473" i="27"/>
  <c r="A1474" i="27"/>
  <c r="B1474" i="27"/>
  <c r="C1474" i="27"/>
  <c r="D1474" i="27"/>
  <c r="E1474" i="27"/>
  <c r="F1474" i="27"/>
  <c r="A1441" i="27" l="1"/>
  <c r="B1441" i="27"/>
  <c r="C1441" i="27"/>
  <c r="D1441" i="27"/>
  <c r="E1441" i="27"/>
  <c r="F1441" i="27"/>
  <c r="A1442" i="27"/>
  <c r="B1442" i="27"/>
  <c r="C1442" i="27"/>
  <c r="D1442" i="27"/>
  <c r="E1442" i="27"/>
  <c r="F1442" i="27"/>
  <c r="A1435" i="27" l="1"/>
  <c r="B1435" i="27"/>
  <c r="C1435" i="27"/>
  <c r="D1435" i="27"/>
  <c r="E1435" i="27"/>
  <c r="F1435" i="27"/>
  <c r="A1436" i="27"/>
  <c r="B1436" i="27"/>
  <c r="C1436" i="27"/>
  <c r="D1436" i="27"/>
  <c r="E1436" i="27"/>
  <c r="F1436" i="27"/>
  <c r="A1437" i="27"/>
  <c r="B1437" i="27"/>
  <c r="C1437" i="27"/>
  <c r="D1437" i="27"/>
  <c r="E1437" i="27"/>
  <c r="F1437" i="27"/>
  <c r="A1438" i="27"/>
  <c r="B1438" i="27"/>
  <c r="C1438" i="27"/>
  <c r="D1438" i="27"/>
  <c r="E1438" i="27"/>
  <c r="F1438" i="27"/>
  <c r="A1439" i="27"/>
  <c r="B1439" i="27"/>
  <c r="C1439" i="27"/>
  <c r="D1439" i="27"/>
  <c r="E1439" i="27"/>
  <c r="F1439" i="27"/>
  <c r="A1440" i="27"/>
  <c r="B1440" i="27"/>
  <c r="C1440" i="27"/>
  <c r="D1440" i="27"/>
  <c r="E1440" i="27"/>
  <c r="F1440" i="27"/>
  <c r="A1433" i="27" l="1"/>
  <c r="B1433" i="27"/>
  <c r="C1433" i="27"/>
  <c r="D1433" i="27"/>
  <c r="E1433" i="27"/>
  <c r="F1433" i="27"/>
  <c r="A1434" i="27"/>
  <c r="B1434" i="27"/>
  <c r="C1434" i="27"/>
  <c r="D1434" i="27"/>
  <c r="E1434" i="27"/>
  <c r="F1434" i="27"/>
  <c r="A1432" i="27"/>
  <c r="B1432" i="27"/>
  <c r="C1432" i="27"/>
  <c r="D1432" i="27"/>
  <c r="E1432" i="27"/>
  <c r="F1432" i="27"/>
  <c r="A1429" i="27" l="1"/>
  <c r="B1429" i="27"/>
  <c r="C1429" i="27"/>
  <c r="D1429" i="27"/>
  <c r="E1429" i="27"/>
  <c r="F1429" i="27"/>
  <c r="A1430" i="27"/>
  <c r="B1430" i="27"/>
  <c r="A1431" i="27"/>
  <c r="B1431" i="27"/>
  <c r="A1443" i="27"/>
  <c r="B1443" i="27"/>
  <c r="C1443" i="27"/>
  <c r="D1443" i="27"/>
  <c r="E1443" i="27"/>
  <c r="F1443" i="27"/>
  <c r="A1475" i="27"/>
  <c r="B1475" i="27"/>
  <c r="C1475" i="27"/>
  <c r="D1475" i="27"/>
  <c r="E1475" i="27"/>
  <c r="F1475" i="27"/>
  <c r="A1476" i="27"/>
  <c r="B1476" i="27"/>
  <c r="C1476" i="27"/>
  <c r="D1476" i="27"/>
  <c r="E1476" i="27"/>
  <c r="F1476" i="27"/>
  <c r="A1477" i="27"/>
  <c r="B1477" i="27"/>
  <c r="C1477" i="27"/>
  <c r="D1477" i="27"/>
  <c r="E1477" i="27"/>
  <c r="F1477" i="27"/>
  <c r="A1478" i="27"/>
  <c r="B1478" i="27"/>
  <c r="C1478" i="27"/>
  <c r="D1478" i="27"/>
  <c r="E1478" i="27"/>
  <c r="F1478" i="27"/>
  <c r="A1479" i="27"/>
  <c r="B1479" i="27"/>
  <c r="C1479" i="27"/>
  <c r="D1479" i="27"/>
  <c r="E1479" i="27"/>
  <c r="F1479" i="27"/>
  <c r="A1480" i="27"/>
  <c r="B1480" i="27"/>
  <c r="C1480" i="27"/>
  <c r="D1480" i="27"/>
  <c r="E1480" i="27"/>
  <c r="F1480" i="27"/>
  <c r="A1481" i="27"/>
  <c r="B1481" i="27"/>
  <c r="C1481" i="27"/>
  <c r="D1481" i="27"/>
  <c r="E1481" i="27"/>
  <c r="F1481" i="27"/>
  <c r="A1482" i="27"/>
  <c r="B1482" i="27"/>
  <c r="C1482" i="27"/>
  <c r="D1482" i="27"/>
  <c r="E1482" i="27"/>
  <c r="F1482" i="27"/>
  <c r="A1483" i="27"/>
  <c r="B1483" i="27"/>
  <c r="C1483" i="27"/>
  <c r="D1483" i="27"/>
  <c r="E1483" i="27"/>
  <c r="F1483" i="27"/>
  <c r="A1484" i="27"/>
  <c r="B1484" i="27"/>
  <c r="C1484" i="27"/>
  <c r="D1484" i="27"/>
  <c r="E1484" i="27"/>
  <c r="F1484" i="27"/>
  <c r="A1485" i="27"/>
  <c r="B1485" i="27"/>
  <c r="C1485" i="27"/>
  <c r="D1485" i="27"/>
  <c r="E1485" i="27"/>
  <c r="F1485" i="27"/>
  <c r="A1486" i="27"/>
  <c r="B1486" i="27"/>
  <c r="C1486" i="27"/>
  <c r="D1486" i="27"/>
  <c r="E1486" i="27"/>
  <c r="F1486" i="27"/>
  <c r="A1487" i="27"/>
  <c r="B1487" i="27"/>
  <c r="C1487" i="27"/>
  <c r="D1487" i="27"/>
  <c r="E1487" i="27"/>
  <c r="F1487" i="27"/>
  <c r="A1488" i="27"/>
  <c r="B1488" i="27"/>
  <c r="C1488" i="27"/>
  <c r="D1488" i="27"/>
  <c r="E1488" i="27"/>
  <c r="F1488" i="27"/>
  <c r="A1489" i="27"/>
  <c r="B1489" i="27"/>
  <c r="C1489" i="27"/>
  <c r="D1489" i="27"/>
  <c r="E1489" i="27"/>
  <c r="F1489" i="27"/>
  <c r="A1490" i="27"/>
  <c r="B1490" i="27"/>
  <c r="C1490" i="27"/>
  <c r="D1490" i="27"/>
  <c r="E1490" i="27"/>
  <c r="F1490" i="27"/>
  <c r="A1491" i="27"/>
  <c r="B1491" i="27"/>
  <c r="C1491" i="27"/>
  <c r="D1491" i="27"/>
  <c r="E1491" i="27"/>
  <c r="F1491" i="27"/>
  <c r="A1492" i="27"/>
  <c r="B1492" i="27"/>
  <c r="C1492" i="27"/>
  <c r="D1492" i="27"/>
  <c r="E1492" i="27"/>
  <c r="F1492" i="27"/>
  <c r="A1493" i="27"/>
  <c r="B1493" i="27"/>
  <c r="C1493" i="27"/>
  <c r="D1493" i="27"/>
  <c r="E1493" i="27"/>
  <c r="F1493" i="27"/>
  <c r="A1494" i="27"/>
  <c r="B1494" i="27"/>
  <c r="C1494" i="27"/>
  <c r="D1494" i="27"/>
  <c r="E1494" i="27"/>
  <c r="F1494" i="27"/>
  <c r="A1495" i="27"/>
  <c r="B1495" i="27"/>
  <c r="C1495" i="27"/>
  <c r="D1495" i="27"/>
  <c r="E1495" i="27"/>
  <c r="F1495" i="27"/>
  <c r="A1496" i="27"/>
  <c r="B1496" i="27"/>
  <c r="C1496" i="27"/>
  <c r="D1496" i="27"/>
  <c r="E1496" i="27"/>
  <c r="F1496" i="27"/>
  <c r="A1497" i="27"/>
  <c r="B1497" i="27"/>
  <c r="C1497" i="27"/>
  <c r="D1497" i="27"/>
  <c r="E1497" i="27"/>
  <c r="F1497" i="27"/>
  <c r="A1498" i="27"/>
  <c r="B1498" i="27"/>
  <c r="C1498" i="27"/>
  <c r="D1498" i="27"/>
  <c r="E1498" i="27"/>
  <c r="F1498" i="27"/>
  <c r="A1499" i="27"/>
  <c r="B1499" i="27"/>
  <c r="C1499" i="27"/>
  <c r="D1499" i="27"/>
  <c r="E1499" i="27"/>
  <c r="F1499" i="27"/>
  <c r="A1500" i="27"/>
  <c r="B1500" i="27"/>
  <c r="C1500" i="27"/>
  <c r="D1500" i="27"/>
  <c r="E1500" i="27"/>
  <c r="F1500" i="27"/>
  <c r="A1501" i="27"/>
  <c r="B1501" i="27"/>
  <c r="C1501" i="27"/>
  <c r="D1501" i="27"/>
  <c r="E1501" i="27"/>
  <c r="F1501" i="27"/>
  <c r="A1502" i="27"/>
  <c r="B1502" i="27"/>
  <c r="C1502" i="27"/>
  <c r="D1502" i="27"/>
  <c r="E1502" i="27"/>
  <c r="F1502" i="27"/>
  <c r="A1503" i="27"/>
  <c r="B1503" i="27"/>
  <c r="C1503" i="27"/>
  <c r="D1503" i="27"/>
  <c r="E1503" i="27"/>
  <c r="F1503" i="27"/>
  <c r="A1504" i="27"/>
  <c r="B1504" i="27"/>
  <c r="C1504" i="27"/>
  <c r="D1504" i="27"/>
  <c r="E1504" i="27"/>
  <c r="F1504" i="27"/>
  <c r="A1505" i="27"/>
  <c r="B1505" i="27"/>
  <c r="C1505" i="27"/>
  <c r="D1505" i="27"/>
  <c r="E1505" i="27"/>
  <c r="F1505" i="27"/>
  <c r="A1506" i="27"/>
  <c r="B1506" i="27"/>
  <c r="C1506" i="27"/>
  <c r="D1506" i="27"/>
  <c r="E1506" i="27"/>
  <c r="F1506" i="27"/>
  <c r="A1507" i="27"/>
  <c r="B1507" i="27"/>
  <c r="C1507" i="27"/>
  <c r="D1507" i="27"/>
  <c r="E1507" i="27"/>
  <c r="F1507" i="27"/>
  <c r="A1508" i="27"/>
  <c r="B1508" i="27"/>
  <c r="C1508" i="27"/>
  <c r="D1508" i="27"/>
  <c r="E1508" i="27"/>
  <c r="F1508" i="27"/>
  <c r="A1509" i="27"/>
  <c r="B1509" i="27"/>
  <c r="C1509" i="27"/>
  <c r="D1509" i="27"/>
  <c r="E1509" i="27"/>
  <c r="F1509" i="27"/>
  <c r="A1510" i="27"/>
  <c r="B1510" i="27"/>
  <c r="C1510" i="27"/>
  <c r="D1510" i="27"/>
  <c r="E1510" i="27"/>
  <c r="F1510" i="27"/>
  <c r="A1511" i="27"/>
  <c r="B1511" i="27"/>
  <c r="C1511" i="27"/>
  <c r="D1511" i="27"/>
  <c r="E1511" i="27"/>
  <c r="F1511" i="27"/>
  <c r="A1512" i="27"/>
  <c r="B1512" i="27"/>
  <c r="C1512" i="27"/>
  <c r="D1512" i="27"/>
  <c r="E1512" i="27"/>
  <c r="F1512" i="27"/>
  <c r="A1513" i="27"/>
  <c r="B1513" i="27"/>
  <c r="C1513" i="27"/>
  <c r="D1513" i="27"/>
  <c r="E1513" i="27"/>
  <c r="F1513" i="27"/>
  <c r="A1514" i="27"/>
  <c r="B1514" i="27"/>
  <c r="C1514" i="27"/>
  <c r="D1514" i="27"/>
  <c r="E1514" i="27"/>
  <c r="F1514" i="27"/>
  <c r="A1515" i="27"/>
  <c r="B1515" i="27"/>
  <c r="C1515" i="27"/>
  <c r="D1515" i="27"/>
  <c r="E1515" i="27"/>
  <c r="F1515" i="27"/>
  <c r="A1516" i="27"/>
  <c r="B1516" i="27"/>
  <c r="C1516" i="27"/>
  <c r="D1516" i="27"/>
  <c r="E1516" i="27"/>
  <c r="F1516" i="27"/>
  <c r="A1517" i="27"/>
  <c r="B1517" i="27"/>
  <c r="C1517" i="27"/>
  <c r="D1517" i="27"/>
  <c r="E1517" i="27"/>
  <c r="F1517" i="27"/>
  <c r="A1518" i="27"/>
  <c r="B1518" i="27"/>
  <c r="C1518" i="27"/>
  <c r="D1518" i="27"/>
  <c r="E1518" i="27"/>
  <c r="F1518" i="27"/>
  <c r="A1519" i="27"/>
  <c r="B1519" i="27"/>
  <c r="C1519" i="27"/>
  <c r="D1519" i="27"/>
  <c r="E1519" i="27"/>
  <c r="F1519" i="27"/>
  <c r="A1520" i="27"/>
  <c r="B1520" i="27"/>
  <c r="C1520" i="27"/>
  <c r="D1520" i="27"/>
  <c r="E1520" i="27"/>
  <c r="F1520" i="27"/>
  <c r="A1521" i="27"/>
  <c r="B1521" i="27"/>
  <c r="C1521" i="27"/>
  <c r="D1521" i="27"/>
  <c r="E1521" i="27"/>
  <c r="F1521" i="27"/>
  <c r="A1522" i="27"/>
  <c r="B1522" i="27"/>
  <c r="C1522" i="27"/>
  <c r="D1522" i="27"/>
  <c r="E1522" i="27"/>
  <c r="F1522" i="27"/>
  <c r="A1523" i="27"/>
  <c r="B1523" i="27"/>
  <c r="C1523" i="27"/>
  <c r="D1523" i="27"/>
  <c r="E1523" i="27"/>
  <c r="F1523" i="27"/>
  <c r="A1524" i="27"/>
  <c r="B1524" i="27"/>
  <c r="C1524" i="27"/>
  <c r="D1524" i="27"/>
  <c r="E1524" i="27"/>
  <c r="F1524" i="27"/>
  <c r="A1525" i="27"/>
  <c r="B1525" i="27"/>
  <c r="C1525" i="27"/>
  <c r="D1525" i="27"/>
  <c r="E1525" i="27"/>
  <c r="F1525" i="27"/>
  <c r="A1526" i="27"/>
  <c r="B1526" i="27"/>
  <c r="C1526" i="27"/>
  <c r="D1526" i="27"/>
  <c r="E1526" i="27"/>
  <c r="F1526" i="27"/>
  <c r="A1527" i="27"/>
  <c r="B1527" i="27"/>
  <c r="C1527" i="27"/>
  <c r="D1527" i="27"/>
  <c r="E1527" i="27"/>
  <c r="F1527" i="27"/>
  <c r="A1528" i="27"/>
  <c r="B1528" i="27"/>
  <c r="C1528" i="27"/>
  <c r="D1528" i="27"/>
  <c r="E1528" i="27"/>
  <c r="F1528" i="27"/>
  <c r="A1529" i="27"/>
  <c r="B1529" i="27"/>
  <c r="C1529" i="27"/>
  <c r="D1529" i="27"/>
  <c r="E1529" i="27"/>
  <c r="F1529" i="27"/>
  <c r="A1530" i="27"/>
  <c r="B1530" i="27"/>
  <c r="C1530" i="27"/>
  <c r="D1530" i="27"/>
  <c r="E1530" i="27"/>
  <c r="F1530" i="27"/>
  <c r="A1531" i="27"/>
  <c r="B1531" i="27"/>
  <c r="C1531" i="27"/>
  <c r="D1531" i="27"/>
  <c r="E1531" i="27"/>
  <c r="F1531" i="27"/>
  <c r="A1532" i="27"/>
  <c r="B1532" i="27"/>
  <c r="C1532" i="27"/>
  <c r="D1532" i="27"/>
  <c r="E1532" i="27"/>
  <c r="F1532" i="27"/>
  <c r="A1533" i="27"/>
  <c r="B1533" i="27"/>
  <c r="C1533" i="27"/>
  <c r="D1533" i="27"/>
  <c r="E1533" i="27"/>
  <c r="F1533" i="27"/>
  <c r="A1534" i="27"/>
  <c r="B1534" i="27"/>
  <c r="C1534" i="27"/>
  <c r="D1534" i="27"/>
  <c r="E1534" i="27"/>
  <c r="F1534" i="27"/>
  <c r="A1415" i="27" l="1"/>
  <c r="B1415" i="27"/>
  <c r="A1416" i="27"/>
  <c r="B1416" i="27"/>
  <c r="A1417" i="27"/>
  <c r="B1417" i="27"/>
  <c r="A1418" i="27"/>
  <c r="B1418" i="27"/>
  <c r="A1419" i="27"/>
  <c r="B1419" i="27"/>
  <c r="A1420" i="27"/>
  <c r="B1420" i="27"/>
  <c r="A1421" i="27"/>
  <c r="B1421" i="27"/>
  <c r="A1422" i="27"/>
  <c r="B1422" i="27"/>
  <c r="A1423" i="27"/>
  <c r="B1423" i="27"/>
  <c r="A1424" i="27"/>
  <c r="B1424" i="27"/>
  <c r="A1425" i="27"/>
  <c r="B1425" i="27"/>
  <c r="A1426" i="27"/>
  <c r="B1426" i="27"/>
  <c r="A1427" i="27"/>
  <c r="B1427" i="27"/>
  <c r="A1428" i="27"/>
  <c r="B1428" i="27"/>
  <c r="A1407" i="27" l="1"/>
  <c r="B1407" i="27"/>
  <c r="A1408" i="27"/>
  <c r="B1408" i="27"/>
  <c r="A1409" i="27"/>
  <c r="B1409" i="27"/>
  <c r="A1410" i="27"/>
  <c r="B1410" i="27"/>
  <c r="A1411" i="27"/>
  <c r="B1411" i="27"/>
  <c r="A1412" i="27"/>
  <c r="B1412" i="27"/>
  <c r="A1413" i="27"/>
  <c r="B1413" i="27"/>
  <c r="A1414" i="27"/>
  <c r="B1414" i="27"/>
  <c r="A1398" i="27" l="1"/>
  <c r="B1398" i="27"/>
  <c r="A1399" i="27"/>
  <c r="B1399" i="27"/>
  <c r="A1400" i="27"/>
  <c r="B1400" i="27"/>
  <c r="A1401" i="27"/>
  <c r="B1401" i="27"/>
  <c r="A1402" i="27"/>
  <c r="B1402" i="27"/>
  <c r="A1403" i="27"/>
  <c r="B1403" i="27"/>
  <c r="A1404" i="27"/>
  <c r="B1404" i="27"/>
  <c r="A1405" i="27"/>
  <c r="B1405" i="27"/>
  <c r="A1406" i="27"/>
  <c r="B1406" i="27"/>
  <c r="A1371" i="27" l="1"/>
  <c r="B1371" i="27"/>
  <c r="A1372" i="27"/>
  <c r="B1372" i="27"/>
  <c r="A1373" i="27"/>
  <c r="B1373" i="27"/>
  <c r="A1374" i="27"/>
  <c r="B1374" i="27"/>
  <c r="A1375" i="27"/>
  <c r="B1375" i="27"/>
  <c r="A1376" i="27"/>
  <c r="B1376" i="27"/>
  <c r="A1377" i="27"/>
  <c r="B1377" i="27"/>
  <c r="A1378" i="27"/>
  <c r="B1378" i="27"/>
  <c r="A1379" i="27" l="1"/>
  <c r="B1379" i="27"/>
  <c r="A1380" i="27"/>
  <c r="B1380" i="27"/>
  <c r="A1381" i="27"/>
  <c r="B1381" i="27"/>
  <c r="A1382" i="27"/>
  <c r="B1382" i="27"/>
  <c r="A1383" i="27"/>
  <c r="B1383" i="27"/>
  <c r="A1384" i="27"/>
  <c r="B1384" i="27"/>
  <c r="A1385" i="27"/>
  <c r="B1385" i="27"/>
  <c r="A1386" i="27"/>
  <c r="B1386" i="27"/>
  <c r="A1387" i="27"/>
  <c r="B1387" i="27"/>
  <c r="A1388" i="27"/>
  <c r="B1388" i="27"/>
  <c r="A1389" i="27"/>
  <c r="B1389" i="27"/>
  <c r="A1390" i="27"/>
  <c r="B1390" i="27"/>
  <c r="A1391" i="27"/>
  <c r="B1391" i="27"/>
  <c r="A1392" i="27"/>
  <c r="B1392" i="27"/>
  <c r="A1393" i="27"/>
  <c r="B1393" i="27"/>
  <c r="A1394" i="27"/>
  <c r="B1394" i="27"/>
  <c r="A1395" i="27"/>
  <c r="B1395" i="27"/>
  <c r="A1396" i="27"/>
  <c r="B1396" i="27"/>
  <c r="A1397" i="27"/>
  <c r="B1397" i="27"/>
  <c r="A1279" i="27" l="1"/>
  <c r="B1279" i="27"/>
  <c r="A1280" i="27"/>
  <c r="B1280" i="27"/>
  <c r="A1281" i="27"/>
  <c r="B1281" i="27"/>
  <c r="A1282" i="27"/>
  <c r="B1282" i="27"/>
  <c r="A1283" i="27"/>
  <c r="B1283" i="27"/>
  <c r="A1284" i="27"/>
  <c r="B1284" i="27"/>
  <c r="A1285" i="27"/>
  <c r="B1285" i="27"/>
  <c r="A1286" i="27"/>
  <c r="B1286" i="27"/>
  <c r="A1287" i="27"/>
  <c r="B1287" i="27"/>
  <c r="A1288" i="27"/>
  <c r="B1288" i="27"/>
  <c r="A1289" i="27"/>
  <c r="B1289" i="27"/>
  <c r="A1290" i="27"/>
  <c r="B1290" i="27"/>
  <c r="A1291" i="27"/>
  <c r="B1291" i="27"/>
  <c r="A1292" i="27"/>
  <c r="B1292" i="27"/>
  <c r="A1293" i="27"/>
  <c r="B1293" i="27"/>
  <c r="A1294" i="27"/>
  <c r="B1294" i="27"/>
  <c r="A1295" i="27"/>
  <c r="B1295" i="27"/>
  <c r="A1296" i="27"/>
  <c r="B1296" i="27"/>
  <c r="A1297" i="27"/>
  <c r="B1297" i="27"/>
  <c r="A1298" i="27"/>
  <c r="B1298" i="27"/>
  <c r="A1299" i="27"/>
  <c r="B1299" i="27"/>
  <c r="A1300" i="27"/>
  <c r="B1300" i="27"/>
  <c r="A1301" i="27"/>
  <c r="B1301" i="27"/>
  <c r="A1302" i="27"/>
  <c r="B1302" i="27"/>
  <c r="A1303" i="27"/>
  <c r="B1303" i="27"/>
  <c r="A1304" i="27"/>
  <c r="B1304" i="27"/>
  <c r="A1305" i="27"/>
  <c r="B1305" i="27"/>
  <c r="A1306" i="27"/>
  <c r="B1306" i="27"/>
  <c r="A1307" i="27"/>
  <c r="B1307" i="27"/>
  <c r="A1308" i="27"/>
  <c r="B1308" i="27"/>
  <c r="A1309" i="27"/>
  <c r="B1309" i="27"/>
  <c r="A1310" i="27"/>
  <c r="B1310" i="27"/>
  <c r="A1311" i="27"/>
  <c r="B1311" i="27"/>
  <c r="A1312" i="27"/>
  <c r="B1312" i="27"/>
  <c r="A1313" i="27"/>
  <c r="B1313" i="27"/>
  <c r="A1314" i="27"/>
  <c r="B1314" i="27"/>
  <c r="A1315" i="27"/>
  <c r="B1315" i="27"/>
  <c r="A1316" i="27"/>
  <c r="B1316" i="27"/>
  <c r="A1317" i="27"/>
  <c r="B1317" i="27"/>
  <c r="A1318" i="27"/>
  <c r="B1318" i="27"/>
  <c r="A1319" i="27"/>
  <c r="B1319" i="27"/>
  <c r="A1320" i="27"/>
  <c r="B1320" i="27"/>
  <c r="A1321" i="27"/>
  <c r="B1321" i="27"/>
  <c r="A1322" i="27"/>
  <c r="B1322" i="27"/>
  <c r="A1323" i="27"/>
  <c r="B1323" i="27"/>
  <c r="A1370" i="27" l="1"/>
  <c r="B1370" i="27"/>
  <c r="A1365" i="27" l="1"/>
  <c r="B1365" i="27"/>
  <c r="A1366" i="27"/>
  <c r="B1366" i="27"/>
  <c r="A1367" i="27"/>
  <c r="B1367" i="27"/>
  <c r="A1368" i="27"/>
  <c r="B1368" i="27"/>
  <c r="A1369" i="27"/>
  <c r="B1369" i="27"/>
  <c r="A1362" i="27" l="1"/>
  <c r="B1362" i="27"/>
  <c r="A1363" i="27"/>
  <c r="B1363" i="27"/>
  <c r="A1364" i="27"/>
  <c r="B1364" i="27"/>
  <c r="A1359" i="27" l="1"/>
  <c r="B1359" i="27"/>
  <c r="A1360" i="27"/>
  <c r="B1360" i="27"/>
  <c r="A1361" i="27"/>
  <c r="B1361" i="27"/>
  <c r="A1353" i="27" l="1"/>
  <c r="B1353" i="27"/>
  <c r="A1354" i="27"/>
  <c r="B1354" i="27"/>
  <c r="A1355" i="27"/>
  <c r="B1355" i="27"/>
  <c r="A1356" i="27"/>
  <c r="B1356" i="27"/>
  <c r="A1357" i="27"/>
  <c r="B1357" i="27"/>
  <c r="A1358" i="27"/>
  <c r="B1358" i="27"/>
  <c r="A1347" i="27" l="1"/>
  <c r="B1347" i="27"/>
  <c r="A1348" i="27"/>
  <c r="B1348" i="27"/>
  <c r="A1349" i="27"/>
  <c r="B1349" i="27"/>
  <c r="A1350" i="27"/>
  <c r="B1350" i="27"/>
  <c r="A1351" i="27"/>
  <c r="B1351" i="27"/>
  <c r="A1352" i="27"/>
  <c r="B1352" i="27"/>
  <c r="A1324" i="27" l="1"/>
  <c r="B1324" i="27"/>
  <c r="A1325" i="27"/>
  <c r="B1325" i="27"/>
  <c r="A1326" i="27"/>
  <c r="B1326" i="27"/>
  <c r="A1327" i="27"/>
  <c r="B1327" i="27"/>
  <c r="A1328" i="27"/>
  <c r="B1328" i="27"/>
  <c r="A1329" i="27"/>
  <c r="B1329" i="27"/>
  <c r="A1330" i="27"/>
  <c r="B1330" i="27"/>
  <c r="A1331" i="27"/>
  <c r="B1331" i="27"/>
  <c r="A1332" i="27"/>
  <c r="B1332" i="27"/>
  <c r="A1333" i="27"/>
  <c r="B1333" i="27"/>
  <c r="A1334" i="27"/>
  <c r="B1334" i="27"/>
  <c r="A1335" i="27"/>
  <c r="B1335" i="27"/>
  <c r="A1336" i="27"/>
  <c r="B1336" i="27"/>
  <c r="A1337" i="27"/>
  <c r="B1337" i="27"/>
  <c r="A1338" i="27"/>
  <c r="B1338" i="27"/>
  <c r="A1339" i="27"/>
  <c r="B1339" i="27"/>
  <c r="A1340" i="27"/>
  <c r="B1340" i="27"/>
  <c r="A1341" i="27"/>
  <c r="B1341" i="27"/>
  <c r="A1342" i="27"/>
  <c r="B1342" i="27"/>
  <c r="A1343" i="27"/>
  <c r="B1343" i="27"/>
  <c r="A1344" i="27"/>
  <c r="B1344" i="27"/>
  <c r="A1345" i="27"/>
  <c r="B1345" i="27"/>
  <c r="A1346" i="27"/>
  <c r="B1346" i="27"/>
  <c r="C1346" i="27"/>
  <c r="A1273" i="27" l="1"/>
  <c r="B1273" i="27"/>
  <c r="A1274" i="27"/>
  <c r="B1274" i="27"/>
  <c r="A1275" i="27"/>
  <c r="B1275" i="27"/>
  <c r="A1276" i="27"/>
  <c r="B1276" i="27"/>
  <c r="A1277" i="27"/>
  <c r="B1277" i="27"/>
  <c r="A1278" i="27"/>
  <c r="B1278" i="27"/>
  <c r="A1268" i="27"/>
  <c r="B1268" i="27"/>
  <c r="A1269" i="27"/>
  <c r="B1269" i="27"/>
  <c r="A1270" i="27"/>
  <c r="B1270" i="27"/>
  <c r="A1271" i="27"/>
  <c r="B1271" i="27"/>
  <c r="A1272" i="27"/>
  <c r="B1272" i="27"/>
  <c r="A1260" i="27" l="1"/>
  <c r="B1260" i="27"/>
  <c r="A1261" i="27"/>
  <c r="B1261" i="27"/>
  <c r="A1262" i="27"/>
  <c r="B1262" i="27"/>
  <c r="A1263" i="27"/>
  <c r="B1263" i="27"/>
  <c r="A1264" i="27" l="1"/>
  <c r="B1264" i="27"/>
  <c r="A1265" i="27"/>
  <c r="B1265" i="27"/>
  <c r="A1266" i="27"/>
  <c r="B1266" i="27"/>
  <c r="A1267" i="27"/>
  <c r="B1267" i="27"/>
  <c r="A1256" i="27" l="1"/>
  <c r="B1256" i="27"/>
  <c r="A1257" i="27"/>
  <c r="B1257" i="27"/>
  <c r="A1258" i="27"/>
  <c r="B1258" i="27"/>
  <c r="A1259" i="27"/>
  <c r="B1259" i="27"/>
  <c r="A1252" i="27" l="1"/>
  <c r="B1252" i="27"/>
  <c r="A1253" i="27"/>
  <c r="B1253" i="27"/>
  <c r="A1254" i="27"/>
  <c r="B1254" i="27"/>
  <c r="A1255" i="27"/>
  <c r="B1255" i="27"/>
  <c r="A1248" i="27" l="1"/>
  <c r="B1248" i="27"/>
  <c r="A1249" i="27"/>
  <c r="B1249" i="27"/>
  <c r="A1250" i="27"/>
  <c r="B1250" i="27"/>
  <c r="A1251" i="27"/>
  <c r="B1251" i="27"/>
  <c r="A1247" i="27" l="1"/>
  <c r="B1247" i="27"/>
  <c r="A1241" i="27" l="1"/>
  <c r="B1241" i="27"/>
  <c r="A1242" i="27"/>
  <c r="B1242" i="27"/>
  <c r="A1243" i="27"/>
  <c r="B1243" i="27"/>
  <c r="A1244" i="27"/>
  <c r="B1244" i="27"/>
  <c r="A1245" i="27"/>
  <c r="B1245" i="27"/>
  <c r="A1246" i="27"/>
  <c r="B1246" i="27"/>
  <c r="A1239" i="27" l="1"/>
  <c r="B1239" i="27"/>
  <c r="A1240" i="27"/>
  <c r="B1240" i="27"/>
  <c r="A1231" i="27"/>
  <c r="B1231" i="27"/>
  <c r="A1232" i="27"/>
  <c r="B1232" i="27"/>
  <c r="A1233" i="27"/>
  <c r="B1233" i="27"/>
  <c r="A1234" i="27"/>
  <c r="B1234" i="27"/>
  <c r="A1235" i="27"/>
  <c r="B1235" i="27"/>
  <c r="A1236" i="27"/>
  <c r="B1236" i="27"/>
  <c r="A1237" i="27"/>
  <c r="B1237" i="27"/>
  <c r="A1238" i="27"/>
  <c r="B1238" i="27"/>
  <c r="A1228" i="27" l="1"/>
  <c r="B1228" i="27"/>
  <c r="A1229" i="27"/>
  <c r="B1229" i="27"/>
  <c r="A1230" i="27"/>
  <c r="B1230" i="27"/>
  <c r="A1211" i="27" l="1"/>
  <c r="B1211" i="27"/>
  <c r="A1212" i="27"/>
  <c r="B1212" i="27"/>
  <c r="A1213" i="27"/>
  <c r="B1213" i="27"/>
  <c r="A1214" i="27"/>
  <c r="B1214" i="27"/>
  <c r="A1215" i="27"/>
  <c r="B1215" i="27"/>
  <c r="A1216" i="27"/>
  <c r="B1216" i="27"/>
  <c r="A1217" i="27"/>
  <c r="B1217" i="27"/>
  <c r="A1218" i="27"/>
  <c r="B1218" i="27"/>
  <c r="A1219" i="27"/>
  <c r="B1219" i="27"/>
  <c r="A1220" i="27"/>
  <c r="B1220" i="27"/>
  <c r="A1221" i="27"/>
  <c r="B1221" i="27"/>
  <c r="A1222" i="27"/>
  <c r="B1222" i="27"/>
  <c r="A1223" i="27"/>
  <c r="B1223" i="27"/>
  <c r="A1224" i="27"/>
  <c r="B1224" i="27"/>
  <c r="A1225" i="27"/>
  <c r="B1225" i="27"/>
  <c r="A1226" i="27"/>
  <c r="B1226" i="27"/>
  <c r="B1209" i="27"/>
  <c r="B1210" i="27"/>
  <c r="A1210" i="27"/>
  <c r="A1202" i="27" l="1"/>
  <c r="B1202" i="27"/>
  <c r="A1203" i="27"/>
  <c r="B1203" i="27"/>
  <c r="A1204" i="27"/>
  <c r="B1204" i="27"/>
  <c r="A1205" i="27"/>
  <c r="B1205" i="27"/>
  <c r="A1206" i="27"/>
  <c r="B1206" i="27"/>
  <c r="A1207" i="27"/>
  <c r="B1207" i="27"/>
  <c r="A1208" i="27"/>
  <c r="B1208" i="27"/>
  <c r="A1209" i="27"/>
  <c r="A1227" i="27"/>
  <c r="B1227" i="27"/>
  <c r="B1201" i="27" l="1"/>
  <c r="A1201" i="27"/>
  <c r="F1200" i="27"/>
  <c r="E1200" i="27"/>
  <c r="C1200" i="27"/>
  <c r="B1200" i="27"/>
  <c r="A1200" i="27"/>
  <c r="B1199" i="27"/>
  <c r="A1199" i="27"/>
  <c r="B1198" i="27"/>
  <c r="A1198" i="27"/>
  <c r="B1197" i="27"/>
  <c r="A1197" i="27"/>
  <c r="E1196" i="27"/>
  <c r="B1196" i="27"/>
  <c r="A1196" i="27"/>
  <c r="B1195" i="27"/>
  <c r="A1195" i="27"/>
  <c r="B1194" i="27"/>
  <c r="A1194" i="27"/>
  <c r="B1193" i="27"/>
  <c r="A1193" i="27"/>
  <c r="B1192" i="27"/>
  <c r="A1192" i="27"/>
  <c r="B1191" i="27"/>
  <c r="A1191" i="27"/>
  <c r="B1190" i="27"/>
  <c r="A1190" i="27"/>
  <c r="B1189" i="27"/>
  <c r="A1189" i="27"/>
  <c r="B1188" i="27"/>
  <c r="A1188" i="27"/>
  <c r="B1187" i="27"/>
  <c r="A1187" i="27"/>
  <c r="B1186" i="27"/>
  <c r="A1186" i="27"/>
  <c r="B1185" i="27"/>
  <c r="A1185" i="27"/>
  <c r="B1184" i="27"/>
  <c r="A1184" i="27"/>
  <c r="F1183" i="27"/>
  <c r="E1183" i="27"/>
  <c r="D1183" i="27"/>
  <c r="C1183" i="27"/>
  <c r="B1183" i="27"/>
  <c r="A1183" i="27"/>
  <c r="F217" i="27"/>
  <c r="E217" i="27"/>
  <c r="D217" i="27"/>
  <c r="C217" i="27"/>
  <c r="B217" i="27"/>
  <c r="A217" i="27"/>
  <c r="F1182" i="27"/>
  <c r="E1182" i="27"/>
  <c r="D1182" i="27"/>
  <c r="C1182" i="27"/>
  <c r="B1182" i="27"/>
  <c r="A1182" i="27"/>
  <c r="F1181" i="27"/>
  <c r="E1181" i="27"/>
  <c r="D1181" i="27"/>
  <c r="C1181" i="27"/>
  <c r="B1181" i="27"/>
  <c r="A1181" i="27"/>
  <c r="C1180" i="27"/>
  <c r="B1180" i="27"/>
  <c r="A1180" i="27"/>
  <c r="B1179" i="27"/>
  <c r="A1179" i="27"/>
  <c r="B1178" i="27"/>
  <c r="A1178" i="27"/>
  <c r="B1177" i="27"/>
  <c r="A1177" i="27"/>
  <c r="B1176" i="27"/>
  <c r="A1176" i="27"/>
  <c r="B1175" i="27"/>
  <c r="A1175" i="27"/>
  <c r="B1174" i="27"/>
  <c r="A1174" i="27"/>
  <c r="B1173" i="27"/>
  <c r="A1173" i="27"/>
  <c r="B1172" i="27"/>
  <c r="A1172" i="27"/>
  <c r="B1171" i="27"/>
  <c r="A1171" i="27"/>
  <c r="A1170" i="27"/>
  <c r="B1169" i="27"/>
  <c r="A1169" i="27"/>
  <c r="B1168" i="27"/>
  <c r="A1168" i="27"/>
  <c r="B1167" i="27"/>
  <c r="A1167" i="27"/>
  <c r="B1166" i="27"/>
  <c r="A1166" i="27"/>
  <c r="B1165" i="27"/>
  <c r="A1165" i="27"/>
  <c r="B1164" i="27"/>
  <c r="A1164" i="27"/>
  <c r="B1163" i="27"/>
  <c r="A1163" i="27"/>
  <c r="B1162" i="27"/>
  <c r="A1162" i="27"/>
  <c r="B1161" i="27"/>
  <c r="A1161" i="27"/>
  <c r="B1160" i="27"/>
  <c r="A1160" i="27"/>
  <c r="B1159" i="27"/>
  <c r="A1159" i="27"/>
  <c r="B1158" i="27"/>
  <c r="A1158" i="27"/>
  <c r="B1157" i="27"/>
  <c r="A1157" i="27"/>
  <c r="B1156" i="27"/>
  <c r="A1156" i="27"/>
  <c r="B1155" i="27"/>
  <c r="A1155" i="27"/>
  <c r="B1154" i="27"/>
  <c r="A1154" i="27"/>
  <c r="B1153" i="27"/>
  <c r="A1153" i="27"/>
  <c r="B1152" i="27"/>
  <c r="A1152" i="27"/>
  <c r="B1151" i="27"/>
  <c r="A1151" i="27"/>
  <c r="B1150" i="27"/>
  <c r="A1150" i="27"/>
  <c r="B1149" i="27"/>
  <c r="A1149" i="27"/>
  <c r="B1148" i="27"/>
  <c r="A1148" i="27"/>
  <c r="B1147" i="27"/>
  <c r="A1147" i="27"/>
  <c r="B1146" i="27"/>
  <c r="A1146" i="27"/>
  <c r="B1145" i="27"/>
  <c r="A1145" i="27"/>
  <c r="B1144" i="27"/>
  <c r="A1144" i="27"/>
  <c r="B1143" i="27"/>
  <c r="A1143" i="27"/>
  <c r="B1142" i="27"/>
  <c r="A1142" i="27"/>
  <c r="B1141" i="27"/>
  <c r="A1141" i="27"/>
  <c r="B1140" i="27"/>
  <c r="A1140" i="27"/>
  <c r="B1139" i="27"/>
  <c r="A1139" i="27"/>
  <c r="B1138" i="27"/>
  <c r="A1138" i="27"/>
  <c r="B1137" i="27"/>
  <c r="A1137" i="27"/>
  <c r="B1136" i="27"/>
  <c r="A1136" i="27"/>
  <c r="B1135" i="27"/>
  <c r="A1135" i="27"/>
  <c r="B1134" i="27"/>
  <c r="A1134" i="27"/>
  <c r="B1133" i="27"/>
  <c r="A1133" i="27"/>
  <c r="B1132" i="27"/>
  <c r="A1132" i="27"/>
  <c r="B1131" i="27"/>
  <c r="A1131" i="27"/>
  <c r="B1130" i="27"/>
  <c r="A1130" i="27"/>
  <c r="B1129" i="27"/>
  <c r="A1129" i="27"/>
  <c r="B1128" i="27"/>
  <c r="A1128" i="27"/>
  <c r="B1127" i="27"/>
  <c r="A1127" i="27"/>
  <c r="B1126" i="27"/>
  <c r="A1126" i="27"/>
  <c r="B1125" i="27"/>
  <c r="A1125" i="27"/>
  <c r="B1124" i="27"/>
  <c r="A1124" i="27"/>
  <c r="B1123" i="27"/>
  <c r="A1123" i="27"/>
  <c r="B1122" i="27"/>
  <c r="A1122" i="27"/>
  <c r="B1121" i="27"/>
  <c r="A1121" i="27"/>
  <c r="B1120" i="27"/>
  <c r="A1120" i="27"/>
  <c r="B1119" i="27"/>
  <c r="A1119" i="27"/>
  <c r="B1118" i="27"/>
  <c r="A1118" i="27"/>
  <c r="B1117" i="27"/>
  <c r="A1117" i="27"/>
  <c r="B1116" i="27"/>
  <c r="A1116" i="27"/>
  <c r="B1115" i="27"/>
  <c r="A1115" i="27"/>
  <c r="B1114" i="27"/>
  <c r="A1114" i="27"/>
  <c r="B1113" i="27"/>
  <c r="A1113" i="27"/>
  <c r="B1112" i="27"/>
  <c r="A1112" i="27"/>
  <c r="B1111" i="27"/>
  <c r="A1111" i="27"/>
  <c r="B1110" i="27"/>
  <c r="A1110" i="27"/>
  <c r="B1109" i="27"/>
  <c r="A1109" i="27"/>
  <c r="B1108" i="27"/>
  <c r="A1108" i="27"/>
  <c r="B1107" i="27"/>
  <c r="A1107" i="27"/>
  <c r="B1106" i="27"/>
  <c r="A1106" i="27"/>
  <c r="B1105" i="27"/>
  <c r="A1105" i="27"/>
  <c r="F1104" i="27"/>
  <c r="D1104" i="27"/>
  <c r="C1104" i="27"/>
  <c r="B1104" i="27"/>
  <c r="A1104" i="27"/>
  <c r="C1103" i="27"/>
  <c r="B1103" i="27"/>
  <c r="A1103" i="27"/>
  <c r="B1102" i="27"/>
  <c r="A1102" i="27"/>
  <c r="B1101" i="27"/>
  <c r="A1101" i="27"/>
  <c r="B1100" i="27"/>
  <c r="A1100" i="27"/>
  <c r="B1099" i="27"/>
  <c r="A1099" i="27"/>
  <c r="B1098" i="27"/>
  <c r="A1098" i="27"/>
  <c r="B1097" i="27"/>
  <c r="A1097" i="27"/>
  <c r="B1096" i="27"/>
  <c r="A1096" i="27"/>
  <c r="B1095" i="27"/>
  <c r="A1095" i="27"/>
  <c r="B1094" i="27"/>
  <c r="A1094" i="27"/>
  <c r="B1093" i="27"/>
  <c r="A1093" i="27"/>
  <c r="B1092" i="27"/>
  <c r="A1092" i="27"/>
  <c r="B1091" i="27"/>
  <c r="A1091" i="27"/>
  <c r="B1090" i="27"/>
  <c r="A1090" i="27"/>
  <c r="B1089" i="27"/>
  <c r="A1089" i="27"/>
  <c r="B1088" i="27"/>
  <c r="A1088" i="27"/>
  <c r="B1087" i="27"/>
  <c r="A1087" i="27"/>
  <c r="B1086" i="27"/>
  <c r="A1086" i="27"/>
  <c r="B1085" i="27"/>
  <c r="A1085" i="27"/>
  <c r="B1084" i="27"/>
  <c r="A1084" i="27"/>
  <c r="B1083" i="27"/>
  <c r="A1083" i="27"/>
  <c r="B1082" i="27"/>
  <c r="A1082" i="27"/>
  <c r="B1081" i="27"/>
  <c r="A1081" i="27"/>
  <c r="B1080" i="27"/>
  <c r="A1080" i="27"/>
  <c r="B1079" i="27"/>
  <c r="A1079" i="27"/>
  <c r="B1078" i="27"/>
  <c r="A1078" i="27"/>
  <c r="B1077" i="27"/>
  <c r="A1077" i="27"/>
  <c r="B1076" i="27"/>
  <c r="A1076" i="27"/>
  <c r="B1075" i="27"/>
  <c r="A1075" i="27"/>
  <c r="B1074" i="27"/>
  <c r="A1074" i="27"/>
  <c r="B1073" i="27"/>
  <c r="A1073" i="27"/>
  <c r="B1072" i="27"/>
  <c r="A1072" i="27"/>
  <c r="B1071" i="27"/>
  <c r="A1071" i="27"/>
  <c r="B1070" i="27"/>
  <c r="A1070" i="27"/>
  <c r="B1069" i="27"/>
  <c r="A1069" i="27"/>
  <c r="B1068" i="27"/>
  <c r="A1068" i="27"/>
  <c r="B1067" i="27"/>
  <c r="A1067" i="27"/>
  <c r="B1066" i="27"/>
  <c r="A1066" i="27"/>
  <c r="B1065" i="27"/>
  <c r="A1065" i="27"/>
  <c r="C1064" i="27"/>
  <c r="B1064" i="27"/>
  <c r="A1064" i="27"/>
  <c r="B1063" i="27"/>
  <c r="A1063" i="27"/>
  <c r="B1062" i="27"/>
  <c r="A1062" i="27"/>
  <c r="B1061" i="27"/>
  <c r="A1061" i="27"/>
  <c r="B1060" i="27"/>
  <c r="A1060" i="27"/>
  <c r="B1059" i="27"/>
  <c r="A1059" i="27"/>
  <c r="B1058" i="27"/>
  <c r="A1058" i="27"/>
  <c r="B1057" i="27"/>
  <c r="A1057" i="27"/>
  <c r="B1056" i="27"/>
  <c r="A1056" i="27"/>
  <c r="C1055" i="27"/>
  <c r="B1055" i="27"/>
  <c r="A1055" i="27"/>
  <c r="C1054" i="27"/>
  <c r="B1054" i="27"/>
  <c r="A1054" i="27"/>
  <c r="B1053" i="27"/>
  <c r="A1053" i="27"/>
  <c r="B1052" i="27"/>
  <c r="A1052" i="27"/>
  <c r="B1051" i="27"/>
  <c r="A1051" i="27"/>
  <c r="B1050" i="27"/>
  <c r="A1050" i="27"/>
  <c r="B1049" i="27"/>
  <c r="A1049" i="27"/>
  <c r="B1048" i="27"/>
  <c r="A1048" i="27"/>
  <c r="B1047" i="27"/>
  <c r="A1047" i="27"/>
  <c r="B1046" i="27"/>
  <c r="A1046" i="27"/>
  <c r="B1045" i="27"/>
  <c r="A1045" i="27"/>
  <c r="B1044" i="27"/>
  <c r="A1044" i="27"/>
  <c r="B1043" i="27"/>
  <c r="A1043" i="27"/>
  <c r="B1042" i="27"/>
  <c r="A1042" i="27"/>
  <c r="B1041" i="27"/>
  <c r="A1041" i="27"/>
  <c r="B1040" i="27"/>
  <c r="A1040" i="27"/>
  <c r="B1039" i="27"/>
  <c r="A1039" i="27"/>
  <c r="B1038" i="27"/>
  <c r="A1038" i="27"/>
  <c r="B1037" i="27"/>
  <c r="A1037" i="27"/>
  <c r="B1036" i="27"/>
  <c r="A1036" i="27"/>
  <c r="B1035" i="27"/>
  <c r="A1035" i="27"/>
  <c r="B1034" i="27"/>
  <c r="A1034" i="27"/>
  <c r="B1033" i="27"/>
  <c r="A1033" i="27"/>
  <c r="B1032" i="27"/>
  <c r="A1032" i="27"/>
  <c r="B1031" i="27"/>
  <c r="A1031" i="27"/>
  <c r="B1030" i="27"/>
  <c r="A1030" i="27"/>
  <c r="B1029" i="27"/>
  <c r="A1029" i="27"/>
  <c r="B1028" i="27"/>
  <c r="A1028" i="27"/>
  <c r="B1027" i="27"/>
  <c r="A1027" i="27"/>
  <c r="B1026" i="27"/>
  <c r="A1026" i="27"/>
  <c r="B1025" i="27"/>
  <c r="A1025" i="27"/>
  <c r="B1024" i="27"/>
  <c r="A1024" i="27"/>
  <c r="B1023" i="27"/>
  <c r="A1023" i="27"/>
  <c r="B1022" i="27"/>
  <c r="A1022" i="27"/>
  <c r="B1021" i="27"/>
  <c r="A1021" i="27"/>
  <c r="B1020" i="27"/>
  <c r="A1020" i="27"/>
  <c r="B1019" i="27"/>
  <c r="A1019" i="27"/>
  <c r="B1018" i="27"/>
  <c r="A1018" i="27"/>
  <c r="B1017" i="27"/>
  <c r="A1017" i="27"/>
  <c r="B1016" i="27"/>
  <c r="A1016" i="27"/>
  <c r="B1015" i="27"/>
  <c r="A1015" i="27"/>
  <c r="B1014" i="27"/>
  <c r="A1014" i="27"/>
  <c r="B1013" i="27"/>
  <c r="A1013" i="27"/>
  <c r="B1012" i="27"/>
  <c r="A1012" i="27"/>
  <c r="B1011" i="27"/>
  <c r="A1011" i="27"/>
  <c r="B1010" i="27"/>
  <c r="A1010" i="27"/>
  <c r="B1009" i="27"/>
  <c r="A1009" i="27"/>
  <c r="B1008" i="27"/>
  <c r="A1008" i="27"/>
  <c r="B1007" i="27"/>
  <c r="A1007" i="27"/>
  <c r="B1006" i="27"/>
  <c r="A1006" i="27"/>
  <c r="B1005" i="27"/>
  <c r="A1005" i="27"/>
  <c r="B1004" i="27"/>
  <c r="A1004" i="27"/>
  <c r="B1003" i="27"/>
  <c r="A1003" i="27"/>
  <c r="B1002" i="27"/>
  <c r="A1002" i="27"/>
  <c r="B1001" i="27"/>
  <c r="A1001" i="27"/>
  <c r="B1000" i="27"/>
  <c r="A1000" i="27"/>
  <c r="B999" i="27"/>
  <c r="A999" i="27"/>
  <c r="B998" i="27"/>
  <c r="A998" i="27"/>
  <c r="B997" i="27"/>
  <c r="A997" i="27"/>
  <c r="B996" i="27"/>
  <c r="A996" i="27"/>
  <c r="B995" i="27"/>
  <c r="A995" i="27"/>
  <c r="B994" i="27"/>
  <c r="A994" i="27"/>
  <c r="B993" i="27"/>
  <c r="A993" i="27"/>
  <c r="B992" i="27"/>
  <c r="A992" i="27"/>
  <c r="B991" i="27"/>
  <c r="A991" i="27"/>
  <c r="B990" i="27"/>
  <c r="A990" i="27"/>
  <c r="B989" i="27"/>
  <c r="A989" i="27"/>
  <c r="B988" i="27"/>
  <c r="A988" i="27"/>
  <c r="B987" i="27"/>
  <c r="A987" i="27"/>
  <c r="B986" i="27"/>
  <c r="A986" i="27"/>
  <c r="B985" i="27"/>
  <c r="A985" i="27"/>
  <c r="C984" i="27"/>
  <c r="B984" i="27"/>
  <c r="A984" i="27"/>
  <c r="C983" i="27"/>
  <c r="B983" i="27"/>
  <c r="A983" i="27"/>
  <c r="B982" i="27"/>
  <c r="A982" i="27"/>
  <c r="B981" i="27"/>
  <c r="A981" i="27"/>
  <c r="B980" i="27"/>
  <c r="A980" i="27"/>
  <c r="B979" i="27"/>
  <c r="A979" i="27"/>
  <c r="F978" i="27"/>
  <c r="E978" i="27"/>
  <c r="D978" i="27"/>
  <c r="C978" i="27"/>
  <c r="B978" i="27"/>
  <c r="A978" i="27"/>
  <c r="F977" i="27"/>
  <c r="E977" i="27"/>
  <c r="D977" i="27"/>
  <c r="C977" i="27"/>
  <c r="B977" i="27"/>
  <c r="A977" i="27"/>
  <c r="F976" i="27"/>
  <c r="E976" i="27"/>
  <c r="D976" i="27"/>
  <c r="C976" i="27"/>
  <c r="B976" i="27"/>
  <c r="A976" i="27"/>
  <c r="F975" i="27"/>
  <c r="E975" i="27"/>
  <c r="D975" i="27"/>
  <c r="C975" i="27"/>
  <c r="B975" i="27"/>
  <c r="A975" i="27"/>
  <c r="F974" i="27"/>
  <c r="E974" i="27"/>
  <c r="D974" i="27"/>
  <c r="C974" i="27"/>
  <c r="B974" i="27"/>
  <c r="A974" i="27"/>
  <c r="F973" i="27"/>
  <c r="E973" i="27"/>
  <c r="D973" i="27"/>
  <c r="C973" i="27"/>
  <c r="B973" i="27"/>
  <c r="A973" i="27"/>
  <c r="F972" i="27"/>
  <c r="E972" i="27"/>
  <c r="D972" i="27"/>
  <c r="C972" i="27"/>
  <c r="B972" i="27"/>
  <c r="A972" i="27"/>
  <c r="F971" i="27"/>
  <c r="E971" i="27"/>
  <c r="D971" i="27"/>
  <c r="C971" i="27"/>
  <c r="B971" i="27"/>
  <c r="A971" i="27"/>
  <c r="F970" i="27"/>
  <c r="E970" i="27"/>
  <c r="D970" i="27"/>
  <c r="C970" i="27"/>
  <c r="B970" i="27"/>
  <c r="A970" i="27"/>
  <c r="F969" i="27"/>
  <c r="E969" i="27"/>
  <c r="D969" i="27"/>
  <c r="C969" i="27"/>
  <c r="B969" i="27"/>
  <c r="A969" i="27"/>
  <c r="F968" i="27"/>
  <c r="E968" i="27"/>
  <c r="D968" i="27"/>
  <c r="C968" i="27"/>
  <c r="B968" i="27"/>
  <c r="A968" i="27"/>
  <c r="F967" i="27"/>
  <c r="E967" i="27"/>
  <c r="D967" i="27"/>
  <c r="C967" i="27"/>
  <c r="B967" i="27"/>
  <c r="A967" i="27"/>
  <c r="F966" i="27"/>
  <c r="E966" i="27"/>
  <c r="D966" i="27"/>
  <c r="C966" i="27"/>
  <c r="B966" i="27"/>
  <c r="A966" i="27"/>
  <c r="F965" i="27"/>
  <c r="E965" i="27"/>
  <c r="D965" i="27"/>
  <c r="C965" i="27"/>
  <c r="B965" i="27"/>
  <c r="A965" i="27"/>
  <c r="F964" i="27"/>
  <c r="E964" i="27"/>
  <c r="D964" i="27"/>
  <c r="C964" i="27"/>
  <c r="B964" i="27"/>
  <c r="A964" i="27"/>
  <c r="F963" i="27"/>
  <c r="E963" i="27"/>
  <c r="D963" i="27"/>
  <c r="C963" i="27"/>
  <c r="B963" i="27"/>
  <c r="A963" i="27"/>
  <c r="F962" i="27"/>
  <c r="E962" i="27"/>
  <c r="D962" i="27"/>
  <c r="C962" i="27"/>
  <c r="B962" i="27"/>
  <c r="A962" i="27"/>
  <c r="F961" i="27"/>
  <c r="E961" i="27"/>
  <c r="D961" i="27"/>
  <c r="C961" i="27"/>
  <c r="B961" i="27"/>
  <c r="A961" i="27"/>
  <c r="F960" i="27"/>
  <c r="E960" i="27"/>
  <c r="D960" i="27"/>
  <c r="C960" i="27"/>
  <c r="B960" i="27"/>
  <c r="A960" i="27"/>
  <c r="F959" i="27"/>
  <c r="E959" i="27"/>
  <c r="D959" i="27"/>
  <c r="C959" i="27"/>
  <c r="B959" i="27"/>
  <c r="A959" i="27"/>
  <c r="F958" i="27"/>
  <c r="E958" i="27"/>
  <c r="D958" i="27"/>
  <c r="C958" i="27"/>
  <c r="B958" i="27"/>
  <c r="A958" i="27"/>
  <c r="F957" i="27"/>
  <c r="E957" i="27"/>
  <c r="D957" i="27"/>
  <c r="C957" i="27"/>
  <c r="B957" i="27"/>
  <c r="A957" i="27"/>
  <c r="F956" i="27"/>
  <c r="E956" i="27"/>
  <c r="D956" i="27"/>
  <c r="C956" i="27"/>
  <c r="B956" i="27"/>
  <c r="A956" i="27"/>
  <c r="F955" i="27"/>
  <c r="E955" i="27"/>
  <c r="D955" i="27"/>
  <c r="C955" i="27"/>
  <c r="B955" i="27"/>
  <c r="A955" i="27"/>
  <c r="F954" i="27"/>
  <c r="E954" i="27"/>
  <c r="D954" i="27"/>
  <c r="C954" i="27"/>
  <c r="B954" i="27"/>
  <c r="A954" i="27"/>
  <c r="F953" i="27"/>
  <c r="E953" i="27"/>
  <c r="D953" i="27"/>
  <c r="C953" i="27"/>
  <c r="B953" i="27"/>
  <c r="A953" i="27"/>
  <c r="F952" i="27"/>
  <c r="E952" i="27"/>
  <c r="D952" i="27"/>
  <c r="C952" i="27"/>
  <c r="B952" i="27"/>
  <c r="A952" i="27"/>
  <c r="F951" i="27"/>
  <c r="E951" i="27"/>
  <c r="D951" i="27"/>
  <c r="C951" i="27"/>
  <c r="B951" i="27"/>
  <c r="A951" i="27"/>
  <c r="F950" i="27"/>
  <c r="E950" i="27"/>
  <c r="D950" i="27"/>
  <c r="C950" i="27"/>
  <c r="B950" i="27"/>
  <c r="A950" i="27"/>
  <c r="F949" i="27"/>
  <c r="E949" i="27"/>
  <c r="D949" i="27"/>
  <c r="C949" i="27"/>
  <c r="B949" i="27"/>
  <c r="A949" i="27"/>
  <c r="F948" i="27"/>
  <c r="E948" i="27"/>
  <c r="D948" i="27"/>
  <c r="C948" i="27"/>
  <c r="B948" i="27"/>
  <c r="A948" i="27"/>
  <c r="F947" i="27"/>
  <c r="E947" i="27"/>
  <c r="D947" i="27"/>
  <c r="C947" i="27"/>
  <c r="B947" i="27"/>
  <c r="A947" i="27"/>
  <c r="F946" i="27"/>
  <c r="E946" i="27"/>
  <c r="D946" i="27"/>
  <c r="C946" i="27"/>
  <c r="B946" i="27"/>
  <c r="A946" i="27"/>
  <c r="F945" i="27"/>
  <c r="E945" i="27"/>
  <c r="D945" i="27"/>
  <c r="C945" i="27"/>
  <c r="B945" i="27"/>
  <c r="A945" i="27"/>
  <c r="F944" i="27"/>
  <c r="E944" i="27"/>
  <c r="D944" i="27"/>
  <c r="C944" i="27"/>
  <c r="B944" i="27"/>
  <c r="A944" i="27"/>
  <c r="F943" i="27"/>
  <c r="E943" i="27"/>
  <c r="D943" i="27"/>
  <c r="C943" i="27"/>
  <c r="B943" i="27"/>
  <c r="A943" i="27"/>
  <c r="F942" i="27"/>
  <c r="E942" i="27"/>
  <c r="D942" i="27"/>
  <c r="C942" i="27"/>
  <c r="B942" i="27"/>
  <c r="A942" i="27"/>
  <c r="F941" i="27"/>
  <c r="E941" i="27"/>
  <c r="D941" i="27"/>
  <c r="C941" i="27"/>
  <c r="B941" i="27"/>
  <c r="A941" i="27"/>
  <c r="F940" i="27"/>
  <c r="E940" i="27"/>
  <c r="D940" i="27"/>
  <c r="C940" i="27"/>
  <c r="B940" i="27"/>
  <c r="A940" i="27"/>
  <c r="F939" i="27"/>
  <c r="E939" i="27"/>
  <c r="D939" i="27"/>
  <c r="C939" i="27"/>
  <c r="B939" i="27"/>
  <c r="A939" i="27"/>
  <c r="F938" i="27"/>
  <c r="E938" i="27"/>
  <c r="D938" i="27"/>
  <c r="C938" i="27"/>
  <c r="B938" i="27"/>
  <c r="A938" i="27"/>
  <c r="F937" i="27"/>
  <c r="E937" i="27"/>
  <c r="D937" i="27"/>
  <c r="C937" i="27"/>
  <c r="B937" i="27"/>
  <c r="A937" i="27"/>
  <c r="F936" i="27"/>
  <c r="E936" i="27"/>
  <c r="D936" i="27"/>
  <c r="C936" i="27"/>
  <c r="B936" i="27"/>
  <c r="A936" i="27"/>
  <c r="F935" i="27"/>
  <c r="E935" i="27"/>
  <c r="D935" i="27"/>
  <c r="C935" i="27"/>
  <c r="B935" i="27"/>
  <c r="A935" i="27"/>
  <c r="F934" i="27"/>
  <c r="E934" i="27"/>
  <c r="D934" i="27"/>
  <c r="C934" i="27"/>
  <c r="B934" i="27"/>
  <c r="A934" i="27"/>
  <c r="F933" i="27"/>
  <c r="E933" i="27"/>
  <c r="D933" i="27"/>
  <c r="C933" i="27"/>
  <c r="B933" i="27"/>
  <c r="A933" i="27"/>
  <c r="F932" i="27"/>
  <c r="E932" i="27"/>
  <c r="D932" i="27"/>
  <c r="C932" i="27"/>
  <c r="B932" i="27"/>
  <c r="A932" i="27"/>
  <c r="F931" i="27"/>
  <c r="E931" i="27"/>
  <c r="D931" i="27"/>
  <c r="C931" i="27"/>
  <c r="B931" i="27"/>
  <c r="A931" i="27"/>
  <c r="F930" i="27"/>
  <c r="E930" i="27"/>
  <c r="D930" i="27"/>
  <c r="C930" i="27"/>
  <c r="B930" i="27"/>
  <c r="A930" i="27"/>
  <c r="F929" i="27"/>
  <c r="E929" i="27"/>
  <c r="D929" i="27"/>
  <c r="C929" i="27"/>
  <c r="B929" i="27"/>
  <c r="A929" i="27"/>
  <c r="F928" i="27"/>
  <c r="E928" i="27"/>
  <c r="D928" i="27"/>
  <c r="C928" i="27"/>
  <c r="B928" i="27"/>
  <c r="A928" i="27"/>
  <c r="F927" i="27"/>
  <c r="E927" i="27"/>
  <c r="D927" i="27"/>
  <c r="C927" i="27"/>
  <c r="B927" i="27"/>
  <c r="A927" i="27"/>
  <c r="F926" i="27"/>
  <c r="E926" i="27"/>
  <c r="D926" i="27"/>
  <c r="C926" i="27"/>
  <c r="B926" i="27"/>
  <c r="A926" i="27"/>
  <c r="F925" i="27"/>
  <c r="E925" i="27"/>
  <c r="D925" i="27"/>
  <c r="C925" i="27"/>
  <c r="B925" i="27"/>
  <c r="A925" i="27"/>
  <c r="F924" i="27"/>
  <c r="E924" i="27"/>
  <c r="D924" i="27"/>
  <c r="C924" i="27"/>
  <c r="B924" i="27"/>
  <c r="A924" i="27"/>
  <c r="F923" i="27"/>
  <c r="E923" i="27"/>
  <c r="D923" i="27"/>
  <c r="C923" i="27"/>
  <c r="B923" i="27"/>
  <c r="A923" i="27"/>
  <c r="F922" i="27"/>
  <c r="E922" i="27"/>
  <c r="D922" i="27"/>
  <c r="C922" i="27"/>
  <c r="B922" i="27"/>
  <c r="A922" i="27"/>
  <c r="F921" i="27"/>
  <c r="E921" i="27"/>
  <c r="D921" i="27"/>
  <c r="C921" i="27"/>
  <c r="B921" i="27"/>
  <c r="A921" i="27"/>
  <c r="F920" i="27"/>
  <c r="E920" i="27"/>
  <c r="D920" i="27"/>
  <c r="C920" i="27"/>
  <c r="B920" i="27"/>
  <c r="A920" i="27"/>
  <c r="F919" i="27"/>
  <c r="E919" i="27"/>
  <c r="D919" i="27"/>
  <c r="C919" i="27"/>
  <c r="B919" i="27"/>
  <c r="A919" i="27"/>
  <c r="F918" i="27"/>
  <c r="E918" i="27"/>
  <c r="D918" i="27"/>
  <c r="C918" i="27"/>
  <c r="B918" i="27"/>
  <c r="A918" i="27"/>
  <c r="F917" i="27"/>
  <c r="E917" i="27"/>
  <c r="D917" i="27"/>
  <c r="C917" i="27"/>
  <c r="B917" i="27"/>
  <c r="A917" i="27"/>
  <c r="F916" i="27"/>
  <c r="E916" i="27"/>
  <c r="D916" i="27"/>
  <c r="C916" i="27"/>
  <c r="B916" i="27"/>
  <c r="A916" i="27"/>
  <c r="F915" i="27"/>
  <c r="E915" i="27"/>
  <c r="D915" i="27"/>
  <c r="C915" i="27"/>
  <c r="B915" i="27"/>
  <c r="A915" i="27"/>
  <c r="F914" i="27"/>
  <c r="E914" i="27"/>
  <c r="D914" i="27"/>
  <c r="C914" i="27"/>
  <c r="B914" i="27"/>
  <c r="A914" i="27"/>
  <c r="F913" i="27"/>
  <c r="E913" i="27"/>
  <c r="D913" i="27"/>
  <c r="C913" i="27"/>
  <c r="B913" i="27"/>
  <c r="A913" i="27"/>
  <c r="F912" i="27"/>
  <c r="E912" i="27"/>
  <c r="D912" i="27"/>
  <c r="C912" i="27"/>
  <c r="B912" i="27"/>
  <c r="A912" i="27"/>
  <c r="F911" i="27"/>
  <c r="E911" i="27"/>
  <c r="D911" i="27"/>
  <c r="C911" i="27"/>
  <c r="B911" i="27"/>
  <c r="A911" i="27"/>
  <c r="F910" i="27"/>
  <c r="E910" i="27"/>
  <c r="D910" i="27"/>
  <c r="C910" i="27"/>
  <c r="B910" i="27"/>
  <c r="A910" i="27"/>
  <c r="F909" i="27"/>
  <c r="E909" i="27"/>
  <c r="D909" i="27"/>
  <c r="C909" i="27"/>
  <c r="B909" i="27"/>
  <c r="A909" i="27"/>
  <c r="F908" i="27"/>
  <c r="E908" i="27"/>
  <c r="D908" i="27"/>
  <c r="C908" i="27"/>
  <c r="B908" i="27"/>
  <c r="A908" i="27"/>
  <c r="F907" i="27"/>
  <c r="E907" i="27"/>
  <c r="D907" i="27"/>
  <c r="C907" i="27"/>
  <c r="B907" i="27"/>
  <c r="A907" i="27"/>
  <c r="F906" i="27"/>
  <c r="E906" i="27"/>
  <c r="D906" i="27"/>
  <c r="C906" i="27"/>
  <c r="B906" i="27"/>
  <c r="A906" i="27"/>
  <c r="F905" i="27"/>
  <c r="E905" i="27"/>
  <c r="D905" i="27"/>
  <c r="C905" i="27"/>
  <c r="B905" i="27"/>
  <c r="A905" i="27"/>
  <c r="F904" i="27"/>
  <c r="E904" i="27"/>
  <c r="D904" i="27"/>
  <c r="C904" i="27"/>
  <c r="B904" i="27"/>
  <c r="A904" i="27"/>
  <c r="F903" i="27"/>
  <c r="E903" i="27"/>
  <c r="D903" i="27"/>
  <c r="C903" i="27"/>
  <c r="B903" i="27"/>
  <c r="A903" i="27"/>
  <c r="F902" i="27"/>
  <c r="E902" i="27"/>
  <c r="D902" i="27"/>
  <c r="C902" i="27"/>
  <c r="B902" i="27"/>
  <c r="A902" i="27"/>
  <c r="F901" i="27"/>
  <c r="E901" i="27"/>
  <c r="D901" i="27"/>
  <c r="C901" i="27"/>
  <c r="B901" i="27"/>
  <c r="A901" i="27"/>
  <c r="F900" i="27"/>
  <c r="E900" i="27"/>
  <c r="D900" i="27"/>
  <c r="C900" i="27"/>
  <c r="B900" i="27"/>
  <c r="A900" i="27"/>
  <c r="F899" i="27"/>
  <c r="E899" i="27"/>
  <c r="D899" i="27"/>
  <c r="C899" i="27"/>
  <c r="B899" i="27"/>
  <c r="A899" i="27"/>
  <c r="F898" i="27"/>
  <c r="E898" i="27"/>
  <c r="D898" i="27"/>
  <c r="C898" i="27"/>
  <c r="B898" i="27"/>
  <c r="A898" i="27"/>
  <c r="F897" i="27"/>
  <c r="E897" i="27"/>
  <c r="D897" i="27"/>
  <c r="C897" i="27"/>
  <c r="B897" i="27"/>
  <c r="A897" i="27"/>
  <c r="F896" i="27"/>
  <c r="E896" i="27"/>
  <c r="D896" i="27"/>
  <c r="C896" i="27"/>
  <c r="B896" i="27"/>
  <c r="A896" i="27"/>
  <c r="F895" i="27"/>
  <c r="E895" i="27"/>
  <c r="D895" i="27"/>
  <c r="C895" i="27"/>
  <c r="B895" i="27"/>
  <c r="A895" i="27"/>
  <c r="F894" i="27"/>
  <c r="E894" i="27"/>
  <c r="D894" i="27"/>
  <c r="C894" i="27"/>
  <c r="B894" i="27"/>
  <c r="A894" i="27"/>
  <c r="F893" i="27"/>
  <c r="E893" i="27"/>
  <c r="D893" i="27"/>
  <c r="C893" i="27"/>
  <c r="B893" i="27"/>
  <c r="A893" i="27"/>
  <c r="F892" i="27"/>
  <c r="E892" i="27"/>
  <c r="D892" i="27"/>
  <c r="C892" i="27"/>
  <c r="B892" i="27"/>
  <c r="A892" i="27"/>
  <c r="F891" i="27"/>
  <c r="E891" i="27"/>
  <c r="D891" i="27"/>
  <c r="C891" i="27"/>
  <c r="B891" i="27"/>
  <c r="A891" i="27"/>
  <c r="F890" i="27"/>
  <c r="E890" i="27"/>
  <c r="D890" i="27"/>
  <c r="C890" i="27"/>
  <c r="B890" i="27"/>
  <c r="A890" i="27"/>
  <c r="F889" i="27"/>
  <c r="E889" i="27"/>
  <c r="D889" i="27"/>
  <c r="C889" i="27"/>
  <c r="B889" i="27"/>
  <c r="A889" i="27"/>
  <c r="F888" i="27"/>
  <c r="E888" i="27"/>
  <c r="D888" i="27"/>
  <c r="C888" i="27"/>
  <c r="B888" i="27"/>
  <c r="A888" i="27"/>
  <c r="F887" i="27"/>
  <c r="E887" i="27"/>
  <c r="D887" i="27"/>
  <c r="C887" i="27"/>
  <c r="B887" i="27"/>
  <c r="A887" i="27"/>
  <c r="F886" i="27"/>
  <c r="E886" i="27"/>
  <c r="D886" i="27"/>
  <c r="C886" i="27"/>
  <c r="B886" i="27"/>
  <c r="A886" i="27"/>
  <c r="F885" i="27"/>
  <c r="E885" i="27"/>
  <c r="D885" i="27"/>
  <c r="C885" i="27"/>
  <c r="B885" i="27"/>
  <c r="A885" i="27"/>
  <c r="F884" i="27"/>
  <c r="E884" i="27"/>
  <c r="D884" i="27"/>
  <c r="C884" i="27"/>
  <c r="B884" i="27"/>
  <c r="A884" i="27"/>
  <c r="F883" i="27"/>
  <c r="E883" i="27"/>
  <c r="D883" i="27"/>
  <c r="C883" i="27"/>
  <c r="B883" i="27"/>
  <c r="A883" i="27"/>
  <c r="F882" i="27"/>
  <c r="E882" i="27"/>
  <c r="D882" i="27"/>
  <c r="C882" i="27"/>
  <c r="B882" i="27"/>
  <c r="A882" i="27"/>
  <c r="F881" i="27"/>
  <c r="E881" i="27"/>
  <c r="D881" i="27"/>
  <c r="C881" i="27"/>
  <c r="B881" i="27"/>
  <c r="A881" i="27"/>
  <c r="F880" i="27"/>
  <c r="E880" i="27"/>
  <c r="D880" i="27"/>
  <c r="C880" i="27"/>
  <c r="B880" i="27"/>
  <c r="A880" i="27"/>
  <c r="F879" i="27"/>
  <c r="E879" i="27"/>
  <c r="D879" i="27"/>
  <c r="C879" i="27"/>
  <c r="B879" i="27"/>
  <c r="A879" i="27"/>
  <c r="F878" i="27"/>
  <c r="E878" i="27"/>
  <c r="D878" i="27"/>
  <c r="C878" i="27"/>
  <c r="B878" i="27"/>
  <c r="A878" i="27"/>
  <c r="F877" i="27"/>
  <c r="E877" i="27"/>
  <c r="D877" i="27"/>
  <c r="C877" i="27"/>
  <c r="B877" i="27"/>
  <c r="A877" i="27"/>
  <c r="F876" i="27"/>
  <c r="E876" i="27"/>
  <c r="D876" i="27"/>
  <c r="C876" i="27"/>
  <c r="B876" i="27"/>
  <c r="A876" i="27"/>
  <c r="F875" i="27"/>
  <c r="E875" i="27"/>
  <c r="D875" i="27"/>
  <c r="C875" i="27"/>
  <c r="B875" i="27"/>
  <c r="A875" i="27"/>
  <c r="F874" i="27"/>
  <c r="E874" i="27"/>
  <c r="D874" i="27"/>
  <c r="C874" i="27"/>
  <c r="B874" i="27"/>
  <c r="A874" i="27"/>
  <c r="F873" i="27"/>
  <c r="E873" i="27"/>
  <c r="D873" i="27"/>
  <c r="C873" i="27"/>
  <c r="B873" i="27"/>
  <c r="A873" i="27"/>
  <c r="F872" i="27"/>
  <c r="E872" i="27"/>
  <c r="D872" i="27"/>
  <c r="C872" i="27"/>
  <c r="B872" i="27"/>
  <c r="A872" i="27"/>
  <c r="F871" i="27"/>
  <c r="E871" i="27"/>
  <c r="D871" i="27"/>
  <c r="C871" i="27"/>
  <c r="B871" i="27"/>
  <c r="A871" i="27"/>
  <c r="F870" i="27"/>
  <c r="E870" i="27"/>
  <c r="D870" i="27"/>
  <c r="C870" i="27"/>
  <c r="B870" i="27"/>
  <c r="A870" i="27"/>
  <c r="F869" i="27"/>
  <c r="E869" i="27"/>
  <c r="D869" i="27"/>
  <c r="C869" i="27"/>
  <c r="B869" i="27"/>
  <c r="A869" i="27"/>
  <c r="F868" i="27"/>
  <c r="E868" i="27"/>
  <c r="D868" i="27"/>
  <c r="C868" i="27"/>
  <c r="B868" i="27"/>
  <c r="A868" i="27"/>
  <c r="F867" i="27"/>
  <c r="E867" i="27"/>
  <c r="D867" i="27"/>
  <c r="C867" i="27"/>
  <c r="B867" i="27"/>
  <c r="A867" i="27"/>
  <c r="F866" i="27"/>
  <c r="E866" i="27"/>
  <c r="D866" i="27"/>
  <c r="C866" i="27"/>
  <c r="B866" i="27"/>
  <c r="A866" i="27"/>
  <c r="F865" i="27"/>
  <c r="E865" i="27"/>
  <c r="D865" i="27"/>
  <c r="C865" i="27"/>
  <c r="B865" i="27"/>
  <c r="A865" i="27"/>
  <c r="F864" i="27"/>
  <c r="E864" i="27"/>
  <c r="D864" i="27"/>
  <c r="C864" i="27"/>
  <c r="B864" i="27"/>
  <c r="A864" i="27"/>
  <c r="F863" i="27"/>
  <c r="E863" i="27"/>
  <c r="D863" i="27"/>
  <c r="C863" i="27"/>
  <c r="B863" i="27"/>
  <c r="A863" i="27"/>
  <c r="F862" i="27"/>
  <c r="E862" i="27"/>
  <c r="D862" i="27"/>
  <c r="C862" i="27"/>
  <c r="B862" i="27"/>
  <c r="A862" i="27"/>
  <c r="F861" i="27"/>
  <c r="E861" i="27"/>
  <c r="D861" i="27"/>
  <c r="C861" i="27"/>
  <c r="B861" i="27"/>
  <c r="A861" i="27"/>
  <c r="F860" i="27"/>
  <c r="E860" i="27"/>
  <c r="D860" i="27"/>
  <c r="C860" i="27"/>
  <c r="B860" i="27"/>
  <c r="A860" i="27"/>
  <c r="F859" i="27"/>
  <c r="E859" i="27"/>
  <c r="D859" i="27"/>
  <c r="C859" i="27"/>
  <c r="B859" i="27"/>
  <c r="A859" i="27"/>
  <c r="F858" i="27"/>
  <c r="E858" i="27"/>
  <c r="D858" i="27"/>
  <c r="C858" i="27"/>
  <c r="B858" i="27"/>
  <c r="A858" i="27"/>
  <c r="F857" i="27"/>
  <c r="E857" i="27"/>
  <c r="D857" i="27"/>
  <c r="C857" i="27"/>
  <c r="B857" i="27"/>
  <c r="A857" i="27"/>
  <c r="F856" i="27"/>
  <c r="E856" i="27"/>
  <c r="D856" i="27"/>
  <c r="C856" i="27"/>
  <c r="B856" i="27"/>
  <c r="A856" i="27"/>
  <c r="F855" i="27"/>
  <c r="E855" i="27"/>
  <c r="D855" i="27"/>
  <c r="C855" i="27"/>
  <c r="B855" i="27"/>
  <c r="A855" i="27"/>
  <c r="F854" i="27"/>
  <c r="E854" i="27"/>
  <c r="D854" i="27"/>
  <c r="C854" i="27"/>
  <c r="B854" i="27"/>
  <c r="A854" i="27"/>
  <c r="F853" i="27"/>
  <c r="E853" i="27"/>
  <c r="D853" i="27"/>
  <c r="C853" i="27"/>
  <c r="B853" i="27"/>
  <c r="A853" i="27"/>
  <c r="F852" i="27"/>
  <c r="E852" i="27"/>
  <c r="D852" i="27"/>
  <c r="C852" i="27"/>
  <c r="B852" i="27"/>
  <c r="A852" i="27"/>
  <c r="F851" i="27"/>
  <c r="E851" i="27"/>
  <c r="D851" i="27"/>
  <c r="C851" i="27"/>
  <c r="B851" i="27"/>
  <c r="A851" i="27"/>
  <c r="F850" i="27"/>
  <c r="E850" i="27"/>
  <c r="D850" i="27"/>
  <c r="C850" i="27"/>
  <c r="B850" i="27"/>
  <c r="A850" i="27"/>
  <c r="F849" i="27"/>
  <c r="E849" i="27"/>
  <c r="D849" i="27"/>
  <c r="C849" i="27"/>
  <c r="B849" i="27"/>
  <c r="A849" i="27"/>
  <c r="F848" i="27"/>
  <c r="E848" i="27"/>
  <c r="D848" i="27"/>
  <c r="C848" i="27"/>
  <c r="B848" i="27"/>
  <c r="A848" i="27"/>
  <c r="F847" i="27"/>
  <c r="E847" i="27"/>
  <c r="D847" i="27"/>
  <c r="C847" i="27"/>
  <c r="B847" i="27"/>
  <c r="A847" i="27"/>
  <c r="F846" i="27"/>
  <c r="E846" i="27"/>
  <c r="D846" i="27"/>
  <c r="C846" i="27"/>
  <c r="B846" i="27"/>
  <c r="A846" i="27"/>
  <c r="F845" i="27"/>
  <c r="E845" i="27"/>
  <c r="D845" i="27"/>
  <c r="C845" i="27"/>
  <c r="B845" i="27"/>
  <c r="A845" i="27"/>
  <c r="F844" i="27"/>
  <c r="E844" i="27"/>
  <c r="D844" i="27"/>
  <c r="C844" i="27"/>
  <c r="B844" i="27"/>
  <c r="A844" i="27"/>
  <c r="F843" i="27"/>
  <c r="E843" i="27"/>
  <c r="D843" i="27"/>
  <c r="C843" i="27"/>
  <c r="B843" i="27"/>
  <c r="A843" i="27"/>
  <c r="F842" i="27"/>
  <c r="E842" i="27"/>
  <c r="D842" i="27"/>
  <c r="C842" i="27"/>
  <c r="B842" i="27"/>
  <c r="A842" i="27"/>
  <c r="F841" i="27"/>
  <c r="E841" i="27"/>
  <c r="D841" i="27"/>
  <c r="C841" i="27"/>
  <c r="B841" i="27"/>
  <c r="A841" i="27"/>
  <c r="F840" i="27"/>
  <c r="E840" i="27"/>
  <c r="D840" i="27"/>
  <c r="C840" i="27"/>
  <c r="B840" i="27"/>
  <c r="A840" i="27"/>
  <c r="F839" i="27"/>
  <c r="E839" i="27"/>
  <c r="D839" i="27"/>
  <c r="C839" i="27"/>
  <c r="B839" i="27"/>
  <c r="A839" i="27"/>
  <c r="F838" i="27"/>
  <c r="E838" i="27"/>
  <c r="D838" i="27"/>
  <c r="C838" i="27"/>
  <c r="B838" i="27"/>
  <c r="A838" i="27"/>
  <c r="F837" i="27"/>
  <c r="E837" i="27"/>
  <c r="D837" i="27"/>
  <c r="C837" i="27"/>
  <c r="B837" i="27"/>
  <c r="A837" i="27"/>
  <c r="F836" i="27"/>
  <c r="E836" i="27"/>
  <c r="D836" i="27"/>
  <c r="C836" i="27"/>
  <c r="B836" i="27"/>
  <c r="A836" i="27"/>
  <c r="F835" i="27"/>
  <c r="E835" i="27"/>
  <c r="D835" i="27"/>
  <c r="C835" i="27"/>
  <c r="B835" i="27"/>
  <c r="A835" i="27"/>
  <c r="F834" i="27"/>
  <c r="E834" i="27"/>
  <c r="D834" i="27"/>
  <c r="C834" i="27"/>
  <c r="B834" i="27"/>
  <c r="A834" i="27"/>
  <c r="F833" i="27"/>
  <c r="E833" i="27"/>
  <c r="D833" i="27"/>
  <c r="C833" i="27"/>
  <c r="B833" i="27"/>
  <c r="A833" i="27"/>
  <c r="F832" i="27"/>
  <c r="E832" i="27"/>
  <c r="D832" i="27"/>
  <c r="C832" i="27"/>
  <c r="B832" i="27"/>
  <c r="A832" i="27"/>
  <c r="F831" i="27"/>
  <c r="E831" i="27"/>
  <c r="D831" i="27"/>
  <c r="C831" i="27"/>
  <c r="B831" i="27"/>
  <c r="A831" i="27"/>
  <c r="F830" i="27"/>
  <c r="E830" i="27"/>
  <c r="D830" i="27"/>
  <c r="C830" i="27"/>
  <c r="B830" i="27"/>
  <c r="A830" i="27"/>
  <c r="F829" i="27"/>
  <c r="E829" i="27"/>
  <c r="D829" i="27"/>
  <c r="C829" i="27"/>
  <c r="B829" i="27"/>
  <c r="A829" i="27"/>
  <c r="F828" i="27"/>
  <c r="E828" i="27"/>
  <c r="D828" i="27"/>
  <c r="C828" i="27"/>
  <c r="B828" i="27"/>
  <c r="A828" i="27"/>
  <c r="F827" i="27"/>
  <c r="E827" i="27"/>
  <c r="D827" i="27"/>
  <c r="C827" i="27"/>
  <c r="B827" i="27"/>
  <c r="A827" i="27"/>
  <c r="F826" i="27"/>
  <c r="E826" i="27"/>
  <c r="D826" i="27"/>
  <c r="C826" i="27"/>
  <c r="B826" i="27"/>
  <c r="A826" i="27"/>
  <c r="F825" i="27"/>
  <c r="E825" i="27"/>
  <c r="D825" i="27"/>
  <c r="C825" i="27"/>
  <c r="B825" i="27"/>
  <c r="A825" i="27"/>
  <c r="F824" i="27"/>
  <c r="E824" i="27"/>
  <c r="D824" i="27"/>
  <c r="C824" i="27"/>
  <c r="B824" i="27"/>
  <c r="A824" i="27"/>
  <c r="F823" i="27"/>
  <c r="E823" i="27"/>
  <c r="D823" i="27"/>
  <c r="C823" i="27"/>
  <c r="B823" i="27"/>
  <c r="A823" i="27"/>
  <c r="F822" i="27"/>
  <c r="E822" i="27"/>
  <c r="D822" i="27"/>
  <c r="C822" i="27"/>
  <c r="B822" i="27"/>
  <c r="A822" i="27"/>
  <c r="F821" i="27"/>
  <c r="E821" i="27"/>
  <c r="D821" i="27"/>
  <c r="C821" i="27"/>
  <c r="B821" i="27"/>
  <c r="A821" i="27"/>
  <c r="F820" i="27"/>
  <c r="E820" i="27"/>
  <c r="D820" i="27"/>
  <c r="C820" i="27"/>
  <c r="B820" i="27"/>
  <c r="A820" i="27"/>
  <c r="F819" i="27"/>
  <c r="E819" i="27"/>
  <c r="D819" i="27"/>
  <c r="C819" i="27"/>
  <c r="B819" i="27"/>
  <c r="A819" i="27"/>
  <c r="F818" i="27"/>
  <c r="E818" i="27"/>
  <c r="D818" i="27"/>
  <c r="C818" i="27"/>
  <c r="B818" i="27"/>
  <c r="A818" i="27"/>
  <c r="F817" i="27"/>
  <c r="E817" i="27"/>
  <c r="D817" i="27"/>
  <c r="C817" i="27"/>
  <c r="B817" i="27"/>
  <c r="A817" i="27"/>
  <c r="F816" i="27"/>
  <c r="E816" i="27"/>
  <c r="D816" i="27"/>
  <c r="C816" i="27"/>
  <c r="B816" i="27"/>
  <c r="A816" i="27"/>
  <c r="F815" i="27"/>
  <c r="E815" i="27"/>
  <c r="D815" i="27"/>
  <c r="C815" i="27"/>
  <c r="B815" i="27"/>
  <c r="A815" i="27"/>
  <c r="F814" i="27"/>
  <c r="E814" i="27"/>
  <c r="D814" i="27"/>
  <c r="C814" i="27"/>
  <c r="B814" i="27"/>
  <c r="A814" i="27"/>
  <c r="F813" i="27"/>
  <c r="E813" i="27"/>
  <c r="D813" i="27"/>
  <c r="C813" i="27"/>
  <c r="B813" i="27"/>
  <c r="A813" i="27"/>
  <c r="F812" i="27"/>
  <c r="E812" i="27"/>
  <c r="D812" i="27"/>
  <c r="C812" i="27"/>
  <c r="B812" i="27"/>
  <c r="A812" i="27"/>
  <c r="F811" i="27"/>
  <c r="E811" i="27"/>
  <c r="D811" i="27"/>
  <c r="C811" i="27"/>
  <c r="B811" i="27"/>
  <c r="A811" i="27"/>
  <c r="F810" i="27"/>
  <c r="E810" i="27"/>
  <c r="D810" i="27"/>
  <c r="C810" i="27"/>
  <c r="B810" i="27"/>
  <c r="A810" i="27"/>
  <c r="F809" i="27"/>
  <c r="E809" i="27"/>
  <c r="D809" i="27"/>
  <c r="C809" i="27"/>
  <c r="B809" i="27"/>
  <c r="A809" i="27"/>
  <c r="F808" i="27"/>
  <c r="E808" i="27"/>
  <c r="D808" i="27"/>
  <c r="C808" i="27"/>
  <c r="B808" i="27"/>
  <c r="A808" i="27"/>
  <c r="F807" i="27"/>
  <c r="E807" i="27"/>
  <c r="D807" i="27"/>
  <c r="C807" i="27"/>
  <c r="B807" i="27"/>
  <c r="A807" i="27"/>
  <c r="F806" i="27"/>
  <c r="E806" i="27"/>
  <c r="D806" i="27"/>
  <c r="C806" i="27"/>
  <c r="B806" i="27"/>
  <c r="A806" i="27"/>
  <c r="F805" i="27"/>
  <c r="E805" i="27"/>
  <c r="D805" i="27"/>
  <c r="C805" i="27"/>
  <c r="B805" i="27"/>
  <c r="A805" i="27"/>
  <c r="F804" i="27"/>
  <c r="E804" i="27"/>
  <c r="D804" i="27"/>
  <c r="C804" i="27"/>
  <c r="B804" i="27"/>
  <c r="A804" i="27"/>
  <c r="F803" i="27"/>
  <c r="E803" i="27"/>
  <c r="D803" i="27"/>
  <c r="C803" i="27"/>
  <c r="B803" i="27"/>
  <c r="A803" i="27"/>
  <c r="F802" i="27"/>
  <c r="E802" i="27"/>
  <c r="D802" i="27"/>
  <c r="C802" i="27"/>
  <c r="B802" i="27"/>
  <c r="A802" i="27"/>
  <c r="F801" i="27"/>
  <c r="E801" i="27"/>
  <c r="D801" i="27"/>
  <c r="C801" i="27"/>
  <c r="B801" i="27"/>
  <c r="A801" i="27"/>
  <c r="F800" i="27"/>
  <c r="E800" i="27"/>
  <c r="D800" i="27"/>
  <c r="C800" i="27"/>
  <c r="B800" i="27"/>
  <c r="A800" i="27"/>
  <c r="F799" i="27"/>
  <c r="E799" i="27"/>
  <c r="D799" i="27"/>
  <c r="C799" i="27"/>
  <c r="B799" i="27"/>
  <c r="A799" i="27"/>
  <c r="F798" i="27"/>
  <c r="E798" i="27"/>
  <c r="D798" i="27"/>
  <c r="C798" i="27"/>
  <c r="B798" i="27"/>
  <c r="A798" i="27"/>
  <c r="F797" i="27"/>
  <c r="E797" i="27"/>
  <c r="D797" i="27"/>
  <c r="C797" i="27"/>
  <c r="B797" i="27"/>
  <c r="A797" i="27"/>
  <c r="F796" i="27"/>
  <c r="E796" i="27"/>
  <c r="D796" i="27"/>
  <c r="C796" i="27"/>
  <c r="B796" i="27"/>
  <c r="A796" i="27"/>
  <c r="F795" i="27"/>
  <c r="E795" i="27"/>
  <c r="D795" i="27"/>
  <c r="C795" i="27"/>
  <c r="B795" i="27"/>
  <c r="A795" i="27"/>
  <c r="F794" i="27"/>
  <c r="E794" i="27"/>
  <c r="D794" i="27"/>
  <c r="C794" i="27"/>
  <c r="B794" i="27"/>
  <c r="A794" i="27"/>
  <c r="F793" i="27"/>
  <c r="E793" i="27"/>
  <c r="D793" i="27"/>
  <c r="C793" i="27"/>
  <c r="B793" i="27"/>
  <c r="A793" i="27"/>
  <c r="F792" i="27"/>
  <c r="E792" i="27"/>
  <c r="D792" i="27"/>
  <c r="C792" i="27"/>
  <c r="B792" i="27"/>
  <c r="A792" i="27"/>
  <c r="F791" i="27"/>
  <c r="E791" i="27"/>
  <c r="D791" i="27"/>
  <c r="C791" i="27"/>
  <c r="B791" i="27"/>
  <c r="A791" i="27"/>
  <c r="F790" i="27"/>
  <c r="E790" i="27"/>
  <c r="D790" i="27"/>
  <c r="C790" i="27"/>
  <c r="B790" i="27"/>
  <c r="A790" i="27"/>
  <c r="F789" i="27"/>
  <c r="E789" i="27"/>
  <c r="D789" i="27"/>
  <c r="C789" i="27"/>
  <c r="B789" i="27"/>
  <c r="A789" i="27"/>
  <c r="F788" i="27"/>
  <c r="E788" i="27"/>
  <c r="D788" i="27"/>
  <c r="C788" i="27"/>
  <c r="B788" i="27"/>
  <c r="A788" i="27"/>
  <c r="F787" i="27"/>
  <c r="E787" i="27"/>
  <c r="D787" i="27"/>
  <c r="C787" i="27"/>
  <c r="B787" i="27"/>
  <c r="A787" i="27"/>
  <c r="F786" i="27"/>
  <c r="E786" i="27"/>
  <c r="D786" i="27"/>
  <c r="C786" i="27"/>
  <c r="B786" i="27"/>
  <c r="A786" i="27"/>
  <c r="F785" i="27"/>
  <c r="E785" i="27"/>
  <c r="D785" i="27"/>
  <c r="C785" i="27"/>
  <c r="B785" i="27"/>
  <c r="A785" i="27"/>
  <c r="F784" i="27"/>
  <c r="E784" i="27"/>
  <c r="D784" i="27"/>
  <c r="C784" i="27"/>
  <c r="B784" i="27"/>
  <c r="A784" i="27"/>
  <c r="F783" i="27"/>
  <c r="E783" i="27"/>
  <c r="D783" i="27"/>
  <c r="C783" i="27"/>
  <c r="B783" i="27"/>
  <c r="A783" i="27"/>
  <c r="F782" i="27"/>
  <c r="E782" i="27"/>
  <c r="D782" i="27"/>
  <c r="C782" i="27"/>
  <c r="B782" i="27"/>
  <c r="A782" i="27"/>
  <c r="F781" i="27"/>
  <c r="E781" i="27"/>
  <c r="D781" i="27"/>
  <c r="C781" i="27"/>
  <c r="B781" i="27"/>
  <c r="A781" i="27"/>
  <c r="F780" i="27"/>
  <c r="E780" i="27"/>
  <c r="D780" i="27"/>
  <c r="C780" i="27"/>
  <c r="B780" i="27"/>
  <c r="A780" i="27"/>
  <c r="F779" i="27"/>
  <c r="E779" i="27"/>
  <c r="D779" i="27"/>
  <c r="C779" i="27"/>
  <c r="B779" i="27"/>
  <c r="A779" i="27"/>
  <c r="F778" i="27"/>
  <c r="E778" i="27"/>
  <c r="D778" i="27"/>
  <c r="C778" i="27"/>
  <c r="B778" i="27"/>
  <c r="A778" i="27"/>
  <c r="F777" i="27"/>
  <c r="E777" i="27"/>
  <c r="D777" i="27"/>
  <c r="C777" i="27"/>
  <c r="B777" i="27"/>
  <c r="A777" i="27"/>
  <c r="F776" i="27"/>
  <c r="E776" i="27"/>
  <c r="D776" i="27"/>
  <c r="C776" i="27"/>
  <c r="B776" i="27"/>
  <c r="A776" i="27"/>
  <c r="F775" i="27"/>
  <c r="E775" i="27"/>
  <c r="D775" i="27"/>
  <c r="C775" i="27"/>
  <c r="B775" i="27"/>
  <c r="A775" i="27"/>
  <c r="F774" i="27"/>
  <c r="E774" i="27"/>
  <c r="D774" i="27"/>
  <c r="C774" i="27"/>
  <c r="B774" i="27"/>
  <c r="A774" i="27"/>
  <c r="F773" i="27"/>
  <c r="E773" i="27"/>
  <c r="D773" i="27"/>
  <c r="C773" i="27"/>
  <c r="B773" i="27"/>
  <c r="A773" i="27"/>
  <c r="F772" i="27"/>
  <c r="E772" i="27"/>
  <c r="D772" i="27"/>
  <c r="C772" i="27"/>
  <c r="B772" i="27"/>
  <c r="A772" i="27"/>
  <c r="F771" i="27"/>
  <c r="E771" i="27"/>
  <c r="D771" i="27"/>
  <c r="C771" i="27"/>
  <c r="B771" i="27"/>
  <c r="A771" i="27"/>
  <c r="F770" i="27"/>
  <c r="E770" i="27"/>
  <c r="D770" i="27"/>
  <c r="C770" i="27"/>
  <c r="B770" i="27"/>
  <c r="A770" i="27"/>
  <c r="F769" i="27"/>
  <c r="E769" i="27"/>
  <c r="D769" i="27"/>
  <c r="C769" i="27"/>
  <c r="B769" i="27"/>
  <c r="A769" i="27"/>
  <c r="F768" i="27"/>
  <c r="E768" i="27"/>
  <c r="D768" i="27"/>
  <c r="C768" i="27"/>
  <c r="B768" i="27"/>
  <c r="A768" i="27"/>
  <c r="F767" i="27"/>
  <c r="E767" i="27"/>
  <c r="D767" i="27"/>
  <c r="C767" i="27"/>
  <c r="B767" i="27"/>
  <c r="A767" i="27"/>
  <c r="F766" i="27"/>
  <c r="E766" i="27"/>
  <c r="D766" i="27"/>
  <c r="C766" i="27"/>
  <c r="B766" i="27"/>
  <c r="A766" i="27"/>
  <c r="F765" i="27"/>
  <c r="E765" i="27"/>
  <c r="D765" i="27"/>
  <c r="C765" i="27"/>
  <c r="B765" i="27"/>
  <c r="A765" i="27"/>
  <c r="F764" i="27"/>
  <c r="E764" i="27"/>
  <c r="D764" i="27"/>
  <c r="C764" i="27"/>
  <c r="B764" i="27"/>
  <c r="A764" i="27"/>
  <c r="F763" i="27"/>
  <c r="E763" i="27"/>
  <c r="D763" i="27"/>
  <c r="C763" i="27"/>
  <c r="B763" i="27"/>
  <c r="A763" i="27"/>
  <c r="F762" i="27"/>
  <c r="E762" i="27"/>
  <c r="D762" i="27"/>
  <c r="C762" i="27"/>
  <c r="B762" i="27"/>
  <c r="A762" i="27"/>
  <c r="F761" i="27"/>
  <c r="E761" i="27"/>
  <c r="D761" i="27"/>
  <c r="C761" i="27"/>
  <c r="B761" i="27"/>
  <c r="A761" i="27"/>
  <c r="F760" i="27"/>
  <c r="E760" i="27"/>
  <c r="D760" i="27"/>
  <c r="C760" i="27"/>
  <c r="B760" i="27"/>
  <c r="A760" i="27"/>
  <c r="F759" i="27"/>
  <c r="E759" i="27"/>
  <c r="D759" i="27"/>
  <c r="C759" i="27"/>
  <c r="B759" i="27"/>
  <c r="A759" i="27"/>
  <c r="F758" i="27"/>
  <c r="E758" i="27"/>
  <c r="D758" i="27"/>
  <c r="C758" i="27"/>
  <c r="B758" i="27"/>
  <c r="A758" i="27"/>
  <c r="F757" i="27"/>
  <c r="E757" i="27"/>
  <c r="D757" i="27"/>
  <c r="C757" i="27"/>
  <c r="B757" i="27"/>
  <c r="A757" i="27"/>
  <c r="F756" i="27"/>
  <c r="E756" i="27"/>
  <c r="D756" i="27"/>
  <c r="C756" i="27"/>
  <c r="B756" i="27"/>
  <c r="A756" i="27"/>
  <c r="F755" i="27"/>
  <c r="E755" i="27"/>
  <c r="D755" i="27"/>
  <c r="C755" i="27"/>
  <c r="B755" i="27"/>
  <c r="A755" i="27"/>
  <c r="F754" i="27"/>
  <c r="E754" i="27"/>
  <c r="D754" i="27"/>
  <c r="C754" i="27"/>
  <c r="B754" i="27"/>
  <c r="A754" i="27"/>
  <c r="F753" i="27"/>
  <c r="E753" i="27"/>
  <c r="D753" i="27"/>
  <c r="C753" i="27"/>
  <c r="B753" i="27"/>
  <c r="A753" i="27"/>
  <c r="F752" i="27"/>
  <c r="E752" i="27"/>
  <c r="D752" i="27"/>
  <c r="C752" i="27"/>
  <c r="B752" i="27"/>
  <c r="A752" i="27"/>
  <c r="F751" i="27"/>
  <c r="E751" i="27"/>
  <c r="D751" i="27"/>
  <c r="C751" i="27"/>
  <c r="B751" i="27"/>
  <c r="A751" i="27"/>
  <c r="F750" i="27"/>
  <c r="E750" i="27"/>
  <c r="D750" i="27"/>
  <c r="C750" i="27"/>
  <c r="B750" i="27"/>
  <c r="A750" i="27"/>
  <c r="F749" i="27"/>
  <c r="E749" i="27"/>
  <c r="D749" i="27"/>
  <c r="C749" i="27"/>
  <c r="B749" i="27"/>
  <c r="A749" i="27"/>
  <c r="F748" i="27"/>
  <c r="E748" i="27"/>
  <c r="D748" i="27"/>
  <c r="C748" i="27"/>
  <c r="B748" i="27"/>
  <c r="A748" i="27"/>
  <c r="F747" i="27"/>
  <c r="E747" i="27"/>
  <c r="D747" i="27"/>
  <c r="C747" i="27"/>
  <c r="B747" i="27"/>
  <c r="A747" i="27"/>
  <c r="F746" i="27"/>
  <c r="E746" i="27"/>
  <c r="D746" i="27"/>
  <c r="C746" i="27"/>
  <c r="B746" i="27"/>
  <c r="A746" i="27"/>
  <c r="F745" i="27"/>
  <c r="E745" i="27"/>
  <c r="D745" i="27"/>
  <c r="C745" i="27"/>
  <c r="B745" i="27"/>
  <c r="A745" i="27"/>
  <c r="F744" i="27"/>
  <c r="E744" i="27"/>
  <c r="D744" i="27"/>
  <c r="C744" i="27"/>
  <c r="B744" i="27"/>
  <c r="A744" i="27"/>
  <c r="F743" i="27"/>
  <c r="E743" i="27"/>
  <c r="D743" i="27"/>
  <c r="C743" i="27"/>
  <c r="B743" i="27"/>
  <c r="A743" i="27"/>
  <c r="F742" i="27"/>
  <c r="E742" i="27"/>
  <c r="D742" i="27"/>
  <c r="C742" i="27"/>
  <c r="B742" i="27"/>
  <c r="A742" i="27"/>
  <c r="F741" i="27"/>
  <c r="E741" i="27"/>
  <c r="D741" i="27"/>
  <c r="C741" i="27"/>
  <c r="B741" i="27"/>
  <c r="A741" i="27"/>
  <c r="F740" i="27"/>
  <c r="E740" i="27"/>
  <c r="D740" i="27"/>
  <c r="C740" i="27"/>
  <c r="B740" i="27"/>
  <c r="A740" i="27"/>
  <c r="F739" i="27"/>
  <c r="E739" i="27"/>
  <c r="D739" i="27"/>
  <c r="C739" i="27"/>
  <c r="B739" i="27"/>
  <c r="A739" i="27"/>
  <c r="F738" i="27"/>
  <c r="E738" i="27"/>
  <c r="D738" i="27"/>
  <c r="C738" i="27"/>
  <c r="B738" i="27"/>
  <c r="A738" i="27"/>
  <c r="F737" i="27"/>
  <c r="E737" i="27"/>
  <c r="D737" i="27"/>
  <c r="C737" i="27"/>
  <c r="B737" i="27"/>
  <c r="A737" i="27"/>
  <c r="F736" i="27"/>
  <c r="E736" i="27"/>
  <c r="D736" i="27"/>
  <c r="C736" i="27"/>
  <c r="B736" i="27"/>
  <c r="A736" i="27"/>
  <c r="F735" i="27"/>
  <c r="E735" i="27"/>
  <c r="D735" i="27"/>
  <c r="C735" i="27"/>
  <c r="B735" i="27"/>
  <c r="A735" i="27"/>
  <c r="F734" i="27"/>
  <c r="E734" i="27"/>
  <c r="D734" i="27"/>
  <c r="C734" i="27"/>
  <c r="B734" i="27"/>
  <c r="A734" i="27"/>
  <c r="F733" i="27"/>
  <c r="E733" i="27"/>
  <c r="D733" i="27"/>
  <c r="C733" i="27"/>
  <c r="B733" i="27"/>
  <c r="A733" i="27"/>
  <c r="F732" i="27"/>
  <c r="E732" i="27"/>
  <c r="D732" i="27"/>
  <c r="C732" i="27"/>
  <c r="B732" i="27"/>
  <c r="A732" i="27"/>
  <c r="F731" i="27"/>
  <c r="E731" i="27"/>
  <c r="D731" i="27"/>
  <c r="C731" i="27"/>
  <c r="B731" i="27"/>
  <c r="A731" i="27"/>
  <c r="F730" i="27"/>
  <c r="E730" i="27"/>
  <c r="D730" i="27"/>
  <c r="C730" i="27"/>
  <c r="B730" i="27"/>
  <c r="A730" i="27"/>
  <c r="F729" i="27"/>
  <c r="E729" i="27"/>
  <c r="D729" i="27"/>
  <c r="C729" i="27"/>
  <c r="B729" i="27"/>
  <c r="A729" i="27"/>
  <c r="F728" i="27"/>
  <c r="E728" i="27"/>
  <c r="D728" i="27"/>
  <c r="C728" i="27"/>
  <c r="B728" i="27"/>
  <c r="A728" i="27"/>
  <c r="F727" i="27"/>
  <c r="E727" i="27"/>
  <c r="D727" i="27"/>
  <c r="C727" i="27"/>
  <c r="B727" i="27"/>
  <c r="A727" i="27"/>
  <c r="F726" i="27"/>
  <c r="E726" i="27"/>
  <c r="D726" i="27"/>
  <c r="C726" i="27"/>
  <c r="B726" i="27"/>
  <c r="A726" i="27"/>
  <c r="F725" i="27"/>
  <c r="E725" i="27"/>
  <c r="D725" i="27"/>
  <c r="C725" i="27"/>
  <c r="B725" i="27"/>
  <c r="A725" i="27"/>
  <c r="F724" i="27"/>
  <c r="E724" i="27"/>
  <c r="D724" i="27"/>
  <c r="C724" i="27"/>
  <c r="B724" i="27"/>
  <c r="A724" i="27"/>
  <c r="F723" i="27"/>
  <c r="E723" i="27"/>
  <c r="D723" i="27"/>
  <c r="C723" i="27"/>
  <c r="B723" i="27"/>
  <c r="A723" i="27"/>
  <c r="F722" i="27"/>
  <c r="E722" i="27"/>
  <c r="D722" i="27"/>
  <c r="C722" i="27"/>
  <c r="B722" i="27"/>
  <c r="A722" i="27"/>
  <c r="F721" i="27"/>
  <c r="E721" i="27"/>
  <c r="D721" i="27"/>
  <c r="C721" i="27"/>
  <c r="B721" i="27"/>
  <c r="A721" i="27"/>
  <c r="F720" i="27"/>
  <c r="E720" i="27"/>
  <c r="D720" i="27"/>
  <c r="C720" i="27"/>
  <c r="B720" i="27"/>
  <c r="A720" i="27"/>
  <c r="F719" i="27"/>
  <c r="E719" i="27"/>
  <c r="D719" i="27"/>
  <c r="C719" i="27"/>
  <c r="B719" i="27"/>
  <c r="A719" i="27"/>
  <c r="F718" i="27"/>
  <c r="E718" i="27"/>
  <c r="D718" i="27"/>
  <c r="C718" i="27"/>
  <c r="B718" i="27"/>
  <c r="A718" i="27"/>
  <c r="F717" i="27"/>
  <c r="E717" i="27"/>
  <c r="D717" i="27"/>
  <c r="C717" i="27"/>
  <c r="B717" i="27"/>
  <c r="A717" i="27"/>
  <c r="F716" i="27"/>
  <c r="E716" i="27"/>
  <c r="D716" i="27"/>
  <c r="C716" i="27"/>
  <c r="B716" i="27"/>
  <c r="A716" i="27"/>
  <c r="F715" i="27"/>
  <c r="E715" i="27"/>
  <c r="D715" i="27"/>
  <c r="C715" i="27"/>
  <c r="B715" i="27"/>
  <c r="A715" i="27"/>
  <c r="F714" i="27"/>
  <c r="E714" i="27"/>
  <c r="D714" i="27"/>
  <c r="C714" i="27"/>
  <c r="B714" i="27"/>
  <c r="A714" i="27"/>
  <c r="F713" i="27"/>
  <c r="E713" i="27"/>
  <c r="D713" i="27"/>
  <c r="C713" i="27"/>
  <c r="B713" i="27"/>
  <c r="A713" i="27"/>
  <c r="F712" i="27"/>
  <c r="E712" i="27"/>
  <c r="D712" i="27"/>
  <c r="C712" i="27"/>
  <c r="B712" i="27"/>
  <c r="A712" i="27"/>
  <c r="F711" i="27"/>
  <c r="E711" i="27"/>
  <c r="D711" i="27"/>
  <c r="C711" i="27"/>
  <c r="B711" i="27"/>
  <c r="A711" i="27"/>
  <c r="F710" i="27"/>
  <c r="E710" i="27"/>
  <c r="D710" i="27"/>
  <c r="C710" i="27"/>
  <c r="B710" i="27"/>
  <c r="A710" i="27"/>
  <c r="F709" i="27"/>
  <c r="E709" i="27"/>
  <c r="D709" i="27"/>
  <c r="C709" i="27"/>
  <c r="B709" i="27"/>
  <c r="A709" i="27"/>
  <c r="F708" i="27"/>
  <c r="E708" i="27"/>
  <c r="D708" i="27"/>
  <c r="C708" i="27"/>
  <c r="B708" i="27"/>
  <c r="A708" i="27"/>
  <c r="F707" i="27"/>
  <c r="E707" i="27"/>
  <c r="D707" i="27"/>
  <c r="C707" i="27"/>
  <c r="B707" i="27"/>
  <c r="A707" i="27"/>
  <c r="F706" i="27"/>
  <c r="E706" i="27"/>
  <c r="D706" i="27"/>
  <c r="C706" i="27"/>
  <c r="B706" i="27"/>
  <c r="A706" i="27"/>
  <c r="F705" i="27"/>
  <c r="E705" i="27"/>
  <c r="D705" i="27"/>
  <c r="C705" i="27"/>
  <c r="B705" i="27"/>
  <c r="A705" i="27"/>
  <c r="F704" i="27"/>
  <c r="E704" i="27"/>
  <c r="D704" i="27"/>
  <c r="C704" i="27"/>
  <c r="B704" i="27"/>
  <c r="A704" i="27"/>
  <c r="F703" i="27"/>
  <c r="E703" i="27"/>
  <c r="D703" i="27"/>
  <c r="C703" i="27"/>
  <c r="B703" i="27"/>
  <c r="A703" i="27"/>
  <c r="F702" i="27"/>
  <c r="E702" i="27"/>
  <c r="D702" i="27"/>
  <c r="C702" i="27"/>
  <c r="B702" i="27"/>
  <c r="A702" i="27"/>
  <c r="F701" i="27"/>
  <c r="E701" i="27"/>
  <c r="D701" i="27"/>
  <c r="C701" i="27"/>
  <c r="B701" i="27"/>
  <c r="A701" i="27"/>
  <c r="F700" i="27"/>
  <c r="E700" i="27"/>
  <c r="D700" i="27"/>
  <c r="C700" i="27"/>
  <c r="B700" i="27"/>
  <c r="A700" i="27"/>
  <c r="F699" i="27"/>
  <c r="E699" i="27"/>
  <c r="D699" i="27"/>
  <c r="C699" i="27"/>
  <c r="B699" i="27"/>
  <c r="A699" i="27"/>
  <c r="F698" i="27"/>
  <c r="E698" i="27"/>
  <c r="D698" i="27"/>
  <c r="C698" i="27"/>
  <c r="B698" i="27"/>
  <c r="A698" i="27"/>
  <c r="F697" i="27"/>
  <c r="E697" i="27"/>
  <c r="D697" i="27"/>
  <c r="C697" i="27"/>
  <c r="B697" i="27"/>
  <c r="A697" i="27"/>
  <c r="F696" i="27"/>
  <c r="E696" i="27"/>
  <c r="D696" i="27"/>
  <c r="C696" i="27"/>
  <c r="B696" i="27"/>
  <c r="A696" i="27"/>
  <c r="F695" i="27"/>
  <c r="E695" i="27"/>
  <c r="D695" i="27"/>
  <c r="C695" i="27"/>
  <c r="B695" i="27"/>
  <c r="A695" i="27"/>
  <c r="F694" i="27"/>
  <c r="E694" i="27"/>
  <c r="D694" i="27"/>
  <c r="C694" i="27"/>
  <c r="B694" i="27"/>
  <c r="A694" i="27"/>
  <c r="F693" i="27"/>
  <c r="E693" i="27"/>
  <c r="D693" i="27"/>
  <c r="C693" i="27"/>
  <c r="B693" i="27"/>
  <c r="A693" i="27"/>
  <c r="F692" i="27"/>
  <c r="E692" i="27"/>
  <c r="D692" i="27"/>
  <c r="C692" i="27"/>
  <c r="B692" i="27"/>
  <c r="A692" i="27"/>
  <c r="F691" i="27"/>
  <c r="E691" i="27"/>
  <c r="D691" i="27"/>
  <c r="C691" i="27"/>
  <c r="B691" i="27"/>
  <c r="A691" i="27"/>
  <c r="F690" i="27"/>
  <c r="E690" i="27"/>
  <c r="D690" i="27"/>
  <c r="C690" i="27"/>
  <c r="B690" i="27"/>
  <c r="A690" i="27"/>
  <c r="F689" i="27"/>
  <c r="E689" i="27"/>
  <c r="D689" i="27"/>
  <c r="C689" i="27"/>
  <c r="B689" i="27"/>
  <c r="A689" i="27"/>
  <c r="F688" i="27"/>
  <c r="E688" i="27"/>
  <c r="D688" i="27"/>
  <c r="C688" i="27"/>
  <c r="B688" i="27"/>
  <c r="A688" i="27"/>
  <c r="F687" i="27"/>
  <c r="E687" i="27"/>
  <c r="D687" i="27"/>
  <c r="C687" i="27"/>
  <c r="B687" i="27"/>
  <c r="A687" i="27"/>
  <c r="F686" i="27"/>
  <c r="E686" i="27"/>
  <c r="D686" i="27"/>
  <c r="C686" i="27"/>
  <c r="B686" i="27"/>
  <c r="A686" i="27"/>
  <c r="F685" i="27"/>
  <c r="E685" i="27"/>
  <c r="D685" i="27"/>
  <c r="C685" i="27"/>
  <c r="B685" i="27"/>
  <c r="A685" i="27"/>
  <c r="F684" i="27"/>
  <c r="E684" i="27"/>
  <c r="D684" i="27"/>
  <c r="C684" i="27"/>
  <c r="B684" i="27"/>
  <c r="A684" i="27"/>
  <c r="F683" i="27"/>
  <c r="E683" i="27"/>
  <c r="D683" i="27"/>
  <c r="C683" i="27"/>
  <c r="B683" i="27"/>
  <c r="A683" i="27"/>
  <c r="F682" i="27"/>
  <c r="E682" i="27"/>
  <c r="D682" i="27"/>
  <c r="C682" i="27"/>
  <c r="B682" i="27"/>
  <c r="A682" i="27"/>
  <c r="F681" i="27"/>
  <c r="E681" i="27"/>
  <c r="D681" i="27"/>
  <c r="C681" i="27"/>
  <c r="B681" i="27"/>
  <c r="A681" i="27"/>
  <c r="F680" i="27"/>
  <c r="E680" i="27"/>
  <c r="D680" i="27"/>
  <c r="C680" i="27"/>
  <c r="B680" i="27"/>
  <c r="A680" i="27"/>
  <c r="F679" i="27"/>
  <c r="E679" i="27"/>
  <c r="D679" i="27"/>
  <c r="C679" i="27"/>
  <c r="B679" i="27"/>
  <c r="A679" i="27"/>
  <c r="F678" i="27"/>
  <c r="E678" i="27"/>
  <c r="D678" i="27"/>
  <c r="C678" i="27"/>
  <c r="B678" i="27"/>
  <c r="A678" i="27"/>
  <c r="F677" i="27"/>
  <c r="E677" i="27"/>
  <c r="D677" i="27"/>
  <c r="C677" i="27"/>
  <c r="B677" i="27"/>
  <c r="A677" i="27"/>
  <c r="F676" i="27"/>
  <c r="E676" i="27"/>
  <c r="D676" i="27"/>
  <c r="C676" i="27"/>
  <c r="B676" i="27"/>
  <c r="A676" i="27"/>
  <c r="F675" i="27"/>
  <c r="E675" i="27"/>
  <c r="D675" i="27"/>
  <c r="C675" i="27"/>
  <c r="B675" i="27"/>
  <c r="A675" i="27"/>
  <c r="F674" i="27"/>
  <c r="E674" i="27"/>
  <c r="D674" i="27"/>
  <c r="C674" i="27"/>
  <c r="B674" i="27"/>
  <c r="A674" i="27"/>
  <c r="F673" i="27"/>
  <c r="E673" i="27"/>
  <c r="D673" i="27"/>
  <c r="C673" i="27"/>
  <c r="B673" i="27"/>
  <c r="A673" i="27"/>
  <c r="F672" i="27"/>
  <c r="E672" i="27"/>
  <c r="D672" i="27"/>
  <c r="C672" i="27"/>
  <c r="B672" i="27"/>
  <c r="A672" i="27"/>
  <c r="F671" i="27"/>
  <c r="E671" i="27"/>
  <c r="D671" i="27"/>
  <c r="C671" i="27"/>
  <c r="B671" i="27"/>
  <c r="A671" i="27"/>
  <c r="F670" i="27"/>
  <c r="E670" i="27"/>
  <c r="D670" i="27"/>
  <c r="C670" i="27"/>
  <c r="B670" i="27"/>
  <c r="A670" i="27"/>
  <c r="F669" i="27"/>
  <c r="E669" i="27"/>
  <c r="D669" i="27"/>
  <c r="C669" i="27"/>
  <c r="B669" i="27"/>
  <c r="A669" i="27"/>
  <c r="F668" i="27"/>
  <c r="E668" i="27"/>
  <c r="D668" i="27"/>
  <c r="C668" i="27"/>
  <c r="B668" i="27"/>
  <c r="A668" i="27"/>
  <c r="F667" i="27"/>
  <c r="E667" i="27"/>
  <c r="D667" i="27"/>
  <c r="C667" i="27"/>
  <c r="B667" i="27"/>
  <c r="A667" i="27"/>
  <c r="F666" i="27"/>
  <c r="E666" i="27"/>
  <c r="D666" i="27"/>
  <c r="C666" i="27"/>
  <c r="B666" i="27"/>
  <c r="A666" i="27"/>
  <c r="F665" i="27"/>
  <c r="E665" i="27"/>
  <c r="D665" i="27"/>
  <c r="C665" i="27"/>
  <c r="B665" i="27"/>
  <c r="A665" i="27"/>
  <c r="F664" i="27"/>
  <c r="E664" i="27"/>
  <c r="D664" i="27"/>
  <c r="C664" i="27"/>
  <c r="B664" i="27"/>
  <c r="A664" i="27"/>
  <c r="F663" i="27"/>
  <c r="E663" i="27"/>
  <c r="D663" i="27"/>
  <c r="C663" i="27"/>
  <c r="B663" i="27"/>
  <c r="A663" i="27"/>
  <c r="F662" i="27"/>
  <c r="E662" i="27"/>
  <c r="D662" i="27"/>
  <c r="C662" i="27"/>
  <c r="B662" i="27"/>
  <c r="A662" i="27"/>
  <c r="F661" i="27"/>
  <c r="E661" i="27"/>
  <c r="D661" i="27"/>
  <c r="C661" i="27"/>
  <c r="B661" i="27"/>
  <c r="A661" i="27"/>
  <c r="F660" i="27"/>
  <c r="E660" i="27"/>
  <c r="D660" i="27"/>
  <c r="C660" i="27"/>
  <c r="B660" i="27"/>
  <c r="A660" i="27"/>
  <c r="F659" i="27"/>
  <c r="E659" i="27"/>
  <c r="D659" i="27"/>
  <c r="C659" i="27"/>
  <c r="B659" i="27"/>
  <c r="A659" i="27"/>
  <c r="F658" i="27"/>
  <c r="E658" i="27"/>
  <c r="D658" i="27"/>
  <c r="C658" i="27"/>
  <c r="B658" i="27"/>
  <c r="A658" i="27"/>
  <c r="F657" i="27"/>
  <c r="E657" i="27"/>
  <c r="D657" i="27"/>
  <c r="C657" i="27"/>
  <c r="B657" i="27"/>
  <c r="A657" i="27"/>
  <c r="F656" i="27"/>
  <c r="E656" i="27"/>
  <c r="D656" i="27"/>
  <c r="C656" i="27"/>
  <c r="B656" i="27"/>
  <c r="A656" i="27"/>
  <c r="F655" i="27"/>
  <c r="E655" i="27"/>
  <c r="D655" i="27"/>
  <c r="C655" i="27"/>
  <c r="B655" i="27"/>
  <c r="A655" i="27"/>
  <c r="F654" i="27"/>
  <c r="E654" i="27"/>
  <c r="D654" i="27"/>
  <c r="C654" i="27"/>
  <c r="B654" i="27"/>
  <c r="A654" i="27"/>
  <c r="F653" i="27"/>
  <c r="E653" i="27"/>
  <c r="D653" i="27"/>
  <c r="C653" i="27"/>
  <c r="B653" i="27"/>
  <c r="A653" i="27"/>
  <c r="F652" i="27"/>
  <c r="E652" i="27"/>
  <c r="D652" i="27"/>
  <c r="C652" i="27"/>
  <c r="B652" i="27"/>
  <c r="A652" i="27"/>
  <c r="F651" i="27"/>
  <c r="E651" i="27"/>
  <c r="D651" i="27"/>
  <c r="C651" i="27"/>
  <c r="B651" i="27"/>
  <c r="A651" i="27"/>
  <c r="F650" i="27"/>
  <c r="E650" i="27"/>
  <c r="D650" i="27"/>
  <c r="C650" i="27"/>
  <c r="B650" i="27"/>
  <c r="A650" i="27"/>
  <c r="F649" i="27"/>
  <c r="E649" i="27"/>
  <c r="D649" i="27"/>
  <c r="C649" i="27"/>
  <c r="B649" i="27"/>
  <c r="A649" i="27"/>
  <c r="F648" i="27"/>
  <c r="E648" i="27"/>
  <c r="D648" i="27"/>
  <c r="C648" i="27"/>
  <c r="B648" i="27"/>
  <c r="A648" i="27"/>
  <c r="F647" i="27"/>
  <c r="E647" i="27"/>
  <c r="D647" i="27"/>
  <c r="C647" i="27"/>
  <c r="B647" i="27"/>
  <c r="A647" i="27"/>
  <c r="F646" i="27"/>
  <c r="E646" i="27"/>
  <c r="D646" i="27"/>
  <c r="C646" i="27"/>
  <c r="B646" i="27"/>
  <c r="A646" i="27"/>
  <c r="F645" i="27"/>
  <c r="E645" i="27"/>
  <c r="D645" i="27"/>
  <c r="C645" i="27"/>
  <c r="B645" i="27"/>
  <c r="A645" i="27"/>
  <c r="F644" i="27"/>
  <c r="E644" i="27"/>
  <c r="D644" i="27"/>
  <c r="C644" i="27"/>
  <c r="B644" i="27"/>
  <c r="A644" i="27"/>
  <c r="F643" i="27"/>
  <c r="E643" i="27"/>
  <c r="D643" i="27"/>
  <c r="C643" i="27"/>
  <c r="B643" i="27"/>
  <c r="A643" i="27"/>
  <c r="F642" i="27"/>
  <c r="E642" i="27"/>
  <c r="D642" i="27"/>
  <c r="C642" i="27"/>
  <c r="B642" i="27"/>
  <c r="A642" i="27"/>
  <c r="F641" i="27"/>
  <c r="E641" i="27"/>
  <c r="D641" i="27"/>
  <c r="C641" i="27"/>
  <c r="B641" i="27"/>
  <c r="A641" i="27"/>
  <c r="F640" i="27"/>
  <c r="E640" i="27"/>
  <c r="D640" i="27"/>
  <c r="C640" i="27"/>
  <c r="B640" i="27"/>
  <c r="A640" i="27"/>
  <c r="F639" i="27"/>
  <c r="E639" i="27"/>
  <c r="D639" i="27"/>
  <c r="C639" i="27"/>
  <c r="B639" i="27"/>
  <c r="A639" i="27"/>
  <c r="F638" i="27"/>
  <c r="E638" i="27"/>
  <c r="D638" i="27"/>
  <c r="C638" i="27"/>
  <c r="B638" i="27"/>
  <c r="A638" i="27"/>
  <c r="F637" i="27"/>
  <c r="E637" i="27"/>
  <c r="D637" i="27"/>
  <c r="C637" i="27"/>
  <c r="B637" i="27"/>
  <c r="A637" i="27"/>
  <c r="F636" i="27"/>
  <c r="E636" i="27"/>
  <c r="D636" i="27"/>
  <c r="C636" i="27"/>
  <c r="B636" i="27"/>
  <c r="A636" i="27"/>
  <c r="F635" i="27"/>
  <c r="E635" i="27"/>
  <c r="D635" i="27"/>
  <c r="C635" i="27"/>
  <c r="B635" i="27"/>
  <c r="A635" i="27"/>
  <c r="F634" i="27"/>
  <c r="E634" i="27"/>
  <c r="D634" i="27"/>
  <c r="C634" i="27"/>
  <c r="B634" i="27"/>
  <c r="A634" i="27"/>
  <c r="F633" i="27"/>
  <c r="E633" i="27"/>
  <c r="D633" i="27"/>
  <c r="C633" i="27"/>
  <c r="B633" i="27"/>
  <c r="A633" i="27"/>
  <c r="F632" i="27"/>
  <c r="E632" i="27"/>
  <c r="D632" i="27"/>
  <c r="C632" i="27"/>
  <c r="B632" i="27"/>
  <c r="A632" i="27"/>
  <c r="F631" i="27"/>
  <c r="E631" i="27"/>
  <c r="D631" i="27"/>
  <c r="C631" i="27"/>
  <c r="B631" i="27"/>
  <c r="A631" i="27"/>
  <c r="F630" i="27"/>
  <c r="E630" i="27"/>
  <c r="D630" i="27"/>
  <c r="C630" i="27"/>
  <c r="B630" i="27"/>
  <c r="A630" i="27"/>
  <c r="F629" i="27"/>
  <c r="E629" i="27"/>
  <c r="D629" i="27"/>
  <c r="C629" i="27"/>
  <c r="B629" i="27"/>
  <c r="A629" i="27"/>
  <c r="F628" i="27"/>
  <c r="E628" i="27"/>
  <c r="D628" i="27"/>
  <c r="C628" i="27"/>
  <c r="B628" i="27"/>
  <c r="A628" i="27"/>
  <c r="F627" i="27"/>
  <c r="E627" i="27"/>
  <c r="D627" i="27"/>
  <c r="C627" i="27"/>
  <c r="B627" i="27"/>
  <c r="A627" i="27"/>
  <c r="F626" i="27"/>
  <c r="E626" i="27"/>
  <c r="D626" i="27"/>
  <c r="C626" i="27"/>
  <c r="B626" i="27"/>
  <c r="A626" i="27"/>
  <c r="F625" i="27"/>
  <c r="E625" i="27"/>
  <c r="D625" i="27"/>
  <c r="C625" i="27"/>
  <c r="B625" i="27"/>
  <c r="A625" i="27"/>
  <c r="F624" i="27"/>
  <c r="E624" i="27"/>
  <c r="D624" i="27"/>
  <c r="C624" i="27"/>
  <c r="B624" i="27"/>
  <c r="A624" i="27"/>
  <c r="F623" i="27"/>
  <c r="E623" i="27"/>
  <c r="D623" i="27"/>
  <c r="C623" i="27"/>
  <c r="B623" i="27"/>
  <c r="A623" i="27"/>
  <c r="F622" i="27"/>
  <c r="E622" i="27"/>
  <c r="D622" i="27"/>
  <c r="C622" i="27"/>
  <c r="B622" i="27"/>
  <c r="A622" i="27"/>
  <c r="F621" i="27"/>
  <c r="E621" i="27"/>
  <c r="D621" i="27"/>
  <c r="C621" i="27"/>
  <c r="B621" i="27"/>
  <c r="A621" i="27"/>
  <c r="F620" i="27"/>
  <c r="E620" i="27"/>
  <c r="D620" i="27"/>
  <c r="C620" i="27"/>
  <c r="B620" i="27"/>
  <c r="A620" i="27"/>
  <c r="F619" i="27"/>
  <c r="E619" i="27"/>
  <c r="D619" i="27"/>
  <c r="C619" i="27"/>
  <c r="B619" i="27"/>
  <c r="A619" i="27"/>
  <c r="F618" i="27"/>
  <c r="E618" i="27"/>
  <c r="D618" i="27"/>
  <c r="C618" i="27"/>
  <c r="B618" i="27"/>
  <c r="A618" i="27"/>
  <c r="F617" i="27"/>
  <c r="E617" i="27"/>
  <c r="D617" i="27"/>
  <c r="C617" i="27"/>
  <c r="B617" i="27"/>
  <c r="A617" i="27"/>
  <c r="F616" i="27"/>
  <c r="E616" i="27"/>
  <c r="D616" i="27"/>
  <c r="C616" i="27"/>
  <c r="B616" i="27"/>
  <c r="A616" i="27"/>
  <c r="F615" i="27"/>
  <c r="E615" i="27"/>
  <c r="D615" i="27"/>
  <c r="C615" i="27"/>
  <c r="B615" i="27"/>
  <c r="A615" i="27"/>
  <c r="F614" i="27"/>
  <c r="E614" i="27"/>
  <c r="D614" i="27"/>
  <c r="C614" i="27"/>
  <c r="B614" i="27"/>
  <c r="A614" i="27"/>
  <c r="F613" i="27"/>
  <c r="E613" i="27"/>
  <c r="D613" i="27"/>
  <c r="C613" i="27"/>
  <c r="B613" i="27"/>
  <c r="A613" i="27"/>
  <c r="F612" i="27"/>
  <c r="E612" i="27"/>
  <c r="D612" i="27"/>
  <c r="C612" i="27"/>
  <c r="B612" i="27"/>
  <c r="A612" i="27"/>
  <c r="F611" i="27"/>
  <c r="E611" i="27"/>
  <c r="D611" i="27"/>
  <c r="C611" i="27"/>
  <c r="B611" i="27"/>
  <c r="A611" i="27"/>
  <c r="F610" i="27"/>
  <c r="E610" i="27"/>
  <c r="D610" i="27"/>
  <c r="C610" i="27"/>
  <c r="B610" i="27"/>
  <c r="A610" i="27"/>
  <c r="F609" i="27"/>
  <c r="E609" i="27"/>
  <c r="D609" i="27"/>
  <c r="C609" i="27"/>
  <c r="B609" i="27"/>
  <c r="A609" i="27"/>
  <c r="F608" i="27"/>
  <c r="E608" i="27"/>
  <c r="D608" i="27"/>
  <c r="C608" i="27"/>
  <c r="B608" i="27"/>
  <c r="A608" i="27"/>
  <c r="F607" i="27"/>
  <c r="E607" i="27"/>
  <c r="D607" i="27"/>
  <c r="C607" i="27"/>
  <c r="B607" i="27"/>
  <c r="A607" i="27"/>
  <c r="F606" i="27"/>
  <c r="E606" i="27"/>
  <c r="D606" i="27"/>
  <c r="C606" i="27"/>
  <c r="B606" i="27"/>
  <c r="A606" i="27"/>
  <c r="F605" i="27"/>
  <c r="E605" i="27"/>
  <c r="D605" i="27"/>
  <c r="C605" i="27"/>
  <c r="B605" i="27"/>
  <c r="A605" i="27"/>
  <c r="F604" i="27"/>
  <c r="E604" i="27"/>
  <c r="D604" i="27"/>
  <c r="C604" i="27"/>
  <c r="B604" i="27"/>
  <c r="A604" i="27"/>
  <c r="F603" i="27"/>
  <c r="E603" i="27"/>
  <c r="D603" i="27"/>
  <c r="C603" i="27"/>
  <c r="B603" i="27"/>
  <c r="A603" i="27"/>
  <c r="F602" i="27"/>
  <c r="E602" i="27"/>
  <c r="D602" i="27"/>
  <c r="C602" i="27"/>
  <c r="B602" i="27"/>
  <c r="A602" i="27"/>
  <c r="F601" i="27"/>
  <c r="E601" i="27"/>
  <c r="D601" i="27"/>
  <c r="C601" i="27"/>
  <c r="B601" i="27"/>
  <c r="A601" i="27"/>
  <c r="F600" i="27"/>
  <c r="E600" i="27"/>
  <c r="D600" i="27"/>
  <c r="C600" i="27"/>
  <c r="B600" i="27"/>
  <c r="A600" i="27"/>
  <c r="F599" i="27"/>
  <c r="E599" i="27"/>
  <c r="D599" i="27"/>
  <c r="C599" i="27"/>
  <c r="B599" i="27"/>
  <c r="A599" i="27"/>
  <c r="F598" i="27"/>
  <c r="E598" i="27"/>
  <c r="D598" i="27"/>
  <c r="C598" i="27"/>
  <c r="B598" i="27"/>
  <c r="A598" i="27"/>
  <c r="F597" i="27"/>
  <c r="E597" i="27"/>
  <c r="D597" i="27"/>
  <c r="C597" i="27"/>
  <c r="B597" i="27"/>
  <c r="A597" i="27"/>
  <c r="F596" i="27"/>
  <c r="E596" i="27"/>
  <c r="D596" i="27"/>
  <c r="C596" i="27"/>
  <c r="B596" i="27"/>
  <c r="A596" i="27"/>
  <c r="F595" i="27"/>
  <c r="E595" i="27"/>
  <c r="D595" i="27"/>
  <c r="C595" i="27"/>
  <c r="B595" i="27"/>
  <c r="A595" i="27"/>
  <c r="F594" i="27"/>
  <c r="E594" i="27"/>
  <c r="D594" i="27"/>
  <c r="C594" i="27"/>
  <c r="B594" i="27"/>
  <c r="A594" i="27"/>
  <c r="F593" i="27"/>
  <c r="E593" i="27"/>
  <c r="D593" i="27"/>
  <c r="C593" i="27"/>
  <c r="B593" i="27"/>
  <c r="A593" i="27"/>
  <c r="F592" i="27"/>
  <c r="E592" i="27"/>
  <c r="D592" i="27"/>
  <c r="C592" i="27"/>
  <c r="B592" i="27"/>
  <c r="A592" i="27"/>
  <c r="F591" i="27"/>
  <c r="E591" i="27"/>
  <c r="D591" i="27"/>
  <c r="C591" i="27"/>
  <c r="B591" i="27"/>
  <c r="A591" i="27"/>
  <c r="F590" i="27"/>
  <c r="E590" i="27"/>
  <c r="D590" i="27"/>
  <c r="C590" i="27"/>
  <c r="B590" i="27"/>
  <c r="A590" i="27"/>
  <c r="F589" i="27"/>
  <c r="E589" i="27"/>
  <c r="D589" i="27"/>
  <c r="C589" i="27"/>
  <c r="B589" i="27"/>
  <c r="A589" i="27"/>
  <c r="F588" i="27"/>
  <c r="E588" i="27"/>
  <c r="D588" i="27"/>
  <c r="C588" i="27"/>
  <c r="B588" i="27"/>
  <c r="A588" i="27"/>
  <c r="F587" i="27"/>
  <c r="E587" i="27"/>
  <c r="D587" i="27"/>
  <c r="C587" i="27"/>
  <c r="B587" i="27"/>
  <c r="A587" i="27"/>
  <c r="F586" i="27"/>
  <c r="E586" i="27"/>
  <c r="D586" i="27"/>
  <c r="C586" i="27"/>
  <c r="B586" i="27"/>
  <c r="A586" i="27"/>
  <c r="F585" i="27"/>
  <c r="E585" i="27"/>
  <c r="D585" i="27"/>
  <c r="C585" i="27"/>
  <c r="B585" i="27"/>
  <c r="A585" i="27"/>
  <c r="F584" i="27"/>
  <c r="E584" i="27"/>
  <c r="D584" i="27"/>
  <c r="C584" i="27"/>
  <c r="B584" i="27"/>
  <c r="A584" i="27"/>
  <c r="F583" i="27"/>
  <c r="E583" i="27"/>
  <c r="D583" i="27"/>
  <c r="C583" i="27"/>
  <c r="B583" i="27"/>
  <c r="A583" i="27"/>
  <c r="F582" i="27"/>
  <c r="E582" i="27"/>
  <c r="D582" i="27"/>
  <c r="C582" i="27"/>
  <c r="B582" i="27"/>
  <c r="A582" i="27"/>
  <c r="F581" i="27"/>
  <c r="E581" i="27"/>
  <c r="D581" i="27"/>
  <c r="C581" i="27"/>
  <c r="B581" i="27"/>
  <c r="A581" i="27"/>
  <c r="F580" i="27"/>
  <c r="E580" i="27"/>
  <c r="D580" i="27"/>
  <c r="C580" i="27"/>
  <c r="B580" i="27"/>
  <c r="A580" i="27"/>
  <c r="F579" i="27"/>
  <c r="E579" i="27"/>
  <c r="D579" i="27"/>
  <c r="C579" i="27"/>
  <c r="B579" i="27"/>
  <c r="A579" i="27"/>
  <c r="F578" i="27"/>
  <c r="E578" i="27"/>
  <c r="D578" i="27"/>
  <c r="C578" i="27"/>
  <c r="B578" i="27"/>
  <c r="A578" i="27"/>
  <c r="F577" i="27"/>
  <c r="E577" i="27"/>
  <c r="D577" i="27"/>
  <c r="C577" i="27"/>
  <c r="B577" i="27"/>
  <c r="A577" i="27"/>
  <c r="F576" i="27"/>
  <c r="E576" i="27"/>
  <c r="D576" i="27"/>
  <c r="C576" i="27"/>
  <c r="B576" i="27"/>
  <c r="A576" i="27"/>
  <c r="F575" i="27"/>
  <c r="E575" i="27"/>
  <c r="D575" i="27"/>
  <c r="C575" i="27"/>
  <c r="B575" i="27"/>
  <c r="A575" i="27"/>
  <c r="F574" i="27"/>
  <c r="E574" i="27"/>
  <c r="D574" i="27"/>
  <c r="C574" i="27"/>
  <c r="B574" i="27"/>
  <c r="A574" i="27"/>
  <c r="F573" i="27"/>
  <c r="E573" i="27"/>
  <c r="D573" i="27"/>
  <c r="C573" i="27"/>
  <c r="B573" i="27"/>
  <c r="A573" i="27"/>
  <c r="F572" i="27"/>
  <c r="E572" i="27"/>
  <c r="D572" i="27"/>
  <c r="C572" i="27"/>
  <c r="B572" i="27"/>
  <c r="A572" i="27"/>
  <c r="F571" i="27"/>
  <c r="E571" i="27"/>
  <c r="D571" i="27"/>
  <c r="C571" i="27"/>
  <c r="B571" i="27"/>
  <c r="A571" i="27"/>
  <c r="F570" i="27"/>
  <c r="E570" i="27"/>
  <c r="D570" i="27"/>
  <c r="C570" i="27"/>
  <c r="B570" i="27"/>
  <c r="A570" i="27"/>
  <c r="F569" i="27"/>
  <c r="E569" i="27"/>
  <c r="D569" i="27"/>
  <c r="C569" i="27"/>
  <c r="B569" i="27"/>
  <c r="A569" i="27"/>
  <c r="F568" i="27"/>
  <c r="E568" i="27"/>
  <c r="D568" i="27"/>
  <c r="C568" i="27"/>
  <c r="B568" i="27"/>
  <c r="A568" i="27"/>
  <c r="F567" i="27"/>
  <c r="E567" i="27"/>
  <c r="D567" i="27"/>
  <c r="C567" i="27"/>
  <c r="B567" i="27"/>
  <c r="A567" i="27"/>
  <c r="F566" i="27"/>
  <c r="E566" i="27"/>
  <c r="D566" i="27"/>
  <c r="C566" i="27"/>
  <c r="B566" i="27"/>
  <c r="A566" i="27"/>
  <c r="F565" i="27"/>
  <c r="E565" i="27"/>
  <c r="D565" i="27"/>
  <c r="C565" i="27"/>
  <c r="B565" i="27"/>
  <c r="A565" i="27"/>
  <c r="F564" i="27"/>
  <c r="E564" i="27"/>
  <c r="D564" i="27"/>
  <c r="C564" i="27"/>
  <c r="B564" i="27"/>
  <c r="A564" i="27"/>
  <c r="F563" i="27"/>
  <c r="E563" i="27"/>
  <c r="D563" i="27"/>
  <c r="C563" i="27"/>
  <c r="B563" i="27"/>
  <c r="A563" i="27"/>
  <c r="F562" i="27"/>
  <c r="E562" i="27"/>
  <c r="D562" i="27"/>
  <c r="C562" i="27"/>
  <c r="B562" i="27"/>
  <c r="A562" i="27"/>
  <c r="F561" i="27"/>
  <c r="E561" i="27"/>
  <c r="D561" i="27"/>
  <c r="C561" i="27"/>
  <c r="B561" i="27"/>
  <c r="A561" i="27"/>
  <c r="F560" i="27"/>
  <c r="E560" i="27"/>
  <c r="D560" i="27"/>
  <c r="C560" i="27"/>
  <c r="B560" i="27"/>
  <c r="A560" i="27"/>
  <c r="F559" i="27"/>
  <c r="E559" i="27"/>
  <c r="D559" i="27"/>
  <c r="C559" i="27"/>
  <c r="B559" i="27"/>
  <c r="A559" i="27"/>
  <c r="F558" i="27"/>
  <c r="E558" i="27"/>
  <c r="D558" i="27"/>
  <c r="C558" i="27"/>
  <c r="B558" i="27"/>
  <c r="A558" i="27"/>
  <c r="F557" i="27"/>
  <c r="E557" i="27"/>
  <c r="D557" i="27"/>
  <c r="C557" i="27"/>
  <c r="B557" i="27"/>
  <c r="A557" i="27"/>
  <c r="F556" i="27"/>
  <c r="E556" i="27"/>
  <c r="D556" i="27"/>
  <c r="C556" i="27"/>
  <c r="B556" i="27"/>
  <c r="A556" i="27"/>
  <c r="F555" i="27"/>
  <c r="E555" i="27"/>
  <c r="D555" i="27"/>
  <c r="C555" i="27"/>
  <c r="B555" i="27"/>
  <c r="A555" i="27"/>
  <c r="F554" i="27"/>
  <c r="E554" i="27"/>
  <c r="D554" i="27"/>
  <c r="C554" i="27"/>
  <c r="B554" i="27"/>
  <c r="A554" i="27"/>
  <c r="F553" i="27"/>
  <c r="E553" i="27"/>
  <c r="D553" i="27"/>
  <c r="C553" i="27"/>
  <c r="B553" i="27"/>
  <c r="A553" i="27"/>
  <c r="F552" i="27"/>
  <c r="E552" i="27"/>
  <c r="D552" i="27"/>
  <c r="C552" i="27"/>
  <c r="B552" i="27"/>
  <c r="A552" i="27"/>
  <c r="F551" i="27"/>
  <c r="E551" i="27"/>
  <c r="D551" i="27"/>
  <c r="C551" i="27"/>
  <c r="B551" i="27"/>
  <c r="A551" i="27"/>
  <c r="F550" i="27"/>
  <c r="E550" i="27"/>
  <c r="D550" i="27"/>
  <c r="C550" i="27"/>
  <c r="B550" i="27"/>
  <c r="A550" i="27"/>
  <c r="F549" i="27"/>
  <c r="E549" i="27"/>
  <c r="D549" i="27"/>
  <c r="C549" i="27"/>
  <c r="B549" i="27"/>
  <c r="A549" i="27"/>
  <c r="F548" i="27"/>
  <c r="E548" i="27"/>
  <c r="D548" i="27"/>
  <c r="C548" i="27"/>
  <c r="B548" i="27"/>
  <c r="A548" i="27"/>
  <c r="F547" i="27"/>
  <c r="E547" i="27"/>
  <c r="D547" i="27"/>
  <c r="C547" i="27"/>
  <c r="B547" i="27"/>
  <c r="A547" i="27"/>
  <c r="F546" i="27"/>
  <c r="E546" i="27"/>
  <c r="D546" i="27"/>
  <c r="C546" i="27"/>
  <c r="B546" i="27"/>
  <c r="A546" i="27"/>
  <c r="F545" i="27"/>
  <c r="E545" i="27"/>
  <c r="D545" i="27"/>
  <c r="C545" i="27"/>
  <c r="B545" i="27"/>
  <c r="A545" i="27"/>
  <c r="F544" i="27"/>
  <c r="E544" i="27"/>
  <c r="D544" i="27"/>
  <c r="C544" i="27"/>
  <c r="B544" i="27"/>
  <c r="A544" i="27"/>
  <c r="F543" i="27"/>
  <c r="E543" i="27"/>
  <c r="D543" i="27"/>
  <c r="C543" i="27"/>
  <c r="B543" i="27"/>
  <c r="A543" i="27"/>
  <c r="F542" i="27"/>
  <c r="E542" i="27"/>
  <c r="D542" i="27"/>
  <c r="C542" i="27"/>
  <c r="B542" i="27"/>
  <c r="A542" i="27"/>
  <c r="F541" i="27"/>
  <c r="E541" i="27"/>
  <c r="D541" i="27"/>
  <c r="C541" i="27"/>
  <c r="B541" i="27"/>
  <c r="A541" i="27"/>
  <c r="F540" i="27"/>
  <c r="E540" i="27"/>
  <c r="D540" i="27"/>
  <c r="C540" i="27"/>
  <c r="B540" i="27"/>
  <c r="A540" i="27"/>
  <c r="F539" i="27"/>
  <c r="E539" i="27"/>
  <c r="D539" i="27"/>
  <c r="C539" i="27"/>
  <c r="B539" i="27"/>
  <c r="A539" i="27"/>
  <c r="F538" i="27"/>
  <c r="E538" i="27"/>
  <c r="D538" i="27"/>
  <c r="C538" i="27"/>
  <c r="B538" i="27"/>
  <c r="A538" i="27"/>
  <c r="F537" i="27"/>
  <c r="E537" i="27"/>
  <c r="D537" i="27"/>
  <c r="C537" i="27"/>
  <c r="B537" i="27"/>
  <c r="A537" i="27"/>
  <c r="F536" i="27"/>
  <c r="E536" i="27"/>
  <c r="D536" i="27"/>
  <c r="C536" i="27"/>
  <c r="B536" i="27"/>
  <c r="A536" i="27"/>
  <c r="F535" i="27"/>
  <c r="E535" i="27"/>
  <c r="D535" i="27"/>
  <c r="C535" i="27"/>
  <c r="B535" i="27"/>
  <c r="A535" i="27"/>
  <c r="F534" i="27"/>
  <c r="E534" i="27"/>
  <c r="D534" i="27"/>
  <c r="C534" i="27"/>
  <c r="B534" i="27"/>
  <c r="A534" i="27"/>
  <c r="F533" i="27"/>
  <c r="E533" i="27"/>
  <c r="D533" i="27"/>
  <c r="C533" i="27"/>
  <c r="B533" i="27"/>
  <c r="A533" i="27"/>
  <c r="F532" i="27"/>
  <c r="E532" i="27"/>
  <c r="D532" i="27"/>
  <c r="C532" i="27"/>
  <c r="B532" i="27"/>
  <c r="A532" i="27"/>
  <c r="F531" i="27"/>
  <c r="E531" i="27"/>
  <c r="D531" i="27"/>
  <c r="C531" i="27"/>
  <c r="B531" i="27"/>
  <c r="A531" i="27"/>
  <c r="F530" i="27"/>
  <c r="E530" i="27"/>
  <c r="D530" i="27"/>
  <c r="C530" i="27"/>
  <c r="B530" i="27"/>
  <c r="A530" i="27"/>
  <c r="F529" i="27"/>
  <c r="E529" i="27"/>
  <c r="D529" i="27"/>
  <c r="C529" i="27"/>
  <c r="B529" i="27"/>
  <c r="A529" i="27"/>
  <c r="F528" i="27"/>
  <c r="E528" i="27"/>
  <c r="D528" i="27"/>
  <c r="C528" i="27"/>
  <c r="B528" i="27"/>
  <c r="A528" i="27"/>
  <c r="F527" i="27"/>
  <c r="E527" i="27"/>
  <c r="D527" i="27"/>
  <c r="C527" i="27"/>
  <c r="B527" i="27"/>
  <c r="A527" i="27"/>
  <c r="F526" i="27"/>
  <c r="E526" i="27"/>
  <c r="D526" i="27"/>
  <c r="C526" i="27"/>
  <c r="B526" i="27"/>
  <c r="A526" i="27"/>
  <c r="F525" i="27"/>
  <c r="E525" i="27"/>
  <c r="D525" i="27"/>
  <c r="C525" i="27"/>
  <c r="B525" i="27"/>
  <c r="A525" i="27"/>
  <c r="F524" i="27"/>
  <c r="E524" i="27"/>
  <c r="D524" i="27"/>
  <c r="C524" i="27"/>
  <c r="B524" i="27"/>
  <c r="A524" i="27"/>
  <c r="F523" i="27"/>
  <c r="E523" i="27"/>
  <c r="D523" i="27"/>
  <c r="C523" i="27"/>
  <c r="B523" i="27"/>
  <c r="A523" i="27"/>
  <c r="F522" i="27"/>
  <c r="E522" i="27"/>
  <c r="D522" i="27"/>
  <c r="C522" i="27"/>
  <c r="B522" i="27"/>
  <c r="A522" i="27"/>
  <c r="F521" i="27"/>
  <c r="E521" i="27"/>
  <c r="D521" i="27"/>
  <c r="C521" i="27"/>
  <c r="B521" i="27"/>
  <c r="A521" i="27"/>
  <c r="F520" i="27"/>
  <c r="E520" i="27"/>
  <c r="D520" i="27"/>
  <c r="C520" i="27"/>
  <c r="B520" i="27"/>
  <c r="A520" i="27"/>
  <c r="F519" i="27"/>
  <c r="E519" i="27"/>
  <c r="D519" i="27"/>
  <c r="C519" i="27"/>
  <c r="B519" i="27"/>
  <c r="A519" i="27"/>
  <c r="F518" i="27"/>
  <c r="E518" i="27"/>
  <c r="D518" i="27"/>
  <c r="C518" i="27"/>
  <c r="B518" i="27"/>
  <c r="A518" i="27"/>
  <c r="F517" i="27"/>
  <c r="E517" i="27"/>
  <c r="D517" i="27"/>
  <c r="C517" i="27"/>
  <c r="B517" i="27"/>
  <c r="A517" i="27"/>
  <c r="F516" i="27"/>
  <c r="E516" i="27"/>
  <c r="D516" i="27"/>
  <c r="C516" i="27"/>
  <c r="B516" i="27"/>
  <c r="A516" i="27"/>
  <c r="F515" i="27"/>
  <c r="E515" i="27"/>
  <c r="D515" i="27"/>
  <c r="C515" i="27"/>
  <c r="B515" i="27"/>
  <c r="A515" i="27"/>
  <c r="F514" i="27"/>
  <c r="E514" i="27"/>
  <c r="D514" i="27"/>
  <c r="C514" i="27"/>
  <c r="B514" i="27"/>
  <c r="A514" i="27"/>
  <c r="F513" i="27"/>
  <c r="E513" i="27"/>
  <c r="D513" i="27"/>
  <c r="C513" i="27"/>
  <c r="B513" i="27"/>
  <c r="A513" i="27"/>
  <c r="F512" i="27"/>
  <c r="E512" i="27"/>
  <c r="D512" i="27"/>
  <c r="C512" i="27"/>
  <c r="B512" i="27"/>
  <c r="A512" i="27"/>
  <c r="F511" i="27"/>
  <c r="E511" i="27"/>
  <c r="D511" i="27"/>
  <c r="C511" i="27"/>
  <c r="B511" i="27"/>
  <c r="A511" i="27"/>
  <c r="F510" i="27"/>
  <c r="E510" i="27"/>
  <c r="D510" i="27"/>
  <c r="C510" i="27"/>
  <c r="B510" i="27"/>
  <c r="A510" i="27"/>
  <c r="F509" i="27"/>
  <c r="E509" i="27"/>
  <c r="D509" i="27"/>
  <c r="C509" i="27"/>
  <c r="B509" i="27"/>
  <c r="A509" i="27"/>
  <c r="F508" i="27"/>
  <c r="E508" i="27"/>
  <c r="D508" i="27"/>
  <c r="C508" i="27"/>
  <c r="B508" i="27"/>
  <c r="A508" i="27"/>
  <c r="F507" i="27"/>
  <c r="E507" i="27"/>
  <c r="D507" i="27"/>
  <c r="C507" i="27"/>
  <c r="B507" i="27"/>
  <c r="A507" i="27"/>
  <c r="F506" i="27"/>
  <c r="E506" i="27"/>
  <c r="D506" i="27"/>
  <c r="C506" i="27"/>
  <c r="B506" i="27"/>
  <c r="A506" i="27"/>
  <c r="F505" i="27"/>
  <c r="E505" i="27"/>
  <c r="D505" i="27"/>
  <c r="C505" i="27"/>
  <c r="B505" i="27"/>
  <c r="A505" i="27"/>
  <c r="F504" i="27"/>
  <c r="E504" i="27"/>
  <c r="D504" i="27"/>
  <c r="C504" i="27"/>
  <c r="B504" i="27"/>
  <c r="A504" i="27"/>
  <c r="F503" i="27"/>
  <c r="E503" i="27"/>
  <c r="D503" i="27"/>
  <c r="C503" i="27"/>
  <c r="B503" i="27"/>
  <c r="A503" i="27"/>
  <c r="F502" i="27"/>
  <c r="E502" i="27"/>
  <c r="D502" i="27"/>
  <c r="C502" i="27"/>
  <c r="B502" i="27"/>
  <c r="A502" i="27"/>
  <c r="F501" i="27"/>
  <c r="E501" i="27"/>
  <c r="D501" i="27"/>
  <c r="C501" i="27"/>
  <c r="B501" i="27"/>
  <c r="A501" i="27"/>
  <c r="F500" i="27"/>
  <c r="E500" i="27"/>
  <c r="D500" i="27"/>
  <c r="C500" i="27"/>
  <c r="B500" i="27"/>
  <c r="A500" i="27"/>
  <c r="F499" i="27"/>
  <c r="E499" i="27"/>
  <c r="D499" i="27"/>
  <c r="C499" i="27"/>
  <c r="B499" i="27"/>
  <c r="A499" i="27"/>
  <c r="F498" i="27"/>
  <c r="E498" i="27"/>
  <c r="D498" i="27"/>
  <c r="C498" i="27"/>
  <c r="B498" i="27"/>
  <c r="A498" i="27"/>
  <c r="F497" i="27"/>
  <c r="E497" i="27"/>
  <c r="D497" i="27"/>
  <c r="C497" i="27"/>
  <c r="B497" i="27"/>
  <c r="A497" i="27"/>
  <c r="F496" i="27"/>
  <c r="E496" i="27"/>
  <c r="D496" i="27"/>
  <c r="C496" i="27"/>
  <c r="B496" i="27"/>
  <c r="A496" i="27"/>
  <c r="F495" i="27"/>
  <c r="E495" i="27"/>
  <c r="D495" i="27"/>
  <c r="C495" i="27"/>
  <c r="B495" i="27"/>
  <c r="A495" i="27"/>
  <c r="F494" i="27"/>
  <c r="E494" i="27"/>
  <c r="D494" i="27"/>
  <c r="C494" i="27"/>
  <c r="B494" i="27"/>
  <c r="A494" i="27"/>
  <c r="F493" i="27"/>
  <c r="E493" i="27"/>
  <c r="D493" i="27"/>
  <c r="C493" i="27"/>
  <c r="B493" i="27"/>
  <c r="A493" i="27"/>
  <c r="F492" i="27"/>
  <c r="E492" i="27"/>
  <c r="D492" i="27"/>
  <c r="C492" i="27"/>
  <c r="B492" i="27"/>
  <c r="A492" i="27"/>
  <c r="F491" i="27"/>
  <c r="E491" i="27"/>
  <c r="D491" i="27"/>
  <c r="C491" i="27"/>
  <c r="B491" i="27"/>
  <c r="A491" i="27"/>
  <c r="F490" i="27"/>
  <c r="E490" i="27"/>
  <c r="D490" i="27"/>
  <c r="C490" i="27"/>
  <c r="B490" i="27"/>
  <c r="A490" i="27"/>
  <c r="F489" i="27"/>
  <c r="E489" i="27"/>
  <c r="D489" i="27"/>
  <c r="C489" i="27"/>
  <c r="B489" i="27"/>
  <c r="A489" i="27"/>
  <c r="F488" i="27"/>
  <c r="E488" i="27"/>
  <c r="D488" i="27"/>
  <c r="C488" i="27"/>
  <c r="B488" i="27"/>
  <c r="A488" i="27"/>
  <c r="F487" i="27"/>
  <c r="E487" i="27"/>
  <c r="D487" i="27"/>
  <c r="C487" i="27"/>
  <c r="B487" i="27"/>
  <c r="A487" i="27"/>
  <c r="F486" i="27"/>
  <c r="E486" i="27"/>
  <c r="D486" i="27"/>
  <c r="C486" i="27"/>
  <c r="B486" i="27"/>
  <c r="A486" i="27"/>
  <c r="F485" i="27"/>
  <c r="E485" i="27"/>
  <c r="D485" i="27"/>
  <c r="C485" i="27"/>
  <c r="B485" i="27"/>
  <c r="A485" i="27"/>
  <c r="F484" i="27"/>
  <c r="E484" i="27"/>
  <c r="D484" i="27"/>
  <c r="C484" i="27"/>
  <c r="B484" i="27"/>
  <c r="A484" i="27"/>
  <c r="F483" i="27"/>
  <c r="E483" i="27"/>
  <c r="D483" i="27"/>
  <c r="C483" i="27"/>
  <c r="B483" i="27"/>
  <c r="A483" i="27"/>
  <c r="F482" i="27"/>
  <c r="E482" i="27"/>
  <c r="D482" i="27"/>
  <c r="C482" i="27"/>
  <c r="B482" i="27"/>
  <c r="A482" i="27"/>
  <c r="F481" i="27"/>
  <c r="E481" i="27"/>
  <c r="D481" i="27"/>
  <c r="C481" i="27"/>
  <c r="B481" i="27"/>
  <c r="A481" i="27"/>
  <c r="F480" i="27"/>
  <c r="E480" i="27"/>
  <c r="D480" i="27"/>
  <c r="C480" i="27"/>
  <c r="B480" i="27"/>
  <c r="A480" i="27"/>
  <c r="F479" i="27"/>
  <c r="E479" i="27"/>
  <c r="D479" i="27"/>
  <c r="C479" i="27"/>
  <c r="B479" i="27"/>
  <c r="A479" i="27"/>
  <c r="F478" i="27"/>
  <c r="E478" i="27"/>
  <c r="D478" i="27"/>
  <c r="C478" i="27"/>
  <c r="B478" i="27"/>
  <c r="A478" i="27"/>
  <c r="F477" i="27"/>
  <c r="E477" i="27"/>
  <c r="D477" i="27"/>
  <c r="C477" i="27"/>
  <c r="B477" i="27"/>
  <c r="A477" i="27"/>
  <c r="F476" i="27"/>
  <c r="E476" i="27"/>
  <c r="D476" i="27"/>
  <c r="C476" i="27"/>
  <c r="B476" i="27"/>
  <c r="A476" i="27"/>
  <c r="F475" i="27"/>
  <c r="E475" i="27"/>
  <c r="D475" i="27"/>
  <c r="C475" i="27"/>
  <c r="B475" i="27"/>
  <c r="A475" i="27"/>
  <c r="F474" i="27"/>
  <c r="E474" i="27"/>
  <c r="D474" i="27"/>
  <c r="C474" i="27"/>
  <c r="B474" i="27"/>
  <c r="A474" i="27"/>
  <c r="F473" i="27"/>
  <c r="E473" i="27"/>
  <c r="D473" i="27"/>
  <c r="C473" i="27"/>
  <c r="B473" i="27"/>
  <c r="A473" i="27"/>
  <c r="F472" i="27"/>
  <c r="E472" i="27"/>
  <c r="D472" i="27"/>
  <c r="C472" i="27"/>
  <c r="B472" i="27"/>
  <c r="A472" i="27"/>
  <c r="F471" i="27"/>
  <c r="E471" i="27"/>
  <c r="D471" i="27"/>
  <c r="C471" i="27"/>
  <c r="B471" i="27"/>
  <c r="A471" i="27"/>
  <c r="F470" i="27"/>
  <c r="E470" i="27"/>
  <c r="D470" i="27"/>
  <c r="C470" i="27"/>
  <c r="B470" i="27"/>
  <c r="A470" i="27"/>
  <c r="F469" i="27"/>
  <c r="E469" i="27"/>
  <c r="D469" i="27"/>
  <c r="C469" i="27"/>
  <c r="B469" i="27"/>
  <c r="A469" i="27"/>
  <c r="F468" i="27"/>
  <c r="E468" i="27"/>
  <c r="D468" i="27"/>
  <c r="C468" i="27"/>
  <c r="B468" i="27"/>
  <c r="A468" i="27"/>
  <c r="F467" i="27"/>
  <c r="E467" i="27"/>
  <c r="D467" i="27"/>
  <c r="C467" i="27"/>
  <c r="B467" i="27"/>
  <c r="A467" i="27"/>
  <c r="F466" i="27"/>
  <c r="E466" i="27"/>
  <c r="D466" i="27"/>
  <c r="C466" i="27"/>
  <c r="B466" i="27"/>
  <c r="A466" i="27"/>
  <c r="F465" i="27"/>
  <c r="E465" i="27"/>
  <c r="D465" i="27"/>
  <c r="C465" i="27"/>
  <c r="B465" i="27"/>
  <c r="A465" i="27"/>
  <c r="F464" i="27"/>
  <c r="E464" i="27"/>
  <c r="D464" i="27"/>
  <c r="C464" i="27"/>
  <c r="B464" i="27"/>
  <c r="A464" i="27"/>
  <c r="F463" i="27"/>
  <c r="E463" i="27"/>
  <c r="D463" i="27"/>
  <c r="C463" i="27"/>
  <c r="B463" i="27"/>
  <c r="A463" i="27"/>
  <c r="F462" i="27"/>
  <c r="E462" i="27"/>
  <c r="D462" i="27"/>
  <c r="C462" i="27"/>
  <c r="B462" i="27"/>
  <c r="A462" i="27"/>
  <c r="F461" i="27"/>
  <c r="E461" i="27"/>
  <c r="D461" i="27"/>
  <c r="C461" i="27"/>
  <c r="B461" i="27"/>
  <c r="A461" i="27"/>
  <c r="F460" i="27"/>
  <c r="E460" i="27"/>
  <c r="D460" i="27"/>
  <c r="C460" i="27"/>
  <c r="B460" i="27"/>
  <c r="A460" i="27"/>
  <c r="F459" i="27"/>
  <c r="E459" i="27"/>
  <c r="D459" i="27"/>
  <c r="C459" i="27"/>
  <c r="B459" i="27"/>
  <c r="A459" i="27"/>
  <c r="F458" i="27"/>
  <c r="E458" i="27"/>
  <c r="D458" i="27"/>
  <c r="C458" i="27"/>
  <c r="B458" i="27"/>
  <c r="A458" i="27"/>
  <c r="F457" i="27"/>
  <c r="E457" i="27"/>
  <c r="D457" i="27"/>
  <c r="C457" i="27"/>
  <c r="B457" i="27"/>
  <c r="A457" i="27"/>
  <c r="F456" i="27"/>
  <c r="E456" i="27"/>
  <c r="D456" i="27"/>
  <c r="C456" i="27"/>
  <c r="B456" i="27"/>
  <c r="A456" i="27"/>
  <c r="F455" i="27"/>
  <c r="E455" i="27"/>
  <c r="D455" i="27"/>
  <c r="C455" i="27"/>
  <c r="B455" i="27"/>
  <c r="A455" i="27"/>
  <c r="F454" i="27"/>
  <c r="E454" i="27"/>
  <c r="D454" i="27"/>
  <c r="C454" i="27"/>
  <c r="B454" i="27"/>
  <c r="A454" i="27"/>
  <c r="F453" i="27"/>
  <c r="E453" i="27"/>
  <c r="D453" i="27"/>
  <c r="C453" i="27"/>
  <c r="B453" i="27"/>
  <c r="A453" i="27"/>
  <c r="F452" i="27"/>
  <c r="E452" i="27"/>
  <c r="D452" i="27"/>
  <c r="C452" i="27"/>
  <c r="B452" i="27"/>
  <c r="A452" i="27"/>
  <c r="F451" i="27"/>
  <c r="E451" i="27"/>
  <c r="D451" i="27"/>
  <c r="C451" i="27"/>
  <c r="B451" i="27"/>
  <c r="A451" i="27"/>
  <c r="F450" i="27"/>
  <c r="E450" i="27"/>
  <c r="D450" i="27"/>
  <c r="C450" i="27"/>
  <c r="B450" i="27"/>
  <c r="A450" i="27"/>
  <c r="F449" i="27"/>
  <c r="E449" i="27"/>
  <c r="D449" i="27"/>
  <c r="C449" i="27"/>
  <c r="B449" i="27"/>
  <c r="A449" i="27"/>
  <c r="F448" i="27"/>
  <c r="E448" i="27"/>
  <c r="D448" i="27"/>
  <c r="C448" i="27"/>
  <c r="B448" i="27"/>
  <c r="A448" i="27"/>
  <c r="F447" i="27"/>
  <c r="E447" i="27"/>
  <c r="D447" i="27"/>
  <c r="C447" i="27"/>
  <c r="B447" i="27"/>
  <c r="A447" i="27"/>
  <c r="F446" i="27"/>
  <c r="E446" i="27"/>
  <c r="D446" i="27"/>
  <c r="C446" i="27"/>
  <c r="B446" i="27"/>
  <c r="A446" i="27"/>
  <c r="F445" i="27"/>
  <c r="E445" i="27"/>
  <c r="D445" i="27"/>
  <c r="C445" i="27"/>
  <c r="B445" i="27"/>
  <c r="A445" i="27"/>
  <c r="F444" i="27"/>
  <c r="E444" i="27"/>
  <c r="D444" i="27"/>
  <c r="C444" i="27"/>
  <c r="B444" i="27"/>
  <c r="A444" i="27"/>
  <c r="F443" i="27"/>
  <c r="E443" i="27"/>
  <c r="D443" i="27"/>
  <c r="C443" i="27"/>
  <c r="B443" i="27"/>
  <c r="A443" i="27"/>
  <c r="F442" i="27"/>
  <c r="E442" i="27"/>
  <c r="D442" i="27"/>
  <c r="C442" i="27"/>
  <c r="B442" i="27"/>
  <c r="A442" i="27"/>
  <c r="F441" i="27"/>
  <c r="E441" i="27"/>
  <c r="D441" i="27"/>
  <c r="C441" i="27"/>
  <c r="B441" i="27"/>
  <c r="A441" i="27"/>
  <c r="F440" i="27"/>
  <c r="E440" i="27"/>
  <c r="D440" i="27"/>
  <c r="C440" i="27"/>
  <c r="B440" i="27"/>
  <c r="A440" i="27"/>
  <c r="F439" i="27"/>
  <c r="E439" i="27"/>
  <c r="D439" i="27"/>
  <c r="C439" i="27"/>
  <c r="B439" i="27"/>
  <c r="A439" i="27"/>
  <c r="F438" i="27"/>
  <c r="E438" i="27"/>
  <c r="D438" i="27"/>
  <c r="C438" i="27"/>
  <c r="B438" i="27"/>
  <c r="A438" i="27"/>
  <c r="F437" i="27"/>
  <c r="E437" i="27"/>
  <c r="D437" i="27"/>
  <c r="C437" i="27"/>
  <c r="B437" i="27"/>
  <c r="A437" i="27"/>
  <c r="F436" i="27"/>
  <c r="E436" i="27"/>
  <c r="D436" i="27"/>
  <c r="C436" i="27"/>
  <c r="B436" i="27"/>
  <c r="A436" i="27"/>
  <c r="F435" i="27"/>
  <c r="E435" i="27"/>
  <c r="D435" i="27"/>
  <c r="C435" i="27"/>
  <c r="B435" i="27"/>
  <c r="A435" i="27"/>
  <c r="F434" i="27"/>
  <c r="E434" i="27"/>
  <c r="D434" i="27"/>
  <c r="C434" i="27"/>
  <c r="B434" i="27"/>
  <c r="A434" i="27"/>
  <c r="F433" i="27"/>
  <c r="E433" i="27"/>
  <c r="D433" i="27"/>
  <c r="C433" i="27"/>
  <c r="B433" i="27"/>
  <c r="A433" i="27"/>
  <c r="F432" i="27"/>
  <c r="E432" i="27"/>
  <c r="D432" i="27"/>
  <c r="C432" i="27"/>
  <c r="B432" i="27"/>
  <c r="A432" i="27"/>
  <c r="F431" i="27"/>
  <c r="E431" i="27"/>
  <c r="D431" i="27"/>
  <c r="C431" i="27"/>
  <c r="B431" i="27"/>
  <c r="A431" i="27"/>
  <c r="F430" i="27"/>
  <c r="E430" i="27"/>
  <c r="D430" i="27"/>
  <c r="C430" i="27"/>
  <c r="B430" i="27"/>
  <c r="A430" i="27"/>
  <c r="F429" i="27"/>
  <c r="E429" i="27"/>
  <c r="D429" i="27"/>
  <c r="C429" i="27"/>
  <c r="B429" i="27"/>
  <c r="A429" i="27"/>
  <c r="F428" i="27"/>
  <c r="E428" i="27"/>
  <c r="D428" i="27"/>
  <c r="C428" i="27"/>
  <c r="B428" i="27"/>
  <c r="A428" i="27"/>
  <c r="F427" i="27"/>
  <c r="E427" i="27"/>
  <c r="D427" i="27"/>
  <c r="C427" i="27"/>
  <c r="B427" i="27"/>
  <c r="A427" i="27"/>
  <c r="F426" i="27"/>
  <c r="E426" i="27"/>
  <c r="D426" i="27"/>
  <c r="C426" i="27"/>
  <c r="B426" i="27"/>
  <c r="A426" i="27"/>
  <c r="F425" i="27"/>
  <c r="E425" i="27"/>
  <c r="D425" i="27"/>
  <c r="C425" i="27"/>
  <c r="B425" i="27"/>
  <c r="A425" i="27"/>
  <c r="F424" i="27"/>
  <c r="E424" i="27"/>
  <c r="D424" i="27"/>
  <c r="C424" i="27"/>
  <c r="B424" i="27"/>
  <c r="A424" i="27"/>
  <c r="F423" i="27"/>
  <c r="E423" i="27"/>
  <c r="D423" i="27"/>
  <c r="C423" i="27"/>
  <c r="B423" i="27"/>
  <c r="A423" i="27"/>
  <c r="F422" i="27"/>
  <c r="E422" i="27"/>
  <c r="D422" i="27"/>
  <c r="C422" i="27"/>
  <c r="B422" i="27"/>
  <c r="A422" i="27"/>
  <c r="F421" i="27"/>
  <c r="E421" i="27"/>
  <c r="D421" i="27"/>
  <c r="C421" i="27"/>
  <c r="B421" i="27"/>
  <c r="A421" i="27"/>
  <c r="F420" i="27"/>
  <c r="E420" i="27"/>
  <c r="D420" i="27"/>
  <c r="C420" i="27"/>
  <c r="B420" i="27"/>
  <c r="A420" i="27"/>
  <c r="F419" i="27"/>
  <c r="E419" i="27"/>
  <c r="D419" i="27"/>
  <c r="C419" i="27"/>
  <c r="B419" i="27"/>
  <c r="A419" i="27"/>
  <c r="F418" i="27"/>
  <c r="E418" i="27"/>
  <c r="D418" i="27"/>
  <c r="C418" i="27"/>
  <c r="B418" i="27"/>
  <c r="A418" i="27"/>
  <c r="F417" i="27"/>
  <c r="E417" i="27"/>
  <c r="D417" i="27"/>
  <c r="C417" i="27"/>
  <c r="B417" i="27"/>
  <c r="A417" i="27"/>
  <c r="F416" i="27"/>
  <c r="E416" i="27"/>
  <c r="D416" i="27"/>
  <c r="C416" i="27"/>
  <c r="B416" i="27"/>
  <c r="A416" i="27"/>
  <c r="F415" i="27"/>
  <c r="E415" i="27"/>
  <c r="D415" i="27"/>
  <c r="C415" i="27"/>
  <c r="B415" i="27"/>
  <c r="A415" i="27"/>
  <c r="F414" i="27"/>
  <c r="E414" i="27"/>
  <c r="D414" i="27"/>
  <c r="C414" i="27"/>
  <c r="B414" i="27"/>
  <c r="A414" i="27"/>
  <c r="F413" i="27"/>
  <c r="E413" i="27"/>
  <c r="D413" i="27"/>
  <c r="C413" i="27"/>
  <c r="B413" i="27"/>
  <c r="A413" i="27"/>
  <c r="F412" i="27"/>
  <c r="E412" i="27"/>
  <c r="D412" i="27"/>
  <c r="C412" i="27"/>
  <c r="B412" i="27"/>
  <c r="A412" i="27"/>
  <c r="F411" i="27"/>
  <c r="E411" i="27"/>
  <c r="D411" i="27"/>
  <c r="C411" i="27"/>
  <c r="B411" i="27"/>
  <c r="A411" i="27"/>
  <c r="F410" i="27"/>
  <c r="E410" i="27"/>
  <c r="D410" i="27"/>
  <c r="C410" i="27"/>
  <c r="B410" i="27"/>
  <c r="A410" i="27"/>
  <c r="F409" i="27"/>
  <c r="E409" i="27"/>
  <c r="D409" i="27"/>
  <c r="C409" i="27"/>
  <c r="B409" i="27"/>
  <c r="A409" i="27"/>
  <c r="F408" i="27"/>
  <c r="E408" i="27"/>
  <c r="D408" i="27"/>
  <c r="C408" i="27"/>
  <c r="B408" i="27"/>
  <c r="A408" i="27"/>
  <c r="F407" i="27"/>
  <c r="E407" i="27"/>
  <c r="D407" i="27"/>
  <c r="C407" i="27"/>
  <c r="B407" i="27"/>
  <c r="A407" i="27"/>
  <c r="F406" i="27"/>
  <c r="E406" i="27"/>
  <c r="D406" i="27"/>
  <c r="C406" i="27"/>
  <c r="B406" i="27"/>
  <c r="A406" i="27"/>
  <c r="F405" i="27"/>
  <c r="E405" i="27"/>
  <c r="D405" i="27"/>
  <c r="C405" i="27"/>
  <c r="B405" i="27"/>
  <c r="A405" i="27"/>
  <c r="F404" i="27"/>
  <c r="E404" i="27"/>
  <c r="D404" i="27"/>
  <c r="C404" i="27"/>
  <c r="B404" i="27"/>
  <c r="A404" i="27"/>
  <c r="F403" i="27"/>
  <c r="E403" i="27"/>
  <c r="D403" i="27"/>
  <c r="C403" i="27"/>
  <c r="B403" i="27"/>
  <c r="A403" i="27"/>
  <c r="F402" i="27"/>
  <c r="E402" i="27"/>
  <c r="D402" i="27"/>
  <c r="C402" i="27"/>
  <c r="B402" i="27"/>
  <c r="A402" i="27"/>
  <c r="F401" i="27"/>
  <c r="E401" i="27"/>
  <c r="D401" i="27"/>
  <c r="C401" i="27"/>
  <c r="B401" i="27"/>
  <c r="A401" i="27"/>
  <c r="F400" i="27"/>
  <c r="E400" i="27"/>
  <c r="D400" i="27"/>
  <c r="C400" i="27"/>
  <c r="B400" i="27"/>
  <c r="A400" i="27"/>
  <c r="F399" i="27"/>
  <c r="E399" i="27"/>
  <c r="D399" i="27"/>
  <c r="C399" i="27"/>
  <c r="B399" i="27"/>
  <c r="A399" i="27"/>
  <c r="F398" i="27"/>
  <c r="E398" i="27"/>
  <c r="D398" i="27"/>
  <c r="C398" i="27"/>
  <c r="B398" i="27"/>
  <c r="A398" i="27"/>
  <c r="F397" i="27"/>
  <c r="E397" i="27"/>
  <c r="D397" i="27"/>
  <c r="C397" i="27"/>
  <c r="B397" i="27"/>
  <c r="A397" i="27"/>
  <c r="F396" i="27"/>
  <c r="E396" i="27"/>
  <c r="D396" i="27"/>
  <c r="C396" i="27"/>
  <c r="B396" i="27"/>
  <c r="A396" i="27"/>
  <c r="F395" i="27"/>
  <c r="E395" i="27"/>
  <c r="D395" i="27"/>
  <c r="C395" i="27"/>
  <c r="B395" i="27"/>
  <c r="A395" i="27"/>
  <c r="F394" i="27"/>
  <c r="E394" i="27"/>
  <c r="D394" i="27"/>
  <c r="C394" i="27"/>
  <c r="B394" i="27"/>
  <c r="A394" i="27"/>
  <c r="F393" i="27"/>
  <c r="E393" i="27"/>
  <c r="D393" i="27"/>
  <c r="C393" i="27"/>
  <c r="B393" i="27"/>
  <c r="A393" i="27"/>
  <c r="F392" i="27"/>
  <c r="E392" i="27"/>
  <c r="D392" i="27"/>
  <c r="C392" i="27"/>
  <c r="B392" i="27"/>
  <c r="A392" i="27"/>
  <c r="F391" i="27"/>
  <c r="E391" i="27"/>
  <c r="D391" i="27"/>
  <c r="C391" i="27"/>
  <c r="B391" i="27"/>
  <c r="A391" i="27"/>
  <c r="F390" i="27"/>
  <c r="E390" i="27"/>
  <c r="D390" i="27"/>
  <c r="C390" i="27"/>
  <c r="B390" i="27"/>
  <c r="A390" i="27"/>
  <c r="F389" i="27"/>
  <c r="E389" i="27"/>
  <c r="D389" i="27"/>
  <c r="C389" i="27"/>
  <c r="B389" i="27"/>
  <c r="A389" i="27"/>
  <c r="F388" i="27"/>
  <c r="E388" i="27"/>
  <c r="D388" i="27"/>
  <c r="C388" i="27"/>
  <c r="B388" i="27"/>
  <c r="A388" i="27"/>
  <c r="F387" i="27"/>
  <c r="E387" i="27"/>
  <c r="D387" i="27"/>
  <c r="C387" i="27"/>
  <c r="B387" i="27"/>
  <c r="A387" i="27"/>
  <c r="F386" i="27"/>
  <c r="E386" i="27"/>
  <c r="D386" i="27"/>
  <c r="C386" i="27"/>
  <c r="B386" i="27"/>
  <c r="A386" i="27"/>
  <c r="F385" i="27"/>
  <c r="E385" i="27"/>
  <c r="D385" i="27"/>
  <c r="C385" i="27"/>
  <c r="B385" i="27"/>
  <c r="A385" i="27"/>
  <c r="F384" i="27"/>
  <c r="E384" i="27"/>
  <c r="D384" i="27"/>
  <c r="C384" i="27"/>
  <c r="B384" i="27"/>
  <c r="A384" i="27"/>
  <c r="F383" i="27"/>
  <c r="E383" i="27"/>
  <c r="D383" i="27"/>
  <c r="C383" i="27"/>
  <c r="B383" i="27"/>
  <c r="A383" i="27"/>
  <c r="F382" i="27"/>
  <c r="E382" i="27"/>
  <c r="D382" i="27"/>
  <c r="C382" i="27"/>
  <c r="B382" i="27"/>
  <c r="A382" i="27"/>
  <c r="F381" i="27"/>
  <c r="E381" i="27"/>
  <c r="D381" i="27"/>
  <c r="C381" i="27"/>
  <c r="B381" i="27"/>
  <c r="A381" i="27"/>
  <c r="F380" i="27"/>
  <c r="E380" i="27"/>
  <c r="D380" i="27"/>
  <c r="C380" i="27"/>
  <c r="B380" i="27"/>
  <c r="A380" i="27"/>
  <c r="F379" i="27"/>
  <c r="E379" i="27"/>
  <c r="D379" i="27"/>
  <c r="C379" i="27"/>
  <c r="B379" i="27"/>
  <c r="A379" i="27"/>
  <c r="F378" i="27"/>
  <c r="E378" i="27"/>
  <c r="D378" i="27"/>
  <c r="C378" i="27"/>
  <c r="B378" i="27"/>
  <c r="A378" i="27"/>
  <c r="F377" i="27"/>
  <c r="E377" i="27"/>
  <c r="D377" i="27"/>
  <c r="C377" i="27"/>
  <c r="B377" i="27"/>
  <c r="A377" i="27"/>
  <c r="F376" i="27"/>
  <c r="E376" i="27"/>
  <c r="D376" i="27"/>
  <c r="C376" i="27"/>
  <c r="B376" i="27"/>
  <c r="A376" i="27"/>
  <c r="F375" i="27"/>
  <c r="E375" i="27"/>
  <c r="D375" i="27"/>
  <c r="C375" i="27"/>
  <c r="B375" i="27"/>
  <c r="A375" i="27"/>
  <c r="F374" i="27"/>
  <c r="E374" i="27"/>
  <c r="D374" i="27"/>
  <c r="C374" i="27"/>
  <c r="B374" i="27"/>
  <c r="A374" i="27"/>
  <c r="F373" i="27"/>
  <c r="E373" i="27"/>
  <c r="D373" i="27"/>
  <c r="C373" i="27"/>
  <c r="B373" i="27"/>
  <c r="A373" i="27"/>
  <c r="F372" i="27"/>
  <c r="E372" i="27"/>
  <c r="D372" i="27"/>
  <c r="C372" i="27"/>
  <c r="B372" i="27"/>
  <c r="A372" i="27"/>
  <c r="F371" i="27"/>
  <c r="E371" i="27"/>
  <c r="D371" i="27"/>
  <c r="C371" i="27"/>
  <c r="B371" i="27"/>
  <c r="A371" i="27"/>
  <c r="F370" i="27"/>
  <c r="E370" i="27"/>
  <c r="D370" i="27"/>
  <c r="C370" i="27"/>
  <c r="B370" i="27"/>
  <c r="A370" i="27"/>
  <c r="F369" i="27"/>
  <c r="E369" i="27"/>
  <c r="D369" i="27"/>
  <c r="C369" i="27"/>
  <c r="B369" i="27"/>
  <c r="A369" i="27"/>
  <c r="F368" i="27"/>
  <c r="E368" i="27"/>
  <c r="D368" i="27"/>
  <c r="C368" i="27"/>
  <c r="B368" i="27"/>
  <c r="A368" i="27"/>
  <c r="F367" i="27"/>
  <c r="E367" i="27"/>
  <c r="D367" i="27"/>
  <c r="C367" i="27"/>
  <c r="B367" i="27"/>
  <c r="A367" i="27"/>
  <c r="F366" i="27"/>
  <c r="E366" i="27"/>
  <c r="D366" i="27"/>
  <c r="C366" i="27"/>
  <c r="B366" i="27"/>
  <c r="A366" i="27"/>
  <c r="F365" i="27"/>
  <c r="E365" i="27"/>
  <c r="D365" i="27"/>
  <c r="C365" i="27"/>
  <c r="B365" i="27"/>
  <c r="A365" i="27"/>
  <c r="F364" i="27"/>
  <c r="E364" i="27"/>
  <c r="D364" i="27"/>
  <c r="C364" i="27"/>
  <c r="B364" i="27"/>
  <c r="A364" i="27"/>
  <c r="F363" i="27"/>
  <c r="E363" i="27"/>
  <c r="D363" i="27"/>
  <c r="C363" i="27"/>
  <c r="B363" i="27"/>
  <c r="A363" i="27"/>
  <c r="F362" i="27"/>
  <c r="E362" i="27"/>
  <c r="D362" i="27"/>
  <c r="C362" i="27"/>
  <c r="B362" i="27"/>
  <c r="A362" i="27"/>
  <c r="F361" i="27"/>
  <c r="E361" i="27"/>
  <c r="D361" i="27"/>
  <c r="C361" i="27"/>
  <c r="B361" i="27"/>
  <c r="A361" i="27"/>
  <c r="F360" i="27"/>
  <c r="E360" i="27"/>
  <c r="D360" i="27"/>
  <c r="C360" i="27"/>
  <c r="B360" i="27"/>
  <c r="A360" i="27"/>
  <c r="F359" i="27"/>
  <c r="E359" i="27"/>
  <c r="D359" i="27"/>
  <c r="C359" i="27"/>
  <c r="B359" i="27"/>
  <c r="A359" i="27"/>
  <c r="F358" i="27"/>
  <c r="E358" i="27"/>
  <c r="D358" i="27"/>
  <c r="C358" i="27"/>
  <c r="B358" i="27"/>
  <c r="A358" i="27"/>
  <c r="F357" i="27"/>
  <c r="E357" i="27"/>
  <c r="D357" i="27"/>
  <c r="C357" i="27"/>
  <c r="B357" i="27"/>
  <c r="A357" i="27"/>
  <c r="F356" i="27"/>
  <c r="E356" i="27"/>
  <c r="D356" i="27"/>
  <c r="C356" i="27"/>
  <c r="B356" i="27"/>
  <c r="A356" i="27"/>
  <c r="F355" i="27"/>
  <c r="E355" i="27"/>
  <c r="D355" i="27"/>
  <c r="C355" i="27"/>
  <c r="B355" i="27"/>
  <c r="A355" i="27"/>
  <c r="F354" i="27"/>
  <c r="E354" i="27"/>
  <c r="D354" i="27"/>
  <c r="C354" i="27"/>
  <c r="B354" i="27"/>
  <c r="A354" i="27"/>
  <c r="F353" i="27"/>
  <c r="E353" i="27"/>
  <c r="D353" i="27"/>
  <c r="C353" i="27"/>
  <c r="B353" i="27"/>
  <c r="A353" i="27"/>
  <c r="F352" i="27"/>
  <c r="E352" i="27"/>
  <c r="D352" i="27"/>
  <c r="C352" i="27"/>
  <c r="B352" i="27"/>
  <c r="A352" i="27"/>
  <c r="F351" i="27"/>
  <c r="E351" i="27"/>
  <c r="D351" i="27"/>
  <c r="C351" i="27"/>
  <c r="B351" i="27"/>
  <c r="A351" i="27"/>
  <c r="F350" i="27"/>
  <c r="E350" i="27"/>
  <c r="D350" i="27"/>
  <c r="C350" i="27"/>
  <c r="B350" i="27"/>
  <c r="A350" i="27"/>
  <c r="F349" i="27"/>
  <c r="E349" i="27"/>
  <c r="D349" i="27"/>
  <c r="C349" i="27"/>
  <c r="B349" i="27"/>
  <c r="A349" i="27"/>
  <c r="F348" i="27"/>
  <c r="E348" i="27"/>
  <c r="D348" i="27"/>
  <c r="C348" i="27"/>
  <c r="B348" i="27"/>
  <c r="A348" i="27"/>
  <c r="F347" i="27"/>
  <c r="E347" i="27"/>
  <c r="D347" i="27"/>
  <c r="C347" i="27"/>
  <c r="B347" i="27"/>
  <c r="A347" i="27"/>
  <c r="F346" i="27"/>
  <c r="E346" i="27"/>
  <c r="D346" i="27"/>
  <c r="C346" i="27"/>
  <c r="B346" i="27"/>
  <c r="A346" i="27"/>
  <c r="F345" i="27"/>
  <c r="E345" i="27"/>
  <c r="D345" i="27"/>
  <c r="C345" i="27"/>
  <c r="B345" i="27"/>
  <c r="A345" i="27"/>
  <c r="F344" i="27"/>
  <c r="E344" i="27"/>
  <c r="D344" i="27"/>
  <c r="C344" i="27"/>
  <c r="B344" i="27"/>
  <c r="A344" i="27"/>
  <c r="F343" i="27"/>
  <c r="E343" i="27"/>
  <c r="D343" i="27"/>
  <c r="C343" i="27"/>
  <c r="B343" i="27"/>
  <c r="A343" i="27"/>
  <c r="F342" i="27"/>
  <c r="E342" i="27"/>
  <c r="D342" i="27"/>
  <c r="C342" i="27"/>
  <c r="B342" i="27"/>
  <c r="A342" i="27"/>
  <c r="F341" i="27"/>
  <c r="E341" i="27"/>
  <c r="D341" i="27"/>
  <c r="C341" i="27"/>
  <c r="B341" i="27"/>
  <c r="A341" i="27"/>
  <c r="F340" i="27"/>
  <c r="E340" i="27"/>
  <c r="D340" i="27"/>
  <c r="C340" i="27"/>
  <c r="B340" i="27"/>
  <c r="A340" i="27"/>
  <c r="F339" i="27"/>
  <c r="E339" i="27"/>
  <c r="D339" i="27"/>
  <c r="C339" i="27"/>
  <c r="B339" i="27"/>
  <c r="A339" i="27"/>
  <c r="F338" i="27"/>
  <c r="E338" i="27"/>
  <c r="D338" i="27"/>
  <c r="C338" i="27"/>
  <c r="B338" i="27"/>
  <c r="A338" i="27"/>
  <c r="F337" i="27"/>
  <c r="E337" i="27"/>
  <c r="D337" i="27"/>
  <c r="C337" i="27"/>
  <c r="B337" i="27"/>
  <c r="A337" i="27"/>
  <c r="F336" i="27"/>
  <c r="E336" i="27"/>
  <c r="D336" i="27"/>
  <c r="C336" i="27"/>
  <c r="B336" i="27"/>
  <c r="A336" i="27"/>
  <c r="F335" i="27"/>
  <c r="E335" i="27"/>
  <c r="D335" i="27"/>
  <c r="C335" i="27"/>
  <c r="B335" i="27"/>
  <c r="A335" i="27"/>
  <c r="F334" i="27"/>
  <c r="E334" i="27"/>
  <c r="D334" i="27"/>
  <c r="C334" i="27"/>
  <c r="B334" i="27"/>
  <c r="A334" i="27"/>
  <c r="F333" i="27"/>
  <c r="E333" i="27"/>
  <c r="D333" i="27"/>
  <c r="C333" i="27"/>
  <c r="B333" i="27"/>
  <c r="A333" i="27"/>
  <c r="F332" i="27"/>
  <c r="E332" i="27"/>
  <c r="D332" i="27"/>
  <c r="C332" i="27"/>
  <c r="B332" i="27"/>
  <c r="A332" i="27"/>
  <c r="F331" i="27"/>
  <c r="E331" i="27"/>
  <c r="D331" i="27"/>
  <c r="C331" i="27"/>
  <c r="B331" i="27"/>
  <c r="A331" i="27"/>
  <c r="F330" i="27"/>
  <c r="E330" i="27"/>
  <c r="D330" i="27"/>
  <c r="C330" i="27"/>
  <c r="B330" i="27"/>
  <c r="A330" i="27"/>
  <c r="F329" i="27"/>
  <c r="E329" i="27"/>
  <c r="D329" i="27"/>
  <c r="C329" i="27"/>
  <c r="B329" i="27"/>
  <c r="A329" i="27"/>
  <c r="F328" i="27"/>
  <c r="E328" i="27"/>
  <c r="D328" i="27"/>
  <c r="C328" i="27"/>
  <c r="B328" i="27"/>
  <c r="A328" i="27"/>
  <c r="F327" i="27"/>
  <c r="E327" i="27"/>
  <c r="D327" i="27"/>
  <c r="C327" i="27"/>
  <c r="B327" i="27"/>
  <c r="A327" i="27"/>
  <c r="F326" i="27"/>
  <c r="E326" i="27"/>
  <c r="D326" i="27"/>
  <c r="C326" i="27"/>
  <c r="B326" i="27"/>
  <c r="A326" i="27"/>
  <c r="F325" i="27"/>
  <c r="E325" i="27"/>
  <c r="D325" i="27"/>
  <c r="C325" i="27"/>
  <c r="B325" i="27"/>
  <c r="A325" i="27"/>
  <c r="F324" i="27"/>
  <c r="E324" i="27"/>
  <c r="D324" i="27"/>
  <c r="C324" i="27"/>
  <c r="B324" i="27"/>
  <c r="A324" i="27"/>
  <c r="F323" i="27"/>
  <c r="E323" i="27"/>
  <c r="D323" i="27"/>
  <c r="C323" i="27"/>
  <c r="B323" i="27"/>
  <c r="A323" i="27"/>
  <c r="F322" i="27"/>
  <c r="E322" i="27"/>
  <c r="D322" i="27"/>
  <c r="C322" i="27"/>
  <c r="B322" i="27"/>
  <c r="A322" i="27"/>
  <c r="F321" i="27"/>
  <c r="E321" i="27"/>
  <c r="D321" i="27"/>
  <c r="C321" i="27"/>
  <c r="B321" i="27"/>
  <c r="A321" i="27"/>
  <c r="F320" i="27"/>
  <c r="E320" i="27"/>
  <c r="D320" i="27"/>
  <c r="C320" i="27"/>
  <c r="B320" i="27"/>
  <c r="A320" i="27"/>
  <c r="F319" i="27"/>
  <c r="E319" i="27"/>
  <c r="D319" i="27"/>
  <c r="C319" i="27"/>
  <c r="B319" i="27"/>
  <c r="A319" i="27"/>
  <c r="F318" i="27"/>
  <c r="E318" i="27"/>
  <c r="D318" i="27"/>
  <c r="C318" i="27"/>
  <c r="B318" i="27"/>
  <c r="A318" i="27"/>
  <c r="F317" i="27"/>
  <c r="E317" i="27"/>
  <c r="D317" i="27"/>
  <c r="C317" i="27"/>
  <c r="B317" i="27"/>
  <c r="A317" i="27"/>
  <c r="F316" i="27"/>
  <c r="E316" i="27"/>
  <c r="D316" i="27"/>
  <c r="C316" i="27"/>
  <c r="B316" i="27"/>
  <c r="A316" i="27"/>
  <c r="F315" i="27"/>
  <c r="E315" i="27"/>
  <c r="D315" i="27"/>
  <c r="C315" i="27"/>
  <c r="B315" i="27"/>
  <c r="A315" i="27"/>
  <c r="F314" i="27"/>
  <c r="E314" i="27"/>
  <c r="D314" i="27"/>
  <c r="C314" i="27"/>
  <c r="B314" i="27"/>
  <c r="A314" i="27"/>
  <c r="F313" i="27"/>
  <c r="E313" i="27"/>
  <c r="D313" i="27"/>
  <c r="C313" i="27"/>
  <c r="B313" i="27"/>
  <c r="A313" i="27"/>
  <c r="F312" i="27"/>
  <c r="E312" i="27"/>
  <c r="D312" i="27"/>
  <c r="C312" i="27"/>
  <c r="B312" i="27"/>
  <c r="A312" i="27"/>
  <c r="F311" i="27"/>
  <c r="E311" i="27"/>
  <c r="D311" i="27"/>
  <c r="C311" i="27"/>
  <c r="B311" i="27"/>
  <c r="A311" i="27"/>
  <c r="F310" i="27"/>
  <c r="E310" i="27"/>
  <c r="D310" i="27"/>
  <c r="C310" i="27"/>
  <c r="B310" i="27"/>
  <c r="A310" i="27"/>
  <c r="F309" i="27"/>
  <c r="E309" i="27"/>
  <c r="D309" i="27"/>
  <c r="C309" i="27"/>
  <c r="B309" i="27"/>
  <c r="A309" i="27"/>
  <c r="F308" i="27"/>
  <c r="E308" i="27"/>
  <c r="D308" i="27"/>
  <c r="C308" i="27"/>
  <c r="B308" i="27"/>
  <c r="A308" i="27"/>
  <c r="F307" i="27"/>
  <c r="E307" i="27"/>
  <c r="D307" i="27"/>
  <c r="C307" i="27"/>
  <c r="B307" i="27"/>
  <c r="A307" i="27"/>
  <c r="F306" i="27"/>
  <c r="E306" i="27"/>
  <c r="D306" i="27"/>
  <c r="C306" i="27"/>
  <c r="B306" i="27"/>
  <c r="A306" i="27"/>
  <c r="F305" i="27"/>
  <c r="E305" i="27"/>
  <c r="D305" i="27"/>
  <c r="C305" i="27"/>
  <c r="B305" i="27"/>
  <c r="A305" i="27"/>
  <c r="F304" i="27"/>
  <c r="E304" i="27"/>
  <c r="D304" i="27"/>
  <c r="C304" i="27"/>
  <c r="B304" i="27"/>
  <c r="A304" i="27"/>
  <c r="F303" i="27"/>
  <c r="E303" i="27"/>
  <c r="D303" i="27"/>
  <c r="C303" i="27"/>
  <c r="B303" i="27"/>
  <c r="A303" i="27"/>
  <c r="F302" i="27"/>
  <c r="E302" i="27"/>
  <c r="D302" i="27"/>
  <c r="C302" i="27"/>
  <c r="B302" i="27"/>
  <c r="A302" i="27"/>
  <c r="F301" i="27"/>
  <c r="E301" i="27"/>
  <c r="D301" i="27"/>
  <c r="C301" i="27"/>
  <c r="B301" i="27"/>
  <c r="A301" i="27"/>
  <c r="F300" i="27"/>
  <c r="E300" i="27"/>
  <c r="D300" i="27"/>
  <c r="C300" i="27"/>
  <c r="B300" i="27"/>
  <c r="A300" i="27"/>
  <c r="F299" i="27"/>
  <c r="E299" i="27"/>
  <c r="D299" i="27"/>
  <c r="C299" i="27"/>
  <c r="B299" i="27"/>
  <c r="A299" i="27"/>
  <c r="F298" i="27"/>
  <c r="E298" i="27"/>
  <c r="D298" i="27"/>
  <c r="C298" i="27"/>
  <c r="B298" i="27"/>
  <c r="A298" i="27"/>
  <c r="F297" i="27"/>
  <c r="E297" i="27"/>
  <c r="D297" i="27"/>
  <c r="C297" i="27"/>
  <c r="B297" i="27"/>
  <c r="A297" i="27"/>
  <c r="F296" i="27"/>
  <c r="E296" i="27"/>
  <c r="D296" i="27"/>
  <c r="C296" i="27"/>
  <c r="B296" i="27"/>
  <c r="A296" i="27"/>
  <c r="F295" i="27"/>
  <c r="E295" i="27"/>
  <c r="D295" i="27"/>
  <c r="C295" i="27"/>
  <c r="B295" i="27"/>
  <c r="A295" i="27"/>
  <c r="F294" i="27"/>
  <c r="E294" i="27"/>
  <c r="D294" i="27"/>
  <c r="C294" i="27"/>
  <c r="B294" i="27"/>
  <c r="A294" i="27"/>
  <c r="F293" i="27"/>
  <c r="E293" i="27"/>
  <c r="D293" i="27"/>
  <c r="C293" i="27"/>
  <c r="B293" i="27"/>
  <c r="A293" i="27"/>
  <c r="F292" i="27"/>
  <c r="E292" i="27"/>
  <c r="D292" i="27"/>
  <c r="C292" i="27"/>
  <c r="B292" i="27"/>
  <c r="A292" i="27"/>
  <c r="F291" i="27"/>
  <c r="E291" i="27"/>
  <c r="D291" i="27"/>
  <c r="C291" i="27"/>
  <c r="B291" i="27"/>
  <c r="A291" i="27"/>
  <c r="F290" i="27"/>
  <c r="E290" i="27"/>
  <c r="D290" i="27"/>
  <c r="C290" i="27"/>
  <c r="B290" i="27"/>
  <c r="A290" i="27"/>
  <c r="F289" i="27"/>
  <c r="E289" i="27"/>
  <c r="D289" i="27"/>
  <c r="C289" i="27"/>
  <c r="B289" i="27"/>
  <c r="A289" i="27"/>
  <c r="F288" i="27"/>
  <c r="E288" i="27"/>
  <c r="D288" i="27"/>
  <c r="C288" i="27"/>
  <c r="B288" i="27"/>
  <c r="A288" i="27"/>
  <c r="F287" i="27"/>
  <c r="E287" i="27"/>
  <c r="D287" i="27"/>
  <c r="C287" i="27"/>
  <c r="B287" i="27"/>
  <c r="A287" i="27"/>
  <c r="F286" i="27"/>
  <c r="E286" i="27"/>
  <c r="D286" i="27"/>
  <c r="C286" i="27"/>
  <c r="B286" i="27"/>
  <c r="A286" i="27"/>
  <c r="F285" i="27"/>
  <c r="E285" i="27"/>
  <c r="D285" i="27"/>
  <c r="C285" i="27"/>
  <c r="B285" i="27"/>
  <c r="A285" i="27"/>
  <c r="F284" i="27"/>
  <c r="E284" i="27"/>
  <c r="D284" i="27"/>
  <c r="C284" i="27"/>
  <c r="B284" i="27"/>
  <c r="A284" i="27"/>
  <c r="F283" i="27"/>
  <c r="E283" i="27"/>
  <c r="D283" i="27"/>
  <c r="C283" i="27"/>
  <c r="B283" i="27"/>
  <c r="A283" i="27"/>
  <c r="F282" i="27"/>
  <c r="E282" i="27"/>
  <c r="D282" i="27"/>
  <c r="C282" i="27"/>
  <c r="B282" i="27"/>
  <c r="A282" i="27"/>
  <c r="F281" i="27"/>
  <c r="E281" i="27"/>
  <c r="D281" i="27"/>
  <c r="C281" i="27"/>
  <c r="B281" i="27"/>
  <c r="A281" i="27"/>
  <c r="F280" i="27"/>
  <c r="E280" i="27"/>
  <c r="D280" i="27"/>
  <c r="C280" i="27"/>
  <c r="B280" i="27"/>
  <c r="A280" i="27"/>
  <c r="F279" i="27"/>
  <c r="E279" i="27"/>
  <c r="D279" i="27"/>
  <c r="C279" i="27"/>
  <c r="B279" i="27"/>
  <c r="A279" i="27"/>
  <c r="F278" i="27"/>
  <c r="E278" i="27"/>
  <c r="D278" i="27"/>
  <c r="C278" i="27"/>
  <c r="B278" i="27"/>
  <c r="A278" i="27"/>
  <c r="F277" i="27"/>
  <c r="E277" i="27"/>
  <c r="D277" i="27"/>
  <c r="C277" i="27"/>
  <c r="B277" i="27"/>
  <c r="A277" i="27"/>
  <c r="F276" i="27"/>
  <c r="E276" i="27"/>
  <c r="D276" i="27"/>
  <c r="C276" i="27"/>
  <c r="B276" i="27"/>
  <c r="A276" i="27"/>
  <c r="F275" i="27"/>
  <c r="E275" i="27"/>
  <c r="D275" i="27"/>
  <c r="C275" i="27"/>
  <c r="B275" i="27"/>
  <c r="A275" i="27"/>
  <c r="F274" i="27"/>
  <c r="E274" i="27"/>
  <c r="D274" i="27"/>
  <c r="C274" i="27"/>
  <c r="B274" i="27"/>
  <c r="A274" i="27"/>
  <c r="F273" i="27"/>
  <c r="E273" i="27"/>
  <c r="D273" i="27"/>
  <c r="C273" i="27"/>
  <c r="B273" i="27"/>
  <c r="A273" i="27"/>
  <c r="F272" i="27"/>
  <c r="E272" i="27"/>
  <c r="D272" i="27"/>
  <c r="C272" i="27"/>
  <c r="B272" i="27"/>
  <c r="A272" i="27"/>
  <c r="F271" i="27"/>
  <c r="E271" i="27"/>
  <c r="D271" i="27"/>
  <c r="C271" i="27"/>
  <c r="B271" i="27"/>
  <c r="A271" i="27"/>
  <c r="F270" i="27"/>
  <c r="E270" i="27"/>
  <c r="D270" i="27"/>
  <c r="C270" i="27"/>
  <c r="B270" i="27"/>
  <c r="A270" i="27"/>
  <c r="F269" i="27"/>
  <c r="E269" i="27"/>
  <c r="D269" i="27"/>
  <c r="C269" i="27"/>
  <c r="B269" i="27"/>
  <c r="A269" i="27"/>
  <c r="F268" i="27"/>
  <c r="E268" i="27"/>
  <c r="D268" i="27"/>
  <c r="C268" i="27"/>
  <c r="B268" i="27"/>
  <c r="A268" i="27"/>
  <c r="F267" i="27"/>
  <c r="E267" i="27"/>
  <c r="D267" i="27"/>
  <c r="C267" i="27"/>
  <c r="B267" i="27"/>
  <c r="A267" i="27"/>
  <c r="F266" i="27"/>
  <c r="E266" i="27"/>
  <c r="D266" i="27"/>
  <c r="C266" i="27"/>
  <c r="B266" i="27"/>
  <c r="A266" i="27"/>
  <c r="F265" i="27"/>
  <c r="E265" i="27"/>
  <c r="D265" i="27"/>
  <c r="C265" i="27"/>
  <c r="B265" i="27"/>
  <c r="A265" i="27"/>
  <c r="F264" i="27"/>
  <c r="E264" i="27"/>
  <c r="D264" i="27"/>
  <c r="C264" i="27"/>
  <c r="B264" i="27"/>
  <c r="A264" i="27"/>
  <c r="F263" i="27"/>
  <c r="E263" i="27"/>
  <c r="D263" i="27"/>
  <c r="C263" i="27"/>
  <c r="B263" i="27"/>
  <c r="A263" i="27"/>
  <c r="F262" i="27"/>
  <c r="E262" i="27"/>
  <c r="D262" i="27"/>
  <c r="C262" i="27"/>
  <c r="B262" i="27"/>
  <c r="A262" i="27"/>
  <c r="F261" i="27"/>
  <c r="E261" i="27"/>
  <c r="D261" i="27"/>
  <c r="C261" i="27"/>
  <c r="B261" i="27"/>
  <c r="A261" i="27"/>
  <c r="F260" i="27"/>
  <c r="E260" i="27"/>
  <c r="D260" i="27"/>
  <c r="C260" i="27"/>
  <c r="B260" i="27"/>
  <c r="A260" i="27"/>
  <c r="F259" i="27"/>
  <c r="E259" i="27"/>
  <c r="D259" i="27"/>
  <c r="C259" i="27"/>
  <c r="B259" i="27"/>
  <c r="A259" i="27"/>
  <c r="F258" i="27"/>
  <c r="E258" i="27"/>
  <c r="D258" i="27"/>
  <c r="C258" i="27"/>
  <c r="B258" i="27"/>
  <c r="A258" i="27"/>
  <c r="F257" i="27"/>
  <c r="E257" i="27"/>
  <c r="D257" i="27"/>
  <c r="C257" i="27"/>
  <c r="B257" i="27"/>
  <c r="A257" i="27"/>
  <c r="F256" i="27"/>
  <c r="E256" i="27"/>
  <c r="D256" i="27"/>
  <c r="C256" i="27"/>
  <c r="B256" i="27"/>
  <c r="A256" i="27"/>
  <c r="F255" i="27"/>
  <c r="E255" i="27"/>
  <c r="D255" i="27"/>
  <c r="C255" i="27"/>
  <c r="B255" i="27"/>
  <c r="A255" i="27"/>
  <c r="F254" i="27"/>
  <c r="E254" i="27"/>
  <c r="D254" i="27"/>
  <c r="C254" i="27"/>
  <c r="B254" i="27"/>
  <c r="A254" i="27"/>
  <c r="F253" i="27"/>
  <c r="E253" i="27"/>
  <c r="D253" i="27"/>
  <c r="C253" i="27"/>
  <c r="B253" i="27"/>
  <c r="A253" i="27"/>
  <c r="F252" i="27"/>
  <c r="E252" i="27"/>
  <c r="D252" i="27"/>
  <c r="C252" i="27"/>
  <c r="B252" i="27"/>
  <c r="A252" i="27"/>
  <c r="F251" i="27"/>
  <c r="E251" i="27"/>
  <c r="D251" i="27"/>
  <c r="C251" i="27"/>
  <c r="B251" i="27"/>
  <c r="A251" i="27"/>
  <c r="F250" i="27"/>
  <c r="E250" i="27"/>
  <c r="D250" i="27"/>
  <c r="C250" i="27"/>
  <c r="B250" i="27"/>
  <c r="A250" i="27"/>
  <c r="F249" i="27"/>
  <c r="E249" i="27"/>
  <c r="D249" i="27"/>
  <c r="C249" i="27"/>
  <c r="B249" i="27"/>
  <c r="A249" i="27"/>
  <c r="F248" i="27"/>
  <c r="E248" i="27"/>
  <c r="D248" i="27"/>
  <c r="C248" i="27"/>
  <c r="B248" i="27"/>
  <c r="A248" i="27"/>
  <c r="F247" i="27"/>
  <c r="E247" i="27"/>
  <c r="D247" i="27"/>
  <c r="C247" i="27"/>
  <c r="B247" i="27"/>
  <c r="A247" i="27"/>
  <c r="F246" i="27"/>
  <c r="E246" i="27"/>
  <c r="D246" i="27"/>
  <c r="C246" i="27"/>
  <c r="B246" i="27"/>
  <c r="A246" i="27"/>
  <c r="F245" i="27"/>
  <c r="E245" i="27"/>
  <c r="D245" i="27"/>
  <c r="C245" i="27"/>
  <c r="B245" i="27"/>
  <c r="A245" i="27"/>
  <c r="F244" i="27"/>
  <c r="E244" i="27"/>
  <c r="D244" i="27"/>
  <c r="C244" i="27"/>
  <c r="B244" i="27"/>
  <c r="A244" i="27"/>
  <c r="F243" i="27"/>
  <c r="E243" i="27"/>
  <c r="D243" i="27"/>
  <c r="C243" i="27"/>
  <c r="B243" i="27"/>
  <c r="A243" i="27"/>
  <c r="F242" i="27"/>
  <c r="E242" i="27"/>
  <c r="D242" i="27"/>
  <c r="C242" i="27"/>
  <c r="B242" i="27"/>
  <c r="A242" i="27"/>
  <c r="F241" i="27"/>
  <c r="E241" i="27"/>
  <c r="D241" i="27"/>
  <c r="C241" i="27"/>
  <c r="B241" i="27"/>
  <c r="A241" i="27"/>
  <c r="F240" i="27"/>
  <c r="E240" i="27"/>
  <c r="D240" i="27"/>
  <c r="C240" i="27"/>
  <c r="B240" i="27"/>
  <c r="A240" i="27"/>
  <c r="F239" i="27"/>
  <c r="E239" i="27"/>
  <c r="D239" i="27"/>
  <c r="C239" i="27"/>
  <c r="B239" i="27"/>
  <c r="A239" i="27"/>
  <c r="F238" i="27"/>
  <c r="E238" i="27"/>
  <c r="D238" i="27"/>
  <c r="C238" i="27"/>
  <c r="B238" i="27"/>
  <c r="A238" i="27"/>
  <c r="F237" i="27"/>
  <c r="E237" i="27"/>
  <c r="D237" i="27"/>
  <c r="C237" i="27"/>
  <c r="B237" i="27"/>
  <c r="A237" i="27"/>
  <c r="F236" i="27"/>
  <c r="E236" i="27"/>
  <c r="D236" i="27"/>
  <c r="C236" i="27"/>
  <c r="B236" i="27"/>
  <c r="A236" i="27"/>
  <c r="F235" i="27"/>
  <c r="E235" i="27"/>
  <c r="D235" i="27"/>
  <c r="C235" i="27"/>
  <c r="B235" i="27"/>
  <c r="A235" i="27"/>
  <c r="F234" i="27"/>
  <c r="E234" i="27"/>
  <c r="D234" i="27"/>
  <c r="C234" i="27"/>
  <c r="B234" i="27"/>
  <c r="A234" i="27"/>
  <c r="F233" i="27"/>
  <c r="E233" i="27"/>
  <c r="D233" i="27"/>
  <c r="C233" i="27"/>
  <c r="B233" i="27"/>
  <c r="A233" i="27"/>
  <c r="F232" i="27"/>
  <c r="E232" i="27"/>
  <c r="D232" i="27"/>
  <c r="C232" i="27"/>
  <c r="B232" i="27"/>
  <c r="A232" i="27"/>
  <c r="F231" i="27"/>
  <c r="E231" i="27"/>
  <c r="D231" i="27"/>
  <c r="C231" i="27"/>
  <c r="B231" i="27"/>
  <c r="A231" i="27"/>
  <c r="F230" i="27"/>
  <c r="E230" i="27"/>
  <c r="D230" i="27"/>
  <c r="C230" i="27"/>
  <c r="B230" i="27"/>
  <c r="A230" i="27"/>
  <c r="F229" i="27"/>
  <c r="E229" i="27"/>
  <c r="D229" i="27"/>
  <c r="C229" i="27"/>
  <c r="B229" i="27"/>
  <c r="A229" i="27"/>
  <c r="F228" i="27"/>
  <c r="E228" i="27"/>
  <c r="D228" i="27"/>
  <c r="C228" i="27"/>
  <c r="B228" i="27"/>
  <c r="A228" i="27"/>
  <c r="F227" i="27"/>
  <c r="E227" i="27"/>
  <c r="D227" i="27"/>
  <c r="C227" i="27"/>
  <c r="B227" i="27"/>
  <c r="A227" i="27"/>
  <c r="F226" i="27"/>
  <c r="E226" i="27"/>
  <c r="D226" i="27"/>
  <c r="C226" i="27"/>
  <c r="B226" i="27"/>
  <c r="A226" i="27"/>
  <c r="F225" i="27"/>
  <c r="E225" i="27"/>
  <c r="D225" i="27"/>
  <c r="C225" i="27"/>
  <c r="B225" i="27"/>
  <c r="A225" i="27"/>
  <c r="F224" i="27"/>
  <c r="E224" i="27"/>
  <c r="D224" i="27"/>
  <c r="C224" i="27"/>
  <c r="B224" i="27"/>
  <c r="A224" i="27"/>
  <c r="F223" i="27"/>
  <c r="E223" i="27"/>
  <c r="D223" i="27"/>
  <c r="C223" i="27"/>
  <c r="B223" i="27"/>
  <c r="A223" i="27"/>
  <c r="F222" i="27"/>
  <c r="E222" i="27"/>
  <c r="D222" i="27"/>
  <c r="C222" i="27"/>
  <c r="B222" i="27"/>
  <c r="A222" i="27"/>
  <c r="F221" i="27"/>
  <c r="E221" i="27"/>
  <c r="D221" i="27"/>
  <c r="C221" i="27"/>
  <c r="B221" i="27"/>
  <c r="A221" i="27"/>
  <c r="F220" i="27"/>
  <c r="E220" i="27"/>
  <c r="D220" i="27"/>
  <c r="C220" i="27"/>
  <c r="B220" i="27"/>
  <c r="A220" i="27"/>
  <c r="F219" i="27"/>
  <c r="E219" i="27"/>
  <c r="D219" i="27"/>
  <c r="C219" i="27"/>
  <c r="B219" i="27"/>
  <c r="A219" i="27"/>
  <c r="F218" i="27"/>
  <c r="E218" i="27"/>
  <c r="D218" i="27"/>
  <c r="C218" i="27"/>
  <c r="B218" i="27"/>
  <c r="A218" i="27"/>
  <c r="F216" i="27"/>
  <c r="E216" i="27"/>
  <c r="D216" i="27"/>
  <c r="C216" i="27"/>
  <c r="B216" i="27"/>
  <c r="A216" i="27"/>
  <c r="F215" i="27"/>
  <c r="E215" i="27"/>
  <c r="D215" i="27"/>
  <c r="C215" i="27"/>
  <c r="B215" i="27"/>
  <c r="A215" i="27"/>
  <c r="F214" i="27"/>
  <c r="E214" i="27"/>
  <c r="D214" i="27"/>
  <c r="C214" i="27"/>
  <c r="B214" i="27"/>
  <c r="A214" i="27"/>
  <c r="F213" i="27"/>
  <c r="E213" i="27"/>
  <c r="D213" i="27"/>
  <c r="C213" i="27"/>
  <c r="B213" i="27"/>
  <c r="A213" i="27"/>
  <c r="F212" i="27"/>
  <c r="E212" i="27"/>
  <c r="D212" i="27"/>
  <c r="C212" i="27"/>
  <c r="B212" i="27"/>
  <c r="A212" i="27"/>
  <c r="F211" i="27"/>
  <c r="E211" i="27"/>
  <c r="D211" i="27"/>
  <c r="C211" i="27"/>
  <c r="B211" i="27"/>
  <c r="A211" i="27"/>
  <c r="F210" i="27"/>
  <c r="E210" i="27"/>
  <c r="D210" i="27"/>
  <c r="C210" i="27"/>
  <c r="B210" i="27"/>
  <c r="A210" i="27"/>
  <c r="F209" i="27"/>
  <c r="E209" i="27"/>
  <c r="D209" i="27"/>
  <c r="C209" i="27"/>
  <c r="B209" i="27"/>
  <c r="A209" i="27"/>
  <c r="F208" i="27"/>
  <c r="E208" i="27"/>
  <c r="D208" i="27"/>
  <c r="C208" i="27"/>
  <c r="B208" i="27"/>
  <c r="A208" i="27"/>
  <c r="F207" i="27"/>
  <c r="E207" i="27"/>
  <c r="D207" i="27"/>
  <c r="C207" i="27"/>
  <c r="B207" i="27"/>
  <c r="A207" i="27"/>
  <c r="F206" i="27"/>
  <c r="E206" i="27"/>
  <c r="D206" i="27"/>
  <c r="C206" i="27"/>
  <c r="B206" i="27"/>
  <c r="A206" i="27"/>
  <c r="F205" i="27"/>
  <c r="E205" i="27"/>
  <c r="D205" i="27"/>
  <c r="C205" i="27"/>
  <c r="B205" i="27"/>
  <c r="A205" i="27"/>
  <c r="F204" i="27"/>
  <c r="E204" i="27"/>
  <c r="D204" i="27"/>
  <c r="C204" i="27"/>
  <c r="B204" i="27"/>
  <c r="A204" i="27"/>
  <c r="F203" i="27"/>
  <c r="E203" i="27"/>
  <c r="D203" i="27"/>
  <c r="C203" i="27"/>
  <c r="B203" i="27"/>
  <c r="A203" i="27"/>
  <c r="F202" i="27"/>
  <c r="E202" i="27"/>
  <c r="D202" i="27"/>
  <c r="C202" i="27"/>
  <c r="B202" i="27"/>
  <c r="A202" i="27"/>
  <c r="F201" i="27"/>
  <c r="E201" i="27"/>
  <c r="D201" i="27"/>
  <c r="C201" i="27"/>
  <c r="B201" i="27"/>
  <c r="A201" i="27"/>
  <c r="F200" i="27"/>
  <c r="E200" i="27"/>
  <c r="D200" i="27"/>
  <c r="C200" i="27"/>
  <c r="B200" i="27"/>
  <c r="A200" i="27"/>
  <c r="F199" i="27"/>
  <c r="E199" i="27"/>
  <c r="D199" i="27"/>
  <c r="C199" i="27"/>
  <c r="B199" i="27"/>
  <c r="A199" i="27"/>
  <c r="F198" i="27"/>
  <c r="E198" i="27"/>
  <c r="D198" i="27"/>
  <c r="C198" i="27"/>
  <c r="B198" i="27"/>
  <c r="A198" i="27"/>
  <c r="F197" i="27"/>
  <c r="E197" i="27"/>
  <c r="D197" i="27"/>
  <c r="C197" i="27"/>
  <c r="B197" i="27"/>
  <c r="A197" i="27"/>
  <c r="F196" i="27"/>
  <c r="E196" i="27"/>
  <c r="D196" i="27"/>
  <c r="C196" i="27"/>
  <c r="B196" i="27"/>
  <c r="A196" i="27"/>
  <c r="F195" i="27"/>
  <c r="E195" i="27"/>
  <c r="D195" i="27"/>
  <c r="C195" i="27"/>
  <c r="B195" i="27"/>
  <c r="A195" i="27"/>
  <c r="F194" i="27"/>
  <c r="E194" i="27"/>
  <c r="D194" i="27"/>
  <c r="C194" i="27"/>
  <c r="B194" i="27"/>
  <c r="A194" i="27"/>
  <c r="F193" i="27"/>
  <c r="E193" i="27"/>
  <c r="D193" i="27"/>
  <c r="C193" i="27"/>
  <c r="B193" i="27"/>
  <c r="A193" i="27"/>
  <c r="F192" i="27"/>
  <c r="E192" i="27"/>
  <c r="D192" i="27"/>
  <c r="C192" i="27"/>
  <c r="B192" i="27"/>
  <c r="A192" i="27"/>
  <c r="F191" i="27"/>
  <c r="E191" i="27"/>
  <c r="D191" i="27"/>
  <c r="C191" i="27"/>
  <c r="B191" i="27"/>
  <c r="A191" i="27"/>
  <c r="F190" i="27"/>
  <c r="E190" i="27"/>
  <c r="D190" i="27"/>
  <c r="C190" i="27"/>
  <c r="B190" i="27"/>
  <c r="A190" i="27"/>
  <c r="F189" i="27"/>
  <c r="E189" i="27"/>
  <c r="D189" i="27"/>
  <c r="C189" i="27"/>
  <c r="B189" i="27"/>
  <c r="A189" i="27"/>
  <c r="F188" i="27"/>
  <c r="E188" i="27"/>
  <c r="D188" i="27"/>
  <c r="C188" i="27"/>
  <c r="B188" i="27"/>
  <c r="A188" i="27"/>
  <c r="F187" i="27"/>
  <c r="E187" i="27"/>
  <c r="D187" i="27"/>
  <c r="C187" i="27"/>
  <c r="B187" i="27"/>
  <c r="A187" i="27"/>
  <c r="F186" i="27"/>
  <c r="E186" i="27"/>
  <c r="D186" i="27"/>
  <c r="C186" i="27"/>
  <c r="B186" i="27"/>
  <c r="A186" i="27"/>
  <c r="F185" i="27"/>
  <c r="E185" i="27"/>
  <c r="D185" i="27"/>
  <c r="C185" i="27"/>
  <c r="B185" i="27"/>
  <c r="A185" i="27"/>
  <c r="F184" i="27"/>
  <c r="E184" i="27"/>
  <c r="D184" i="27"/>
  <c r="C184" i="27"/>
  <c r="B184" i="27"/>
  <c r="A184" i="27"/>
  <c r="F183" i="27"/>
  <c r="E183" i="27"/>
  <c r="D183" i="27"/>
  <c r="C183" i="27"/>
  <c r="B183" i="27"/>
  <c r="A183" i="27"/>
  <c r="F182" i="27"/>
  <c r="E182" i="27"/>
  <c r="D182" i="27"/>
  <c r="C182" i="27"/>
  <c r="B182" i="27"/>
  <c r="A182" i="27"/>
  <c r="F181" i="27"/>
  <c r="E181" i="27"/>
  <c r="D181" i="27"/>
  <c r="C181" i="27"/>
  <c r="B181" i="27"/>
  <c r="A181" i="27"/>
  <c r="F180" i="27"/>
  <c r="E180" i="27"/>
  <c r="D180" i="27"/>
  <c r="C180" i="27"/>
  <c r="B180" i="27"/>
  <c r="A180" i="27"/>
  <c r="F179" i="27"/>
  <c r="E179" i="27"/>
  <c r="D179" i="27"/>
  <c r="C179" i="27"/>
  <c r="B179" i="27"/>
  <c r="A179" i="27"/>
  <c r="F178" i="27"/>
  <c r="E178" i="27"/>
  <c r="D178" i="27"/>
  <c r="C178" i="27"/>
  <c r="B178" i="27"/>
  <c r="A178" i="27"/>
  <c r="F177" i="27"/>
  <c r="E177" i="27"/>
  <c r="D177" i="27"/>
  <c r="C177" i="27"/>
  <c r="B177" i="27"/>
  <c r="A177" i="27"/>
  <c r="F176" i="27"/>
  <c r="E176" i="27"/>
  <c r="D176" i="27"/>
  <c r="C176" i="27"/>
  <c r="B176" i="27"/>
  <c r="A176" i="27"/>
  <c r="F175" i="27"/>
  <c r="E175" i="27"/>
  <c r="D175" i="27"/>
  <c r="C175" i="27"/>
  <c r="B175" i="27"/>
  <c r="A175" i="27"/>
  <c r="F174" i="27"/>
  <c r="E174" i="27"/>
  <c r="D174" i="27"/>
  <c r="C174" i="27"/>
  <c r="B174" i="27"/>
  <c r="A174" i="27"/>
  <c r="F173" i="27"/>
  <c r="E173" i="27"/>
  <c r="D173" i="27"/>
  <c r="C173" i="27"/>
  <c r="B173" i="27"/>
  <c r="A173" i="27"/>
  <c r="F172" i="27"/>
  <c r="E172" i="27"/>
  <c r="D172" i="27"/>
  <c r="C172" i="27"/>
  <c r="B172" i="27"/>
  <c r="A172" i="27"/>
  <c r="F171" i="27"/>
  <c r="E171" i="27"/>
  <c r="D171" i="27"/>
  <c r="C171" i="27"/>
  <c r="B171" i="27"/>
  <c r="A171" i="27"/>
  <c r="F170" i="27"/>
  <c r="E170" i="27"/>
  <c r="D170" i="27"/>
  <c r="C170" i="27"/>
  <c r="B170" i="27"/>
  <c r="A170" i="27"/>
  <c r="F169" i="27"/>
  <c r="E169" i="27"/>
  <c r="D169" i="27"/>
  <c r="C169" i="27"/>
  <c r="B169" i="27"/>
  <c r="A169" i="27"/>
  <c r="F168" i="27"/>
  <c r="E168" i="27"/>
  <c r="D168" i="27"/>
  <c r="C168" i="27"/>
  <c r="B168" i="27"/>
  <c r="A168" i="27"/>
  <c r="F167" i="27"/>
  <c r="E167" i="27"/>
  <c r="D167" i="27"/>
  <c r="C167" i="27"/>
  <c r="B167" i="27"/>
  <c r="A167" i="27"/>
  <c r="F166" i="27"/>
  <c r="E166" i="27"/>
  <c r="D166" i="27"/>
  <c r="C166" i="27"/>
  <c r="B166" i="27"/>
  <c r="A166" i="27"/>
  <c r="F165" i="27"/>
  <c r="E165" i="27"/>
  <c r="D165" i="27"/>
  <c r="C165" i="27"/>
  <c r="B165" i="27"/>
  <c r="A165" i="27"/>
  <c r="F164" i="27"/>
  <c r="E164" i="27"/>
  <c r="D164" i="27"/>
  <c r="C164" i="27"/>
  <c r="B164" i="27"/>
  <c r="A164" i="27"/>
  <c r="F163" i="27"/>
  <c r="E163" i="27"/>
  <c r="D163" i="27"/>
  <c r="C163" i="27"/>
  <c r="B163" i="27"/>
  <c r="A163" i="27"/>
  <c r="F162" i="27"/>
  <c r="E162" i="27"/>
  <c r="D162" i="27"/>
  <c r="C162" i="27"/>
  <c r="B162" i="27"/>
  <c r="A162" i="27"/>
  <c r="F161" i="27"/>
  <c r="E161" i="27"/>
  <c r="D161" i="27"/>
  <c r="C161" i="27"/>
  <c r="B161" i="27"/>
  <c r="A161" i="27"/>
  <c r="F160" i="27"/>
  <c r="E160" i="27"/>
  <c r="D160" i="27"/>
  <c r="C160" i="27"/>
  <c r="B160" i="27"/>
  <c r="A160" i="27"/>
  <c r="F159" i="27"/>
  <c r="E159" i="27"/>
  <c r="D159" i="27"/>
  <c r="C159" i="27"/>
  <c r="B159" i="27"/>
  <c r="A159" i="27"/>
  <c r="F158" i="27"/>
  <c r="E158" i="27"/>
  <c r="D158" i="27"/>
  <c r="C158" i="27"/>
  <c r="B158" i="27"/>
  <c r="A158" i="27"/>
  <c r="F157" i="27"/>
  <c r="E157" i="27"/>
  <c r="D157" i="27"/>
  <c r="C157" i="27"/>
  <c r="B157" i="27"/>
  <c r="A157" i="27"/>
  <c r="F156" i="27"/>
  <c r="E156" i="27"/>
  <c r="D156" i="27"/>
  <c r="C156" i="27"/>
  <c r="B156" i="27"/>
  <c r="A156" i="27"/>
  <c r="F155" i="27"/>
  <c r="E155" i="27"/>
  <c r="D155" i="27"/>
  <c r="C155" i="27"/>
  <c r="B155" i="27"/>
  <c r="A155" i="27"/>
  <c r="F154" i="27"/>
  <c r="E154" i="27"/>
  <c r="D154" i="27"/>
  <c r="C154" i="27"/>
  <c r="B154" i="27"/>
  <c r="A154" i="27"/>
  <c r="F153" i="27"/>
  <c r="E153" i="27"/>
  <c r="D153" i="27"/>
  <c r="C153" i="27"/>
  <c r="B153" i="27"/>
  <c r="A153" i="27"/>
  <c r="F152" i="27"/>
  <c r="E152" i="27"/>
  <c r="D152" i="27"/>
  <c r="C152" i="27"/>
  <c r="B152" i="27"/>
  <c r="A152" i="27"/>
  <c r="F151" i="27"/>
  <c r="E151" i="27"/>
  <c r="D151" i="27"/>
  <c r="C151" i="27"/>
  <c r="B151" i="27"/>
  <c r="A151" i="27"/>
  <c r="F150" i="27"/>
  <c r="E150" i="27"/>
  <c r="D150" i="27"/>
  <c r="C150" i="27"/>
  <c r="B150" i="27"/>
  <c r="A150" i="27"/>
  <c r="F149" i="27"/>
  <c r="E149" i="27"/>
  <c r="D149" i="27"/>
  <c r="C149" i="27"/>
  <c r="B149" i="27"/>
  <c r="A149" i="27"/>
  <c r="F148" i="27"/>
  <c r="E148" i="27"/>
  <c r="D148" i="27"/>
  <c r="C148" i="27"/>
  <c r="B148" i="27"/>
  <c r="A148" i="27"/>
  <c r="F147" i="27"/>
  <c r="E147" i="27"/>
  <c r="D147" i="27"/>
  <c r="C147" i="27"/>
  <c r="B147" i="27"/>
  <c r="A147" i="27"/>
  <c r="F146" i="27"/>
  <c r="E146" i="27"/>
  <c r="D146" i="27"/>
  <c r="C146" i="27"/>
  <c r="B146" i="27"/>
  <c r="A146" i="27"/>
  <c r="F145" i="27"/>
  <c r="E145" i="27"/>
  <c r="D145" i="27"/>
  <c r="C145" i="27"/>
  <c r="B145" i="27"/>
  <c r="A145" i="27"/>
  <c r="F144" i="27"/>
  <c r="E144" i="27"/>
  <c r="D144" i="27"/>
  <c r="C144" i="27"/>
  <c r="B144" i="27"/>
  <c r="A144" i="27"/>
  <c r="F143" i="27"/>
  <c r="E143" i="27"/>
  <c r="D143" i="27"/>
  <c r="C143" i="27"/>
  <c r="B143" i="27"/>
  <c r="A143" i="27"/>
  <c r="F142" i="27"/>
  <c r="E142" i="27"/>
  <c r="D142" i="27"/>
  <c r="C142" i="27"/>
  <c r="B142" i="27"/>
  <c r="A142" i="27"/>
  <c r="F141" i="27"/>
  <c r="E141" i="27"/>
  <c r="D141" i="27"/>
  <c r="C141" i="27"/>
  <c r="B141" i="27"/>
  <c r="A141" i="27"/>
  <c r="F140" i="27"/>
  <c r="E140" i="27"/>
  <c r="D140" i="27"/>
  <c r="C140" i="27"/>
  <c r="B140" i="27"/>
  <c r="A140" i="27"/>
  <c r="F139" i="27"/>
  <c r="E139" i="27"/>
  <c r="D139" i="27"/>
  <c r="C139" i="27"/>
  <c r="B139" i="27"/>
  <c r="A139" i="27"/>
  <c r="F138" i="27"/>
  <c r="E138" i="27"/>
  <c r="D138" i="27"/>
  <c r="C138" i="27"/>
  <c r="B138" i="27"/>
  <c r="A138" i="27"/>
  <c r="F137" i="27"/>
  <c r="E137" i="27"/>
  <c r="D137" i="27"/>
  <c r="C137" i="27"/>
  <c r="B137" i="27"/>
  <c r="A137" i="27"/>
  <c r="F136" i="27"/>
  <c r="E136" i="27"/>
  <c r="D136" i="27"/>
  <c r="C136" i="27"/>
  <c r="B136" i="27"/>
  <c r="A136" i="27"/>
  <c r="F135" i="27"/>
  <c r="E135" i="27"/>
  <c r="D135" i="27"/>
  <c r="C135" i="27"/>
  <c r="B135" i="27"/>
  <c r="A135" i="27"/>
  <c r="F134" i="27"/>
  <c r="E134" i="27"/>
  <c r="D134" i="27"/>
  <c r="C134" i="27"/>
  <c r="B134" i="27"/>
  <c r="A134" i="27"/>
  <c r="F133" i="27"/>
  <c r="E133" i="27"/>
  <c r="D133" i="27"/>
  <c r="C133" i="27"/>
  <c r="B133" i="27"/>
  <c r="A133" i="27"/>
  <c r="F132" i="27"/>
  <c r="E132" i="27"/>
  <c r="D132" i="27"/>
  <c r="C132" i="27"/>
  <c r="B132" i="27"/>
  <c r="A132" i="27"/>
  <c r="F131" i="27"/>
  <c r="E131" i="27"/>
  <c r="D131" i="27"/>
  <c r="C131" i="27"/>
  <c r="B131" i="27"/>
  <c r="A131" i="27"/>
  <c r="F130" i="27"/>
  <c r="E130" i="27"/>
  <c r="D130" i="27"/>
  <c r="C130" i="27"/>
  <c r="B130" i="27"/>
  <c r="A130" i="27"/>
  <c r="F129" i="27"/>
  <c r="E129" i="27"/>
  <c r="D129" i="27"/>
  <c r="C129" i="27"/>
  <c r="B129" i="27"/>
  <c r="A129" i="27"/>
  <c r="F128" i="27"/>
  <c r="E128" i="27"/>
  <c r="D128" i="27"/>
  <c r="C128" i="27"/>
  <c r="B128" i="27"/>
  <c r="A128" i="27"/>
  <c r="F127" i="27"/>
  <c r="E127" i="27"/>
  <c r="D127" i="27"/>
  <c r="C127" i="27"/>
  <c r="B127" i="27"/>
  <c r="A127" i="27"/>
  <c r="F126" i="27"/>
  <c r="E126" i="27"/>
  <c r="D126" i="27"/>
  <c r="C126" i="27"/>
  <c r="B126" i="27"/>
  <c r="A126" i="27"/>
  <c r="F125" i="27"/>
  <c r="E125" i="27"/>
  <c r="D125" i="27"/>
  <c r="C125" i="27"/>
  <c r="B125" i="27"/>
  <c r="A125" i="27"/>
  <c r="F124" i="27"/>
  <c r="E124" i="27"/>
  <c r="D124" i="27"/>
  <c r="C124" i="27"/>
  <c r="B124" i="27"/>
  <c r="A124" i="27"/>
  <c r="F123" i="27"/>
  <c r="E123" i="27"/>
  <c r="D123" i="27"/>
  <c r="C123" i="27"/>
  <c r="B123" i="27"/>
  <c r="A123" i="27"/>
  <c r="F122" i="27"/>
  <c r="E122" i="27"/>
  <c r="D122" i="27"/>
  <c r="C122" i="27"/>
  <c r="B122" i="27"/>
  <c r="A122" i="27"/>
  <c r="F121" i="27"/>
  <c r="E121" i="27"/>
  <c r="D121" i="27"/>
  <c r="C121" i="27"/>
  <c r="B121" i="27"/>
  <c r="A121" i="27"/>
  <c r="F120" i="27"/>
  <c r="E120" i="27"/>
  <c r="D120" i="27"/>
  <c r="C120" i="27"/>
  <c r="B120" i="27"/>
  <c r="A120" i="27"/>
  <c r="F119" i="27"/>
  <c r="E119" i="27"/>
  <c r="D119" i="27"/>
  <c r="C119" i="27"/>
  <c r="B119" i="27"/>
  <c r="A119" i="27"/>
  <c r="F118" i="27"/>
  <c r="E118" i="27"/>
  <c r="D118" i="27"/>
  <c r="C118" i="27"/>
  <c r="B118" i="27"/>
  <c r="A118" i="27"/>
  <c r="F117" i="27"/>
  <c r="E117" i="27"/>
  <c r="D117" i="27"/>
  <c r="C117" i="27"/>
  <c r="B117" i="27"/>
  <c r="A117" i="27"/>
  <c r="F116" i="27"/>
  <c r="E116" i="27"/>
  <c r="D116" i="27"/>
  <c r="C116" i="27"/>
  <c r="B116" i="27"/>
  <c r="A116" i="27"/>
  <c r="F115" i="27"/>
  <c r="E115" i="27"/>
  <c r="D115" i="27"/>
  <c r="C115" i="27"/>
  <c r="B115" i="27"/>
  <c r="A115" i="27"/>
  <c r="F114" i="27"/>
  <c r="E114" i="27"/>
  <c r="D114" i="27"/>
  <c r="C114" i="27"/>
  <c r="B114" i="27"/>
  <c r="A114" i="27"/>
  <c r="F113" i="27"/>
  <c r="E113" i="27"/>
  <c r="D113" i="27"/>
  <c r="C113" i="27"/>
  <c r="B113" i="27"/>
  <c r="A113" i="27"/>
  <c r="F112" i="27"/>
  <c r="E112" i="27"/>
  <c r="D112" i="27"/>
  <c r="C112" i="27"/>
  <c r="B112" i="27"/>
  <c r="A112" i="27"/>
  <c r="F111" i="27"/>
  <c r="E111" i="27"/>
  <c r="D111" i="27"/>
  <c r="C111" i="27"/>
  <c r="B111" i="27"/>
  <c r="A111" i="27"/>
  <c r="F110" i="27"/>
  <c r="E110" i="27"/>
  <c r="D110" i="27"/>
  <c r="C110" i="27"/>
  <c r="B110" i="27"/>
  <c r="A110" i="27"/>
  <c r="F109" i="27"/>
  <c r="E109" i="27"/>
  <c r="D109" i="27"/>
  <c r="C109" i="27"/>
  <c r="B109" i="27"/>
  <c r="A109" i="27"/>
  <c r="F108" i="27"/>
  <c r="E108" i="27"/>
  <c r="D108" i="27"/>
  <c r="C108" i="27"/>
  <c r="B108" i="27"/>
  <c r="A108" i="27"/>
  <c r="F107" i="27"/>
  <c r="E107" i="27"/>
  <c r="D107" i="27"/>
  <c r="C107" i="27"/>
  <c r="B107" i="27"/>
  <c r="A107" i="27"/>
  <c r="F106" i="27"/>
  <c r="E106" i="27"/>
  <c r="D106" i="27"/>
  <c r="C106" i="27"/>
  <c r="B106" i="27"/>
  <c r="A106" i="27"/>
  <c r="F105" i="27"/>
  <c r="E105" i="27"/>
  <c r="D105" i="27"/>
  <c r="C105" i="27"/>
  <c r="B105" i="27"/>
  <c r="A105" i="27"/>
  <c r="F104" i="27"/>
  <c r="E104" i="27"/>
  <c r="D104" i="27"/>
  <c r="C104" i="27"/>
  <c r="B104" i="27"/>
  <c r="A104" i="27"/>
  <c r="F103" i="27"/>
  <c r="E103" i="27"/>
  <c r="D103" i="27"/>
  <c r="C103" i="27"/>
  <c r="B103" i="27"/>
  <c r="A103" i="27"/>
  <c r="F102" i="27"/>
  <c r="E102" i="27"/>
  <c r="D102" i="27"/>
  <c r="C102" i="27"/>
  <c r="B102" i="27"/>
  <c r="A102" i="27"/>
  <c r="F101" i="27"/>
  <c r="E101" i="27"/>
  <c r="D101" i="27"/>
  <c r="C101" i="27"/>
  <c r="B101" i="27"/>
  <c r="A101" i="27"/>
  <c r="F100" i="27"/>
  <c r="E100" i="27"/>
  <c r="D100" i="27"/>
  <c r="C100" i="27"/>
  <c r="B100" i="27"/>
  <c r="A100" i="27"/>
  <c r="F99" i="27"/>
  <c r="E99" i="27"/>
  <c r="D99" i="27"/>
  <c r="C99" i="27"/>
  <c r="B99" i="27"/>
  <c r="A99" i="27"/>
  <c r="F98" i="27"/>
  <c r="E98" i="27"/>
  <c r="D98" i="27"/>
  <c r="C98" i="27"/>
  <c r="B98" i="27"/>
  <c r="A98" i="27"/>
  <c r="F97" i="27"/>
  <c r="E97" i="27"/>
  <c r="D97" i="27"/>
  <c r="C97" i="27"/>
  <c r="B97" i="27"/>
  <c r="A97" i="27"/>
  <c r="F96" i="27"/>
  <c r="E96" i="27"/>
  <c r="D96" i="27"/>
  <c r="C96" i="27"/>
  <c r="B96" i="27"/>
  <c r="A96" i="27"/>
  <c r="F95" i="27"/>
  <c r="E95" i="27"/>
  <c r="D95" i="27"/>
  <c r="C95" i="27"/>
  <c r="B95" i="27"/>
  <c r="A95" i="27"/>
  <c r="F94" i="27"/>
  <c r="E94" i="27"/>
  <c r="D94" i="27"/>
  <c r="C94" i="27"/>
  <c r="B94" i="27"/>
  <c r="A94" i="27"/>
  <c r="F93" i="27"/>
  <c r="E93" i="27"/>
  <c r="D93" i="27"/>
  <c r="C93" i="27"/>
  <c r="B93" i="27"/>
  <c r="A93" i="27"/>
  <c r="F92" i="27"/>
  <c r="E92" i="27"/>
  <c r="D92" i="27"/>
  <c r="C92" i="27"/>
  <c r="B92" i="27"/>
  <c r="A92" i="27"/>
  <c r="F91" i="27"/>
  <c r="E91" i="27"/>
  <c r="D91" i="27"/>
  <c r="C91" i="27"/>
  <c r="B91" i="27"/>
  <c r="A91" i="27"/>
  <c r="F90" i="27"/>
  <c r="E90" i="27"/>
  <c r="D90" i="27"/>
  <c r="C90" i="27"/>
  <c r="B90" i="27"/>
  <c r="A90" i="27"/>
  <c r="F89" i="27"/>
  <c r="E89" i="27"/>
  <c r="D89" i="27"/>
  <c r="C89" i="27"/>
  <c r="B89" i="27"/>
  <c r="A89" i="27"/>
  <c r="F88" i="27"/>
  <c r="E88" i="27"/>
  <c r="D88" i="27"/>
  <c r="C88" i="27"/>
  <c r="B88" i="27"/>
  <c r="A88" i="27"/>
  <c r="F87" i="27"/>
  <c r="E87" i="27"/>
  <c r="D87" i="27"/>
  <c r="C87" i="27"/>
  <c r="B87" i="27"/>
  <c r="A87" i="27"/>
  <c r="F86" i="27"/>
  <c r="E86" i="27"/>
  <c r="D86" i="27"/>
  <c r="C86" i="27"/>
  <c r="B86" i="27"/>
  <c r="A86" i="27"/>
  <c r="F85" i="27"/>
  <c r="E85" i="27"/>
  <c r="D85" i="27"/>
  <c r="C85" i="27"/>
  <c r="B85" i="27"/>
  <c r="A85" i="27"/>
  <c r="F84" i="27"/>
  <c r="E84" i="27"/>
  <c r="D84" i="27"/>
  <c r="C84" i="27"/>
  <c r="B84" i="27"/>
  <c r="A84" i="27"/>
  <c r="F83" i="27"/>
  <c r="E83" i="27"/>
  <c r="D83" i="27"/>
  <c r="C83" i="27"/>
  <c r="B83" i="27"/>
  <c r="A83" i="27"/>
  <c r="F82" i="27"/>
  <c r="E82" i="27"/>
  <c r="D82" i="27"/>
  <c r="C82" i="27"/>
  <c r="B82" i="27"/>
  <c r="A82" i="27"/>
  <c r="F81" i="27"/>
  <c r="E81" i="27"/>
  <c r="D81" i="27"/>
  <c r="C81" i="27"/>
  <c r="B81" i="27"/>
  <c r="A81" i="27"/>
  <c r="F80" i="27"/>
  <c r="E80" i="27"/>
  <c r="D80" i="27"/>
  <c r="C80" i="27"/>
  <c r="B80" i="27"/>
  <c r="A80" i="27"/>
  <c r="F79" i="27"/>
  <c r="E79" i="27"/>
  <c r="D79" i="27"/>
  <c r="C79" i="27"/>
  <c r="B79" i="27"/>
  <c r="A79" i="27"/>
  <c r="F78" i="27"/>
  <c r="E78" i="27"/>
  <c r="D78" i="27"/>
  <c r="C78" i="27"/>
  <c r="B78" i="27"/>
  <c r="A78" i="27"/>
  <c r="F77" i="27"/>
  <c r="E77" i="27"/>
  <c r="D77" i="27"/>
  <c r="C77" i="27"/>
  <c r="B77" i="27"/>
  <c r="A77" i="27"/>
  <c r="F76" i="27"/>
  <c r="E76" i="27"/>
  <c r="D76" i="27"/>
  <c r="C76" i="27"/>
  <c r="B76" i="27"/>
  <c r="A76" i="27"/>
  <c r="F75" i="27"/>
  <c r="E75" i="27"/>
  <c r="D75" i="27"/>
  <c r="C75" i="27"/>
  <c r="B75" i="27"/>
  <c r="A75" i="27"/>
  <c r="F74" i="27"/>
  <c r="E74" i="27"/>
  <c r="D74" i="27"/>
  <c r="C74" i="27"/>
  <c r="B74" i="27"/>
  <c r="A74" i="27"/>
  <c r="F73" i="27"/>
  <c r="E73" i="27"/>
  <c r="D73" i="27"/>
  <c r="C73" i="27"/>
  <c r="B73" i="27"/>
  <c r="A73" i="27"/>
  <c r="F72" i="27"/>
  <c r="E72" i="27"/>
  <c r="D72" i="27"/>
  <c r="C72" i="27"/>
  <c r="B72" i="27"/>
  <c r="A72" i="27"/>
  <c r="F71" i="27"/>
  <c r="E71" i="27"/>
  <c r="D71" i="27"/>
  <c r="C71" i="27"/>
  <c r="B71" i="27"/>
  <c r="A71" i="27"/>
  <c r="F70" i="27"/>
  <c r="E70" i="27"/>
  <c r="D70" i="27"/>
  <c r="C70" i="27"/>
  <c r="B70" i="27"/>
  <c r="A70" i="27"/>
  <c r="F69" i="27"/>
  <c r="E69" i="27"/>
  <c r="D69" i="27"/>
  <c r="C69" i="27"/>
  <c r="B69" i="27"/>
  <c r="A69" i="27"/>
  <c r="F68" i="27"/>
  <c r="E68" i="27"/>
  <c r="D68" i="27"/>
  <c r="C68" i="27"/>
  <c r="B68" i="27"/>
  <c r="A68" i="27"/>
  <c r="F67" i="27"/>
  <c r="E67" i="27"/>
  <c r="D67" i="27"/>
  <c r="C67" i="27"/>
  <c r="B67" i="27"/>
  <c r="A67" i="27"/>
  <c r="F66" i="27"/>
  <c r="E66" i="27"/>
  <c r="D66" i="27"/>
  <c r="C66" i="27"/>
  <c r="B66" i="27"/>
  <c r="A66" i="27"/>
  <c r="F65" i="27"/>
  <c r="E65" i="27"/>
  <c r="D65" i="27"/>
  <c r="C65" i="27"/>
  <c r="B65" i="27"/>
  <c r="A65" i="27"/>
  <c r="F64" i="27"/>
  <c r="E64" i="27"/>
  <c r="D64" i="27"/>
  <c r="C64" i="27"/>
  <c r="B64" i="27"/>
  <c r="A64" i="27"/>
  <c r="F63" i="27"/>
  <c r="E63" i="27"/>
  <c r="D63" i="27"/>
  <c r="C63" i="27"/>
  <c r="B63" i="27"/>
  <c r="A63" i="27"/>
  <c r="F62" i="27"/>
  <c r="E62" i="27"/>
  <c r="D62" i="27"/>
  <c r="C62" i="27"/>
  <c r="B62" i="27"/>
  <c r="A62" i="27"/>
  <c r="F61" i="27"/>
  <c r="E61" i="27"/>
  <c r="D61" i="27"/>
  <c r="C61" i="27"/>
  <c r="B61" i="27"/>
  <c r="A61" i="27"/>
  <c r="F60" i="27"/>
  <c r="E60" i="27"/>
  <c r="D60" i="27"/>
  <c r="C60" i="27"/>
  <c r="B60" i="27"/>
  <c r="A60" i="27"/>
  <c r="F59" i="27"/>
  <c r="E59" i="27"/>
  <c r="D59" i="27"/>
  <c r="C59" i="27"/>
  <c r="B59" i="27"/>
  <c r="A59" i="27"/>
  <c r="F58" i="27"/>
  <c r="E58" i="27"/>
  <c r="D58" i="27"/>
  <c r="C58" i="27"/>
  <c r="B58" i="27"/>
  <c r="A58" i="27"/>
  <c r="F57" i="27"/>
  <c r="E57" i="27"/>
  <c r="D57" i="27"/>
  <c r="C57" i="27"/>
  <c r="B57" i="27"/>
  <c r="A57" i="27"/>
  <c r="F56" i="27"/>
  <c r="E56" i="27"/>
  <c r="D56" i="27"/>
  <c r="C56" i="27"/>
  <c r="B56" i="27"/>
  <c r="A56" i="27"/>
  <c r="F55" i="27"/>
  <c r="E55" i="27"/>
  <c r="D55" i="27"/>
  <c r="C55" i="27"/>
  <c r="B55" i="27"/>
  <c r="A55" i="27"/>
  <c r="F54" i="27"/>
  <c r="E54" i="27"/>
  <c r="D54" i="27"/>
  <c r="C54" i="27"/>
  <c r="B54" i="27"/>
  <c r="A54" i="27"/>
  <c r="F53" i="27"/>
  <c r="E53" i="27"/>
  <c r="D53" i="27"/>
  <c r="C53" i="27"/>
  <c r="B53" i="27"/>
  <c r="A53" i="27"/>
  <c r="F52" i="27"/>
  <c r="E52" i="27"/>
  <c r="D52" i="27"/>
  <c r="C52" i="27"/>
  <c r="B52" i="27"/>
  <c r="A52" i="27"/>
  <c r="F51" i="27"/>
  <c r="E51" i="27"/>
  <c r="D51" i="27"/>
  <c r="C51" i="27"/>
  <c r="B51" i="27"/>
  <c r="A51" i="27"/>
  <c r="F50" i="27"/>
  <c r="E50" i="27"/>
  <c r="D50" i="27"/>
  <c r="C50" i="27"/>
  <c r="B50" i="27"/>
  <c r="A50" i="27"/>
  <c r="F49" i="27"/>
  <c r="E49" i="27"/>
  <c r="D49" i="27"/>
  <c r="C49" i="27"/>
  <c r="B49" i="27"/>
  <c r="A49" i="27"/>
  <c r="F48" i="27"/>
  <c r="E48" i="27"/>
  <c r="D48" i="27"/>
  <c r="C48" i="27"/>
  <c r="B48" i="27"/>
  <c r="A48" i="27"/>
  <c r="F47" i="27"/>
  <c r="E47" i="27"/>
  <c r="D47" i="27"/>
  <c r="C47" i="27"/>
  <c r="B47" i="27"/>
  <c r="A47" i="27"/>
  <c r="F46" i="27"/>
  <c r="E46" i="27"/>
  <c r="D46" i="27"/>
  <c r="C46" i="27"/>
  <c r="B46" i="27"/>
  <c r="A46" i="27"/>
  <c r="F45" i="27"/>
  <c r="E45" i="27"/>
  <c r="D45" i="27"/>
  <c r="C45" i="27"/>
  <c r="B45" i="27"/>
  <c r="A45" i="27"/>
  <c r="F44" i="27"/>
  <c r="E44" i="27"/>
  <c r="D44" i="27"/>
  <c r="C44" i="27"/>
  <c r="B44" i="27"/>
  <c r="A44" i="27"/>
  <c r="F43" i="27"/>
  <c r="E43" i="27"/>
  <c r="D43" i="27"/>
  <c r="C43" i="27"/>
  <c r="B43" i="27"/>
  <c r="A43" i="27"/>
  <c r="F42" i="27"/>
  <c r="E42" i="27"/>
  <c r="D42" i="27"/>
  <c r="C42" i="27"/>
  <c r="B42" i="27"/>
  <c r="A42" i="27"/>
  <c r="F41" i="27"/>
  <c r="E41" i="27"/>
  <c r="D41" i="27"/>
  <c r="C41" i="27"/>
  <c r="B41" i="27"/>
  <c r="A41" i="27"/>
  <c r="F40" i="27"/>
  <c r="E40" i="27"/>
  <c r="D40" i="27"/>
  <c r="C40" i="27"/>
  <c r="B40" i="27"/>
  <c r="A40" i="27"/>
  <c r="F39" i="27"/>
  <c r="E39" i="27"/>
  <c r="D39" i="27"/>
  <c r="C39" i="27"/>
  <c r="B39" i="27"/>
  <c r="A39" i="27"/>
  <c r="F38" i="27"/>
  <c r="E38" i="27"/>
  <c r="D38" i="27"/>
  <c r="C38" i="27"/>
  <c r="B38" i="27"/>
  <c r="A38" i="27"/>
  <c r="F37" i="27"/>
  <c r="E37" i="27"/>
  <c r="D37" i="27"/>
  <c r="C37" i="27"/>
  <c r="B37" i="27"/>
  <c r="A37" i="27"/>
  <c r="F36" i="27"/>
  <c r="E36" i="27"/>
  <c r="D36" i="27"/>
  <c r="C36" i="27"/>
  <c r="B36" i="27"/>
  <c r="A36" i="27"/>
  <c r="F35" i="27"/>
  <c r="E35" i="27"/>
  <c r="D35" i="27"/>
  <c r="C35" i="27"/>
  <c r="B35" i="27"/>
  <c r="A35" i="27"/>
  <c r="F34" i="27"/>
  <c r="E34" i="27"/>
  <c r="D34" i="27"/>
  <c r="C34" i="27"/>
  <c r="B34" i="27"/>
  <c r="A34" i="27"/>
  <c r="F33" i="27"/>
  <c r="E33" i="27"/>
  <c r="D33" i="27"/>
  <c r="C33" i="27"/>
  <c r="B33" i="27"/>
  <c r="A33" i="27"/>
  <c r="F32" i="27"/>
  <c r="E32" i="27"/>
  <c r="D32" i="27"/>
  <c r="C32" i="27"/>
  <c r="B32" i="27"/>
  <c r="A32" i="27"/>
  <c r="F31" i="27"/>
  <c r="E31" i="27"/>
  <c r="D31" i="27"/>
  <c r="C31" i="27"/>
  <c r="B31" i="27"/>
  <c r="A31" i="27"/>
  <c r="F30" i="27"/>
  <c r="E30" i="27"/>
  <c r="D30" i="27"/>
  <c r="C30" i="27"/>
  <c r="B30" i="27"/>
  <c r="A30" i="27"/>
  <c r="F29" i="27"/>
  <c r="E29" i="27"/>
  <c r="D29" i="27"/>
  <c r="C29" i="27"/>
  <c r="B29" i="27"/>
  <c r="A29" i="27"/>
  <c r="F28" i="27"/>
  <c r="E28" i="27"/>
  <c r="D28" i="27"/>
  <c r="C28" i="27"/>
  <c r="B28" i="27"/>
  <c r="A28" i="27"/>
  <c r="F27" i="27"/>
  <c r="E27" i="27"/>
  <c r="D27" i="27"/>
  <c r="C27" i="27"/>
  <c r="B27" i="27"/>
  <c r="A27" i="27"/>
  <c r="F26" i="27"/>
  <c r="E26" i="27"/>
  <c r="D26" i="27"/>
  <c r="C26" i="27"/>
  <c r="B26" i="27"/>
  <c r="A26" i="27"/>
  <c r="F25" i="27"/>
  <c r="E25" i="27"/>
  <c r="D25" i="27"/>
  <c r="C25" i="27"/>
  <c r="B25" i="27"/>
  <c r="A25" i="27"/>
  <c r="F24" i="27"/>
  <c r="E24" i="27"/>
  <c r="D24" i="27"/>
  <c r="C24" i="27"/>
  <c r="B24" i="27"/>
  <c r="A24" i="27"/>
  <c r="F23" i="27"/>
  <c r="E23" i="27"/>
  <c r="D23" i="27"/>
  <c r="C23" i="27"/>
  <c r="B23" i="27"/>
  <c r="A23" i="27"/>
  <c r="F22" i="27"/>
  <c r="E22" i="27"/>
  <c r="D22" i="27"/>
  <c r="C22" i="27"/>
  <c r="B22" i="27"/>
  <c r="A22" i="27"/>
  <c r="F21" i="27"/>
  <c r="E21" i="27"/>
  <c r="D21" i="27"/>
  <c r="C21" i="27"/>
  <c r="B21" i="27"/>
  <c r="A21" i="27"/>
  <c r="F20" i="27"/>
  <c r="E20" i="27"/>
  <c r="D20" i="27"/>
  <c r="C20" i="27"/>
  <c r="B20" i="27"/>
  <c r="A20" i="27"/>
  <c r="F19" i="27"/>
  <c r="E19" i="27"/>
  <c r="D19" i="27"/>
  <c r="C19" i="27"/>
  <c r="B19" i="27"/>
  <c r="A19" i="27"/>
  <c r="F18" i="27"/>
  <c r="E18" i="27"/>
  <c r="D18" i="27"/>
  <c r="C18" i="27"/>
  <c r="B18" i="27"/>
  <c r="A18" i="27"/>
  <c r="F17" i="27"/>
  <c r="E17" i="27"/>
  <c r="D17" i="27"/>
  <c r="C17" i="27"/>
  <c r="B17" i="27"/>
  <c r="A17" i="27"/>
  <c r="F16" i="27"/>
  <c r="E16" i="27"/>
  <c r="D16" i="27"/>
  <c r="C16" i="27"/>
  <c r="B16" i="27"/>
  <c r="A16" i="27"/>
  <c r="F15" i="27"/>
  <c r="E15" i="27"/>
  <c r="D15" i="27"/>
  <c r="C15" i="27"/>
  <c r="B15" i="27"/>
  <c r="A15" i="27"/>
  <c r="F14" i="27"/>
  <c r="E14" i="27"/>
  <c r="D14" i="27"/>
  <c r="C14" i="27"/>
  <c r="B14" i="27"/>
  <c r="A14" i="27"/>
  <c r="F13" i="27"/>
  <c r="E13" i="27"/>
  <c r="D13" i="27"/>
  <c r="C13" i="27"/>
  <c r="B13" i="27"/>
  <c r="A13" i="27"/>
  <c r="F12" i="27"/>
  <c r="E12" i="27"/>
  <c r="D12" i="27"/>
  <c r="C12" i="27"/>
  <c r="B12" i="27"/>
  <c r="A12" i="27"/>
  <c r="F11" i="27"/>
  <c r="E11" i="27"/>
  <c r="D11" i="27"/>
  <c r="C11" i="27"/>
  <c r="B11" i="27"/>
  <c r="A11" i="27"/>
  <c r="F10" i="27"/>
  <c r="E10" i="27"/>
  <c r="D10" i="27"/>
  <c r="C10" i="27"/>
  <c r="B10" i="27"/>
  <c r="A10" i="27"/>
  <c r="F9" i="27"/>
  <c r="E9" i="27"/>
  <c r="D9" i="27"/>
  <c r="C9" i="27"/>
  <c r="B9" i="27"/>
  <c r="A9" i="27"/>
  <c r="F8" i="27"/>
  <c r="E8" i="27"/>
  <c r="D8" i="27"/>
  <c r="C8" i="27"/>
  <c r="B8" i="27"/>
  <c r="A8" i="27"/>
  <c r="F7" i="27"/>
  <c r="E7" i="27"/>
  <c r="D7" i="27"/>
  <c r="C7" i="27"/>
  <c r="B7" i="27"/>
  <c r="A7" i="27"/>
  <c r="F6" i="27"/>
  <c r="E6" i="27"/>
  <c r="D6" i="27"/>
  <c r="C6" i="27"/>
  <c r="B6" i="27"/>
  <c r="A6" i="27"/>
  <c r="F5" i="27"/>
  <c r="E5" i="27"/>
  <c r="D5" i="27"/>
  <c r="C5" i="27"/>
  <c r="B5" i="27"/>
  <c r="A5" i="27"/>
  <c r="F4" i="27"/>
  <c r="E4" i="27"/>
  <c r="D4" i="27"/>
  <c r="C4" i="27"/>
  <c r="B4" i="27"/>
  <c r="A4" i="27"/>
  <c r="F3" i="27"/>
  <c r="E3" i="27"/>
  <c r="D3" i="27"/>
  <c r="C3" i="27"/>
  <c r="B3" i="27"/>
  <c r="A3" i="27"/>
  <c r="H67" i="25" l="1"/>
  <c r="H66" i="25"/>
  <c r="H68" i="25"/>
  <c r="H69" i="25"/>
  <c r="I69" i="25"/>
  <c r="F67" i="25"/>
  <c r="J69" i="25"/>
  <c r="F68" i="25"/>
  <c r="D67" i="25"/>
  <c r="F69" i="25"/>
  <c r="D68" i="25"/>
  <c r="I67" i="25"/>
  <c r="D69" i="25"/>
  <c r="J67" i="25"/>
  <c r="I68" i="25"/>
  <c r="J68" i="25"/>
  <c r="D70" i="25"/>
  <c r="D66" i="25"/>
  <c r="D25" i="31"/>
  <c r="H26" i="31"/>
  <c r="F24" i="31"/>
  <c r="D24" i="31"/>
  <c r="F26" i="31"/>
  <c r="D26" i="31"/>
  <c r="H24" i="31"/>
  <c r="H65" i="25"/>
  <c r="I63" i="25"/>
  <c r="I24" i="31"/>
  <c r="J26" i="31"/>
  <c r="F63" i="25"/>
  <c r="J63" i="25"/>
  <c r="J24" i="31"/>
  <c r="I66" i="25"/>
  <c r="F64" i="25"/>
  <c r="I64" i="25"/>
  <c r="J64" i="25"/>
  <c r="F65" i="25"/>
  <c r="F66" i="25"/>
  <c r="I65" i="25"/>
  <c r="I26" i="31"/>
  <c r="J65" i="25"/>
  <c r="D63" i="25"/>
  <c r="H63" i="25"/>
  <c r="H64" i="25"/>
  <c r="D65" i="25"/>
  <c r="J66" i="25"/>
  <c r="D64" i="25"/>
  <c r="H62" i="25"/>
  <c r="F62" i="25"/>
  <c r="D21" i="31"/>
  <c r="I22" i="31"/>
  <c r="F23" i="31"/>
  <c r="H21" i="31"/>
  <c r="D22" i="31"/>
  <c r="J22" i="31"/>
  <c r="H22" i="31"/>
  <c r="D23" i="31"/>
  <c r="I23" i="31"/>
  <c r="H23" i="31"/>
  <c r="J23" i="31"/>
  <c r="F21" i="31"/>
  <c r="I21" i="31"/>
  <c r="J21" i="31"/>
  <c r="F22" i="31"/>
  <c r="F60" i="25"/>
  <c r="F61" i="25"/>
  <c r="D61" i="25"/>
  <c r="D62" i="25"/>
  <c r="H60" i="25"/>
  <c r="I60" i="25"/>
  <c r="H59" i="25"/>
  <c r="H61" i="25"/>
  <c r="J60" i="25"/>
  <c r="I61" i="25"/>
  <c r="J61" i="25"/>
  <c r="J62" i="25"/>
  <c r="D60" i="25"/>
  <c r="I62" i="25"/>
  <c r="I57" i="25"/>
  <c r="F57" i="25"/>
  <c r="J57" i="25"/>
  <c r="I58" i="25"/>
  <c r="J58" i="25"/>
  <c r="F58" i="25"/>
  <c r="I59" i="25"/>
  <c r="F59" i="25"/>
  <c r="J59" i="25"/>
  <c r="D58" i="25"/>
  <c r="H55" i="25"/>
  <c r="H56" i="25"/>
  <c r="D59" i="25"/>
  <c r="H57" i="25"/>
  <c r="H58" i="25"/>
  <c r="D55" i="25"/>
  <c r="D56" i="25"/>
  <c r="D57" i="25"/>
  <c r="I54" i="25"/>
  <c r="J54" i="25"/>
  <c r="I55" i="25"/>
  <c r="F56" i="25"/>
  <c r="J55" i="25"/>
  <c r="F55" i="25"/>
  <c r="I56" i="25"/>
  <c r="J56" i="25"/>
  <c r="F54" i="25"/>
  <c r="D20" i="31"/>
  <c r="H20" i="31"/>
  <c r="I20" i="31"/>
  <c r="J20" i="31"/>
  <c r="F20" i="31"/>
  <c r="D53" i="25"/>
  <c r="I53" i="25"/>
  <c r="J53" i="25"/>
  <c r="D54" i="25"/>
  <c r="H53" i="25"/>
  <c r="H54" i="25"/>
  <c r="F53" i="25"/>
  <c r="H50" i="25"/>
  <c r="F50" i="25"/>
  <c r="H52" i="25"/>
  <c r="F52" i="25"/>
  <c r="H51" i="25"/>
  <c r="F51" i="25"/>
  <c r="D50" i="25"/>
  <c r="D51" i="25"/>
  <c r="D52" i="25"/>
  <c r="I50" i="25"/>
  <c r="J50" i="25"/>
  <c r="I51" i="25"/>
  <c r="J51" i="25"/>
  <c r="I52" i="25"/>
  <c r="J52" i="25"/>
  <c r="J43" i="25"/>
  <c r="I43" i="25"/>
  <c r="H43" i="25"/>
  <c r="F43" i="25"/>
  <c r="D43" i="25"/>
  <c r="H44" i="25"/>
  <c r="F39" i="25"/>
  <c r="I47" i="25"/>
  <c r="D42" i="25"/>
  <c r="D44" i="25"/>
  <c r="H45" i="25"/>
  <c r="F40" i="25"/>
  <c r="F48" i="25"/>
  <c r="D47" i="25"/>
  <c r="J42" i="25"/>
  <c r="J47" i="25"/>
  <c r="J40" i="25"/>
  <c r="F41" i="25"/>
  <c r="F49" i="25"/>
  <c r="I44" i="25"/>
  <c r="F45" i="25"/>
  <c r="J48" i="25"/>
  <c r="I41" i="25"/>
  <c r="H46" i="25"/>
  <c r="H47" i="25"/>
  <c r="F42" i="25"/>
  <c r="D48" i="25"/>
  <c r="J44" i="25"/>
  <c r="F44" i="25"/>
  <c r="D41" i="25"/>
  <c r="D49" i="25"/>
  <c r="I45" i="25"/>
  <c r="I48" i="25"/>
  <c r="J45" i="25"/>
  <c r="H49" i="25"/>
  <c r="I49" i="25"/>
  <c r="H48" i="25"/>
  <c r="H41" i="25"/>
  <c r="H42" i="25"/>
  <c r="H40" i="25"/>
  <c r="F47" i="25"/>
  <c r="D45" i="25"/>
  <c r="J41" i="25"/>
  <c r="J46" i="25"/>
  <c r="J49" i="25"/>
  <c r="D46" i="25"/>
  <c r="I42" i="25"/>
  <c r="I40" i="25"/>
  <c r="D40" i="25"/>
  <c r="F46" i="25"/>
  <c r="I46" i="25"/>
  <c r="D38" i="25"/>
  <c r="D39" i="25"/>
  <c r="D34" i="25"/>
  <c r="D35" i="25"/>
  <c r="D36" i="25"/>
  <c r="D37" i="25"/>
  <c r="F37" i="25"/>
  <c r="H36" i="25"/>
  <c r="F38" i="25"/>
  <c r="I38" i="25"/>
  <c r="J38" i="25"/>
  <c r="I37" i="25"/>
  <c r="H37" i="25"/>
  <c r="H38" i="25"/>
  <c r="I39" i="25"/>
  <c r="J39" i="25"/>
  <c r="I36" i="25"/>
  <c r="J36" i="25"/>
  <c r="F36" i="25"/>
  <c r="H39" i="25"/>
  <c r="J37" i="25"/>
  <c r="H17" i="31"/>
  <c r="I18" i="31"/>
  <c r="D17" i="31"/>
  <c r="J18" i="31"/>
  <c r="I19" i="31"/>
  <c r="H18" i="31"/>
  <c r="H19" i="31"/>
  <c r="F18" i="31"/>
  <c r="F19" i="31"/>
  <c r="I17" i="31"/>
  <c r="D18" i="31"/>
  <c r="D19" i="31"/>
  <c r="J19" i="31"/>
  <c r="J17" i="31"/>
  <c r="D28" i="25"/>
  <c r="D29" i="25"/>
  <c r="J29" i="25"/>
  <c r="I27" i="25"/>
  <c r="I26" i="25"/>
  <c r="H25" i="25"/>
  <c r="J26" i="25"/>
  <c r="F25" i="25"/>
  <c r="F26" i="25"/>
  <c r="J27" i="25"/>
  <c r="D26" i="25"/>
  <c r="I28" i="25"/>
  <c r="D27" i="25"/>
  <c r="J28" i="25"/>
  <c r="I29" i="25"/>
  <c r="F17" i="31"/>
  <c r="F35" i="25"/>
  <c r="F34" i="25"/>
  <c r="H34" i="25"/>
  <c r="H35" i="25"/>
  <c r="I33" i="25"/>
  <c r="I35" i="25"/>
  <c r="J33" i="25"/>
  <c r="J35" i="25"/>
  <c r="I34" i="25"/>
  <c r="F31" i="25"/>
  <c r="D30" i="25"/>
  <c r="D33" i="25"/>
  <c r="J34" i="25"/>
  <c r="H33" i="25"/>
  <c r="F32" i="25"/>
  <c r="D31" i="25"/>
  <c r="D32" i="25"/>
  <c r="I30" i="25"/>
  <c r="J30" i="25"/>
  <c r="I31" i="25"/>
  <c r="J31" i="25"/>
  <c r="I32" i="25"/>
  <c r="J32" i="25"/>
  <c r="H31" i="25"/>
  <c r="F29" i="25"/>
  <c r="H29" i="25"/>
  <c r="F30" i="25"/>
  <c r="H30" i="25"/>
  <c r="H32" i="25"/>
  <c r="F24" i="25"/>
  <c r="F28" i="25"/>
  <c r="D24" i="25"/>
  <c r="H24" i="25"/>
  <c r="F27" i="25"/>
  <c r="H26" i="25"/>
  <c r="H27" i="25"/>
  <c r="H28" i="25"/>
  <c r="I24" i="25"/>
  <c r="J24" i="25"/>
  <c r="F33" i="25"/>
  <c r="F16" i="31"/>
  <c r="I16" i="31"/>
  <c r="D16" i="31"/>
  <c r="J16" i="31"/>
  <c r="H16" i="31"/>
  <c r="D23" i="25"/>
  <c r="I23" i="25"/>
  <c r="J23" i="25"/>
  <c r="I16" i="25"/>
  <c r="J16" i="25"/>
  <c r="F16" i="25"/>
  <c r="D16" i="25"/>
  <c r="H16" i="25"/>
  <c r="D15" i="31"/>
  <c r="F15" i="31"/>
  <c r="I15" i="31"/>
  <c r="J15" i="31"/>
  <c r="H15" i="31"/>
  <c r="I74" i="25"/>
  <c r="J74" i="25"/>
  <c r="I71" i="25"/>
  <c r="J71" i="25"/>
  <c r="I72" i="25"/>
  <c r="J72" i="25"/>
  <c r="J73" i="25"/>
  <c r="I73" i="25"/>
  <c r="F21" i="25"/>
  <c r="H22" i="25"/>
  <c r="D21" i="25"/>
  <c r="F22" i="25"/>
  <c r="H23" i="25"/>
  <c r="I22" i="25"/>
  <c r="J22" i="25"/>
  <c r="H21" i="25"/>
  <c r="I21" i="25"/>
  <c r="D22" i="25"/>
  <c r="F23" i="25"/>
  <c r="J21" i="25"/>
  <c r="D20" i="25"/>
  <c r="F18" i="25"/>
  <c r="I20" i="25"/>
  <c r="I19" i="25"/>
  <c r="I18" i="25"/>
  <c r="F20" i="25"/>
  <c r="J18" i="25"/>
  <c r="H20" i="25"/>
  <c r="F19" i="25"/>
  <c r="J20" i="25"/>
  <c r="J19" i="25"/>
  <c r="H18" i="25"/>
  <c r="H19" i="25"/>
  <c r="D19" i="25"/>
  <c r="D18" i="25"/>
  <c r="D17" i="25"/>
  <c r="I27" i="31"/>
  <c r="I29" i="31"/>
  <c r="I30" i="31"/>
  <c r="I28" i="31"/>
  <c r="J17" i="25"/>
  <c r="I17" i="25"/>
  <c r="D15" i="25"/>
  <c r="H14" i="25"/>
  <c r="H15" i="25"/>
  <c r="I14" i="25"/>
  <c r="F14" i="25"/>
  <c r="H17" i="25"/>
  <c r="F15" i="25"/>
  <c r="J15" i="25"/>
  <c r="F17" i="25"/>
  <c r="I15" i="25"/>
  <c r="J14" i="25"/>
  <c r="D14" i="25"/>
  <c r="J29" i="31"/>
  <c r="J27" i="31"/>
  <c r="J28" i="31"/>
  <c r="J30" i="31"/>
  <c r="BW72" i="25" l="1"/>
  <c r="BX72" i="25" l="1"/>
  <c r="AF73" i="25"/>
  <c r="M73" i="25" s="1"/>
  <c r="T73" i="25" l="1"/>
  <c r="U73" i="25"/>
  <c r="S73" i="25"/>
  <c r="V73" i="25"/>
  <c r="AH72" i="25"/>
  <c r="AA73" i="25"/>
  <c r="AD73" i="25"/>
  <c r="Q73" i="25"/>
  <c r="AG73" i="25"/>
  <c r="Z73" i="25"/>
  <c r="L73" i="25"/>
  <c r="N73" i="25"/>
  <c r="Y73" i="25"/>
  <c r="O73" i="25"/>
  <c r="P73" i="25"/>
  <c r="W73" i="25"/>
  <c r="AE73" i="25"/>
  <c r="R73" i="25"/>
  <c r="X73" i="25"/>
  <c r="AF74" i="25" l="1"/>
  <c r="AF75" i="25" l="1"/>
  <c r="AE74" i="25" l="1"/>
  <c r="AC74" i="25"/>
  <c r="AG83" i="25" s="1"/>
  <c r="AB74" i="25"/>
  <c r="AB75" i="25" s="1"/>
  <c r="AA74" i="25"/>
  <c r="Z74" i="25"/>
  <c r="Z75" i="25" s="1"/>
  <c r="Y74" i="25"/>
  <c r="Y75" i="25" s="1"/>
  <c r="X74" i="25"/>
  <c r="X75" i="25" s="1"/>
  <c r="W74" i="25"/>
  <c r="W75" i="25" s="1"/>
  <c r="V74" i="25"/>
  <c r="V75" i="25" s="1"/>
  <c r="S74" i="25"/>
  <c r="S75" i="25" s="1"/>
  <c r="R74" i="25"/>
  <c r="R75" i="25" s="1"/>
  <c r="P74" i="25"/>
  <c r="P75" i="25" s="1"/>
  <c r="N74" i="25"/>
  <c r="N75" i="25" s="1"/>
  <c r="M74" i="25"/>
  <c r="AG80" i="25" l="1"/>
  <c r="AC75" i="25"/>
  <c r="AH83" i="25" s="1"/>
  <c r="M75" i="25"/>
  <c r="AH80" i="25" s="1"/>
  <c r="AE75" i="25"/>
  <c r="J76" i="25" s="1"/>
  <c r="AG84" i="25"/>
  <c r="AA75" i="25"/>
  <c r="AF85" i="25"/>
  <c r="A77" i="25"/>
  <c r="O74" i="25"/>
  <c r="AG82" i="25" s="1"/>
  <c r="O88" i="25" l="1"/>
  <c r="O89" i="25"/>
  <c r="AH84" i="25"/>
  <c r="AG85" i="25"/>
  <c r="O75" i="25"/>
  <c r="AH82" i="25" s="1"/>
  <c r="AH85" i="25" l="1"/>
  <c r="AC73" i="25"/>
  <c r="AB73" i="25"/>
  <c r="D1430" i="27" l="1"/>
  <c r="D1431" i="27"/>
  <c r="F1375" i="27" l="1"/>
  <c r="F1376" i="27"/>
  <c r="F1377" i="27"/>
  <c r="F1378" i="27"/>
  <c r="F1379" i="27"/>
  <c r="F1380" i="27"/>
  <c r="F1381" i="27"/>
  <c r="F1382" i="27"/>
  <c r="F1383" i="27"/>
  <c r="F1384" i="27"/>
  <c r="F1385" i="27"/>
  <c r="F1386" i="27"/>
  <c r="F1387" i="27"/>
  <c r="F1388" i="27"/>
  <c r="F1389" i="27"/>
  <c r="F1390" i="27"/>
  <c r="F1391" i="27"/>
  <c r="F1392" i="27"/>
  <c r="F1393" i="27"/>
  <c r="F1394" i="27"/>
  <c r="F1395" i="27"/>
  <c r="F1396" i="27"/>
  <c r="F1397" i="27"/>
  <c r="F1398" i="27"/>
  <c r="F1399" i="27"/>
  <c r="F1400" i="27"/>
  <c r="F1401" i="27"/>
  <c r="E1375" i="27"/>
  <c r="E1376" i="27"/>
  <c r="E1377" i="27"/>
  <c r="E1378" i="27"/>
  <c r="E1379" i="27"/>
  <c r="E1380" i="27"/>
  <c r="E1381" i="27"/>
  <c r="E1382" i="27"/>
  <c r="E1383" i="27"/>
  <c r="E1384" i="27"/>
  <c r="E1385" i="27"/>
  <c r="E1386" i="27"/>
  <c r="E1387" i="27"/>
  <c r="E1388" i="27"/>
  <c r="E1389" i="27"/>
  <c r="E1390" i="27"/>
  <c r="E1391" i="27"/>
  <c r="E1392" i="27"/>
  <c r="E1393" i="27"/>
  <c r="E1394" i="27"/>
  <c r="E1395" i="27"/>
  <c r="E1396" i="27"/>
  <c r="E1397" i="27"/>
  <c r="E1398" i="27"/>
  <c r="E1399" i="27"/>
  <c r="E1400" i="27"/>
  <c r="E1401" i="27"/>
  <c r="E1402" i="27"/>
  <c r="C1376" i="27"/>
  <c r="C1377" i="27"/>
  <c r="C1378" i="27"/>
  <c r="C1379" i="27"/>
  <c r="C1380" i="27"/>
  <c r="C1381" i="27"/>
  <c r="C1382" i="27"/>
  <c r="C1383" i="27"/>
  <c r="C1384" i="27"/>
  <c r="C1385" i="27"/>
  <c r="C1386" i="27"/>
  <c r="C1387" i="27"/>
  <c r="C1388" i="27"/>
  <c r="C1389" i="27"/>
  <c r="C1390" i="27"/>
  <c r="C1391" i="27"/>
  <c r="C1392" i="27"/>
  <c r="C1393" i="27"/>
  <c r="C1394" i="27"/>
  <c r="C1395" i="27"/>
  <c r="C1396" i="27"/>
  <c r="C1397" i="27"/>
  <c r="C1398" i="27"/>
  <c r="C1399" i="27"/>
  <c r="C1400" i="27"/>
  <c r="C1401" i="27"/>
  <c r="C1402" i="27"/>
  <c r="C1403" i="27"/>
  <c r="D1375" i="27"/>
  <c r="D1376" i="27"/>
  <c r="D1377" i="27"/>
  <c r="D1378" i="27"/>
  <c r="D1379" i="27"/>
  <c r="D1380" i="27"/>
  <c r="D1381" i="27"/>
  <c r="D1382" i="27"/>
  <c r="D1383" i="27"/>
  <c r="D1384" i="27"/>
  <c r="D1385" i="27"/>
  <c r="D1386" i="27"/>
  <c r="D1387" i="27"/>
  <c r="D1388" i="27"/>
  <c r="D1389" i="27"/>
  <c r="D1390" i="27"/>
  <c r="D1391" i="27"/>
  <c r="D1392" i="27"/>
  <c r="D1393" i="27"/>
  <c r="D1394" i="27"/>
  <c r="D1395" i="27"/>
  <c r="D1396" i="27"/>
  <c r="D1397" i="27"/>
  <c r="D1398" i="27"/>
  <c r="D1399" i="27"/>
  <c r="D1400" i="27"/>
  <c r="D1401" i="27"/>
  <c r="C1375" i="27"/>
  <c r="E1353" i="27" l="1"/>
  <c r="C1328" i="27" l="1"/>
  <c r="D1328" i="27"/>
  <c r="E1328" i="27"/>
  <c r="F1328" i="27"/>
  <c r="C1329" i="27"/>
  <c r="D1329" i="27"/>
  <c r="E1329" i="27"/>
  <c r="F1329" i="27"/>
  <c r="C1330" i="27"/>
  <c r="D1330" i="27"/>
  <c r="E1330" i="27"/>
  <c r="F1330" i="27"/>
  <c r="C1331" i="27"/>
  <c r="D1331" i="27"/>
  <c r="E1331" i="27"/>
  <c r="F1331" i="27"/>
  <c r="C1332" i="27"/>
  <c r="D1332" i="27"/>
  <c r="E1332" i="27"/>
  <c r="F1332" i="27"/>
  <c r="C1333" i="27"/>
  <c r="D1333" i="27"/>
  <c r="E1333" i="27"/>
  <c r="F1333" i="27"/>
  <c r="C1334" i="27"/>
  <c r="D1334" i="27"/>
  <c r="E1334" i="27"/>
  <c r="F1334" i="27"/>
  <c r="C1335" i="27"/>
  <c r="D1335" i="27"/>
  <c r="E1335" i="27"/>
  <c r="F1335" i="27"/>
  <c r="C1336" i="27"/>
  <c r="D1336" i="27"/>
  <c r="E1336" i="27"/>
  <c r="F1336" i="27"/>
  <c r="C1337" i="27"/>
  <c r="D1337" i="27"/>
  <c r="E1337" i="27"/>
  <c r="F1337" i="27"/>
  <c r="C1338" i="27"/>
  <c r="D1338" i="27"/>
  <c r="E1338" i="27"/>
  <c r="F1338" i="27"/>
  <c r="C1339" i="27"/>
  <c r="D1339" i="27"/>
  <c r="E1339" i="27"/>
  <c r="F1339" i="27"/>
  <c r="C1340" i="27"/>
  <c r="D1340" i="27"/>
  <c r="E1340" i="27"/>
  <c r="F1340" i="27"/>
  <c r="C1341" i="27"/>
  <c r="D1341" i="27"/>
  <c r="E1341" i="27"/>
  <c r="F1341" i="27"/>
  <c r="C1342" i="27"/>
  <c r="D1342" i="27"/>
  <c r="E1342" i="27"/>
  <c r="F1342" i="27"/>
  <c r="C1343" i="27"/>
  <c r="D1343" i="27"/>
  <c r="E1343" i="27"/>
  <c r="F1343" i="27"/>
  <c r="C1344" i="27"/>
  <c r="D1344" i="27"/>
  <c r="E1344" i="27"/>
  <c r="F1344" i="27"/>
  <c r="C1345" i="27"/>
  <c r="D1345" i="27"/>
  <c r="E1345" i="27"/>
  <c r="F1345" i="27"/>
  <c r="D1346" i="27"/>
  <c r="E1346" i="27"/>
  <c r="F1346" i="27"/>
  <c r="C1347" i="27"/>
  <c r="D1347" i="27"/>
  <c r="E1347" i="27"/>
  <c r="F1347" i="27"/>
  <c r="H25" i="31" l="1"/>
  <c r="H70" i="25"/>
  <c r="J25" i="31"/>
  <c r="J70" i="25"/>
  <c r="F25" i="31"/>
  <c r="F70" i="25"/>
  <c r="I25" i="31"/>
  <c r="I70" i="25"/>
  <c r="C1276" i="27"/>
  <c r="D1276" i="27"/>
  <c r="E1276" i="27"/>
  <c r="F1276" i="27"/>
  <c r="D1265" i="27" l="1"/>
  <c r="D1266" i="27"/>
  <c r="C1265" i="27"/>
  <c r="C1266" i="27"/>
  <c r="C1267" i="27"/>
  <c r="C1268" i="27"/>
  <c r="C1269" i="27"/>
  <c r="C1234" i="27" l="1"/>
  <c r="C1235" i="27"/>
  <c r="C1236" i="27"/>
  <c r="C1237" i="27"/>
  <c r="C1238" i="27"/>
  <c r="C1239" i="27"/>
  <c r="C1240" i="27"/>
  <c r="C1241" i="27"/>
  <c r="C1242" i="27"/>
  <c r="C1243" i="27"/>
  <c r="C1244" i="27"/>
  <c r="C1245" i="27"/>
  <c r="C1246" i="27"/>
  <c r="C1247" i="27"/>
  <c r="C1248" i="27"/>
  <c r="C1249" i="27"/>
  <c r="C1250" i="27"/>
  <c r="C1251" i="27"/>
  <c r="C1252" i="27"/>
  <c r="C1253" i="27"/>
  <c r="C1254" i="27"/>
  <c r="C1255" i="27"/>
  <c r="C1256" i="27"/>
  <c r="C1257" i="27"/>
  <c r="C1258" i="27"/>
  <c r="C1259" i="27"/>
  <c r="C1260" i="27"/>
  <c r="C1261" i="27"/>
  <c r="C1262" i="27"/>
  <c r="C1263" i="27"/>
  <c r="C1264" i="27"/>
  <c r="C1270" i="27"/>
  <c r="C1271" i="27"/>
  <c r="C1272" i="27"/>
  <c r="C1273" i="27"/>
  <c r="C1274" i="27"/>
  <c r="C1275" i="27"/>
  <c r="C1277" i="27"/>
  <c r="C1278" i="27"/>
  <c r="C1279" i="27"/>
  <c r="C1280" i="27"/>
  <c r="C1281" i="27"/>
  <c r="C1282" i="27"/>
  <c r="C1283" i="27"/>
  <c r="C1284" i="27"/>
  <c r="C1285" i="27"/>
  <c r="C1286" i="27"/>
  <c r="C1287" i="27"/>
  <c r="C1288" i="27"/>
  <c r="C1289" i="27"/>
  <c r="C1290" i="27"/>
  <c r="C1291" i="27"/>
  <c r="C1292" i="27"/>
  <c r="C1293" i="27"/>
  <c r="C1294" i="27"/>
  <c r="C1295" i="27"/>
  <c r="C1296" i="27"/>
  <c r="C1297" i="27"/>
  <c r="C1298" i="27"/>
  <c r="C1299" i="27"/>
  <c r="C1300" i="27"/>
  <c r="C1301" i="27"/>
  <c r="C1302" i="27"/>
  <c r="C1303" i="27"/>
  <c r="C1304" i="27"/>
  <c r="C1305" i="27"/>
  <c r="C1306" i="27"/>
  <c r="C1307" i="27"/>
  <c r="C1308" i="27"/>
  <c r="C1309" i="27"/>
  <c r="C1310" i="27"/>
  <c r="C1311" i="27"/>
  <c r="C1312" i="27"/>
  <c r="C1313" i="27"/>
  <c r="C1314" i="27"/>
  <c r="C1315" i="27"/>
  <c r="C1316" i="27"/>
  <c r="C1317" i="27"/>
  <c r="C1318" i="27"/>
  <c r="C1319" i="27"/>
  <c r="C1320" i="27"/>
  <c r="C1321" i="27"/>
  <c r="C1322" i="27"/>
  <c r="C1323" i="27"/>
  <c r="C1324" i="27"/>
  <c r="C1325" i="27"/>
  <c r="C1326" i="27"/>
  <c r="C1327" i="27"/>
  <c r="C1348" i="27"/>
  <c r="C1349" i="27"/>
  <c r="C1350" i="27"/>
  <c r="C1351" i="27"/>
  <c r="C1352" i="27"/>
  <c r="C1353" i="27"/>
  <c r="C1354" i="27"/>
  <c r="C1355" i="27"/>
  <c r="C1356" i="27"/>
  <c r="C1357" i="27"/>
  <c r="C1358" i="27"/>
  <c r="C1359" i="27"/>
  <c r="C1360" i="27"/>
  <c r="C1361" i="27"/>
  <c r="C1362" i="27"/>
  <c r="C1363" i="27"/>
  <c r="C1364" i="27"/>
  <c r="C1365" i="27"/>
  <c r="C1366" i="27"/>
  <c r="C1367" i="27"/>
  <c r="C1368" i="27"/>
  <c r="C1369" i="27"/>
  <c r="C1370" i="27"/>
  <c r="C1371" i="27"/>
  <c r="C1372" i="27"/>
  <c r="C1373" i="27"/>
  <c r="C1374" i="27"/>
  <c r="C1404" i="27"/>
  <c r="C1405" i="27"/>
  <c r="C1406" i="27"/>
  <c r="C1407" i="27"/>
  <c r="C1408" i="27"/>
  <c r="C1409" i="27"/>
  <c r="C1410" i="27"/>
  <c r="C1411" i="27"/>
  <c r="C1412" i="27"/>
  <c r="C1413" i="27"/>
  <c r="C1414" i="27"/>
  <c r="C1415" i="27"/>
  <c r="C1416" i="27"/>
  <c r="C1417" i="27"/>
  <c r="C1418" i="27"/>
  <c r="C1419" i="27"/>
  <c r="C1420" i="27"/>
  <c r="C1421" i="27"/>
  <c r="C1422" i="27"/>
  <c r="C1423" i="27"/>
  <c r="C1424" i="27"/>
  <c r="C1425" i="27"/>
  <c r="C1426" i="27"/>
  <c r="C1427" i="27"/>
  <c r="C1428" i="27"/>
  <c r="C1430" i="27"/>
  <c r="C1431" i="27"/>
  <c r="C1232" i="27"/>
  <c r="C1233" i="27"/>
  <c r="C1231" i="27" l="1"/>
  <c r="D1231" i="27" l="1"/>
  <c r="E1231" i="27"/>
  <c r="F1231" i="27"/>
  <c r="D1232" i="27"/>
  <c r="E1232" i="27"/>
  <c r="F1232" i="27"/>
  <c r="D1233" i="27"/>
  <c r="E1233" i="27"/>
  <c r="F1233" i="27"/>
  <c r="D1234" i="27"/>
  <c r="E1234" i="27"/>
  <c r="F1234" i="27"/>
  <c r="D1235" i="27"/>
  <c r="E1235" i="27"/>
  <c r="F1235" i="27"/>
  <c r="D1236" i="27"/>
  <c r="E1236" i="27"/>
  <c r="F1236" i="27"/>
  <c r="D1237" i="27"/>
  <c r="E1237" i="27"/>
  <c r="F1237" i="27"/>
  <c r="D1238" i="27"/>
  <c r="E1238" i="27"/>
  <c r="F1238" i="27"/>
  <c r="D1239" i="27"/>
  <c r="E1239" i="27"/>
  <c r="F1239" i="27"/>
  <c r="D1240" i="27" l="1"/>
  <c r="E1240" i="27"/>
  <c r="F1240" i="27"/>
  <c r="D1241" i="27"/>
  <c r="E1241" i="27"/>
  <c r="F1241" i="27"/>
  <c r="D1242" i="27"/>
  <c r="E1242" i="27"/>
  <c r="F1242" i="27"/>
  <c r="D1243" i="27"/>
  <c r="E1243" i="27"/>
  <c r="F1243" i="27"/>
  <c r="D1244" i="27"/>
  <c r="E1244" i="27"/>
  <c r="F1244" i="27"/>
  <c r="D1245" i="27"/>
  <c r="E1245" i="27"/>
  <c r="F1245" i="27"/>
  <c r="D1246" i="27"/>
  <c r="E1246" i="27"/>
  <c r="F1246" i="27"/>
  <c r="D1247" i="27"/>
  <c r="E1247" i="27"/>
  <c r="F1247" i="27"/>
  <c r="D1248" i="27"/>
  <c r="E1248" i="27"/>
  <c r="F1248" i="27"/>
  <c r="D1249" i="27"/>
  <c r="E1249" i="27"/>
  <c r="F1249" i="27"/>
  <c r="D1250" i="27"/>
  <c r="E1250" i="27"/>
  <c r="F1250" i="27"/>
  <c r="D1251" i="27"/>
  <c r="E1251" i="27"/>
  <c r="F1251" i="27"/>
  <c r="D1252" i="27"/>
  <c r="E1252" i="27"/>
  <c r="F1252" i="27"/>
  <c r="D1253" i="27"/>
  <c r="E1253" i="27"/>
  <c r="F1253" i="27"/>
  <c r="D1254" i="27"/>
  <c r="E1254" i="27"/>
  <c r="F1254" i="27"/>
  <c r="D1255" i="27"/>
  <c r="E1255" i="27"/>
  <c r="F1255" i="27"/>
  <c r="D1256" i="27"/>
  <c r="E1256" i="27"/>
  <c r="F1256" i="27"/>
  <c r="D1257" i="27"/>
  <c r="E1257" i="27"/>
  <c r="F1257" i="27"/>
  <c r="D1258" i="27"/>
  <c r="E1258" i="27"/>
  <c r="F1258" i="27"/>
  <c r="D1259" i="27"/>
  <c r="E1259" i="27"/>
  <c r="F1259" i="27"/>
  <c r="D1260" i="27"/>
  <c r="E1260" i="27"/>
  <c r="F1260" i="27"/>
  <c r="D1261" i="27"/>
  <c r="E1261" i="27"/>
  <c r="F1261" i="27"/>
  <c r="D1262" i="27"/>
  <c r="E1262" i="27"/>
  <c r="F1262" i="27"/>
  <c r="D1263" i="27"/>
  <c r="E1263" i="27"/>
  <c r="F1263" i="27"/>
  <c r="D1264" i="27"/>
  <c r="E1264" i="27"/>
  <c r="F1264" i="27"/>
  <c r="E1265" i="27"/>
  <c r="F1265" i="27"/>
  <c r="E1266" i="27"/>
  <c r="F1266" i="27"/>
  <c r="D1267" i="27"/>
  <c r="E1267" i="27"/>
  <c r="F1267" i="27"/>
  <c r="D1268" i="27"/>
  <c r="E1268" i="27"/>
  <c r="F1268" i="27"/>
  <c r="D1269" i="27"/>
  <c r="E1269" i="27"/>
  <c r="F1269" i="27"/>
  <c r="D1270" i="27"/>
  <c r="E1270" i="27"/>
  <c r="F1270" i="27"/>
  <c r="D1271" i="27"/>
  <c r="E1271" i="27"/>
  <c r="F1271" i="27"/>
  <c r="D1272" i="27"/>
  <c r="E1272" i="27"/>
  <c r="F1272" i="27"/>
  <c r="D1273" i="27"/>
  <c r="E1273" i="27"/>
  <c r="F1273" i="27"/>
  <c r="D1274" i="27"/>
  <c r="E1274" i="27"/>
  <c r="F1274" i="27"/>
  <c r="D1275" i="27"/>
  <c r="E1275" i="27"/>
  <c r="F1275" i="27"/>
  <c r="D1277" i="27"/>
  <c r="E1277" i="27"/>
  <c r="F1277" i="27"/>
  <c r="D1278" i="27"/>
  <c r="E1278" i="27"/>
  <c r="F1278" i="27"/>
  <c r="D1279" i="27"/>
  <c r="E1279" i="27"/>
  <c r="F1279" i="27"/>
  <c r="D1280" i="27"/>
  <c r="E1280" i="27"/>
  <c r="F1280" i="27"/>
  <c r="D1281" i="27"/>
  <c r="E1281" i="27"/>
  <c r="F1281" i="27"/>
  <c r="D1282" i="27"/>
  <c r="E1282" i="27"/>
  <c r="F1282" i="27"/>
  <c r="D1283" i="27"/>
  <c r="E1283" i="27"/>
  <c r="F1283" i="27"/>
  <c r="D1284" i="27"/>
  <c r="E1284" i="27"/>
  <c r="F1284" i="27"/>
  <c r="D1285" i="27"/>
  <c r="E1285" i="27"/>
  <c r="F1285" i="27"/>
  <c r="D1286" i="27"/>
  <c r="E1286" i="27"/>
  <c r="F1286" i="27"/>
  <c r="D1287" i="27"/>
  <c r="E1287" i="27"/>
  <c r="F1287" i="27"/>
  <c r="D1288" i="27"/>
  <c r="E1288" i="27"/>
  <c r="F1288" i="27"/>
  <c r="D1289" i="27"/>
  <c r="E1289" i="27"/>
  <c r="F1289" i="27"/>
  <c r="D1290" i="27"/>
  <c r="E1290" i="27"/>
  <c r="F1290" i="27"/>
  <c r="D1291" i="27"/>
  <c r="E1291" i="27"/>
  <c r="F1291" i="27"/>
  <c r="D1292" i="27"/>
  <c r="E1292" i="27"/>
  <c r="F1292" i="27"/>
  <c r="D1293" i="27"/>
  <c r="E1293" i="27"/>
  <c r="F1293" i="27"/>
  <c r="D1294" i="27"/>
  <c r="E1294" i="27"/>
  <c r="F1294" i="27"/>
  <c r="D1295" i="27"/>
  <c r="E1295" i="27"/>
  <c r="F1295" i="27"/>
  <c r="D1296" i="27"/>
  <c r="E1296" i="27"/>
  <c r="F1296" i="27"/>
  <c r="D1297" i="27"/>
  <c r="E1297" i="27"/>
  <c r="F1297" i="27"/>
  <c r="D1298" i="27"/>
  <c r="E1298" i="27"/>
  <c r="F1298" i="27"/>
  <c r="D1299" i="27"/>
  <c r="E1299" i="27"/>
  <c r="F1299" i="27"/>
  <c r="D1300" i="27"/>
  <c r="E1300" i="27"/>
  <c r="F1300" i="27"/>
  <c r="D1301" i="27"/>
  <c r="E1301" i="27"/>
  <c r="F1301" i="27"/>
  <c r="D1302" i="27"/>
  <c r="E1302" i="27"/>
  <c r="F1302" i="27"/>
  <c r="D1303" i="27"/>
  <c r="E1303" i="27"/>
  <c r="F1303" i="27"/>
  <c r="D1304" i="27"/>
  <c r="E1304" i="27"/>
  <c r="F1304" i="27"/>
  <c r="D1305" i="27"/>
  <c r="E1305" i="27"/>
  <c r="F1305" i="27"/>
  <c r="D1306" i="27"/>
  <c r="E1306" i="27"/>
  <c r="F1306" i="27"/>
  <c r="D1307" i="27"/>
  <c r="E1307" i="27"/>
  <c r="F1307" i="27"/>
  <c r="D1308" i="27"/>
  <c r="E1308" i="27"/>
  <c r="F1308" i="27"/>
  <c r="D1309" i="27"/>
  <c r="E1309" i="27"/>
  <c r="F1309" i="27"/>
  <c r="D1310" i="27"/>
  <c r="E1310" i="27"/>
  <c r="F1310" i="27"/>
  <c r="D1311" i="27"/>
  <c r="E1311" i="27"/>
  <c r="F1311" i="27"/>
  <c r="D1312" i="27"/>
  <c r="E1312" i="27"/>
  <c r="F1312" i="27"/>
  <c r="D1313" i="27"/>
  <c r="E1313" i="27"/>
  <c r="F1313" i="27"/>
  <c r="D1314" i="27"/>
  <c r="E1314" i="27"/>
  <c r="F1314" i="27"/>
  <c r="D1315" i="27"/>
  <c r="E1315" i="27"/>
  <c r="F1315" i="27"/>
  <c r="D1316" i="27"/>
  <c r="E1316" i="27"/>
  <c r="F1316" i="27"/>
  <c r="D1317" i="27"/>
  <c r="E1317" i="27"/>
  <c r="F1317" i="27"/>
  <c r="D1318" i="27"/>
  <c r="E1318" i="27"/>
  <c r="F1318" i="27"/>
  <c r="D1319" i="27"/>
  <c r="E1319" i="27"/>
  <c r="F1319" i="27"/>
  <c r="D1320" i="27"/>
  <c r="E1320" i="27"/>
  <c r="F1320" i="27"/>
  <c r="D1321" i="27"/>
  <c r="E1321" i="27"/>
  <c r="F1321" i="27"/>
  <c r="D1322" i="27"/>
  <c r="E1322" i="27"/>
  <c r="F1322" i="27"/>
  <c r="D1323" i="27"/>
  <c r="E1323" i="27"/>
  <c r="F1323" i="27"/>
  <c r="D1324" i="27"/>
  <c r="E1324" i="27"/>
  <c r="F1324" i="27"/>
  <c r="D1325" i="27"/>
  <c r="E1325" i="27"/>
  <c r="F1325" i="27"/>
  <c r="D1326" i="27"/>
  <c r="E1326" i="27"/>
  <c r="F1326" i="27"/>
  <c r="D1327" i="27"/>
  <c r="E1327" i="27"/>
  <c r="F1327" i="27"/>
  <c r="D1348" i="27"/>
  <c r="E1348" i="27"/>
  <c r="F1348" i="27"/>
  <c r="D1349" i="27"/>
  <c r="E1349" i="27"/>
  <c r="F1349" i="27"/>
  <c r="D1350" i="27"/>
  <c r="E1350" i="27"/>
  <c r="F1350" i="27"/>
  <c r="D1351" i="27"/>
  <c r="E1351" i="27"/>
  <c r="F1351" i="27"/>
  <c r="D1352" i="27"/>
  <c r="E1352" i="27"/>
  <c r="F1352" i="27"/>
  <c r="D1353" i="27"/>
  <c r="F1353" i="27"/>
  <c r="D1354" i="27"/>
  <c r="E1354" i="27"/>
  <c r="F1354" i="27"/>
  <c r="D1355" i="27"/>
  <c r="E1355" i="27"/>
  <c r="F1355" i="27"/>
  <c r="D1356" i="27"/>
  <c r="E1356" i="27"/>
  <c r="F1356" i="27"/>
  <c r="D1357" i="27"/>
  <c r="E1357" i="27"/>
  <c r="F1357" i="27"/>
  <c r="D1358" i="27"/>
  <c r="E1358" i="27"/>
  <c r="F1358" i="27"/>
  <c r="D1359" i="27"/>
  <c r="E1359" i="27"/>
  <c r="F1359" i="27"/>
  <c r="D1360" i="27"/>
  <c r="E1360" i="27"/>
  <c r="F1360" i="27"/>
  <c r="D1361" i="27"/>
  <c r="E1361" i="27"/>
  <c r="F1361" i="27"/>
  <c r="D1362" i="27"/>
  <c r="E1362" i="27"/>
  <c r="F1362" i="27"/>
  <c r="D1363" i="27"/>
  <c r="E1363" i="27"/>
  <c r="F1363" i="27"/>
  <c r="D1364" i="27"/>
  <c r="E1364" i="27"/>
  <c r="F1364" i="27"/>
  <c r="D1365" i="27"/>
  <c r="E1365" i="27"/>
  <c r="F1365" i="27"/>
  <c r="D1366" i="27"/>
  <c r="E1366" i="27"/>
  <c r="F1366" i="27"/>
  <c r="D1367" i="27"/>
  <c r="E1367" i="27"/>
  <c r="F1367" i="27"/>
  <c r="D1368" i="27"/>
  <c r="E1368" i="27"/>
  <c r="F1368" i="27"/>
  <c r="D1369" i="27"/>
  <c r="E1369" i="27"/>
  <c r="F1369" i="27"/>
  <c r="D1370" i="27"/>
  <c r="E1370" i="27"/>
  <c r="F1370" i="27"/>
  <c r="D1371" i="27"/>
  <c r="E1371" i="27"/>
  <c r="F1371" i="27"/>
  <c r="D1372" i="27"/>
  <c r="E1372" i="27"/>
  <c r="F1372" i="27"/>
  <c r="D1373" i="27"/>
  <c r="E1373" i="27"/>
  <c r="F1373" i="27"/>
  <c r="D1374" i="27"/>
  <c r="E1374" i="27"/>
  <c r="F1374" i="27"/>
  <c r="D1402" i="27"/>
  <c r="F1402" i="27"/>
  <c r="D1403" i="27"/>
  <c r="E1403" i="27"/>
  <c r="F1403" i="27"/>
  <c r="D1404" i="27"/>
  <c r="E1404" i="27"/>
  <c r="F1404" i="27"/>
  <c r="D1405" i="27"/>
  <c r="E1405" i="27"/>
  <c r="F1405" i="27"/>
  <c r="D1406" i="27"/>
  <c r="E1406" i="27"/>
  <c r="F1406" i="27"/>
  <c r="D1407" i="27"/>
  <c r="E1407" i="27"/>
  <c r="F1407" i="27"/>
  <c r="D1408" i="27"/>
  <c r="E1408" i="27"/>
  <c r="F1408" i="27"/>
  <c r="D1409" i="27"/>
  <c r="E1409" i="27"/>
  <c r="F1409" i="27"/>
  <c r="D1410" i="27"/>
  <c r="E1410" i="27"/>
  <c r="F1410" i="27"/>
  <c r="D1411" i="27"/>
  <c r="E1411" i="27"/>
  <c r="F1411" i="27"/>
  <c r="D1412" i="27"/>
  <c r="E1412" i="27"/>
  <c r="F1412" i="27"/>
  <c r="D1413" i="27"/>
  <c r="E1413" i="27"/>
  <c r="F1413" i="27"/>
  <c r="D1414" i="27"/>
  <c r="E1414" i="27"/>
  <c r="F1414" i="27"/>
  <c r="D1415" i="27"/>
  <c r="E1415" i="27"/>
  <c r="F1415" i="27"/>
  <c r="D1416" i="27"/>
  <c r="E1416" i="27"/>
  <c r="F1416" i="27"/>
  <c r="D1417" i="27"/>
  <c r="E1417" i="27"/>
  <c r="F1417" i="27"/>
  <c r="D1418" i="27"/>
  <c r="E1418" i="27"/>
  <c r="F1418" i="27"/>
  <c r="D1419" i="27"/>
  <c r="E1419" i="27"/>
  <c r="F1419" i="27"/>
  <c r="D1420" i="27"/>
  <c r="E1420" i="27"/>
  <c r="F1420" i="27"/>
  <c r="D1421" i="27"/>
  <c r="E1421" i="27"/>
  <c r="F1421" i="27"/>
  <c r="D1422" i="27"/>
  <c r="E1422" i="27"/>
  <c r="F1422" i="27"/>
  <c r="D1423" i="27"/>
  <c r="E1423" i="27"/>
  <c r="F1423" i="27"/>
  <c r="D1424" i="27"/>
  <c r="E1424" i="27"/>
  <c r="F1424" i="27"/>
  <c r="D1425" i="27"/>
  <c r="E1425" i="27"/>
  <c r="F1425" i="27"/>
  <c r="D1426" i="27"/>
  <c r="E1426" i="27"/>
  <c r="F1426" i="27"/>
  <c r="D1427" i="27"/>
  <c r="E1427" i="27"/>
  <c r="F1427" i="27"/>
  <c r="D1428" i="27"/>
  <c r="E1428" i="27"/>
  <c r="F1428" i="27"/>
  <c r="E1430" i="27"/>
  <c r="F1430" i="27"/>
  <c r="E1431" i="27"/>
  <c r="F1431" i="27"/>
  <c r="D1200" i="27" l="1"/>
  <c r="C1199" i="27"/>
  <c r="C1201" i="27"/>
  <c r="C1202" i="27"/>
  <c r="C1203" i="27"/>
  <c r="C1204" i="27"/>
  <c r="C1205" i="27"/>
  <c r="C1206" i="27"/>
  <c r="C1207" i="27"/>
  <c r="C1208" i="27"/>
  <c r="C1209" i="27"/>
  <c r="C1210" i="27"/>
  <c r="D1202" i="27" l="1"/>
  <c r="E1202" i="27"/>
  <c r="F1202" i="27"/>
  <c r="D1203" i="27"/>
  <c r="E1203" i="27"/>
  <c r="F1203" i="27"/>
  <c r="D1204" i="27"/>
  <c r="E1204" i="27"/>
  <c r="F1204" i="27"/>
  <c r="D1205" i="27"/>
  <c r="E1205" i="27"/>
  <c r="F1205" i="27"/>
  <c r="D1206" i="27"/>
  <c r="E1206" i="27"/>
  <c r="F1206" i="27"/>
  <c r="D1207" i="27"/>
  <c r="E1207" i="27"/>
  <c r="F1207" i="27"/>
  <c r="D1208" i="27"/>
  <c r="E1208" i="27"/>
  <c r="F1208" i="27"/>
  <c r="D1209" i="27"/>
  <c r="E1209" i="27"/>
  <c r="F1209" i="27"/>
  <c r="D1210" i="27"/>
  <c r="E1210" i="27"/>
  <c r="F1210" i="27"/>
  <c r="D1197" i="27" l="1"/>
  <c r="D1198" i="27"/>
  <c r="D1199" i="27"/>
  <c r="D1201" i="27"/>
  <c r="D1211" i="27"/>
  <c r="D1212" i="27"/>
  <c r="D1213" i="27"/>
  <c r="D1214" i="27"/>
  <c r="D1215" i="27"/>
  <c r="D1216" i="27"/>
  <c r="D1217" i="27"/>
  <c r="D1218" i="27"/>
  <c r="D1219" i="27"/>
  <c r="D1220" i="27"/>
  <c r="D1221" i="27"/>
  <c r="D1222" i="27"/>
  <c r="D1223" i="27"/>
  <c r="D1224" i="27"/>
  <c r="D1225" i="27"/>
  <c r="D1226" i="27"/>
  <c r="D1227" i="27"/>
  <c r="D1228" i="27"/>
  <c r="D1229" i="27"/>
  <c r="D1230" i="27"/>
  <c r="C1197" i="27"/>
  <c r="C1198" i="27"/>
  <c r="C1211" i="27"/>
  <c r="C1212" i="27"/>
  <c r="C1213" i="27"/>
  <c r="C1214" i="27"/>
  <c r="C1215" i="27"/>
  <c r="C1216" i="27"/>
  <c r="C1217" i="27"/>
  <c r="C1218" i="27"/>
  <c r="C1219" i="27"/>
  <c r="C1220" i="27"/>
  <c r="C1221" i="27"/>
  <c r="C1222" i="27"/>
  <c r="C1223" i="27"/>
  <c r="C1224" i="27"/>
  <c r="C1225" i="27"/>
  <c r="C1226" i="27"/>
  <c r="C1227" i="27"/>
  <c r="C1228" i="27"/>
  <c r="C1229" i="27"/>
  <c r="C1230" i="27"/>
  <c r="D1196" i="27"/>
  <c r="C1196" i="27"/>
  <c r="C1195" i="27" l="1"/>
  <c r="D1195" i="27"/>
  <c r="E1195" i="27"/>
  <c r="F1195" i="27"/>
  <c r="F1196" i="27"/>
  <c r="E1197" i="27" l="1"/>
  <c r="F1197" i="27"/>
  <c r="E1198" i="27"/>
  <c r="F1198" i="27"/>
  <c r="E1199" i="27"/>
  <c r="F1199" i="27"/>
  <c r="E1201" i="27"/>
  <c r="F1201" i="27"/>
  <c r="E1211" i="27"/>
  <c r="F1211" i="27"/>
  <c r="C1147" i="27" l="1"/>
  <c r="F1137" i="27" l="1"/>
  <c r="F1138" i="27"/>
  <c r="F1139" i="27"/>
  <c r="F1140" i="27"/>
  <c r="F1141" i="27"/>
  <c r="F1142" i="27"/>
  <c r="F1143" i="27"/>
  <c r="F1144" i="27"/>
  <c r="F1145" i="27"/>
  <c r="F1146" i="27"/>
  <c r="F1147" i="27"/>
  <c r="F1148" i="27"/>
  <c r="C1136" i="27"/>
  <c r="C1006" i="27" l="1"/>
  <c r="D1006" i="27"/>
  <c r="E1006" i="27"/>
  <c r="F1006" i="27"/>
  <c r="C1007" i="27"/>
  <c r="D1007" i="27"/>
  <c r="E1007" i="27"/>
  <c r="F1007" i="27"/>
  <c r="C1008" i="27"/>
  <c r="D1008" i="27"/>
  <c r="E1008" i="27"/>
  <c r="F1008" i="27"/>
  <c r="C1009" i="27"/>
  <c r="D1009" i="27"/>
  <c r="E1009" i="27"/>
  <c r="F1009" i="27"/>
  <c r="C1010" i="27"/>
  <c r="D1010" i="27"/>
  <c r="E1010" i="27"/>
  <c r="F1010" i="27"/>
  <c r="C1011" i="27"/>
  <c r="D1011" i="27"/>
  <c r="E1011" i="27"/>
  <c r="F1011" i="27"/>
  <c r="C1012" i="27"/>
  <c r="D1012" i="27"/>
  <c r="E1012" i="27"/>
  <c r="F1012" i="27"/>
  <c r="C1013" i="27"/>
  <c r="D1013" i="27"/>
  <c r="E1013" i="27"/>
  <c r="F1013" i="27"/>
  <c r="C1014" i="27"/>
  <c r="D1014" i="27"/>
  <c r="E1014" i="27"/>
  <c r="F1014" i="27"/>
  <c r="C1015" i="27"/>
  <c r="D1015" i="27"/>
  <c r="E1015" i="27"/>
  <c r="F1015" i="27"/>
  <c r="C1016" i="27"/>
  <c r="D1016" i="27"/>
  <c r="E1016" i="27"/>
  <c r="F1016" i="27"/>
  <c r="C1017" i="27"/>
  <c r="D1017" i="27"/>
  <c r="E1017" i="27"/>
  <c r="F1017" i="27"/>
  <c r="C1018" i="27"/>
  <c r="D1018" i="27"/>
  <c r="E1018" i="27"/>
  <c r="F1018" i="27"/>
  <c r="C1019" i="27"/>
  <c r="D1019" i="27"/>
  <c r="E1019" i="27"/>
  <c r="F1019" i="27"/>
  <c r="C1020" i="27"/>
  <c r="D1020" i="27"/>
  <c r="E1020" i="27"/>
  <c r="F1020" i="27"/>
  <c r="C1021" i="27"/>
  <c r="D1021" i="27"/>
  <c r="E1021" i="27"/>
  <c r="F1021" i="27"/>
  <c r="C1022" i="27"/>
  <c r="D1022" i="27"/>
  <c r="E1022" i="27"/>
  <c r="F1022" i="27"/>
  <c r="C1023" i="27"/>
  <c r="D1023" i="27"/>
  <c r="E1023" i="27"/>
  <c r="F1023" i="27"/>
  <c r="C1024" i="27"/>
  <c r="D1024" i="27"/>
  <c r="E1024" i="27"/>
  <c r="F1024" i="27"/>
  <c r="C1025" i="27"/>
  <c r="D1025" i="27"/>
  <c r="E1025" i="27"/>
  <c r="F1025" i="27"/>
  <c r="C1026" i="27"/>
  <c r="D1026" i="27"/>
  <c r="E1026" i="27"/>
  <c r="F1026" i="27"/>
  <c r="C1027" i="27"/>
  <c r="D1027" i="27"/>
  <c r="E1027" i="27"/>
  <c r="F1027" i="27"/>
  <c r="C1028" i="27"/>
  <c r="D1028" i="27"/>
  <c r="E1028" i="27"/>
  <c r="F1028" i="27"/>
  <c r="C1029" i="27"/>
  <c r="D1029" i="27"/>
  <c r="E1029" i="27"/>
  <c r="F1029" i="27"/>
  <c r="C1030" i="27"/>
  <c r="D1030" i="27"/>
  <c r="E1030" i="27"/>
  <c r="F1030" i="27"/>
  <c r="C1031" i="27"/>
  <c r="D1031" i="27"/>
  <c r="E1031" i="27"/>
  <c r="F1031" i="27"/>
  <c r="C1032" i="27"/>
  <c r="D1032" i="27"/>
  <c r="E1032" i="27"/>
  <c r="F1032" i="27"/>
  <c r="C1033" i="27"/>
  <c r="D1033" i="27"/>
  <c r="E1033" i="27"/>
  <c r="F1033" i="27"/>
  <c r="C1034" i="27"/>
  <c r="D1034" i="27"/>
  <c r="E1034" i="27"/>
  <c r="F1034" i="27"/>
  <c r="C1035" i="27"/>
  <c r="D1035" i="27"/>
  <c r="E1035" i="27"/>
  <c r="F1035" i="27"/>
  <c r="C1036" i="27"/>
  <c r="D1036" i="27"/>
  <c r="E1036" i="27"/>
  <c r="F1036" i="27"/>
  <c r="C1037" i="27"/>
  <c r="D1037" i="27"/>
  <c r="E1037" i="27"/>
  <c r="F1037" i="27"/>
  <c r="C1038" i="27"/>
  <c r="D1038" i="27"/>
  <c r="E1038" i="27"/>
  <c r="F1038" i="27"/>
  <c r="C1039" i="27"/>
  <c r="D1039" i="27"/>
  <c r="E1039" i="27"/>
  <c r="F1039" i="27"/>
  <c r="C1040" i="27"/>
  <c r="D1040" i="27"/>
  <c r="E1040" i="27"/>
  <c r="F1040" i="27"/>
  <c r="C1041" i="27"/>
  <c r="D1041" i="27"/>
  <c r="E1041" i="27"/>
  <c r="F1041" i="27"/>
  <c r="C1042" i="27"/>
  <c r="D1042" i="27"/>
  <c r="E1042" i="27"/>
  <c r="F1042" i="27"/>
  <c r="C1043" i="27"/>
  <c r="D1043" i="27"/>
  <c r="E1043" i="27"/>
  <c r="F1043" i="27"/>
  <c r="C1044" i="27"/>
  <c r="D1044" i="27"/>
  <c r="E1044" i="27"/>
  <c r="F1044" i="27"/>
  <c r="C1045" i="27"/>
  <c r="D1045" i="27"/>
  <c r="E1045" i="27"/>
  <c r="F1045" i="27"/>
  <c r="C1046" i="27"/>
  <c r="D1046" i="27"/>
  <c r="E1046" i="27"/>
  <c r="F1046" i="27"/>
  <c r="C1047" i="27"/>
  <c r="D1047" i="27"/>
  <c r="E1047" i="27"/>
  <c r="F1047" i="27"/>
  <c r="C1048" i="27"/>
  <c r="D1048" i="27"/>
  <c r="E1048" i="27"/>
  <c r="F1048" i="27"/>
  <c r="C1049" i="27"/>
  <c r="D1049" i="27"/>
  <c r="E1049" i="27"/>
  <c r="F1049" i="27"/>
  <c r="C1050" i="27"/>
  <c r="D1050" i="27"/>
  <c r="E1050" i="27"/>
  <c r="F1050" i="27"/>
  <c r="C1051" i="27"/>
  <c r="D1051" i="27"/>
  <c r="E1051" i="27"/>
  <c r="F1051" i="27"/>
  <c r="C1052" i="27"/>
  <c r="D1052" i="27"/>
  <c r="E1052" i="27"/>
  <c r="F1052" i="27"/>
  <c r="C1053" i="27"/>
  <c r="D1053" i="27"/>
  <c r="E1053" i="27"/>
  <c r="F1053" i="27"/>
  <c r="D1054" i="27"/>
  <c r="E1054" i="27"/>
  <c r="F1054" i="27"/>
  <c r="D1055" i="27"/>
  <c r="E1055" i="27"/>
  <c r="F1055" i="27"/>
  <c r="C1056" i="27"/>
  <c r="D1056" i="27"/>
  <c r="E1056" i="27"/>
  <c r="F1056" i="27"/>
  <c r="C1057" i="27"/>
  <c r="D1057" i="27"/>
  <c r="E1057" i="27"/>
  <c r="F1057" i="27"/>
  <c r="C1058" i="27"/>
  <c r="D1058" i="27"/>
  <c r="E1058" i="27"/>
  <c r="F1058" i="27"/>
  <c r="C1059" i="27"/>
  <c r="D1059" i="27"/>
  <c r="E1059" i="27"/>
  <c r="F1059" i="27"/>
  <c r="C1060" i="27"/>
  <c r="D1060" i="27"/>
  <c r="E1060" i="27"/>
  <c r="F1060" i="27"/>
  <c r="C1061" i="27"/>
  <c r="D1061" i="27"/>
  <c r="E1061" i="27"/>
  <c r="F1061" i="27"/>
  <c r="C1062" i="27"/>
  <c r="D1062" i="27"/>
  <c r="E1062" i="27"/>
  <c r="F1062" i="27"/>
  <c r="C1063" i="27"/>
  <c r="D1063" i="27"/>
  <c r="E1063" i="27"/>
  <c r="F1063" i="27"/>
  <c r="D1064" i="27"/>
  <c r="E1064" i="27"/>
  <c r="F1064" i="27"/>
  <c r="C1065" i="27"/>
  <c r="D1065" i="27"/>
  <c r="E1065" i="27"/>
  <c r="F1065" i="27"/>
  <c r="C1066" i="27"/>
  <c r="D1066" i="27"/>
  <c r="E1066" i="27"/>
  <c r="F1066" i="27"/>
  <c r="C1067" i="27"/>
  <c r="D1067" i="27"/>
  <c r="E1067" i="27"/>
  <c r="F1067" i="27"/>
  <c r="C1068" i="27"/>
  <c r="D1068" i="27"/>
  <c r="E1068" i="27"/>
  <c r="F1068" i="27"/>
  <c r="C1069" i="27"/>
  <c r="D1069" i="27"/>
  <c r="E1069" i="27"/>
  <c r="F1069" i="27"/>
  <c r="C1070" i="27"/>
  <c r="D1070" i="27"/>
  <c r="E1070" i="27"/>
  <c r="F1070" i="27"/>
  <c r="C1071" i="27"/>
  <c r="D1071" i="27"/>
  <c r="E1071" i="27"/>
  <c r="F1071" i="27"/>
  <c r="C1072" i="27"/>
  <c r="D1072" i="27"/>
  <c r="E1072" i="27"/>
  <c r="F1072" i="27"/>
  <c r="C1073" i="27"/>
  <c r="D1073" i="27"/>
  <c r="E1073" i="27"/>
  <c r="F1073" i="27"/>
  <c r="C1074" i="27"/>
  <c r="D1074" i="27"/>
  <c r="E1074" i="27"/>
  <c r="F1074" i="27"/>
  <c r="C1075" i="27"/>
  <c r="D1075" i="27"/>
  <c r="E1075" i="27"/>
  <c r="F1075" i="27"/>
  <c r="C1076" i="27"/>
  <c r="D1076" i="27"/>
  <c r="E1076" i="27"/>
  <c r="F1076" i="27"/>
  <c r="C1077" i="27"/>
  <c r="D1077" i="27"/>
  <c r="E1077" i="27"/>
  <c r="F1077" i="27"/>
  <c r="C1078" i="27"/>
  <c r="D1078" i="27"/>
  <c r="E1078" i="27"/>
  <c r="F1078" i="27"/>
  <c r="C1079" i="27"/>
  <c r="D1079" i="27"/>
  <c r="E1079" i="27"/>
  <c r="F1079" i="27"/>
  <c r="C1080" i="27"/>
  <c r="D1080" i="27"/>
  <c r="E1080" i="27"/>
  <c r="F1080" i="27"/>
  <c r="C1081" i="27"/>
  <c r="D1081" i="27"/>
  <c r="E1081" i="27"/>
  <c r="F1081" i="27"/>
  <c r="C1082" i="27"/>
  <c r="D1082" i="27"/>
  <c r="E1082" i="27"/>
  <c r="F1082" i="27"/>
  <c r="C1083" i="27"/>
  <c r="D1083" i="27"/>
  <c r="E1083" i="27"/>
  <c r="F1083" i="27"/>
  <c r="C1084" i="27"/>
  <c r="D1084" i="27"/>
  <c r="E1084" i="27"/>
  <c r="F1084" i="27"/>
  <c r="C1085" i="27"/>
  <c r="D1085" i="27"/>
  <c r="E1085" i="27"/>
  <c r="F1085" i="27"/>
  <c r="C1086" i="27"/>
  <c r="D1086" i="27"/>
  <c r="E1086" i="27"/>
  <c r="F1086" i="27"/>
  <c r="C1087" i="27"/>
  <c r="D1087" i="27"/>
  <c r="E1087" i="27"/>
  <c r="F1087" i="27"/>
  <c r="C1088" i="27"/>
  <c r="D1088" i="27"/>
  <c r="E1088" i="27"/>
  <c r="F1088" i="27"/>
  <c r="C1089" i="27"/>
  <c r="D1089" i="27"/>
  <c r="E1089" i="27"/>
  <c r="F1089" i="27"/>
  <c r="C1090" i="27"/>
  <c r="D1090" i="27"/>
  <c r="E1090" i="27"/>
  <c r="F1090" i="27"/>
  <c r="C1091" i="27"/>
  <c r="D1091" i="27"/>
  <c r="E1091" i="27"/>
  <c r="F1091" i="27"/>
  <c r="C1092" i="27"/>
  <c r="D1092" i="27"/>
  <c r="E1092" i="27"/>
  <c r="F1092" i="27"/>
  <c r="C1093" i="27"/>
  <c r="D1093" i="27"/>
  <c r="E1093" i="27"/>
  <c r="F1093" i="27"/>
  <c r="C1094" i="27"/>
  <c r="D1094" i="27"/>
  <c r="E1094" i="27"/>
  <c r="F1094" i="27"/>
  <c r="C1095" i="27"/>
  <c r="D1095" i="27"/>
  <c r="E1095" i="27"/>
  <c r="F1095" i="27"/>
  <c r="C1096" i="27"/>
  <c r="D1096" i="27"/>
  <c r="E1096" i="27"/>
  <c r="F1096" i="27"/>
  <c r="C1097" i="27"/>
  <c r="D1097" i="27"/>
  <c r="E1097" i="27"/>
  <c r="F1097" i="27"/>
  <c r="C1098" i="27"/>
  <c r="D1098" i="27"/>
  <c r="E1098" i="27"/>
  <c r="F1098" i="27"/>
  <c r="C1099" i="27"/>
  <c r="D1099" i="27"/>
  <c r="E1099" i="27"/>
  <c r="F1099" i="27"/>
  <c r="C1100" i="27"/>
  <c r="D1100" i="27"/>
  <c r="E1100" i="27"/>
  <c r="F1100" i="27"/>
  <c r="C1101" i="27"/>
  <c r="D1101" i="27"/>
  <c r="E1101" i="27"/>
  <c r="F1101" i="27"/>
  <c r="C1102" i="27"/>
  <c r="D1102" i="27"/>
  <c r="E1102" i="27"/>
  <c r="F1102" i="27"/>
  <c r="D1103" i="27"/>
  <c r="E1103" i="27"/>
  <c r="F1103" i="27"/>
  <c r="E1104" i="27"/>
  <c r="C1105" i="27"/>
  <c r="D1105" i="27"/>
  <c r="E1105" i="27"/>
  <c r="F1105" i="27"/>
  <c r="C1106" i="27"/>
  <c r="D1106" i="27"/>
  <c r="E1106" i="27"/>
  <c r="F1106" i="27"/>
  <c r="C1107" i="27"/>
  <c r="D1107" i="27"/>
  <c r="E1107" i="27"/>
  <c r="F1107" i="27"/>
  <c r="C1108" i="27"/>
  <c r="D1108" i="27"/>
  <c r="E1108" i="27"/>
  <c r="F1108" i="27"/>
  <c r="C1109" i="27"/>
  <c r="D1109" i="27"/>
  <c r="E1109" i="27"/>
  <c r="F1109" i="27"/>
  <c r="C1110" i="27"/>
  <c r="D1110" i="27"/>
  <c r="E1110" i="27"/>
  <c r="F1110" i="27"/>
  <c r="C1111" i="27"/>
  <c r="D1111" i="27"/>
  <c r="E1111" i="27"/>
  <c r="F1111" i="27"/>
  <c r="C1112" i="27"/>
  <c r="D1112" i="27"/>
  <c r="E1112" i="27"/>
  <c r="F1112" i="27"/>
  <c r="C1113" i="27"/>
  <c r="D1113" i="27"/>
  <c r="E1113" i="27"/>
  <c r="F1113" i="27"/>
  <c r="C1114" i="27"/>
  <c r="D1114" i="27"/>
  <c r="E1114" i="27"/>
  <c r="F1114" i="27"/>
  <c r="C1115" i="27"/>
  <c r="D1115" i="27"/>
  <c r="E1115" i="27"/>
  <c r="F1115" i="27"/>
  <c r="C1116" i="27"/>
  <c r="D1116" i="27"/>
  <c r="E1116" i="27"/>
  <c r="F1116" i="27"/>
  <c r="C1117" i="27"/>
  <c r="D1117" i="27"/>
  <c r="E1117" i="27"/>
  <c r="F1117" i="27"/>
  <c r="C1118" i="27"/>
  <c r="D1118" i="27"/>
  <c r="E1118" i="27"/>
  <c r="F1118" i="27"/>
  <c r="C1119" i="27"/>
  <c r="D1119" i="27"/>
  <c r="E1119" i="27"/>
  <c r="F1119" i="27"/>
  <c r="C1120" i="27"/>
  <c r="D1120" i="27"/>
  <c r="E1120" i="27"/>
  <c r="F1120" i="27"/>
  <c r="C1121" i="27"/>
  <c r="D1121" i="27"/>
  <c r="E1121" i="27"/>
  <c r="F1121" i="27"/>
  <c r="C1122" i="27"/>
  <c r="D1122" i="27"/>
  <c r="E1122" i="27"/>
  <c r="F1122" i="27"/>
  <c r="C1123" i="27"/>
  <c r="D1123" i="27"/>
  <c r="E1123" i="27"/>
  <c r="F1123" i="27"/>
  <c r="C1124" i="27"/>
  <c r="D1124" i="27"/>
  <c r="E1124" i="27"/>
  <c r="F1124" i="27"/>
  <c r="C1125" i="27"/>
  <c r="D1125" i="27"/>
  <c r="E1125" i="27"/>
  <c r="F1125" i="27"/>
  <c r="C1126" i="27"/>
  <c r="D1126" i="27"/>
  <c r="E1126" i="27"/>
  <c r="F1126" i="27"/>
  <c r="C1127" i="27"/>
  <c r="D1127" i="27"/>
  <c r="E1127" i="27"/>
  <c r="F1127" i="27"/>
  <c r="C1128" i="27"/>
  <c r="D1128" i="27"/>
  <c r="E1128" i="27"/>
  <c r="F1128" i="27"/>
  <c r="C1129" i="27"/>
  <c r="D1129" i="27"/>
  <c r="E1129" i="27"/>
  <c r="F1129" i="27"/>
  <c r="C1130" i="27"/>
  <c r="D1130" i="27"/>
  <c r="E1130" i="27"/>
  <c r="F1130" i="27"/>
  <c r="C1131" i="27"/>
  <c r="D1131" i="27"/>
  <c r="E1131" i="27"/>
  <c r="F1131" i="27"/>
  <c r="C1132" i="27"/>
  <c r="D1132" i="27"/>
  <c r="E1132" i="27"/>
  <c r="F1132" i="27"/>
  <c r="C1133" i="27"/>
  <c r="D1133" i="27"/>
  <c r="E1133" i="27"/>
  <c r="F1133" i="27"/>
  <c r="C1134" i="27"/>
  <c r="D1134" i="27"/>
  <c r="E1134" i="27"/>
  <c r="F1134" i="27"/>
  <c r="C1135" i="27"/>
  <c r="D1135" i="27"/>
  <c r="E1135" i="27"/>
  <c r="F1135" i="27"/>
  <c r="D1136" i="27"/>
  <c r="E1136" i="27"/>
  <c r="F1136" i="27"/>
  <c r="C1137" i="27"/>
  <c r="D1137" i="27"/>
  <c r="E1137" i="27"/>
  <c r="C1138" i="27"/>
  <c r="D1138" i="27"/>
  <c r="E1138" i="27"/>
  <c r="C1139" i="27"/>
  <c r="D1139" i="27"/>
  <c r="E1139" i="27"/>
  <c r="C1140" i="27"/>
  <c r="D1140" i="27"/>
  <c r="E1140" i="27"/>
  <c r="C1141" i="27"/>
  <c r="D1141" i="27"/>
  <c r="E1141" i="27"/>
  <c r="C1142" i="27"/>
  <c r="D1142" i="27"/>
  <c r="E1142" i="27"/>
  <c r="C1143" i="27"/>
  <c r="D1143" i="27"/>
  <c r="E1143" i="27"/>
  <c r="C1144" i="27"/>
  <c r="D1144" i="27"/>
  <c r="E1144" i="27"/>
  <c r="C1145" i="27"/>
  <c r="D1145" i="27"/>
  <c r="E1145" i="27"/>
  <c r="C1146" i="27"/>
  <c r="D1146" i="27"/>
  <c r="E1146" i="27"/>
  <c r="D1147" i="27"/>
  <c r="E1147" i="27"/>
  <c r="C1148" i="27"/>
  <c r="D1148" i="27"/>
  <c r="E1148" i="27"/>
  <c r="C1149" i="27"/>
  <c r="D1149" i="27"/>
  <c r="E1149" i="27"/>
  <c r="F1149" i="27"/>
  <c r="C1150" i="27"/>
  <c r="D1150" i="27"/>
  <c r="E1150" i="27"/>
  <c r="F1150" i="27"/>
  <c r="C1151" i="27"/>
  <c r="D1151" i="27"/>
  <c r="E1151" i="27"/>
  <c r="F1151" i="27"/>
  <c r="C1152" i="27"/>
  <c r="D1152" i="27"/>
  <c r="E1152" i="27"/>
  <c r="F1152" i="27"/>
  <c r="C1153" i="27"/>
  <c r="D1153" i="27"/>
  <c r="E1153" i="27"/>
  <c r="F1153" i="27"/>
  <c r="C1154" i="27"/>
  <c r="D1154" i="27"/>
  <c r="E1154" i="27"/>
  <c r="F1154" i="27"/>
  <c r="C1155" i="27"/>
  <c r="D1155" i="27"/>
  <c r="E1155" i="27"/>
  <c r="F1155" i="27"/>
  <c r="C1156" i="27"/>
  <c r="D1156" i="27"/>
  <c r="E1156" i="27"/>
  <c r="F1156" i="27"/>
  <c r="C1157" i="27"/>
  <c r="D1157" i="27"/>
  <c r="E1157" i="27"/>
  <c r="F1157" i="27"/>
  <c r="C1158" i="27"/>
  <c r="D1158" i="27"/>
  <c r="E1158" i="27"/>
  <c r="F1158" i="27"/>
  <c r="C1159" i="27"/>
  <c r="D1159" i="27"/>
  <c r="E1159" i="27"/>
  <c r="F1159" i="27"/>
  <c r="C1160" i="27"/>
  <c r="D1160" i="27"/>
  <c r="E1160" i="27"/>
  <c r="F1160" i="27"/>
  <c r="C1161" i="27"/>
  <c r="D1161" i="27"/>
  <c r="E1161" i="27"/>
  <c r="F1161" i="27"/>
  <c r="C1162" i="27"/>
  <c r="D1162" i="27"/>
  <c r="E1162" i="27"/>
  <c r="F1162" i="27"/>
  <c r="C1163" i="27"/>
  <c r="D1163" i="27"/>
  <c r="E1163" i="27"/>
  <c r="F1163" i="27"/>
  <c r="C1164" i="27"/>
  <c r="D1164" i="27"/>
  <c r="E1164" i="27"/>
  <c r="F1164" i="27"/>
  <c r="C1165" i="27"/>
  <c r="D1165" i="27"/>
  <c r="E1165" i="27"/>
  <c r="F1165" i="27"/>
  <c r="C1166" i="27"/>
  <c r="D1166" i="27"/>
  <c r="E1166" i="27"/>
  <c r="F1166" i="27"/>
  <c r="C1167" i="27"/>
  <c r="D1167" i="27"/>
  <c r="E1167" i="27"/>
  <c r="F1167" i="27"/>
  <c r="C1168" i="27"/>
  <c r="D1168" i="27"/>
  <c r="E1168" i="27"/>
  <c r="F1168" i="27"/>
  <c r="C1169" i="27"/>
  <c r="D1169" i="27"/>
  <c r="E1169" i="27"/>
  <c r="F1169" i="27"/>
  <c r="C1170" i="27"/>
  <c r="D1170" i="27"/>
  <c r="E1170" i="27"/>
  <c r="F1170" i="27"/>
  <c r="C1171" i="27"/>
  <c r="D1171" i="27"/>
  <c r="E1171" i="27"/>
  <c r="F1171" i="27"/>
  <c r="C1172" i="27"/>
  <c r="D1172" i="27"/>
  <c r="E1172" i="27"/>
  <c r="F1172" i="27"/>
  <c r="C1173" i="27"/>
  <c r="D1173" i="27"/>
  <c r="E1173" i="27"/>
  <c r="F1173" i="27"/>
  <c r="C1174" i="27"/>
  <c r="D1174" i="27"/>
  <c r="E1174" i="27"/>
  <c r="F1174" i="27"/>
  <c r="C1175" i="27"/>
  <c r="D1175" i="27"/>
  <c r="E1175" i="27"/>
  <c r="F1175" i="27"/>
  <c r="C1176" i="27"/>
  <c r="D1176" i="27"/>
  <c r="E1176" i="27"/>
  <c r="F1176" i="27"/>
  <c r="C1177" i="27"/>
  <c r="D1177" i="27"/>
  <c r="E1177" i="27"/>
  <c r="F1177" i="27"/>
  <c r="C1178" i="27"/>
  <c r="D1178" i="27"/>
  <c r="E1178" i="27"/>
  <c r="F1178" i="27"/>
  <c r="C1179" i="27"/>
  <c r="D1179" i="27"/>
  <c r="E1179" i="27"/>
  <c r="F1179" i="27"/>
  <c r="D1180" i="27"/>
  <c r="E1180" i="27"/>
  <c r="F1180" i="27"/>
  <c r="C1184" i="27"/>
  <c r="D1184" i="27"/>
  <c r="E1184" i="27"/>
  <c r="F1184" i="27"/>
  <c r="C1185" i="27"/>
  <c r="D1185" i="27"/>
  <c r="E1185" i="27"/>
  <c r="F1185" i="27"/>
  <c r="C1186" i="27"/>
  <c r="D1186" i="27"/>
  <c r="E1186" i="27"/>
  <c r="F1186" i="27"/>
  <c r="C1187" i="27"/>
  <c r="D1187" i="27"/>
  <c r="E1187" i="27"/>
  <c r="F1187" i="27"/>
  <c r="C1188" i="27"/>
  <c r="D1188" i="27"/>
  <c r="E1188" i="27"/>
  <c r="F1188" i="27"/>
  <c r="C1189" i="27"/>
  <c r="D1189" i="27"/>
  <c r="E1189" i="27"/>
  <c r="F1189" i="27"/>
  <c r="C1190" i="27"/>
  <c r="D1190" i="27"/>
  <c r="E1190" i="27"/>
  <c r="F1190" i="27"/>
  <c r="C1191" i="27"/>
  <c r="D1191" i="27"/>
  <c r="E1191" i="27"/>
  <c r="F1191" i="27"/>
  <c r="C1192" i="27"/>
  <c r="D1192" i="27"/>
  <c r="E1192" i="27"/>
  <c r="F1192" i="27"/>
  <c r="C1193" i="27"/>
  <c r="D1193" i="27"/>
  <c r="E1193" i="27"/>
  <c r="F1193" i="27"/>
  <c r="C1194" i="27"/>
  <c r="D1194" i="27"/>
  <c r="E1194" i="27"/>
  <c r="F1194" i="27"/>
  <c r="E1212" i="27"/>
  <c r="F1212" i="27"/>
  <c r="E1213" i="27"/>
  <c r="F1213" i="27"/>
  <c r="E1214" i="27"/>
  <c r="F1214" i="27"/>
  <c r="E1215" i="27"/>
  <c r="F1215" i="27"/>
  <c r="E1216" i="27"/>
  <c r="F1216" i="27"/>
  <c r="E1217" i="27"/>
  <c r="F1217" i="27"/>
  <c r="E1218" i="27"/>
  <c r="F1218" i="27"/>
  <c r="E1219" i="27"/>
  <c r="F1219" i="27"/>
  <c r="E1220" i="27"/>
  <c r="F1220" i="27"/>
  <c r="E1221" i="27"/>
  <c r="F1221" i="27"/>
  <c r="E1222" i="27"/>
  <c r="F1222" i="27"/>
  <c r="E1223" i="27"/>
  <c r="F1223" i="27"/>
  <c r="E1224" i="27"/>
  <c r="F1224" i="27"/>
  <c r="E1225" i="27"/>
  <c r="F1225" i="27"/>
  <c r="E1226" i="27"/>
  <c r="F1226" i="27"/>
  <c r="E1227" i="27"/>
  <c r="F1227" i="27"/>
  <c r="E1228" i="27"/>
  <c r="F1228" i="27"/>
  <c r="E1229" i="27"/>
  <c r="F1229" i="27"/>
  <c r="E1230" i="27"/>
  <c r="F1230" i="27"/>
  <c r="F1005" i="27"/>
  <c r="E1005" i="27"/>
  <c r="D1005" i="27"/>
  <c r="C1005" i="27"/>
  <c r="E1004" i="27"/>
  <c r="D1004" i="27"/>
  <c r="C1004" i="27"/>
  <c r="C1003" i="27" l="1"/>
  <c r="D1003" i="27"/>
  <c r="E1003" i="27"/>
  <c r="F1003" i="27"/>
  <c r="F1004" i="27"/>
  <c r="C981" i="27" l="1"/>
  <c r="D981" i="27"/>
  <c r="E981" i="27"/>
  <c r="F981" i="27"/>
  <c r="C982" i="27"/>
  <c r="D982" i="27"/>
  <c r="E982" i="27"/>
  <c r="F982" i="27"/>
  <c r="D983" i="27"/>
  <c r="E983" i="27"/>
  <c r="F983" i="27"/>
  <c r="D984" i="27"/>
  <c r="E984" i="27"/>
  <c r="F984" i="27"/>
  <c r="C985" i="27"/>
  <c r="D985" i="27"/>
  <c r="E985" i="27"/>
  <c r="F985" i="27"/>
  <c r="C986" i="27"/>
  <c r="D986" i="27"/>
  <c r="E986" i="27"/>
  <c r="F986" i="27"/>
  <c r="C987" i="27"/>
  <c r="D987" i="27"/>
  <c r="E987" i="27"/>
  <c r="F987" i="27"/>
  <c r="C988" i="27"/>
  <c r="D988" i="27"/>
  <c r="E988" i="27"/>
  <c r="F988" i="27"/>
  <c r="C989" i="27"/>
  <c r="D989" i="27"/>
  <c r="E989" i="27"/>
  <c r="F989" i="27"/>
  <c r="C990" i="27"/>
  <c r="D990" i="27"/>
  <c r="E990" i="27"/>
  <c r="F990" i="27"/>
  <c r="C991" i="27"/>
  <c r="D991" i="27"/>
  <c r="E991" i="27"/>
  <c r="F991" i="27"/>
  <c r="C992" i="27"/>
  <c r="D992" i="27"/>
  <c r="E992" i="27"/>
  <c r="F992" i="27"/>
  <c r="C993" i="27"/>
  <c r="D993" i="27"/>
  <c r="E993" i="27"/>
  <c r="F993" i="27"/>
  <c r="C994" i="27"/>
  <c r="D994" i="27"/>
  <c r="E994" i="27"/>
  <c r="F994" i="27"/>
  <c r="C995" i="27"/>
  <c r="D995" i="27"/>
  <c r="E995" i="27"/>
  <c r="F995" i="27"/>
  <c r="C996" i="27"/>
  <c r="D996" i="27"/>
  <c r="E996" i="27"/>
  <c r="F996" i="27"/>
  <c r="C997" i="27"/>
  <c r="D997" i="27"/>
  <c r="E997" i="27"/>
  <c r="F997" i="27"/>
  <c r="C998" i="27"/>
  <c r="D998" i="27"/>
  <c r="E998" i="27"/>
  <c r="F998" i="27"/>
  <c r="C999" i="27"/>
  <c r="D999" i="27"/>
  <c r="E999" i="27"/>
  <c r="F999" i="27"/>
  <c r="C1000" i="27"/>
  <c r="D1000" i="27"/>
  <c r="E1000" i="27"/>
  <c r="F1000" i="27"/>
  <c r="C1001" i="27"/>
  <c r="D1001" i="27"/>
  <c r="E1001" i="27"/>
  <c r="F1001" i="27"/>
  <c r="C1002" i="27"/>
  <c r="D1002" i="27"/>
  <c r="E1002" i="27"/>
  <c r="F1002" i="27"/>
  <c r="E980" i="27"/>
  <c r="F980" i="27"/>
  <c r="D980" i="27"/>
  <c r="C980" i="27"/>
  <c r="F979" i="27" l="1"/>
  <c r="E979" i="27"/>
  <c r="D979" i="27"/>
  <c r="C979" i="27"/>
  <c r="CB72" i="25" l="1"/>
  <c r="F5" i="25" s="1"/>
  <c r="BY72" i="25"/>
  <c r="BZ72" i="25" s="1"/>
  <c r="C1666" i="27" l="1"/>
  <c r="D1666" i="27"/>
  <c r="E1666" i="27"/>
  <c r="F1666" i="27"/>
  <c r="C1667" i="27"/>
  <c r="D1667" i="27"/>
  <c r="E1667" i="27"/>
  <c r="F1667" i="27"/>
  <c r="F11" i="32" l="1"/>
  <c r="P4" i="25"/>
  <c r="I5" i="25" s="1"/>
  <c r="C11" i="32" s="1"/>
  <c r="C1684" i="27"/>
  <c r="D1684" i="27"/>
  <c r="E1684" i="27"/>
  <c r="F1684" i="27"/>
  <c r="C1685" i="27"/>
  <c r="D1685" i="27"/>
  <c r="E1685" i="27"/>
  <c r="F1685" i="27"/>
  <c r="C1686" i="27"/>
  <c r="D1686" i="27"/>
  <c r="E1686" i="27"/>
  <c r="F1686" i="27"/>
  <c r="C1735" i="27" l="1"/>
  <c r="D1735" i="27"/>
  <c r="E1735" i="27"/>
  <c r="F1735" i="27"/>
  <c r="C1736" i="27"/>
  <c r="D1736" i="27"/>
  <c r="E1736" i="27"/>
  <c r="F1736" i="27"/>
  <c r="E7" i="25"/>
  <c r="AH74" i="25"/>
  <c r="AG74" i="25" s="1"/>
  <c r="D4436" i="27"/>
  <c r="D4437" i="27"/>
  <c r="D4438" i="27"/>
  <c r="E4436" i="27"/>
  <c r="E4438" i="27"/>
  <c r="F4436" i="27"/>
  <c r="F4437" i="27"/>
  <c r="F4438" i="27"/>
  <c r="C4436" i="27" l="1"/>
  <c r="C4437" i="27"/>
  <c r="C4438" i="27"/>
  <c r="D4556" i="27"/>
  <c r="E4556" i="27"/>
  <c r="F4556" i="27"/>
  <c r="C4556" i="27" l="1"/>
  <c r="CJ75"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Silvia Perez</author>
  </authors>
  <commentList>
    <comment ref="AA10" authorId="0" shapeId="0" xr:uid="{00000000-0006-0000-0100-000001000000}">
      <text>
        <r>
          <rPr>
            <b/>
            <sz val="9"/>
            <color indexed="81"/>
            <rFont val="Tahoma"/>
            <family val="2"/>
          </rPr>
          <t>Silvia Perez:</t>
        </r>
        <r>
          <rPr>
            <sz val="9"/>
            <color indexed="81"/>
            <rFont val="Tahoma"/>
            <family val="2"/>
          </rPr>
          <t xml:space="preserve">
60 min + 10 min por color panton</t>
        </r>
      </text>
    </comment>
    <comment ref="P15" authorId="0" shapeId="0" xr:uid="{4E869C95-6E60-4807-9833-A3C90E15A1EB}">
      <text>
        <r>
          <rPr>
            <b/>
            <sz val="9"/>
            <color indexed="81"/>
            <rFont val="Tahoma"/>
            <family val="2"/>
          </rPr>
          <t>Silvia Perez:</t>
        </r>
        <r>
          <rPr>
            <sz val="9"/>
            <color indexed="81"/>
            <rFont val="Tahoma"/>
            <family val="2"/>
          </rPr>
          <t xml:space="preserve">
21169 ALINEADOR
21171 rotura manguera
21160 trinquete rebobinador</t>
        </r>
      </text>
    </comment>
    <comment ref="BO15" authorId="0" shapeId="0" xr:uid="{C3766F63-64E3-4EC2-BB44-9D1D49E054B8}">
      <text>
        <r>
          <rPr>
            <b/>
            <sz val="9"/>
            <color indexed="81"/>
            <rFont val="Tahoma"/>
            <family val="2"/>
          </rPr>
          <t>Silvia Perez:</t>
        </r>
        <r>
          <rPr>
            <sz val="9"/>
            <color indexed="81"/>
            <rFont val="Tahoma"/>
            <family val="2"/>
          </rPr>
          <t xml:space="preserve">
175 kg de f.i</t>
        </r>
      </text>
    </comment>
    <comment ref="P19" authorId="0" shapeId="0" xr:uid="{364B522E-4BF5-4E5D-9D12-0283A159C655}">
      <text>
        <r>
          <rPr>
            <b/>
            <sz val="9"/>
            <color indexed="81"/>
            <rFont val="Tahoma"/>
            <family val="2"/>
          </rPr>
          <t>Silvia Perez:</t>
        </r>
        <r>
          <rPr>
            <sz val="9"/>
            <color indexed="81"/>
            <rFont val="Tahoma"/>
            <family val="2"/>
          </rPr>
          <t xml:space="preserve">
Falla electrica 21227</t>
        </r>
      </text>
    </comment>
    <comment ref="BO19" authorId="0" shapeId="0" xr:uid="{E394D21B-D299-416D-8289-C57EFFEB648C}">
      <text>
        <r>
          <rPr>
            <b/>
            <sz val="9"/>
            <color indexed="81"/>
            <rFont val="Tahoma"/>
            <charset val="1"/>
          </rPr>
          <t>Silvia Perez:</t>
        </r>
        <r>
          <rPr>
            <sz val="9"/>
            <color indexed="81"/>
            <rFont val="Tahoma"/>
            <charset val="1"/>
          </rPr>
          <t xml:space="preserve">
39,5 kg de f.i</t>
        </r>
      </text>
    </comment>
    <comment ref="P22" authorId="0" shapeId="0" xr:uid="{5913530D-B608-421D-8567-551521BDB894}">
      <text>
        <r>
          <rPr>
            <b/>
            <sz val="9"/>
            <color indexed="81"/>
            <rFont val="Tahoma"/>
            <family val="2"/>
          </rPr>
          <t>Silvia Perez:</t>
        </r>
        <r>
          <rPr>
            <sz val="9"/>
            <color indexed="81"/>
            <rFont val="Tahoma"/>
            <family val="2"/>
          </rPr>
          <t xml:space="preserve">
21243 CILINDRO FORMATO</t>
        </r>
      </text>
    </comment>
    <comment ref="P23" authorId="0" shapeId="0" xr:uid="{8BDF0FEC-0543-4CB0-860B-9CDEEA6B3890}">
      <text>
        <r>
          <rPr>
            <b/>
            <sz val="9"/>
            <color indexed="81"/>
            <rFont val="Tahoma"/>
            <family val="2"/>
          </rPr>
          <t>Silvia Perez:</t>
        </r>
        <r>
          <rPr>
            <sz val="9"/>
            <color indexed="81"/>
            <rFont val="Tahoma"/>
            <family val="2"/>
          </rPr>
          <t xml:space="preserve">
21249 palanca de registro</t>
        </r>
      </text>
    </comment>
    <comment ref="CN28" authorId="0" shapeId="0" xr:uid="{00000000-0006-0000-0100-000002000000}">
      <text>
        <r>
          <rPr>
            <b/>
            <sz val="9"/>
            <color indexed="81"/>
            <rFont val="Tahoma"/>
            <family val="2"/>
          </rPr>
          <t>Silvia Perez:</t>
        </r>
        <r>
          <rPr>
            <sz val="9"/>
            <color indexed="81"/>
            <rFont val="Tahoma"/>
            <family val="2"/>
          </rPr>
          <t xml:space="preserve">
Total de Metros planificados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Silvia Perez</author>
  </authors>
  <commentList>
    <comment ref="AA9" authorId="0" shapeId="0" xr:uid="{00000000-0006-0000-0200-000001000000}">
      <text>
        <r>
          <rPr>
            <b/>
            <sz val="9"/>
            <color indexed="81"/>
            <rFont val="Tahoma"/>
            <family val="2"/>
          </rPr>
          <t>Silvia Perez:</t>
        </r>
        <r>
          <rPr>
            <sz val="9"/>
            <color indexed="81"/>
            <rFont val="Tahoma"/>
            <family val="2"/>
          </rPr>
          <t xml:space="preserve">
60 min + 10 min por color panton</t>
        </r>
      </text>
    </comment>
    <comment ref="BO14" authorId="0" shapeId="0" xr:uid="{5E897417-22CF-4C60-85BB-4874A4B3D280}">
      <text>
        <r>
          <rPr>
            <b/>
            <sz val="9"/>
            <color indexed="81"/>
            <rFont val="Tahoma"/>
            <family val="2"/>
          </rPr>
          <t>Silvia Perez:</t>
        </r>
        <r>
          <rPr>
            <sz val="9"/>
            <color indexed="81"/>
            <rFont val="Tahoma"/>
            <family val="2"/>
          </rPr>
          <t xml:space="preserve">
130,7 kg de f.i</t>
        </r>
      </text>
    </comment>
    <comment ref="P17" authorId="0" shapeId="0" xr:uid="{09A67A6E-AE46-41D8-929F-507D9B4E1239}">
      <text>
        <r>
          <rPr>
            <b/>
            <sz val="9"/>
            <color indexed="81"/>
            <rFont val="Tahoma"/>
            <family val="2"/>
          </rPr>
          <t>Silvia Perez:</t>
        </r>
        <r>
          <rPr>
            <sz val="9"/>
            <color indexed="81"/>
            <rFont val="Tahoma"/>
            <family val="2"/>
          </rPr>
          <t xml:space="preserve">
21156 falla axial estac 7
21157 movimiento de registros estac 4</t>
        </r>
      </text>
    </comment>
    <comment ref="BO17" authorId="0" shapeId="0" xr:uid="{7E0CFF5E-873C-42E7-958D-57EF4781DE6F}">
      <text>
        <r>
          <rPr>
            <b/>
            <sz val="9"/>
            <color indexed="81"/>
            <rFont val="Tahoma"/>
            <family val="2"/>
          </rPr>
          <t>Silvia Perez:</t>
        </r>
        <r>
          <rPr>
            <sz val="9"/>
            <color indexed="81"/>
            <rFont val="Tahoma"/>
            <family val="2"/>
          </rPr>
          <t xml:space="preserve">
5,9 kg de f.i</t>
        </r>
      </text>
    </comment>
    <comment ref="P19" authorId="0" shapeId="0" xr:uid="{790DBC5E-9697-4D6F-8037-6312E39F3C1F}">
      <text>
        <r>
          <rPr>
            <b/>
            <sz val="9"/>
            <color indexed="81"/>
            <rFont val="Tahoma"/>
            <family val="2"/>
          </rPr>
          <t>Silvia Perez:</t>
        </r>
        <r>
          <rPr>
            <sz val="9"/>
            <color indexed="81"/>
            <rFont val="Tahoma"/>
            <family val="2"/>
          </rPr>
          <t xml:space="preserve">
21158 aire comprimido</t>
        </r>
      </text>
    </comment>
    <comment ref="BO19" authorId="0" shapeId="0" xr:uid="{D1DD6871-696F-467E-8AE6-936FE718F9F5}">
      <text>
        <r>
          <rPr>
            <b/>
            <sz val="9"/>
            <color indexed="81"/>
            <rFont val="Tahoma"/>
            <family val="2"/>
          </rPr>
          <t>Silvia Perez:</t>
        </r>
        <r>
          <rPr>
            <sz val="9"/>
            <color indexed="81"/>
            <rFont val="Tahoma"/>
            <family val="2"/>
          </rPr>
          <t xml:space="preserve">
21,3  kg de f.i</t>
        </r>
      </text>
    </comment>
    <comment ref="BO20" authorId="0" shapeId="0" xr:uid="{11E6A8B9-1262-4B05-8DC1-FD0963001566}">
      <text>
        <r>
          <rPr>
            <b/>
            <sz val="9"/>
            <color indexed="81"/>
            <rFont val="Tahoma"/>
            <family val="2"/>
          </rPr>
          <t>Silvia Perez:</t>
        </r>
        <r>
          <rPr>
            <sz val="9"/>
            <color indexed="81"/>
            <rFont val="Tahoma"/>
            <family val="2"/>
          </rPr>
          <t xml:space="preserve">
18,6  kg de f.i</t>
        </r>
      </text>
    </comment>
    <comment ref="P21" authorId="0" shapeId="0" xr:uid="{F1C85CD7-413B-4EDE-8A08-E91568616F64}">
      <text>
        <r>
          <rPr>
            <b/>
            <sz val="9"/>
            <color indexed="81"/>
            <rFont val="Tahoma"/>
            <family val="2"/>
          </rPr>
          <t>Silvia Perez:</t>
        </r>
        <r>
          <rPr>
            <sz val="9"/>
            <color indexed="81"/>
            <rFont val="Tahoma"/>
            <family val="2"/>
          </rPr>
          <t xml:space="preserve">
21163 aire rebobinador
</t>
        </r>
      </text>
    </comment>
    <comment ref="P22" authorId="0" shapeId="0" xr:uid="{2138F0DD-88F5-43EB-9158-392D84FEAD96}">
      <text>
        <r>
          <rPr>
            <b/>
            <sz val="9"/>
            <color indexed="81"/>
            <rFont val="Tahoma"/>
            <family val="2"/>
          </rPr>
          <t>Silvia Perez:</t>
        </r>
        <r>
          <rPr>
            <sz val="9"/>
            <color indexed="81"/>
            <rFont val="Tahoma"/>
            <family val="2"/>
          </rPr>
          <t xml:space="preserve">
21164 falla axial estac 4</t>
        </r>
      </text>
    </comment>
    <comment ref="BO23" authorId="0" shapeId="0" xr:uid="{7290696E-52AA-4F4A-9369-8979F60066B7}">
      <text>
        <r>
          <rPr>
            <b/>
            <sz val="9"/>
            <color indexed="81"/>
            <rFont val="Tahoma"/>
            <family val="2"/>
          </rPr>
          <t>Silvia Perez:</t>
        </r>
        <r>
          <rPr>
            <sz val="9"/>
            <color indexed="81"/>
            <rFont val="Tahoma"/>
            <family val="2"/>
          </rPr>
          <t xml:space="preserve">
106 kg de f.i fuera de registro tabla nutricional</t>
        </r>
      </text>
    </comment>
    <comment ref="P24" authorId="0" shapeId="0" xr:uid="{3395BE12-C4DA-4363-AE07-345C61771218}">
      <text>
        <r>
          <rPr>
            <b/>
            <sz val="9"/>
            <color indexed="81"/>
            <rFont val="Tahoma"/>
            <family val="2"/>
          </rPr>
          <t>Silvia Perez:</t>
        </r>
        <r>
          <rPr>
            <sz val="9"/>
            <color indexed="81"/>
            <rFont val="Tahoma"/>
            <family val="2"/>
          </rPr>
          <t xml:space="preserve">
21167 colision estac 10</t>
        </r>
      </text>
    </comment>
    <comment ref="BO24" authorId="0" shapeId="0" xr:uid="{017E2AC1-B88A-46E7-A352-8D3943949385}">
      <text>
        <r>
          <rPr>
            <b/>
            <sz val="9"/>
            <color indexed="81"/>
            <rFont val="Tahoma"/>
            <family val="2"/>
          </rPr>
          <t>Silvia Perez:</t>
        </r>
        <r>
          <rPr>
            <sz val="9"/>
            <color indexed="81"/>
            <rFont val="Tahoma"/>
            <family val="2"/>
          </rPr>
          <t xml:space="preserve">
12,30 kg de f.i</t>
        </r>
      </text>
    </comment>
    <comment ref="P25" authorId="0" shapeId="0" xr:uid="{1E702437-A0C4-4836-9EA0-A778D2BBA177}">
      <text>
        <r>
          <rPr>
            <b/>
            <sz val="9"/>
            <color indexed="81"/>
            <rFont val="Tahoma"/>
            <family val="2"/>
          </rPr>
          <t>Silvia Perez:</t>
        </r>
        <r>
          <rPr>
            <sz val="9"/>
            <color indexed="81"/>
            <rFont val="Tahoma"/>
            <family val="2"/>
          </rPr>
          <t xml:space="preserve">
21170 Rotura de manguera</t>
        </r>
      </text>
    </comment>
    <comment ref="BO31" authorId="0" shapeId="0" xr:uid="{25E0DA95-BA8F-4E5A-A8B6-1DC418CB4C28}">
      <text>
        <r>
          <rPr>
            <b/>
            <sz val="9"/>
            <color indexed="81"/>
            <rFont val="Tahoma"/>
            <family val="2"/>
          </rPr>
          <t>Silvia Perez:</t>
        </r>
        <r>
          <rPr>
            <sz val="9"/>
            <color indexed="81"/>
            <rFont val="Tahoma"/>
            <family val="2"/>
          </rPr>
          <t xml:space="preserve">
86,10 kg de f.i</t>
        </r>
      </text>
    </comment>
    <comment ref="P32" authorId="0" shapeId="0" xr:uid="{C6A42DFB-4407-4A8E-93A5-4D40B2F2A394}">
      <text>
        <r>
          <rPr>
            <b/>
            <sz val="9"/>
            <color indexed="81"/>
            <rFont val="Tahoma"/>
            <family val="2"/>
          </rPr>
          <t>Silvia Perez:</t>
        </r>
        <r>
          <rPr>
            <sz val="9"/>
            <color indexed="81"/>
            <rFont val="Tahoma"/>
            <family val="2"/>
          </rPr>
          <t xml:space="preserve">
21182 manguera rota
21189 transmisor defectuoso
21181 encendido de maquina
21192 falla axial
21196 bomba no marca frecuencia
21197 falla axial</t>
        </r>
      </text>
    </comment>
    <comment ref="BO32" authorId="0" shapeId="0" xr:uid="{2D1810A8-9804-4808-8DC3-56E641022513}">
      <text>
        <r>
          <rPr>
            <b/>
            <sz val="9"/>
            <color indexed="81"/>
            <rFont val="Tahoma"/>
            <charset val="1"/>
          </rPr>
          <t>Silvia Perez:</t>
        </r>
        <r>
          <rPr>
            <sz val="9"/>
            <color indexed="81"/>
            <rFont val="Tahoma"/>
            <charset val="1"/>
          </rPr>
          <t xml:space="preserve">
128,40 kg de f.i</t>
        </r>
      </text>
    </comment>
    <comment ref="P33" authorId="0" shapeId="0" xr:uid="{F15D3916-BCC7-4BA4-90A1-990F5F1F565F}">
      <text>
        <r>
          <rPr>
            <b/>
            <sz val="9"/>
            <color indexed="81"/>
            <rFont val="Tahoma"/>
            <family val="2"/>
          </rPr>
          <t>Silvia Perez:</t>
        </r>
        <r>
          <rPr>
            <sz val="9"/>
            <color indexed="81"/>
            <rFont val="Tahoma"/>
            <family val="2"/>
          </rPr>
          <t xml:space="preserve">
21198 estacion descalibrada 
21206 falla de flujo</t>
        </r>
      </text>
    </comment>
    <comment ref="BO33" authorId="0" shapeId="0" xr:uid="{7592CF09-A1CA-4C03-8BE7-41CBD44834FE}">
      <text>
        <r>
          <rPr>
            <b/>
            <sz val="9"/>
            <color indexed="81"/>
            <rFont val="Tahoma"/>
            <family val="2"/>
          </rPr>
          <t>Silvia Perez:</t>
        </r>
        <r>
          <rPr>
            <sz val="9"/>
            <color indexed="81"/>
            <rFont val="Tahoma"/>
            <family val="2"/>
          </rPr>
          <t xml:space="preserve">
85,50 kg de f.i</t>
        </r>
      </text>
    </comment>
    <comment ref="BO34" authorId="0" shapeId="0" xr:uid="{EE55CB12-FB54-4BA3-A44E-701B62F11122}">
      <text>
        <r>
          <rPr>
            <b/>
            <sz val="9"/>
            <color indexed="81"/>
            <rFont val="Tahoma"/>
            <family val="2"/>
          </rPr>
          <t>Silvia Perez:</t>
        </r>
        <r>
          <rPr>
            <sz val="9"/>
            <color indexed="81"/>
            <rFont val="Tahoma"/>
            <family val="2"/>
          </rPr>
          <t xml:space="preserve">
11,70 kg de f.i</t>
        </r>
      </text>
    </comment>
    <comment ref="P36" authorId="0" shapeId="0" xr:uid="{97ADCB08-76A4-48B6-8B4A-F1B46DFC121E}">
      <text>
        <r>
          <rPr>
            <b/>
            <sz val="9"/>
            <color indexed="81"/>
            <rFont val="Tahoma"/>
            <family val="2"/>
          </rPr>
          <t>Silvia Perez:</t>
        </r>
        <r>
          <rPr>
            <sz val="9"/>
            <color indexed="81"/>
            <rFont val="Tahoma"/>
            <family val="2"/>
          </rPr>
          <t xml:space="preserve">
21202falta aire comprimido en desbobinador</t>
        </r>
      </text>
    </comment>
    <comment ref="P37" authorId="0" shapeId="0" xr:uid="{672E13D3-3791-46CF-B24B-4E45758FCF75}">
      <text>
        <r>
          <rPr>
            <b/>
            <sz val="9"/>
            <color indexed="81"/>
            <rFont val="Tahoma"/>
            <family val="2"/>
          </rPr>
          <t>Silvia Perez:</t>
        </r>
        <r>
          <rPr>
            <sz val="9"/>
            <color indexed="81"/>
            <rFont val="Tahoma"/>
            <family val="2"/>
          </rPr>
          <t xml:space="preserve">
21202 falla de aire comprimio 
21204 falla axial y referenciacion</t>
        </r>
      </text>
    </comment>
    <comment ref="BO38" authorId="0" shapeId="0" xr:uid="{1A131742-3E05-4490-A02F-980B8A58FBA1}">
      <text>
        <r>
          <rPr>
            <b/>
            <sz val="9"/>
            <color indexed="81"/>
            <rFont val="Tahoma"/>
            <family val="2"/>
          </rPr>
          <t>Silvia Perez:</t>
        </r>
        <r>
          <rPr>
            <sz val="9"/>
            <color indexed="81"/>
            <rFont val="Tahoma"/>
            <family val="2"/>
          </rPr>
          <t xml:space="preserve">
33,50 kg de f.i</t>
        </r>
      </text>
    </comment>
    <comment ref="BO39" authorId="0" shapeId="0" xr:uid="{8F8C2084-1788-4E1F-BE99-B5CF2E136972}">
      <text>
        <r>
          <rPr>
            <b/>
            <sz val="9"/>
            <color indexed="81"/>
            <rFont val="Tahoma"/>
            <family val="2"/>
          </rPr>
          <t>Silvia Perez:</t>
        </r>
        <r>
          <rPr>
            <sz val="9"/>
            <color indexed="81"/>
            <rFont val="Tahoma"/>
            <family val="2"/>
          </rPr>
          <t xml:space="preserve">
22,10 kg de f.i</t>
        </r>
      </text>
    </comment>
    <comment ref="P40" authorId="0" shapeId="0" xr:uid="{01D8648D-3A75-417F-AA29-95DB14F72A29}">
      <text>
        <r>
          <rPr>
            <b/>
            <sz val="9"/>
            <color indexed="81"/>
            <rFont val="Tahoma"/>
            <family val="2"/>
          </rPr>
          <t>Silvia Perez:</t>
        </r>
        <r>
          <rPr>
            <sz val="9"/>
            <color indexed="81"/>
            <rFont val="Tahoma"/>
            <family val="2"/>
          </rPr>
          <t xml:space="preserve">
21214 aire comprimido 
21212 registros</t>
        </r>
      </text>
    </comment>
    <comment ref="P41" authorId="0" shapeId="0" xr:uid="{F2B7D97F-01EB-4682-ACA6-D73425B77CEB}">
      <text>
        <r>
          <rPr>
            <b/>
            <sz val="9"/>
            <color indexed="81"/>
            <rFont val="Tahoma"/>
            <family val="2"/>
          </rPr>
          <t>Silvia Perez:</t>
        </r>
        <r>
          <rPr>
            <sz val="9"/>
            <color indexed="81"/>
            <rFont val="Tahoma"/>
            <family val="2"/>
          </rPr>
          <t xml:space="preserve">
21211 Falla axial
21212 movimientos de registro</t>
        </r>
      </text>
    </comment>
    <comment ref="BO41" authorId="0" shapeId="0" xr:uid="{5A9D72F3-EAF0-47D6-8062-B9BE9CA7F09C}">
      <text>
        <r>
          <rPr>
            <b/>
            <sz val="9"/>
            <color indexed="81"/>
            <rFont val="Tahoma"/>
            <family val="2"/>
          </rPr>
          <t>Silvia Perez:</t>
        </r>
        <r>
          <rPr>
            <sz val="9"/>
            <color indexed="81"/>
            <rFont val="Tahoma"/>
            <family val="2"/>
          </rPr>
          <t xml:space="preserve">
10,90 kg de f.i</t>
        </r>
      </text>
    </comment>
    <comment ref="BO42" authorId="0" shapeId="0" xr:uid="{DCBDA1AA-E4BF-4247-9C5D-4C58921BA222}">
      <text>
        <r>
          <rPr>
            <b/>
            <sz val="9"/>
            <color indexed="81"/>
            <rFont val="Tahoma"/>
            <family val="2"/>
          </rPr>
          <t>Silvia Perez:</t>
        </r>
        <r>
          <rPr>
            <sz val="9"/>
            <color indexed="81"/>
            <rFont val="Tahoma"/>
            <family val="2"/>
          </rPr>
          <t xml:space="preserve">
24,90 kg de f.i</t>
        </r>
      </text>
    </comment>
    <comment ref="P44" authorId="0" shapeId="0" xr:uid="{131A55BB-F883-4A89-B0A5-11460A12693C}">
      <text>
        <r>
          <rPr>
            <b/>
            <sz val="9"/>
            <color indexed="81"/>
            <rFont val="Tahoma"/>
            <family val="2"/>
          </rPr>
          <t>Silvia Perez:</t>
        </r>
        <r>
          <rPr>
            <sz val="9"/>
            <color indexed="81"/>
            <rFont val="Tahoma"/>
            <family val="2"/>
          </rPr>
          <t xml:space="preserve">
21215 falla de quemador 
21213 encendido de maquina</t>
        </r>
      </text>
    </comment>
    <comment ref="BO44" authorId="0" shapeId="0" xr:uid="{8D3C9050-FAC6-40EA-B41C-B295F0D84060}">
      <text>
        <r>
          <rPr>
            <b/>
            <sz val="9"/>
            <color indexed="81"/>
            <rFont val="Tahoma"/>
            <family val="2"/>
          </rPr>
          <t>Silvia Perez:</t>
        </r>
        <r>
          <rPr>
            <sz val="9"/>
            <color indexed="81"/>
            <rFont val="Tahoma"/>
            <family val="2"/>
          </rPr>
          <t xml:space="preserve">
17,50 kg f.i</t>
        </r>
      </text>
    </comment>
    <comment ref="BO45" authorId="0" shapeId="0" xr:uid="{28FAABD1-D57C-4D98-A3A4-77D3BC2FB6C7}">
      <text>
        <r>
          <rPr>
            <b/>
            <sz val="9"/>
            <color indexed="81"/>
            <rFont val="Tahoma"/>
            <family val="2"/>
          </rPr>
          <t>Silvia Perez:</t>
        </r>
        <r>
          <rPr>
            <sz val="9"/>
            <color indexed="81"/>
            <rFont val="Tahoma"/>
            <family val="2"/>
          </rPr>
          <t xml:space="preserve">
29,70 kg de f.i</t>
        </r>
      </text>
    </comment>
    <comment ref="BO46" authorId="0" shapeId="0" xr:uid="{C92E2B41-F9BE-419F-BCFE-3604525FB97E}">
      <text>
        <r>
          <rPr>
            <b/>
            <sz val="9"/>
            <color indexed="81"/>
            <rFont val="Tahoma"/>
            <family val="2"/>
          </rPr>
          <t>Silvia Perez:</t>
        </r>
        <r>
          <rPr>
            <sz val="9"/>
            <color indexed="81"/>
            <rFont val="Tahoma"/>
            <family val="2"/>
          </rPr>
          <t xml:space="preserve">
19,90 kg de f.i</t>
        </r>
      </text>
    </comment>
    <comment ref="P48" authorId="0" shapeId="0" xr:uid="{0252DEC5-6CA6-467F-95CC-4493BD95723E}">
      <text>
        <r>
          <rPr>
            <b/>
            <sz val="9"/>
            <color indexed="81"/>
            <rFont val="Tahoma"/>
            <family val="2"/>
          </rPr>
          <t>Silvia Perez:</t>
        </r>
        <r>
          <rPr>
            <sz val="9"/>
            <color indexed="81"/>
            <rFont val="Tahoma"/>
            <family val="2"/>
          </rPr>
          <t xml:space="preserve">
21224 estacion colisionada 
21228 falla de flujo
21229 problema de electrovalvula
</t>
        </r>
      </text>
    </comment>
    <comment ref="BO48" authorId="0" shapeId="0" xr:uid="{C462DEB9-4F34-4318-B536-D18044A55613}">
      <text>
        <r>
          <rPr>
            <b/>
            <sz val="9"/>
            <color indexed="81"/>
            <rFont val="Tahoma"/>
            <family val="2"/>
          </rPr>
          <t>Silvia Perez:</t>
        </r>
        <r>
          <rPr>
            <sz val="9"/>
            <color indexed="81"/>
            <rFont val="Tahoma"/>
            <family val="2"/>
          </rPr>
          <t xml:space="preserve">
59,60 kg de f.i</t>
        </r>
      </text>
    </comment>
    <comment ref="BO49" authorId="0" shapeId="0" xr:uid="{99B1E940-96FF-4493-89A8-12DF348EC6AA}">
      <text>
        <r>
          <rPr>
            <b/>
            <sz val="9"/>
            <color indexed="81"/>
            <rFont val="Tahoma"/>
            <family val="2"/>
          </rPr>
          <t>Silvia Perez:</t>
        </r>
        <r>
          <rPr>
            <sz val="9"/>
            <color indexed="81"/>
            <rFont val="Tahoma"/>
            <family val="2"/>
          </rPr>
          <t xml:space="preserve">
8,6 kg de f.i</t>
        </r>
      </text>
    </comment>
    <comment ref="BO50" authorId="0" shapeId="0" xr:uid="{5C7414CB-13C7-41C7-82B4-50F03ED20138}">
      <text>
        <r>
          <rPr>
            <b/>
            <sz val="9"/>
            <color indexed="81"/>
            <rFont val="Tahoma"/>
            <family val="2"/>
          </rPr>
          <t>Silvia Perez:</t>
        </r>
        <r>
          <rPr>
            <sz val="9"/>
            <color indexed="81"/>
            <rFont val="Tahoma"/>
            <family val="2"/>
          </rPr>
          <t xml:space="preserve">
59,90 kg de f.i</t>
        </r>
      </text>
    </comment>
    <comment ref="P52" authorId="0" shapeId="0" xr:uid="{BF77994A-E8C4-4CFD-9D7E-0ED0160263E8}">
      <text>
        <r>
          <rPr>
            <b/>
            <sz val="9"/>
            <color indexed="81"/>
            <rFont val="Tahoma"/>
            <family val="2"/>
          </rPr>
          <t>Silvia Perez:</t>
        </r>
        <r>
          <rPr>
            <sz val="9"/>
            <color indexed="81"/>
            <rFont val="Tahoma"/>
            <family val="2"/>
          </rPr>
          <t xml:space="preserve">
21234 Falla de bomba</t>
        </r>
      </text>
    </comment>
    <comment ref="BO52" authorId="0" shapeId="0" xr:uid="{3009AF3E-4A9F-4597-974F-CD71146CE9E6}">
      <text>
        <r>
          <rPr>
            <b/>
            <sz val="9"/>
            <color indexed="81"/>
            <rFont val="Tahoma"/>
            <family val="2"/>
          </rPr>
          <t>Silvia Perez:</t>
        </r>
        <r>
          <rPr>
            <sz val="9"/>
            <color indexed="81"/>
            <rFont val="Tahoma"/>
            <family val="2"/>
          </rPr>
          <t xml:space="preserve">
13,80 kg de f.i</t>
        </r>
      </text>
    </comment>
    <comment ref="BO53" authorId="0" shapeId="0" xr:uid="{F2640435-C1F0-4163-8104-E0797C9713A0}">
      <text>
        <r>
          <rPr>
            <b/>
            <sz val="9"/>
            <color indexed="81"/>
            <rFont val="Tahoma"/>
            <family val="2"/>
          </rPr>
          <t>Silvia Perez:</t>
        </r>
        <r>
          <rPr>
            <sz val="9"/>
            <color indexed="81"/>
            <rFont val="Tahoma"/>
            <family val="2"/>
          </rPr>
          <t xml:space="preserve">
39,90 kg de f.i</t>
        </r>
      </text>
    </comment>
    <comment ref="P54" authorId="0" shapeId="0" xr:uid="{B59C8D98-95D6-45F5-A963-B59E702ACA88}">
      <text>
        <r>
          <rPr>
            <b/>
            <sz val="9"/>
            <color indexed="81"/>
            <rFont val="Tahoma"/>
            <family val="2"/>
          </rPr>
          <t>Silvia Perez:</t>
        </r>
        <r>
          <rPr>
            <sz val="9"/>
            <color indexed="81"/>
            <rFont val="Tahoma"/>
            <family val="2"/>
          </rPr>
          <t xml:space="preserve">
21237 falla axial
21236 cables de bomba
21235 falla de flujo</t>
        </r>
      </text>
    </comment>
    <comment ref="P55" authorId="0" shapeId="0" xr:uid="{34BCCCA4-1DFE-4495-8464-3781A1EAAF60}">
      <text>
        <r>
          <rPr>
            <b/>
            <sz val="9"/>
            <color indexed="81"/>
            <rFont val="Tahoma"/>
            <family val="2"/>
          </rPr>
          <t>Silvia Perez:</t>
        </r>
        <r>
          <rPr>
            <sz val="9"/>
            <color indexed="81"/>
            <rFont val="Tahoma"/>
            <family val="2"/>
          </rPr>
          <t xml:space="preserve">
21238 falla axial</t>
        </r>
      </text>
    </comment>
    <comment ref="BO55" authorId="0" shapeId="0" xr:uid="{4E022A1E-D844-4E9B-A992-5E61B405E0B5}">
      <text>
        <r>
          <rPr>
            <b/>
            <sz val="9"/>
            <color indexed="81"/>
            <rFont val="Tahoma"/>
            <charset val="1"/>
          </rPr>
          <t>Silvia Perez:</t>
        </r>
        <r>
          <rPr>
            <sz val="9"/>
            <color indexed="81"/>
            <rFont val="Tahoma"/>
            <charset val="1"/>
          </rPr>
          <t xml:space="preserve">
63 kg de falla</t>
        </r>
      </text>
    </comment>
    <comment ref="BO56" authorId="0" shapeId="0" xr:uid="{DA873293-005E-48AE-A063-714C23048AA7}">
      <text>
        <r>
          <rPr>
            <b/>
            <sz val="9"/>
            <color indexed="81"/>
            <rFont val="Tahoma"/>
            <charset val="1"/>
          </rPr>
          <t>Silvia Perez:</t>
        </r>
        <r>
          <rPr>
            <sz val="9"/>
            <color indexed="81"/>
            <rFont val="Tahoma"/>
            <charset val="1"/>
          </rPr>
          <t xml:space="preserve">
10,3 kg de f.i</t>
        </r>
      </text>
    </comment>
    <comment ref="BO58" authorId="0" shapeId="0" xr:uid="{ECC4D985-C34A-4390-A1C1-F976E4D5AA97}">
      <text>
        <r>
          <rPr>
            <b/>
            <sz val="9"/>
            <color indexed="81"/>
            <rFont val="Tahoma"/>
            <charset val="1"/>
          </rPr>
          <t>Silvia Perez:</t>
        </r>
        <r>
          <rPr>
            <sz val="9"/>
            <color indexed="81"/>
            <rFont val="Tahoma"/>
            <charset val="1"/>
          </rPr>
          <t xml:space="preserve">
12,10 kg de f.i</t>
        </r>
      </text>
    </comment>
    <comment ref="P59" authorId="0" shapeId="0" xr:uid="{0F30361F-D340-47BF-B09A-29DCEC9E0E68}">
      <text>
        <r>
          <rPr>
            <b/>
            <sz val="9"/>
            <color indexed="81"/>
            <rFont val="Tahoma"/>
            <family val="2"/>
          </rPr>
          <t>Silvia Perez:</t>
        </r>
        <r>
          <rPr>
            <sz val="9"/>
            <color indexed="81"/>
            <rFont val="Tahoma"/>
            <family val="2"/>
          </rPr>
          <t xml:space="preserve">
21247 fallo axial estc 4
21244 fallo axial
21245 fallo bomba</t>
        </r>
      </text>
    </comment>
    <comment ref="BO59" authorId="0" shapeId="0" xr:uid="{8AAFB093-5C96-4517-89B7-CEB0E96D19E1}">
      <text>
        <r>
          <rPr>
            <b/>
            <sz val="9"/>
            <color indexed="81"/>
            <rFont val="Tahoma"/>
            <charset val="1"/>
          </rPr>
          <t>Silvia Perez:</t>
        </r>
        <r>
          <rPr>
            <sz val="9"/>
            <color indexed="81"/>
            <rFont val="Tahoma"/>
            <charset val="1"/>
          </rPr>
          <t xml:space="preserve">
199,60 kg de f.i  falla en color rojo logo</t>
        </r>
      </text>
    </comment>
    <comment ref="P61" authorId="0" shapeId="0" xr:uid="{FDC42AFA-9EDB-4980-AF78-59344300E516}">
      <text>
        <r>
          <rPr>
            <b/>
            <sz val="9"/>
            <color indexed="81"/>
            <rFont val="Tahoma"/>
            <family val="2"/>
          </rPr>
          <t>Silvia Perez:</t>
        </r>
        <r>
          <rPr>
            <sz val="9"/>
            <color indexed="81"/>
            <rFont val="Tahoma"/>
            <family val="2"/>
          </rPr>
          <t xml:space="preserve">
21250 fallo de bomba</t>
        </r>
      </text>
    </comment>
    <comment ref="BO61" authorId="0" shapeId="0" xr:uid="{0C4544CA-C104-4F63-BD30-5B3C3A0C40EE}">
      <text>
        <r>
          <rPr>
            <b/>
            <sz val="9"/>
            <color indexed="81"/>
            <rFont val="Tahoma"/>
            <charset val="1"/>
          </rPr>
          <t>Silvia Perez:</t>
        </r>
        <r>
          <rPr>
            <sz val="9"/>
            <color indexed="81"/>
            <rFont val="Tahoma"/>
            <charset val="1"/>
          </rPr>
          <t xml:space="preserve">
88,20 kg de f.i</t>
        </r>
      </text>
    </comment>
    <comment ref="BO62" authorId="0" shapeId="0" xr:uid="{826C4E2E-58DB-4B3C-93F2-BD1110075F2F}">
      <text>
        <r>
          <rPr>
            <b/>
            <sz val="9"/>
            <color indexed="81"/>
            <rFont val="Tahoma"/>
            <charset val="1"/>
          </rPr>
          <t>Silvia Perez:</t>
        </r>
        <r>
          <rPr>
            <sz val="9"/>
            <color indexed="81"/>
            <rFont val="Tahoma"/>
            <charset val="1"/>
          </rPr>
          <t xml:space="preserve">
32,90 kg de f.i
</t>
        </r>
      </text>
    </comment>
    <comment ref="P67" authorId="0" shapeId="0" xr:uid="{15D385FB-D20C-4A36-910D-D4304C7FE9FB}">
      <text>
        <r>
          <rPr>
            <b/>
            <sz val="9"/>
            <color indexed="81"/>
            <rFont val="Tahoma"/>
            <charset val="1"/>
          </rPr>
          <t>Silvia Perez:</t>
        </r>
        <r>
          <rPr>
            <sz val="9"/>
            <color indexed="81"/>
            <rFont val="Tahoma"/>
            <charset val="1"/>
          </rPr>
          <t xml:space="preserve">
21256 falla de aire comprimido </t>
        </r>
      </text>
    </comment>
    <comment ref="CN72" authorId="0" shapeId="0" xr:uid="{00000000-0006-0000-0200-00001C000000}">
      <text>
        <r>
          <rPr>
            <b/>
            <sz val="9"/>
            <color indexed="81"/>
            <rFont val="Tahoma"/>
            <family val="2"/>
          </rPr>
          <t>Silvia Perez:</t>
        </r>
        <r>
          <rPr>
            <sz val="9"/>
            <color indexed="81"/>
            <rFont val="Tahoma"/>
            <family val="2"/>
          </rPr>
          <t xml:space="preserve">
Total de Metros planificados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<sst xmlns="http://schemas.openxmlformats.org/spreadsheetml/2006/main" count="816" uniqueCount="332">
  <si>
    <t>FECHA</t>
  </si>
  <si>
    <t>PEDIDO</t>
  </si>
  <si>
    <t>COMPAÑÍA</t>
  </si>
  <si>
    <t>PRODUCTO</t>
  </si>
  <si>
    <t>PREPARACION</t>
  </si>
  <si>
    <t>PRE-PRENSA</t>
  </si>
  <si>
    <t>COLORIMETRIA</t>
  </si>
  <si>
    <t>CALIDAD</t>
  </si>
  <si>
    <t>MANTENIMIENTO</t>
  </si>
  <si>
    <t>LIMPIEZA</t>
  </si>
  <si>
    <t>PRODUCCION</t>
  </si>
  <si>
    <t>PRUEBAS</t>
  </si>
  <si>
    <t>LOGISTICA</t>
  </si>
  <si>
    <t>FALLAS ELECT</t>
  </si>
  <si>
    <t>APROBACIONES</t>
  </si>
  <si>
    <t>TIEMPO DE PARADAS EN MINUTOS</t>
  </si>
  <si>
    <t>PELICULAS</t>
  </si>
  <si>
    <t>BLANCO</t>
  </si>
  <si>
    <t>AMARILLO</t>
  </si>
  <si>
    <t>OTRAS</t>
  </si>
  <si>
    <t>TOTAL</t>
  </si>
  <si>
    <t>ENTRADA DE MATERIA PRIMA</t>
  </si>
  <si>
    <t>PRODUCTO TERMINADO</t>
  </si>
  <si>
    <t>PELICULA DEVOLUCION</t>
  </si>
  <si>
    <t>SALIDA DE MATERIALES</t>
  </si>
  <si>
    <t>DESPERDICIO</t>
  </si>
  <si>
    <t>CANT</t>
  </si>
  <si>
    <t>%</t>
  </si>
  <si>
    <t># COLORES</t>
  </si>
  <si>
    <t>NOMBRE DEL CLIENTE</t>
  </si>
  <si>
    <t>CODIGO PRODUCTO</t>
  </si>
  <si>
    <t>MES:</t>
  </si>
  <si>
    <t>MAGENTA</t>
  </si>
  <si>
    <t>ROJO</t>
  </si>
  <si>
    <t>CYAN</t>
  </si>
  <si>
    <t>N° DE TRABAJOS</t>
  </si>
  <si>
    <t xml:space="preserve"> </t>
  </si>
  <si>
    <t>CONSUMO TOTAL</t>
  </si>
  <si>
    <t>DESTINO</t>
  </si>
  <si>
    <t xml:space="preserve">EFICIENCIA DE MAQUINA </t>
  </si>
  <si>
    <t>DIAS TRABAJADOS</t>
  </si>
  <si>
    <t>CONSUMO DE TINTA BLANCO</t>
  </si>
  <si>
    <t>CONSUMO DE TINTA VARIAS</t>
  </si>
  <si>
    <t>MAT. OBSERVACION</t>
  </si>
  <si>
    <t>MAT. RECHAZADO</t>
  </si>
  <si>
    <t>DIAS POR TRABAJAR</t>
  </si>
  <si>
    <t xml:space="preserve">DIAS TRABAJADOS :  </t>
  </si>
  <si>
    <t>min</t>
  </si>
  <si>
    <t>OLYMPIA</t>
  </si>
  <si>
    <t>TINTAS KG EN DEVOLUCION</t>
  </si>
  <si>
    <t>CODIGO DE MAQUINA</t>
  </si>
  <si>
    <t>CLIENTE Kg</t>
  </si>
  <si>
    <t>TOTAL TIEMPO PARADAS  min.</t>
  </si>
  <si>
    <t>TIEMPO EFECTIVO PRODUCCION  min.</t>
  </si>
  <si>
    <t>TOTAL TIEMPO PRODUCCION  min.</t>
  </si>
  <si>
    <t>DATOS DE TINTA Kg.</t>
  </si>
  <si>
    <t>VELOCIDAD m/min.</t>
  </si>
  <si>
    <t>OBSERVACIONES</t>
  </si>
  <si>
    <t>TINTAS Kg</t>
  </si>
  <si>
    <t>SOLVENTE Lts</t>
  </si>
  <si>
    <t>VELOCIDAD DE MAQUINA TEORICA ML/min.</t>
  </si>
  <si>
    <t>VELOCIDAD DE MAQUINA REAL ML/min.</t>
  </si>
  <si>
    <t>m/l</t>
  </si>
  <si>
    <t>Kg</t>
  </si>
  <si>
    <r>
      <t>GRAMAJE g/m</t>
    </r>
    <r>
      <rPr>
        <vertAlign val="superscript"/>
        <sz val="8"/>
        <color indexed="8"/>
        <rFont val="Calibri"/>
        <family val="2"/>
      </rPr>
      <t>2</t>
    </r>
  </si>
  <si>
    <t>ANCHO mm</t>
  </si>
  <si>
    <r>
      <t>m</t>
    </r>
    <r>
      <rPr>
        <vertAlign val="superscript"/>
        <sz val="8"/>
        <color indexed="8"/>
        <rFont val="Calibri"/>
        <family val="2"/>
      </rPr>
      <t>2</t>
    </r>
  </si>
  <si>
    <r>
      <t>m</t>
    </r>
    <r>
      <rPr>
        <vertAlign val="superscript"/>
        <sz val="9"/>
        <color indexed="8"/>
        <rFont val="Calibri"/>
        <family val="2"/>
      </rPr>
      <t>2</t>
    </r>
  </si>
  <si>
    <t>PLANIFICACION</t>
  </si>
  <si>
    <t>TMAJBF110A001</t>
  </si>
  <si>
    <t>Horas</t>
  </si>
  <si>
    <t>Dias</t>
  </si>
  <si>
    <t>Tiempo Total de Parada por Produccion</t>
  </si>
  <si>
    <t>Hrs</t>
  </si>
  <si>
    <t>Tiempo Total de Parada por Proceso de Apoyo</t>
  </si>
  <si>
    <t>O/P</t>
  </si>
  <si>
    <t>CONSUMO</t>
  </si>
  <si>
    <t>Meta</t>
  </si>
  <si>
    <t>NF= NOVOFLEX FINAL</t>
  </si>
  <si>
    <t>NP= NOVOFLEX PROCESO</t>
  </si>
  <si>
    <t>RRHH</t>
  </si>
  <si>
    <t>Pedido</t>
  </si>
  <si>
    <t>codigo</t>
  </si>
  <si>
    <t>Cliente</t>
  </si>
  <si>
    <t>Producto</t>
  </si>
  <si>
    <t>Cliente interno</t>
  </si>
  <si>
    <t>Destino</t>
  </si>
  <si>
    <t>NOVOFLEX</t>
  </si>
  <si>
    <t>AZUL REFLEX</t>
  </si>
  <si>
    <t>INFORME MENSUAL DE PRODUCCION</t>
  </si>
  <si>
    <t>Meta Desperdicio</t>
  </si>
  <si>
    <t xml:space="preserve">Nota: </t>
  </si>
  <si>
    <t>EL PROMEDIO DE METROS EN TERMINOS DE EFICIENCIA  POR TURNO EN FUNCION AL TIEMPO DISPONIBLE ES DE</t>
  </si>
  <si>
    <t xml:space="preserve">EL PROMEDIO DE METROS EN TERMINOS DE EFICIENCIA  POR TURNO EN FUNCION AL TIEMPO DE TRABAJO ES DE </t>
  </si>
  <si>
    <t>% EFICIENCIA</t>
  </si>
  <si>
    <t>Numeros de trabajos=</t>
  </si>
  <si>
    <t>&lt;= Tiempo dedicado</t>
  </si>
  <si>
    <t>Horas TRABAJADAS</t>
  </si>
  <si>
    <t>OF= OLYMPIA FINAL</t>
  </si>
  <si>
    <t>OP= OLYMPIA PROCESO</t>
  </si>
  <si>
    <t>PROMEDIO DE TIEMPO DE PREPARACION POR TRABAJO =&gt;</t>
  </si>
  <si>
    <t>Numero de aprobaciones en el mes =&gt;</t>
  </si>
  <si>
    <t>Aplic Tinta Humeda</t>
  </si>
  <si>
    <t>Limpieza general de Maquina</t>
  </si>
  <si>
    <t>+</t>
  </si>
  <si>
    <t>Tiempo Total de Parada por Limpieza de Maquina</t>
  </si>
  <si>
    <t xml:space="preserve">Tipo de Trabajo </t>
  </si>
  <si>
    <t>Trabajos Repetidos en el mes =&gt;</t>
  </si>
  <si>
    <t>Trabajos suspendidos en el mes =&gt;</t>
  </si>
  <si>
    <t>suspendidos</t>
  </si>
  <si>
    <t>lista</t>
  </si>
  <si>
    <t>M/L Estandar de Dsp</t>
  </si>
  <si>
    <t>Metros de Dsp</t>
  </si>
  <si>
    <t>Cumplimiento</t>
  </si>
  <si>
    <r>
      <t xml:space="preserve">TRABAJOS QUE </t>
    </r>
    <r>
      <rPr>
        <b/>
        <sz val="8"/>
        <color rgb="FFFF0000"/>
        <rFont val="Calibri"/>
        <family val="2"/>
        <scheme val="minor"/>
      </rPr>
      <t>NO CUMPLEN</t>
    </r>
    <r>
      <rPr>
        <b/>
        <sz val="8"/>
        <color theme="1"/>
        <rFont val="Calibri"/>
        <family val="2"/>
        <scheme val="minor"/>
      </rPr>
      <t xml:space="preserve"> CON EL ESTANDAR EN METROS</t>
    </r>
  </si>
  <si>
    <t>TRABAJOS CUMPLEN CON EL ESTANDAR EN METROS</t>
  </si>
  <si>
    <t>Tiempo Total de Parada por Falta de Pedido</t>
  </si>
  <si>
    <t>ESTANDAR DE COLOR</t>
  </si>
  <si>
    <t>*Cantidad de trabajos con estandar</t>
  </si>
  <si>
    <t>Estandar de Color</t>
  </si>
  <si>
    <t>% del mes</t>
  </si>
  <si>
    <t>meta de mes</t>
  </si>
  <si>
    <t>* Tiempo total invertido para Estandar</t>
  </si>
  <si>
    <t>Min</t>
  </si>
  <si>
    <t>nº de pantone</t>
  </si>
  <si>
    <t>fecha de entrega</t>
  </si>
  <si>
    <t xml:space="preserve">cumplimiento entrega </t>
  </si>
  <si>
    <t>metros op</t>
  </si>
  <si>
    <t>material reciclado</t>
  </si>
  <si>
    <t>Cumplimiento Fabricado</t>
  </si>
  <si>
    <t>Cumplimiento Estandar</t>
  </si>
  <si>
    <t>APROBACION</t>
  </si>
  <si>
    <t>REPETICION</t>
  </si>
  <si>
    <t>SUSPENDIDO</t>
  </si>
  <si>
    <t>PRUEBA</t>
  </si>
  <si>
    <t>PROCESO</t>
  </si>
  <si>
    <t>REPROCESO</t>
  </si>
  <si>
    <t>LIMPIEZA DE PLANCHA</t>
  </si>
  <si>
    <t>LIMPIEZA DE TAMBOR CENTRAL</t>
  </si>
  <si>
    <t xml:space="preserve">LIMPIEZA DE RODILLO </t>
  </si>
  <si>
    <t>FALTA DE  INSUMO /PEDIDO</t>
  </si>
  <si>
    <t>FALTA DE INSUMO/PEDIDO</t>
  </si>
  <si>
    <t>Tiempo Total de Limpieza general de maquina</t>
  </si>
  <si>
    <r>
      <t xml:space="preserve">TRABAJOS QUE </t>
    </r>
    <r>
      <rPr>
        <b/>
        <sz val="8"/>
        <color rgb="FFFF0000"/>
        <rFont val="Calibri"/>
        <family val="2"/>
        <scheme val="minor"/>
      </rPr>
      <t>NO CUMPLEN</t>
    </r>
    <r>
      <rPr>
        <b/>
        <sz val="8"/>
        <color theme="1"/>
        <rFont val="Calibri"/>
        <family val="2"/>
        <scheme val="minor"/>
      </rPr>
      <t xml:space="preserve"> CON LA </t>
    </r>
    <r>
      <rPr>
        <b/>
        <sz val="8"/>
        <color rgb="FFFF0000"/>
        <rFont val="Calibri"/>
        <family val="2"/>
        <scheme val="minor"/>
      </rPr>
      <t>FECHA DE ENTREGA</t>
    </r>
  </si>
  <si>
    <r>
      <t xml:space="preserve">TRABAJOS CUMPLEN CON LA </t>
    </r>
    <r>
      <rPr>
        <b/>
        <sz val="8"/>
        <color rgb="FFFF0000"/>
        <rFont val="Calibri"/>
        <family val="2"/>
        <scheme val="minor"/>
      </rPr>
      <t>FECHA DE ENTREGA</t>
    </r>
  </si>
  <si>
    <t>Material</t>
  </si>
  <si>
    <t xml:space="preserve">BOPP POCT PERLADO </t>
  </si>
  <si>
    <t>TELEPLASTIC</t>
  </si>
  <si>
    <t>Proveedor</t>
  </si>
  <si>
    <t xml:space="preserve">PAPEL MG BLANCO </t>
  </si>
  <si>
    <t>EUROPACIFIC</t>
  </si>
  <si>
    <t>PAPEL LITHO BLANCO</t>
  </si>
  <si>
    <t>PET METALIZADO</t>
  </si>
  <si>
    <t>BOPP METALIZADO ML</t>
  </si>
  <si>
    <t>BOPP OCTS TRANSPARENTE</t>
  </si>
  <si>
    <t>BOPP OCTH MATE</t>
  </si>
  <si>
    <t>CARTONAL</t>
  </si>
  <si>
    <t>OPPFILM</t>
  </si>
  <si>
    <t>BOPP SC TRANSPARENTE</t>
  </si>
  <si>
    <t>72m/m</t>
  </si>
  <si>
    <t>MCLTLP</t>
  </si>
  <si>
    <t>MORROCEL</t>
  </si>
  <si>
    <t>LINNER INDUCCION UNIVERSAL S/IMP</t>
  </si>
  <si>
    <t>LIMPIEZA DE RODILLO</t>
  </si>
  <si>
    <t>RETANA</t>
  </si>
  <si>
    <t>ALUMINIO</t>
  </si>
  <si>
    <t>INTERNACIONAL_PAPER</t>
  </si>
  <si>
    <t>BOPP SD MATE</t>
  </si>
  <si>
    <t>TECHNOFILM</t>
  </si>
  <si>
    <t>BOPP ST MATE</t>
  </si>
  <si>
    <t>TRABAJOS QUE NO CUMPLEN CON LA FECHA DE ENTREGA</t>
  </si>
  <si>
    <t>TRABAJOS CUMPLEN CON LA FECHA DE ENTREGA</t>
  </si>
  <si>
    <t xml:space="preserve">Disponibilidad </t>
  </si>
  <si>
    <t>Rendimiento</t>
  </si>
  <si>
    <t xml:space="preserve">FALTA DE INSUMO </t>
  </si>
  <si>
    <t>Calidad</t>
  </si>
  <si>
    <t>OEE OLYMPIA</t>
  </si>
  <si>
    <t>OEE NOVOFLEX</t>
  </si>
  <si>
    <t>MARZO</t>
  </si>
  <si>
    <t>FLEXAM</t>
  </si>
  <si>
    <t>FLEXPET MATE</t>
  </si>
  <si>
    <t>BOPP CT ST TRANSPARENTE</t>
  </si>
  <si>
    <t>FLEX PET TRANSPARENTE</t>
  </si>
  <si>
    <t>CELOVEN</t>
  </si>
  <si>
    <t>BOPP TRANSPARENTE</t>
  </si>
  <si>
    <t>Eficiencia General de los Equipos</t>
  </si>
  <si>
    <t> (OEE - Overall Equipment Effectiveness)</t>
  </si>
  <si>
    <t>O.E.E</t>
  </si>
  <si>
    <t>Disponibilidad</t>
  </si>
  <si>
    <t>Novoflex</t>
  </si>
  <si>
    <t>Olympia</t>
  </si>
  <si>
    <t>CUREX</t>
  </si>
  <si>
    <t>BOPP OCTR TRANSPARENTE</t>
  </si>
  <si>
    <t>PLASTICOS.DE.EMPAQUE</t>
  </si>
  <si>
    <t>QUIMATIC.SPA.IMP</t>
  </si>
  <si>
    <t>01-6072</t>
  </si>
  <si>
    <t>NF</t>
  </si>
  <si>
    <t>Se realiza produccion a 130 m/m ya que a mayor velocidad presenta arrastre de el color blanco y azul</t>
  </si>
  <si>
    <t>000lm</t>
  </si>
  <si>
    <t xml:space="preserve">se realiza limpieza general de maquina </t>
  </si>
  <si>
    <t>000pp</t>
  </si>
  <si>
    <t xml:space="preserve">parada por mantenimiento y tecnico </t>
  </si>
  <si>
    <t>01-6059</t>
  </si>
  <si>
    <t>rotura de material bobina virgen, movimiento de registros estac4 genera 20 kg de desp, se intercambia anilox rojo y violeta por raya en el fondo</t>
  </si>
  <si>
    <t>01-6060</t>
  </si>
  <si>
    <t xml:space="preserve">se culmina produccion sin novedad </t>
  </si>
  <si>
    <t>01-6001</t>
  </si>
  <si>
    <t>vacio en manga color negro, falla en los extremos color rojo se cambia a daptador, limpieza color magenta y negro</t>
  </si>
  <si>
    <t>01-6023</t>
  </si>
  <si>
    <t>Aprobacion se realiza estandar de color, franjas verticales en color magenta, se sacan varias muestras ajustando color cyan magenta y negro</t>
  </si>
  <si>
    <t>01-6017</t>
  </si>
  <si>
    <t>01-6018</t>
  </si>
  <si>
    <t>Aprobacion, efecto telaraña color cyan, sucio en cyan y negro, se realiza estandar de colores</t>
  </si>
  <si>
    <t>21-0575</t>
  </si>
  <si>
    <t>OF</t>
  </si>
  <si>
    <t xml:space="preserve">apariencia defectuosa en  tramas por exceso decrecorrido en planchas, porosidad color azul, sucio color magenta en un solo ejemplar </t>
  </si>
  <si>
    <t>11-0122</t>
  </si>
  <si>
    <t>11-0123</t>
  </si>
  <si>
    <t>Aprobacion,  se realiza estandar de color</t>
  </si>
  <si>
    <t>01-6076</t>
  </si>
  <si>
    <t xml:space="preserve">Aprobacion, se realiza estandar de color, </t>
  </si>
  <si>
    <t>plasticos.del.litoral</t>
  </si>
  <si>
    <t>PE COEXT TRANSPARENTE</t>
  </si>
  <si>
    <t>PLASTICOS.DEL.LITORAL</t>
  </si>
  <si>
    <t>PR-3852</t>
  </si>
  <si>
    <t>000PR</t>
  </si>
  <si>
    <t>FINA ARROZ C.A</t>
  </si>
  <si>
    <t>EMPAQUE IMPRESO ARROZ LOLA 800g</t>
  </si>
  <si>
    <t>Aprobacion, se evalua condiciones de materia prima</t>
  </si>
  <si>
    <t>FILM PE TRANSPARENTE</t>
  </si>
  <si>
    <t>01-6061</t>
  </si>
  <si>
    <t>01-6062</t>
  </si>
  <si>
    <t>01-6063</t>
  </si>
  <si>
    <t>01-6064</t>
  </si>
  <si>
    <t>16601C1</t>
  </si>
  <si>
    <t>Aprobacion en combo, problemas con taponamiento de anilox, se realiza estandar claro y oscuro</t>
  </si>
  <si>
    <t>01-6079</t>
  </si>
  <si>
    <t xml:space="preserve">problemas con sucio color negro, falla de aire comprimido en desbobinador, se baja trabajo para montar aprobacion de nevex y luego se continua produccion </t>
  </si>
  <si>
    <t>01-6075</t>
  </si>
  <si>
    <t>se culmina sin novedad</t>
  </si>
  <si>
    <t>LINNER MTP GARANTIA DE PUREZA</t>
  </si>
  <si>
    <t>01-6019</t>
  </si>
  <si>
    <t>OP</t>
  </si>
  <si>
    <t>16557.</t>
  </si>
  <si>
    <t>aplicación de compuesto deslizante</t>
  </si>
  <si>
    <t>01-6080</t>
  </si>
  <si>
    <t>problemas con taponamiento color cyan y verde fondo, problemas de copiado sobre el  mismo, se llama plancha del color amarillo la cual colisiono contra tambor central, problemas de sucio y falla de impresión en color negro</t>
  </si>
  <si>
    <t>01-6078</t>
  </si>
  <si>
    <t>durante la corrida se puede apreciar arrugas intermitente de bobina madre</t>
  </si>
  <si>
    <t>LAMINACION TAPA MINITINA SIN IMPRESIÓN</t>
  </si>
  <si>
    <t>01-6056</t>
  </si>
  <si>
    <t>16570-1</t>
  </si>
  <si>
    <t>se cambia anilox y se coloca 340/8184 ya que dicho color necesita mas incremento del tono, limpiexa color azul y negro</t>
  </si>
  <si>
    <t>21-0553</t>
  </si>
  <si>
    <t>000pr</t>
  </si>
  <si>
    <t>PR 3848/49</t>
  </si>
  <si>
    <t>Se realiza prueb de crema de arroz poly 150g</t>
  </si>
  <si>
    <t>01-6052</t>
  </si>
  <si>
    <t>falla de impresión en el color beige, se limpia plancha del magenta y se baja para que se active manga twinlock, se baja trabajo por falla en el color magenta</t>
  </si>
  <si>
    <t>pr-3855</t>
  </si>
  <si>
    <t>se realiza prueba interna de brownie chocolate 175g</t>
  </si>
  <si>
    <t>01-6034</t>
  </si>
  <si>
    <t>16572-1</t>
  </si>
  <si>
    <t>01-6049</t>
  </si>
  <si>
    <t>01-6043</t>
  </si>
  <si>
    <t>problemas de registro estac 8</t>
  </si>
  <si>
    <t>01-6038</t>
  </si>
  <si>
    <t xml:space="preserve">movimiento de registros en dos ocasiones, rayas en impresión se intercambian anilox, problemas de arrastre del color verde y azul, paradas por sucio del  color negro, </t>
  </si>
  <si>
    <t>se realiza produccion con notificacion de falla por problemas de registros de color verde rama y fondo</t>
  </si>
  <si>
    <t>01-6055</t>
  </si>
  <si>
    <t>0</t>
  </si>
  <si>
    <t xml:space="preserve">se cambia tinta del color negro por sucio en trama, se corre trabajo con  notificacion de falla por defecto en plancha del color verde. </t>
  </si>
  <si>
    <t>01-6039</t>
  </si>
  <si>
    <t>problemas con el  color negro, se recalibra, se recalibra y limpia plancha</t>
  </si>
  <si>
    <t>01-6050</t>
  </si>
  <si>
    <t xml:space="preserve">se realiza prueba de justy 400ml </t>
  </si>
  <si>
    <t>01-6046</t>
  </si>
  <si>
    <t>01-6054</t>
  </si>
  <si>
    <t>se arranca produccion con leve repinte del color verde fondo</t>
  </si>
  <si>
    <t>Registros compensados, copiado del verde fondo sobre el mismo, luego de varias muestras se logra tono pero persiste el copiado, se agrega retardante, se cambia tinta, se verifican exhaustores, racleta, adaptador, se cambia de estacion, se realiza prueba con varias velocidades</t>
  </si>
  <si>
    <t>01-6033</t>
  </si>
  <si>
    <t>Falla axial, genera poroblemas de registro, se bajan planchas de verde c.b y verde fondo para corregir regstros</t>
  </si>
  <si>
    <t>01-6041</t>
  </si>
  <si>
    <t>01-6047</t>
  </si>
  <si>
    <t>bomba presenta falla de frecuencia y deja de mandar tinta, se baja plancha por problemas de registro,</t>
  </si>
  <si>
    <t>01-6036</t>
  </si>
  <si>
    <t>16574-1</t>
  </si>
  <si>
    <t>01-6040</t>
  </si>
  <si>
    <t>01-6051</t>
  </si>
  <si>
    <t xml:space="preserve">al mmento de registrar estac 2 no mueve registros en ninguna direccion, y estac 5 solo mueve 5 mm hacia adelante, color negro problemas de sucio por secado acelerado, por esto se realizan varias paradas por limpieza y se cambia tinta pvk por cromia, mejorando pero luego vuelve a ensuciar, se limpia tambor central por sucio del barniz y el rodillo presor no ejercia su funcion bien, falta de ptos color negro se baja plancha y se monta una nueva, limpieza de planha por sucio del color negro, bob 2 arroja 39 kg de dsp y bob 3 13 kg  por sucio color negro, </t>
  </si>
  <si>
    <t>se limpan planchas del negro por sucio</t>
  </si>
  <si>
    <t>21-0570</t>
  </si>
  <si>
    <t xml:space="preserve">Aprobacion, estandar de colores arroja 22 kg de desp, problemas con registros marron beige blanco y negro, se realiza parada en bob 4 por variacion de tono marron y beige, falla de flujo color marron, rayas en impresión color magenta, </t>
  </si>
  <si>
    <t>01-6035</t>
  </si>
  <si>
    <t>se baja plancha para ser grabada de nuevo por porosidad del azul logo, se utiliza tinmta pvk ya que la cromia genera repinte en fondo color azul</t>
  </si>
  <si>
    <t>01-6044</t>
  </si>
  <si>
    <t>Aprobacion, problemas de registros en negro y cyan generando 2300 m de desperdicio en el cuadre, bob 1 en observacion ya que el registrio del cyan sale movido un poco mas de lo que acepto el cliente , se realiza estandar de color, 106 kg fuera de registro tabla nutricional</t>
  </si>
  <si>
    <t>limpieza general de maquina</t>
  </si>
  <si>
    <t>01-6082</t>
  </si>
  <si>
    <t>Aprobacin interna, se realiza estandar de color</t>
  </si>
  <si>
    <t>01-6045</t>
  </si>
  <si>
    <t>falla de flujo azul fondo,  paradas por limpieza azul y negro</t>
  </si>
  <si>
    <t>01-6053</t>
  </si>
  <si>
    <t xml:space="preserve">se culmina sin novedad </t>
  </si>
  <si>
    <t>se limpia plancha color negro por sucio en codigo de barra</t>
  </si>
  <si>
    <t>01-6037</t>
  </si>
  <si>
    <t>BOPP PC PERLADO</t>
  </si>
  <si>
    <t>16567R</t>
  </si>
  <si>
    <t xml:space="preserve">aplicacionde compuesto deslizante por cara interna para mejorar cof </t>
  </si>
  <si>
    <t>01-6048</t>
  </si>
  <si>
    <t>paradas por limpieza color azul y negro</t>
  </si>
  <si>
    <t>aplicación compuesto deslizante</t>
  </si>
  <si>
    <t>01-5932</t>
  </si>
  <si>
    <t>16479-1</t>
  </si>
  <si>
    <t>se realizan varios ajustes en el cyan y amarillo,</t>
  </si>
  <si>
    <t>01-5933</t>
  </si>
  <si>
    <t>16480-1</t>
  </si>
  <si>
    <t>11-0128</t>
  </si>
  <si>
    <t xml:space="preserve">problemas de registro color blanco se cam bia adaptador, se cambia anilox del azul por rayas </t>
  </si>
  <si>
    <t>01-6104</t>
  </si>
  <si>
    <t>Aprobacion, se culmina sin novedad</t>
  </si>
  <si>
    <t>21-05-2026</t>
  </si>
  <si>
    <t>000f</t>
  </si>
  <si>
    <t>11-0127</t>
  </si>
  <si>
    <t xml:space="preserve"> se arranca trabajo con notificacion de falla por problemas de copiado color azul cod de barra,</t>
  </si>
  <si>
    <t>11-0126</t>
  </si>
  <si>
    <t>01-5940</t>
  </si>
  <si>
    <t>16483-1</t>
  </si>
  <si>
    <t>se reliza limpieza general de maquina</t>
  </si>
  <si>
    <t>000F</t>
  </si>
  <si>
    <t>PARADA PROGRAMADA</t>
  </si>
  <si>
    <t>parada por falta de insumo/pedido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</si>
</sst>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0.0"/>
    <numFmt numFmtId="165" formatCode="dd/mm/yyyy;@"/>
    <numFmt numFmtId="166" formatCode="mmm\-yyyy"/>
    <numFmt numFmtId="167" formatCode="0.00\ &quot;ML&quot;"/>
    <numFmt numFmtId="168" formatCode="00\ &quot;Min&quot;"/>
    <numFmt numFmtId="169" formatCode="0\ &quot;Min&quot;"/>
    <numFmt numFmtId="170" formatCode="&quot;EL PROMEDIO DE HORAS DE PREPARACION UTILIZADAS BASADO EN LA CANTIDAD DE TRABAJOS MONTADOS EN MAQUINA ES DE&quot;\ 00.00\ &quot;horas&quot;"/>
    <numFmt numFmtId="171" formatCode="00\ &quot;Dias&quot;"/>
    <numFmt numFmtId="172" formatCode="0.00\ &quot;Horas&quot;"/>
    <numFmt numFmtId="173" formatCode="0\ &quot;Bob&quot;"/>
    <numFmt numFmtId="174" formatCode="_ * #,##0_ ;_ * \-#,##0_ ;_ * &quot;-&quot;??_ ;_ @_ "/>
    <numFmt numFmtId="175" formatCode="_ * #,##0.0000_ ;_ * \-#,##0.0000_ ;_ * &quot;-&quot;??_ ;_ @_ "/>
    <numFmt numFmtId="176" formatCode="_ * #,##0.00_ ;_ * \-#,##0.00_ ;_ * &quot;-&quot;????_ ;_ @_ "/>
  </numFmts>
  <fonts count="60" x14ac:knownFonts="1">
    <font>
      <sz val="11"/>
      <color theme="1"/>
      <name val="Calibri"/>
      <family val="2"/>
      <scheme val="minor"/>
    </font>
    <font>
      <sz val="8"/>
      <color indexed="8"/>
      <name val="Calibri"/>
      <family val="2"/>
    </font>
    <font>
      <sz val="6"/>
      <color indexed="8"/>
      <name val="Calibri"/>
      <family val="2"/>
    </font>
    <font>
      <sz val="10"/>
      <color indexed="8"/>
      <name val="Calibri"/>
      <family val="2"/>
    </font>
    <font>
      <sz val="8"/>
      <name val="Calibri"/>
      <family val="2"/>
    </font>
    <font>
      <b/>
      <sz val="14"/>
      <color indexed="8"/>
      <name val="Calibri"/>
      <family val="2"/>
    </font>
    <font>
      <sz val="8"/>
      <color indexed="8"/>
      <name val="Calibri"/>
      <family val="2"/>
    </font>
    <font>
      <sz val="8"/>
      <color indexed="8"/>
      <name val="Calibri"/>
      <family val="2"/>
    </font>
    <font>
      <vertAlign val="superscript"/>
      <sz val="8"/>
      <color indexed="8"/>
      <name val="Calibri"/>
      <family val="2"/>
    </font>
    <font>
      <sz val="9"/>
      <color indexed="8"/>
      <name val="Calibri"/>
      <family val="2"/>
    </font>
    <font>
      <vertAlign val="superscript"/>
      <sz val="9"/>
      <color indexed="8"/>
      <name val="Calibri"/>
      <family val="2"/>
    </font>
    <font>
      <sz val="9"/>
      <color indexed="81"/>
      <name val="Tahoma"/>
      <family val="2"/>
    </font>
    <font>
      <b/>
      <sz val="9"/>
      <color indexed="81"/>
      <name val="Tahoma"/>
      <family val="2"/>
    </font>
    <font>
      <sz val="10"/>
      <color indexed="8"/>
      <name val="MS Sans Serif"/>
      <family val="2"/>
    </font>
    <font>
      <sz val="10"/>
      <name val="Arial"/>
      <family val="2"/>
    </font>
    <font>
      <sz val="11"/>
      <color theme="1"/>
      <name val="Calibri"/>
      <family val="2"/>
    </font>
    <font>
      <sz val="8"/>
      <color theme="1"/>
      <name val="Calibri"/>
      <family val="2"/>
    </font>
    <font>
      <sz val="8"/>
      <color indexed="8"/>
      <name val="Calibri"/>
      <family val="2"/>
      <scheme val="minor"/>
    </font>
    <font>
      <sz val="8"/>
      <name val="Calibri"/>
      <family val="2"/>
      <scheme val="minor"/>
    </font>
    <font>
      <sz val="8"/>
      <color theme="1"/>
      <name val="Calibri"/>
      <family val="2"/>
      <scheme val="minor"/>
    </font>
    <font>
      <b/>
      <sz val="11"/>
      <color rgb="FF002060"/>
      <name val="Calibri"/>
      <family val="2"/>
    </font>
    <font>
      <b/>
      <sz val="11"/>
      <color rgb="FF002060"/>
      <name val="Calibri"/>
      <family val="2"/>
      <scheme val="minor"/>
    </font>
    <font>
      <sz val="8"/>
      <color rgb="FF000000"/>
      <name val="Calibri"/>
      <family val="2"/>
      <scheme val="minor"/>
    </font>
    <font>
      <sz val="9"/>
      <name val="Arial"/>
      <family val="2"/>
    </font>
    <font>
      <sz val="9"/>
      <color theme="1"/>
      <name val="Arial"/>
      <family val="2"/>
    </font>
    <font>
      <b/>
      <sz val="9"/>
      <color indexed="8"/>
      <name val="Arial"/>
      <family val="2"/>
    </font>
    <font>
      <sz val="9"/>
      <color indexed="8"/>
      <name val="Arial"/>
      <family val="2"/>
    </font>
    <font>
      <b/>
      <sz val="11"/>
      <color theme="1"/>
      <name val="Calibri"/>
      <family val="2"/>
      <scheme val="minor"/>
    </font>
    <font>
      <b/>
      <sz val="11"/>
      <color theme="1"/>
      <name val="Calibri"/>
      <family val="2"/>
    </font>
    <font>
      <b/>
      <sz val="8"/>
      <color indexed="8"/>
      <name val="Calibri"/>
      <family val="2"/>
    </font>
    <font>
      <b/>
      <sz val="12"/>
      <color theme="1"/>
      <name val="Calibri"/>
      <family val="2"/>
      <scheme val="minor"/>
    </font>
    <font>
      <b/>
      <sz val="8"/>
      <name val="Arial"/>
      <family val="2"/>
    </font>
    <font>
      <b/>
      <sz val="9"/>
      <color theme="1"/>
      <name val="Calibri"/>
      <family val="2"/>
    </font>
    <font>
      <b/>
      <sz val="8"/>
      <color theme="1"/>
      <name val="Calibri"/>
      <family val="2"/>
      <scheme val="minor"/>
    </font>
    <font>
      <b/>
      <sz val="8"/>
      <color rgb="FFFF0000"/>
      <name val="Calibri"/>
      <family val="2"/>
      <scheme val="minor"/>
    </font>
    <font>
      <b/>
      <sz val="14"/>
      <color rgb="FFFF0000"/>
      <name val="Calibri"/>
      <family val="2"/>
      <scheme val="minor"/>
    </font>
    <font>
      <b/>
      <u/>
      <sz val="11"/>
      <color theme="1"/>
      <name val="Calibri"/>
      <family val="2"/>
      <scheme val="minor"/>
    </font>
    <font>
      <sz val="11"/>
      <color theme="1"/>
      <name val="Calibri"/>
      <family val="2"/>
      <scheme val="minor"/>
    </font>
    <font>
      <b/>
      <sz val="11"/>
      <color rgb="FFC00000"/>
      <name val="Calibri"/>
      <family val="2"/>
      <scheme val="minor"/>
    </font>
    <font>
      <sz val="11"/>
      <color rgb="FFFF0000"/>
      <name val="Calibri"/>
      <family val="2"/>
      <scheme val="minor"/>
    </font>
    <font>
      <sz val="8"/>
      <color rgb="FFFF0000"/>
      <name val="Calibri"/>
      <family val="2"/>
      <scheme val="minor"/>
    </font>
    <font>
      <b/>
      <sz val="12"/>
      <color rgb="FFFF0000"/>
      <name val="Calibri"/>
      <family val="2"/>
      <scheme val="minor"/>
    </font>
    <font>
      <b/>
      <sz val="11"/>
      <color rgb="FFC00000"/>
      <name val="Calibri"/>
      <family val="2"/>
    </font>
    <font>
      <b/>
      <sz val="9"/>
      <color rgb="FF002060"/>
      <name val="Arial"/>
      <family val="2"/>
    </font>
    <font>
      <b/>
      <sz val="12"/>
      <color rgb="FF002060"/>
      <name val="Arial"/>
      <family val="2"/>
    </font>
    <font>
      <b/>
      <sz val="14"/>
      <color rgb="FF002060"/>
      <name val="Calibri"/>
      <family val="2"/>
      <scheme val="minor"/>
    </font>
    <font>
      <sz val="10"/>
      <color theme="0"/>
      <name val="Arial"/>
      <family val="2"/>
    </font>
    <font>
      <sz val="11"/>
      <color theme="4"/>
      <name val="Calibri"/>
      <family val="2"/>
      <scheme val="minor"/>
    </font>
    <font>
      <b/>
      <sz val="9"/>
      <color theme="0"/>
      <name val="Arial"/>
      <family val="2"/>
    </font>
    <font>
      <sz val="11"/>
      <color theme="0"/>
      <name val="Calibri"/>
      <family val="2"/>
      <scheme val="minor"/>
    </font>
    <font>
      <sz val="18"/>
      <name val="Arial"/>
      <family val="2"/>
    </font>
    <font>
      <b/>
      <sz val="18"/>
      <color rgb="FFFFFFFF"/>
      <name val="Century Schoolbook"/>
      <family val="1"/>
    </font>
    <font>
      <b/>
      <sz val="12"/>
      <color rgb="FFF2F2F2"/>
      <name val="Calibri"/>
      <family val="2"/>
    </font>
    <font>
      <b/>
      <sz val="12"/>
      <color rgb="FF002060"/>
      <name val="Calibri"/>
      <family val="2"/>
    </font>
    <font>
      <u/>
      <sz val="11"/>
      <color theme="10"/>
      <name val="Calibri"/>
      <family val="2"/>
      <scheme val="minor"/>
    </font>
    <font>
      <sz val="11"/>
      <color rgb="FF002060"/>
      <name val="Calibri"/>
      <family val="2"/>
      <scheme val="minor"/>
    </font>
    <font>
      <b/>
      <sz val="12"/>
      <color rgb="FF002060"/>
      <name val="Calibri"/>
      <family val="2"/>
      <scheme val="minor"/>
    </font>
    <font>
      <sz val="11"/>
      <name val="Calibri"/>
      <family val="2"/>
      <scheme val="minor"/>
    </font>
    <font>
      <sz val="9"/>
      <color indexed="81"/>
      <name val="Tahoma"/>
      <charset val="1"/>
    </font>
    <font>
      <b/>
      <sz val="9"/>
      <color indexed="81"/>
      <name val="Tahoma"/>
      <charset val="1"/>
    </font>
  </fonts>
  <fills count="35">
    <fill>
      <patternFill patternType="none"/>
    </fill>
    <fill>
      <patternFill patternType="gray125"/>
    </fill>
    <fill>
      <patternFill patternType="solid">
        <fgColor indexed="52"/>
        <bgColor indexed="64"/>
      </patternFill>
    </fill>
    <fill>
      <patternFill patternType="solid">
        <fgColor indexed="13"/>
        <bgColor indexed="64"/>
      </patternFill>
    </fill>
    <fill>
      <patternFill patternType="solid">
        <fgColor indexed="9"/>
        <bgColor indexed="64"/>
      </patternFill>
    </fill>
    <fill>
      <patternFill patternType="solid">
        <fgColor indexed="11"/>
        <bgColor indexed="64"/>
      </patternFill>
    </fill>
    <fill>
      <patternFill patternType="solid">
        <fgColor indexed="43"/>
        <bgColor indexed="64"/>
      </patternFill>
    </fill>
    <fill>
      <patternFill patternType="solid">
        <fgColor indexed="42"/>
        <bgColor indexed="64"/>
      </patternFill>
    </fill>
    <fill>
      <patternFill patternType="solid">
        <fgColor indexed="47"/>
        <bgColor indexed="64"/>
      </patternFill>
    </fill>
    <fill>
      <patternFill patternType="solid">
        <fgColor indexed="17"/>
        <bgColor indexed="64"/>
      </patternFill>
    </fill>
    <fill>
      <patternFill patternType="solid">
        <fgColor indexed="26"/>
        <bgColor indexed="64"/>
      </patternFill>
    </fill>
    <fill>
      <patternFill patternType="solid">
        <fgColor indexed="31"/>
        <bgColor indexed="64"/>
      </patternFill>
    </fill>
    <fill>
      <patternFill patternType="solid">
        <fgColor indexed="40"/>
        <bgColor indexed="64"/>
      </patternFill>
    </fill>
    <fill>
      <patternFill patternType="solid">
        <fgColor indexed="53"/>
        <bgColor indexed="64"/>
      </patternFill>
    </fill>
    <fill>
      <patternFill patternType="solid">
        <fgColor rgb="FFFFFF00"/>
        <bgColor indexed="64"/>
      </patternFill>
    </fill>
    <fill>
      <patternFill patternType="solid">
        <fgColor theme="0"/>
        <bgColor indexed="64"/>
      </patternFill>
    </fill>
    <fill>
      <patternFill patternType="solid">
        <fgColor rgb="FF0070C0"/>
        <bgColor indexed="64"/>
      </patternFill>
    </fill>
    <fill>
      <patternFill patternType="solid">
        <fgColor rgb="FF808000"/>
        <bgColor indexed="64"/>
      </patternFill>
    </fill>
    <fill>
      <patternFill patternType="solid">
        <fgColor theme="0" tint="-4.9989318521683403E-2"/>
        <bgColor indexed="64"/>
      </patternFill>
    </fill>
    <fill>
      <patternFill patternType="solid">
        <fgColor theme="6"/>
        <bgColor indexed="64"/>
      </patternFill>
    </fill>
    <fill>
      <patternFill patternType="solid">
        <fgColor theme="9"/>
        <bgColor indexed="64"/>
      </patternFill>
    </fill>
    <fill>
      <patternFill patternType="solid">
        <fgColor theme="9" tint="0.39997558519241921"/>
        <bgColor indexed="64"/>
      </patternFill>
    </fill>
    <fill>
      <patternFill patternType="solid">
        <fgColor theme="4"/>
        <bgColor indexed="64"/>
      </patternFill>
    </fill>
    <fill>
      <patternFill patternType="solid">
        <fgColor rgb="FF00B050"/>
        <bgColor indexed="64"/>
      </patternFill>
    </fill>
    <fill>
      <patternFill patternType="solid">
        <fgColor rgb="FF7030A0"/>
        <bgColor indexed="64"/>
      </patternFill>
    </fill>
    <fill>
      <patternFill patternType="solid">
        <fgColor rgb="FF92D050"/>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rgb="FF969696"/>
        <bgColor indexed="64"/>
      </patternFill>
    </fill>
    <fill>
      <patternFill patternType="solid">
        <fgColor rgb="FFFFFFFF"/>
        <bgColor indexed="64"/>
      </patternFill>
    </fill>
    <fill>
      <patternFill patternType="solid">
        <fgColor rgb="FFFFFFCC"/>
        <bgColor indexed="64"/>
      </patternFill>
    </fill>
    <fill>
      <patternFill patternType="solid">
        <fgColor rgb="FF33CC33"/>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rgb="FFFFFFFF"/>
      </left>
      <right/>
      <top style="medium">
        <color rgb="FFFFFFFF"/>
      </top>
      <bottom/>
      <diagonal/>
    </border>
    <border>
      <left/>
      <right/>
      <top style="medium">
        <color rgb="FFFFFFFF"/>
      </top>
      <bottom/>
      <diagonal/>
    </border>
    <border>
      <left/>
      <right style="medium">
        <color rgb="FF000000"/>
      </right>
      <top style="medium">
        <color rgb="FFFFFFFF"/>
      </top>
      <bottom/>
      <diagonal/>
    </border>
    <border>
      <left/>
      <right/>
      <top/>
      <bottom style="medium">
        <color rgb="FFFFFFFF"/>
      </bottom>
      <diagonal/>
    </border>
    <border>
      <left/>
      <right style="medium">
        <color rgb="FF000000"/>
      </right>
      <top/>
      <bottom style="medium">
        <color rgb="FFFFFFFF"/>
      </bottom>
      <diagonal/>
    </border>
    <border>
      <left style="thin">
        <color rgb="FF404040"/>
      </left>
      <right style="thin">
        <color rgb="FF404040"/>
      </right>
      <top style="medium">
        <color rgb="FFFFFFFF"/>
      </top>
      <bottom style="thin">
        <color rgb="FF404040"/>
      </bottom>
      <diagonal/>
    </border>
    <border>
      <left style="thin">
        <color rgb="FF404040"/>
      </left>
      <right style="thin">
        <color rgb="FF404040"/>
      </right>
      <top style="thin">
        <color rgb="FF404040"/>
      </top>
      <bottom style="thin">
        <color rgb="FF404040"/>
      </bottom>
      <diagonal/>
    </border>
    <border>
      <left/>
      <right style="thin">
        <color rgb="FF404040"/>
      </right>
      <top style="medium">
        <color rgb="FFFFFFFF"/>
      </top>
      <bottom style="thin">
        <color rgb="FF404040"/>
      </bottom>
      <diagonal/>
    </border>
    <border>
      <left style="medium">
        <color rgb="FFFFFFFF"/>
      </left>
      <right/>
      <top/>
      <bottom/>
      <diagonal/>
    </border>
    <border>
      <left style="thin">
        <color rgb="FF404040"/>
      </left>
      <right style="thin">
        <color rgb="FF404040"/>
      </right>
      <top style="medium">
        <color rgb="FFFFFFFF"/>
      </top>
      <bottom/>
      <diagonal/>
    </border>
    <border>
      <left/>
      <right style="thin">
        <color rgb="FF404040"/>
      </right>
      <top style="medium">
        <color rgb="FFFFFFFF"/>
      </top>
      <bottom/>
      <diagonal/>
    </border>
  </borders>
  <cellStyleXfs count="7">
    <xf numFmtId="0" fontId="0" fillId="0" borderId="0"/>
    <xf numFmtId="0" fontId="13" fillId="0" borderId="0"/>
    <xf numFmtId="0" fontId="14" fillId="0" borderId="0"/>
    <xf numFmtId="0" fontId="23" fillId="0" borderId="0"/>
    <xf numFmtId="9" fontId="37" fillId="0" borderId="0" applyFont="0" applyFill="0" applyBorder="0" applyAlignment="0" applyProtection="0"/>
    <xf numFmtId="43" fontId="37" fillId="0" borderId="0" applyFont="0" applyFill="0" applyBorder="0" applyAlignment="0" applyProtection="0"/>
    <xf numFmtId="0" fontId="54" fillId="0" borderId="0" applyNumberFormat="0" applyFill="0" applyBorder="0" applyAlignment="0" applyProtection="0"/>
  </cellStyleXfs>
  <cellXfs count="484">
    <xf numFmtId="0" fontId="0" fillId="0" borderId="0" xfId="0"/>
    <xf numFmtId="0" fontId="1" fillId="2" borderId="2" xfId="0" applyFont="1" applyFill="1" applyBorder="1" applyAlignment="1">
      <alignment horizontal="center" vertical="center"/>
    </xf>
    <xf numFmtId="4" fontId="1" fillId="3" borderId="1" xfId="0" applyNumberFormat="1" applyFont="1" applyFill="1" applyBorder="1"/>
    <xf numFmtId="3" fontId="1" fillId="3" borderId="1" xfId="0" applyNumberFormat="1" applyFont="1" applyFill="1" applyBorder="1"/>
    <xf numFmtId="0" fontId="0" fillId="4" borderId="0" xfId="0" applyFill="1"/>
    <xf numFmtId="3" fontId="1" fillId="4" borderId="0" xfId="0" applyNumberFormat="1" applyFont="1" applyFill="1"/>
    <xf numFmtId="10" fontId="1" fillId="3" borderId="1" xfId="0" applyNumberFormat="1" applyFont="1" applyFill="1" applyBorder="1"/>
    <xf numFmtId="3" fontId="1" fillId="3" borderId="1" xfId="0" applyNumberFormat="1" applyFont="1" applyFill="1" applyBorder="1" applyAlignment="1">
      <alignment horizontal="right"/>
    </xf>
    <xf numFmtId="3" fontId="1" fillId="3" borderId="1" xfId="0" applyNumberFormat="1" applyFont="1" applyFill="1" applyBorder="1" applyAlignment="1">
      <alignment horizontal="center"/>
    </xf>
    <xf numFmtId="0" fontId="1" fillId="2" borderId="2" xfId="0" applyFont="1" applyFill="1" applyBorder="1" applyAlignment="1">
      <alignment horizontal="center" vertical="center" wrapText="1"/>
    </xf>
    <xf numFmtId="165" fontId="5" fillId="4" borderId="0" xfId="0" applyNumberFormat="1" applyFont="1" applyFill="1" applyAlignment="1">
      <alignment horizontal="left"/>
    </xf>
    <xf numFmtId="3" fontId="0" fillId="4" borderId="0" xfId="0" applyNumberFormat="1" applyFill="1" applyAlignment="1">
      <alignment horizontal="left"/>
    </xf>
    <xf numFmtId="10" fontId="1" fillId="4" borderId="1" xfId="0" applyNumberFormat="1" applyFont="1" applyFill="1" applyBorder="1"/>
    <xf numFmtId="0" fontId="6" fillId="4" borderId="0" xfId="0" applyFont="1" applyFill="1"/>
    <xf numFmtId="10" fontId="1" fillId="15" borderId="1" xfId="0" applyNumberFormat="1" applyFont="1" applyFill="1" applyBorder="1"/>
    <xf numFmtId="0" fontId="15" fillId="4" borderId="0" xfId="0" applyFont="1" applyFill="1"/>
    <xf numFmtId="0" fontId="15" fillId="4" borderId="0" xfId="0" applyFont="1" applyFill="1" applyAlignment="1">
      <alignment horizontal="left" vertical="top"/>
    </xf>
    <xf numFmtId="0" fontId="15" fillId="4" borderId="0" xfId="0" applyFont="1" applyFill="1" applyAlignment="1">
      <alignment horizontal="center"/>
    </xf>
    <xf numFmtId="0" fontId="15" fillId="0" borderId="0" xfId="0" applyFont="1" applyAlignment="1">
      <alignment horizontal="center"/>
    </xf>
    <xf numFmtId="0" fontId="15" fillId="4" borderId="0" xfId="0" applyFont="1" applyFill="1" applyAlignment="1">
      <alignment horizontal="right"/>
    </xf>
    <xf numFmtId="3" fontId="15" fillId="4" borderId="0" xfId="0" applyNumberFormat="1" applyFont="1" applyFill="1"/>
    <xf numFmtId="4" fontId="15" fillId="4" borderId="0" xfId="0" applyNumberFormat="1" applyFont="1" applyFill="1"/>
    <xf numFmtId="10" fontId="15" fillId="4" borderId="0" xfId="0" applyNumberFormat="1" applyFont="1" applyFill="1"/>
    <xf numFmtId="2" fontId="15" fillId="4" borderId="1" xfId="0" applyNumberFormat="1" applyFont="1" applyFill="1" applyBorder="1"/>
    <xf numFmtId="0" fontId="15" fillId="14" borderId="1" xfId="0" applyFont="1" applyFill="1" applyBorder="1" applyAlignment="1">
      <alignment horizontal="center"/>
    </xf>
    <xf numFmtId="9" fontId="15" fillId="14" borderId="1" xfId="0" applyNumberFormat="1" applyFont="1" applyFill="1" applyBorder="1" applyAlignment="1">
      <alignment horizontal="center"/>
    </xf>
    <xf numFmtId="3" fontId="15" fillId="14" borderId="1" xfId="0" applyNumberFormat="1" applyFont="1" applyFill="1" applyBorder="1" applyAlignment="1">
      <alignment horizontal="center"/>
    </xf>
    <xf numFmtId="0" fontId="0" fillId="15" borderId="0" xfId="0" applyFill="1"/>
    <xf numFmtId="0" fontId="15" fillId="15" borderId="0" xfId="0" applyFont="1" applyFill="1" applyAlignment="1">
      <alignment horizontal="left" vertical="top"/>
    </xf>
    <xf numFmtId="4" fontId="19" fillId="15" borderId="1" xfId="0" applyNumberFormat="1" applyFont="1" applyFill="1" applyBorder="1"/>
    <xf numFmtId="166" fontId="5" fillId="4" borderId="0" xfId="0" applyNumberFormat="1" applyFont="1" applyFill="1"/>
    <xf numFmtId="14" fontId="19" fillId="15" borderId="1" xfId="0" applyNumberFormat="1" applyFont="1" applyFill="1" applyBorder="1" applyAlignment="1">
      <alignment horizontal="center"/>
    </xf>
    <xf numFmtId="0" fontId="20" fillId="4" borderId="0" xfId="0" applyFont="1" applyFill="1" applyAlignment="1">
      <alignment horizontal="left" vertical="top"/>
    </xf>
    <xf numFmtId="0" fontId="20" fillId="4" borderId="0" xfId="0" applyFont="1" applyFill="1" applyAlignment="1">
      <alignment vertical="top"/>
    </xf>
    <xf numFmtId="0" fontId="18" fillId="15" borderId="1" xfId="0" applyFont="1" applyFill="1" applyBorder="1" applyAlignment="1">
      <alignment horizontal="center"/>
    </xf>
    <xf numFmtId="10" fontId="17" fillId="15" borderId="1" xfId="0" applyNumberFormat="1" applyFont="1" applyFill="1" applyBorder="1"/>
    <xf numFmtId="3" fontId="17" fillId="15" borderId="1" xfId="0" applyNumberFormat="1" applyFont="1" applyFill="1" applyBorder="1"/>
    <xf numFmtId="4" fontId="17" fillId="15" borderId="1" xfId="0" applyNumberFormat="1" applyFont="1" applyFill="1" applyBorder="1" applyAlignment="1">
      <alignment horizontal="right"/>
    </xf>
    <xf numFmtId="4" fontId="17" fillId="15" borderId="1" xfId="0" applyNumberFormat="1" applyFont="1" applyFill="1" applyBorder="1"/>
    <xf numFmtId="0" fontId="24" fillId="4" borderId="0" xfId="0" applyFont="1" applyFill="1" applyAlignment="1">
      <alignment horizontal="center"/>
    </xf>
    <xf numFmtId="0" fontId="24" fillId="0" borderId="0" xfId="0" applyFont="1" applyAlignment="1">
      <alignment horizontal="center"/>
    </xf>
    <xf numFmtId="166" fontId="25" fillId="4" borderId="0" xfId="0" applyNumberFormat="1" applyFont="1" applyFill="1" applyAlignment="1">
      <alignment horizontal="center"/>
    </xf>
    <xf numFmtId="0" fontId="24" fillId="4" borderId="0" xfId="0" applyFont="1" applyFill="1" applyAlignment="1">
      <alignment horizontal="center" vertical="top"/>
    </xf>
    <xf numFmtId="0" fontId="28" fillId="4" borderId="0" xfId="0" applyFont="1" applyFill="1" applyAlignment="1">
      <alignment horizontal="left" vertical="top"/>
    </xf>
    <xf numFmtId="0" fontId="1" fillId="2" borderId="12" xfId="0" applyFont="1" applyFill="1" applyBorder="1" applyAlignment="1">
      <alignment horizontal="center" vertical="center" wrapText="1"/>
    </xf>
    <xf numFmtId="2" fontId="15" fillId="15" borderId="1" xfId="0" applyNumberFormat="1" applyFont="1" applyFill="1" applyBorder="1"/>
    <xf numFmtId="2" fontId="19" fillId="15" borderId="0" xfId="0" applyNumberFormat="1" applyFont="1" applyFill="1" applyAlignment="1">
      <alignment horizontal="left" vertical="top"/>
    </xf>
    <xf numFmtId="49" fontId="18" fillId="15" borderId="1" xfId="3" applyNumberFormat="1" applyFont="1" applyFill="1" applyBorder="1" applyAlignment="1">
      <alignment horizontal="left"/>
    </xf>
    <xf numFmtId="14" fontId="18" fillId="15" borderId="1" xfId="0" applyNumberFormat="1" applyFont="1" applyFill="1" applyBorder="1" applyAlignment="1">
      <alignment horizontal="center"/>
    </xf>
    <xf numFmtId="0" fontId="19" fillId="15" borderId="1" xfId="0" applyFont="1" applyFill="1" applyBorder="1"/>
    <xf numFmtId="14" fontId="18" fillId="15" borderId="1" xfId="0" applyNumberFormat="1" applyFont="1" applyFill="1" applyBorder="1" applyAlignment="1">
      <alignment horizontal="left"/>
    </xf>
    <xf numFmtId="3" fontId="18" fillId="15" borderId="1" xfId="0" applyNumberFormat="1" applyFont="1" applyFill="1" applyBorder="1" applyAlignment="1">
      <alignment horizontal="right"/>
    </xf>
    <xf numFmtId="0" fontId="17" fillId="15" borderId="1" xfId="0" applyFont="1" applyFill="1" applyBorder="1"/>
    <xf numFmtId="1" fontId="17" fillId="15" borderId="1" xfId="0" applyNumberFormat="1" applyFont="1" applyFill="1" applyBorder="1"/>
    <xf numFmtId="2" fontId="17" fillId="15" borderId="1" xfId="0" applyNumberFormat="1" applyFont="1" applyFill="1" applyBorder="1"/>
    <xf numFmtId="0" fontId="17" fillId="15" borderId="1" xfId="0" applyFont="1" applyFill="1" applyBorder="1" applyAlignment="1">
      <alignment horizontal="center"/>
    </xf>
    <xf numFmtId="1" fontId="17" fillId="15" borderId="1" xfId="0" applyNumberFormat="1" applyFont="1" applyFill="1" applyBorder="1" applyAlignment="1">
      <alignment horizontal="center"/>
    </xf>
    <xf numFmtId="3" fontId="17" fillId="15" borderId="1" xfId="0" applyNumberFormat="1" applyFont="1" applyFill="1" applyBorder="1" applyAlignment="1">
      <alignment horizontal="center"/>
    </xf>
    <xf numFmtId="0" fontId="17" fillId="15" borderId="1" xfId="0" applyFont="1" applyFill="1" applyBorder="1" applyAlignment="1">
      <alignment horizontal="right"/>
    </xf>
    <xf numFmtId="164" fontId="17" fillId="15" borderId="1" xfId="0" applyNumberFormat="1" applyFont="1" applyFill="1" applyBorder="1"/>
    <xf numFmtId="0" fontId="22" fillId="15" borderId="1" xfId="0" applyFont="1" applyFill="1" applyBorder="1" applyAlignment="1">
      <alignment horizontal="left" vertical="center" wrapText="1"/>
    </xf>
    <xf numFmtId="0" fontId="19" fillId="15" borderId="0" xfId="0" applyFont="1" applyFill="1"/>
    <xf numFmtId="0" fontId="27" fillId="4" borderId="0" xfId="0" applyFont="1" applyFill="1"/>
    <xf numFmtId="0" fontId="29" fillId="4" borderId="0" xfId="0" applyFont="1" applyFill="1"/>
    <xf numFmtId="0" fontId="19" fillId="15" borderId="1" xfId="0" applyFont="1" applyFill="1" applyBorder="1" applyAlignment="1">
      <alignment horizontal="right"/>
    </xf>
    <xf numFmtId="0" fontId="1" fillId="5" borderId="4" xfId="0" applyFont="1" applyFill="1" applyBorder="1" applyAlignment="1">
      <alignment horizontal="center" vertical="center"/>
    </xf>
    <xf numFmtId="0" fontId="1" fillId="5" borderId="2" xfId="0" applyFont="1" applyFill="1" applyBorder="1" applyAlignment="1">
      <alignment horizontal="center" vertical="center"/>
    </xf>
    <xf numFmtId="0" fontId="16" fillId="4" borderId="0" xfId="0" applyFont="1" applyFill="1" applyAlignment="1">
      <alignment horizontal="center" vertical="top" wrapText="1" shrinkToFit="1"/>
    </xf>
    <xf numFmtId="168" fontId="1" fillId="15" borderId="0" xfId="0" applyNumberFormat="1" applyFont="1" applyFill="1"/>
    <xf numFmtId="169" fontId="1" fillId="14" borderId="2" xfId="0" applyNumberFormat="1" applyFont="1" applyFill="1" applyBorder="1"/>
    <xf numFmtId="0" fontId="30" fillId="14" borderId="0" xfId="0" applyFont="1" applyFill="1" applyAlignment="1">
      <alignment horizontal="center" vertical="center"/>
    </xf>
    <xf numFmtId="1" fontId="1" fillId="19" borderId="1" xfId="0" applyNumberFormat="1" applyFont="1" applyFill="1" applyBorder="1"/>
    <xf numFmtId="1" fontId="9" fillId="19" borderId="1" xfId="0" applyNumberFormat="1" applyFont="1" applyFill="1" applyBorder="1" applyAlignment="1">
      <alignment vertical="center" wrapText="1"/>
    </xf>
    <xf numFmtId="3" fontId="1" fillId="14" borderId="2" xfId="0" applyNumberFormat="1" applyFont="1" applyFill="1" applyBorder="1" applyAlignment="1">
      <alignment horizontal="right"/>
    </xf>
    <xf numFmtId="2" fontId="15" fillId="4" borderId="1" xfId="0" applyNumberFormat="1" applyFont="1" applyFill="1" applyBorder="1" applyAlignment="1">
      <alignment horizontal="center" vertical="center"/>
    </xf>
    <xf numFmtId="167" fontId="20" fillId="4" borderId="0" xfId="0" applyNumberFormat="1" applyFont="1" applyFill="1" applyAlignment="1">
      <alignment horizontal="left"/>
    </xf>
    <xf numFmtId="3" fontId="15" fillId="19" borderId="1" xfId="0" applyNumberFormat="1" applyFont="1" applyFill="1" applyBorder="1" applyAlignment="1">
      <alignment horizontal="center" vertical="center"/>
    </xf>
    <xf numFmtId="0" fontId="15" fillId="14" borderId="1" xfId="0" applyFont="1" applyFill="1" applyBorder="1" applyAlignment="1">
      <alignment horizontal="center" vertical="center"/>
    </xf>
    <xf numFmtId="4" fontId="15" fillId="19" borderId="1" xfId="0" applyNumberFormat="1" applyFont="1" applyFill="1" applyBorder="1" applyAlignment="1">
      <alignment horizontal="center" vertical="center"/>
    </xf>
    <xf numFmtId="0" fontId="0" fillId="4" borderId="0" xfId="0" applyFill="1" applyAlignment="1">
      <alignment wrapText="1"/>
    </xf>
    <xf numFmtId="0" fontId="0" fillId="0" borderId="0" xfId="0" applyAlignment="1">
      <alignment wrapText="1"/>
    </xf>
    <xf numFmtId="3" fontId="1" fillId="4" borderId="7" xfId="0" applyNumberFormat="1" applyFont="1" applyFill="1" applyBorder="1" applyAlignment="1">
      <alignment horizontal="left" wrapText="1"/>
    </xf>
    <xf numFmtId="9" fontId="1" fillId="15" borderId="0" xfId="0" applyNumberFormat="1" applyFont="1" applyFill="1" applyAlignment="1">
      <alignment wrapText="1"/>
    </xf>
    <xf numFmtId="0" fontId="15" fillId="15" borderId="0" xfId="0" applyFont="1" applyFill="1" applyAlignment="1">
      <alignment wrapText="1"/>
    </xf>
    <xf numFmtId="0" fontId="0" fillId="15" borderId="0" xfId="0" applyFill="1" applyAlignment="1">
      <alignment wrapText="1"/>
    </xf>
    <xf numFmtId="0" fontId="15" fillId="15" borderId="0" xfId="0" applyFont="1" applyFill="1" applyAlignment="1">
      <alignment horizontal="left" vertical="top" wrapText="1"/>
    </xf>
    <xf numFmtId="0" fontId="15" fillId="4" borderId="0" xfId="0" applyFont="1" applyFill="1" applyAlignment="1">
      <alignment horizontal="left" vertical="top" wrapText="1"/>
    </xf>
    <xf numFmtId="3" fontId="15" fillId="4" borderId="4" xfId="0" applyNumberFormat="1" applyFont="1" applyFill="1" applyBorder="1" applyAlignment="1">
      <alignment horizontal="center" vertical="center"/>
    </xf>
    <xf numFmtId="4" fontId="15" fillId="4" borderId="4" xfId="0" applyNumberFormat="1" applyFont="1" applyFill="1" applyBorder="1" applyAlignment="1">
      <alignment horizontal="center" vertical="center"/>
    </xf>
    <xf numFmtId="4" fontId="15" fillId="4" borderId="1" xfId="0" applyNumberFormat="1" applyFont="1" applyFill="1" applyBorder="1" applyAlignment="1">
      <alignment horizontal="center" vertical="center"/>
    </xf>
    <xf numFmtId="3" fontId="15" fillId="4" borderId="1" xfId="0" applyNumberFormat="1" applyFont="1" applyFill="1" applyBorder="1" applyAlignment="1">
      <alignment horizontal="center" vertical="center"/>
    </xf>
    <xf numFmtId="0" fontId="1" fillId="12" borderId="2" xfId="0" applyFont="1" applyFill="1" applyBorder="1" applyAlignment="1">
      <alignment horizontal="center" vertical="center" textRotation="90"/>
    </xf>
    <xf numFmtId="0" fontId="29" fillId="16" borderId="2" xfId="0" applyFont="1" applyFill="1" applyBorder="1" applyAlignment="1">
      <alignment horizontal="center" vertical="center" textRotation="90" wrapText="1"/>
    </xf>
    <xf numFmtId="0" fontId="1" fillId="10" borderId="2" xfId="0" applyFont="1" applyFill="1" applyBorder="1" applyAlignment="1">
      <alignment horizontal="center" vertical="center" textRotation="90" wrapText="1"/>
    </xf>
    <xf numFmtId="0" fontId="7" fillId="10" borderId="2" xfId="0" applyFont="1" applyFill="1" applyBorder="1" applyAlignment="1">
      <alignment horizontal="center" vertical="center" textRotation="90" wrapText="1"/>
    </xf>
    <xf numFmtId="0" fontId="1" fillId="10" borderId="2" xfId="0" applyFont="1" applyFill="1" applyBorder="1" applyAlignment="1">
      <alignment horizontal="center" vertical="center"/>
    </xf>
    <xf numFmtId="0" fontId="1" fillId="6" borderId="2" xfId="0" applyFont="1" applyFill="1" applyBorder="1" applyAlignment="1">
      <alignment horizontal="center" vertical="center" textRotation="90" wrapText="1"/>
    </xf>
    <xf numFmtId="0" fontId="1" fillId="0" borderId="2" xfId="0" applyFont="1" applyBorder="1"/>
    <xf numFmtId="0" fontId="1" fillId="0" borderId="2" xfId="0" applyFont="1" applyBorder="1" applyAlignment="1">
      <alignment horizontal="center" vertical="center"/>
    </xf>
    <xf numFmtId="0" fontId="1" fillId="0" borderId="9" xfId="0" applyFont="1" applyBorder="1" applyAlignment="1">
      <alignment horizontal="center" vertical="center" textRotation="90"/>
    </xf>
    <xf numFmtId="0" fontId="1" fillId="0" borderId="2" xfId="0" applyFont="1" applyBorder="1" applyAlignment="1">
      <alignment horizontal="center" vertical="center" textRotation="90"/>
    </xf>
    <xf numFmtId="0" fontId="1" fillId="0" borderId="2" xfId="0" applyFont="1" applyBorder="1" applyAlignment="1">
      <alignment horizontal="center" vertical="center" wrapText="1"/>
    </xf>
    <xf numFmtId="0" fontId="26" fillId="0" borderId="2" xfId="0" applyFont="1" applyBorder="1" applyAlignment="1">
      <alignment horizontal="center" vertical="center"/>
    </xf>
    <xf numFmtId="0" fontId="29" fillId="17" borderId="2" xfId="0" applyFont="1" applyFill="1" applyBorder="1" applyAlignment="1">
      <alignment horizontal="center" vertical="center" wrapText="1"/>
    </xf>
    <xf numFmtId="0" fontId="1" fillId="12" borderId="2" xfId="0" applyFont="1" applyFill="1" applyBorder="1" applyAlignment="1">
      <alignment horizontal="center" vertical="center" textRotation="90" wrapText="1"/>
    </xf>
    <xf numFmtId="0" fontId="4" fillId="8" borderId="2" xfId="0" applyFont="1" applyFill="1" applyBorder="1" applyAlignment="1">
      <alignment horizontal="center" vertical="center" textRotation="90" wrapText="1"/>
    </xf>
    <xf numFmtId="0" fontId="1" fillId="11" borderId="2" xfId="0" applyFont="1" applyFill="1" applyBorder="1" applyAlignment="1">
      <alignment horizontal="center" vertical="center" textRotation="90" wrapText="1"/>
    </xf>
    <xf numFmtId="0" fontId="7" fillId="5" borderId="2" xfId="0" applyFont="1" applyFill="1" applyBorder="1" applyAlignment="1">
      <alignment horizontal="center" vertical="center" textRotation="90" wrapText="1"/>
    </xf>
    <xf numFmtId="0" fontId="1" fillId="5" borderId="2" xfId="0" applyFont="1" applyFill="1" applyBorder="1" applyAlignment="1">
      <alignment horizontal="center" vertical="center" textRotation="90" wrapText="1"/>
    </xf>
    <xf numFmtId="0" fontId="1" fillId="7" borderId="2" xfId="0" applyFont="1" applyFill="1" applyBorder="1" applyAlignment="1">
      <alignment horizontal="center" vertical="center"/>
    </xf>
    <xf numFmtId="0" fontId="2" fillId="9" borderId="2" xfId="0" applyFont="1" applyFill="1" applyBorder="1" applyAlignment="1">
      <alignment horizontal="center" vertical="center" textRotation="90" wrapText="1"/>
    </xf>
    <xf numFmtId="0" fontId="1" fillId="9" borderId="2" xfId="0" applyFont="1" applyFill="1" applyBorder="1" applyAlignment="1">
      <alignment horizontal="center" vertical="center" textRotation="90" wrapText="1"/>
    </xf>
    <xf numFmtId="0" fontId="1" fillId="18" borderId="1" xfId="0" applyFont="1" applyFill="1" applyBorder="1" applyAlignment="1">
      <alignment horizontal="center" vertical="center" wrapText="1"/>
    </xf>
    <xf numFmtId="0" fontId="1" fillId="0" borderId="0" xfId="0" applyFont="1" applyAlignment="1">
      <alignment horizontal="center" vertical="center" textRotation="90"/>
    </xf>
    <xf numFmtId="10" fontId="0" fillId="4" borderId="0" xfId="0" applyNumberFormat="1" applyFill="1"/>
    <xf numFmtId="49" fontId="18" fillId="15" borderId="0" xfId="3" applyNumberFormat="1" applyFont="1" applyFill="1" applyAlignment="1">
      <alignment horizontal="left"/>
    </xf>
    <xf numFmtId="0" fontId="18" fillId="15" borderId="0" xfId="0" applyFont="1" applyFill="1" applyAlignment="1">
      <alignment horizontal="center"/>
    </xf>
    <xf numFmtId="14" fontId="19" fillId="15" borderId="0" xfId="0" applyNumberFormat="1" applyFont="1" applyFill="1" applyAlignment="1">
      <alignment horizontal="center"/>
    </xf>
    <xf numFmtId="0" fontId="19" fillId="15" borderId="0" xfId="0" applyFont="1" applyFill="1" applyAlignment="1">
      <alignment horizontal="right"/>
    </xf>
    <xf numFmtId="0" fontId="18" fillId="15" borderId="0" xfId="0" applyFont="1" applyFill="1"/>
    <xf numFmtId="0" fontId="17" fillId="15" borderId="0" xfId="0" applyFont="1" applyFill="1" applyAlignment="1">
      <alignment horizontal="center"/>
    </xf>
    <xf numFmtId="1" fontId="17" fillId="15" borderId="0" xfId="0" applyNumberFormat="1" applyFont="1" applyFill="1" applyAlignment="1">
      <alignment horizontal="center"/>
    </xf>
    <xf numFmtId="4" fontId="17" fillId="15" borderId="0" xfId="0" applyNumberFormat="1" applyFont="1" applyFill="1"/>
    <xf numFmtId="3" fontId="18" fillId="15" borderId="0" xfId="0" applyNumberFormat="1" applyFont="1" applyFill="1" applyAlignment="1">
      <alignment horizontal="right"/>
    </xf>
    <xf numFmtId="0" fontId="17" fillId="15" borderId="0" xfId="0" applyFont="1" applyFill="1"/>
    <xf numFmtId="1" fontId="17" fillId="15" borderId="0" xfId="0" applyNumberFormat="1" applyFont="1" applyFill="1"/>
    <xf numFmtId="2" fontId="17" fillId="15" borderId="0" xfId="0" applyNumberFormat="1" applyFont="1" applyFill="1"/>
    <xf numFmtId="10" fontId="17" fillId="15" borderId="0" xfId="0" applyNumberFormat="1" applyFont="1" applyFill="1"/>
    <xf numFmtId="3" fontId="17" fillId="15" borderId="0" xfId="0" applyNumberFormat="1" applyFont="1" applyFill="1"/>
    <xf numFmtId="4" fontId="19" fillId="15" borderId="0" xfId="0" applyNumberFormat="1" applyFont="1" applyFill="1"/>
    <xf numFmtId="0" fontId="17" fillId="15" borderId="0" xfId="0" applyFont="1" applyFill="1" applyAlignment="1">
      <alignment horizontal="right"/>
    </xf>
    <xf numFmtId="0" fontId="22" fillId="15" borderId="0" xfId="0" applyFont="1" applyFill="1" applyAlignment="1">
      <alignment horizontal="left" vertical="center" wrapText="1"/>
    </xf>
    <xf numFmtId="3" fontId="19" fillId="15" borderId="1" xfId="0" applyNumberFormat="1" applyFont="1" applyFill="1" applyBorder="1"/>
    <xf numFmtId="1" fontId="17" fillId="15" borderId="1" xfId="0" applyNumberFormat="1" applyFont="1" applyFill="1" applyBorder="1" applyAlignment="1">
      <alignment horizontal="right"/>
    </xf>
    <xf numFmtId="0" fontId="18" fillId="15" borderId="1" xfId="0" applyFont="1" applyFill="1" applyBorder="1"/>
    <xf numFmtId="0" fontId="18" fillId="15" borderId="1" xfId="0" applyFont="1" applyFill="1" applyBorder="1" applyAlignment="1">
      <alignment horizontal="left" wrapText="1"/>
    </xf>
    <xf numFmtId="14" fontId="18" fillId="15" borderId="0" xfId="0" applyNumberFormat="1" applyFont="1" applyFill="1" applyAlignment="1">
      <alignment horizontal="center"/>
    </xf>
    <xf numFmtId="168" fontId="0" fillId="4" borderId="0" xfId="0" applyNumberFormat="1" applyFill="1" applyAlignment="1">
      <alignment horizontal="left"/>
    </xf>
    <xf numFmtId="171" fontId="0" fillId="0" borderId="0" xfId="0" applyNumberFormat="1" applyAlignment="1">
      <alignment horizontal="left"/>
    </xf>
    <xf numFmtId="172" fontId="0" fillId="4" borderId="0" xfId="0" applyNumberFormat="1" applyFill="1" applyAlignment="1">
      <alignment horizontal="left"/>
    </xf>
    <xf numFmtId="0" fontId="16" fillId="4" borderId="0" xfId="0" applyFont="1" applyFill="1" applyAlignment="1">
      <alignment vertical="top" wrapText="1" shrinkToFit="1"/>
    </xf>
    <xf numFmtId="4" fontId="1" fillId="3" borderId="1" xfId="0" applyNumberFormat="1" applyFont="1" applyFill="1" applyBorder="1" applyAlignment="1">
      <alignment horizontal="right"/>
    </xf>
    <xf numFmtId="0" fontId="27" fillId="14" borderId="1" xfId="0" applyFont="1" applyFill="1" applyBorder="1" applyAlignment="1">
      <alignment wrapText="1"/>
    </xf>
    <xf numFmtId="0" fontId="27" fillId="14" borderId="1" xfId="0" applyFont="1" applyFill="1" applyBorder="1"/>
    <xf numFmtId="0" fontId="0" fillId="0" borderId="1" xfId="0" applyBorder="1"/>
    <xf numFmtId="0" fontId="0" fillId="0" borderId="1" xfId="0" applyBorder="1" applyAlignment="1">
      <alignment horizontal="left"/>
    </xf>
    <xf numFmtId="2" fontId="19" fillId="15" borderId="1" xfId="0" applyNumberFormat="1" applyFont="1" applyFill="1" applyBorder="1" applyAlignment="1">
      <alignment horizontal="left" vertical="top"/>
    </xf>
    <xf numFmtId="3" fontId="1" fillId="3" borderId="6" xfId="0" applyNumberFormat="1" applyFont="1" applyFill="1" applyBorder="1" applyAlignment="1">
      <alignment horizontal="right"/>
    </xf>
    <xf numFmtId="14" fontId="18" fillId="15" borderId="0" xfId="0" applyNumberFormat="1" applyFont="1" applyFill="1" applyAlignment="1">
      <alignment horizontal="left"/>
    </xf>
    <xf numFmtId="3" fontId="1" fillId="14" borderId="1" xfId="0" applyNumberFormat="1" applyFont="1" applyFill="1" applyBorder="1"/>
    <xf numFmtId="0" fontId="28" fillId="14" borderId="18" xfId="0" applyFont="1" applyFill="1" applyBorder="1" applyAlignment="1">
      <alignment horizontal="center"/>
    </xf>
    <xf numFmtId="0" fontId="27" fillId="14" borderId="16" xfId="0" applyFont="1" applyFill="1" applyBorder="1" applyAlignment="1">
      <alignment horizontal="center" vertical="center"/>
    </xf>
    <xf numFmtId="0" fontId="27" fillId="0" borderId="0" xfId="0" applyFont="1"/>
    <xf numFmtId="0" fontId="21" fillId="0" borderId="0" xfId="0" applyFont="1" applyAlignment="1">
      <alignment horizontal="center" vertical="center"/>
    </xf>
    <xf numFmtId="4" fontId="17" fillId="14" borderId="1" xfId="0" applyNumberFormat="1" applyFont="1" applyFill="1" applyBorder="1"/>
    <xf numFmtId="3" fontId="19" fillId="15" borderId="0" xfId="0" applyNumberFormat="1" applyFont="1" applyFill="1"/>
    <xf numFmtId="0" fontId="35" fillId="14" borderId="0" xfId="0" applyFont="1" applyFill="1" applyAlignment="1">
      <alignment horizontal="center"/>
    </xf>
    <xf numFmtId="0" fontId="19" fillId="15" borderId="1" xfId="0" applyFont="1" applyFill="1" applyBorder="1" applyAlignment="1">
      <alignment horizontal="left"/>
    </xf>
    <xf numFmtId="4" fontId="19" fillId="15" borderId="1" xfId="0" applyNumberFormat="1" applyFont="1" applyFill="1" applyBorder="1" applyAlignment="1">
      <alignment horizontal="left" indent="2"/>
    </xf>
    <xf numFmtId="3" fontId="19" fillId="15" borderId="1" xfId="0" applyNumberFormat="1" applyFont="1" applyFill="1" applyBorder="1" applyAlignment="1">
      <alignment horizontal="right"/>
    </xf>
    <xf numFmtId="0" fontId="19" fillId="15" borderId="1" xfId="0" applyFont="1" applyFill="1" applyBorder="1" applyAlignment="1">
      <alignment horizontal="left" vertical="center"/>
    </xf>
    <xf numFmtId="3" fontId="19" fillId="15" borderId="1" xfId="0" applyNumberFormat="1" applyFont="1" applyFill="1" applyBorder="1" applyAlignment="1">
      <alignment horizontal="left"/>
    </xf>
    <xf numFmtId="3" fontId="17" fillId="15" borderId="0" xfId="0" applyNumberFormat="1" applyFont="1" applyFill="1" applyAlignment="1">
      <alignment horizontal="center"/>
    </xf>
    <xf numFmtId="164" fontId="17" fillId="15" borderId="0" xfId="0" applyNumberFormat="1" applyFont="1" applyFill="1"/>
    <xf numFmtId="4" fontId="17" fillId="15" borderId="0" xfId="0" applyNumberFormat="1" applyFont="1" applyFill="1" applyAlignment="1">
      <alignment horizontal="right"/>
    </xf>
    <xf numFmtId="10" fontId="29" fillId="3" borderId="1" xfId="0" applyNumberFormat="1" applyFont="1" applyFill="1" applyBorder="1"/>
    <xf numFmtId="3" fontId="19" fillId="15" borderId="1" xfId="0" applyNumberFormat="1" applyFont="1" applyFill="1" applyBorder="1" applyAlignment="1">
      <alignment horizontal="left" indent="2"/>
    </xf>
    <xf numFmtId="0" fontId="18" fillId="15" borderId="0" xfId="0" applyFont="1" applyFill="1" applyAlignment="1">
      <alignment horizontal="left" wrapText="1"/>
    </xf>
    <xf numFmtId="0" fontId="27" fillId="0" borderId="0" xfId="0" applyFont="1" applyAlignment="1">
      <alignment horizontal="center" vertical="center"/>
    </xf>
    <xf numFmtId="0" fontId="27" fillId="15" borderId="0" xfId="0" applyFont="1" applyFill="1" applyAlignment="1">
      <alignment horizontal="center" vertical="center"/>
    </xf>
    <xf numFmtId="0" fontId="30" fillId="4" borderId="0" xfId="0" applyFont="1" applyFill="1"/>
    <xf numFmtId="3" fontId="19" fillId="15" borderId="0" xfId="0" applyNumberFormat="1" applyFont="1" applyFill="1" applyAlignment="1">
      <alignment horizontal="left"/>
    </xf>
    <xf numFmtId="3" fontId="1" fillId="14" borderId="1" xfId="0" applyNumberFormat="1" applyFont="1" applyFill="1" applyBorder="1" applyAlignment="1">
      <alignment horizontal="right"/>
    </xf>
    <xf numFmtId="4" fontId="17" fillId="14" borderId="6" xfId="0" applyNumberFormat="1" applyFont="1" applyFill="1" applyBorder="1" applyAlignment="1">
      <alignment horizontal="right"/>
    </xf>
    <xf numFmtId="4" fontId="1" fillId="14" borderId="2" xfId="0" applyNumberFormat="1" applyFont="1" applyFill="1" applyBorder="1" applyAlignment="1">
      <alignment horizontal="right"/>
    </xf>
    <xf numFmtId="0" fontId="27" fillId="0" borderId="16" xfId="0" applyFont="1" applyBorder="1" applyAlignment="1">
      <alignment horizontal="center" vertical="center"/>
    </xf>
    <xf numFmtId="0" fontId="27" fillId="0" borderId="0" xfId="0" applyFont="1" applyAlignment="1">
      <alignment vertical="center" wrapText="1"/>
    </xf>
    <xf numFmtId="0" fontId="27" fillId="0" borderId="0" xfId="0" applyFont="1" applyAlignment="1">
      <alignment vertical="center"/>
    </xf>
    <xf numFmtId="0" fontId="36" fillId="0" borderId="0" xfId="0" applyFont="1" applyAlignment="1">
      <alignment vertical="center"/>
    </xf>
    <xf numFmtId="0" fontId="19" fillId="15" borderId="0" xfId="0" applyFont="1" applyFill="1" applyAlignment="1">
      <alignment horizontal="left"/>
    </xf>
    <xf numFmtId="2" fontId="15" fillId="4" borderId="2" xfId="0" applyNumberFormat="1" applyFont="1" applyFill="1" applyBorder="1"/>
    <xf numFmtId="0" fontId="36" fillId="0" borderId="0" xfId="0" applyFont="1" applyAlignment="1">
      <alignment horizontal="center" vertical="center"/>
    </xf>
    <xf numFmtId="10" fontId="27" fillId="14" borderId="20" xfId="4" applyNumberFormat="1" applyFont="1" applyFill="1" applyBorder="1" applyAlignment="1">
      <alignment horizontal="center"/>
    </xf>
    <xf numFmtId="10" fontId="27" fillId="0" borderId="21" xfId="4" applyNumberFormat="1" applyFont="1" applyBorder="1" applyAlignment="1">
      <alignment horizontal="center"/>
    </xf>
    <xf numFmtId="14" fontId="19" fillId="15" borderId="1" xfId="0" applyNumberFormat="1" applyFont="1" applyFill="1" applyBorder="1"/>
    <xf numFmtId="2" fontId="19" fillId="15" borderId="0" xfId="0" applyNumberFormat="1" applyFont="1" applyFill="1"/>
    <xf numFmtId="0" fontId="19" fillId="15" borderId="1" xfId="0" applyFont="1" applyFill="1" applyBorder="1" applyAlignment="1">
      <alignment horizontal="left" vertical="center" wrapText="1"/>
    </xf>
    <xf numFmtId="3" fontId="17" fillId="14" borderId="1" xfId="0" applyNumberFormat="1" applyFont="1" applyFill="1" applyBorder="1"/>
    <xf numFmtId="2" fontId="9" fillId="19" borderId="1" xfId="0" applyNumberFormat="1" applyFont="1" applyFill="1" applyBorder="1" applyAlignment="1">
      <alignment vertical="center" wrapText="1"/>
    </xf>
    <xf numFmtId="174" fontId="27" fillId="20" borderId="1" xfId="5" applyNumberFormat="1" applyFont="1" applyFill="1" applyBorder="1"/>
    <xf numFmtId="174" fontId="27" fillId="20" borderId="1" xfId="0" applyNumberFormat="1" applyFont="1" applyFill="1" applyBorder="1"/>
    <xf numFmtId="0" fontId="35" fillId="25" borderId="0" xfId="0" applyFont="1" applyFill="1" applyAlignment="1">
      <alignment horizontal="center"/>
    </xf>
    <xf numFmtId="0" fontId="0" fillId="0" borderId="4" xfId="0" applyBorder="1"/>
    <xf numFmtId="0" fontId="0" fillId="15" borderId="1" xfId="0" applyFill="1" applyBorder="1"/>
    <xf numFmtId="49" fontId="19" fillId="15" borderId="1" xfId="3" applyNumberFormat="1" applyFont="1" applyFill="1" applyBorder="1" applyAlignment="1">
      <alignment horizontal="left"/>
    </xf>
    <xf numFmtId="0" fontId="19" fillId="15" borderId="1" xfId="0" applyFont="1" applyFill="1" applyBorder="1" applyAlignment="1">
      <alignment horizontal="center"/>
    </xf>
    <xf numFmtId="0" fontId="19" fillId="15" borderId="1" xfId="0" applyFont="1" applyFill="1" applyBorder="1" applyAlignment="1">
      <alignment horizontal="left" wrapText="1"/>
    </xf>
    <xf numFmtId="14" fontId="19" fillId="15" borderId="1" xfId="0" applyNumberFormat="1" applyFont="1" applyFill="1" applyBorder="1" applyAlignment="1">
      <alignment horizontal="left"/>
    </xf>
    <xf numFmtId="1" fontId="19" fillId="15" borderId="1" xfId="0" applyNumberFormat="1" applyFont="1" applyFill="1" applyBorder="1"/>
    <xf numFmtId="2" fontId="19" fillId="15" borderId="1" xfId="0" applyNumberFormat="1" applyFont="1" applyFill="1" applyBorder="1"/>
    <xf numFmtId="10" fontId="19" fillId="15" borderId="1" xfId="0" applyNumberFormat="1" applyFont="1" applyFill="1" applyBorder="1"/>
    <xf numFmtId="1" fontId="19" fillId="15" borderId="1" xfId="0" applyNumberFormat="1" applyFont="1" applyFill="1" applyBorder="1" applyAlignment="1">
      <alignment horizontal="right"/>
    </xf>
    <xf numFmtId="4" fontId="19" fillId="15" borderId="1" xfId="0" applyNumberFormat="1" applyFont="1" applyFill="1" applyBorder="1" applyAlignment="1">
      <alignment horizontal="right"/>
    </xf>
    <xf numFmtId="164" fontId="19" fillId="15" borderId="1" xfId="0" applyNumberFormat="1" applyFont="1" applyFill="1" applyBorder="1"/>
    <xf numFmtId="0" fontId="37" fillId="15" borderId="1" xfId="0" applyFont="1" applyFill="1" applyBorder="1"/>
    <xf numFmtId="0" fontId="38" fillId="14" borderId="16" xfId="0" applyFont="1" applyFill="1" applyBorder="1" applyAlignment="1">
      <alignment horizontal="center" vertical="center"/>
    </xf>
    <xf numFmtId="0" fontId="1" fillId="18" borderId="0" xfId="0" applyFont="1" applyFill="1" applyAlignment="1">
      <alignment horizontal="center" vertical="center" wrapText="1"/>
    </xf>
    <xf numFmtId="0" fontId="39" fillId="0" borderId="0" xfId="0" applyFont="1"/>
    <xf numFmtId="3" fontId="40" fillId="15" borderId="0" xfId="0" applyNumberFormat="1" applyFont="1" applyFill="1" applyAlignment="1">
      <alignment horizontal="left"/>
    </xf>
    <xf numFmtId="0" fontId="40" fillId="15" borderId="0" xfId="0" applyFont="1" applyFill="1" applyAlignment="1">
      <alignment horizontal="left"/>
    </xf>
    <xf numFmtId="0" fontId="28" fillId="4" borderId="0" xfId="0" applyFont="1" applyFill="1" applyAlignment="1">
      <alignment vertical="center"/>
    </xf>
    <xf numFmtId="3" fontId="1" fillId="4" borderId="0" xfId="0" applyNumberFormat="1" applyFont="1" applyFill="1" applyAlignment="1">
      <alignment horizontal="left" wrapText="1"/>
    </xf>
    <xf numFmtId="0" fontId="43" fillId="15" borderId="0" xfId="0" applyFont="1" applyFill="1" applyAlignment="1">
      <alignment vertical="center"/>
    </xf>
    <xf numFmtId="9" fontId="44" fillId="15" borderId="0" xfId="4" applyFont="1" applyFill="1" applyBorder="1" applyAlignment="1">
      <alignment vertical="center"/>
    </xf>
    <xf numFmtId="10" fontId="44" fillId="29" borderId="2" xfId="4" applyNumberFormat="1" applyFont="1" applyFill="1" applyBorder="1" applyAlignment="1">
      <alignment horizontal="center" vertical="top"/>
    </xf>
    <xf numFmtId="176" fontId="45" fillId="30" borderId="1" xfId="0" applyNumberFormat="1" applyFont="1" applyFill="1" applyBorder="1" applyAlignment="1">
      <alignment horizontal="center" vertical="top"/>
    </xf>
    <xf numFmtId="10" fontId="45" fillId="30" borderId="1" xfId="4" applyNumberFormat="1" applyFont="1" applyFill="1" applyBorder="1" applyAlignment="1">
      <alignment horizontal="center" vertical="center"/>
    </xf>
    <xf numFmtId="175" fontId="46" fillId="15" borderId="0" xfId="5" applyNumberFormat="1" applyFont="1" applyFill="1" applyBorder="1" applyAlignment="1">
      <alignment horizontal="center" vertical="top"/>
    </xf>
    <xf numFmtId="0" fontId="47" fillId="4" borderId="0" xfId="0" applyFont="1" applyFill="1"/>
    <xf numFmtId="0" fontId="47" fillId="0" borderId="0" xfId="0" applyFont="1"/>
    <xf numFmtId="0" fontId="43" fillId="0" borderId="4" xfId="0" applyFont="1" applyBorder="1" applyAlignment="1">
      <alignment horizontal="center" vertical="center"/>
    </xf>
    <xf numFmtId="0" fontId="43" fillId="15" borderId="4" xfId="0" applyFont="1" applyFill="1" applyBorder="1" applyAlignment="1">
      <alignment horizontal="center" vertical="center"/>
    </xf>
    <xf numFmtId="2" fontId="33" fillId="14" borderId="1" xfId="0" applyNumberFormat="1" applyFont="1" applyFill="1" applyBorder="1" applyAlignment="1">
      <alignment horizontal="center" vertical="top"/>
    </xf>
    <xf numFmtId="0" fontId="48" fillId="15" borderId="0" xfId="0" applyFont="1" applyFill="1" applyAlignment="1">
      <alignment horizontal="center" vertical="center"/>
    </xf>
    <xf numFmtId="0" fontId="1" fillId="0" borderId="0" xfId="0" applyFont="1" applyAlignment="1">
      <alignment horizontal="center" vertical="center" wrapText="1"/>
    </xf>
    <xf numFmtId="0" fontId="49" fillId="0" borderId="0" xfId="0" applyFont="1"/>
    <xf numFmtId="0" fontId="52" fillId="31" borderId="27" xfId="0" applyFont="1" applyFill="1" applyBorder="1" applyAlignment="1">
      <alignment horizontal="center" vertical="center" wrapText="1" readingOrder="1"/>
    </xf>
    <xf numFmtId="10" fontId="53" fillId="32" borderId="28" xfId="0" applyNumberFormat="1" applyFont="1" applyFill="1" applyBorder="1" applyAlignment="1">
      <alignment horizontal="center" wrapText="1" readingOrder="1"/>
    </xf>
    <xf numFmtId="14" fontId="19" fillId="15" borderId="1" xfId="0" applyNumberFormat="1" applyFont="1" applyFill="1" applyBorder="1" applyAlignment="1">
      <alignment horizontal="right"/>
    </xf>
    <xf numFmtId="0" fontId="0" fillId="15" borderId="1" xfId="0" applyFill="1" applyBorder="1" applyAlignment="1">
      <alignment horizontal="right"/>
    </xf>
    <xf numFmtId="0" fontId="19" fillId="15" borderId="1" xfId="0" applyFont="1" applyFill="1" applyBorder="1" applyAlignment="1">
      <alignment horizontal="right" vertical="center"/>
    </xf>
    <xf numFmtId="2" fontId="19" fillId="15" borderId="1" xfId="0" applyNumberFormat="1" applyFont="1" applyFill="1" applyBorder="1" applyAlignment="1">
      <alignment horizontal="right" vertical="top"/>
    </xf>
    <xf numFmtId="2" fontId="19" fillId="15" borderId="1" xfId="0" applyNumberFormat="1" applyFont="1" applyFill="1" applyBorder="1" applyAlignment="1">
      <alignment horizontal="right" vertical="center"/>
    </xf>
    <xf numFmtId="1" fontId="19" fillId="15" borderId="1" xfId="0" applyNumberFormat="1" applyFont="1" applyFill="1" applyBorder="1" applyAlignment="1">
      <alignment horizontal="right" vertical="top"/>
    </xf>
    <xf numFmtId="3" fontId="0" fillId="0" borderId="0" xfId="0" applyNumberFormat="1"/>
    <xf numFmtId="0" fontId="52" fillId="31" borderId="31" xfId="0" applyFont="1" applyFill="1" applyBorder="1" applyAlignment="1">
      <alignment horizontal="center" vertical="center" wrapText="1" readingOrder="1"/>
    </xf>
    <xf numFmtId="0" fontId="52" fillId="31" borderId="32" xfId="0" applyFont="1" applyFill="1" applyBorder="1" applyAlignment="1">
      <alignment horizontal="center" vertical="center" wrapText="1" readingOrder="1"/>
    </xf>
    <xf numFmtId="0" fontId="52" fillId="31" borderId="1" xfId="0" applyFont="1" applyFill="1" applyBorder="1" applyAlignment="1">
      <alignment horizontal="center" vertical="center" wrapText="1" readingOrder="1"/>
    </xf>
    <xf numFmtId="0" fontId="55" fillId="0" borderId="0" xfId="0" applyFont="1"/>
    <xf numFmtId="0" fontId="49" fillId="4" borderId="0" xfId="0" applyFont="1" applyFill="1"/>
    <xf numFmtId="0" fontId="50" fillId="0" borderId="29" xfId="0" applyFont="1" applyBorder="1" applyAlignment="1">
      <alignment horizontal="center" vertical="center" wrapText="1"/>
    </xf>
    <xf numFmtId="0" fontId="49" fillId="0" borderId="0" xfId="4" applyNumberFormat="1" applyFont="1"/>
    <xf numFmtId="3" fontId="19" fillId="15" borderId="1" xfId="5" applyNumberFormat="1" applyFont="1" applyFill="1" applyBorder="1"/>
    <xf numFmtId="3" fontId="27" fillId="20" borderId="1" xfId="5" applyNumberFormat="1" applyFont="1" applyFill="1" applyBorder="1"/>
    <xf numFmtId="3" fontId="19" fillId="15" borderId="0" xfId="0" applyNumberFormat="1" applyFont="1" applyFill="1" applyAlignment="1">
      <alignment horizontal="left" vertical="top"/>
    </xf>
    <xf numFmtId="3" fontId="39" fillId="0" borderId="0" xfId="0" applyNumberFormat="1" applyFont="1"/>
    <xf numFmtId="0" fontId="53" fillId="33" borderId="28" xfId="0" applyFont="1" applyFill="1" applyBorder="1" applyAlignment="1">
      <alignment horizontal="center" wrapText="1" readingOrder="1"/>
    </xf>
    <xf numFmtId="10" fontId="56" fillId="0" borderId="6" xfId="4" applyNumberFormat="1" applyFont="1" applyBorder="1" applyAlignment="1">
      <alignment horizontal="center" vertical="center"/>
    </xf>
    <xf numFmtId="10" fontId="56" fillId="0" borderId="1" xfId="4" applyNumberFormat="1" applyFont="1" applyBorder="1" applyAlignment="1">
      <alignment horizontal="center" vertical="center"/>
    </xf>
    <xf numFmtId="1" fontId="17" fillId="14" borderId="1" xfId="0" applyNumberFormat="1" applyFont="1" applyFill="1" applyBorder="1"/>
    <xf numFmtId="49" fontId="19" fillId="15" borderId="1" xfId="0" applyNumberFormat="1" applyFont="1" applyFill="1" applyBorder="1"/>
    <xf numFmtId="0" fontId="39" fillId="4" borderId="0" xfId="0" applyFont="1" applyFill="1"/>
    <xf numFmtId="0" fontId="57" fillId="0" borderId="0" xfId="0" applyFont="1"/>
    <xf numFmtId="2" fontId="0" fillId="15" borderId="2" xfId="0" applyNumberFormat="1" applyFill="1" applyBorder="1"/>
    <xf numFmtId="173" fontId="0" fillId="15" borderId="2" xfId="0" applyNumberFormat="1" applyFill="1" applyBorder="1"/>
    <xf numFmtId="0" fontId="19" fillId="15" borderId="0" xfId="0" applyFont="1" applyFill="1" applyAlignment="1">
      <alignment horizontal="center" vertical="center"/>
    </xf>
    <xf numFmtId="0" fontId="19" fillId="15" borderId="0" xfId="0" applyFont="1" applyFill="1" applyAlignment="1">
      <alignment horizontal="left" vertical="top"/>
    </xf>
    <xf numFmtId="4" fontId="15" fillId="4" borderId="0" xfId="0" applyNumberFormat="1" applyFont="1" applyFill="1" applyAlignment="1">
      <alignment horizontal="right"/>
    </xf>
    <xf numFmtId="0" fontId="18" fillId="14" borderId="1" xfId="0" applyFont="1" applyFill="1" applyBorder="1"/>
    <xf numFmtId="49" fontId="18" fillId="29" borderId="1" xfId="3" applyNumberFormat="1" applyFont="1" applyFill="1" applyBorder="1" applyAlignment="1">
      <alignment horizontal="left"/>
    </xf>
    <xf numFmtId="0" fontId="18" fillId="29" borderId="1" xfId="0" applyFont="1" applyFill="1" applyBorder="1" applyAlignment="1">
      <alignment horizontal="center"/>
    </xf>
    <xf numFmtId="14" fontId="19" fillId="29" borderId="1" xfId="0" applyNumberFormat="1" applyFont="1" applyFill="1" applyBorder="1" applyAlignment="1">
      <alignment horizontal="center"/>
    </xf>
    <xf numFmtId="14" fontId="18" fillId="29" borderId="1" xfId="0" applyNumberFormat="1" applyFont="1" applyFill="1" applyBorder="1" applyAlignment="1">
      <alignment horizontal="center"/>
    </xf>
    <xf numFmtId="0" fontId="19" fillId="29" borderId="1" xfId="0" applyFont="1" applyFill="1" applyBorder="1" applyAlignment="1">
      <alignment horizontal="right"/>
    </xf>
    <xf numFmtId="0" fontId="18" fillId="29" borderId="1" xfId="0" applyFont="1" applyFill="1" applyBorder="1"/>
    <xf numFmtId="0" fontId="19" fillId="29" borderId="1" xfId="0" applyFont="1" applyFill="1" applyBorder="1"/>
    <xf numFmtId="0" fontId="18" fillId="29" borderId="1" xfId="0" applyFont="1" applyFill="1" applyBorder="1" applyAlignment="1">
      <alignment horizontal="left" wrapText="1"/>
    </xf>
    <xf numFmtId="14" fontId="18" fillId="29" borderId="1" xfId="0" applyNumberFormat="1" applyFont="1" applyFill="1" applyBorder="1" applyAlignment="1">
      <alignment horizontal="left"/>
    </xf>
    <xf numFmtId="3" fontId="18" fillId="29" borderId="1" xfId="0" applyNumberFormat="1" applyFont="1" applyFill="1" applyBorder="1" applyAlignment="1">
      <alignment horizontal="right"/>
    </xf>
    <xf numFmtId="0" fontId="17" fillId="29" borderId="1" xfId="0" applyFont="1" applyFill="1" applyBorder="1"/>
    <xf numFmtId="3" fontId="17" fillId="29" borderId="1" xfId="0" applyNumberFormat="1" applyFont="1" applyFill="1" applyBorder="1"/>
    <xf numFmtId="1" fontId="17" fillId="29" borderId="1" xfId="0" applyNumberFormat="1" applyFont="1" applyFill="1" applyBorder="1"/>
    <xf numFmtId="2" fontId="17" fillId="29" borderId="1" xfId="0" applyNumberFormat="1" applyFont="1" applyFill="1" applyBorder="1"/>
    <xf numFmtId="10" fontId="17" fillId="29" borderId="1" xfId="0" applyNumberFormat="1" applyFont="1" applyFill="1" applyBorder="1"/>
    <xf numFmtId="4" fontId="19" fillId="29" borderId="1" xfId="0" applyNumberFormat="1" applyFont="1" applyFill="1" applyBorder="1"/>
    <xf numFmtId="0" fontId="17" fillId="29" borderId="1" xfId="0" applyFont="1" applyFill="1" applyBorder="1" applyAlignment="1">
      <alignment horizontal="center"/>
    </xf>
    <xf numFmtId="1" fontId="17" fillId="29" borderId="1" xfId="0" applyNumberFormat="1" applyFont="1" applyFill="1" applyBorder="1" applyAlignment="1">
      <alignment horizontal="right"/>
    </xf>
    <xf numFmtId="0" fontId="17" fillId="29" borderId="1" xfId="0" applyFont="1" applyFill="1" applyBorder="1" applyAlignment="1">
      <alignment horizontal="right"/>
    </xf>
    <xf numFmtId="4" fontId="17" fillId="29" borderId="1" xfId="0" applyNumberFormat="1" applyFont="1" applyFill="1" applyBorder="1"/>
    <xf numFmtId="1" fontId="17" fillId="29" borderId="1" xfId="0" applyNumberFormat="1" applyFont="1" applyFill="1" applyBorder="1" applyAlignment="1">
      <alignment horizontal="center"/>
    </xf>
    <xf numFmtId="3" fontId="19" fillId="29" borderId="1" xfId="0" applyNumberFormat="1" applyFont="1" applyFill="1" applyBorder="1"/>
    <xf numFmtId="4" fontId="19" fillId="29" borderId="1" xfId="0" applyNumberFormat="1" applyFont="1" applyFill="1" applyBorder="1" applyAlignment="1">
      <alignment horizontal="left" indent="2"/>
    </xf>
    <xf numFmtId="0" fontId="19" fillId="29" borderId="1" xfId="0" applyFont="1" applyFill="1" applyBorder="1" applyAlignment="1">
      <alignment horizontal="left"/>
    </xf>
    <xf numFmtId="0" fontId="19" fillId="29" borderId="1" xfId="0" applyFont="1" applyFill="1" applyBorder="1" applyAlignment="1">
      <alignment horizontal="left" vertical="center"/>
    </xf>
    <xf numFmtId="3" fontId="19" fillId="29" borderId="1" xfId="0" applyNumberFormat="1" applyFont="1" applyFill="1" applyBorder="1" applyAlignment="1">
      <alignment horizontal="left"/>
    </xf>
    <xf numFmtId="0" fontId="0" fillId="29" borderId="1" xfId="0" applyFill="1" applyBorder="1"/>
    <xf numFmtId="0" fontId="19" fillId="29" borderId="0" xfId="0" applyFont="1" applyFill="1"/>
    <xf numFmtId="3" fontId="17" fillId="29" borderId="1" xfId="0" applyNumberFormat="1" applyFont="1" applyFill="1" applyBorder="1" applyAlignment="1">
      <alignment horizontal="center"/>
    </xf>
    <xf numFmtId="4" fontId="17" fillId="29" borderId="1" xfId="0" applyNumberFormat="1" applyFont="1" applyFill="1" applyBorder="1" applyAlignment="1">
      <alignment horizontal="right"/>
    </xf>
    <xf numFmtId="164" fontId="17" fillId="29" borderId="1" xfId="0" applyNumberFormat="1" applyFont="1" applyFill="1" applyBorder="1"/>
    <xf numFmtId="2" fontId="19" fillId="29" borderId="1" xfId="0" applyNumberFormat="1" applyFont="1" applyFill="1" applyBorder="1" applyAlignment="1">
      <alignment horizontal="left" vertical="top"/>
    </xf>
    <xf numFmtId="174" fontId="19" fillId="15" borderId="1" xfId="5" applyNumberFormat="1" applyFont="1" applyFill="1" applyBorder="1" applyAlignment="1">
      <alignment horizontal="right"/>
    </xf>
    <xf numFmtId="174" fontId="17" fillId="15" borderId="1" xfId="5" applyNumberFormat="1" applyFont="1" applyFill="1" applyBorder="1" applyAlignment="1">
      <alignment horizontal="right"/>
    </xf>
    <xf numFmtId="174" fontId="17" fillId="15" borderId="1" xfId="5" applyNumberFormat="1" applyFont="1" applyFill="1" applyBorder="1"/>
    <xf numFmtId="174" fontId="19" fillId="29" borderId="1" xfId="5" applyNumberFormat="1" applyFont="1" applyFill="1" applyBorder="1" applyAlignment="1">
      <alignment horizontal="right"/>
    </xf>
    <xf numFmtId="49" fontId="19" fillId="15" borderId="1" xfId="0" applyNumberFormat="1" applyFont="1" applyFill="1" applyBorder="1" applyAlignment="1">
      <alignment horizontal="right"/>
    </xf>
    <xf numFmtId="3" fontId="19" fillId="15" borderId="1" xfId="0" applyNumberFormat="1" applyFont="1" applyFill="1" applyBorder="1" applyAlignment="1">
      <alignment horizontal="center"/>
    </xf>
    <xf numFmtId="165" fontId="19" fillId="15" borderId="1" xfId="0" applyNumberFormat="1" applyFont="1" applyFill="1" applyBorder="1" applyAlignment="1">
      <alignment horizontal="right"/>
    </xf>
    <xf numFmtId="0" fontId="33" fillId="25" borderId="0" xfId="0" applyFont="1" applyFill="1" applyAlignment="1">
      <alignment horizontal="center"/>
    </xf>
    <xf numFmtId="0" fontId="33" fillId="14" borderId="0" xfId="0" applyFont="1" applyFill="1" applyAlignment="1">
      <alignment horizontal="center"/>
    </xf>
    <xf numFmtId="0" fontId="0" fillId="26" borderId="1" xfId="0" applyFill="1" applyBorder="1" applyAlignment="1">
      <alignment horizontal="center" vertical="center"/>
    </xf>
    <xf numFmtId="170" fontId="20" fillId="4" borderId="0" xfId="0" applyNumberFormat="1" applyFont="1" applyFill="1" applyAlignment="1">
      <alignment horizontal="left" vertical="center"/>
    </xf>
    <xf numFmtId="14" fontId="31" fillId="15" borderId="0" xfId="0" applyNumberFormat="1" applyFont="1" applyFill="1" applyAlignment="1">
      <alignment horizontal="right"/>
    </xf>
    <xf numFmtId="0" fontId="9" fillId="19" borderId="1" xfId="0" applyFont="1" applyFill="1" applyBorder="1" applyAlignment="1">
      <alignment horizontal="center" vertical="center" wrapText="1"/>
    </xf>
    <xf numFmtId="0" fontId="1" fillId="18" borderId="1" xfId="0" applyFont="1" applyFill="1" applyBorder="1" applyAlignment="1">
      <alignment horizontal="center" vertical="center" wrapText="1"/>
    </xf>
    <xf numFmtId="0" fontId="3" fillId="13" borderId="10" xfId="0" applyFont="1" applyFill="1" applyBorder="1" applyAlignment="1">
      <alignment horizontal="center" vertical="center"/>
    </xf>
    <xf numFmtId="0" fontId="3" fillId="13" borderId="8" xfId="0" applyFont="1" applyFill="1" applyBorder="1" applyAlignment="1">
      <alignment horizontal="center" vertical="center"/>
    </xf>
    <xf numFmtId="0" fontId="3" fillId="13" borderId="11"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3" xfId="0" applyFont="1" applyFill="1" applyBorder="1" applyAlignment="1">
      <alignment horizontal="center" vertical="center"/>
    </xf>
    <xf numFmtId="0" fontId="3" fillId="13" borderId="13"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3" xfId="0" applyFont="1" applyFill="1" applyBorder="1" applyAlignment="1">
      <alignment horizontal="center" vertical="center"/>
    </xf>
    <xf numFmtId="0" fontId="1" fillId="9" borderId="10" xfId="0" applyFont="1" applyFill="1" applyBorder="1" applyAlignment="1">
      <alignment horizontal="center" vertical="center"/>
    </xf>
    <xf numFmtId="0" fontId="1" fillId="9" borderId="8" xfId="0" applyFont="1" applyFill="1" applyBorder="1" applyAlignment="1">
      <alignment horizontal="center" vertical="center"/>
    </xf>
    <xf numFmtId="0" fontId="1" fillId="9" borderId="11" xfId="0" applyFont="1" applyFill="1" applyBorder="1" applyAlignment="1">
      <alignment horizontal="center" vertical="center"/>
    </xf>
    <xf numFmtId="0" fontId="1" fillId="9" borderId="12" xfId="0" applyFont="1" applyFill="1" applyBorder="1" applyAlignment="1">
      <alignment horizontal="center" vertical="center"/>
    </xf>
    <xf numFmtId="0" fontId="1" fillId="9" borderId="3" xfId="0" applyFont="1" applyFill="1" applyBorder="1" applyAlignment="1">
      <alignment horizontal="center" vertical="center"/>
    </xf>
    <xf numFmtId="0" fontId="1" fillId="9" borderId="13" xfId="0" applyFont="1" applyFill="1" applyBorder="1" applyAlignment="1">
      <alignment horizontal="center" vertical="center"/>
    </xf>
    <xf numFmtId="0" fontId="3" fillId="11" borderId="10" xfId="0" applyFont="1" applyFill="1" applyBorder="1" applyAlignment="1">
      <alignment horizontal="center" vertical="center" wrapText="1"/>
    </xf>
    <xf numFmtId="0" fontId="3" fillId="11" borderId="8" xfId="0" applyFont="1" applyFill="1" applyBorder="1" applyAlignment="1">
      <alignment horizontal="center" vertical="center" wrapText="1"/>
    </xf>
    <xf numFmtId="0" fontId="3" fillId="11" borderId="11"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1" borderId="3" xfId="0" applyFont="1" applyFill="1" applyBorder="1" applyAlignment="1">
      <alignment horizontal="center" vertical="center" wrapText="1"/>
    </xf>
    <xf numFmtId="0" fontId="3" fillId="11" borderId="13" xfId="0" applyFont="1" applyFill="1" applyBorder="1" applyAlignment="1">
      <alignment horizontal="center" vertical="center" wrapText="1"/>
    </xf>
    <xf numFmtId="0" fontId="2" fillId="9" borderId="4" xfId="0" applyFont="1" applyFill="1" applyBorder="1" applyAlignment="1">
      <alignment horizontal="center" vertical="center" textRotation="90" wrapText="1"/>
    </xf>
    <xf numFmtId="0" fontId="2" fillId="9" borderId="2" xfId="0" applyFont="1" applyFill="1" applyBorder="1" applyAlignment="1">
      <alignment horizontal="center" vertical="center" textRotation="90" wrapText="1"/>
    </xf>
    <xf numFmtId="0" fontId="1" fillId="11" borderId="4" xfId="0" applyFont="1" applyFill="1" applyBorder="1" applyAlignment="1">
      <alignment horizontal="center" vertical="center" textRotation="90" wrapText="1"/>
    </xf>
    <xf numFmtId="0" fontId="1" fillId="11" borderId="9" xfId="0" applyFont="1" applyFill="1" applyBorder="1" applyAlignment="1">
      <alignment horizontal="center" vertical="center" textRotation="90" wrapText="1"/>
    </xf>
    <xf numFmtId="0" fontId="1" fillId="11" borderId="2" xfId="0" applyFont="1" applyFill="1" applyBorder="1" applyAlignment="1">
      <alignment horizontal="center" vertical="center" textRotation="90" wrapText="1"/>
    </xf>
    <xf numFmtId="0" fontId="4" fillId="8" borderId="10" xfId="0" applyFont="1" applyFill="1" applyBorder="1" applyAlignment="1">
      <alignment horizontal="center" vertical="center" wrapText="1"/>
    </xf>
    <xf numFmtId="0" fontId="4" fillId="8" borderId="11" xfId="0" applyFont="1" applyFill="1" applyBorder="1" applyAlignment="1">
      <alignment horizontal="center" vertical="center" wrapText="1"/>
    </xf>
    <xf numFmtId="0" fontId="4" fillId="8" borderId="12" xfId="0" applyFont="1" applyFill="1" applyBorder="1" applyAlignment="1">
      <alignment horizontal="center" vertical="center" wrapText="1"/>
    </xf>
    <xf numFmtId="0" fontId="4" fillId="8" borderId="13" xfId="0" applyFont="1" applyFill="1" applyBorder="1" applyAlignment="1">
      <alignment horizontal="center" vertical="center" wrapText="1"/>
    </xf>
    <xf numFmtId="0" fontId="1" fillId="5" borderId="5" xfId="0" applyFont="1" applyFill="1" applyBorder="1" applyAlignment="1">
      <alignment horizontal="center" vertical="center"/>
    </xf>
    <xf numFmtId="0" fontId="1" fillId="5" borderId="14" xfId="0" applyFont="1" applyFill="1" applyBorder="1" applyAlignment="1">
      <alignment horizontal="center" vertical="center"/>
    </xf>
    <xf numFmtId="0" fontId="1" fillId="5" borderId="6" xfId="0" applyFont="1" applyFill="1" applyBorder="1" applyAlignment="1">
      <alignment horizontal="center" vertical="center"/>
    </xf>
    <xf numFmtId="0" fontId="1" fillId="5" borderId="4" xfId="0" applyFont="1" applyFill="1" applyBorder="1" applyAlignment="1">
      <alignment horizontal="center" vertical="center" textRotation="90" wrapText="1"/>
    </xf>
    <xf numFmtId="0" fontId="1" fillId="5" borderId="2" xfId="0" applyFont="1" applyFill="1" applyBorder="1" applyAlignment="1">
      <alignment horizontal="center" vertical="center" textRotation="90" wrapText="1"/>
    </xf>
    <xf numFmtId="0" fontId="1" fillId="9" borderId="4" xfId="0" applyFont="1" applyFill="1" applyBorder="1" applyAlignment="1">
      <alignment horizontal="center" vertical="center" textRotation="90" wrapText="1"/>
    </xf>
    <xf numFmtId="0" fontId="1" fillId="9" borderId="2" xfId="0" applyFont="1" applyFill="1" applyBorder="1" applyAlignment="1">
      <alignment horizontal="center" vertical="center" textRotation="90" wrapText="1"/>
    </xf>
    <xf numFmtId="0" fontId="7" fillId="5" borderId="4" xfId="0" applyFont="1" applyFill="1" applyBorder="1" applyAlignment="1">
      <alignment horizontal="center" vertical="center" textRotation="90" wrapText="1"/>
    </xf>
    <xf numFmtId="0" fontId="7" fillId="5" borderId="2" xfId="0" applyFont="1" applyFill="1" applyBorder="1" applyAlignment="1">
      <alignment horizontal="center" vertical="center" textRotation="90" wrapText="1"/>
    </xf>
    <xf numFmtId="0" fontId="1" fillId="0" borderId="4" xfId="0" applyFont="1" applyBorder="1" applyAlignment="1">
      <alignment horizontal="center" vertical="center"/>
    </xf>
    <xf numFmtId="0" fontId="1" fillId="0" borderId="9" xfId="0" applyFont="1" applyBorder="1" applyAlignment="1">
      <alignment horizontal="center" vertical="center"/>
    </xf>
    <xf numFmtId="0" fontId="1" fillId="0" borderId="2" xfId="0" applyFont="1" applyBorder="1" applyAlignment="1">
      <alignment horizontal="center" vertical="center"/>
    </xf>
    <xf numFmtId="2" fontId="15" fillId="4" borderId="1" xfId="0" applyNumberFormat="1" applyFont="1" applyFill="1" applyBorder="1" applyAlignment="1">
      <alignment horizontal="center" vertical="center"/>
    </xf>
    <xf numFmtId="0" fontId="1" fillId="0" borderId="4" xfId="0" applyFont="1" applyBorder="1" applyAlignment="1">
      <alignment horizontal="center" vertical="center" textRotation="90"/>
    </xf>
    <xf numFmtId="0" fontId="1" fillId="0" borderId="9" xfId="0" applyFont="1" applyBorder="1" applyAlignment="1">
      <alignment horizontal="center" vertical="center" textRotation="90"/>
    </xf>
    <xf numFmtId="0" fontId="1" fillId="0" borderId="2" xfId="0" applyFont="1" applyBorder="1" applyAlignment="1">
      <alignment horizontal="center" vertical="center" textRotation="90"/>
    </xf>
    <xf numFmtId="0" fontId="1" fillId="0" borderId="4"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 xfId="0" applyFont="1" applyBorder="1" applyAlignment="1">
      <alignment horizontal="center" vertical="center" wrapText="1"/>
    </xf>
    <xf numFmtId="0" fontId="26" fillId="0" borderId="4" xfId="0" applyFont="1" applyBorder="1" applyAlignment="1">
      <alignment horizontal="center" vertical="center"/>
    </xf>
    <xf numFmtId="0" fontId="26" fillId="0" borderId="9" xfId="0" applyFont="1" applyBorder="1" applyAlignment="1">
      <alignment horizontal="center" vertical="center"/>
    </xf>
    <xf numFmtId="0" fontId="26" fillId="0" borderId="2" xfId="0" applyFont="1" applyBorder="1" applyAlignment="1">
      <alignment horizontal="center" vertical="center"/>
    </xf>
    <xf numFmtId="0" fontId="1" fillId="0" borderId="9" xfId="0" applyFont="1" applyBorder="1"/>
    <xf numFmtId="0" fontId="1" fillId="0" borderId="2" xfId="0" applyFont="1" applyBorder="1"/>
    <xf numFmtId="0" fontId="1" fillId="14" borderId="4" xfId="0" applyFont="1" applyFill="1" applyBorder="1" applyAlignment="1">
      <alignment horizontal="center" vertical="center" textRotation="90"/>
    </xf>
    <xf numFmtId="0" fontId="1" fillId="14" borderId="9" xfId="0" applyFont="1" applyFill="1" applyBorder="1" applyAlignment="1">
      <alignment horizontal="center" vertical="center" textRotation="90"/>
    </xf>
    <xf numFmtId="0" fontId="1" fillId="14" borderId="2" xfId="0" applyFont="1" applyFill="1" applyBorder="1" applyAlignment="1">
      <alignment horizontal="center" vertical="center" textRotation="90"/>
    </xf>
    <xf numFmtId="0" fontId="1" fillId="12" borderId="4" xfId="0" applyFont="1" applyFill="1" applyBorder="1" applyAlignment="1">
      <alignment horizontal="center" vertical="center" textRotation="90"/>
    </xf>
    <xf numFmtId="0" fontId="1" fillId="12" borderId="9" xfId="0" applyFont="1" applyFill="1" applyBorder="1" applyAlignment="1">
      <alignment horizontal="center" vertical="center" textRotation="90"/>
    </xf>
    <xf numFmtId="0" fontId="1" fillId="12" borderId="2" xfId="0" applyFont="1" applyFill="1" applyBorder="1" applyAlignment="1">
      <alignment horizontal="center" vertical="center" textRotation="90"/>
    </xf>
    <xf numFmtId="0" fontId="1" fillId="21" borderId="4" xfId="0" applyFont="1" applyFill="1" applyBorder="1" applyAlignment="1">
      <alignment horizontal="center" vertical="center" textRotation="90"/>
    </xf>
    <xf numFmtId="0" fontId="1" fillId="21" borderId="9" xfId="0" applyFont="1" applyFill="1" applyBorder="1" applyAlignment="1">
      <alignment horizontal="center" vertical="center" textRotation="90"/>
    </xf>
    <xf numFmtId="0" fontId="1" fillId="21" borderId="2" xfId="0" applyFont="1" applyFill="1" applyBorder="1" applyAlignment="1">
      <alignment horizontal="center" vertical="center" textRotation="90"/>
    </xf>
    <xf numFmtId="0" fontId="28" fillId="4" borderId="0" xfId="0" applyFont="1" applyFill="1" applyAlignment="1">
      <alignment horizontal="center" vertical="center"/>
    </xf>
    <xf numFmtId="0" fontId="28" fillId="4" borderId="17" xfId="0" applyFont="1" applyFill="1" applyBorder="1" applyAlignment="1">
      <alignment horizontal="center" vertical="center"/>
    </xf>
    <xf numFmtId="0" fontId="1" fillId="6" borderId="5" xfId="0" applyFont="1" applyFill="1" applyBorder="1" applyAlignment="1">
      <alignment horizontal="center" vertical="center"/>
    </xf>
    <xf numFmtId="0" fontId="1" fillId="6" borderId="14" xfId="0" applyFont="1" applyFill="1" applyBorder="1" applyAlignment="1">
      <alignment horizontal="center" vertical="center"/>
    </xf>
    <xf numFmtId="0" fontId="1" fillId="6" borderId="6" xfId="0" applyFont="1" applyFill="1" applyBorder="1" applyAlignment="1">
      <alignment horizontal="center" vertical="center"/>
    </xf>
    <xf numFmtId="0" fontId="1" fillId="6" borderId="4" xfId="0" applyFont="1" applyFill="1" applyBorder="1" applyAlignment="1">
      <alignment horizontal="center" vertical="center" textRotation="90" wrapText="1"/>
    </xf>
    <xf numFmtId="0" fontId="1" fillId="6" borderId="2" xfId="0" applyFont="1" applyFill="1" applyBorder="1" applyAlignment="1">
      <alignment horizontal="center" vertical="center" textRotation="90" wrapText="1"/>
    </xf>
    <xf numFmtId="0" fontId="29" fillId="16" borderId="4" xfId="0" applyFont="1" applyFill="1" applyBorder="1" applyAlignment="1">
      <alignment horizontal="center" vertical="center" textRotation="90" wrapText="1"/>
    </xf>
    <xf numFmtId="0" fontId="29" fillId="16" borderId="9" xfId="0" applyFont="1" applyFill="1" applyBorder="1" applyAlignment="1">
      <alignment horizontal="center" vertical="center" textRotation="90" wrapText="1"/>
    </xf>
    <xf numFmtId="0" fontId="29" fillId="16" borderId="2" xfId="0" applyFont="1" applyFill="1" applyBorder="1" applyAlignment="1">
      <alignment horizontal="center" vertical="center" textRotation="90" wrapText="1"/>
    </xf>
    <xf numFmtId="0" fontId="29" fillId="17" borderId="4" xfId="0" applyFont="1" applyFill="1" applyBorder="1" applyAlignment="1">
      <alignment horizontal="center" vertical="center" wrapText="1"/>
    </xf>
    <xf numFmtId="0" fontId="29" fillId="17" borderId="9" xfId="0" applyFont="1" applyFill="1" applyBorder="1" applyAlignment="1">
      <alignment horizontal="center" vertical="center" wrapText="1"/>
    </xf>
    <xf numFmtId="0" fontId="29" fillId="17" borderId="2" xfId="0" applyFont="1" applyFill="1" applyBorder="1" applyAlignment="1">
      <alignment horizontal="center" vertical="center" wrapText="1"/>
    </xf>
    <xf numFmtId="167" fontId="20" fillId="4" borderId="0" xfId="0" applyNumberFormat="1" applyFont="1" applyFill="1" applyAlignment="1">
      <alignment horizontal="left"/>
    </xf>
    <xf numFmtId="0" fontId="29" fillId="16" borderId="5" xfId="0" applyFont="1" applyFill="1" applyBorder="1" applyAlignment="1">
      <alignment horizontal="center" vertical="center"/>
    </xf>
    <xf numFmtId="0" fontId="29" fillId="16" borderId="14" xfId="0" applyFont="1" applyFill="1" applyBorder="1" applyAlignment="1">
      <alignment horizontal="center" vertical="center"/>
    </xf>
    <xf numFmtId="0" fontId="29" fillId="16" borderId="6" xfId="0" applyFont="1" applyFill="1" applyBorder="1" applyAlignment="1">
      <alignment horizontal="center" vertical="center"/>
    </xf>
    <xf numFmtId="0" fontId="28" fillId="4" borderId="0" xfId="0" applyFont="1" applyFill="1" applyAlignment="1">
      <alignment horizontal="right" vertical="top"/>
    </xf>
    <xf numFmtId="0" fontId="28" fillId="4" borderId="17" xfId="0" applyFont="1" applyFill="1" applyBorder="1" applyAlignment="1">
      <alignment horizontal="right" vertical="top"/>
    </xf>
    <xf numFmtId="3" fontId="15" fillId="4" borderId="1" xfId="0" applyNumberFormat="1" applyFont="1" applyFill="1" applyBorder="1" applyAlignment="1">
      <alignment horizontal="center" vertical="center"/>
    </xf>
    <xf numFmtId="4" fontId="15" fillId="4" borderId="1" xfId="0" applyNumberFormat="1" applyFont="1" applyFill="1" applyBorder="1" applyAlignment="1">
      <alignment horizontal="center" vertical="center"/>
    </xf>
    <xf numFmtId="0" fontId="28" fillId="14" borderId="0" xfId="0" applyFont="1" applyFill="1" applyAlignment="1">
      <alignment horizontal="center" vertical="center"/>
    </xf>
    <xf numFmtId="0" fontId="28" fillId="14" borderId="15"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1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13" xfId="0" applyFont="1" applyFill="1" applyBorder="1" applyAlignment="1">
      <alignment horizontal="center" vertical="center"/>
    </xf>
    <xf numFmtId="0" fontId="1" fillId="10" borderId="4" xfId="0" applyFont="1" applyFill="1" applyBorder="1" applyAlignment="1">
      <alignment horizontal="center" vertical="center" textRotation="90" wrapText="1"/>
    </xf>
    <xf numFmtId="0" fontId="1" fillId="10" borderId="9" xfId="0" applyFont="1" applyFill="1" applyBorder="1" applyAlignment="1">
      <alignment horizontal="center" vertical="center" textRotation="90" wrapText="1"/>
    </xf>
    <xf numFmtId="0" fontId="1" fillId="10" borderId="2" xfId="0" applyFont="1" applyFill="1" applyBorder="1" applyAlignment="1">
      <alignment horizontal="center" vertical="center" textRotation="90" wrapText="1"/>
    </xf>
    <xf numFmtId="0" fontId="1" fillId="10" borderId="4" xfId="0" applyFont="1" applyFill="1" applyBorder="1" applyAlignment="1">
      <alignment horizontal="center" vertical="center"/>
    </xf>
    <xf numFmtId="0" fontId="1" fillId="10" borderId="2" xfId="0" applyFont="1" applyFill="1" applyBorder="1" applyAlignment="1">
      <alignment horizontal="center" vertical="center"/>
    </xf>
    <xf numFmtId="0" fontId="32" fillId="4" borderId="0" xfId="0" applyFont="1" applyFill="1" applyAlignment="1">
      <alignment horizontal="right" vertical="center" wrapText="1" shrinkToFit="1"/>
    </xf>
    <xf numFmtId="0" fontId="32" fillId="4" borderId="17" xfId="0" applyFont="1" applyFill="1" applyBorder="1" applyAlignment="1">
      <alignment horizontal="right" vertical="center" wrapText="1" shrinkToFit="1"/>
    </xf>
    <xf numFmtId="168" fontId="28" fillId="14" borderId="18" xfId="0" applyNumberFormat="1" applyFont="1" applyFill="1" applyBorder="1" applyAlignment="1">
      <alignment horizontal="center" vertical="center"/>
    </xf>
    <xf numFmtId="168" fontId="28" fillId="14" borderId="19" xfId="0" applyNumberFormat="1" applyFont="1" applyFill="1" applyBorder="1" applyAlignment="1">
      <alignment horizontal="center" vertical="center"/>
    </xf>
    <xf numFmtId="0" fontId="1" fillId="10" borderId="5" xfId="0" applyFont="1" applyFill="1" applyBorder="1" applyAlignment="1">
      <alignment horizontal="center" vertical="center"/>
    </xf>
    <xf numFmtId="0" fontId="1" fillId="10" borderId="14" xfId="0" applyFont="1" applyFill="1" applyBorder="1" applyAlignment="1">
      <alignment horizontal="center" vertical="center"/>
    </xf>
    <xf numFmtId="0" fontId="1" fillId="10" borderId="6" xfId="0" applyFont="1" applyFill="1" applyBorder="1" applyAlignment="1">
      <alignment horizontal="center" vertical="center"/>
    </xf>
    <xf numFmtId="0" fontId="7" fillId="10" borderId="4" xfId="0" applyFont="1" applyFill="1" applyBorder="1" applyAlignment="1">
      <alignment horizontal="center" vertical="center" textRotation="90" wrapText="1"/>
    </xf>
    <xf numFmtId="0" fontId="7" fillId="10" borderId="2" xfId="0" applyFont="1" applyFill="1" applyBorder="1" applyAlignment="1">
      <alignment horizontal="center" vertical="center" textRotation="90" wrapText="1"/>
    </xf>
    <xf numFmtId="0" fontId="2" fillId="6" borderId="5" xfId="0" applyFont="1" applyFill="1" applyBorder="1" applyAlignment="1">
      <alignment horizontal="center" vertical="center" wrapText="1"/>
    </xf>
    <xf numFmtId="0" fontId="2" fillId="6" borderId="6" xfId="0" applyFont="1" applyFill="1" applyBorder="1" applyAlignment="1">
      <alignment horizontal="center" vertical="center" wrapText="1"/>
    </xf>
    <xf numFmtId="3" fontId="27" fillId="20" borderId="1" xfId="0" applyNumberFormat="1" applyFont="1" applyFill="1" applyBorder="1" applyAlignment="1">
      <alignment horizontal="center" vertical="center" wrapText="1"/>
    </xf>
    <xf numFmtId="0" fontId="1" fillId="7" borderId="4" xfId="0" applyFont="1" applyFill="1" applyBorder="1" applyAlignment="1">
      <alignment horizontal="center" vertical="center"/>
    </xf>
    <xf numFmtId="0" fontId="1" fillId="7" borderId="2" xfId="0" applyFont="1" applyFill="1" applyBorder="1" applyAlignment="1">
      <alignment horizontal="center" vertical="center"/>
    </xf>
    <xf numFmtId="0" fontId="29" fillId="22" borderId="4" xfId="0" applyFont="1" applyFill="1" applyBorder="1" applyAlignment="1">
      <alignment horizontal="center" vertical="center" wrapText="1"/>
    </xf>
    <xf numFmtId="0" fontId="29" fillId="22" borderId="2" xfId="0" applyFont="1" applyFill="1" applyBorder="1" applyAlignment="1">
      <alignment horizontal="center" vertical="center" wrapText="1"/>
    </xf>
    <xf numFmtId="0" fontId="27" fillId="24" borderId="1" xfId="0" applyFont="1" applyFill="1" applyBorder="1" applyAlignment="1">
      <alignment horizontal="center" vertical="center" wrapText="1"/>
    </xf>
    <xf numFmtId="0" fontId="29" fillId="27" borderId="4" xfId="0" applyFont="1" applyFill="1" applyBorder="1" applyAlignment="1">
      <alignment horizontal="center" vertical="center" wrapText="1"/>
    </xf>
    <xf numFmtId="0" fontId="29" fillId="27" borderId="2" xfId="0" applyFont="1" applyFill="1" applyBorder="1" applyAlignment="1">
      <alignment horizontal="center" vertical="center" wrapText="1"/>
    </xf>
    <xf numFmtId="0" fontId="29" fillId="26" borderId="4" xfId="0" applyFont="1" applyFill="1" applyBorder="1" applyAlignment="1">
      <alignment horizontal="center" vertical="center" wrapText="1"/>
    </xf>
    <xf numFmtId="0" fontId="29" fillId="26" borderId="2" xfId="0" applyFont="1" applyFill="1" applyBorder="1" applyAlignment="1">
      <alignment horizontal="center" vertical="center" wrapText="1"/>
    </xf>
    <xf numFmtId="0" fontId="29" fillId="14" borderId="1" xfId="0" applyFont="1" applyFill="1" applyBorder="1" applyAlignment="1">
      <alignment horizontal="center" vertical="center" wrapText="1"/>
    </xf>
    <xf numFmtId="0" fontId="4" fillId="8" borderId="4" xfId="0" applyFont="1" applyFill="1" applyBorder="1" applyAlignment="1">
      <alignment horizontal="center" vertical="center" textRotation="90" wrapText="1"/>
    </xf>
    <xf numFmtId="0" fontId="4" fillId="8" borderId="9" xfId="0" applyFont="1" applyFill="1" applyBorder="1" applyAlignment="1">
      <alignment horizontal="center" vertical="center" textRotation="90" wrapText="1"/>
    </xf>
    <xf numFmtId="0" fontId="4" fillId="8" borderId="2" xfId="0" applyFont="1" applyFill="1" applyBorder="1" applyAlignment="1">
      <alignment horizontal="center" vertical="center" textRotation="90" wrapText="1"/>
    </xf>
    <xf numFmtId="0" fontId="1" fillId="5" borderId="4" xfId="0" applyFont="1" applyFill="1" applyBorder="1" applyAlignment="1">
      <alignment horizontal="center" vertical="center"/>
    </xf>
    <xf numFmtId="0" fontId="1" fillId="5" borderId="2" xfId="0" applyFont="1" applyFill="1" applyBorder="1" applyAlignment="1">
      <alignment horizontal="center" vertical="center"/>
    </xf>
    <xf numFmtId="0" fontId="2" fillId="9" borderId="5" xfId="0" applyFont="1" applyFill="1" applyBorder="1" applyAlignment="1">
      <alignment horizontal="center" vertical="center" wrapText="1"/>
    </xf>
    <xf numFmtId="0" fontId="2" fillId="9" borderId="6" xfId="0" applyFont="1" applyFill="1" applyBorder="1" applyAlignment="1">
      <alignment horizontal="center" vertical="center" wrapText="1"/>
    </xf>
    <xf numFmtId="0" fontId="1" fillId="7" borderId="5" xfId="0" applyFont="1" applyFill="1" applyBorder="1" applyAlignment="1">
      <alignment horizontal="center" vertical="center" wrapText="1"/>
    </xf>
    <xf numFmtId="0" fontId="1" fillId="7" borderId="14" xfId="0" applyFont="1" applyFill="1" applyBorder="1" applyAlignment="1">
      <alignment horizontal="center" vertical="center" wrapText="1"/>
    </xf>
    <xf numFmtId="0" fontId="1" fillId="7" borderId="6" xfId="0" applyFont="1" applyFill="1" applyBorder="1" applyAlignment="1">
      <alignment horizontal="center" vertical="center" wrapText="1"/>
    </xf>
    <xf numFmtId="0" fontId="41" fillId="0" borderId="0" xfId="0" applyFont="1" applyAlignment="1">
      <alignment horizontal="center" vertical="center"/>
    </xf>
    <xf numFmtId="0" fontId="0" fillId="23" borderId="1" xfId="0" applyFill="1" applyBorder="1" applyAlignment="1">
      <alignment horizontal="center" vertical="center" wrapText="1"/>
    </xf>
    <xf numFmtId="0" fontId="36" fillId="0" borderId="0" xfId="0" applyFont="1" applyAlignment="1">
      <alignment horizontal="center" vertical="center"/>
    </xf>
    <xf numFmtId="2" fontId="16" fillId="14" borderId="5" xfId="0" applyNumberFormat="1" applyFont="1" applyFill="1" applyBorder="1" applyAlignment="1">
      <alignment horizontal="center"/>
    </xf>
    <xf numFmtId="2" fontId="16" fillId="14" borderId="6" xfId="0" applyNumberFormat="1" applyFont="1" applyFill="1" applyBorder="1" applyAlignment="1">
      <alignment horizontal="center"/>
    </xf>
    <xf numFmtId="0" fontId="27" fillId="0" borderId="0" xfId="0" applyFont="1" applyAlignment="1">
      <alignment horizontal="center" vertical="center"/>
    </xf>
    <xf numFmtId="0" fontId="28" fillId="4" borderId="0" xfId="0" applyFont="1" applyFill="1" applyAlignment="1">
      <alignment horizontal="center" vertical="center" wrapText="1" shrinkToFit="1"/>
    </xf>
    <xf numFmtId="0" fontId="28" fillId="4" borderId="0" xfId="0" applyFont="1" applyFill="1" applyAlignment="1">
      <alignment horizontal="center" vertical="center" wrapText="1"/>
    </xf>
    <xf numFmtId="0" fontId="28" fillId="4" borderId="15" xfId="0" applyFont="1" applyFill="1" applyBorder="1" applyAlignment="1">
      <alignment horizontal="center" vertical="center" wrapText="1"/>
    </xf>
    <xf numFmtId="4" fontId="15" fillId="4" borderId="4" xfId="0" applyNumberFormat="1" applyFont="1" applyFill="1" applyBorder="1" applyAlignment="1">
      <alignment horizontal="center" vertical="center"/>
    </xf>
    <xf numFmtId="4" fontId="15" fillId="4" borderId="2" xfId="0" applyNumberFormat="1" applyFont="1" applyFill="1" applyBorder="1" applyAlignment="1">
      <alignment horizontal="center" vertical="center"/>
    </xf>
    <xf numFmtId="0" fontId="15" fillId="14" borderId="5" xfId="0" applyFont="1" applyFill="1" applyBorder="1" applyAlignment="1">
      <alignment horizontal="center"/>
    </xf>
    <xf numFmtId="0" fontId="15" fillId="14" borderId="14" xfId="0" applyFont="1" applyFill="1" applyBorder="1" applyAlignment="1">
      <alignment horizontal="center"/>
    </xf>
    <xf numFmtId="0" fontId="28" fillId="4" borderId="0" xfId="0" applyFont="1" applyFill="1" applyAlignment="1">
      <alignment horizontal="right" vertical="center"/>
    </xf>
    <xf numFmtId="0" fontId="28" fillId="4" borderId="15" xfId="0" applyFont="1" applyFill="1" applyBorder="1" applyAlignment="1">
      <alignment horizontal="center" vertical="center" wrapText="1" shrinkToFit="1"/>
    </xf>
    <xf numFmtId="3" fontId="15" fillId="15" borderId="4" xfId="0" applyNumberFormat="1" applyFont="1" applyFill="1" applyBorder="1" applyAlignment="1">
      <alignment horizontal="center" vertical="center"/>
    </xf>
    <xf numFmtId="3" fontId="15" fillId="15" borderId="2" xfId="0" applyNumberFormat="1" applyFont="1" applyFill="1" applyBorder="1" applyAlignment="1">
      <alignment horizontal="center" vertical="center"/>
    </xf>
    <xf numFmtId="0" fontId="0" fillId="28" borderId="4" xfId="0" applyFill="1" applyBorder="1" applyAlignment="1">
      <alignment horizontal="center" vertical="center"/>
    </xf>
    <xf numFmtId="0" fontId="0" fillId="28" borderId="2" xfId="0" applyFill="1" applyBorder="1" applyAlignment="1">
      <alignment horizontal="center" vertical="center"/>
    </xf>
    <xf numFmtId="0" fontId="27" fillId="25" borderId="1" xfId="0" applyFont="1" applyFill="1" applyBorder="1" applyAlignment="1">
      <alignment horizontal="center" vertical="center" wrapText="1"/>
    </xf>
    <xf numFmtId="0" fontId="27" fillId="20" borderId="1" xfId="0" applyFont="1" applyFill="1" applyBorder="1" applyAlignment="1">
      <alignment horizontal="center" vertical="center" wrapText="1"/>
    </xf>
    <xf numFmtId="0" fontId="54" fillId="31" borderId="22" xfId="6" applyFill="1" applyBorder="1" applyAlignment="1">
      <alignment horizontal="center" vertical="center" wrapText="1" readingOrder="1"/>
    </xf>
    <xf numFmtId="0" fontId="54" fillId="31" borderId="23" xfId="6" applyFill="1" applyBorder="1" applyAlignment="1">
      <alignment horizontal="center" vertical="center" wrapText="1" readingOrder="1"/>
    </xf>
    <xf numFmtId="0" fontId="54" fillId="31" borderId="24" xfId="6" applyFill="1" applyBorder="1" applyAlignment="1">
      <alignment horizontal="center" vertical="center" wrapText="1" readingOrder="1"/>
    </xf>
    <xf numFmtId="0" fontId="51" fillId="31" borderId="30" xfId="0" applyFont="1" applyFill="1" applyBorder="1" applyAlignment="1">
      <alignment horizontal="center" vertical="center" wrapText="1" readingOrder="1"/>
    </xf>
    <xf numFmtId="0" fontId="51" fillId="31" borderId="0" xfId="0" applyFont="1" applyFill="1" applyAlignment="1">
      <alignment horizontal="center" vertical="center" wrapText="1" readingOrder="1"/>
    </xf>
    <xf numFmtId="0" fontId="51" fillId="31" borderId="25" xfId="0" applyFont="1" applyFill="1" applyBorder="1" applyAlignment="1">
      <alignment horizontal="center" vertical="center" wrapText="1" readingOrder="1"/>
    </xf>
    <xf numFmtId="0" fontId="51" fillId="31" borderId="26" xfId="0" applyFont="1" applyFill="1" applyBorder="1" applyAlignment="1">
      <alignment horizontal="center" vertical="center" wrapText="1" readingOrder="1"/>
    </xf>
    <xf numFmtId="0" fontId="21" fillId="33" borderId="1" xfId="0" applyFont="1" applyFill="1" applyBorder="1" applyAlignment="1">
      <alignment horizontal="center" vertical="center"/>
    </xf>
    <xf numFmtId="0" fontId="29" fillId="22" borderId="1" xfId="0" applyFont="1" applyFill="1" applyBorder="1" applyAlignment="1">
      <alignment horizontal="center" vertical="center" wrapText="1"/>
    </xf>
    <xf numFmtId="0" fontId="1" fillId="15" borderId="4" xfId="0" applyFont="1" applyFill="1" applyBorder="1" applyAlignment="1">
      <alignment horizontal="center" vertical="center" wrapText="1"/>
    </xf>
    <xf numFmtId="0" fontId="1" fillId="15" borderId="9" xfId="0" applyFont="1" applyFill="1" applyBorder="1" applyAlignment="1">
      <alignment horizontal="center" vertical="center" wrapText="1"/>
    </xf>
    <xf numFmtId="0" fontId="1" fillId="15" borderId="2" xfId="0" applyFont="1" applyFill="1" applyBorder="1" applyAlignment="1">
      <alignment horizontal="center" vertical="center" wrapText="1"/>
    </xf>
    <xf numFmtId="0" fontId="15" fillId="14" borderId="6" xfId="0" applyFont="1" applyFill="1" applyBorder="1" applyAlignment="1">
      <alignment horizontal="center"/>
    </xf>
    <xf numFmtId="0" fontId="28" fillId="19" borderId="0" xfId="0" applyFont="1" applyFill="1" applyAlignment="1">
      <alignment horizontal="center" vertical="top"/>
    </xf>
    <xf numFmtId="0" fontId="28" fillId="19" borderId="15" xfId="0" applyFont="1" applyFill="1" applyBorder="1" applyAlignment="1">
      <alignment horizontal="center" vertical="top"/>
    </xf>
    <xf numFmtId="3" fontId="15" fillId="4" borderId="4" xfId="0" applyNumberFormat="1" applyFont="1" applyFill="1" applyBorder="1" applyAlignment="1">
      <alignment horizontal="center" vertical="center"/>
    </xf>
    <xf numFmtId="3" fontId="15" fillId="4" borderId="2" xfId="0" applyNumberFormat="1" applyFont="1" applyFill="1" applyBorder="1" applyAlignment="1">
      <alignment horizontal="center" vertical="center"/>
    </xf>
    <xf numFmtId="10" fontId="1" fillId="34" borderId="1" xfId="0" applyNumberFormat="1" applyFont="1" applyFill="1" applyBorder="1"/>
    <xf numFmtId="10" fontId="1" fillId="34" borderId="5" xfId="0" applyNumberFormat="1" applyFont="1" applyFill="1" applyBorder="1"/>
    <xf numFmtId="0" fontId="30" fillId="34" borderId="0" xfId="0" applyFont="1" applyFill="1" applyAlignment="1">
      <alignment horizontal="center" vertical="center"/>
    </xf>
    <xf numFmtId="0" fontId="28" fillId="34" borderId="18" xfId="0" applyFont="1" applyFill="1" applyBorder="1" applyAlignment="1">
      <alignment horizontal="center"/>
    </xf>
    <xf numFmtId="0" fontId="27" fillId="34" borderId="16" xfId="0" applyFont="1" applyFill="1" applyBorder="1" applyAlignment="1">
      <alignment horizontal="center" vertical="center"/>
    </xf>
    <xf numFmtId="0" fontId="42" fillId="34" borderId="16" xfId="0" applyFont="1" applyFill="1" applyBorder="1" applyAlignment="1">
      <alignment horizontal="center" vertical="center"/>
    </xf>
    <xf numFmtId="3" fontId="1" fillId="34" borderId="1" xfId="0" applyNumberFormat="1" applyFont="1" applyFill="1" applyBorder="1" applyAlignment="1">
      <alignment horizontal="right"/>
    </xf>
    <xf numFmtId="4" fontId="1" fillId="34" borderId="1" xfId="0" applyNumberFormat="1" applyFont="1" applyFill="1" applyBorder="1"/>
    <xf numFmtId="3" fontId="1" fillId="34" borderId="1" xfId="0" applyNumberFormat="1" applyFont="1" applyFill="1" applyBorder="1"/>
  </cellXfs>
  <cellStyles count="7">
    <cellStyle name="Hipervínculo" xfId="6" builtinId="8"/>
    <cellStyle name="Millares" xfId="5" builtinId="3"/>
    <cellStyle name="Normal" xfId="0" builtinId="0"/>
    <cellStyle name="Normal 2" xfId="1" xr:uid="{00000000-0005-0000-0000-000003000000}"/>
    <cellStyle name="Normal 2 2" xfId="3" xr:uid="{00000000-0005-0000-0000-000004000000}"/>
    <cellStyle name="Normal 3" xfId="2" xr:uid="{00000000-0005-0000-0000-000005000000}"/>
    <cellStyle name="Porcentaje" xfId="4" builtinId="5"/>
  </cellStyles>
  <dxfs count="12">
    <dxf>
      <font>
        <color rgb="FF006100"/>
      </font>
      <fill>
        <patternFill>
          <bgColor rgb="FFC6EFCE"/>
        </patternFill>
      </fill>
    </dxf>
    <dxf>
      <font>
        <b/>
        <i val="0"/>
        <color rgb="FFFF0000"/>
      </font>
      <fill>
        <patternFill>
          <bgColor rgb="FFFFFF00"/>
        </patternFill>
      </fill>
    </dxf>
    <dxf>
      <fill>
        <patternFill>
          <bgColor indexed="35"/>
        </patternFill>
      </fill>
    </dxf>
    <dxf>
      <fill>
        <patternFill>
          <bgColor indexed="14"/>
        </patternFill>
      </fill>
    </dxf>
    <dxf>
      <fill>
        <patternFill>
          <bgColor rgb="FFFFFF00"/>
        </patternFill>
      </fill>
    </dxf>
    <dxf>
      <fill>
        <patternFill>
          <bgColor rgb="FF33CC33"/>
        </patternFill>
      </fill>
    </dxf>
    <dxf>
      <font>
        <color rgb="FF006100"/>
      </font>
      <fill>
        <patternFill>
          <bgColor rgb="FFC6EFCE"/>
        </patternFill>
      </fill>
    </dxf>
    <dxf>
      <font>
        <b/>
        <i val="0"/>
        <color rgb="FFFF0000"/>
      </font>
      <fill>
        <patternFill>
          <bgColor rgb="FFFFFF00"/>
        </patternFill>
      </fill>
    </dxf>
    <dxf>
      <fill>
        <patternFill>
          <bgColor indexed="35"/>
        </patternFill>
      </fill>
    </dxf>
    <dxf>
      <fill>
        <patternFill>
          <bgColor indexed="14"/>
        </patternFill>
      </fill>
    </dxf>
    <dxf>
      <border diagonalUp="0" diagonalDown="0">
        <left style="thin">
          <color indexed="64"/>
        </left>
        <right style="thin">
          <color indexed="64"/>
        </right>
        <top style="thin">
          <color indexed="64"/>
        </top>
        <bottom/>
        <vertical/>
        <horizontal/>
      </border>
    </dxf>
    <dxf>
      <border outline="0">
        <bottom style="thin">
          <color indexed="64"/>
        </bottom>
      </border>
    </dxf>
  </dxfs>
  <tableStyles count="0" defaultTableStyle="TableStyleMedium9" defaultPivotStyle="PivotStyleLight16"/>
  <colors>
    <mruColors>
      <color rgb="FF33CC33"/>
      <color rgb="FFFFFFCC"/>
      <color rgb="FFFFFFFF"/>
      <color rgb="FFC0C0C0"/>
      <color rgb="FFFF6600"/>
      <color rgb="FFFF3B3B"/>
      <color rgb="FFFF781D"/>
      <color rgb="FF002A7E"/>
      <color rgb="FFCA9DEB"/>
      <color rgb="FF8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4.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chartsheet" Target="chartsheets/sheet4.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3.xml"/><Relationship Id="rId11" Type="http://schemas.openxmlformats.org/officeDocument/2006/relationships/theme" Target="theme/theme1.xml"/><Relationship Id="rId5" Type="http://schemas.openxmlformats.org/officeDocument/2006/relationships/chartsheet" Target="chartsheets/sheet2.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chartsheet" Target="chartsheets/sheet1.xml"/><Relationship Id="rId9" Type="http://schemas.openxmlformats.org/officeDocument/2006/relationships/worksheet" Target="worksheets/sheet5.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VE"/>
        </a:p>
      </c:txPr>
    </c:title>
    <c:autoTitleDeleted val="0"/>
    <c:plotArea>
      <c:layout/>
      <c:barChart>
        <c:barDir val="col"/>
        <c:grouping val="clustered"/>
        <c:varyColors val="0"/>
        <c:ser>
          <c:idx val="0"/>
          <c:order val="0"/>
          <c:tx>
            <c:strRef>
              <c:f>NOVOFLEX.!$E$72</c:f>
              <c:strCache>
                <c:ptCount val="1"/>
                <c:pt idx="0">
                  <c:v>Numeros de trabajos=</c:v>
                </c:pt>
              </c:strCache>
            </c:strRef>
          </c:tx>
          <c:spPr>
            <a:solidFill>
              <a:schemeClr val="accent1"/>
            </a:solidFill>
            <a:ln>
              <a:noFill/>
            </a:ln>
            <a:effectLst/>
          </c:spPr>
          <c:invertIfNegative val="0"/>
          <c:val>
            <c:numRef>
              <c:f>NOVOFLEX.!$F$72:$G$72</c:f>
              <c:numCache>
                <c:formatCode>General</c:formatCode>
                <c:ptCount val="2"/>
                <c:pt idx="1">
                  <c:v>45</c:v>
                </c:pt>
              </c:numCache>
            </c:numRef>
          </c:val>
          <c:extLst>
            <c:ext xmlns:c16="http://schemas.microsoft.com/office/drawing/2014/chart" uri="{C3380CC4-5D6E-409C-BE32-E72D297353CC}">
              <c16:uniqueId val="{00000000-0CAA-4C18-802F-6FA0EB57739C}"/>
            </c:ext>
          </c:extLst>
        </c:ser>
        <c:dLbls>
          <c:showLegendKey val="0"/>
          <c:showVal val="0"/>
          <c:showCatName val="0"/>
          <c:showSerName val="0"/>
          <c:showPercent val="0"/>
          <c:showBubbleSize val="0"/>
        </c:dLbls>
        <c:gapWidth val="219"/>
        <c:overlap val="-27"/>
        <c:axId val="865172047"/>
        <c:axId val="865192687"/>
      </c:barChart>
      <c:catAx>
        <c:axId val="86517204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VE"/>
          </a:p>
        </c:txPr>
        <c:crossAx val="865192687"/>
        <c:crosses val="autoZero"/>
        <c:auto val="1"/>
        <c:lblAlgn val="ctr"/>
        <c:lblOffset val="100"/>
        <c:noMultiLvlLbl val="0"/>
      </c:catAx>
      <c:valAx>
        <c:axId val="865192687"/>
        <c:scaling>
          <c:orientation val="minMax"/>
        </c:scaling>
        <c:delete val="0"/>
        <c:axPos val="l"/>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VE"/>
          </a:p>
        </c:txPr>
        <c:crossAx val="865172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VE"/>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VE"/>
        </a:p>
      </c:txPr>
    </c:title>
    <c:autoTitleDeleted val="0"/>
    <c:plotArea>
      <c:layout/>
      <c:barChart>
        <c:barDir val="col"/>
        <c:grouping val="clustered"/>
        <c:varyColors val="0"/>
        <c:ser>
          <c:idx val="0"/>
          <c:order val="0"/>
          <c:tx>
            <c:strRef>
              <c:f>NOVOFLEX.!$E$72</c:f>
              <c:strCache>
                <c:ptCount val="1"/>
                <c:pt idx="0">
                  <c:v>Numeros de trabajos=</c:v>
                </c:pt>
              </c:strCache>
            </c:strRef>
          </c:tx>
          <c:spPr>
            <a:solidFill>
              <a:schemeClr val="accent1"/>
            </a:solidFill>
            <a:ln>
              <a:noFill/>
            </a:ln>
            <a:effectLst/>
          </c:spPr>
          <c:invertIfNegative val="0"/>
          <c:val>
            <c:numRef>
              <c:f>NOVOFLEX.!$F$72:$G$72</c:f>
              <c:numCache>
                <c:formatCode>General</c:formatCode>
                <c:ptCount val="2"/>
                <c:pt idx="1">
                  <c:v>45</c:v>
                </c:pt>
              </c:numCache>
            </c:numRef>
          </c:val>
          <c:extLst>
            <c:ext xmlns:c16="http://schemas.microsoft.com/office/drawing/2014/chart" uri="{C3380CC4-5D6E-409C-BE32-E72D297353CC}">
              <c16:uniqueId val="{00000000-C816-4F7E-949E-77E220BB4F00}"/>
            </c:ext>
          </c:extLst>
        </c:ser>
        <c:dLbls>
          <c:showLegendKey val="0"/>
          <c:showVal val="0"/>
          <c:showCatName val="0"/>
          <c:showSerName val="0"/>
          <c:showPercent val="0"/>
          <c:showBubbleSize val="0"/>
        </c:dLbls>
        <c:gapWidth val="219"/>
        <c:overlap val="-27"/>
        <c:axId val="865194127"/>
        <c:axId val="865199407"/>
      </c:barChart>
      <c:catAx>
        <c:axId val="86519412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VE"/>
          </a:p>
        </c:txPr>
        <c:crossAx val="865199407"/>
        <c:crosses val="autoZero"/>
        <c:auto val="1"/>
        <c:lblAlgn val="ctr"/>
        <c:lblOffset val="100"/>
        <c:noMultiLvlLbl val="0"/>
      </c:catAx>
      <c:valAx>
        <c:axId val="865199407"/>
        <c:scaling>
          <c:orientation val="minMax"/>
        </c:scaling>
        <c:delete val="0"/>
        <c:axPos val="l"/>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VE"/>
          </a:p>
        </c:txPr>
        <c:crossAx val="865194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VE"/>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VE"/>
        </a:p>
      </c:txPr>
    </c:title>
    <c:autoTitleDeleted val="0"/>
    <c:plotArea>
      <c:layout/>
      <c:barChart>
        <c:barDir val="col"/>
        <c:grouping val="clustered"/>
        <c:varyColors val="0"/>
        <c:ser>
          <c:idx val="0"/>
          <c:order val="0"/>
          <c:tx>
            <c:strRef>
              <c:f>NOVOFLEX.!$E$72</c:f>
              <c:strCache>
                <c:ptCount val="1"/>
                <c:pt idx="0">
                  <c:v>Numeros de trabajos=</c:v>
                </c:pt>
              </c:strCache>
            </c:strRef>
          </c:tx>
          <c:spPr>
            <a:solidFill>
              <a:schemeClr val="accent1"/>
            </a:solidFill>
            <a:ln>
              <a:noFill/>
            </a:ln>
            <a:effectLst/>
          </c:spPr>
          <c:invertIfNegative val="0"/>
          <c:val>
            <c:numRef>
              <c:f>NOVOFLEX.!$F$72:$G$72</c:f>
              <c:numCache>
                <c:formatCode>General</c:formatCode>
                <c:ptCount val="2"/>
                <c:pt idx="1">
                  <c:v>45</c:v>
                </c:pt>
              </c:numCache>
            </c:numRef>
          </c:val>
          <c:extLst>
            <c:ext xmlns:c16="http://schemas.microsoft.com/office/drawing/2014/chart" uri="{C3380CC4-5D6E-409C-BE32-E72D297353CC}">
              <c16:uniqueId val="{00000000-2FE9-4889-A934-93ED83D48A36}"/>
            </c:ext>
          </c:extLst>
        </c:ser>
        <c:dLbls>
          <c:showLegendKey val="0"/>
          <c:showVal val="0"/>
          <c:showCatName val="0"/>
          <c:showSerName val="0"/>
          <c:showPercent val="0"/>
          <c:showBubbleSize val="0"/>
        </c:dLbls>
        <c:gapWidth val="219"/>
        <c:overlap val="-27"/>
        <c:axId val="865198927"/>
        <c:axId val="865187887"/>
      </c:barChart>
      <c:catAx>
        <c:axId val="86519892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VE"/>
          </a:p>
        </c:txPr>
        <c:crossAx val="865187887"/>
        <c:crosses val="autoZero"/>
        <c:auto val="1"/>
        <c:lblAlgn val="ctr"/>
        <c:lblOffset val="100"/>
        <c:noMultiLvlLbl val="0"/>
      </c:catAx>
      <c:valAx>
        <c:axId val="865187887"/>
        <c:scaling>
          <c:orientation val="minMax"/>
        </c:scaling>
        <c:delete val="0"/>
        <c:axPos val="l"/>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VE"/>
          </a:p>
        </c:txPr>
        <c:crossAx val="86519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VE"/>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VE"/>
        </a:p>
      </c:txPr>
    </c:title>
    <c:autoTitleDeleted val="0"/>
    <c:plotArea>
      <c:layout/>
      <c:barChart>
        <c:barDir val="col"/>
        <c:grouping val="clustered"/>
        <c:varyColors val="0"/>
        <c:ser>
          <c:idx val="0"/>
          <c:order val="0"/>
          <c:tx>
            <c:strRef>
              <c:f>NOVOFLEX.!$E$72</c:f>
              <c:strCache>
                <c:ptCount val="1"/>
                <c:pt idx="0">
                  <c:v>Numeros de trabajos=</c:v>
                </c:pt>
              </c:strCache>
            </c:strRef>
          </c:tx>
          <c:spPr>
            <a:solidFill>
              <a:schemeClr val="accent1"/>
            </a:solidFill>
            <a:ln>
              <a:noFill/>
            </a:ln>
            <a:effectLst/>
          </c:spPr>
          <c:invertIfNegative val="0"/>
          <c:val>
            <c:numRef>
              <c:f>NOVOFLEX.!$F$72:$G$72</c:f>
              <c:numCache>
                <c:formatCode>General</c:formatCode>
                <c:ptCount val="2"/>
                <c:pt idx="1">
                  <c:v>45</c:v>
                </c:pt>
              </c:numCache>
            </c:numRef>
          </c:val>
          <c:extLst>
            <c:ext xmlns:c16="http://schemas.microsoft.com/office/drawing/2014/chart" uri="{C3380CC4-5D6E-409C-BE32-E72D297353CC}">
              <c16:uniqueId val="{00000000-2AE3-44EE-A03A-3CFD6A8AA511}"/>
            </c:ext>
          </c:extLst>
        </c:ser>
        <c:dLbls>
          <c:showLegendKey val="0"/>
          <c:showVal val="0"/>
          <c:showCatName val="0"/>
          <c:showSerName val="0"/>
          <c:showPercent val="0"/>
          <c:showBubbleSize val="0"/>
        </c:dLbls>
        <c:gapWidth val="219"/>
        <c:overlap val="-27"/>
        <c:axId val="718897391"/>
        <c:axId val="718897871"/>
      </c:barChart>
      <c:catAx>
        <c:axId val="71889739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VE"/>
          </a:p>
        </c:txPr>
        <c:crossAx val="718897871"/>
        <c:crosses val="autoZero"/>
        <c:auto val="1"/>
        <c:lblAlgn val="ctr"/>
        <c:lblOffset val="100"/>
        <c:noMultiLvlLbl val="0"/>
      </c:catAx>
      <c:valAx>
        <c:axId val="718897871"/>
        <c:scaling>
          <c:orientation val="minMax"/>
        </c:scaling>
        <c:delete val="0"/>
        <c:axPos val="l"/>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VE"/>
          </a:p>
        </c:txPr>
        <c:crossAx val="718897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VE"/>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99524AD-2EFA-49E4-B84A-BF08C0E2C951}">
  <sheetPr/>
  <sheetViews>
    <sheetView zoomScale="66"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4EECA6D-4E48-4189-9D67-D8DA84844760}">
  <sheetPr/>
  <sheetViews>
    <sheetView zoomScale="66"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4401B6F-973C-49C9-80DA-350E01B44FD8}">
  <sheetPr/>
  <sheetViews>
    <sheetView zoomScale="66" workbookViewId="0" zoomToFit="1"/>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9B1A311-476C-4099-B6F9-DA1A8DB58E05}">
  <sheetPr/>
  <sheetViews>
    <sheetView zoomScale="66"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180975</xdr:colOff>
      <xdr:row>0</xdr:row>
      <xdr:rowOff>0</xdr:rowOff>
    </xdr:to>
    <xdr:pic>
      <xdr:nvPicPr>
        <xdr:cNvPr id="2" name="Picture 3">
          <a:extLst>
            <a:ext uri="{FF2B5EF4-FFF2-40B4-BE49-F238E27FC236}">
              <a16:creationId xmlns:a16="http://schemas.microsoft.com/office/drawing/2014/main" id="{C65E2563-E945-4BA2-AD7A-23527DF3DB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66666"/>
        <a:stretch>
          <a:fillRect/>
        </a:stretch>
      </xdr:blipFill>
      <xdr:spPr bwMode="auto">
        <a:xfrm>
          <a:off x="0" y="0"/>
          <a:ext cx="22002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3</xdr:col>
      <xdr:colOff>285750</xdr:colOff>
      <xdr:row>3</xdr:row>
      <xdr:rowOff>161925</xdr:rowOff>
    </xdr:to>
    <xdr:sp macro="" textlink="">
      <xdr:nvSpPr>
        <xdr:cNvPr id="3" name="Text Box 31603">
          <a:extLst>
            <a:ext uri="{FF2B5EF4-FFF2-40B4-BE49-F238E27FC236}">
              <a16:creationId xmlns:a16="http://schemas.microsoft.com/office/drawing/2014/main" id="{CA7918B2-40A1-4643-B9FF-F2AF1DF03E1D}"/>
            </a:ext>
          </a:extLst>
        </xdr:cNvPr>
        <xdr:cNvSpPr txBox="1">
          <a:spLocks noChangeArrowheads="1"/>
        </xdr:cNvSpPr>
      </xdr:nvSpPr>
      <xdr:spPr bwMode="auto">
        <a:xfrm>
          <a:off x="0" y="523875"/>
          <a:ext cx="2305050" cy="619125"/>
        </a:xfrm>
        <a:prstGeom prst="rect">
          <a:avLst/>
        </a:prstGeom>
        <a:solidFill>
          <a:srgbClr val="FFFFFF"/>
        </a:solidFill>
        <a:ln w="9525">
          <a:noFill/>
          <a:miter lim="800000"/>
          <a:headEnd/>
          <a:tailEnd/>
        </a:ln>
      </xdr:spPr>
      <xdr:txBody>
        <a:bodyPr vertOverflow="clip" wrap="square" lIns="27432" tIns="27432" rIns="0" bIns="0" anchor="t" upright="1"/>
        <a:lstStyle/>
        <a:p>
          <a:pPr algn="l" rtl="1">
            <a:defRPr sz="1000"/>
          </a:pPr>
          <a:r>
            <a:rPr lang="es-ES" sz="1100" b="0" i="0" strike="noStrike">
              <a:solidFill>
                <a:srgbClr val="000000"/>
              </a:solidFill>
              <a:latin typeface="Calibri"/>
            </a:rPr>
            <a:t>F-PROD-CRX-04</a:t>
          </a:r>
        </a:p>
        <a:p>
          <a:pPr algn="l" rtl="1">
            <a:defRPr sz="1000"/>
          </a:pPr>
          <a:r>
            <a:rPr lang="es-ES" sz="1100" b="0" i="0" strike="noStrike">
              <a:solidFill>
                <a:srgbClr val="000000"/>
              </a:solidFill>
              <a:latin typeface="Calibri"/>
            </a:rPr>
            <a:t>Rev.: 04</a:t>
          </a:r>
        </a:p>
        <a:p>
          <a:pPr algn="l" rtl="1">
            <a:defRPr sz="1000"/>
          </a:pPr>
          <a:r>
            <a:rPr lang="es-ES" sz="1100" b="0" i="0" strike="noStrike">
              <a:solidFill>
                <a:srgbClr val="000000"/>
              </a:solidFill>
              <a:latin typeface="Calibri"/>
            </a:rPr>
            <a:t>17/03/2015</a:t>
          </a:r>
        </a:p>
      </xdr:txBody>
    </xdr:sp>
    <xdr:clientData/>
  </xdr:twoCellAnchor>
  <xdr:twoCellAnchor>
    <xdr:from>
      <xdr:col>0</xdr:col>
      <xdr:colOff>0</xdr:colOff>
      <xdr:row>1</xdr:row>
      <xdr:rowOff>104775</xdr:rowOff>
    </xdr:from>
    <xdr:to>
      <xdr:col>2</xdr:col>
      <xdr:colOff>493730</xdr:colOff>
      <xdr:row>1</xdr:row>
      <xdr:rowOff>276225</xdr:rowOff>
    </xdr:to>
    <xdr:sp macro="" textlink="">
      <xdr:nvSpPr>
        <xdr:cNvPr id="4" name="Rectangle 5">
          <a:extLst>
            <a:ext uri="{FF2B5EF4-FFF2-40B4-BE49-F238E27FC236}">
              <a16:creationId xmlns:a16="http://schemas.microsoft.com/office/drawing/2014/main" id="{40EA5FFA-CB37-43AF-885B-F308EAE163FD}"/>
            </a:ext>
          </a:extLst>
        </xdr:cNvPr>
        <xdr:cNvSpPr>
          <a:spLocks/>
        </xdr:cNvSpPr>
      </xdr:nvSpPr>
      <xdr:spPr bwMode="auto">
        <a:xfrm>
          <a:off x="0" y="323850"/>
          <a:ext cx="1722455" cy="171450"/>
        </a:xfrm>
        <a:prstGeom prst="rect">
          <a:avLst/>
        </a:prstGeom>
        <a:noFill/>
        <a:ln w="9525">
          <a:noFill/>
          <a:miter lim="800000"/>
          <a:headEnd/>
          <a:tailEnd/>
        </a:ln>
      </xdr:spPr>
      <xdr:txBody>
        <a:bodyPr vertOverflow="clip" wrap="square" lIns="38100" tIns="38100" rIns="38100" bIns="38100" anchor="t" upright="1"/>
        <a:lstStyle/>
        <a:p>
          <a:pPr algn="l" rtl="1">
            <a:defRPr sz="1000"/>
          </a:pPr>
          <a:r>
            <a:rPr lang="es-VE" sz="900" b="0" i="0" strike="noStrike">
              <a:solidFill>
                <a:srgbClr val="000000"/>
              </a:solidFill>
              <a:latin typeface="Arial"/>
              <a:cs typeface="Arial"/>
            </a:rPr>
            <a:t>RIF. J-00074598-6</a:t>
          </a:r>
        </a:p>
        <a:p>
          <a:pPr algn="l" rtl="1">
            <a:defRPr sz="1000"/>
          </a:pPr>
          <a:endParaRPr lang="es-VE" sz="900" b="0" i="0" strike="noStrike">
            <a:solidFill>
              <a:srgbClr val="000000"/>
            </a:solidFill>
            <a:latin typeface="Arial"/>
            <a:cs typeface="Arial"/>
          </a:endParaRPr>
        </a:p>
      </xdr:txBody>
    </xdr:sp>
    <xdr:clientData/>
  </xdr:twoCellAnchor>
  <xdr:twoCellAnchor>
    <xdr:from>
      <xdr:col>0</xdr:col>
      <xdr:colOff>0</xdr:colOff>
      <xdr:row>0</xdr:row>
      <xdr:rowOff>1</xdr:rowOff>
    </xdr:from>
    <xdr:to>
      <xdr:col>3</xdr:col>
      <xdr:colOff>447675</xdr:colOff>
      <xdr:row>1</xdr:row>
      <xdr:rowOff>250254</xdr:rowOff>
    </xdr:to>
    <xdr:pic>
      <xdr:nvPicPr>
        <xdr:cNvPr id="5" name="Picture 3">
          <a:extLst>
            <a:ext uri="{FF2B5EF4-FFF2-40B4-BE49-F238E27FC236}">
              <a16:creationId xmlns:a16="http://schemas.microsoft.com/office/drawing/2014/main" id="{50E83A44-D401-4555-945C-A504961C6D3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66666"/>
        <a:stretch>
          <a:fillRect/>
        </a:stretch>
      </xdr:blipFill>
      <xdr:spPr bwMode="auto">
        <a:xfrm>
          <a:off x="0" y="1"/>
          <a:ext cx="2466975" cy="4693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1</xdr:row>
      <xdr:rowOff>285750</xdr:rowOff>
    </xdr:from>
    <xdr:to>
      <xdr:col>2</xdr:col>
      <xdr:colOff>534865</xdr:colOff>
      <xdr:row>3</xdr:row>
      <xdr:rowOff>121893</xdr:rowOff>
    </xdr:to>
    <xdr:sp macro="" textlink="">
      <xdr:nvSpPr>
        <xdr:cNvPr id="6" name="Text Box 31603">
          <a:extLst>
            <a:ext uri="{FF2B5EF4-FFF2-40B4-BE49-F238E27FC236}">
              <a16:creationId xmlns:a16="http://schemas.microsoft.com/office/drawing/2014/main" id="{8E8B66FB-FA8F-4136-A698-0D7F5566AD75}"/>
            </a:ext>
          </a:extLst>
        </xdr:cNvPr>
        <xdr:cNvSpPr txBox="1">
          <a:spLocks noChangeArrowheads="1"/>
        </xdr:cNvSpPr>
      </xdr:nvSpPr>
      <xdr:spPr bwMode="auto">
        <a:xfrm>
          <a:off x="0" y="504825"/>
          <a:ext cx="1763590" cy="598143"/>
        </a:xfrm>
        <a:prstGeom prst="rect">
          <a:avLst/>
        </a:prstGeom>
        <a:solidFill>
          <a:srgbClr val="FFFFFF"/>
        </a:solidFill>
        <a:ln w="9525">
          <a:noFill/>
          <a:miter lim="800000"/>
          <a:headEnd/>
          <a:tailEnd/>
        </a:ln>
      </xdr:spPr>
      <xdr:txBody>
        <a:bodyPr vertOverflow="clip" wrap="square" lIns="27432" tIns="27432" rIns="0" bIns="0" anchor="t" upright="1"/>
        <a:lstStyle/>
        <a:p>
          <a:r>
            <a:rPr lang="es-VE" sz="1100" b="0" i="0" u="none" strike="noStrike" baseline="0">
              <a:latin typeface="+mn-lt"/>
              <a:ea typeface="+mn-ea"/>
              <a:cs typeface="+mn-cs"/>
            </a:rPr>
            <a:t>F-PROD-CRX-04</a:t>
          </a:r>
        </a:p>
        <a:p>
          <a:r>
            <a:rPr lang="es-VE" sz="1100" b="0" i="0" u="none" strike="noStrike" baseline="0">
              <a:latin typeface="+mn-lt"/>
              <a:ea typeface="+mn-ea"/>
              <a:cs typeface="+mn-cs"/>
            </a:rPr>
            <a:t>Rev.: 05</a:t>
          </a:r>
        </a:p>
        <a:p>
          <a:r>
            <a:rPr lang="es-VE" sz="1100" b="0" i="0" u="none" strike="noStrike" baseline="0">
              <a:latin typeface="+mn-lt"/>
              <a:ea typeface="+mn-ea"/>
              <a:cs typeface="+mn-cs"/>
            </a:rPr>
            <a:t>FECHA: 01/02/2016</a:t>
          </a:r>
          <a:endParaRPr lang="es-ES" sz="1100" b="0" i="0" strike="noStrike">
            <a:solidFill>
              <a:srgbClr val="000000"/>
            </a:solidFill>
            <a:latin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180975</xdr:colOff>
      <xdr:row>0</xdr:row>
      <xdr:rowOff>0</xdr:rowOff>
    </xdr:to>
    <xdr:pic>
      <xdr:nvPicPr>
        <xdr:cNvPr id="2" name="Picture 3">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66666"/>
        <a:stretch>
          <a:fillRect/>
        </a:stretch>
      </xdr:blipFill>
      <xdr:spPr bwMode="auto">
        <a:xfrm>
          <a:off x="0" y="0"/>
          <a:ext cx="1838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1</xdr:row>
      <xdr:rowOff>104775</xdr:rowOff>
    </xdr:from>
    <xdr:to>
      <xdr:col>2</xdr:col>
      <xdr:colOff>493730</xdr:colOff>
      <xdr:row>1</xdr:row>
      <xdr:rowOff>276225</xdr:rowOff>
    </xdr:to>
    <xdr:sp macro="" textlink="">
      <xdr:nvSpPr>
        <xdr:cNvPr id="4" name="Rectangle 5">
          <a:extLst>
            <a:ext uri="{FF2B5EF4-FFF2-40B4-BE49-F238E27FC236}">
              <a16:creationId xmlns:a16="http://schemas.microsoft.com/office/drawing/2014/main" id="{00000000-0008-0000-0100-000004000000}"/>
            </a:ext>
          </a:extLst>
        </xdr:cNvPr>
        <xdr:cNvSpPr>
          <a:spLocks/>
        </xdr:cNvSpPr>
      </xdr:nvSpPr>
      <xdr:spPr bwMode="auto">
        <a:xfrm>
          <a:off x="0" y="485775"/>
          <a:ext cx="1474805" cy="171450"/>
        </a:xfrm>
        <a:prstGeom prst="rect">
          <a:avLst/>
        </a:prstGeom>
        <a:noFill/>
        <a:ln w="9525">
          <a:noFill/>
          <a:miter lim="800000"/>
          <a:headEnd/>
          <a:tailEnd/>
        </a:ln>
      </xdr:spPr>
      <xdr:txBody>
        <a:bodyPr vertOverflow="clip" wrap="square" lIns="38100" tIns="38100" rIns="38100" bIns="38100" anchor="t" upright="1"/>
        <a:lstStyle/>
        <a:p>
          <a:pPr algn="l" rtl="1">
            <a:defRPr sz="1000"/>
          </a:pPr>
          <a:r>
            <a:rPr lang="es-VE" sz="900" b="0" i="0" strike="noStrike">
              <a:solidFill>
                <a:srgbClr val="000000"/>
              </a:solidFill>
              <a:latin typeface="Arial"/>
              <a:cs typeface="Arial"/>
            </a:rPr>
            <a:t>RIF. J-00074598-6</a:t>
          </a:r>
        </a:p>
        <a:p>
          <a:pPr algn="l" rtl="1">
            <a:defRPr sz="1000"/>
          </a:pPr>
          <a:endParaRPr lang="es-VE" sz="900" b="0" i="0" strike="noStrike">
            <a:solidFill>
              <a:srgbClr val="000000"/>
            </a:solidFill>
            <a:latin typeface="Arial"/>
            <a:cs typeface="Arial"/>
          </a:endParaRPr>
        </a:p>
      </xdr:txBody>
    </xdr:sp>
    <xdr:clientData/>
  </xdr:twoCellAnchor>
  <xdr:twoCellAnchor>
    <xdr:from>
      <xdr:col>0</xdr:col>
      <xdr:colOff>0</xdr:colOff>
      <xdr:row>0</xdr:row>
      <xdr:rowOff>0</xdr:rowOff>
    </xdr:from>
    <xdr:to>
      <xdr:col>3</xdr:col>
      <xdr:colOff>447675</xdr:colOff>
      <xdr:row>1</xdr:row>
      <xdr:rowOff>250253</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66666"/>
        <a:stretch>
          <a:fillRect/>
        </a:stretch>
      </xdr:blipFill>
      <xdr:spPr bwMode="auto">
        <a:xfrm>
          <a:off x="0" y="0"/>
          <a:ext cx="2466975" cy="4693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619125</xdr:colOff>
      <xdr:row>0</xdr:row>
      <xdr:rowOff>76201</xdr:rowOff>
    </xdr:from>
    <xdr:to>
      <xdr:col>5</xdr:col>
      <xdr:colOff>9525</xdr:colOff>
      <xdr:row>2</xdr:row>
      <xdr:rowOff>0</xdr:rowOff>
    </xdr:to>
    <xdr:sp macro="" textlink="">
      <xdr:nvSpPr>
        <xdr:cNvPr id="6" name="Text Box 31603">
          <a:extLst>
            <a:ext uri="{FF2B5EF4-FFF2-40B4-BE49-F238E27FC236}">
              <a16:creationId xmlns:a16="http://schemas.microsoft.com/office/drawing/2014/main" id="{00000000-0008-0000-0100-000006000000}"/>
            </a:ext>
          </a:extLst>
        </xdr:cNvPr>
        <xdr:cNvSpPr txBox="1">
          <a:spLocks noChangeArrowheads="1"/>
        </xdr:cNvSpPr>
      </xdr:nvSpPr>
      <xdr:spPr bwMode="auto">
        <a:xfrm>
          <a:off x="2638425" y="76201"/>
          <a:ext cx="1181100" cy="561974"/>
        </a:xfrm>
        <a:prstGeom prst="rect">
          <a:avLst/>
        </a:prstGeom>
        <a:solidFill>
          <a:srgbClr val="FFFFFF"/>
        </a:solidFill>
        <a:ln w="9525">
          <a:noFill/>
          <a:miter lim="800000"/>
          <a:headEnd/>
          <a:tailEnd/>
        </a:ln>
      </xdr:spPr>
      <xdr:txBody>
        <a:bodyPr vertOverflow="clip" wrap="square" lIns="27432" tIns="27432" rIns="0" bIns="0" anchor="t" upright="1"/>
        <a:lstStyle/>
        <a:p>
          <a:r>
            <a:rPr lang="es-VE" sz="1050" b="0" i="0" u="none" strike="noStrike" baseline="0">
              <a:latin typeface="+mn-lt"/>
              <a:ea typeface="+mn-ea"/>
              <a:cs typeface="+mn-cs"/>
            </a:rPr>
            <a:t>F-PROD-CRX-04</a:t>
          </a:r>
        </a:p>
        <a:p>
          <a:r>
            <a:rPr lang="es-VE" sz="1050" b="0" i="0" u="none" strike="noStrike" baseline="0">
              <a:latin typeface="+mn-lt"/>
              <a:ea typeface="+mn-ea"/>
              <a:cs typeface="+mn-cs"/>
            </a:rPr>
            <a:t>Rev.: 05</a:t>
          </a:r>
        </a:p>
        <a:p>
          <a:r>
            <a:rPr lang="es-VE" sz="1050" b="0" i="0" u="none" strike="noStrike" baseline="0">
              <a:latin typeface="+mn-lt"/>
              <a:ea typeface="+mn-ea"/>
              <a:cs typeface="+mn-cs"/>
            </a:rPr>
            <a:t>FECHA: 01/02/2016</a:t>
          </a:r>
          <a:endParaRPr lang="es-ES" sz="1050" b="0" i="0" strike="noStrike">
            <a:solidFill>
              <a:srgbClr val="000000"/>
            </a:solidFill>
            <a:latin typeface="Calibri"/>
          </a:endParaRPr>
        </a:p>
      </xdr:txBody>
    </xdr:sp>
    <xdr:clientData/>
  </xdr:twoCellAnchor>
</xdr:wsDr>
</file>

<file path=xl/drawings/drawing3.xml><?xml version="1.0" encoding="utf-8"?>
<xdr:wsDr xmlns:xdr="http://schemas.openxmlformats.org/drawingml/2006/spreadsheetDrawing" xmlns:a="http://schemas.openxmlformats.org/drawingml/2006/main">
  <xdr:absoluteAnchor>
    <xdr:pos x="0" y="0"/>
    <xdr:ext cx="9308523" cy="6090227"/>
    <xdr:graphicFrame macro="">
      <xdr:nvGraphicFramePr>
        <xdr:cNvPr id="2" name="Gráfico 1">
          <a:extLst>
            <a:ext uri="{FF2B5EF4-FFF2-40B4-BE49-F238E27FC236}">
              <a16:creationId xmlns:a16="http://schemas.microsoft.com/office/drawing/2014/main" id="{CCB1D36D-6F18-470A-37BC-F7845327F0E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9308523" cy="6090227"/>
    <xdr:graphicFrame macro="">
      <xdr:nvGraphicFramePr>
        <xdr:cNvPr id="2" name="Gráfico 1">
          <a:extLst>
            <a:ext uri="{FF2B5EF4-FFF2-40B4-BE49-F238E27FC236}">
              <a16:creationId xmlns:a16="http://schemas.microsoft.com/office/drawing/2014/main" id="{D83764B5-F6F3-6CCB-730B-078FD2509A3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0" y="0"/>
    <xdr:ext cx="9308523" cy="6090227"/>
    <xdr:graphicFrame macro="">
      <xdr:nvGraphicFramePr>
        <xdr:cNvPr id="2" name="Gráfico 1">
          <a:extLst>
            <a:ext uri="{FF2B5EF4-FFF2-40B4-BE49-F238E27FC236}">
              <a16:creationId xmlns:a16="http://schemas.microsoft.com/office/drawing/2014/main" id="{0BCF8FA7-48EE-8EAC-0F70-8309B8C8449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absoluteAnchor>
    <xdr:pos x="0" y="0"/>
    <xdr:ext cx="9308523" cy="6090227"/>
    <xdr:graphicFrame macro="">
      <xdr:nvGraphicFramePr>
        <xdr:cNvPr id="2" name="Gráfico 1">
          <a:extLst>
            <a:ext uri="{FF2B5EF4-FFF2-40B4-BE49-F238E27FC236}">
              <a16:creationId xmlns:a16="http://schemas.microsoft.com/office/drawing/2014/main" id="{D606065F-AE4E-FE7C-E815-9AF263E1ECB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L:\ANALISIS%20DE%20PRODUCCION%20MORROCEL%20CUREX\Carga%20de%20pedido.xlsx" TargetMode="External"/><Relationship Id="rId1" Type="http://schemas.openxmlformats.org/officeDocument/2006/relationships/externalLinkPath" Target="file:///L:\ANALISIS%20DE%20PRODUCCION%20MORROCEL%20CUREX\Carga%20de%20pedi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ja de pedidos"/>
      <sheetName val="Base de datos"/>
      <sheetName val="Clientes"/>
    </sheetNames>
    <sheetDataSet>
      <sheetData sheetId="0">
        <row r="5">
          <cell r="C5" t="str">
            <v>01-1582</v>
          </cell>
          <cell r="D5" t="str">
            <v>00110603540</v>
          </cell>
          <cell r="E5" t="str">
            <v>ALUM-WARE PRODUCTOS DE ALUMINIO C.A.</v>
          </cell>
          <cell r="F5" t="str">
            <v>POLYPOUCH IMPRESO ANTIGRASO ALUM-WARE</v>
          </cell>
          <cell r="G5" t="str">
            <v>MCL</v>
          </cell>
          <cell r="H5" t="str">
            <v>LAMINACION</v>
          </cell>
        </row>
        <row r="6">
          <cell r="C6" t="str">
            <v>01-1610</v>
          </cell>
          <cell r="D6" t="str">
            <v>00110452168</v>
          </cell>
          <cell r="E6" t="str">
            <v>CENTRAL EL PALMAR S.A.</v>
          </cell>
          <cell r="F6" t="str">
            <v>POLYPOUCH IMPRESO MONTALBAN - MONTALBAN 4 g</v>
          </cell>
          <cell r="G6" t="str">
            <v>MCL</v>
          </cell>
          <cell r="H6" t="str">
            <v>LAMINACION</v>
          </cell>
        </row>
        <row r="7">
          <cell r="C7" t="str">
            <v>01-1598</v>
          </cell>
          <cell r="D7" t="str">
            <v>00010610000</v>
          </cell>
          <cell r="E7" t="str">
            <v>DEXX MEDICAL INDUSTRIES C.A.</v>
          </cell>
          <cell r="F7" t="str">
            <v>BOLSAS GASAS ESTIRILIZABLES DORSO SIN IMPRESIÓN</v>
          </cell>
          <cell r="G7" t="str">
            <v>MCL</v>
          </cell>
          <cell r="H7" t="str">
            <v>CORTE</v>
          </cell>
        </row>
        <row r="8">
          <cell r="C8" t="str">
            <v>32-005754</v>
          </cell>
          <cell r="D8" t="str">
            <v>01410423215</v>
          </cell>
          <cell r="E8" t="str">
            <v>SERVIQUIM,  C.A.</v>
          </cell>
          <cell r="F8" t="str">
            <v>ETIQUETAS LAMINADAS IMPRESA BLANCLORO REGULAR 1 L</v>
          </cell>
          <cell r="G8" t="str">
            <v>CX</v>
          </cell>
          <cell r="H8" t="str">
            <v>LAMINACION</v>
          </cell>
        </row>
        <row r="9">
          <cell r="C9" t="str">
            <v>01-1617</v>
          </cell>
          <cell r="D9" t="str">
            <v>00141190000</v>
          </cell>
          <cell r="E9" t="str">
            <v>ETIQUETAS SOL SIL C.A</v>
          </cell>
          <cell r="F9" t="str">
            <v>ALUMINIO LAMINADO SIN IMPRESIÓN</v>
          </cell>
          <cell r="G9" t="str">
            <v>MCL</v>
          </cell>
          <cell r="H9" t="str">
            <v>LAMINACION</v>
          </cell>
        </row>
        <row r="10">
          <cell r="C10" t="str">
            <v>01-1609</v>
          </cell>
          <cell r="D10" t="str">
            <v>00141190000</v>
          </cell>
          <cell r="E10" t="str">
            <v>ALIMENTOS POLAR COMERCIAL;C.A.</v>
          </cell>
          <cell r="F10" t="str">
            <v>ALUMINIO LAMINADO SIN IMPRESIÓN</v>
          </cell>
          <cell r="G10" t="str">
            <v>MCL</v>
          </cell>
          <cell r="H10" t="str">
            <v>LAMINACION</v>
          </cell>
        </row>
        <row r="11">
          <cell r="C11" t="str">
            <v>01-1619</v>
          </cell>
          <cell r="D11" t="str">
            <v>01410413727</v>
          </cell>
          <cell r="E11" t="str">
            <v>PEPSICO ALIMENTOS, S.C.A.</v>
          </cell>
          <cell r="F11" t="str">
            <v>LAMINACIÓN IMPRESA RUFFLES  QUESO 36 g.</v>
          </cell>
          <cell r="G11" t="str">
            <v>CX</v>
          </cell>
          <cell r="H11" t="str">
            <v>LAMINACION</v>
          </cell>
        </row>
        <row r="12">
          <cell r="C12" t="str">
            <v>01-1618</v>
          </cell>
          <cell r="D12" t="str">
            <v>01410413728</v>
          </cell>
          <cell r="E12" t="str">
            <v>PEPSICO ALIMENTOS, S.C.A.</v>
          </cell>
          <cell r="F12" t="str">
            <v xml:space="preserve">LAMINACIÓN IMPRESA RUFFLESS QUESO 125 g </v>
          </cell>
          <cell r="G12" t="str">
            <v>CX</v>
          </cell>
          <cell r="H12" t="str">
            <v>LAMINACION</v>
          </cell>
        </row>
        <row r="13">
          <cell r="C13" t="str">
            <v>01-1625</v>
          </cell>
          <cell r="D13" t="str">
            <v>01410483669</v>
          </cell>
          <cell r="E13" t="str">
            <v>C.A. SUCESORA DE JOSE PUIG &amp; CIA</v>
          </cell>
          <cell r="F13" t="str">
            <v>LAMINACION IMPRESA REX 200 g</v>
          </cell>
          <cell r="G13" t="str">
            <v>CX</v>
          </cell>
          <cell r="H13" t="str">
            <v>LAMINACION</v>
          </cell>
        </row>
        <row r="14">
          <cell r="C14" t="str">
            <v>01-1629</v>
          </cell>
          <cell r="D14" t="str">
            <v>01410413673</v>
          </cell>
          <cell r="E14" t="str">
            <v>PEPSICO ALIMENTOS, S.C.A.</v>
          </cell>
          <cell r="F14" t="str">
            <v>LAMINACION IMPRESA PAPAS JACKS SAL 100g</v>
          </cell>
          <cell r="G14" t="str">
            <v>CX</v>
          </cell>
          <cell r="H14" t="str">
            <v>LAMINACION</v>
          </cell>
        </row>
        <row r="15">
          <cell r="C15" t="str">
            <v>01-1628</v>
          </cell>
          <cell r="D15" t="str">
            <v>01410413674</v>
          </cell>
          <cell r="E15" t="str">
            <v>PEPSICO ALIMENTOS, S.C.A.</v>
          </cell>
          <cell r="F15" t="str">
            <v>LAMINACION IMPRESA PAPAS JACKS QUESO 100g</v>
          </cell>
          <cell r="G15" t="str">
            <v>CX</v>
          </cell>
          <cell r="H15" t="str">
            <v>LAMINACION</v>
          </cell>
        </row>
        <row r="16">
          <cell r="C16" t="str">
            <v>01-1611</v>
          </cell>
          <cell r="D16" t="str">
            <v>01410890542</v>
          </cell>
          <cell r="E16" t="str">
            <v>CUREX C.A.</v>
          </cell>
          <cell r="F16" t="str">
            <v>LAMINACIÓN DECOCEL UNICOLOR SOLIDO AZUL P-300</v>
          </cell>
          <cell r="G16" t="str">
            <v>CX</v>
          </cell>
          <cell r="H16" t="str">
            <v>LAMINACION</v>
          </cell>
        </row>
        <row r="17">
          <cell r="C17" t="str">
            <v>01-1616</v>
          </cell>
          <cell r="D17" t="str">
            <v>01410890561</v>
          </cell>
          <cell r="E17" t="str">
            <v>CUREX C.A.</v>
          </cell>
          <cell r="F17" t="str">
            <v>LAMINACIÓN DECOCEL UNICOLOR  SOLIDO AZUL INTENSO (P-287)</v>
          </cell>
          <cell r="G17" t="str">
            <v>CX</v>
          </cell>
          <cell r="H17" t="str">
            <v>LAMINACION</v>
          </cell>
        </row>
        <row r="18">
          <cell r="C18" t="str">
            <v>01-1627</v>
          </cell>
          <cell r="D18" t="str">
            <v>01410413685</v>
          </cell>
          <cell r="E18" t="str">
            <v>PEPSICO ALIMENTOS, S.C.A.</v>
          </cell>
          <cell r="F18" t="str">
            <v>LAMINACION IMPRESA PEPITO 100g</v>
          </cell>
          <cell r="G18" t="str">
            <v>CX</v>
          </cell>
          <cell r="H18" t="str">
            <v>LAMINACION</v>
          </cell>
        </row>
        <row r="19">
          <cell r="C19" t="str">
            <v>01-1631</v>
          </cell>
          <cell r="D19" t="str">
            <v>00030283386</v>
          </cell>
          <cell r="E19" t="str">
            <v>C.A. SUCESORA DE JOSE PUIG &amp; CIA</v>
          </cell>
          <cell r="F19" t="str">
            <v>ENVOLTORIO EXTERNO IMPRESO GALLETAS DE SODA PUIG INTEGRAL 290 g</v>
          </cell>
          <cell r="G19" t="str">
            <v>CX</v>
          </cell>
          <cell r="H19" t="str">
            <v>CORTE</v>
          </cell>
        </row>
        <row r="20">
          <cell r="C20" t="str">
            <v>01-1614</v>
          </cell>
          <cell r="D20" t="str">
            <v>01410890537</v>
          </cell>
          <cell r="E20" t="str">
            <v>CUREX C.A.</v>
          </cell>
          <cell r="F20" t="str">
            <v>LAMINACIÓN DECOCEL UNICOLOR SOLIDO VERDE MANZANA P-375</v>
          </cell>
          <cell r="G20" t="str">
            <v>CX</v>
          </cell>
          <cell r="H20" t="str">
            <v>LAMINACION</v>
          </cell>
        </row>
        <row r="21">
          <cell r="C21" t="str">
            <v>32-005762</v>
          </cell>
          <cell r="D21" t="str">
            <v>14012680000</v>
          </cell>
          <cell r="E21" t="str">
            <v>MORROCEL C.A.</v>
          </cell>
          <cell r="F21" t="str">
            <v>LAMINACION LINER INDUCCION UNIVERSAL S/I</v>
          </cell>
          <cell r="G21" t="str">
            <v>MCL</v>
          </cell>
          <cell r="H21" t="str">
            <v>LAMINACION</v>
          </cell>
        </row>
        <row r="22">
          <cell r="C22" t="str">
            <v>01-1613</v>
          </cell>
          <cell r="D22" t="str">
            <v>01410910595</v>
          </cell>
          <cell r="E22" t="str">
            <v>CUREX C.A.</v>
          </cell>
          <cell r="F22" t="str">
            <v>COCA COLA FEMSA DE VENEZUELA C.A</v>
          </cell>
          <cell r="G22" t="str">
            <v>CX</v>
          </cell>
          <cell r="H22" t="str">
            <v>LAMINACION</v>
          </cell>
        </row>
        <row r="23">
          <cell r="C23" t="str">
            <v>32-005764</v>
          </cell>
          <cell r="D23" t="str">
            <v>00110573726</v>
          </cell>
          <cell r="E23" t="str">
            <v>PACK UP DE VENEZUELA,C.A.</v>
          </cell>
          <cell r="F23" t="str">
            <v>POLYPOUCH  IMPRESO LOGO PACK UP - SIN IMPRESIÓN</v>
          </cell>
          <cell r="G23" t="str">
            <v>MCL</v>
          </cell>
          <cell r="H23" t="str">
            <v>LAMINACION</v>
          </cell>
        </row>
        <row r="24">
          <cell r="C24" t="str">
            <v>01-1620</v>
          </cell>
          <cell r="D24" t="str">
            <v>01410413663</v>
          </cell>
          <cell r="E24" t="str">
            <v>PEPSICO ALIMENTOS, S.C.A.</v>
          </cell>
          <cell r="F24" t="str">
            <v>LAMINACION IMPRESA CHEETOS CRUNCHY 145g</v>
          </cell>
          <cell r="G24" t="str">
            <v>CX</v>
          </cell>
          <cell r="H24" t="str">
            <v>LAMINACION</v>
          </cell>
        </row>
        <row r="25">
          <cell r="C25" t="str">
            <v>01-1626</v>
          </cell>
          <cell r="D25" t="str">
            <v>01410413707</v>
          </cell>
          <cell r="E25" t="str">
            <v>PEPSICO ALIMENTOS, S.C.A.</v>
          </cell>
          <cell r="F25" t="str">
            <v>LAMINACION IMPRESA CHEESE TRIS 150g</v>
          </cell>
          <cell r="G25" t="str">
            <v>CX</v>
          </cell>
          <cell r="H25" t="str">
            <v>LAMINACION</v>
          </cell>
        </row>
        <row r="26">
          <cell r="C26" t="str">
            <v>01-1633</v>
          </cell>
          <cell r="D26" t="str">
            <v>01410393660</v>
          </cell>
          <cell r="E26" t="str">
            <v>GOMBY INDUSTRIAS ALIMENTICIAS, C.A.</v>
          </cell>
          <cell r="F26" t="str">
            <v>LAMINACION IMPRESA GOMITAS TIBU Y SU PANDILLAS 30 g</v>
          </cell>
          <cell r="G26" t="str">
            <v>CX</v>
          </cell>
          <cell r="H26" t="str">
            <v>LAMINACION</v>
          </cell>
        </row>
        <row r="27">
          <cell r="C27" t="str">
            <v>01-1635</v>
          </cell>
          <cell r="D27" t="str">
            <v>00110452168</v>
          </cell>
          <cell r="E27" t="str">
            <v>CENTRAL EL PALMAR S.A.</v>
          </cell>
          <cell r="F27" t="str">
            <v>POLYPOUCH IMPRESO MONTALBAN - MONTALBAN 4 g</v>
          </cell>
          <cell r="G27" t="str">
            <v>MCL</v>
          </cell>
          <cell r="H27" t="str">
            <v>LAMINACION</v>
          </cell>
        </row>
        <row r="28">
          <cell r="C28" t="str">
            <v>01-1632</v>
          </cell>
          <cell r="D28" t="str">
            <v>09711013181</v>
          </cell>
          <cell r="E28" t="str">
            <v>ALIMENTOS POLAR COMERCIAL, C.A.</v>
          </cell>
          <cell r="F28" t="str">
            <v>LAMINACIÒN IMPRESA TODDY 400 g</v>
          </cell>
          <cell r="G28" t="str">
            <v>MCL</v>
          </cell>
          <cell r="H28" t="str">
            <v>LAMINACION</v>
          </cell>
        </row>
        <row r="29">
          <cell r="C29" t="str">
            <v>01-1612</v>
          </cell>
          <cell r="D29" t="str">
            <v>01410890623</v>
          </cell>
          <cell r="E29" t="str">
            <v>CUREX C.A.</v>
          </cell>
          <cell r="F29" t="str">
            <v>LAMINACIÓN DECOCEL UNICOLOR SOLIDO ROJO</v>
          </cell>
          <cell r="G29" t="str">
            <v>CX</v>
          </cell>
          <cell r="H29" t="str">
            <v>LAMINACION</v>
          </cell>
        </row>
        <row r="30">
          <cell r="C30" t="str">
            <v>01-1634</v>
          </cell>
          <cell r="D30" t="str">
            <v>12410890000</v>
          </cell>
          <cell r="E30" t="str">
            <v>SONOCO VENEZOLANA, C.A.</v>
          </cell>
          <cell r="F30" t="str">
            <v>LAMINACION LINER  S/I</v>
          </cell>
          <cell r="G30" t="str">
            <v>MCL</v>
          </cell>
          <cell r="H30" t="str">
            <v>LAMINACION</v>
          </cell>
        </row>
        <row r="31">
          <cell r="C31" t="str">
            <v>01-1636</v>
          </cell>
          <cell r="D31" t="str">
            <v>00110452168</v>
          </cell>
          <cell r="E31" t="str">
            <v>CENTRAL EL PALMAR S.A.</v>
          </cell>
          <cell r="F31" t="str">
            <v>POLYPOUCH IMPRESO MONTALBAN - MONTALBAN 4 g</v>
          </cell>
          <cell r="G31" t="str">
            <v>MCL</v>
          </cell>
          <cell r="H31" t="str">
            <v>LAMINACION</v>
          </cell>
        </row>
        <row r="32">
          <cell r="C32" t="str">
            <v>01-1638</v>
          </cell>
          <cell r="D32" t="str">
            <v>00110603713</v>
          </cell>
          <cell r="E32" t="str">
            <v>MONTALAR DE VENEZUELA, S.A.</v>
          </cell>
          <cell r="F32" t="str">
            <v>POLYPOUCH IMPRESO STICK MONTALBÁN “0” CALORIAS 1 g</v>
          </cell>
          <cell r="G32" t="str">
            <v>MCL</v>
          </cell>
          <cell r="H32" t="str">
            <v>LAMINACION</v>
          </cell>
        </row>
        <row r="33">
          <cell r="C33" t="str">
            <v>01-1640</v>
          </cell>
          <cell r="D33" t="str">
            <v>00030233606</v>
          </cell>
          <cell r="E33" t="str">
            <v xml:space="preserve">PEPSI-COLA VENEZUELA, C.A. </v>
          </cell>
          <cell r="F33" t="str">
            <v>ETIQUETA MONOCAPA IMPRESA REFRESCO PEPSI 2 L</v>
          </cell>
          <cell r="G33" t="str">
            <v>CX</v>
          </cell>
          <cell r="H33" t="str">
            <v>CORTE</v>
          </cell>
        </row>
        <row r="34">
          <cell r="C34" t="str">
            <v>01-1615</v>
          </cell>
          <cell r="D34" t="str">
            <v>01410892047</v>
          </cell>
          <cell r="E34" t="str">
            <v>CUREX C.A.</v>
          </cell>
          <cell r="F34" t="str">
            <v>LAMINACIÓN DECOCEL UNICOLOR SOLIDO FUCSIA</v>
          </cell>
          <cell r="G34" t="str">
            <v>CX</v>
          </cell>
          <cell r="H34" t="str">
            <v>LAMINACION</v>
          </cell>
        </row>
        <row r="35">
          <cell r="C35" t="str">
            <v>01-1639</v>
          </cell>
          <cell r="D35" t="str">
            <v>TXPARQ040A001</v>
          </cell>
          <cell r="E35" t="str">
            <v>PEPSICO ALIMENTOS, S.C.A.</v>
          </cell>
          <cell r="F35" t="str">
            <v>LAMINACION IMPRESA ROSQUIS 35g</v>
          </cell>
          <cell r="G35" t="str">
            <v>CX</v>
          </cell>
          <cell r="H35" t="str">
            <v>LAMINACION</v>
          </cell>
        </row>
        <row r="36">
          <cell r="C36" t="str">
            <v>01-1641</v>
          </cell>
          <cell r="D36" t="str">
            <v>TXGIGU040A001</v>
          </cell>
          <cell r="E36" t="str">
            <v>GOMBY INDUSTRIAS ALIMENTICIAS, C.A.</v>
          </cell>
          <cell r="F36" t="str">
            <v>LAMINACION IMPRESA GOMITAS GUSI 100g</v>
          </cell>
          <cell r="G36" t="str">
            <v>CX</v>
          </cell>
          <cell r="H36" t="str">
            <v>LAMINACION</v>
          </cell>
        </row>
        <row r="37">
          <cell r="C37" t="str">
            <v>01-1643</v>
          </cell>
          <cell r="D37" t="str">
            <v>TXSPMF042A001</v>
          </cell>
          <cell r="E37" t="str">
            <v>C.A. SUCESORA DE JOSE PUIG &amp; CIA</v>
          </cell>
          <cell r="F37" t="str">
            <v>LAMINACION IMPRESA MORDISQUITOS FRESA 150g</v>
          </cell>
          <cell r="G37" t="str">
            <v>CX</v>
          </cell>
          <cell r="H37" t="str">
            <v>LAMINACION</v>
          </cell>
        </row>
        <row r="38">
          <cell r="C38" t="str">
            <v>01-1642</v>
          </cell>
          <cell r="D38" t="str">
            <v>TXSPMS042A001</v>
          </cell>
          <cell r="E38" t="str">
            <v>C.A. SUCESORA DE JOSE PUIG &amp; CIA</v>
          </cell>
          <cell r="F38" t="str">
            <v>LAMINACION IMPRESA MARIA PUIG SELECTA 250g</v>
          </cell>
          <cell r="G38" t="str">
            <v>CX</v>
          </cell>
          <cell r="H38" t="str">
            <v>LAMINACION</v>
          </cell>
        </row>
        <row r="39">
          <cell r="C39" t="str">
            <v>01-1646</v>
          </cell>
          <cell r="D39" t="str">
            <v>TXPCJQ041B001</v>
          </cell>
          <cell r="E39" t="str">
            <v>PEPSICO ALIMENTOS, S.C.A.</v>
          </cell>
          <cell r="F39" t="str">
            <v>LAMINACION IMPRESA PAPAS JACKS QUESO 100g</v>
          </cell>
          <cell r="G39" t="str">
            <v>CX</v>
          </cell>
          <cell r="H39" t="str">
            <v>LAMINACION</v>
          </cell>
        </row>
        <row r="40">
          <cell r="C40" t="str">
            <v>01-1647</v>
          </cell>
          <cell r="D40" t="str">
            <v>TXPCJS041B001</v>
          </cell>
          <cell r="E40" t="str">
            <v>PEPSICO ALIMENTOS, S.C.A.</v>
          </cell>
          <cell r="F40" t="str">
            <v>LAMINACION IMPRESA PAPAS JACKS SAL 100g</v>
          </cell>
          <cell r="G40" t="str">
            <v>CX</v>
          </cell>
          <cell r="H40" t="str">
            <v>LAMINACION</v>
          </cell>
        </row>
        <row r="41">
          <cell r="C41" t="str">
            <v>01-1650</v>
          </cell>
          <cell r="D41" t="str">
            <v>TXPACC041B001</v>
          </cell>
          <cell r="E41" t="str">
            <v>PEPSICO ALIMENTOS, S.C.A.</v>
          </cell>
          <cell r="F41" t="str">
            <v>LAMINACION IMPRESA CHEETOS CRUNCHY 145g</v>
          </cell>
          <cell r="G41" t="str">
            <v>CX</v>
          </cell>
          <cell r="H41" t="str">
            <v>LAMINACION</v>
          </cell>
        </row>
        <row r="42">
          <cell r="C42" t="str">
            <v>01-1644</v>
          </cell>
          <cell r="D42" t="str">
            <v>TXPARQ040A001</v>
          </cell>
          <cell r="E42" t="str">
            <v>PEPSICO ALIMENTOS, S.C.A.</v>
          </cell>
          <cell r="F42" t="str">
            <v>LAMINACION IMPRESA ROSQUIS 35g</v>
          </cell>
          <cell r="G42" t="str">
            <v>CX</v>
          </cell>
          <cell r="H42" t="str">
            <v>LAMINACION</v>
          </cell>
        </row>
        <row r="43">
          <cell r="C43" t="str">
            <v>32-005769</v>
          </cell>
          <cell r="D43" t="str">
            <v>TMAJBF096C001</v>
          </cell>
          <cell r="E43" t="str">
            <v>ALIMENTOS DEL JARDIN C.A.</v>
          </cell>
          <cell r="F43" t="str">
            <v>LAMINACIÓN IMPRESA BEBIDA FRUXI LIFE LIMÓN 30g</v>
          </cell>
          <cell r="G43" t="str">
            <v>MCL</v>
          </cell>
          <cell r="H43" t="str">
            <v>LAMINACION</v>
          </cell>
        </row>
        <row r="44">
          <cell r="C44" t="str">
            <v>32-005771</v>
          </cell>
          <cell r="D44" t="str">
            <v>TMARFC045A001</v>
          </cell>
          <cell r="E44" t="str">
            <v>ALFONZO RIVAS &amp; CIA, C.A.</v>
          </cell>
          <cell r="F44" t="str">
            <v xml:space="preserve">LAMINACION IMPRESA FLIPS CHOCOLATE 120 g </v>
          </cell>
          <cell r="G44" t="str">
            <v>MCL</v>
          </cell>
          <cell r="H44" t="str">
            <v>LAMINACION</v>
          </cell>
        </row>
        <row r="45">
          <cell r="C45" t="str">
            <v>01-1651</v>
          </cell>
          <cell r="D45" t="str">
            <v>TMAPTD101C001</v>
          </cell>
          <cell r="E45" t="str">
            <v>ALIMENTOS POLAR COMERCIAL, C.A.</v>
          </cell>
          <cell r="F45" t="str">
            <v>LAMINACION IMPRESA TODDY 400 g</v>
          </cell>
          <cell r="G45" t="str">
            <v>MCL</v>
          </cell>
          <cell r="H45" t="str">
            <v>LAMINACION</v>
          </cell>
        </row>
        <row r="46">
          <cell r="C46" t="str">
            <v>01-1658</v>
          </cell>
          <cell r="D46" t="str">
            <v>TMAPLD107A001</v>
          </cell>
          <cell r="E46" t="str">
            <v>ALIMENTOS POLAR COMERCIAL, C.A.</v>
          </cell>
          <cell r="F46" t="str">
            <v>LAMINACION IMPRESA LIPTON ICE TEA DURAZNO 270g</v>
          </cell>
          <cell r="G46" t="str">
            <v>MCL</v>
          </cell>
          <cell r="H46" t="str">
            <v>LAMINACION</v>
          </cell>
        </row>
        <row r="47">
          <cell r="C47" t="str">
            <v>01-1649</v>
          </cell>
          <cell r="D47" t="str">
            <v>TMAPAL1190010</v>
          </cell>
          <cell r="E47" t="str">
            <v>ALIMENTOS POLAR COMERCIAL, C.A.</v>
          </cell>
          <cell r="F47" t="str">
            <v>ALUMINIO LAMINADO SIN IMPRESIÓN</v>
          </cell>
          <cell r="G47" t="str">
            <v>MCL</v>
          </cell>
          <cell r="H47" t="str">
            <v>LAMINACION</v>
          </cell>
        </row>
        <row r="48">
          <cell r="C48" t="str">
            <v>01-1656</v>
          </cell>
          <cell r="D48" t="str">
            <v>TMVRAB057A001</v>
          </cell>
          <cell r="E48" t="str">
            <v>INDUSTRIAS VALLE REAL C.A.</v>
          </cell>
          <cell r="F48" t="str">
            <v xml:space="preserve">POLYPOUCH IMPRESO VALLE REAL </v>
          </cell>
          <cell r="G48" t="str">
            <v>MCL</v>
          </cell>
          <cell r="H48" t="str">
            <v>LAMINACION</v>
          </cell>
        </row>
        <row r="49">
          <cell r="C49" t="str">
            <v>01-1661</v>
          </cell>
          <cell r="D49" t="str">
            <v>TMVRAV0570001</v>
          </cell>
          <cell r="E49" t="str">
            <v>INDUSTRIAS VALLE REAL C.A.</v>
          </cell>
          <cell r="F49" t="str">
            <v>POLYPOUCH S/I</v>
          </cell>
          <cell r="G49" t="str">
            <v>MCL</v>
          </cell>
          <cell r="H49" t="str">
            <v>LAMINACION</v>
          </cell>
        </row>
        <row r="50">
          <cell r="C50" t="str">
            <v>01-1659</v>
          </cell>
          <cell r="D50" t="str">
            <v>TMVRAV057A001</v>
          </cell>
          <cell r="E50" t="str">
            <v>INDUSTRIAS VALLE REAL C.A.</v>
          </cell>
          <cell r="F50" t="str">
            <v xml:space="preserve">POLYPOUCH IMPRESO VALLE REAL </v>
          </cell>
          <cell r="G50" t="str">
            <v>MCL</v>
          </cell>
          <cell r="H50" t="str">
            <v>LAMINACION</v>
          </cell>
        </row>
        <row r="51">
          <cell r="C51" t="str">
            <v>01-1648</v>
          </cell>
          <cell r="D51" t="str">
            <v>TXPARC041A001</v>
          </cell>
          <cell r="E51" t="str">
            <v>PEPSICO ALIMENTOS, S.C.A.</v>
          </cell>
          <cell r="F51" t="str">
            <v>LAMINACIÓN IMPRESA RUFFLES CREMA Y CEBOLLA 125 g</v>
          </cell>
          <cell r="G51" t="str">
            <v>CX</v>
          </cell>
          <cell r="H51" t="str">
            <v>LAMINACION</v>
          </cell>
        </row>
        <row r="52">
          <cell r="C52" t="str">
            <v>01-1653</v>
          </cell>
          <cell r="D52" t="str">
            <v>TMAPGA094A001</v>
          </cell>
          <cell r="E52" t="str">
            <v>ALIMENTOS POLAR COMERCIAL, C.A.</v>
          </cell>
          <cell r="F52" t="str">
            <v>LAMINACION IMPRESA GELATINA GOLDEN FRESA 96g</v>
          </cell>
          <cell r="G52" t="str">
            <v>MCL</v>
          </cell>
          <cell r="H52" t="str">
            <v>LAMINACION</v>
          </cell>
        </row>
        <row r="53">
          <cell r="C53" t="str">
            <v>01-1662</v>
          </cell>
          <cell r="D53" t="str">
            <v>TXPCPP041A001</v>
          </cell>
          <cell r="E53" t="str">
            <v>PEPSICO ALIMENTOS, S.C.A.</v>
          </cell>
          <cell r="F53" t="str">
            <v>LAMINACION IMPRESA PEPITO 100g</v>
          </cell>
          <cell r="G53" t="str">
            <v>CX</v>
          </cell>
          <cell r="H53" t="str">
            <v>LAMINACION</v>
          </cell>
        </row>
        <row r="54">
          <cell r="C54" t="str">
            <v>01-1655</v>
          </cell>
          <cell r="D54" t="str">
            <v>TMAPLD988A001</v>
          </cell>
          <cell r="E54" t="str">
            <v>ALIMENTOS POLAR COMERCIAL, C.A.</v>
          </cell>
          <cell r="F54" t="str">
            <v>LAMINACIÓN IMPRESA LIPTON ICE TEA  DURAZNO 90g</v>
          </cell>
          <cell r="G54" t="str">
            <v>MCL</v>
          </cell>
          <cell r="H54" t="str">
            <v>LAMINACION</v>
          </cell>
        </row>
        <row r="55">
          <cell r="C55" t="str">
            <v>01-1654</v>
          </cell>
          <cell r="D55" t="str">
            <v>TMAPLD088A001</v>
          </cell>
          <cell r="E55" t="str">
            <v>ALIMENTOS POLAR COMERCIAL, C.A.</v>
          </cell>
          <cell r="F55" t="str">
            <v>LAMINACIÓN IMPRESA LIPTON ICE TEA  DURAZNO 90g</v>
          </cell>
          <cell r="G55" t="str">
            <v>MCL</v>
          </cell>
          <cell r="H55" t="str">
            <v>LAMINACION</v>
          </cell>
        </row>
        <row r="56">
          <cell r="C56" t="str">
            <v>01-1664</v>
          </cell>
          <cell r="D56" t="str">
            <v>TXAVEM028A001</v>
          </cell>
          <cell r="E56" t="str">
            <v>AMCOR RIGID PACKAGING DE VENEZUELA, S.A.</v>
          </cell>
          <cell r="F56" t="str">
            <v>ETIQUETA IMPRESA MINALBA 1,5 L</v>
          </cell>
          <cell r="G56" t="str">
            <v>CX</v>
          </cell>
          <cell r="H56" t="str">
            <v>CORTE</v>
          </cell>
        </row>
        <row r="57">
          <cell r="C57" t="str">
            <v>01-1663</v>
          </cell>
          <cell r="D57" t="str">
            <v>TXPCCT041A001</v>
          </cell>
          <cell r="E57" t="str">
            <v>PEPSICO ALIMENTOS, S.C.A.</v>
          </cell>
          <cell r="F57" t="str">
            <v>LAMINACION IMPRESA CHEESE TRIS 150g</v>
          </cell>
          <cell r="G57" t="str">
            <v>CX</v>
          </cell>
          <cell r="H57" t="str">
            <v>LAMINACION</v>
          </cell>
        </row>
        <row r="58">
          <cell r="C58" t="str">
            <v>01-1666</v>
          </cell>
          <cell r="D58" t="str">
            <v>TXPACT041B001</v>
          </cell>
          <cell r="E58" t="str">
            <v>PEPSICO ALIMENTOS, S.C.A.</v>
          </cell>
          <cell r="F58" t="str">
            <v xml:space="preserve">LAMINACIÓN IMPRESA CHEESE TRIS 54 g. </v>
          </cell>
          <cell r="G58" t="str">
            <v>CX</v>
          </cell>
          <cell r="H58" t="str">
            <v>LAMINACION</v>
          </cell>
        </row>
        <row r="59">
          <cell r="C59" t="str">
            <v>01-1672</v>
          </cell>
          <cell r="D59" t="str">
            <v>TXSPGF042A001</v>
          </cell>
          <cell r="E59" t="str">
            <v>C.A. SUCESORA DE JOSE PUIG &amp; CIA</v>
          </cell>
          <cell r="F59" t="str">
            <v xml:space="preserve">LAMINACIÓN  IMPRESA  GALLETAS FLORIDA  235 g. </v>
          </cell>
          <cell r="G59" t="str">
            <v>CX</v>
          </cell>
          <cell r="H59" t="str">
            <v>LAMINACION</v>
          </cell>
        </row>
        <row r="60">
          <cell r="C60" t="str">
            <v>01-1667</v>
          </cell>
          <cell r="D60" t="str">
            <v>TXGIGR039A001</v>
          </cell>
          <cell r="E60" t="str">
            <v>GOMBY INDUSTRIAS ALIMENTICIAS, C.A.</v>
          </cell>
          <cell r="F60" t="str">
            <v>LAMINACIÓN IMPRESA GOMITAS ROCO 30 g.</v>
          </cell>
          <cell r="G60" t="str">
            <v>CX</v>
          </cell>
          <cell r="H60" t="str">
            <v>LAMINACION</v>
          </cell>
        </row>
        <row r="61">
          <cell r="C61" t="str">
            <v>32-005779</v>
          </cell>
          <cell r="D61" t="str">
            <v>TMARVB111A001</v>
          </cell>
          <cell r="E61" t="str">
            <v>ALFONZO RIVAS &amp; CIA, C.A.</v>
          </cell>
          <cell r="F61" t="str">
            <v>LAMINACION IMPRESA TE LISTO TE VERDE FRUTOS DEL BOSQUE 48g</v>
          </cell>
          <cell r="G61" t="str">
            <v>MCL</v>
          </cell>
          <cell r="H61" t="str">
            <v>LAMINACION</v>
          </cell>
        </row>
        <row r="62">
          <cell r="C62" t="str">
            <v>32-005777</v>
          </cell>
          <cell r="D62" t="str">
            <v>TMARTM111A001</v>
          </cell>
          <cell r="E62" t="str">
            <v>ALFONZO RIVAS &amp; CIA, C.A.</v>
          </cell>
          <cell r="F62" t="str">
            <v>LAMINACION IMPRESA TE LISTO MANGO 90 g</v>
          </cell>
          <cell r="G62" t="str">
            <v>MCL</v>
          </cell>
          <cell r="H62" t="str">
            <v>LAMINACION</v>
          </cell>
        </row>
        <row r="63">
          <cell r="C63" t="str">
            <v>32-005782</v>
          </cell>
          <cell r="D63" t="str">
            <v>TMARTD111A001</v>
          </cell>
          <cell r="E63" t="str">
            <v>ALFONZO RIVAS &amp; CIA, C.A.</v>
          </cell>
          <cell r="F63" t="str">
            <v>LAMINACIÓN IMPRESA TE LISTO DURAZNO 90 g.</v>
          </cell>
          <cell r="G63" t="str">
            <v>MCL</v>
          </cell>
          <cell r="H63" t="str">
            <v>LAMINACION</v>
          </cell>
        </row>
        <row r="64">
          <cell r="C64" t="str">
            <v>32-005778</v>
          </cell>
          <cell r="D64" t="str">
            <v>TMARVM111A001</v>
          </cell>
          <cell r="E64" t="str">
            <v>ALFONZO RIVAS &amp; CIA, C.A.</v>
          </cell>
          <cell r="F64" t="str">
            <v>LAMINACIÓN IMPRESA TE VERDE MANZANA  LIGHT 48g</v>
          </cell>
          <cell r="G64" t="str">
            <v>MCL</v>
          </cell>
          <cell r="H64" t="str">
            <v>LAMINACION</v>
          </cell>
        </row>
        <row r="65">
          <cell r="C65" t="str">
            <v>32-005773</v>
          </cell>
          <cell r="D65" t="str">
            <v>TMARMZ044A001</v>
          </cell>
          <cell r="E65" t="str">
            <v>ALFONZO RIVAS &amp; CIA, C.A.</v>
          </cell>
          <cell r="F65" t="str">
            <v>LAMINACION IMPRESA MAIZINA 90 g</v>
          </cell>
          <cell r="G65" t="str">
            <v>MCL</v>
          </cell>
          <cell r="H65" t="str">
            <v>LAMINACION</v>
          </cell>
        </row>
        <row r="66">
          <cell r="C66" t="str">
            <v>32-005774</v>
          </cell>
          <cell r="D66" t="str">
            <v>TMARMZ044B001</v>
          </cell>
          <cell r="E66" t="str">
            <v>ALFONZO RIVAS &amp; CIA, C.A.</v>
          </cell>
          <cell r="F66" t="str">
            <v>LAMINACION IMPRESA MAIZINA 400g</v>
          </cell>
          <cell r="G66" t="str">
            <v>MCL</v>
          </cell>
          <cell r="H66" t="str">
            <v>LAMINACION</v>
          </cell>
        </row>
        <row r="67">
          <cell r="C67" t="str">
            <v>32-005787</v>
          </cell>
          <cell r="D67" t="str">
            <v>TMAPAL1190010</v>
          </cell>
          <cell r="E67" t="str">
            <v>ALIMENTOS POLAR COMERCIAL, C.A.</v>
          </cell>
          <cell r="F67" t="str">
            <v>ALUMINIO LAMINADO SIN IMPRESIÓN</v>
          </cell>
          <cell r="G67" t="str">
            <v>MCL</v>
          </cell>
          <cell r="H67" t="str">
            <v>LAMINACION</v>
          </cell>
        </row>
        <row r="68">
          <cell r="C68" t="str">
            <v>32-005775</v>
          </cell>
          <cell r="D68" t="str">
            <v>TMARMZ044C001</v>
          </cell>
          <cell r="E68" t="str">
            <v>ALFONZO RIVAS &amp; CIA, C.A.</v>
          </cell>
          <cell r="F68" t="str">
            <v>LAMINACION IMPRESA MAIZINA 800g</v>
          </cell>
          <cell r="G68" t="str">
            <v>MCL</v>
          </cell>
          <cell r="H68" t="str">
            <v>LAMINACION</v>
          </cell>
        </row>
        <row r="69">
          <cell r="C69" t="str">
            <v>01-1675</v>
          </cell>
          <cell r="D69" t="str">
            <v>TMAPLD988A001</v>
          </cell>
          <cell r="E69" t="str">
            <v>ALIMENTOS POLAR COMERCIAL, C.A.</v>
          </cell>
          <cell r="F69" t="str">
            <v>LAMINACIÓN IMPRESA LIPTON ICE TEA  DURAZNO 90g</v>
          </cell>
          <cell r="G69" t="str">
            <v>MCL</v>
          </cell>
          <cell r="H69" t="str">
            <v>LAMINACION</v>
          </cell>
        </row>
        <row r="70">
          <cell r="C70" t="str">
            <v>01-1674</v>
          </cell>
          <cell r="D70" t="str">
            <v>TMAPLD07A001</v>
          </cell>
          <cell r="E70" t="str">
            <v>ALIMENTOS POLAR COMERCIAL, C.A.</v>
          </cell>
          <cell r="F70" t="str">
            <v>LAMINACION IMPRESA LIPTON ICE TEA DURAZNO 270g</v>
          </cell>
          <cell r="G70" t="str">
            <v>MCL</v>
          </cell>
          <cell r="H70" t="str">
            <v>LAMINACION</v>
          </cell>
        </row>
        <row r="71">
          <cell r="C71" t="str">
            <v>01-1676</v>
          </cell>
          <cell r="D71" t="str">
            <v>TMAPLL988A001</v>
          </cell>
          <cell r="E71" t="str">
            <v>ALIMENTOS POLAR COMERCIAL, C.A.</v>
          </cell>
          <cell r="F71" t="str">
            <v>LAMINACION IMPRESA LIPTON ICE TEA LIMÓN 90 g</v>
          </cell>
          <cell r="G71" t="str">
            <v>MCL</v>
          </cell>
          <cell r="H71" t="str">
            <v>LAMINACION</v>
          </cell>
        </row>
        <row r="72">
          <cell r="C72" t="str">
            <v>01-1680</v>
          </cell>
          <cell r="D72" t="str">
            <v>TMAPAL1190010</v>
          </cell>
          <cell r="E72" t="str">
            <v>ALIMENTOS POLAR COMERCIAL, C.A.</v>
          </cell>
          <cell r="F72" t="str">
            <v>ALUMINIO LAMINADO SIN IMPRESIÓN</v>
          </cell>
          <cell r="G72" t="str">
            <v>MCL</v>
          </cell>
          <cell r="H72" t="str">
            <v>LAMINACION</v>
          </cell>
        </row>
        <row r="73">
          <cell r="C73" t="str">
            <v>32-005776</v>
          </cell>
          <cell r="D73" t="str">
            <v>TMARMZ076A001</v>
          </cell>
          <cell r="E73" t="str">
            <v>ALFONZO RIVAS &amp; CIA, C.A.</v>
          </cell>
          <cell r="F73" t="str">
            <v>LAMINACION IMPRESA MAIZINA 2 kg</v>
          </cell>
          <cell r="G73" t="str">
            <v>MCL</v>
          </cell>
          <cell r="H73" t="str">
            <v>LAMINACION</v>
          </cell>
        </row>
        <row r="74">
          <cell r="C74" t="str">
            <v>01-1681</v>
          </cell>
          <cell r="D74" t="str">
            <v>TMAPAL1190010</v>
          </cell>
          <cell r="E74" t="str">
            <v>ALIMENTOS POLAR COMERCIAL, C.A.</v>
          </cell>
          <cell r="F74" t="str">
            <v>ALUMINIO LAMINADO SIN IMPRESIÓN</v>
          </cell>
          <cell r="G74" t="str">
            <v>MCL</v>
          </cell>
          <cell r="H74" t="str">
            <v>LAMINACION</v>
          </cell>
        </row>
        <row r="75">
          <cell r="C75" t="str">
            <v>01-1679</v>
          </cell>
          <cell r="D75" t="str">
            <v>TMAWAR060B001</v>
          </cell>
          <cell r="E75" t="str">
            <v>ALUM-WARE PRODUCTOS DE ALUMINIO C.A.</v>
          </cell>
          <cell r="F75" t="str">
            <v>POLYPOUCH IMPRESO ANTIGRASO ALUM-WARE</v>
          </cell>
          <cell r="G75" t="str">
            <v>MCL</v>
          </cell>
          <cell r="H75" t="str">
            <v>LAMINACION</v>
          </cell>
        </row>
        <row r="76">
          <cell r="C76" t="str">
            <v>01-1687</v>
          </cell>
          <cell r="D76" t="str">
            <v>TXPACC041B001</v>
          </cell>
          <cell r="E76" t="str">
            <v>PEPSICO ALIMENTOS, S.C.A.</v>
          </cell>
          <cell r="F76" t="str">
            <v>LAMINACION IMPRESA CHEETOS CRUNCHY 145g</v>
          </cell>
          <cell r="G76" t="str">
            <v>CX</v>
          </cell>
          <cell r="H76" t="str">
            <v>LAMINACION</v>
          </cell>
        </row>
        <row r="77">
          <cell r="C77" t="str">
            <v>01-1683</v>
          </cell>
          <cell r="D77" t="str">
            <v>TMAWAR060B001</v>
          </cell>
          <cell r="E77" t="str">
            <v>ALUM-WARE PRODUCTOS DE ALUMINIO C.A.</v>
          </cell>
          <cell r="F77" t="str">
            <v>POLYPOUCH IMPRESO ANTIGRASO ALUM-WARE</v>
          </cell>
          <cell r="G77" t="str">
            <v>MCL</v>
          </cell>
          <cell r="H77" t="str">
            <v>LAMINACION</v>
          </cell>
        </row>
        <row r="78">
          <cell r="C78" t="str">
            <v>01-1682</v>
          </cell>
          <cell r="D78" t="str">
            <v>TMAWAR060B001</v>
          </cell>
          <cell r="E78" t="str">
            <v>ALUM-WARE PRODUCTOS DE ALUMINIO C.A.</v>
          </cell>
          <cell r="F78" t="str">
            <v>POLYPOUCH IMPRESO ANTIGRASO ALUM-WARE</v>
          </cell>
          <cell r="G78" t="str">
            <v>MCL</v>
          </cell>
          <cell r="H78" t="str">
            <v>LAMINACION</v>
          </cell>
        </row>
        <row r="79">
          <cell r="C79" t="str">
            <v>01-1686</v>
          </cell>
          <cell r="D79" t="str">
            <v>TMMCAR060A001</v>
          </cell>
          <cell r="E79" t="str">
            <v>ABASTO Y CHARCUTERIA LAS BRISAS DEL SUR, C.A.</v>
          </cell>
          <cell r="F79" t="str">
            <v>POLYPOUCH  IMPRESO ANTIGRASO ESTÁNDAR</v>
          </cell>
          <cell r="G79" t="str">
            <v>MCL</v>
          </cell>
          <cell r="H79" t="str">
            <v>LAMINACION</v>
          </cell>
        </row>
        <row r="80">
          <cell r="C80" t="str">
            <v>01-1690</v>
          </cell>
          <cell r="D80" t="str">
            <v>TMMCAR060A001</v>
          </cell>
          <cell r="E80" t="str">
            <v>URGEPA, C.A</v>
          </cell>
          <cell r="F80" t="str">
            <v>POLYPOUCH  IMPRESO ANTIGRASO ESTÁNDAR</v>
          </cell>
          <cell r="G80" t="str">
            <v>MCL</v>
          </cell>
          <cell r="H80" t="str">
            <v>LAMINACION</v>
          </cell>
        </row>
        <row r="81">
          <cell r="C81" t="str">
            <v>01-1685</v>
          </cell>
          <cell r="D81" t="str">
            <v>TMMCAR060A001</v>
          </cell>
          <cell r="E81" t="str">
            <v>MORROCEL C.A.</v>
          </cell>
          <cell r="F81" t="str">
            <v>POLYPOUCH  IMPRESO ANTIGRASO ESTÁNDAR</v>
          </cell>
          <cell r="G81" t="str">
            <v>MCL</v>
          </cell>
          <cell r="H81" t="str">
            <v>LAMINACION</v>
          </cell>
        </row>
        <row r="82">
          <cell r="C82" t="str">
            <v>01-1689</v>
          </cell>
          <cell r="D82" t="str">
            <v>TXPCEP023P002</v>
          </cell>
          <cell r="E82" t="str">
            <v xml:space="preserve">PEPSI-COLA VENEZUELA, C.A. </v>
          </cell>
          <cell r="F82" t="str">
            <v xml:space="preserve">ETIQUETA MONOCAPA IMPRESA REFRESCO PEPSI 2 L </v>
          </cell>
          <cell r="G82" t="str">
            <v>CX</v>
          </cell>
          <cell r="H82" t="str">
            <v>CORTE</v>
          </cell>
        </row>
        <row r="83">
          <cell r="C83" t="str">
            <v>01-1678</v>
          </cell>
          <cell r="D83" t="str">
            <v>TMAWAR060B001</v>
          </cell>
          <cell r="E83" t="str">
            <v>ALUM-WARE PRODUCTOS DE ALUMINIO C.A.</v>
          </cell>
          <cell r="F83" t="str">
            <v>POLYPOUCH IMPRESO ANTIGRASO ALUM-WARE</v>
          </cell>
          <cell r="G83" t="str">
            <v>MCL</v>
          </cell>
          <cell r="H83" t="str">
            <v>LAMINACION</v>
          </cell>
        </row>
        <row r="84">
          <cell r="C84" t="str">
            <v>01-1665</v>
          </cell>
          <cell r="D84" t="str">
            <v>TMAPTD101C001</v>
          </cell>
          <cell r="E84" t="str">
            <v>ALIMENTOS POLAR COMERCIAL, C.A.</v>
          </cell>
          <cell r="F84" t="str">
            <v>LAMINACION IMPRESA TODDY 400 g</v>
          </cell>
          <cell r="G84" t="str">
            <v>MCL</v>
          </cell>
          <cell r="H84" t="str">
            <v>LAMINACION</v>
          </cell>
        </row>
        <row r="85">
          <cell r="C85" t="str">
            <v>01-1692</v>
          </cell>
          <cell r="D85" t="str">
            <v>TMCLPD073A001</v>
          </cell>
          <cell r="E85" t="str">
            <v>CELOVEN, C.A.</v>
          </cell>
          <cell r="F85" t="str">
            <v>POLYPOUCH SILICONADO DECOCEL 73 g</v>
          </cell>
          <cell r="G85" t="str">
            <v>MCL</v>
          </cell>
          <cell r="H85" t="str">
            <v>LAMINACION</v>
          </cell>
        </row>
        <row r="86">
          <cell r="C86" t="str">
            <v>32-005790</v>
          </cell>
          <cell r="D86" t="str">
            <v>TXAKLM0390010</v>
          </cell>
          <cell r="E86" t="str">
            <v>ALIMENTOS  KELLOGG, S.A</v>
          </cell>
          <cell r="F86" t="str">
            <v>LAMINACION SIN IMPRESIÓN</v>
          </cell>
          <cell r="G86" t="str">
            <v>CX</v>
          </cell>
          <cell r="H86" t="str">
            <v>LAMINACION</v>
          </cell>
        </row>
        <row r="87">
          <cell r="C87" t="str">
            <v>01-1645</v>
          </cell>
          <cell r="D87" t="str">
            <v>TXSPCV042A001</v>
          </cell>
          <cell r="E87" t="str">
            <v>C.A. SUCESORA DE JOSE PUIG &amp; CIA</v>
          </cell>
          <cell r="F87" t="str">
            <v>LAMINACIÓN IMPRESA MARILU CHOCO- VAINILLA 216 g</v>
          </cell>
          <cell r="G87" t="str">
            <v>CX</v>
          </cell>
          <cell r="H87" t="str">
            <v>LAMINACION</v>
          </cell>
        </row>
        <row r="88">
          <cell r="C88" t="str">
            <v>01-1693</v>
          </cell>
          <cell r="D88" t="str">
            <v>TXPATP041A001</v>
          </cell>
          <cell r="E88" t="str">
            <v>PEPSICO ALIMENTOS, S.C.A.</v>
          </cell>
          <cell r="F88" t="str">
            <v xml:space="preserve">LAMINACIÓN IMPRESA TORTILLITAS PICANTE 190g </v>
          </cell>
          <cell r="G88" t="str">
            <v>CX</v>
          </cell>
          <cell r="H88" t="str">
            <v>LAMINACION</v>
          </cell>
        </row>
        <row r="89">
          <cell r="C89" t="str">
            <v>01-1699</v>
          </cell>
          <cell r="D89" t="str">
            <v>TMANEM045A001</v>
          </cell>
          <cell r="E89" t="str">
            <v>ALIMENTOS NUMOCA</v>
          </cell>
          <cell r="F89" t="str">
            <v>POLYPOUCH IMPRESO ENDULZANTE MAKEA 1g</v>
          </cell>
          <cell r="G89" t="str">
            <v>MCL</v>
          </cell>
          <cell r="H89" t="str">
            <v>LAMINACION</v>
          </cell>
        </row>
        <row r="90">
          <cell r="C90" t="str">
            <v>01-1696</v>
          </cell>
          <cell r="D90" t="str">
            <v>TMMCAR060A001</v>
          </cell>
          <cell r="E90" t="str">
            <v>URGEPA, C.A</v>
          </cell>
          <cell r="F90" t="str">
            <v>POLYPOUCH  IMPRESO ANTIGRASO ESTÁNDAR</v>
          </cell>
          <cell r="G90" t="str">
            <v>MCL</v>
          </cell>
          <cell r="H90" t="str">
            <v>LAMINACION</v>
          </cell>
        </row>
        <row r="91">
          <cell r="C91" t="str">
            <v>01-1698</v>
          </cell>
          <cell r="D91" t="str">
            <v>TMFVFB065A010</v>
          </cell>
          <cell r="E91" t="str">
            <v>FABRICA VENEZOLANA DE DESCARTABLES C.A.</v>
          </cell>
          <cell r="F91" t="str">
            <v>POLYPOUCH IMPRESO ANTIGRASO FAVEMCA</v>
          </cell>
          <cell r="G91" t="str">
            <v>MCL</v>
          </cell>
          <cell r="H91" t="str">
            <v>LAMINACION</v>
          </cell>
        </row>
        <row r="92">
          <cell r="C92" t="str">
            <v>32-005791</v>
          </cell>
          <cell r="D92" t="str">
            <v>TMAJGS087A001</v>
          </cell>
          <cell r="E92" t="str">
            <v>ALIMENTOS DEL JARDIN C.A.</v>
          </cell>
          <cell r="F92" t="str">
            <v>LAMINACION IMPRESA FRUXI GELATINA FRESA 40g</v>
          </cell>
          <cell r="G92" t="str">
            <v>MCL</v>
          </cell>
          <cell r="H92" t="str">
            <v>LAMINACION</v>
          </cell>
        </row>
        <row r="93">
          <cell r="C93" t="str">
            <v>01-1702</v>
          </cell>
          <cell r="D93" t="str">
            <v>TXPATP040A001</v>
          </cell>
          <cell r="E93" t="str">
            <v>PEPSICO ALIMENTOS, S.C.A.</v>
          </cell>
          <cell r="F93" t="str">
            <v xml:space="preserve">LAMINACIÓN IMPRESA TORTILLITAS PICANTE 190g </v>
          </cell>
          <cell r="G93" t="str">
            <v>CX</v>
          </cell>
          <cell r="H93" t="str">
            <v>LAMINACION</v>
          </cell>
        </row>
        <row r="94">
          <cell r="C94" t="str">
            <v>01-1701</v>
          </cell>
          <cell r="D94" t="str">
            <v>TXPACT040B001</v>
          </cell>
          <cell r="E94" t="str">
            <v>PEPSICO ALIMENTOS, S.C.A.</v>
          </cell>
          <cell r="F94" t="str">
            <v>LAMINACION IMPRESA CHEESE TRIS 54g</v>
          </cell>
          <cell r="G94" t="str">
            <v>CX</v>
          </cell>
          <cell r="H94" t="str">
            <v>LAMINACION</v>
          </cell>
        </row>
        <row r="95">
          <cell r="C95" t="str">
            <v>01-1704</v>
          </cell>
          <cell r="D95" t="str">
            <v>TXPACT040A001</v>
          </cell>
          <cell r="E95" t="str">
            <v>PEPSICO ALIMENTOS, S.C.A.</v>
          </cell>
          <cell r="F95" t="str">
            <v>LAMINACION IMPRESA CHEESE TRIS 150g</v>
          </cell>
          <cell r="G95" t="str">
            <v>CX</v>
          </cell>
          <cell r="H95" t="str">
            <v>LAMINACION</v>
          </cell>
        </row>
        <row r="96">
          <cell r="C96" t="str">
            <v>01-1703</v>
          </cell>
          <cell r="D96" t="str">
            <v>TXSPMP042A001</v>
          </cell>
          <cell r="E96" t="str">
            <v>C.A. SUCESORA DE JOSE PUIG &amp; CIA</v>
          </cell>
          <cell r="F96" t="str">
            <v>LAMINACION IMPRESA MARIA PUIG SELECTA 250g</v>
          </cell>
          <cell r="G96" t="str">
            <v>CX</v>
          </cell>
          <cell r="H96" t="str">
            <v>LAMINACION</v>
          </cell>
        </row>
        <row r="97">
          <cell r="C97" t="str">
            <v>01-1711</v>
          </cell>
          <cell r="D97" t="str">
            <v>TMBSFT0640001</v>
          </cell>
          <cell r="E97" t="str">
            <v>ABASTO Y CHARCUTERIA LAS BRISAS DEL SUR, C.A.</v>
          </cell>
          <cell r="F97" t="str">
            <v>FILM TRANSPARENTE SIN IMPRESIÓN</v>
          </cell>
          <cell r="G97" t="str">
            <v>MCL</v>
          </cell>
          <cell r="H97" t="str">
            <v>CORTE</v>
          </cell>
        </row>
        <row r="98">
          <cell r="C98" t="str">
            <v>01-1708</v>
          </cell>
          <cell r="D98" t="str">
            <v>TMBSFT0460001</v>
          </cell>
          <cell r="E98" t="str">
            <v>ABASTO Y CHARCUTERIA LAS BRISAS DEL SUR, C.A.</v>
          </cell>
          <cell r="F98" t="str">
            <v>FILM TRANSPARENTE SIN IMPRESIÓN</v>
          </cell>
          <cell r="G98" t="str">
            <v>MCL</v>
          </cell>
          <cell r="H98" t="str">
            <v>CORTE</v>
          </cell>
        </row>
        <row r="99">
          <cell r="C99" t="str">
            <v>01-1709</v>
          </cell>
          <cell r="D99" t="str">
            <v>TBMSFT0520001</v>
          </cell>
          <cell r="E99" t="str">
            <v>ABASTO Y CHARCUTERIA LAS BRISAS DEL SUR, C.A.</v>
          </cell>
          <cell r="F99" t="str">
            <v>FILM TRANSPARENTE SIN IMPRESIÓN</v>
          </cell>
          <cell r="G99" t="str">
            <v>MCL</v>
          </cell>
          <cell r="H99" t="str">
            <v>CORTE</v>
          </cell>
        </row>
        <row r="100">
          <cell r="C100" t="str">
            <v>01-1706</v>
          </cell>
          <cell r="D100" t="str">
            <v>TXSPCC048A001</v>
          </cell>
          <cell r="E100" t="str">
            <v>C.A. SUCESORA DE JOSE PUIG &amp; CIA</v>
          </cell>
          <cell r="F100" t="str">
            <v>LAMINACION IMPRESA COOKY CHIPS 200g</v>
          </cell>
          <cell r="G100" t="str">
            <v>CX</v>
          </cell>
          <cell r="H100" t="str">
            <v>LAMINACION</v>
          </cell>
        </row>
        <row r="101">
          <cell r="C101" t="str">
            <v>01-1691</v>
          </cell>
          <cell r="D101" t="str">
            <v>TMFVFB065A010</v>
          </cell>
          <cell r="E101" t="str">
            <v>FABRICA VENEZOLANA DE DESCARTABLES C.A.</v>
          </cell>
          <cell r="F101" t="str">
            <v>POLYPOUCH IMPRESO ANTIGRASO FAVEMCA</v>
          </cell>
          <cell r="G101" t="str">
            <v>MCL</v>
          </cell>
          <cell r="H101" t="str">
            <v>LAMINACION</v>
          </cell>
        </row>
        <row r="102">
          <cell r="C102" t="str">
            <v>01-1705</v>
          </cell>
          <cell r="D102" t="str">
            <v>TXSPMM048A001</v>
          </cell>
          <cell r="E102" t="str">
            <v>C.A. SUCESORA DE JOSE PUIG &amp; CIA</v>
          </cell>
          <cell r="F102" t="str">
            <v>LAMINACION IMPRESA MINI MARIA 200g</v>
          </cell>
          <cell r="G102" t="str">
            <v>CX</v>
          </cell>
          <cell r="H102" t="str">
            <v>LAMINACION</v>
          </cell>
        </row>
        <row r="103">
          <cell r="C103" t="str">
            <v>32-005757</v>
          </cell>
          <cell r="D103" t="str">
            <v>TXNVMP040A001</v>
          </cell>
          <cell r="E103" t="str">
            <v>NUCITA VENEZOLANA. NUCIVEN, C.A.</v>
          </cell>
          <cell r="F103" t="str">
            <v>LAMINACION IMPRESA MAX PIRULIN 30g</v>
          </cell>
          <cell r="G103" t="str">
            <v>CX</v>
          </cell>
          <cell r="H103" t="str">
            <v>LAMINACION</v>
          </cell>
        </row>
        <row r="104">
          <cell r="C104" t="str">
            <v>01-1714</v>
          </cell>
          <cell r="D104" t="str">
            <v>TXPARF040B001</v>
          </cell>
          <cell r="E104" t="str">
            <v>PEPSICO ALIMENTOS, S.C.A.</v>
          </cell>
          <cell r="F104" t="str">
            <v xml:space="preserve">LAMINACIÓN IMPRESA RUFFLESS QUESO 125 g </v>
          </cell>
          <cell r="G104" t="str">
            <v>CX</v>
          </cell>
          <cell r="H104" t="str">
            <v>LAMINACION</v>
          </cell>
        </row>
        <row r="105">
          <cell r="C105" t="str">
            <v>01-1717</v>
          </cell>
          <cell r="D105" t="str">
            <v>TMAPTD103C001</v>
          </cell>
          <cell r="E105" t="str">
            <v>ALIMENTOS POLAR COMERCIAL, C.A.</v>
          </cell>
          <cell r="F105" t="str">
            <v>LAMINACION IMPRESA TODDY 400 g</v>
          </cell>
          <cell r="G105" t="str">
            <v>MCL</v>
          </cell>
          <cell r="H105" t="str">
            <v>LAMINACION</v>
          </cell>
        </row>
        <row r="106">
          <cell r="C106" t="str">
            <v>01-1722</v>
          </cell>
          <cell r="D106" t="str">
            <v>TXPCPF023A001</v>
          </cell>
          <cell r="E106" t="str">
            <v xml:space="preserve">PEPSI-COLA VENEZUELA, C.A. </v>
          </cell>
          <cell r="F106" t="str">
            <v>ETIQUETA IMPRESA PEPSI FREE 600 cc</v>
          </cell>
          <cell r="G106" t="str">
            <v>CX</v>
          </cell>
          <cell r="H106" t="str">
            <v>CORTE</v>
          </cell>
        </row>
        <row r="107">
          <cell r="C107" t="str">
            <v>01-1729</v>
          </cell>
          <cell r="D107" t="str">
            <v>TXPCPF023C001</v>
          </cell>
          <cell r="E107" t="str">
            <v xml:space="preserve">PEPSI-COLA VENEZUELA, C.A. </v>
          </cell>
          <cell r="F107" t="str">
            <v>ETIQUETA IMPRESA PEPSI  FREE 2 L</v>
          </cell>
          <cell r="G107" t="str">
            <v>CX</v>
          </cell>
          <cell r="H107" t="str">
            <v>CORTE</v>
          </cell>
        </row>
        <row r="108">
          <cell r="C108" t="str">
            <v>01-1728</v>
          </cell>
          <cell r="D108" t="str">
            <v>TXPCPF023C001</v>
          </cell>
          <cell r="E108" t="str">
            <v xml:space="preserve">PEPSI-COLA VENEZUELA, C.A. </v>
          </cell>
          <cell r="F108" t="str">
            <v>ETIQUETA IMPRESA PEPSI  FREE 2 L</v>
          </cell>
          <cell r="G108" t="str">
            <v>CX</v>
          </cell>
          <cell r="H108" t="str">
            <v>CORTE</v>
          </cell>
        </row>
        <row r="109">
          <cell r="C109" t="str">
            <v>01-1720</v>
          </cell>
          <cell r="D109" t="str">
            <v>TXPCPF023C001</v>
          </cell>
          <cell r="E109" t="str">
            <v xml:space="preserve">PEPSI-COLA VENEZUELA, C.A. </v>
          </cell>
          <cell r="F109" t="str">
            <v>ETIQUETA IMPRESA PEPSI  FREE 2 L</v>
          </cell>
          <cell r="G109" t="str">
            <v>CX</v>
          </cell>
          <cell r="H109" t="str">
            <v>CORTE</v>
          </cell>
        </row>
        <row r="110">
          <cell r="C110" t="str">
            <v>01-1715</v>
          </cell>
          <cell r="D110" t="str">
            <v>TMAPAL1190010</v>
          </cell>
          <cell r="E110" t="str">
            <v>ALIMENTOS POLAR COMERCIAL, C.A.</v>
          </cell>
          <cell r="F110" t="str">
            <v>ALUMINIO LAMINADO SIN IMPRESIÓN</v>
          </cell>
          <cell r="G110" t="str">
            <v>MCL</v>
          </cell>
          <cell r="H110" t="str">
            <v>LAMINACION</v>
          </cell>
        </row>
        <row r="111">
          <cell r="C111" t="str">
            <v>01-1725</v>
          </cell>
          <cell r="D111" t="str">
            <v>TMAWAR060A010</v>
          </cell>
          <cell r="E111" t="str">
            <v>ALUM-WARE PRODUCTOS DE ALUMINIO C.A.</v>
          </cell>
          <cell r="F111" t="str">
            <v>POLYPOUCH IMPRESO ANTIGRASO ALUM-WARE</v>
          </cell>
          <cell r="G111" t="str">
            <v>MCL</v>
          </cell>
          <cell r="H111" t="str">
            <v>LAMINACION</v>
          </cell>
        </row>
        <row r="112">
          <cell r="C112" t="str">
            <v>01-1726</v>
          </cell>
          <cell r="D112" t="str">
            <v>TMAWAR060A010</v>
          </cell>
          <cell r="E112" t="str">
            <v>ALUM-WARE PRODUCTOS DE ALUMINIO C.A.</v>
          </cell>
          <cell r="F112" t="str">
            <v>POLYPOUCH IMPRESO ANTIGRASO ALUM-WARE</v>
          </cell>
          <cell r="G112" t="str">
            <v>MCL</v>
          </cell>
          <cell r="H112" t="str">
            <v>LAMINACION</v>
          </cell>
        </row>
        <row r="113">
          <cell r="C113" t="str">
            <v>01-1727</v>
          </cell>
          <cell r="D113" t="str">
            <v>TMMCAE060A010</v>
          </cell>
          <cell r="E113" t="str">
            <v>MORROCEL C.A.</v>
          </cell>
          <cell r="F113" t="str">
            <v>POLYPOUCH  IMPRESO ANTIGRASO ESTÁNDAR</v>
          </cell>
          <cell r="G113" t="str">
            <v>MCL</v>
          </cell>
          <cell r="H113" t="str">
            <v>LAMINACION</v>
          </cell>
        </row>
        <row r="114">
          <cell r="C114" t="str">
            <v>01-1657</v>
          </cell>
          <cell r="D114" t="str">
            <v>SOTRASVTA</v>
          </cell>
          <cell r="E114" t="str">
            <v>ALIMENTOS POLAR COMERCIAL, C.A.</v>
          </cell>
          <cell r="F114" t="str">
            <v>LAMINACION IMPRESA GELATINA GOLDEN FRESA 96g</v>
          </cell>
          <cell r="G114" t="str">
            <v>MCL</v>
          </cell>
          <cell r="H114" t="str">
            <v>LAMINACION</v>
          </cell>
        </row>
        <row r="115">
          <cell r="C115" t="str">
            <v>01-1730</v>
          </cell>
          <cell r="D115" t="str">
            <v>TXPCPF023B001</v>
          </cell>
          <cell r="E115" t="str">
            <v xml:space="preserve">PEPSI-COLA VENEZUELA, C.A. </v>
          </cell>
          <cell r="F115" t="str">
            <v>ETIQUETA IMPRESA PEPSI  FREE 1,5 L</v>
          </cell>
          <cell r="G115" t="str">
            <v>CX</v>
          </cell>
          <cell r="H115" t="str">
            <v>CORTE</v>
          </cell>
        </row>
        <row r="116">
          <cell r="C116" t="str">
            <v>01-1721</v>
          </cell>
          <cell r="D116" t="str">
            <v>TXPCPF023B001</v>
          </cell>
          <cell r="E116" t="str">
            <v xml:space="preserve">PEPSI-COLA VENEZUELA, C.A. </v>
          </cell>
          <cell r="F116" t="str">
            <v>ETIQUETA IMPRESA PEPSI  FREE 1,5 L</v>
          </cell>
          <cell r="G116" t="str">
            <v>CX</v>
          </cell>
          <cell r="H116" t="str">
            <v>CORTE</v>
          </cell>
        </row>
        <row r="117">
          <cell r="C117" t="str">
            <v>32-005786</v>
          </cell>
          <cell r="D117" t="str">
            <v>TMIPLM102A001</v>
          </cell>
          <cell r="E117" t="str">
            <v>INVERSIONES PROLACT 2005, C.A.</v>
          </cell>
          <cell r="F117" t="str">
            <v>LAMINACION IMPRESA BEBIDA LACTEA MILAK 800 g.</v>
          </cell>
          <cell r="G117" t="str">
            <v>MCL</v>
          </cell>
          <cell r="H117" t="str">
            <v>LAMINACION</v>
          </cell>
        </row>
        <row r="118">
          <cell r="C118" t="str">
            <v>01-1732</v>
          </cell>
          <cell r="D118" t="str">
            <v>TMDMGF043A001</v>
          </cell>
          <cell r="E118" t="str">
            <v>DEXX MEDICAL INDUSTRIES C.A.</v>
          </cell>
          <cell r="F118" t="str">
            <v>POLYPOUCH IMPRESO FRENTE GASA ESTERIZADAS</v>
          </cell>
          <cell r="G118" t="str">
            <v>MCL</v>
          </cell>
          <cell r="H118" t="str">
            <v>LAMINACION</v>
          </cell>
        </row>
        <row r="119">
          <cell r="C119" t="str">
            <v>01-1695</v>
          </cell>
          <cell r="D119" t="str">
            <v>TMICPS0420001</v>
          </cell>
          <cell r="E119" t="str">
            <v>INDUSTRIAS CORPAÑAL,C.A.</v>
          </cell>
          <cell r="F119" t="str">
            <v>POLYPOUCH SILICONADO SIN IMPRESIÓN</v>
          </cell>
          <cell r="G119" t="str">
            <v>MCL</v>
          </cell>
          <cell r="H119" t="str">
            <v>LAMINACION</v>
          </cell>
        </row>
        <row r="120">
          <cell r="C120" t="str">
            <v>01-1733</v>
          </cell>
          <cell r="D120" t="str">
            <v>TXPACC040B001</v>
          </cell>
          <cell r="E120" t="str">
            <v>PEPSICO ALIMENTOS, S.C.A.</v>
          </cell>
          <cell r="F120" t="str">
            <v>LAMINACION IMPRESA CHEETOS CRUNCHY 145g</v>
          </cell>
          <cell r="G120" t="str">
            <v>CX</v>
          </cell>
          <cell r="H120" t="str">
            <v>LAMINACION</v>
          </cell>
        </row>
        <row r="121">
          <cell r="C121" t="str">
            <v>01-1736</v>
          </cell>
          <cell r="D121" t="str">
            <v>TXPCEP023A001</v>
          </cell>
          <cell r="E121" t="str">
            <v xml:space="preserve">PEPSI-COLA VENEZUELA, C.A. </v>
          </cell>
          <cell r="F121" t="str">
            <v>ETIQUETA  IMPRESA  PEPSI  2 L</v>
          </cell>
          <cell r="G121" t="str">
            <v>CX</v>
          </cell>
          <cell r="H121" t="str">
            <v>CORTE</v>
          </cell>
        </row>
        <row r="122">
          <cell r="C122" t="str">
            <v>01-1731</v>
          </cell>
          <cell r="D122" t="str">
            <v>TXAVEM028B001</v>
          </cell>
          <cell r="E122" t="str">
            <v>AMCOR RIGID PACKAGING DE VENEZUELA, S.A.</v>
          </cell>
          <cell r="F122" t="str">
            <v>ETIQUETA  IMPRESA MINALBA 5 L</v>
          </cell>
          <cell r="G122" t="str">
            <v>CX</v>
          </cell>
          <cell r="H122" t="str">
            <v>CORTE</v>
          </cell>
        </row>
        <row r="123">
          <cell r="C123" t="str">
            <v>01-1744</v>
          </cell>
          <cell r="D123" t="str">
            <v>TXSPSP028A001</v>
          </cell>
          <cell r="E123" t="str">
            <v>C.A. SUCESORA DE JOSE PUIG &amp; CIA</v>
          </cell>
          <cell r="F123" t="str">
            <v>ENVOLTORIO EXTERNO IMPRESO SODA PUIG 240 g.</v>
          </cell>
          <cell r="G123" t="str">
            <v>CX</v>
          </cell>
          <cell r="H123" t="str">
            <v>CORTE</v>
          </cell>
        </row>
        <row r="124">
          <cell r="C124" t="str">
            <v>01-1716</v>
          </cell>
          <cell r="D124" t="str">
            <v>TXSPVN048A001</v>
          </cell>
          <cell r="E124" t="str">
            <v>C.A. SUCESORA DE JOSE PUIG &amp; CIA</v>
          </cell>
          <cell r="F124" t="str">
            <v>LAMINACION IMPRESA MARILU VAINILLA 216g</v>
          </cell>
          <cell r="G124" t="str">
            <v>CX</v>
          </cell>
          <cell r="H124" t="str">
            <v>LAMINACION</v>
          </cell>
        </row>
        <row r="125">
          <cell r="C125" t="str">
            <v>01-1739</v>
          </cell>
          <cell r="D125" t="str">
            <v>TXCLPA028A001</v>
          </cell>
          <cell r="E125" t="str">
            <v>CELOVEN, C.A.</v>
          </cell>
          <cell r="F125" t="str">
            <v>DECOCEL DISEÑO PONQUECITO AZUL</v>
          </cell>
          <cell r="G125" t="str">
            <v>CX</v>
          </cell>
          <cell r="H125" t="str">
            <v>CORTE</v>
          </cell>
        </row>
        <row r="126">
          <cell r="C126" t="str">
            <v>01-1652</v>
          </cell>
          <cell r="D126" t="str">
            <v>TMEDFS0270001</v>
          </cell>
          <cell r="E126" t="str">
            <v>FABRICA DE PRODUCTOS IMPERMEABILIZANTES EDIL C.A.,</v>
          </cell>
          <cell r="F126" t="str">
            <v>FILM TRANSPARENTE SILICONIZADO SIN IMPRESIÓN</v>
          </cell>
          <cell r="G126" t="str">
            <v>MCL</v>
          </cell>
          <cell r="H126" t="str">
            <v>LAMINACION</v>
          </cell>
        </row>
        <row r="127">
          <cell r="C127" t="str">
            <v>32-005806</v>
          </cell>
          <cell r="D127" t="str">
            <v>TMMPLU242001</v>
          </cell>
          <cell r="E127" t="str">
            <v>MULTIEMPAQUES C.A.</v>
          </cell>
          <cell r="F127" t="str">
            <v>LAMINACION LINER DE INDUCCION S/I</v>
          </cell>
          <cell r="G127" t="str">
            <v>MCL</v>
          </cell>
          <cell r="H127" t="str">
            <v>CORTE</v>
          </cell>
        </row>
        <row r="128">
          <cell r="C128" t="str">
            <v>01-1723</v>
          </cell>
          <cell r="D128" t="str">
            <v>TMAWAR060A010</v>
          </cell>
          <cell r="E128" t="str">
            <v>ALUM-WARE PRODUCTOS DE ALUMINIO C.A.</v>
          </cell>
          <cell r="F128" t="str">
            <v>POLYPOUCH IMPRESO ANTIGRASO ALUM-WARE</v>
          </cell>
          <cell r="G128" t="str">
            <v>MCL</v>
          </cell>
          <cell r="H128" t="str">
            <v>LAMINACION</v>
          </cell>
        </row>
        <row r="129">
          <cell r="C129" t="str">
            <v>01-1724</v>
          </cell>
          <cell r="D129" t="str">
            <v>TMEDFS0270001</v>
          </cell>
          <cell r="E129" t="str">
            <v>BITUPLAST C.A.</v>
          </cell>
          <cell r="F129" t="str">
            <v>FILM TRANSPARENTE SILICONIZADO SIN IMPRESIÓN</v>
          </cell>
          <cell r="G129" t="str">
            <v>MCL</v>
          </cell>
          <cell r="H129" t="str">
            <v>LAMINACION</v>
          </cell>
        </row>
        <row r="130">
          <cell r="C130" t="str">
            <v>32-005805</v>
          </cell>
          <cell r="D130" t="str">
            <v>SOTRASVTA</v>
          </cell>
          <cell r="E130" t="str">
            <v>CARGILL DE VENEZUELA, S.R.L.</v>
          </cell>
          <cell r="F130" t="str">
            <v>FILM TRANSPARENTE  SIN IMPRESIÓN</v>
          </cell>
          <cell r="G130" t="str">
            <v>MCL</v>
          </cell>
          <cell r="H130" t="str">
            <v>CORTE</v>
          </cell>
        </row>
        <row r="131">
          <cell r="C131" t="str">
            <v>01-1734</v>
          </cell>
          <cell r="D131" t="str">
            <v>TMFDED111A001</v>
          </cell>
          <cell r="E131" t="str">
            <v>FABRICA NACIONAL DERIVADOS DE CARTON (FANDEC, C.A</v>
          </cell>
          <cell r="F131" t="str">
            <v>LAMINACION IMPRESA FONDO DORADO</v>
          </cell>
          <cell r="G131" t="str">
            <v>MCL</v>
          </cell>
          <cell r="H131" t="str">
            <v>CORTE</v>
          </cell>
        </row>
        <row r="132">
          <cell r="C132" t="str">
            <v>01-1746</v>
          </cell>
          <cell r="D132" t="str">
            <v>TXPATR040A001</v>
          </cell>
          <cell r="E132" t="str">
            <v>PEPSICO ALIMENTOS, S.C.A.</v>
          </cell>
          <cell r="F132" t="str">
            <v>LAMINACION IMPRESA DE TODITO RESUELTO 130g</v>
          </cell>
          <cell r="G132" t="str">
            <v>CX</v>
          </cell>
          <cell r="H132" t="str">
            <v>LAMINACION</v>
          </cell>
        </row>
        <row r="133">
          <cell r="C133" t="str">
            <v>01-1742</v>
          </cell>
          <cell r="D133" t="str">
            <v>TMCLPA088A001</v>
          </cell>
          <cell r="E133" t="str">
            <v/>
          </cell>
          <cell r="F133" t="str">
            <v/>
          </cell>
          <cell r="G133" t="str">
            <v/>
          </cell>
          <cell r="H133" t="str">
            <v/>
          </cell>
        </row>
        <row r="134">
          <cell r="C134" t="str">
            <v>32-005768</v>
          </cell>
          <cell r="D134" t="str">
            <v>TMAJBF096A001</v>
          </cell>
          <cell r="E134" t="str">
            <v>ALIMENTOS DEL JARDIN C.A.</v>
          </cell>
          <cell r="F134" t="str">
            <v>LAMINACION IMPRESA BEBIDA FRUXI LIFE FRESA 30g</v>
          </cell>
          <cell r="G134" t="str">
            <v>MCL</v>
          </cell>
          <cell r="H134" t="str">
            <v>LAMINACION</v>
          </cell>
        </row>
        <row r="135">
          <cell r="C135" t="str">
            <v>01-1638</v>
          </cell>
          <cell r="D135" t="str">
            <v>TMMLCC060A001</v>
          </cell>
          <cell r="E135" t="str">
            <v>MONTALAR DE VENEZUELA, S.A.</v>
          </cell>
          <cell r="F135" t="str">
            <v>POLYPOUCH IMPRESO STICK MONTALBAN "0" CALORIAS 1g</v>
          </cell>
          <cell r="G135" t="str">
            <v>MCL</v>
          </cell>
          <cell r="H135" t="str">
            <v>LAMINACION</v>
          </cell>
        </row>
        <row r="136">
          <cell r="C136" t="str">
            <v>01-1738</v>
          </cell>
          <cell r="D136" t="str">
            <v>TXCLGL028A001</v>
          </cell>
          <cell r="E136" t="str">
            <v>CELOVEN, C.A.</v>
          </cell>
          <cell r="F136" t="str">
            <v>DECOCEL IMPRESO DISEÑO GOL</v>
          </cell>
          <cell r="G136" t="str">
            <v>CX</v>
          </cell>
          <cell r="H136" t="str">
            <v>CORTE</v>
          </cell>
        </row>
        <row r="137">
          <cell r="C137" t="str">
            <v>01-1748</v>
          </cell>
          <cell r="D137" t="str">
            <v>TMAPAL1190010</v>
          </cell>
          <cell r="E137" t="str">
            <v>ALIMENTOS POLAR COMERCIAL, C.A.</v>
          </cell>
          <cell r="F137" t="str">
            <v>ALUMINIO LAMINADO SIN IMPRESIÓN</v>
          </cell>
          <cell r="G137" t="str">
            <v>MCL</v>
          </cell>
          <cell r="H137" t="str">
            <v>LAMINACION</v>
          </cell>
        </row>
        <row r="138">
          <cell r="C138" t="str">
            <v>01-1749</v>
          </cell>
          <cell r="D138" t="str">
            <v>TXPACT040A001</v>
          </cell>
          <cell r="E138" t="str">
            <v>PEPSICO ALIMENTOS, S.C.A.</v>
          </cell>
          <cell r="F138" t="str">
            <v>LAMINACION IMPRESA CHEESE TRIS 150g</v>
          </cell>
          <cell r="G138" t="str">
            <v>CX</v>
          </cell>
          <cell r="H138" t="str">
            <v>LAMINACION</v>
          </cell>
        </row>
        <row r="139">
          <cell r="C139" t="str">
            <v>01-1750</v>
          </cell>
          <cell r="D139" t="str">
            <v>TXPACT040B001</v>
          </cell>
          <cell r="E139" t="str">
            <v>PEPSICO ALIMENTOS, S.C.A.</v>
          </cell>
          <cell r="F139" t="str">
            <v>LAMINACION IMPRESA CHEESE TRIS 54g</v>
          </cell>
          <cell r="G139" t="str">
            <v>CX</v>
          </cell>
          <cell r="H139" t="str">
            <v>LAMINACION</v>
          </cell>
        </row>
        <row r="140">
          <cell r="C140" t="str">
            <v>01-1751</v>
          </cell>
          <cell r="D140" t="str">
            <v>TXPATP040A001</v>
          </cell>
          <cell r="E140" t="str">
            <v>PEPSICO ALIMENTOS, S.C.A.</v>
          </cell>
          <cell r="F140" t="str">
            <v xml:space="preserve">LAMINACIÓN IMPRESA TORTILLITAS PICANTE 190g </v>
          </cell>
          <cell r="G140" t="str">
            <v>CX</v>
          </cell>
          <cell r="H140" t="str">
            <v>LAMINACION</v>
          </cell>
        </row>
        <row r="141">
          <cell r="C141" t="str">
            <v>01-1741</v>
          </cell>
          <cell r="D141" t="str">
            <v>TMCLGL088A001</v>
          </cell>
          <cell r="E141" t="str">
            <v>CELOVEN, C.A.</v>
          </cell>
          <cell r="F141" t="str">
            <v>LAMINACION IMPRESA DECOCEL DISEÑO GOL</v>
          </cell>
          <cell r="G141" t="str">
            <v>MCL</v>
          </cell>
          <cell r="H141" t="str">
            <v>LAMINACION</v>
          </cell>
        </row>
        <row r="142">
          <cell r="C142" t="str">
            <v>01-1752</v>
          </cell>
          <cell r="D142" t="str">
            <v>TXSPMP042A001</v>
          </cell>
          <cell r="E142" t="str">
            <v>C.A. SUCESORA DE JOSE PUIG &amp; CIA</v>
          </cell>
          <cell r="F142" t="str">
            <v>LAMINACION IMPRESA MARIA PUIG SELECTA 250g</v>
          </cell>
          <cell r="G142" t="str">
            <v>CX</v>
          </cell>
          <cell r="H142" t="str">
            <v>LAMINACION</v>
          </cell>
        </row>
        <row r="143">
          <cell r="C143" t="str">
            <v>01-1987</v>
          </cell>
          <cell r="D143" t="str">
            <v>TXSPKV039A001</v>
          </cell>
          <cell r="E143" t="str">
            <v>C.A. SUCESORA DE JOSE PUIG &amp; CIA</v>
          </cell>
          <cell r="F143" t="str">
            <v>LAMINACION IMPRESA KATY VAINILLA 32g</v>
          </cell>
          <cell r="G143" t="str">
            <v>CX</v>
          </cell>
          <cell r="H143" t="str">
            <v>LAMINACION</v>
          </cell>
        </row>
        <row r="144">
          <cell r="C144" t="str">
            <v>01-1986</v>
          </cell>
          <cell r="D144" t="str">
            <v>TXSPMM048A001</v>
          </cell>
          <cell r="E144" t="str">
            <v>C.A. SUCESORA DE JOSE PUIG &amp; CIA</v>
          </cell>
          <cell r="F144" t="str">
            <v>LAMINACION IMPRESA MINI MARIA 200g</v>
          </cell>
          <cell r="G144" t="str">
            <v>CX</v>
          </cell>
          <cell r="H144" t="str">
            <v>LAMINACION</v>
          </cell>
        </row>
        <row r="145">
          <cell r="C145" t="str">
            <v>32-005934</v>
          </cell>
          <cell r="D145" t="str">
            <v>TMARTD095B001</v>
          </cell>
          <cell r="E145" t="str">
            <v>ALFONZO RIVAS &amp; CIA, C.A.</v>
          </cell>
          <cell r="F145" t="str">
            <v>LAMINACIÓN IMPRESA TE LISTO DURAZNO 400 g.</v>
          </cell>
          <cell r="G145" t="str">
            <v>MCL</v>
          </cell>
          <cell r="H145" t="str">
            <v>LAMINACION</v>
          </cell>
        </row>
        <row r="146">
          <cell r="C146" t="str">
            <v>01-1969</v>
          </cell>
          <cell r="D146" t="str">
            <v>TMIALB0650001</v>
          </cell>
          <cell r="E146" t="str">
            <v>INDUSTRIA ALIMENTICIA NACIONAL DE CEREALES Y HARINAS C.A.</v>
          </cell>
          <cell r="F146" t="str">
            <v>LAMINACION LINER BLANCO SIN IMPRESIÓN</v>
          </cell>
          <cell r="G146" t="str">
            <v>MCL</v>
          </cell>
          <cell r="H146" t="str">
            <v>LAMINACION</v>
          </cell>
        </row>
        <row r="147">
          <cell r="C147" t="str">
            <v>01-1985</v>
          </cell>
          <cell r="D147" t="str">
            <v>TMAPYV112A002</v>
          </cell>
          <cell r="E147" t="str">
            <v>ALIMENTOS POLAR COMERCIAL, C.A.</v>
          </cell>
          <cell r="F147" t="str">
            <v>ETIQUETA MI GURT FRESA CAMBUR 125 g</v>
          </cell>
          <cell r="G147" t="str">
            <v>MCL</v>
          </cell>
          <cell r="H147" t="str">
            <v>LAMINACION</v>
          </cell>
        </row>
        <row r="148">
          <cell r="C148" t="str">
            <v>32-005938</v>
          </cell>
          <cell r="D148" t="str">
            <v>TXUACM023A001</v>
          </cell>
          <cell r="E148" t="str">
            <v>UNILEVER  ANDINA  VENEZUELA, S.A.</v>
          </cell>
          <cell r="F148" t="str">
            <v>ENVOLTORIO IMPRESO HELADOS CHOCOLITO MAX 80ml</v>
          </cell>
          <cell r="G148" t="str">
            <v>CX</v>
          </cell>
          <cell r="H148" t="str">
            <v>CORTE</v>
          </cell>
        </row>
        <row r="149">
          <cell r="C149" t="str">
            <v>32-005891</v>
          </cell>
          <cell r="D149" t="str">
            <v>TMAJBF110A001</v>
          </cell>
          <cell r="E149" t="str">
            <v>ALIMENTOS DEL JARDIN C.A.</v>
          </cell>
          <cell r="F149" t="str">
            <v>LAMINACION IMPRESA BEBIDA FRUXI LIFE FRESA 30g</v>
          </cell>
          <cell r="G149" t="str">
            <v>MCL</v>
          </cell>
          <cell r="H149" t="str">
            <v>LAMINACION</v>
          </cell>
        </row>
        <row r="150">
          <cell r="C150" t="str">
            <v>32-005903</v>
          </cell>
          <cell r="D150" t="str">
            <v>TXABFA065A001</v>
          </cell>
          <cell r="E150" t="str">
            <v>ALIMENTOS BOTALON, C.A.</v>
          </cell>
          <cell r="F150" t="str">
            <v>LAMINACION IMPRESA CAFÉ MOLIDO GOURMET FLOR DE ARAUCA 500g</v>
          </cell>
          <cell r="G150" t="str">
            <v>CX</v>
          </cell>
          <cell r="H150" t="str">
            <v>LAMINACION</v>
          </cell>
        </row>
        <row r="151">
          <cell r="C151" t="str">
            <v>01-1965</v>
          </cell>
          <cell r="D151" t="str">
            <v>TMAPLD149A001</v>
          </cell>
          <cell r="E151" t="str">
            <v>ALIMENTOS POLAR COMERCIAL, C.A.</v>
          </cell>
          <cell r="F151" t="str">
            <v>LAMINACION IMPRESA ICE TEA DURAZNO 1750g</v>
          </cell>
          <cell r="G151" t="str">
            <v>MCL</v>
          </cell>
          <cell r="H151" t="str">
            <v>LAMINACION</v>
          </cell>
        </row>
        <row r="152">
          <cell r="C152" t="str">
            <v>01-1942</v>
          </cell>
          <cell r="D152" t="str">
            <v>TXSPSP028A001</v>
          </cell>
          <cell r="E152" t="str">
            <v>C.A. SUCESORA DE JOSE PUIG &amp; CIA</v>
          </cell>
          <cell r="F152" t="str">
            <v>ENVOLTORIO EXTERNO IMPRESO SODA PUIG 240 g.</v>
          </cell>
          <cell r="G152" t="str">
            <v>CX</v>
          </cell>
          <cell r="H152" t="str">
            <v>CORTE</v>
          </cell>
        </row>
        <row r="153">
          <cell r="C153" t="str">
            <v>01-1955</v>
          </cell>
          <cell r="D153" t="str">
            <v>TXPANP040A001</v>
          </cell>
          <cell r="E153" t="str">
            <v>PEPSICO ALIMENTOS, S.C.A.</v>
          </cell>
          <cell r="F153" t="str">
            <v>LAMINACION IMPRESA NATUCHIPS PLATANITOS 80g</v>
          </cell>
          <cell r="G153" t="str">
            <v>CX</v>
          </cell>
          <cell r="H153" t="str">
            <v>LAMINACION</v>
          </cell>
        </row>
        <row r="154">
          <cell r="C154" t="str">
            <v>32-005941</v>
          </cell>
          <cell r="D154" t="str">
            <v>TMARMZ044C001</v>
          </cell>
          <cell r="E154" t="str">
            <v>ALFONZO RIVAS &amp; CIA, C.A.</v>
          </cell>
          <cell r="F154" t="str">
            <v>LAMINACION IMPRESA MAIZINA 800g</v>
          </cell>
          <cell r="G154" t="str">
            <v>MCL</v>
          </cell>
          <cell r="H154" t="str">
            <v>LAMINACION</v>
          </cell>
        </row>
        <row r="155">
          <cell r="C155" t="str">
            <v>01-1981</v>
          </cell>
          <cell r="D155" t="str">
            <v>TMTTGP199A001</v>
          </cell>
          <cell r="E155" t="str">
            <v xml:space="preserve">INDUSTRIAS DE TAPAS TAIME, C.A </v>
          </cell>
          <cell r="F155" t="str">
            <v>LINNER MTP  IMPRESO GARANTIA DE PUREZA</v>
          </cell>
          <cell r="G155" t="str">
            <v>MCL</v>
          </cell>
          <cell r="H155" t="str">
            <v>LAMINACION</v>
          </cell>
        </row>
        <row r="156">
          <cell r="C156" t="str">
            <v>01-1989</v>
          </cell>
          <cell r="D156" t="str">
            <v>TMAPAL1190010</v>
          </cell>
          <cell r="E156" t="str">
            <v>ALIMENTOS POLAR COMERCIAL, C.A.</v>
          </cell>
          <cell r="F156" t="str">
            <v>ALUMINIO LAMINADO SIN IMPRESIÓN</v>
          </cell>
          <cell r="G156" t="str">
            <v>MCL</v>
          </cell>
          <cell r="H156" t="str">
            <v>LAMINACION</v>
          </cell>
        </row>
        <row r="157">
          <cell r="C157" t="str">
            <v>01-1988</v>
          </cell>
          <cell r="D157" t="str">
            <v>TMAWAA064A002</v>
          </cell>
          <cell r="E157" t="str">
            <v>ALUM-WARE PRODUCTOS DE ALUMINIO C.A.</v>
          </cell>
          <cell r="F157" t="str">
            <v>POLYPOUCH IMPRESO ANTIGRASO ALUM-WARE</v>
          </cell>
          <cell r="G157" t="str">
            <v>MCL</v>
          </cell>
          <cell r="H157" t="str">
            <v>LAMINACION</v>
          </cell>
        </row>
        <row r="158">
          <cell r="C158" t="str">
            <v>01-1990</v>
          </cell>
          <cell r="D158" t="str">
            <v>TMDDFT0800001</v>
          </cell>
          <cell r="E158" t="str">
            <v>COMERCIALIZADORA Y DISTRIBUIDORA D.D. &amp; D, C.A.</v>
          </cell>
          <cell r="F158" t="str">
            <v>FILM TRANSPARENTE SIN IMPRESIÓN</v>
          </cell>
          <cell r="G158" t="str">
            <v>MCL</v>
          </cell>
          <cell r="H158" t="str">
            <v>CORTE</v>
          </cell>
        </row>
        <row r="159">
          <cell r="C159" t="str">
            <v>01-1991</v>
          </cell>
          <cell r="D159" t="str">
            <v>TMCPAM045A001</v>
          </cell>
          <cell r="E159" t="str">
            <v>CENTRAL EL PALMAR S.A.</v>
          </cell>
          <cell r="F159" t="str">
            <v>POLYPOUCH IMPRESO MONTALBAN - MONTALBAN 4 g</v>
          </cell>
          <cell r="G159" t="str">
            <v>MCL</v>
          </cell>
          <cell r="H159" t="str">
            <v>LAMINACION</v>
          </cell>
        </row>
        <row r="160">
          <cell r="C160" t="str">
            <v>01-1994</v>
          </cell>
          <cell r="D160" t="str">
            <v>TXAMBK031A001</v>
          </cell>
          <cell r="E160" t="str">
            <v>ALIMENTOS MUNCHY, C.A.</v>
          </cell>
          <cell r="F160" t="str">
            <v>LAMINACION IMPRESA BOLI KRUNCH 85g</v>
          </cell>
          <cell r="G160" t="str">
            <v>CX</v>
          </cell>
          <cell r="H160" t="str">
            <v>LAMINACION</v>
          </cell>
        </row>
        <row r="161">
          <cell r="C161" t="str">
            <v>01-1993</v>
          </cell>
          <cell r="D161" t="str">
            <v>TXAMKE031B001</v>
          </cell>
          <cell r="E161" t="str">
            <v>ALIMENTOS MUNCHY, C.A.</v>
          </cell>
          <cell r="F161" t="str">
            <v>LAMINACION IMPRESA KESITOS 85 g</v>
          </cell>
          <cell r="G161" t="str">
            <v>CX</v>
          </cell>
          <cell r="H161" t="str">
            <v>LAMINACION</v>
          </cell>
        </row>
        <row r="162">
          <cell r="C162" t="str">
            <v>01-1995</v>
          </cell>
          <cell r="D162" t="str">
            <v>TXPARQ040A001</v>
          </cell>
          <cell r="E162" t="str">
            <v>PEPSICO ALIMENTOS, S.C.A.</v>
          </cell>
          <cell r="F162" t="str">
            <v>LAMINACION IMPRESA ROSQUIS 35g</v>
          </cell>
          <cell r="G162" t="str">
            <v>CX</v>
          </cell>
          <cell r="H162" t="str">
            <v>LAMINACION</v>
          </cell>
        </row>
        <row r="163">
          <cell r="C163" t="str">
            <v>01-1996</v>
          </cell>
          <cell r="D163" t="str">
            <v>TXPANP040A001</v>
          </cell>
          <cell r="E163" t="str">
            <v>PEPSICO ALIMENTOS, S.C.A.</v>
          </cell>
          <cell r="F163" t="str">
            <v>LAMINACION IMPRESA NATUCHIPS PLATANITOS 80g</v>
          </cell>
          <cell r="G163" t="str">
            <v>CX</v>
          </cell>
          <cell r="H163" t="str">
            <v>LAMINACION</v>
          </cell>
        </row>
        <row r="164">
          <cell r="C164" t="str">
            <v>01-2004</v>
          </cell>
          <cell r="D164" t="str">
            <v>TMDDFT0800001</v>
          </cell>
          <cell r="E164" t="str">
            <v>COMERCIALIZADORA Y DISTRIBUIDORA D.D. &amp; D, C.A.</v>
          </cell>
          <cell r="F164" t="str">
            <v>FILM TRANSPARENTE SIN IMPRESIÓN</v>
          </cell>
          <cell r="G164" t="str">
            <v>MCL</v>
          </cell>
          <cell r="H164" t="str">
            <v>CORTE</v>
          </cell>
        </row>
        <row r="165">
          <cell r="C165" t="str">
            <v>01-2003</v>
          </cell>
          <cell r="D165" t="str">
            <v>TMTTGP199A001</v>
          </cell>
          <cell r="E165" t="str">
            <v xml:space="preserve">INDUSTRIAS DE TAPAS TAIME, C.A </v>
          </cell>
          <cell r="F165" t="str">
            <v>LINNER MTP  IMPRESO GARANTIA DE PUREZA</v>
          </cell>
          <cell r="G165" t="str">
            <v>MCL</v>
          </cell>
          <cell r="H165" t="str">
            <v>LAMINACION</v>
          </cell>
        </row>
        <row r="166">
          <cell r="C166" t="str">
            <v>01-1998</v>
          </cell>
          <cell r="D166" t="str">
            <v>TXSPMP042A001</v>
          </cell>
          <cell r="E166" t="str">
            <v>C.A. SUCESORA DE JOSE PUIG &amp; CIA</v>
          </cell>
          <cell r="F166" t="str">
            <v>LAMINACION IMPRESA MARIA PUIG SELECTA 250g</v>
          </cell>
          <cell r="G166" t="str">
            <v>CX</v>
          </cell>
          <cell r="H166" t="str">
            <v>LAMINACION</v>
          </cell>
        </row>
        <row r="167">
          <cell r="C167" t="str">
            <v>01-2001</v>
          </cell>
          <cell r="D167" t="str">
            <v>TXSPMM048A001</v>
          </cell>
          <cell r="E167" t="str">
            <v>C.A. SUCESORA DE JOSE PUIG &amp; CIA</v>
          </cell>
          <cell r="F167" t="str">
            <v>LAMINACION IMPRESA MINI MARIA 200g</v>
          </cell>
          <cell r="G167" t="str">
            <v>CX</v>
          </cell>
          <cell r="H167" t="str">
            <v>LAMINACION</v>
          </cell>
        </row>
        <row r="168">
          <cell r="C168" t="str">
            <v>01-2000</v>
          </cell>
          <cell r="D168" t="str">
            <v>TXSPCC048A001</v>
          </cell>
          <cell r="E168" t="str">
            <v>C.A. SUCESORA DE JOSE PUIG &amp; CIA</v>
          </cell>
          <cell r="F168" t="str">
            <v>LAMINACION IMPRESA COOKY CHIPS 200g</v>
          </cell>
          <cell r="G168" t="str">
            <v>CX</v>
          </cell>
          <cell r="H168" t="str">
            <v>LAMINACION</v>
          </cell>
        </row>
        <row r="169">
          <cell r="C169" t="str">
            <v>01-1999</v>
          </cell>
          <cell r="D169" t="str">
            <v>TXSPGR049A001</v>
          </cell>
          <cell r="E169" t="str">
            <v>C.A. SUCESORA DE JOSE PUIG &amp; CIA</v>
          </cell>
          <cell r="F169" t="str">
            <v>LAMINACION IMPRESA REX 200g</v>
          </cell>
          <cell r="G169" t="str">
            <v>CX</v>
          </cell>
          <cell r="H169" t="str">
            <v>LAMINACION</v>
          </cell>
        </row>
        <row r="170">
          <cell r="C170" t="str">
            <v>32-005944</v>
          </cell>
          <cell r="D170" t="str">
            <v>TMARFD045A001</v>
          </cell>
          <cell r="E170" t="str">
            <v>ALFONZO RIVAS &amp; CIA, C.A.</v>
          </cell>
          <cell r="F170" t="str">
            <v>LAMINACION IMPRESA FLIPS DULCE DE LECHE 120g</v>
          </cell>
          <cell r="G170" t="str">
            <v>MCL</v>
          </cell>
          <cell r="H170" t="str">
            <v>LAMINACION</v>
          </cell>
        </row>
        <row r="171">
          <cell r="C171" t="str">
            <v>01-2005</v>
          </cell>
          <cell r="D171" t="str">
            <v>TMEIGP245A001</v>
          </cell>
          <cell r="E171" t="str">
            <v>ENVASES INDUSTRIALES DEL CENTRO C.A.</v>
          </cell>
          <cell r="F171" t="str">
            <v>LINER MTP IMP. GARANTIA DE PUREZA</v>
          </cell>
          <cell r="G171" t="str">
            <v>MCL</v>
          </cell>
          <cell r="H171" t="str">
            <v>CORTE</v>
          </cell>
        </row>
        <row r="172">
          <cell r="C172" t="str">
            <v>01-2012</v>
          </cell>
          <cell r="D172" t="str">
            <v>TXPAJQ040B001</v>
          </cell>
          <cell r="E172" t="str">
            <v>PEPSICO ALIMENTOS, S.C.A.</v>
          </cell>
          <cell r="F172" t="str">
            <v>LAMINACION IMPRESA PAPAS JACKS QUESO 100g</v>
          </cell>
          <cell r="G172" t="str">
            <v>CX</v>
          </cell>
          <cell r="H172" t="str">
            <v>LAMINACION</v>
          </cell>
        </row>
        <row r="173">
          <cell r="C173" t="str">
            <v>01-2013</v>
          </cell>
          <cell r="D173" t="str">
            <v>TXPAJS040B001</v>
          </cell>
          <cell r="E173" t="str">
            <v>PEPSICO ALIMENTOS, S.C.A.</v>
          </cell>
          <cell r="F173" t="str">
            <v>LAMINACION IMPRESA PAPAS JACKS  SAL 100 g</v>
          </cell>
          <cell r="G173" t="str">
            <v>CX</v>
          </cell>
          <cell r="H173" t="str">
            <v>LAMINACION</v>
          </cell>
        </row>
        <row r="174">
          <cell r="C174" t="str">
            <v>01-2006</v>
          </cell>
          <cell r="D174" t="str">
            <v>TXHMBC078A001</v>
          </cell>
          <cell r="E174" t="str">
            <v>H.M.D MEDICAL, C.A</v>
          </cell>
          <cell r="F174" t="str">
            <v xml:space="preserve">LAM IMP BIOSCRUB SOLUCION CLORHEXIDINA </v>
          </cell>
          <cell r="G174" t="str">
            <v>CX</v>
          </cell>
          <cell r="H174" t="str">
            <v>LAMINACION</v>
          </cell>
        </row>
        <row r="175">
          <cell r="C175" t="str">
            <v>01-2017</v>
          </cell>
          <cell r="D175" t="str">
            <v>TMCLPD073A001</v>
          </cell>
          <cell r="E175" t="str">
            <v>CELOVEN, C.A.</v>
          </cell>
          <cell r="F175" t="str">
            <v>POLYPOUCH SILICONADO DECOCEL 73 g</v>
          </cell>
          <cell r="G175" t="str">
            <v>MCL</v>
          </cell>
          <cell r="H175" t="str">
            <v>LAMINACION</v>
          </cell>
        </row>
        <row r="176">
          <cell r="C176" t="str">
            <v>01-2015</v>
          </cell>
          <cell r="D176" t="str">
            <v>TXPACT040A001</v>
          </cell>
          <cell r="E176" t="str">
            <v>PEPSICO ALIMENTOS, S.C.A.</v>
          </cell>
          <cell r="F176" t="str">
            <v>LAMINACION IMPRESA CHEESE TRIS 150g</v>
          </cell>
          <cell r="G176" t="str">
            <v>CX</v>
          </cell>
          <cell r="H176" t="str">
            <v>LAMINACION</v>
          </cell>
        </row>
        <row r="177">
          <cell r="C177" t="str">
            <v>01-2009</v>
          </cell>
          <cell r="D177" t="str">
            <v>TXPAPD040B001</v>
          </cell>
          <cell r="E177" t="str">
            <v>PEPSICO ALIMENTOS, S.C.A.</v>
          </cell>
          <cell r="F177" t="str">
            <v>LAMINACION IMPRESA PEPITO DINOSAURIO 22g</v>
          </cell>
          <cell r="G177" t="str">
            <v>CX</v>
          </cell>
          <cell r="H177" t="str">
            <v>LAMINACION</v>
          </cell>
        </row>
        <row r="178">
          <cell r="C178" t="str">
            <v>01-2010</v>
          </cell>
          <cell r="D178" t="str">
            <v>TXPAPD040A001</v>
          </cell>
          <cell r="E178" t="str">
            <v>PEPSICO ALIMENTOS, S.C.A.</v>
          </cell>
          <cell r="F178" t="str">
            <v>LAMINACION IMPRESA PEPITO DINOSAURIO 65g</v>
          </cell>
          <cell r="G178" t="str">
            <v>CX</v>
          </cell>
          <cell r="H178" t="str">
            <v>LAMINACION</v>
          </cell>
        </row>
        <row r="179">
          <cell r="C179" t="str">
            <v>01-2011</v>
          </cell>
          <cell r="D179" t="str">
            <v>TXPAJQ040A001</v>
          </cell>
          <cell r="E179" t="str">
            <v>PEPSICO ALIMENTOS, S.C.A.</v>
          </cell>
          <cell r="F179" t="str">
            <v>LAMINACION IMPRESA PAPAS JACKS QUESO 30 g</v>
          </cell>
          <cell r="G179" t="str">
            <v>CX</v>
          </cell>
          <cell r="H179" t="str">
            <v>LAMINACION</v>
          </cell>
        </row>
        <row r="180">
          <cell r="C180" t="str">
            <v>01-2014</v>
          </cell>
          <cell r="D180" t="str">
            <v>TXPACT040B001</v>
          </cell>
          <cell r="E180" t="str">
            <v>PEPSICO ALIMENTOS, S.C.A.</v>
          </cell>
          <cell r="F180" t="str">
            <v>LAMINACION IMPRESA CHEESE TRIS 54g</v>
          </cell>
          <cell r="G180" t="str">
            <v>CX</v>
          </cell>
          <cell r="H180" t="str">
            <v>LAMINACION</v>
          </cell>
        </row>
        <row r="181">
          <cell r="C181" t="str">
            <v>01-2018</v>
          </cell>
          <cell r="D181" t="str">
            <v>TXCPEM023A001</v>
          </cell>
          <cell r="E181" t="str">
            <v>CERVECERIA POLAR,C.A.</v>
          </cell>
          <cell r="F181" t="str">
            <v>ETIQUETA IMPRESA MALTIN POLAR 1,5 L</v>
          </cell>
          <cell r="G181" t="str">
            <v>CX</v>
          </cell>
          <cell r="H181" t="str">
            <v>CORTE</v>
          </cell>
        </row>
        <row r="182">
          <cell r="C182" t="str">
            <v>01-2022</v>
          </cell>
          <cell r="D182" t="str">
            <v>TXPCPF023B001</v>
          </cell>
          <cell r="E182" t="str">
            <v xml:space="preserve">PEPSI-COLA VENEZUELA, C.A. </v>
          </cell>
          <cell r="F182" t="str">
            <v>ETIQUETA IMPRESA PEPSI  FREE 1,5 L</v>
          </cell>
          <cell r="G182" t="str">
            <v>CX</v>
          </cell>
          <cell r="H182" t="str">
            <v>CORTE</v>
          </cell>
        </row>
        <row r="183">
          <cell r="C183" t="str">
            <v>01-2023</v>
          </cell>
          <cell r="D183" t="str">
            <v>TXPCPF023B001</v>
          </cell>
          <cell r="E183" t="str">
            <v xml:space="preserve">PEPSI-COLA VENEZUELA, C.A. </v>
          </cell>
          <cell r="F183" t="str">
            <v>ETIQUETA IMPRESA PEPSI  FREE 1,5 L</v>
          </cell>
          <cell r="G183" t="str">
            <v>CX</v>
          </cell>
          <cell r="H183" t="str">
            <v>CORTE</v>
          </cell>
        </row>
        <row r="184">
          <cell r="C184" t="str">
            <v>01-2022</v>
          </cell>
          <cell r="D184" t="str">
            <v>TXPCPF023B001</v>
          </cell>
          <cell r="E184" t="str">
            <v xml:space="preserve">PEPSI-COLA VENEZUELA, C.A. </v>
          </cell>
          <cell r="F184" t="str">
            <v>ETIQUETA IMPRESA PEPSI  FREE 1,5 L</v>
          </cell>
          <cell r="G184" t="str">
            <v>CX</v>
          </cell>
          <cell r="H184" t="str">
            <v>CORTE</v>
          </cell>
        </row>
        <row r="185">
          <cell r="C185" t="str">
            <v>01-2024</v>
          </cell>
          <cell r="D185" t="str">
            <v>TXPCPF023B001</v>
          </cell>
          <cell r="E185" t="str">
            <v xml:space="preserve">PEPSI-COLA VENEZUELA, C.A. </v>
          </cell>
          <cell r="F185" t="str">
            <v>ETIQUETA IMPRESA PEPSI  FREE 1,5 L</v>
          </cell>
          <cell r="G185" t="str">
            <v>CX</v>
          </cell>
          <cell r="H185" t="str">
            <v>CORTE</v>
          </cell>
        </row>
        <row r="186">
          <cell r="C186" t="str">
            <v>01-2025</v>
          </cell>
          <cell r="D186" t="str">
            <v>TXSPMP042A001</v>
          </cell>
          <cell r="E186" t="str">
            <v>C.A. SUCESORA DE JOSE PUIG &amp; CIA</v>
          </cell>
          <cell r="F186" t="str">
            <v>LAMINACION IMPRESA MARIA PUIG SELECTA 250g</v>
          </cell>
          <cell r="G186" t="str">
            <v>CX</v>
          </cell>
          <cell r="H186" t="str">
            <v>LAMINACION</v>
          </cell>
        </row>
        <row r="187">
          <cell r="C187" t="str">
            <v>01-2016</v>
          </cell>
          <cell r="D187" t="str">
            <v>TMAPAL125A001</v>
          </cell>
          <cell r="E187" t="str">
            <v>ALIMENTOS POLAR COMERCIAL, C.A.</v>
          </cell>
          <cell r="F187" t="str">
            <v>ALUMINIO LAMINADO SIN IMPRESIÓN</v>
          </cell>
          <cell r="G187" t="str">
            <v>MCL</v>
          </cell>
          <cell r="H187" t="str">
            <v>LAMINACION</v>
          </cell>
        </row>
        <row r="188">
          <cell r="C188" t="str">
            <v>01-2019</v>
          </cell>
          <cell r="D188" t="str">
            <v>TXGIGU040A001</v>
          </cell>
          <cell r="E188" t="str">
            <v>GOMBY INDUSTRIAS ALIMENTICIAS, C.A.</v>
          </cell>
          <cell r="F188" t="str">
            <v>LAMINACION IMPRESA GOMITAS GUSI 100g</v>
          </cell>
          <cell r="G188" t="str">
            <v>CX</v>
          </cell>
          <cell r="H188" t="str">
            <v>LAMINACION</v>
          </cell>
        </row>
        <row r="189">
          <cell r="C189" t="str">
            <v>32-005945</v>
          </cell>
          <cell r="D189" t="str">
            <v>TMARFC045A001</v>
          </cell>
          <cell r="E189" t="str">
            <v>ALFONZO RIVAS &amp; CIA, C.A.</v>
          </cell>
          <cell r="F189" t="str">
            <v xml:space="preserve">LAMINACION IMPRESA FLIPS CHOCOLATE 120 g </v>
          </cell>
          <cell r="G189" t="str">
            <v>MCL</v>
          </cell>
          <cell r="H189" t="str">
            <v>LAMINACION</v>
          </cell>
        </row>
        <row r="190">
          <cell r="C190" t="str">
            <v>01-2026</v>
          </cell>
          <cell r="D190" t="str">
            <v>TMFCPP0830001</v>
          </cell>
          <cell r="E190" t="str">
            <v>LABORATORIO FINE CHEMICALS, C.F.C., C.A.</v>
          </cell>
          <cell r="F190" t="str">
            <v>POLYPOUCH SIN IMPRESIÓN</v>
          </cell>
          <cell r="G190" t="str">
            <v>MCL</v>
          </cell>
          <cell r="H190" t="str">
            <v>LAMINACION</v>
          </cell>
        </row>
        <row r="191">
          <cell r="C191" t="str">
            <v>32-005947</v>
          </cell>
          <cell r="D191" t="str">
            <v>TMLVPL071B001</v>
          </cell>
          <cell r="E191" t="str">
            <v>LEVAPAN VENEZOLANA, S.A.</v>
          </cell>
          <cell r="F191" t="str">
            <v>POLYPOUCH PARAFINADO IMPRESO LEVAPAN</v>
          </cell>
          <cell r="G191" t="str">
            <v>MCL</v>
          </cell>
          <cell r="H191" t="str">
            <v>LAMINACION</v>
          </cell>
        </row>
        <row r="192">
          <cell r="C192" t="str">
            <v>01-2021</v>
          </cell>
          <cell r="D192" t="str">
            <v>TMMCGP207A001</v>
          </cell>
          <cell r="E192" t="str">
            <v>MORROCEL C.A.</v>
          </cell>
          <cell r="F192" t="str">
            <v>LINNER MTP  IMPRESO GARANTIA DE PUREZA</v>
          </cell>
          <cell r="G192" t="str">
            <v>MCL</v>
          </cell>
          <cell r="H192" t="str">
            <v>LAMINACION</v>
          </cell>
        </row>
        <row r="193">
          <cell r="C193" t="str">
            <v>32-005937</v>
          </cell>
          <cell r="D193" t="str">
            <v>TMARTD114A001</v>
          </cell>
          <cell r="E193" t="str">
            <v>ALFONZO RIVAS &amp; CIA, C.A.</v>
          </cell>
          <cell r="F193" t="str">
            <v>LAMINACIÓN IMPRESA TE LISTO DURAZNO 90 g.</v>
          </cell>
          <cell r="G193" t="str">
            <v>MCL</v>
          </cell>
          <cell r="H193" t="str">
            <v>LAMINACION</v>
          </cell>
        </row>
        <row r="194">
          <cell r="C194" t="str">
            <v>32-005946</v>
          </cell>
          <cell r="D194" t="str">
            <v>TMARTL114A001</v>
          </cell>
          <cell r="E194" t="str">
            <v>ALFONZO RIVAS &amp; CIA, C.A.</v>
          </cell>
          <cell r="F194" t="str">
            <v>LAMINACION IMPRESA TE LISTO LIMON 90 g</v>
          </cell>
          <cell r="G194" t="str">
            <v>MCL</v>
          </cell>
          <cell r="H194" t="str">
            <v>LAMINACION</v>
          </cell>
        </row>
        <row r="195">
          <cell r="C195" t="str">
            <v>01-2035</v>
          </cell>
          <cell r="D195" t="str">
            <v>TMTTGP217A001</v>
          </cell>
          <cell r="E195" t="str">
            <v xml:space="preserve">INDUSTRIAS DE TAPAS TAIME, C.A </v>
          </cell>
          <cell r="F195" t="str">
            <v>LINER MTP IMP. GARANTIA DE PUREZA</v>
          </cell>
          <cell r="G195" t="str">
            <v>MCL</v>
          </cell>
          <cell r="H195" t="str">
            <v>CORTE</v>
          </cell>
        </row>
        <row r="196">
          <cell r="C196" t="str">
            <v>01-2033</v>
          </cell>
          <cell r="D196" t="str">
            <v>TXAMBK036A002</v>
          </cell>
          <cell r="E196" t="str">
            <v>ALIMENTOS MUNCHY, C.A.</v>
          </cell>
          <cell r="F196" t="str">
            <v>LAMINACION IMPRESA BOLI KRUNCH 85g</v>
          </cell>
          <cell r="G196" t="str">
            <v>CX</v>
          </cell>
          <cell r="H196" t="str">
            <v>LAMINACION</v>
          </cell>
        </row>
        <row r="197">
          <cell r="C197" t="str">
            <v>01-2034</v>
          </cell>
          <cell r="D197" t="str">
            <v>TXAMKE036A003</v>
          </cell>
          <cell r="E197" t="str">
            <v>ALIMENTOS MUNCHY, C.A.</v>
          </cell>
          <cell r="F197" t="str">
            <v>LAMINACION IMPRESA KESITOS 85 g</v>
          </cell>
          <cell r="G197" t="str">
            <v>CX</v>
          </cell>
          <cell r="H197" t="str">
            <v>LAMINACION</v>
          </cell>
        </row>
        <row r="198">
          <cell r="C198" t="str">
            <v>01-2029</v>
          </cell>
          <cell r="D198" t="str">
            <v>TXICAF069A001</v>
          </cell>
          <cell r="E198" t="str">
            <v>INDUSTRIAS CHEPEL,C.A</v>
          </cell>
          <cell r="F198" t="str">
            <v>LAMINACION IMPRESA ATOL FRESA 400g</v>
          </cell>
          <cell r="G198" t="str">
            <v>CX</v>
          </cell>
          <cell r="H198" t="str">
            <v>LAMINACION</v>
          </cell>
        </row>
        <row r="199">
          <cell r="C199" t="str">
            <v>01-2032</v>
          </cell>
          <cell r="D199" t="str">
            <v>TMTTGP207A001</v>
          </cell>
          <cell r="E199" t="str">
            <v xml:space="preserve">INDUSTRIAS DE TAPAS TAIME, C.A </v>
          </cell>
          <cell r="F199" t="str">
            <v>LINER MTP IMP. GARANTIA DE PUREZA</v>
          </cell>
          <cell r="G199" t="str">
            <v>MCL</v>
          </cell>
          <cell r="H199" t="str">
            <v>LAMINACION</v>
          </cell>
        </row>
        <row r="200">
          <cell r="C200" t="str">
            <v>01-2030</v>
          </cell>
          <cell r="D200" t="str">
            <v>TXICAV069A001</v>
          </cell>
          <cell r="E200" t="str">
            <v>INDUSTRIAS CHEPEL,C.A</v>
          </cell>
          <cell r="F200" t="str">
            <v>LAMINACION IMPRESA ATOL VAINILLA 400g</v>
          </cell>
          <cell r="G200" t="str">
            <v>CX</v>
          </cell>
          <cell r="H200" t="str">
            <v>LAMINACION</v>
          </cell>
        </row>
        <row r="201">
          <cell r="C201" t="str">
            <v>01-2028</v>
          </cell>
          <cell r="D201" t="str">
            <v>TXICAC069A001</v>
          </cell>
          <cell r="E201" t="str">
            <v>INDUSTRIAS CHEPEL,C.A</v>
          </cell>
          <cell r="F201" t="str">
            <v>LAMINACION IMPRESA ATOL CHOCOLATE 400g</v>
          </cell>
          <cell r="G201" t="str">
            <v>CX</v>
          </cell>
          <cell r="H201" t="str">
            <v>LAMINACION</v>
          </cell>
        </row>
        <row r="202">
          <cell r="C202" t="str">
            <v>32-005950</v>
          </cell>
          <cell r="D202" t="str">
            <v>TXIKCA092A001</v>
          </cell>
          <cell r="E202" t="str">
            <v>INDUSTRIAS KEL, C.A</v>
          </cell>
          <cell r="F202" t="str">
            <v>LAMINACION IMPRESA CREMA DE ARROZ KEL 450g</v>
          </cell>
          <cell r="G202" t="str">
            <v>CX</v>
          </cell>
          <cell r="H202" t="str">
            <v>LAMINACION</v>
          </cell>
        </row>
        <row r="203">
          <cell r="C203" t="str">
            <v>32-005916</v>
          </cell>
          <cell r="D203" t="str">
            <v>TXIKCA092A001</v>
          </cell>
          <cell r="E203" t="str">
            <v>INDUSTRIAS KEL, C.A</v>
          </cell>
          <cell r="F203" t="str">
            <v>LAMINACION IMPRESA CREMA DE ARROZ KEL 450g</v>
          </cell>
          <cell r="G203" t="str">
            <v>CX</v>
          </cell>
          <cell r="H203" t="str">
            <v>LAMINACION</v>
          </cell>
        </row>
        <row r="204">
          <cell r="C204" t="str">
            <v>32-005949</v>
          </cell>
          <cell r="D204" t="str">
            <v>TXUACM043A001</v>
          </cell>
          <cell r="E204" t="str">
            <v>UNILEVER  ANDINA  VENEZUELA, S.A.</v>
          </cell>
          <cell r="F204" t="str">
            <v>LAMINACION IMPRESA ENVOLTORIO CHOCOLITO MAX 80cm³</v>
          </cell>
          <cell r="G204" t="str">
            <v>CX</v>
          </cell>
          <cell r="H204" t="str">
            <v>LAMINACION</v>
          </cell>
        </row>
        <row r="205">
          <cell r="C205" t="str">
            <v>32-005952</v>
          </cell>
          <cell r="D205" t="str">
            <v>TXABCA041A001</v>
          </cell>
          <cell r="E205" t="str">
            <v>ALIMENTOS BOTALON, C.A.</v>
          </cell>
          <cell r="F205" t="str">
            <v>LAMINACION IMPRESA CAFE ARAUCA 100g</v>
          </cell>
          <cell r="G205" t="str">
            <v>CX</v>
          </cell>
          <cell r="H205" t="str">
            <v>LAMINACION</v>
          </cell>
        </row>
        <row r="206">
          <cell r="C206" t="str">
            <v>01-2020</v>
          </cell>
          <cell r="D206" t="str">
            <v>TXGIGA039A001</v>
          </cell>
          <cell r="E206" t="str">
            <v>GOMBY INDUSTRIAS ALIMENTICIAS, C.A.</v>
          </cell>
          <cell r="F206" t="str">
            <v>LAMINACION IMPRESA GOMBY ASTEROIDE 15g</v>
          </cell>
          <cell r="G206" t="str">
            <v>CX</v>
          </cell>
          <cell r="H206" t="str">
            <v>LAMINACION</v>
          </cell>
        </row>
        <row r="207">
          <cell r="C207" t="str">
            <v>32-005951</v>
          </cell>
          <cell r="D207" t="str">
            <v>TXABFA065B001</v>
          </cell>
          <cell r="E207" t="str">
            <v>ALIMENTOS BOTALON, C.A.</v>
          </cell>
          <cell r="F207" t="str">
            <v>LAMINACION IMPRESA CAFE MOLIDO GOURMET FLOR DE ARAUCA 250g</v>
          </cell>
          <cell r="G207" t="str">
            <v>CX</v>
          </cell>
          <cell r="H207" t="str">
            <v>LAMINACION</v>
          </cell>
        </row>
        <row r="208">
          <cell r="C208" t="str">
            <v>32-005958</v>
          </cell>
          <cell r="D208" t="str">
            <v>TMAJBF102A001</v>
          </cell>
          <cell r="E208" t="str">
            <v>ALIMENTOS DEL JARDIN C.A.</v>
          </cell>
          <cell r="F208" t="str">
            <v xml:space="preserve">LAMINACION IMPRESA BEBIDA FRUXI LIFE 30g </v>
          </cell>
          <cell r="G208" t="str">
            <v>MCL</v>
          </cell>
          <cell r="H208" t="str">
            <v>LAMINACION</v>
          </cell>
        </row>
        <row r="209">
          <cell r="C209" t="str">
            <v>01-2031</v>
          </cell>
          <cell r="D209" t="str">
            <v>TMPPPS0600001</v>
          </cell>
          <cell r="E209" t="str">
            <v>PULPLUS, C.A.</v>
          </cell>
          <cell r="F209" t="str">
            <v>POLYPOUCH SILICONADO SIN IMPRESIÓN</v>
          </cell>
          <cell r="G209" t="str">
            <v>MCL</v>
          </cell>
          <cell r="H209" t="str">
            <v>LAMINACION</v>
          </cell>
        </row>
        <row r="210">
          <cell r="C210" t="str">
            <v>01-2037</v>
          </cell>
          <cell r="D210" t="str">
            <v>TXGISI0380001</v>
          </cell>
          <cell r="E210" t="str">
            <v>GOMBY INDUSTRIAS ALIMENTICIAS, C.A.</v>
          </cell>
          <cell r="F210" t="str">
            <v>LAMINACION SIN IMPRESIÓN</v>
          </cell>
          <cell r="G210" t="str">
            <v>CX</v>
          </cell>
          <cell r="H210" t="str">
            <v>LAMINACION</v>
          </cell>
        </row>
        <row r="211">
          <cell r="C211" t="str">
            <v>01-2044</v>
          </cell>
          <cell r="D211" t="str">
            <v>TMDDFT0750001</v>
          </cell>
          <cell r="E211" t="str">
            <v>COMERCIALIZADORA Y DISTRIBUIDORA D.D. &amp; D, C.A.</v>
          </cell>
          <cell r="F211" t="str">
            <v>FILM TRANSPARENTE SIN IMPRESIÓN</v>
          </cell>
          <cell r="G211" t="str">
            <v>MCL</v>
          </cell>
          <cell r="H211" t="str">
            <v>CORTE</v>
          </cell>
        </row>
        <row r="212">
          <cell r="C212" t="str">
            <v>01-2038</v>
          </cell>
          <cell r="D212" t="str">
            <v>TMEDFS0270001</v>
          </cell>
          <cell r="E212" t="str">
            <v>FABRICA DE PRODUCTOS IMPERMEABILIZANTES EDIL C.A.,</v>
          </cell>
          <cell r="F212" t="str">
            <v>FILM TRANSPARENTE SILICONIZADO SIN IMPRESIÓN</v>
          </cell>
          <cell r="G212" t="str">
            <v>MCL</v>
          </cell>
          <cell r="H212" t="str">
            <v>LAMINACION</v>
          </cell>
        </row>
        <row r="213">
          <cell r="C213" t="str">
            <v>01-2045</v>
          </cell>
          <cell r="D213" t="str">
            <v>TMDDFT0640001</v>
          </cell>
          <cell r="E213" t="str">
            <v>COMERCIALIZADORA Y DISTRIBUIDORA D.D. &amp; D, C.A.</v>
          </cell>
          <cell r="F213" t="str">
            <v>FILM TRANSPARENTE SIN IMPRESIÓN</v>
          </cell>
          <cell r="G213" t="str">
            <v>MCL</v>
          </cell>
          <cell r="H213" t="str">
            <v>CORTE</v>
          </cell>
        </row>
        <row r="214">
          <cell r="C214" t="str">
            <v>01-2040</v>
          </cell>
          <cell r="D214" t="str">
            <v>TXPARQ040A001</v>
          </cell>
          <cell r="E214" t="str">
            <v>PEPSICO ALIMENTOS, S.C.A.</v>
          </cell>
          <cell r="F214" t="str">
            <v>LAMINACION IMPRESA ROSQUIS 35g</v>
          </cell>
          <cell r="G214" t="str">
            <v>CX</v>
          </cell>
          <cell r="H214" t="str">
            <v>LAMINACION</v>
          </cell>
        </row>
        <row r="215">
          <cell r="C215" t="str">
            <v>01-2043</v>
          </cell>
          <cell r="D215" t="str">
            <v>TXPAJQ040A001</v>
          </cell>
          <cell r="E215" t="str">
            <v>PEPSICO ALIMENTOS, S.C.A.</v>
          </cell>
          <cell r="F215" t="str">
            <v>LAMINACION IMPRESA PAPAS JACKS QUESO 30 g</v>
          </cell>
          <cell r="G215" t="str">
            <v>CX</v>
          </cell>
          <cell r="H215" t="str">
            <v>LAMINACION</v>
          </cell>
        </row>
        <row r="216">
          <cell r="C216" t="str">
            <v>01-2050</v>
          </cell>
          <cell r="D216" t="str">
            <v>TMTTGP205A001</v>
          </cell>
          <cell r="E216" t="str">
            <v xml:space="preserve">INDUSTRIAS DE TAPAS TAIME, C.A </v>
          </cell>
          <cell r="F216" t="str">
            <v>LINER MTP IMP. GARANTIA DE PUREZA</v>
          </cell>
          <cell r="G216" t="str">
            <v>MCL</v>
          </cell>
          <cell r="H216" t="str">
            <v>LAMINACION</v>
          </cell>
        </row>
        <row r="217">
          <cell r="C217" t="str">
            <v>01-2051</v>
          </cell>
          <cell r="D217" t="str">
            <v>TMMCGP207A001</v>
          </cell>
          <cell r="E217" t="str">
            <v>MORROCEL C.A.</v>
          </cell>
          <cell r="F217" t="str">
            <v>LINER MTP IMP. GARANTIA DE PUREZA</v>
          </cell>
          <cell r="G217" t="str">
            <v>MCL</v>
          </cell>
          <cell r="H217" t="str">
            <v>LAMINACION</v>
          </cell>
        </row>
        <row r="218">
          <cell r="C218" t="str">
            <v>01-2054</v>
          </cell>
          <cell r="D218" t="str">
            <v>TXPACT040B001</v>
          </cell>
          <cell r="E218" t="str">
            <v>PEPSICO ALIMENTOS, S.C.A.</v>
          </cell>
          <cell r="F218" t="str">
            <v>LAMINACION IMPRESA CHEESE TRIS 54g</v>
          </cell>
          <cell r="G218" t="str">
            <v>CX</v>
          </cell>
          <cell r="H218" t="str">
            <v>LAMINACION</v>
          </cell>
        </row>
        <row r="219">
          <cell r="C219" t="str">
            <v>32-005959</v>
          </cell>
          <cell r="D219" t="str">
            <v>TMCSPS0800001</v>
          </cell>
          <cell r="E219" t="str">
            <v>COOPERATIVA FABRICA DE PRODUCTOS MEDICOS SANIPAD</v>
          </cell>
          <cell r="F219" t="str">
            <v>POLYPOUCH SIN IMPRESIÓN</v>
          </cell>
          <cell r="G219" t="str">
            <v>MCL</v>
          </cell>
          <cell r="H219" t="str">
            <v>CORTE</v>
          </cell>
        </row>
        <row r="220">
          <cell r="C220" t="str">
            <v>01-2046</v>
          </cell>
          <cell r="D220" t="str">
            <v>TXHMBI078A001</v>
          </cell>
          <cell r="E220" t="str">
            <v>H.M.D MEDICAL, C.A</v>
          </cell>
          <cell r="F220" t="str">
            <v>LAMINACION IMPRESA BIOSCRUB AZUL SOLUCION IODADA</v>
          </cell>
          <cell r="G220" t="str">
            <v>CX</v>
          </cell>
          <cell r="H220" t="str">
            <v>LAMINACION</v>
          </cell>
        </row>
        <row r="221">
          <cell r="C221" t="str">
            <v>01-2047</v>
          </cell>
          <cell r="D221" t="str">
            <v>TXHMRO024A001</v>
          </cell>
          <cell r="E221" t="str">
            <v>H.M.D MEDICAL, C.A</v>
          </cell>
          <cell r="F221" t="str">
            <v>ENVOLTORIO IMPRESO RECOLECTOR DE ORINA</v>
          </cell>
          <cell r="G221" t="str">
            <v>CX</v>
          </cell>
          <cell r="H221" t="str">
            <v>CORTE</v>
          </cell>
        </row>
        <row r="222">
          <cell r="C222" t="str">
            <v>01-2055</v>
          </cell>
          <cell r="D222" t="str">
            <v>TXPACT040A001</v>
          </cell>
          <cell r="E222" t="str">
            <v>PEPSICO ALIMENTOS, S.C.A.</v>
          </cell>
          <cell r="F222" t="str">
            <v>LAMINACION IMPRESA CHEESE TRIS 150g</v>
          </cell>
          <cell r="G222" t="str">
            <v>CX</v>
          </cell>
          <cell r="H222" t="str">
            <v>LAMINACION</v>
          </cell>
        </row>
        <row r="223">
          <cell r="C223" t="str">
            <v>01-2042</v>
          </cell>
          <cell r="D223" t="str">
            <v>TXPAPD040A001</v>
          </cell>
          <cell r="E223" t="str">
            <v>PEPSICO ALIMENTOS, S.C.A.</v>
          </cell>
          <cell r="F223" t="str">
            <v>LAMINACION IMPRESA PEPITO DINOSAURIO 65g</v>
          </cell>
          <cell r="G223" t="str">
            <v>CX</v>
          </cell>
          <cell r="H223" t="str">
            <v>LAMINACION</v>
          </cell>
        </row>
        <row r="224">
          <cell r="C224" t="str">
            <v>01-2041</v>
          </cell>
          <cell r="D224" t="str">
            <v>TXPAPD040B001</v>
          </cell>
          <cell r="E224" t="str">
            <v>PEPSICO ALIMENTOS, S.C.A.</v>
          </cell>
          <cell r="F224" t="str">
            <v>LAMINACION IMPRESA PEPITO DINOSAURIO 22g</v>
          </cell>
          <cell r="G224" t="str">
            <v>CX</v>
          </cell>
          <cell r="H224" t="str">
            <v>LAMINACION</v>
          </cell>
        </row>
        <row r="225">
          <cell r="C225" t="str">
            <v>01-2056</v>
          </cell>
          <cell r="D225" t="str">
            <v>TXPACC040B001</v>
          </cell>
          <cell r="E225" t="str">
            <v>PEPSICO ALIMENTOS, S.C.A.</v>
          </cell>
          <cell r="F225" t="str">
            <v>LAMINACION IMPRESA CHEETOS CRUNCHY 145g</v>
          </cell>
          <cell r="G225" t="str">
            <v>CX</v>
          </cell>
          <cell r="H225" t="str">
            <v>LAMINACION</v>
          </cell>
        </row>
        <row r="226">
          <cell r="C226" t="str">
            <v>01-1997</v>
          </cell>
          <cell r="D226" t="str">
            <v>TXABCA041A001</v>
          </cell>
          <cell r="E226" t="str">
            <v>MONTALAR DE VENEZUELA, S.A.</v>
          </cell>
          <cell r="F226" t="str">
            <v>LAMINACION ENDULZANTE 500g</v>
          </cell>
          <cell r="G226" t="str">
            <v>CX</v>
          </cell>
          <cell r="H226" t="str">
            <v>LAMINACION</v>
          </cell>
        </row>
        <row r="227">
          <cell r="C227" t="str">
            <v>01-2052</v>
          </cell>
          <cell r="D227" t="str">
            <v>TMAWAA064A002</v>
          </cell>
          <cell r="E227" t="str">
            <v>ALUM-WARE PRODUCTOS DE ALUMINIO C.A.</v>
          </cell>
          <cell r="F227" t="str">
            <v>POLYPOUCH IMPRESO ANTIGRASO ALUM-WARE</v>
          </cell>
          <cell r="G227" t="str">
            <v>MCL</v>
          </cell>
          <cell r="H227" t="str">
            <v>LAMINACION</v>
          </cell>
        </row>
        <row r="228">
          <cell r="C228" t="str">
            <v>01-2057</v>
          </cell>
          <cell r="D228" t="str">
            <v>TXPAJS040B001</v>
          </cell>
          <cell r="E228" t="str">
            <v>PEPSICO ALIMENTOS, S.C.A.</v>
          </cell>
          <cell r="F228" t="str">
            <v>LAMINACION IMPRESA PAPAS JACKS  SAL 100 g</v>
          </cell>
          <cell r="G228" t="str">
            <v>CX</v>
          </cell>
          <cell r="H228" t="str">
            <v>LAMINACION</v>
          </cell>
        </row>
        <row r="229">
          <cell r="C229" t="str">
            <v>01-2058</v>
          </cell>
          <cell r="D229" t="str">
            <v>TXPANP040A001</v>
          </cell>
          <cell r="E229" t="str">
            <v>PEPSICO ALIMENTOS, S.C.A.</v>
          </cell>
          <cell r="F229" t="str">
            <v>LAMINACION IMPRESA NATUCHIPS PLATANITOS 80g</v>
          </cell>
          <cell r="G229" t="str">
            <v>CX</v>
          </cell>
          <cell r="H229" t="str">
            <v>LAMINACION</v>
          </cell>
        </row>
        <row r="230">
          <cell r="C230" t="str">
            <v>01-2048</v>
          </cell>
          <cell r="D230" t="str">
            <v>TMAWAA064A010</v>
          </cell>
          <cell r="E230" t="str">
            <v>ALUM-WARE PRODUCTOS DE ALUMINIO C.A.</v>
          </cell>
          <cell r="F230" t="str">
            <v>POLYPOUCH IMPRESO ANTIGRASO ALUM-WARE</v>
          </cell>
          <cell r="G230" t="str">
            <v>MCL</v>
          </cell>
          <cell r="H230" t="str">
            <v>LAMINACION</v>
          </cell>
        </row>
        <row r="231">
          <cell r="C231" t="str">
            <v>01-2053</v>
          </cell>
          <cell r="D231" t="str">
            <v>TMAWAA064A010</v>
          </cell>
          <cell r="E231" t="str">
            <v>ALUM-WARE PRODUCTOS DE ALUMINIO C.A.</v>
          </cell>
          <cell r="F231" t="str">
            <v>POLYPOUCH IMPRESO ANTIGRASO ALUM-WARE</v>
          </cell>
          <cell r="G231" t="str">
            <v>MCL</v>
          </cell>
          <cell r="H231" t="str">
            <v>LAMINACION</v>
          </cell>
        </row>
        <row r="232">
          <cell r="C232" t="str">
            <v>01-2049</v>
          </cell>
          <cell r="D232" t="str">
            <v>TMAWAA064A010</v>
          </cell>
          <cell r="E232" t="str">
            <v>ALUM-WARE PRODUCTOS DE ALUMINIO C.A.</v>
          </cell>
          <cell r="F232" t="str">
            <v>POLYPOUCH IMPRESO ANTIGRASO ALUM-WARE</v>
          </cell>
          <cell r="G232" t="str">
            <v>MCL</v>
          </cell>
          <cell r="H232" t="str">
            <v>LAMINACION</v>
          </cell>
        </row>
        <row r="233">
          <cell r="C233" t="str">
            <v>01-2059</v>
          </cell>
          <cell r="D233" t="str">
            <v>TXPAJQ040B002</v>
          </cell>
          <cell r="E233" t="str">
            <v>PEPSICO ALIMENTOS, S.C.A.</v>
          </cell>
          <cell r="F233" t="str">
            <v>LAMINACION IMPRESA PAPAS JACKS QUESO 100g</v>
          </cell>
          <cell r="G233" t="str">
            <v>CX</v>
          </cell>
          <cell r="H233" t="str">
            <v>LAMINACION</v>
          </cell>
        </row>
        <row r="234">
          <cell r="C234" t="str">
            <v>32-005960</v>
          </cell>
          <cell r="D234" t="str">
            <v>TMAAES061A001</v>
          </cell>
          <cell r="E234" t="str">
            <v>ALIMENTOS AGLOW VE C.A.</v>
          </cell>
          <cell r="F234" t="str">
            <v>POLYPOUCH IMPRESO SACHET EDULCORANTE  SWEETEST 1g</v>
          </cell>
          <cell r="G234" t="str">
            <v>MCL</v>
          </cell>
          <cell r="H234" t="str">
            <v>LAMINACION</v>
          </cell>
        </row>
        <row r="235">
          <cell r="C235" t="str">
            <v>01-2060</v>
          </cell>
          <cell r="D235" t="str">
            <v>TXPARQ040A001</v>
          </cell>
          <cell r="E235" t="str">
            <v>PEPSICO ALIMENTOS, S.C.A.</v>
          </cell>
          <cell r="F235" t="str">
            <v>LAMINACION IMPRESA ROSQUIS 35g</v>
          </cell>
          <cell r="G235" t="str">
            <v>CX</v>
          </cell>
          <cell r="H235" t="str">
            <v>LAMINACION</v>
          </cell>
        </row>
        <row r="236">
          <cell r="C236" t="str">
            <v>32-005931</v>
          </cell>
          <cell r="D236" t="str">
            <v>TXIKCA092B001</v>
          </cell>
          <cell r="E236" t="str">
            <v>INDUSTRIAS KEL, C.A</v>
          </cell>
          <cell r="F236" t="str">
            <v>LAMINACION IMPRESA CREMA DE ARROZ KEL 900g</v>
          </cell>
          <cell r="G236" t="str">
            <v>CX</v>
          </cell>
          <cell r="H236" t="str">
            <v>LAMINACION</v>
          </cell>
        </row>
        <row r="237">
          <cell r="C237" t="str">
            <v>32-005948</v>
          </cell>
          <cell r="D237" t="str">
            <v>TXIKCA092B001</v>
          </cell>
          <cell r="E237" t="str">
            <v>INDUSTRIAS KEL, C.A</v>
          </cell>
          <cell r="F237" t="str">
            <v>LAMINACION IMPRESA CREMA DE ARROZ KEL 900g</v>
          </cell>
          <cell r="G237" t="str">
            <v>CX</v>
          </cell>
          <cell r="H237" t="str">
            <v>LAMINACION</v>
          </cell>
        </row>
        <row r="238">
          <cell r="C238" t="str">
            <v>32-005953</v>
          </cell>
          <cell r="D238" t="str">
            <v>TXIKCA088A001</v>
          </cell>
          <cell r="E238" t="str">
            <v>INDUSTRIAS KEL, C.A</v>
          </cell>
          <cell r="F238" t="str">
            <v xml:space="preserve">LAMINACIÓN IMPRESO CREMA DE ARROZ KEL 450 g. </v>
          </cell>
          <cell r="G238" t="str">
            <v>CX</v>
          </cell>
          <cell r="H238" t="str">
            <v>LAMINACION</v>
          </cell>
        </row>
        <row r="239">
          <cell r="C239" t="str">
            <v>01-2065</v>
          </cell>
          <cell r="D239" t="str">
            <v>TXPACT040A001</v>
          </cell>
          <cell r="E239" t="str">
            <v>PEPSICO ALIMENTOS, S.C.A.</v>
          </cell>
          <cell r="F239" t="str">
            <v>LAMINACION IMPRESA CHEESE TRIS 150g</v>
          </cell>
          <cell r="G239" t="str">
            <v>CX</v>
          </cell>
          <cell r="H239" t="str">
            <v>LAMINACION</v>
          </cell>
        </row>
        <row r="240">
          <cell r="C240" t="str">
            <v>01-2066</v>
          </cell>
          <cell r="D240" t="str">
            <v>TMAWAA064A010</v>
          </cell>
          <cell r="E240" t="str">
            <v>ALUM-WARE PRODUCTOS DE ALUMINIO C.A.</v>
          </cell>
          <cell r="F240" t="str">
            <v>POLYPOUCH IMPRESO ANTIGRASO ALUM-WARE</v>
          </cell>
          <cell r="G240" t="str">
            <v>MCL</v>
          </cell>
          <cell r="H240" t="str">
            <v>LAMINACION</v>
          </cell>
        </row>
        <row r="241">
          <cell r="C241" t="str">
            <v>01-2067</v>
          </cell>
          <cell r="D241" t="str">
            <v>TMMCAE064A002</v>
          </cell>
          <cell r="E241" t="str">
            <v>MORROCEL C.A.</v>
          </cell>
          <cell r="F241" t="str">
            <v>POLYPOUCH IMPRESO ANTIGRASO ESTANDAR</v>
          </cell>
          <cell r="G241" t="str">
            <v>MCL</v>
          </cell>
          <cell r="H241" t="str">
            <v>LAMINACION</v>
          </cell>
        </row>
        <row r="242">
          <cell r="C242" t="str">
            <v>01-2068</v>
          </cell>
          <cell r="D242" t="str">
            <v>TMMLPN103A001</v>
          </cell>
          <cell r="E242" t="str">
            <v>MONTALAR DE VENEZUELA, S.A.</v>
          </cell>
          <cell r="F242" t="str">
            <v>LAMINACION IMPRESA PAPELON NATURAL 500g</v>
          </cell>
          <cell r="G242" t="str">
            <v>MCL</v>
          </cell>
          <cell r="H242" t="str">
            <v>LAMINACION</v>
          </cell>
        </row>
        <row r="243">
          <cell r="C243" t="str">
            <v>01-2070</v>
          </cell>
          <cell r="D243" t="str">
            <v>TMDDFT0910001</v>
          </cell>
          <cell r="E243" t="str">
            <v>COMERCIALIZADORA Y DISTRIBUIDORA D.D. &amp; D, C.A.</v>
          </cell>
          <cell r="F243" t="str">
            <v>FILM TRANSPARENTE SIN IMPRESIÓN</v>
          </cell>
          <cell r="G243" t="str">
            <v>MCL</v>
          </cell>
          <cell r="H243" t="str">
            <v>CORTE</v>
          </cell>
        </row>
        <row r="244">
          <cell r="C244" t="str">
            <v>01-2069</v>
          </cell>
          <cell r="D244" t="str">
            <v>TMDDFT0820001</v>
          </cell>
          <cell r="E244" t="str">
            <v>COMERCIALIZADORA Y DISTRIBUIDORA D.D. &amp; D, C.A.</v>
          </cell>
          <cell r="F244" t="str">
            <v>FILM TRANSPARENTE SIN IMPRESIÓN</v>
          </cell>
          <cell r="G244" t="str">
            <v>MCL</v>
          </cell>
          <cell r="H244" t="str">
            <v>CORTE</v>
          </cell>
        </row>
        <row r="245">
          <cell r="C245" t="str">
            <v>32-005962</v>
          </cell>
          <cell r="D245" t="str">
            <v>TMFFLU2400001</v>
          </cell>
          <cell r="E245" t="str">
            <v>FABRICA FESTA S.A.</v>
          </cell>
          <cell r="F245" t="str">
            <v>LAMINACION LINER INDUCCION UNIVERSAL SIN IMPRESIÓN</v>
          </cell>
          <cell r="G245" t="str">
            <v>MCL</v>
          </cell>
          <cell r="H245" t="str">
            <v>CORTE</v>
          </cell>
        </row>
        <row r="246">
          <cell r="C246" t="str">
            <v>32-005963</v>
          </cell>
          <cell r="D246" t="str">
            <v>SOTRASVTA-CR</v>
          </cell>
          <cell r="E246" t="str">
            <v>ETIQUETAS SOL SIL C.A</v>
          </cell>
          <cell r="F246" t="str">
            <v>FILM TRANSPARENTE SIN IMPRESIÓN</v>
          </cell>
          <cell r="G246" t="str">
            <v>MCL</v>
          </cell>
          <cell r="H246" t="str">
            <v>CORTE</v>
          </cell>
        </row>
        <row r="247">
          <cell r="C247" t="str">
            <v>01-2072</v>
          </cell>
          <cell r="D247" t="str">
            <v>TXSPMC042A001</v>
          </cell>
          <cell r="E247" t="str">
            <v>C.A. SUCESORA DE JOSE PUIG &amp; CIA</v>
          </cell>
          <cell r="F247" t="str">
            <v>LAMINACION IMPRESA MORDISQUITOS CHOCOLATE 150g</v>
          </cell>
          <cell r="G247" t="str">
            <v>CX</v>
          </cell>
          <cell r="H247" t="str">
            <v>LAMINACION</v>
          </cell>
        </row>
        <row r="248">
          <cell r="C248" t="str">
            <v>01-2063</v>
          </cell>
          <cell r="D248" t="str">
            <v>TXPANP040A001</v>
          </cell>
          <cell r="E248" t="str">
            <v>PEPSICO ALIMENTOS, S.C.A.</v>
          </cell>
          <cell r="F248" t="str">
            <v>LAMINACION IMPRESA NATUCHIPS PLATANITOS 80g</v>
          </cell>
          <cell r="G248" t="str">
            <v>CX</v>
          </cell>
          <cell r="H248" t="str">
            <v>LAMINACION</v>
          </cell>
        </row>
        <row r="249">
          <cell r="C249" t="str">
            <v>01-2073</v>
          </cell>
          <cell r="D249" t="str">
            <v>TXSPDM039B001</v>
          </cell>
          <cell r="E249" t="str">
            <v>C.A. SUCESORA DE JOSE PUIG &amp; CIA</v>
          </cell>
          <cell r="F249" t="str">
            <v>LAMINACION IMPRESA DELICIAS MARIA CHOCOLATE 34g</v>
          </cell>
          <cell r="G249" t="str">
            <v>CX</v>
          </cell>
          <cell r="H249" t="str">
            <v>LAMINACION</v>
          </cell>
        </row>
        <row r="250">
          <cell r="C250" t="str">
            <v>01-2074</v>
          </cell>
          <cell r="D250" t="str">
            <v>TXSPSP028A001</v>
          </cell>
          <cell r="E250" t="str">
            <v>C.A. SUCESORA DE JOSE PUIG &amp; CIA</v>
          </cell>
          <cell r="F250" t="str">
            <v>ENVOLTORIO EXTERNO IMPRESO SODA PUIG 240 g.</v>
          </cell>
          <cell r="G250" t="str">
            <v>CX</v>
          </cell>
          <cell r="H250" t="str">
            <v>CORTE</v>
          </cell>
        </row>
        <row r="251">
          <cell r="C251" t="str">
            <v>01-2075</v>
          </cell>
          <cell r="D251" t="str">
            <v>TXSPSI028A001</v>
          </cell>
          <cell r="E251" t="str">
            <v>C.A. SUCESORA DE JOSE PUIG &amp; CIA</v>
          </cell>
          <cell r="F251" t="str">
            <v>ENVOLTORIO  EXTERNO IMPRESO SODA PUIG INTEGRAL 290 g</v>
          </cell>
          <cell r="G251" t="str">
            <v>CX</v>
          </cell>
          <cell r="H251" t="str">
            <v>LAMINACION</v>
          </cell>
        </row>
        <row r="252">
          <cell r="C252" t="str">
            <v>32-005966</v>
          </cell>
          <cell r="D252" t="str">
            <v>TXABSS065B001</v>
          </cell>
          <cell r="E252" t="str">
            <v>ALIMENTOS BOTALON, C.A.</v>
          </cell>
          <cell r="F252" t="str">
            <v>LAMINACION IMPRESA CAFÉ MOLIDO GOURMET SAN SALVADOR 250g</v>
          </cell>
          <cell r="G252" t="str">
            <v>CX</v>
          </cell>
          <cell r="H252" t="str">
            <v>LAMINACION</v>
          </cell>
        </row>
        <row r="253">
          <cell r="C253" t="str">
            <v>01-2083</v>
          </cell>
          <cell r="D253" t="str">
            <v>TXAVEM028A001</v>
          </cell>
          <cell r="E253" t="str">
            <v>AMCOR RIGID PACKAGING DE VENEZUELA, S.A.</v>
          </cell>
          <cell r="F253" t="str">
            <v>ETIQUETA IMPRESA MINALBA 1,5 L</v>
          </cell>
          <cell r="G253" t="str">
            <v>CX</v>
          </cell>
          <cell r="H253" t="str">
            <v>CORTE</v>
          </cell>
        </row>
        <row r="254">
          <cell r="C254" t="str">
            <v>01-2084</v>
          </cell>
          <cell r="D254" t="str">
            <v>TXAVEM028B001</v>
          </cell>
          <cell r="E254" t="str">
            <v>AMCOR RIGID PACKAGING DE VENEZUELA, S.A.</v>
          </cell>
          <cell r="F254" t="str">
            <v>ETIQUETA  IMPRESA MINALBA 5 L</v>
          </cell>
          <cell r="G254" t="str">
            <v>CX</v>
          </cell>
          <cell r="H254" t="str">
            <v>CORTE</v>
          </cell>
        </row>
        <row r="255">
          <cell r="C255" t="str">
            <v>01-2087</v>
          </cell>
          <cell r="D255" t="str">
            <v>TXPAJS040B002</v>
          </cell>
          <cell r="E255" t="str">
            <v>PEPSICO ALIMENTOS, S.C.A.</v>
          </cell>
          <cell r="F255" t="str">
            <v>LAMINACION IMPRESA PAPAS JACKS SAL 100g</v>
          </cell>
          <cell r="G255" t="str">
            <v>CX</v>
          </cell>
          <cell r="H255" t="str">
            <v>LAMINACION</v>
          </cell>
        </row>
        <row r="256">
          <cell r="C256" t="str">
            <v>01-2086</v>
          </cell>
          <cell r="D256" t="str">
            <v>TXPAJQ040B002</v>
          </cell>
          <cell r="E256" t="str">
            <v>PEPSICO ALIMENTOS, S.C.A.</v>
          </cell>
          <cell r="F256" t="str">
            <v>LAMINACION IMPRESA PAPAS JACKS QUESO 100g</v>
          </cell>
          <cell r="G256" t="str">
            <v>CX</v>
          </cell>
          <cell r="H256" t="str">
            <v>LAMINACION</v>
          </cell>
        </row>
        <row r="257">
          <cell r="C257" t="str">
            <v>01-2085</v>
          </cell>
          <cell r="D257" t="str">
            <v>TXPARO040A001</v>
          </cell>
          <cell r="E257" t="str">
            <v>PEPSICO ALIMENTOS, S.C.A.</v>
          </cell>
          <cell r="F257" t="str">
            <v>LAMINACION IMPRESA RUFFLES ORIGINAL 125g</v>
          </cell>
          <cell r="G257" t="str">
            <v>CX</v>
          </cell>
          <cell r="H257" t="str">
            <v>LAMINACION</v>
          </cell>
        </row>
        <row r="258">
          <cell r="C258" t="str">
            <v>01-2064</v>
          </cell>
          <cell r="D258" t="str">
            <v>TXPACT040B001</v>
          </cell>
          <cell r="E258" t="str">
            <v>PEPSICO ALIMENTOS, S.C.A.</v>
          </cell>
          <cell r="F258" t="str">
            <v>LAMINACION IMPRESA CHEESE TRIS 54g</v>
          </cell>
          <cell r="G258" t="str">
            <v>CX</v>
          </cell>
          <cell r="H258" t="str">
            <v>LAMINACION</v>
          </cell>
        </row>
        <row r="259">
          <cell r="C259" t="str">
            <v>01-2061</v>
          </cell>
          <cell r="D259" t="str">
            <v>TXPAPD040B001</v>
          </cell>
          <cell r="E259" t="str">
            <v>PEPSICO ALIMENTOS, S.C.A.</v>
          </cell>
          <cell r="F259" t="str">
            <v>LAMINACION IMPRESA PEPITO DINOSAURIO 22g</v>
          </cell>
          <cell r="G259" t="str">
            <v>CX</v>
          </cell>
          <cell r="H259" t="str">
            <v>LAMINACION</v>
          </cell>
        </row>
        <row r="260">
          <cell r="C260" t="str">
            <v>32-005965</v>
          </cell>
          <cell r="D260" t="str">
            <v>TMRDGP207A001</v>
          </cell>
          <cell r="E260" t="str">
            <v>REDICA,  C.A.</v>
          </cell>
          <cell r="F260" t="str">
            <v>LINER MTP IMP. GARANTIA DE PUREZA</v>
          </cell>
          <cell r="G260" t="str">
            <v>CX</v>
          </cell>
          <cell r="H260" t="str">
            <v>CORTE</v>
          </cell>
        </row>
        <row r="261">
          <cell r="C261" t="str">
            <v>01-2062</v>
          </cell>
          <cell r="D261" t="str">
            <v>TXPAPD040A001</v>
          </cell>
          <cell r="E261" t="str">
            <v>PEPSICO ALIMENTOS, S.C.A.</v>
          </cell>
          <cell r="F261" t="str">
            <v>LAMINACION IMPRESA PEPITO DINOSAURIO 65g</v>
          </cell>
          <cell r="G261" t="str">
            <v>CX</v>
          </cell>
          <cell r="H261" t="str">
            <v>LAMINACION</v>
          </cell>
        </row>
        <row r="262">
          <cell r="C262" t="str">
            <v>01-2088</v>
          </cell>
          <cell r="D262" t="str">
            <v>TXPACC040B001</v>
          </cell>
          <cell r="E262" t="str">
            <v>PEPSICO ALIMENTOS, S.C.A.</v>
          </cell>
          <cell r="F262" t="str">
            <v>LAMINACION IMPRESA CHEETOS CRUNCHY 145g</v>
          </cell>
          <cell r="G262" t="str">
            <v>CX</v>
          </cell>
          <cell r="H262" t="str">
            <v>LAMINACION</v>
          </cell>
        </row>
        <row r="263">
          <cell r="C263" t="str">
            <v>01-2090</v>
          </cell>
          <cell r="D263" t="str">
            <v>TXAMBK040A001</v>
          </cell>
          <cell r="E263" t="str">
            <v>ALIMENTOS MUNCHY, C.A.</v>
          </cell>
          <cell r="F263" t="str">
            <v>LAMINACION IMPRESA BOLI KRUNCH 85g</v>
          </cell>
          <cell r="G263" t="str">
            <v>CX</v>
          </cell>
          <cell r="H263" t="str">
            <v>LAMINACION</v>
          </cell>
        </row>
        <row r="264">
          <cell r="C264" t="str">
            <v>01-2091</v>
          </cell>
          <cell r="D264" t="str">
            <v>TXPADS040B001</v>
          </cell>
          <cell r="E264" t="str">
            <v>PEPSICO ALIMENTOS, S.C.A.</v>
          </cell>
          <cell r="F264" t="str">
            <v>LAMINACION IMPRESA DORITOS SPIDERMAN 145g</v>
          </cell>
          <cell r="G264" t="str">
            <v>CX</v>
          </cell>
          <cell r="H264" t="str">
            <v>LAMINACION</v>
          </cell>
        </row>
        <row r="265">
          <cell r="C265" t="str">
            <v>01-2094</v>
          </cell>
          <cell r="D265" t="str">
            <v>TMAPAL1190010</v>
          </cell>
          <cell r="E265" t="str">
            <v>ALIMENTOS POLAR COMERCIAL, C.A.</v>
          </cell>
          <cell r="F265" t="str">
            <v>ALUMINIO LAMINADO SIN IMPRESIÓN</v>
          </cell>
          <cell r="G265" t="str">
            <v>MCL</v>
          </cell>
          <cell r="H265" t="str">
            <v>LAMINACION</v>
          </cell>
        </row>
        <row r="266">
          <cell r="C266" t="str">
            <v>01-2097</v>
          </cell>
          <cell r="D266" t="str">
            <v>TMAWAR060A002</v>
          </cell>
          <cell r="E266" t="str">
            <v>ALUM-WARE PRODUCTOS DE ALUMINIO C.A.</v>
          </cell>
          <cell r="F266" t="str">
            <v>POLYPOUCH IMPRESO ANTIGRASO ALUM-WARE</v>
          </cell>
          <cell r="G266" t="str">
            <v>MCL</v>
          </cell>
          <cell r="H266" t="str">
            <v>LAMINACION</v>
          </cell>
        </row>
        <row r="267">
          <cell r="C267" t="str">
            <v>32-005968</v>
          </cell>
          <cell r="D267" t="str">
            <v>TMARCF045A001</v>
          </cell>
          <cell r="E267" t="str">
            <v>ALFONZO RIVAS &amp; CIA, C.A.</v>
          </cell>
          <cell r="F267" t="str">
            <v>LAMINACION IMPRESA MAIZORITOS CRONCH FLAKES 300g</v>
          </cell>
          <cell r="G267" t="str">
            <v>MCL</v>
          </cell>
          <cell r="H267" t="str">
            <v>LAMINACION</v>
          </cell>
        </row>
        <row r="268">
          <cell r="C268" t="str">
            <v>01-2095</v>
          </cell>
          <cell r="D268" t="str">
            <v>TMAWAR064A010</v>
          </cell>
          <cell r="E268" t="str">
            <v>ALUM-WARE PRODUCTOS DE ALUMINIO C.A.</v>
          </cell>
          <cell r="F268" t="str">
            <v>POLYPOUCH IMPRESO ANTIGRASO ALUM-WARE</v>
          </cell>
          <cell r="G268" t="str">
            <v>MCL</v>
          </cell>
          <cell r="H268" t="str">
            <v>LAMINACION</v>
          </cell>
        </row>
        <row r="269">
          <cell r="C269" t="str">
            <v>01-2096</v>
          </cell>
          <cell r="D269" t="str">
            <v>TMAWAA064A002</v>
          </cell>
          <cell r="E269" t="str">
            <v>ALUM-WARE PRODUCTOS DE ALUMINIO C.A.</v>
          </cell>
          <cell r="F269" t="str">
            <v>POLYPOUCH IMPRESO ANTIGRASO ALUM-WARE</v>
          </cell>
          <cell r="G269" t="str">
            <v>MCL</v>
          </cell>
          <cell r="H269" t="str">
            <v>LAMINACION</v>
          </cell>
        </row>
        <row r="270">
          <cell r="C270" t="str">
            <v>01-2098</v>
          </cell>
          <cell r="D270" t="str">
            <v>TXPCPF023B001</v>
          </cell>
          <cell r="E270" t="str">
            <v xml:space="preserve">PEPSI-COLA VENEZUELA, C.A. </v>
          </cell>
          <cell r="F270" t="str">
            <v>ETIQUETA IMPRESA PEPSI  FREE 1,5 L</v>
          </cell>
          <cell r="G270" t="str">
            <v>CX</v>
          </cell>
          <cell r="H270" t="str">
            <v>CORTE</v>
          </cell>
        </row>
        <row r="271">
          <cell r="C271" t="str">
            <v>01-2099</v>
          </cell>
          <cell r="D271" t="str">
            <v>TXPCPF023B001</v>
          </cell>
          <cell r="E271" t="str">
            <v xml:space="preserve">PEPSI-COLA VENEZUELA, C.A. </v>
          </cell>
          <cell r="F271" t="str">
            <v>ETIQUETA IMPRESA PEPSI  FREE 1,5 L</v>
          </cell>
          <cell r="G271" t="str">
            <v>CX</v>
          </cell>
          <cell r="H271" t="str">
            <v>CORTE</v>
          </cell>
        </row>
        <row r="272">
          <cell r="C272" t="str">
            <v>01-2110</v>
          </cell>
          <cell r="D272" t="str">
            <v>TMDDFT0380001</v>
          </cell>
          <cell r="E272" t="str">
            <v>COMERCIALIZADORA Y DISTRIBUIDORA D.D. &amp; D, C.A.</v>
          </cell>
          <cell r="F272" t="str">
            <v>FILM TRANSPARENTE SIN IMPRESIÓN</v>
          </cell>
          <cell r="G272" t="str">
            <v>MCL</v>
          </cell>
          <cell r="H272" t="str">
            <v>LAMINACION</v>
          </cell>
        </row>
        <row r="273">
          <cell r="C273" t="str">
            <v>01-2093</v>
          </cell>
          <cell r="D273" t="str">
            <v>TXMNAL048A001</v>
          </cell>
          <cell r="E273" t="str">
            <v>MOLINOS NACIONALES C.A (MONACA)</v>
          </cell>
          <cell r="F273" t="str">
            <v>LAMINACION IMPRESA AVENA LASSIE 400g</v>
          </cell>
          <cell r="G273" t="str">
            <v>CX</v>
          </cell>
          <cell r="H273" t="str">
            <v>LAMINACION</v>
          </cell>
        </row>
        <row r="274">
          <cell r="C274" t="str">
            <v>01-2108</v>
          </cell>
          <cell r="D274" t="str">
            <v>TXPCPR023C001</v>
          </cell>
          <cell r="E274" t="str">
            <v xml:space="preserve">PEPSI-COLA VENEZUELA, C.A. </v>
          </cell>
          <cell r="F274" t="str">
            <v>ETIQUETA IMPRESA PEPSI RETRO 2L</v>
          </cell>
          <cell r="G274" t="str">
            <v>CX</v>
          </cell>
          <cell r="H274" t="str">
            <v>CORTE</v>
          </cell>
        </row>
        <row r="275">
          <cell r="C275" t="str">
            <v>01-2109</v>
          </cell>
          <cell r="D275" t="str">
            <v>TXPCPR023C001</v>
          </cell>
          <cell r="E275" t="str">
            <v xml:space="preserve">PEPSI-COLA VENEZUELA, C.A. </v>
          </cell>
          <cell r="F275" t="str">
            <v>ETIQUETA IMPRESA PEPSI RETRO 2L</v>
          </cell>
          <cell r="G275" t="str">
            <v>CX</v>
          </cell>
          <cell r="H275" t="str">
            <v>CORTE</v>
          </cell>
        </row>
        <row r="276">
          <cell r="C276" t="str">
            <v>01-2113</v>
          </cell>
          <cell r="D276" t="str">
            <v>TXPARF040B001</v>
          </cell>
          <cell r="E276" t="str">
            <v>PEPSICO ALIMENTOS, S.C.A.</v>
          </cell>
          <cell r="F276" t="str">
            <v xml:space="preserve">LAMINACIÓN IMPRESA RUFFLESS QUESO 125 g </v>
          </cell>
          <cell r="G276" t="str">
            <v>CX</v>
          </cell>
          <cell r="H276" t="str">
            <v>LAMINACION</v>
          </cell>
        </row>
        <row r="277">
          <cell r="C277" t="str">
            <v>01-2111</v>
          </cell>
          <cell r="D277" t="str">
            <v>TXPARO040A001</v>
          </cell>
          <cell r="E277" t="str">
            <v>PEPSICO ALIMENTOS, S.C.A.</v>
          </cell>
          <cell r="F277" t="str">
            <v>LAMINACION IMPRESA RUFFLES ORIGINAL 125g</v>
          </cell>
          <cell r="G277" t="str">
            <v>CX</v>
          </cell>
          <cell r="H277" t="str">
            <v>LAMINACION</v>
          </cell>
        </row>
        <row r="278">
          <cell r="C278" t="str">
            <v>01-2108</v>
          </cell>
          <cell r="D278" t="str">
            <v>TXPCPR023C001</v>
          </cell>
          <cell r="E278" t="str">
            <v xml:space="preserve">PEPSI-COLA VENEZUELA, C.A. </v>
          </cell>
          <cell r="F278" t="str">
            <v>ETIQUETA IMPRESA PEPSI RETRO 2L</v>
          </cell>
          <cell r="G278" t="str">
            <v>CX</v>
          </cell>
          <cell r="H278" t="str">
            <v>CORTE</v>
          </cell>
        </row>
        <row r="279">
          <cell r="C279" t="str">
            <v>01-2112</v>
          </cell>
          <cell r="D279" t="str">
            <v>TXPARC040A001</v>
          </cell>
          <cell r="E279" t="str">
            <v>PEPSICO ALIMENTOS, S.C.A.</v>
          </cell>
          <cell r="F279" t="str">
            <v>LAMINACION IMPRESA RUFFLES CREMA Y CEBOLLA 125g</v>
          </cell>
          <cell r="G279" t="str">
            <v>CX</v>
          </cell>
          <cell r="H279" t="str">
            <v>LAMINACION</v>
          </cell>
        </row>
        <row r="280">
          <cell r="C280" t="str">
            <v>01-2106</v>
          </cell>
          <cell r="D280" t="str">
            <v>TXPACT040B001</v>
          </cell>
          <cell r="E280" t="str">
            <v>PEPSICO ALIMENTOS, S.C.A.</v>
          </cell>
          <cell r="F280" t="str">
            <v>LAMINACION IMPRESA CHEESE TRIS 54g</v>
          </cell>
          <cell r="G280" t="str">
            <v>CX</v>
          </cell>
          <cell r="H280" t="str">
            <v>LAMINACION</v>
          </cell>
        </row>
        <row r="281">
          <cell r="C281" t="str">
            <v>01-2107</v>
          </cell>
          <cell r="D281" t="str">
            <v>TXPACT040A001</v>
          </cell>
          <cell r="E281" t="str">
            <v>PEPSICO ALIMENTOS, S.C.A.</v>
          </cell>
          <cell r="F281" t="str">
            <v>LAMINACION IMPRESA CHEESE TRIS 150g</v>
          </cell>
          <cell r="G281" t="str">
            <v>CX</v>
          </cell>
          <cell r="H281" t="str">
            <v>LAMINACION</v>
          </cell>
        </row>
        <row r="282">
          <cell r="C282" t="str">
            <v>01-2115</v>
          </cell>
          <cell r="D282" t="str">
            <v>TXSPDM039B001</v>
          </cell>
          <cell r="E282" t="str">
            <v>C.A. SUCESORA DE JOSE PUIG &amp; CIA</v>
          </cell>
          <cell r="F282" t="str">
            <v>LAMINACION IMPRESA DELICIAS MARIA CHOCOLATE 34g</v>
          </cell>
          <cell r="G282" t="str">
            <v>CX</v>
          </cell>
          <cell r="H282" t="str">
            <v>LAMINACION</v>
          </cell>
        </row>
        <row r="283">
          <cell r="C283" t="str">
            <v>01-2112</v>
          </cell>
          <cell r="D283" t="str">
            <v>TXPARC040A001</v>
          </cell>
          <cell r="E283" t="str">
            <v>PEPSICO ALIMENTOS, S.C.A.</v>
          </cell>
          <cell r="F283" t="str">
            <v>LAMINACION IMPRESA RUFFLES CREMA Y CEBOLLA 125g</v>
          </cell>
          <cell r="G283" t="str">
            <v>CX</v>
          </cell>
          <cell r="H283" t="str">
            <v>LAMINACION</v>
          </cell>
        </row>
        <row r="284">
          <cell r="C284" t="str">
            <v>01-2116</v>
          </cell>
          <cell r="D284" t="str">
            <v>TXSPKV039A001</v>
          </cell>
          <cell r="E284" t="str">
            <v>C.A. SUCESORA DE JOSE PUIG &amp; CIA</v>
          </cell>
          <cell r="F284" t="str">
            <v>LAMINACION IMPRESA KATY VAINILLA 32g</v>
          </cell>
          <cell r="G284" t="str">
            <v>CX</v>
          </cell>
          <cell r="H284" t="str">
            <v>LAMINACION</v>
          </cell>
        </row>
        <row r="285">
          <cell r="C285" t="str">
            <v>01-2117</v>
          </cell>
          <cell r="D285" t="str">
            <v>TXSPMV042B002</v>
          </cell>
          <cell r="E285" t="str">
            <v>C.A. SUCESORA DE JOSE PUIG &amp; CIA</v>
          </cell>
          <cell r="F285" t="str">
            <v>LAMINACION IMPRESA MORDISQUITOS VAINILLA 150g</v>
          </cell>
          <cell r="G285" t="str">
            <v>CX</v>
          </cell>
          <cell r="H285" t="str">
            <v>LAMINACION</v>
          </cell>
        </row>
        <row r="286">
          <cell r="C286" t="str">
            <v>01-1843</v>
          </cell>
          <cell r="D286" t="str">
            <v>TXSPPP0230002</v>
          </cell>
          <cell r="E286" t="str">
            <v>C.A. SUCESORA DE JOSE PUIG &amp; CIA</v>
          </cell>
          <cell r="F286" t="str">
            <v>BOPP SIN IMPRESIÓN</v>
          </cell>
          <cell r="G286" t="str">
            <v>CX</v>
          </cell>
          <cell r="H286" t="str">
            <v>CORTE</v>
          </cell>
        </row>
        <row r="287">
          <cell r="C287" t="str">
            <v>01-1844</v>
          </cell>
          <cell r="D287" t="str">
            <v>TXSPPP0180002</v>
          </cell>
          <cell r="E287" t="str">
            <v>C.A. SUCESORA DE JOSE PUIG &amp; CIA</v>
          </cell>
          <cell r="F287" t="str">
            <v>BOPP SIN IMPRESIÓN</v>
          </cell>
          <cell r="G287" t="str">
            <v>CX</v>
          </cell>
          <cell r="H287" t="str">
            <v>CORTE</v>
          </cell>
        </row>
        <row r="288">
          <cell r="C288" t="str">
            <v>01-2118</v>
          </cell>
          <cell r="D288" t="str">
            <v>TMAYGP207A001</v>
          </cell>
          <cell r="E288" t="str">
            <v>ANAYANSI,C.A.</v>
          </cell>
          <cell r="F288" t="str">
            <v>LINER MTP IMPRESO GARANTIA DE PUREZA</v>
          </cell>
          <cell r="G288" t="str">
            <v>MCL</v>
          </cell>
          <cell r="H288" t="str">
            <v>LAMINACION</v>
          </cell>
        </row>
        <row r="289">
          <cell r="C289" t="str">
            <v>01-2092</v>
          </cell>
          <cell r="D289" t="str">
            <v>TXPADS040A001</v>
          </cell>
          <cell r="E289" t="str">
            <v>PEPSICO ALIMENTOS, S.C.A.</v>
          </cell>
          <cell r="F289" t="str">
            <v>LAMINACION IMPRESA DORITOS SPIDERMAN 42 g</v>
          </cell>
          <cell r="G289" t="str">
            <v>CX</v>
          </cell>
          <cell r="H289" t="str">
            <v>LAMINACION</v>
          </cell>
        </row>
        <row r="290">
          <cell r="C290" t="str">
            <v>01-2079</v>
          </cell>
          <cell r="D290" t="str">
            <v>TXSPNN053B002</v>
          </cell>
          <cell r="E290" t="str">
            <v>C.A. SUCESORA DE JOSE PUIG &amp; CIA</v>
          </cell>
          <cell r="F290" t="str">
            <v xml:space="preserve">LAMINACION IMPRESA NIC-NAC 200 g </v>
          </cell>
          <cell r="G290" t="str">
            <v>CX</v>
          </cell>
          <cell r="H290" t="str">
            <v>LAMINACION</v>
          </cell>
        </row>
        <row r="291">
          <cell r="C291" t="str">
            <v>01-2077</v>
          </cell>
          <cell r="D291" t="str">
            <v>TXSPQK053B002</v>
          </cell>
          <cell r="E291" t="str">
            <v>C.A. SUCESORA DE JOSE PUIG &amp; CIA</v>
          </cell>
          <cell r="F291" t="str">
            <v xml:space="preserve">LAMINACION IMPRESA Q-KISS 200 g </v>
          </cell>
          <cell r="G291" t="str">
            <v>CX</v>
          </cell>
          <cell r="H291" t="str">
            <v>LAMINACION</v>
          </cell>
        </row>
        <row r="292">
          <cell r="C292" t="str">
            <v>01-2124</v>
          </cell>
          <cell r="D292" t="str">
            <v>TMAPAL1190010</v>
          </cell>
          <cell r="E292" t="str">
            <v>ALIMENTOS POLAR COMERCIAL, C.A.</v>
          </cell>
          <cell r="F292" t="str">
            <v>ALUMINIO LAMINADO SIN IMPRESIÓN</v>
          </cell>
          <cell r="G292" t="str">
            <v>MCL</v>
          </cell>
          <cell r="H292" t="str">
            <v>LAMINACION</v>
          </cell>
        </row>
        <row r="293">
          <cell r="C293" t="str">
            <v>01-2125</v>
          </cell>
          <cell r="D293" t="str">
            <v>TMAWAA060A010</v>
          </cell>
          <cell r="E293" t="str">
            <v>ALUM-WARE PRODUCTOS DE ALUMINIO C.A.</v>
          </cell>
          <cell r="F293" t="str">
            <v>POLYPOUCH IMPRESO ANTIGRASO ALUM-WARE</v>
          </cell>
          <cell r="G293" t="str">
            <v>MCL</v>
          </cell>
          <cell r="H293" t="str">
            <v>LAMINACION</v>
          </cell>
        </row>
        <row r="294">
          <cell r="C294" t="str">
            <v>01-2126</v>
          </cell>
          <cell r="D294" t="str">
            <v>TMMCAE060A010</v>
          </cell>
          <cell r="E294" t="str">
            <v>MORROCEL C.A.</v>
          </cell>
          <cell r="F294" t="str">
            <v>POLYPOUCH  IMPRESO ANTIGRASO ESTÁNDAR</v>
          </cell>
          <cell r="G294" t="str">
            <v>MCL</v>
          </cell>
          <cell r="H294" t="str">
            <v>LAMINACION</v>
          </cell>
        </row>
        <row r="295">
          <cell r="C295" t="str">
            <v>32-005970</v>
          </cell>
          <cell r="D295" t="str">
            <v>TXCOCG059A001</v>
          </cell>
          <cell r="E295" t="str">
            <v>CAFÉ ORIGEN, C.A.</v>
          </cell>
          <cell r="F295" t="str">
            <v>LAMINACION IMPRESA CAFÉ MADRID GOURMET 250g</v>
          </cell>
          <cell r="G295" t="str">
            <v>CX</v>
          </cell>
          <cell r="H295" t="str">
            <v>LAMINACION</v>
          </cell>
        </row>
        <row r="296">
          <cell r="C296" t="str">
            <v>32-005969</v>
          </cell>
          <cell r="D296" t="str">
            <v>TXCOCG059B001</v>
          </cell>
          <cell r="E296" t="str">
            <v>CAFÉ ORIGEN, C.A.</v>
          </cell>
          <cell r="F296" t="str">
            <v>LAMINACION IMPRESA CAFÉ MADRID GOURMET 500g</v>
          </cell>
          <cell r="G296" t="str">
            <v>CX</v>
          </cell>
          <cell r="H296" t="str">
            <v>LAMINACION</v>
          </cell>
        </row>
        <row r="297">
          <cell r="C297" t="str">
            <v>32-005971</v>
          </cell>
          <cell r="D297" t="str">
            <v>TXNVMP040A001</v>
          </cell>
          <cell r="E297" t="str">
            <v>NUCITA VENEZOLANA. NUCIVEN, C.A.</v>
          </cell>
          <cell r="F297" t="str">
            <v>LAMINACION IMPRESA MAX PIRULIN 30g</v>
          </cell>
          <cell r="G297" t="str">
            <v>CX</v>
          </cell>
          <cell r="H297" t="str">
            <v>LAMINACION</v>
          </cell>
        </row>
        <row r="298">
          <cell r="C298" t="str">
            <v>32-005978</v>
          </cell>
          <cell r="D298" t="str">
            <v>TMAGCO085A001</v>
          </cell>
          <cell r="E298" t="str">
            <v>ALIMENTOS GRACHOC, C.A.</v>
          </cell>
          <cell r="F298" t="str">
            <v>LAMINACION IMPRESA CREMA DE AVELLANA CON CACAO Y LECHE ALOCHOC 20g</v>
          </cell>
          <cell r="G298" t="str">
            <v>CX</v>
          </cell>
          <cell r="H298" t="str">
            <v>LAMINACION</v>
          </cell>
        </row>
        <row r="299">
          <cell r="C299" t="str">
            <v>01-2129</v>
          </cell>
          <cell r="D299" t="str">
            <v xml:space="preserve">TXNVNC056A001  </v>
          </cell>
          <cell r="E299" t="str">
            <v>NESTLE VENEZUELA, S.A.</v>
          </cell>
          <cell r="F299" t="str">
            <v>LAMINACIÓN IMPRESA  NESCAFÉ CLÁSICO 1,7 g.</v>
          </cell>
          <cell r="G299" t="str">
            <v>CX</v>
          </cell>
          <cell r="H299" t="str">
            <v>LAMINACION</v>
          </cell>
        </row>
        <row r="300">
          <cell r="C300" t="str">
            <v>01-1920</v>
          </cell>
          <cell r="D300" t="str">
            <v>TMCLAI089A001</v>
          </cell>
          <cell r="E300" t="str">
            <v>CELOVEN, C.A.</v>
          </cell>
          <cell r="F300" t="str">
            <v>LAMINACION IMPRESA DECOCEL AZUL INTENSO P-287</v>
          </cell>
          <cell r="G300" t="str">
            <v>MCL</v>
          </cell>
          <cell r="H300" t="str">
            <v>LAMINACION</v>
          </cell>
        </row>
        <row r="301">
          <cell r="C301" t="str">
            <v>32-005972</v>
          </cell>
          <cell r="D301" t="str">
            <v>TMARCF045A001</v>
          </cell>
          <cell r="E301" t="str">
            <v>ALFONZO RIVAS &amp; CIA, C.A.</v>
          </cell>
          <cell r="F301" t="str">
            <v>LAMINACION IMPRESA MAIZORITOS CRONCH FLAKES 300g</v>
          </cell>
          <cell r="G301" t="str">
            <v>MCL</v>
          </cell>
          <cell r="H301" t="str">
            <v>LAMINACION</v>
          </cell>
        </row>
        <row r="302">
          <cell r="C302" t="str">
            <v>32-005982</v>
          </cell>
          <cell r="D302" t="str">
            <v>TXMVGP207A001</v>
          </cell>
          <cell r="E302" t="str">
            <v>MONDELEZ VZ,C.A</v>
          </cell>
          <cell r="F302" t="str">
            <v>LINER MTP IMP. GARANTIA DE PUREZA</v>
          </cell>
          <cell r="G302" t="str">
            <v>CX</v>
          </cell>
          <cell r="H302" t="str">
            <v>CORTE</v>
          </cell>
        </row>
        <row r="303">
          <cell r="C303" t="str">
            <v>01-2131</v>
          </cell>
          <cell r="D303" t="str">
            <v>TXPADS040B001</v>
          </cell>
          <cell r="E303" t="str">
            <v>PEPSICO ALIMENTOS, S.C.A.</v>
          </cell>
          <cell r="F303" t="str">
            <v>LAMINACION IMPRESA DORITOS SPIDERMAN 145g</v>
          </cell>
          <cell r="G303" t="str">
            <v>CX</v>
          </cell>
          <cell r="H303" t="str">
            <v>LAMINACION</v>
          </cell>
        </row>
        <row r="304">
          <cell r="C304" t="str">
            <v>01-2133</v>
          </cell>
          <cell r="D304" t="str">
            <v>TXPACT040A001</v>
          </cell>
          <cell r="E304" t="str">
            <v>PEPSICO ALIMENTOS, S.C.A.</v>
          </cell>
          <cell r="F304" t="str">
            <v>LAMINACION IMPRESA CHEESE TRIS 150g</v>
          </cell>
          <cell r="G304" t="str">
            <v>CX</v>
          </cell>
          <cell r="H304" t="str">
            <v>LAMINACION</v>
          </cell>
        </row>
        <row r="305">
          <cell r="C305" t="str">
            <v>01-2132</v>
          </cell>
          <cell r="D305" t="str">
            <v>TXPADS040A001</v>
          </cell>
          <cell r="E305" t="str">
            <v>PEPSICO ALIMENTOS, S.C.A.</v>
          </cell>
          <cell r="F305" t="str">
            <v>LAMINACION IMPRESA DORITOS SPIDERMAN 42 g</v>
          </cell>
          <cell r="G305" t="str">
            <v>CX</v>
          </cell>
          <cell r="H305" t="str">
            <v>LAMINACION</v>
          </cell>
        </row>
        <row r="306">
          <cell r="C306" t="str">
            <v>32-005980</v>
          </cell>
          <cell r="D306" t="str">
            <v>TMARFC045A001</v>
          </cell>
          <cell r="E306" t="str">
            <v>ALFONZO RIVAS &amp; CIA, C.A.</v>
          </cell>
          <cell r="F306" t="str">
            <v xml:space="preserve">LAMINACION IMPRESA FLIPS CHOCOLATE 120 g </v>
          </cell>
          <cell r="G306" t="str">
            <v>MCL</v>
          </cell>
          <cell r="H306" t="str">
            <v>LAMINACION</v>
          </cell>
        </row>
        <row r="307">
          <cell r="C307" t="str">
            <v>32-005981</v>
          </cell>
          <cell r="D307" t="str">
            <v>TXIKCA092A001</v>
          </cell>
          <cell r="E307" t="str">
            <v>INDUSTRIAS KEL, C.A</v>
          </cell>
          <cell r="F307" t="str">
            <v>LAMINACION IMPRESA CREMA DE ARROZ KEL 450g</v>
          </cell>
          <cell r="G307" t="str">
            <v>CX</v>
          </cell>
          <cell r="H307" t="str">
            <v>LAMINACION</v>
          </cell>
        </row>
        <row r="308">
          <cell r="C308" t="str">
            <v>01-2136</v>
          </cell>
          <cell r="D308" t="str">
            <v>TMMCAE064A002</v>
          </cell>
          <cell r="E308" t="str">
            <v>MORROCEL C.A.</v>
          </cell>
          <cell r="F308" t="str">
            <v>POLYPOUCH IMPRESO ANTIGRASO ESTANDAR</v>
          </cell>
          <cell r="G308" t="str">
            <v>MCL</v>
          </cell>
          <cell r="H308" t="str">
            <v>LAMINACION</v>
          </cell>
        </row>
        <row r="309">
          <cell r="C309" t="str">
            <v>01-2138</v>
          </cell>
          <cell r="D309" t="str">
            <v>TXSPFR042B002</v>
          </cell>
          <cell r="E309" t="str">
            <v>C.A. SUCESORA DE JOSE PUIG &amp; CIA</v>
          </cell>
          <cell r="F309" t="str">
            <v>LAMINACION IMPRESA MARILU FRESA 216 g.</v>
          </cell>
          <cell r="G309" t="str">
            <v>CX</v>
          </cell>
          <cell r="H309" t="str">
            <v>LAMINACION</v>
          </cell>
        </row>
        <row r="310">
          <cell r="C310" t="str">
            <v>01-2134</v>
          </cell>
          <cell r="D310" t="str">
            <v>TXAIAI048A001</v>
          </cell>
          <cell r="E310" t="str">
            <v>ALIMENTOS LA INTEGRAL, C.A.</v>
          </cell>
          <cell r="F310" t="str">
            <v>LAMINACIÓN IMPRESA ARROZ INTEGRAL 800 g.</v>
          </cell>
          <cell r="G310" t="str">
            <v>CX</v>
          </cell>
          <cell r="H310" t="str">
            <v>LAMINACION</v>
          </cell>
        </row>
        <row r="311">
          <cell r="C311" t="str">
            <v>01-2141</v>
          </cell>
          <cell r="D311" t="str">
            <v>TMARFS0270001</v>
          </cell>
          <cell r="E311" t="str">
            <v>AMERICAN ROOFING SERVICES LLC</v>
          </cell>
          <cell r="F311" t="str">
            <v>FILM TRANSPARENTE SILICONIZADO SIN IMPRESIÓN</v>
          </cell>
          <cell r="G311" t="str">
            <v>MCL</v>
          </cell>
          <cell r="H311" t="str">
            <v>LAMINACION</v>
          </cell>
        </row>
        <row r="312">
          <cell r="C312" t="str">
            <v>01-2114</v>
          </cell>
          <cell r="D312" t="str">
            <v>TMAKRC079A001</v>
          </cell>
          <cell r="E312" t="str">
            <v>AGROPECUARIA KIANA, C.A.</v>
          </cell>
          <cell r="F312" t="str">
            <v>LAMINACIÓN IMPRESA RICO CEREAL ARROZ 500g.</v>
          </cell>
          <cell r="G312" t="str">
            <v>CX</v>
          </cell>
          <cell r="H312" t="str">
            <v>LAMINACION</v>
          </cell>
        </row>
        <row r="313">
          <cell r="C313" t="str">
            <v>32-005984</v>
          </cell>
          <cell r="D313" t="str">
            <v>TXABSS065B001</v>
          </cell>
          <cell r="E313" t="str">
            <v>ALIMENTOS BOTALON, C.A.</v>
          </cell>
          <cell r="F313" t="str">
            <v>LAMINACION IMPRESA CAFÉ MOLIDO GOURMET SAN SALVADOR 250g</v>
          </cell>
          <cell r="G313" t="str">
            <v>CX</v>
          </cell>
          <cell r="H313" t="str">
            <v>LAMINACION</v>
          </cell>
        </row>
        <row r="314">
          <cell r="C314" t="str">
            <v>01-2139</v>
          </cell>
          <cell r="D314" t="str">
            <v>TMAWAR060A002</v>
          </cell>
          <cell r="E314" t="str">
            <v>ALUM-WARE PRODUCTOS DE ALUMINIO C.A.</v>
          </cell>
          <cell r="F314" t="str">
            <v>POLYPOUCH IMPRESO ANTIGRASO ALUM-WARE</v>
          </cell>
          <cell r="G314" t="str">
            <v>MCL</v>
          </cell>
          <cell r="H314" t="str">
            <v>LAMINACION</v>
          </cell>
        </row>
        <row r="315">
          <cell r="C315" t="str">
            <v>01-2142</v>
          </cell>
          <cell r="D315" t="str">
            <v>TMAWAR060A002</v>
          </cell>
          <cell r="E315" t="str">
            <v>ALUM-WARE PRODUCTOS DE ALUMINIO C.A.</v>
          </cell>
          <cell r="F315" t="str">
            <v>POLYPOUCH IMPRESO ANTIGRASO ALUM-WARE</v>
          </cell>
          <cell r="G315" t="str">
            <v>MCL</v>
          </cell>
          <cell r="H315" t="str">
            <v>LAMINACION</v>
          </cell>
        </row>
        <row r="316">
          <cell r="C316" t="str">
            <v>01-2140</v>
          </cell>
          <cell r="D316" t="str">
            <v>TMMCAR060A002</v>
          </cell>
          <cell r="E316" t="str">
            <v>MORROCEL C.A.</v>
          </cell>
          <cell r="F316" t="str">
            <v>POLYPOUCH IMPRESO ANTIGRASO ESTANDAR</v>
          </cell>
          <cell r="G316" t="str">
            <v>MCL</v>
          </cell>
          <cell r="H316" t="str">
            <v>LAMINACION</v>
          </cell>
        </row>
        <row r="317">
          <cell r="C317" t="str">
            <v>01-2144</v>
          </cell>
          <cell r="D317" t="str">
            <v>TXSDDM039B001</v>
          </cell>
          <cell r="E317" t="str">
            <v>C.A. SUCESORA DE JOSE PUIG &amp; CIA</v>
          </cell>
          <cell r="F317" t="str">
            <v>LAMINACIÓN IMPRESA DELICIAS MARIA CHOCOLATE 34 g.</v>
          </cell>
          <cell r="G317" t="str">
            <v>CX</v>
          </cell>
          <cell r="H317" t="str">
            <v>LAMINACION</v>
          </cell>
        </row>
        <row r="318">
          <cell r="C318" t="str">
            <v>01-2153</v>
          </cell>
          <cell r="D318" t="str">
            <v>TMMCAR060A002</v>
          </cell>
          <cell r="E318" t="str">
            <v>MORROCEL C.A.</v>
          </cell>
          <cell r="F318" t="str">
            <v>POLYPOUCH IMPRESO ANTIGRASO ESTANDAR</v>
          </cell>
          <cell r="G318" t="str">
            <v>MCL</v>
          </cell>
          <cell r="H318" t="str">
            <v>LAMINACION</v>
          </cell>
        </row>
        <row r="319">
          <cell r="C319" t="str">
            <v>32-005985</v>
          </cell>
          <cell r="D319" t="str">
            <v>TXABCA041A001</v>
          </cell>
          <cell r="E319" t="str">
            <v>ALIMENTOS BOTALON, C.A.</v>
          </cell>
          <cell r="F319" t="str">
            <v>LAMINACION IMPRESA CAFE ARAUCA 100g</v>
          </cell>
          <cell r="G319" t="str">
            <v>CX</v>
          </cell>
          <cell r="H319" t="str">
            <v>LAMINACION</v>
          </cell>
        </row>
        <row r="320">
          <cell r="C320" t="str">
            <v>01-2144</v>
          </cell>
          <cell r="D320" t="str">
            <v>TXSPDM039B001</v>
          </cell>
          <cell r="E320" t="str">
            <v>C.A. SUCESORA DE JOSE PUIG &amp; CIA</v>
          </cell>
          <cell r="F320" t="str">
            <v>LAMINACION IMPRESA DELICIAS MARIA CHOCOLATE 34g</v>
          </cell>
          <cell r="G320" t="str">
            <v>CX</v>
          </cell>
          <cell r="H320" t="str">
            <v>LAMINACION</v>
          </cell>
        </row>
        <row r="321">
          <cell r="C321" t="str">
            <v>01-2143</v>
          </cell>
          <cell r="D321" t="str">
            <v>TMDM03000001</v>
          </cell>
          <cell r="E321" t="str">
            <v>DEXX MEDICAL INDUSTRIES C.A.</v>
          </cell>
          <cell r="F321" t="str">
            <v>BOLSAS GASAS  ESTIRILIZABLES DORSO SIN IMPRESIÓN</v>
          </cell>
          <cell r="G321" t="str">
            <v>MCL</v>
          </cell>
          <cell r="H321" t="str">
            <v>LAMINACION</v>
          </cell>
        </row>
        <row r="322">
          <cell r="C322" t="str">
            <v>32-005983</v>
          </cell>
          <cell r="D322" t="str">
            <v>TXABFA065B001</v>
          </cell>
          <cell r="E322" t="str">
            <v>ALIMENTOS BOTALON, C.A.</v>
          </cell>
          <cell r="F322" t="str">
            <v>LAMINACION IMPRESA CAFE MOLIDO GOURMET FLOR DE ARAUCA 250g</v>
          </cell>
          <cell r="G322" t="str">
            <v>CX</v>
          </cell>
          <cell r="H322" t="str">
            <v>LAMINACION</v>
          </cell>
        </row>
        <row r="323">
          <cell r="C323" t="str">
            <v>01-2151</v>
          </cell>
          <cell r="D323" t="str">
            <v>TXPAFH040A001</v>
          </cell>
          <cell r="E323" t="str">
            <v>PEPSICO ALIMENTOS, S.C.A.</v>
          </cell>
          <cell r="F323" t="str">
            <v>LAMINACIÓN IMPRESA CHEETOS CRUNCHY FLAMIN HOT 38g</v>
          </cell>
          <cell r="G323" t="str">
            <v>CX</v>
          </cell>
          <cell r="H323" t="str">
            <v>LAMINACION</v>
          </cell>
        </row>
        <row r="324">
          <cell r="C324" t="str">
            <v>01-2154</v>
          </cell>
          <cell r="D324" t="str">
            <v>TMMLCC060A002</v>
          </cell>
          <cell r="E324" t="str">
            <v>MONTALAR DE VENEZUELA, S.A.</v>
          </cell>
          <cell r="F324" t="str">
            <v>POLYPOUCH IMPRESO STICK MONTALBAN "0" CALORIAS 1g</v>
          </cell>
          <cell r="G324" t="str">
            <v>MCL</v>
          </cell>
          <cell r="H324" t="str">
            <v>LAMINACION</v>
          </cell>
        </row>
        <row r="325">
          <cell r="C325" t="str">
            <v>01-2147</v>
          </cell>
          <cell r="D325" t="str">
            <v>TXMSGP023B001</v>
          </cell>
          <cell r="E325" t="str">
            <v>MULTINACIONAL DE SABORES C.A.</v>
          </cell>
          <cell r="F325" t="str">
            <v>ETIQUETA IMPRESA REFRESCO GLUP PIÑA 1,5L</v>
          </cell>
          <cell r="G325" t="str">
            <v>CX</v>
          </cell>
          <cell r="H325" t="str">
            <v>CORTE</v>
          </cell>
        </row>
        <row r="326">
          <cell r="C326" t="str">
            <v>01-2146</v>
          </cell>
          <cell r="D326" t="str">
            <v>TXMSGR023B001</v>
          </cell>
          <cell r="E326" t="str">
            <v>MULTINACIONAL DE SABORES C.A.</v>
          </cell>
          <cell r="F326" t="str">
            <v>ETIQUETA IMPRESA REFRESCO GLUP NARANJA 1,5L</v>
          </cell>
          <cell r="G326" t="str">
            <v>CX</v>
          </cell>
          <cell r="H326" t="str">
            <v>CORTE</v>
          </cell>
        </row>
        <row r="327">
          <cell r="C327" t="str">
            <v>01-2145</v>
          </cell>
          <cell r="D327" t="str">
            <v>TXMSGN023A001</v>
          </cell>
          <cell r="E327" t="str">
            <v>MULTINACIONAL DE SABORES C.A.</v>
          </cell>
          <cell r="F327" t="str">
            <v>ETIQUETA MONOCAPA IMP REFRESCO GLUP COLA NEGRA 2L</v>
          </cell>
          <cell r="G327" t="str">
            <v>CX</v>
          </cell>
          <cell r="H327" t="str">
            <v>CORTE</v>
          </cell>
        </row>
        <row r="328">
          <cell r="C328" t="str">
            <v>01-1919</v>
          </cell>
          <cell r="D328" t="str">
            <v>TXCLAI029A001</v>
          </cell>
          <cell r="E328" t="str">
            <v>CELOVEN, C.A.</v>
          </cell>
          <cell r="F328" t="str">
            <v>DECOCEL IMPRESO SOLIDO AZUL INTENSO P-287</v>
          </cell>
          <cell r="G328" t="str">
            <v>CX</v>
          </cell>
          <cell r="H328" t="str">
            <v>LAMINACION</v>
          </cell>
        </row>
        <row r="329">
          <cell r="C329" t="str">
            <v>01-2152</v>
          </cell>
          <cell r="D329" t="str">
            <v>TXPAFH040B001</v>
          </cell>
          <cell r="E329" t="str">
            <v>PEPSICO ALIMENTOS, S.C.A.</v>
          </cell>
          <cell r="F329" t="str">
            <v>LAMINACION IMPRESA CHEETOS CRUNCHY FLAMIN HOT 110g</v>
          </cell>
          <cell r="G329" t="str">
            <v>CX</v>
          </cell>
          <cell r="H329" t="str">
            <v>LAMINACION</v>
          </cell>
        </row>
        <row r="330">
          <cell r="C330" t="str">
            <v>01-2155</v>
          </cell>
          <cell r="D330" t="str">
            <v>TXSPMF042B002</v>
          </cell>
          <cell r="E330" t="str">
            <v>C.A. SUCESORA DE JOSE PUIG &amp; CIA</v>
          </cell>
          <cell r="F330" t="str">
            <v>LAMINACION IMPRESA MORDISQUITOS FRESA 150g</v>
          </cell>
          <cell r="G330" t="str">
            <v>CX</v>
          </cell>
          <cell r="H330" t="str">
            <v>LAMINACION</v>
          </cell>
        </row>
        <row r="331">
          <cell r="C331" t="str">
            <v>01-2158</v>
          </cell>
          <cell r="D331" t="str">
            <v>TXPACT040A001</v>
          </cell>
          <cell r="E331" t="str">
            <v>PEPSICO ALIMENTOS, S.C.A.</v>
          </cell>
          <cell r="F331" t="str">
            <v>LAMINACION IMPRESA CHEESE TRIS 150g</v>
          </cell>
          <cell r="G331" t="str">
            <v>CX</v>
          </cell>
          <cell r="H331" t="str">
            <v>LAMINACION</v>
          </cell>
        </row>
        <row r="332">
          <cell r="C332" t="str">
            <v>32-005986</v>
          </cell>
          <cell r="D332" t="str">
            <v>TMARFD045A001</v>
          </cell>
          <cell r="E332" t="str">
            <v>ALFONZO RIVAS &amp; CIA, C.A.</v>
          </cell>
          <cell r="F332" t="str">
            <v>LAMINACION IMPRESA FLIPS DULCE DE LECHE 120g</v>
          </cell>
          <cell r="G332" t="str">
            <v>MCL</v>
          </cell>
          <cell r="H332" t="str">
            <v>LAMINACION</v>
          </cell>
        </row>
        <row r="333">
          <cell r="C333" t="str">
            <v>32-005961</v>
          </cell>
          <cell r="D333" t="str">
            <v>TMCJED061B002</v>
          </cell>
          <cell r="E333" t="str">
            <v>CORPORACION JIGMA 1702, C.A.</v>
          </cell>
          <cell r="F333" t="str">
            <v>POLYPOUCH IMPRESO EDULCORANTE DULCILINA SIN CALORIAS 1g</v>
          </cell>
          <cell r="G333" t="str">
            <v>MCL</v>
          </cell>
          <cell r="H333" t="str">
            <v>LAMINACION</v>
          </cell>
        </row>
        <row r="334">
          <cell r="C334" t="str">
            <v>01-2157</v>
          </cell>
          <cell r="D334" t="str">
            <v>TXPAPD040A001</v>
          </cell>
          <cell r="E334" t="str">
            <v>PEPSICO ALIMENTOS, S.C.A.</v>
          </cell>
          <cell r="F334" t="str">
            <v>LAMINACION IMPRESA PEPITO DINOSAURIO 65g</v>
          </cell>
          <cell r="G334" t="str">
            <v>CX</v>
          </cell>
          <cell r="H334" t="str">
            <v>LAMINACION</v>
          </cell>
        </row>
        <row r="335">
          <cell r="C335" t="str">
            <v>32-005973</v>
          </cell>
          <cell r="D335" t="str">
            <v>TMLFM108A001</v>
          </cell>
          <cell r="E335" t="str">
            <v>LABORATORIOS FISA, C.A.</v>
          </cell>
          <cell r="F335" t="str">
            <v>LAMINACION IMPRESA CHAMPU DRENE CABELLO SECO MALTRATADO 10cm³</v>
          </cell>
          <cell r="G335" t="str">
            <v>MCL</v>
          </cell>
          <cell r="H335" t="str">
            <v>LAMINACION</v>
          </cell>
        </row>
        <row r="336">
          <cell r="C336" t="str">
            <v>01-2164</v>
          </cell>
          <cell r="D336" t="str">
            <v>TXSPCH042B002</v>
          </cell>
          <cell r="E336" t="str">
            <v>C.A. SUCESORA DE JOSE PUIG &amp; CIA</v>
          </cell>
          <cell r="F336" t="str">
            <v>LAMINACION IMPRESA MARILU CHOCOLATE 216g</v>
          </cell>
          <cell r="G336" t="str">
            <v>MCL</v>
          </cell>
          <cell r="H336" t="str">
            <v>LAMINACION</v>
          </cell>
        </row>
        <row r="337">
          <cell r="C337" t="str">
            <v>32-005979</v>
          </cell>
          <cell r="D337" t="str">
            <v>TMARMZ044D001</v>
          </cell>
          <cell r="E337" t="str">
            <v>ALFONZO RIVAS &amp; CIA, C.A.</v>
          </cell>
          <cell r="F337" t="str">
            <v>LAMINACION IMPRESA MAIZINA 200g</v>
          </cell>
          <cell r="G337" t="str">
            <v>MCL</v>
          </cell>
          <cell r="H337" t="str">
            <v>LAMINACION</v>
          </cell>
        </row>
        <row r="338">
          <cell r="C338" t="str">
            <v>01-2161</v>
          </cell>
          <cell r="D338" t="str">
            <v>TMGCOF043A001</v>
          </cell>
          <cell r="E338" t="str">
            <v>GENIA CARE, C.A.</v>
          </cell>
          <cell r="F338" t="str">
            <v>POLYPOUCH IMPRESO FRENTE GASA ESTERIZADAS ORTOBAN 7,5 * 7,5 cm</v>
          </cell>
          <cell r="G338" t="str">
            <v>MCL</v>
          </cell>
          <cell r="H338" t="str">
            <v>LAMINACION</v>
          </cell>
        </row>
        <row r="339">
          <cell r="C339" t="str">
            <v>01-2163</v>
          </cell>
          <cell r="D339" t="str">
            <v>TMGCOF043B001</v>
          </cell>
          <cell r="E339" t="str">
            <v>GENIA CARE, C.A.</v>
          </cell>
          <cell r="F339" t="str">
            <v>POLYPOUCH IMPRESO FRENTE GASA ESTERIZADAS ORTOBAN 10 * 10 cm</v>
          </cell>
          <cell r="G339" t="str">
            <v>MCL</v>
          </cell>
          <cell r="H339" t="str">
            <v>LAMINACION</v>
          </cell>
        </row>
        <row r="340">
          <cell r="C340" t="str">
            <v>01-2166</v>
          </cell>
          <cell r="D340" t="str">
            <v>TMGC0D0300001</v>
          </cell>
          <cell r="E340" t="str">
            <v>GENIA CARE, C.A.</v>
          </cell>
          <cell r="F340" t="str">
            <v>DORSO SIN IMPRESIÓN GASAS ESTERIZABLES ORTOBAN 7,5 * 7,5 cm</v>
          </cell>
          <cell r="G340" t="str">
            <v>MCL</v>
          </cell>
          <cell r="H340" t="str">
            <v>LAMINACION</v>
          </cell>
        </row>
        <row r="341">
          <cell r="C341" t="str">
            <v>01-2165</v>
          </cell>
          <cell r="D341" t="str">
            <v>TMGC0D0300002</v>
          </cell>
          <cell r="E341" t="str">
            <v>GENIA CARE, C.A.</v>
          </cell>
          <cell r="F341" t="str">
            <v>DORSO SIN IMPRESIÓN GASAS ESTERIZABLES ORTOBAN 10 * 10 cm</v>
          </cell>
          <cell r="G341" t="str">
            <v>MCL</v>
          </cell>
          <cell r="H341" t="str">
            <v>LAMINACION</v>
          </cell>
        </row>
        <row r="342">
          <cell r="C342" t="str">
            <v>01-2171</v>
          </cell>
          <cell r="D342" t="str">
            <v>TXSPCC048B002</v>
          </cell>
          <cell r="E342" t="str">
            <v>C.A. SUCESORA DE JOSE PUIG &amp; CIA</v>
          </cell>
          <cell r="F342" t="str">
            <v>LAMINACION IMPRESA GALLETAS COOKY CHIPS 200g</v>
          </cell>
          <cell r="G342" t="str">
            <v>CX</v>
          </cell>
          <cell r="H342" t="str">
            <v>LAMINACION</v>
          </cell>
        </row>
        <row r="343">
          <cell r="C343" t="str">
            <v>32-005987</v>
          </cell>
          <cell r="D343" t="str">
            <v>TMISAL1190001</v>
          </cell>
          <cell r="E343" t="str">
            <v>INVERSIONES SELVA,C.A.</v>
          </cell>
          <cell r="F343" t="str">
            <v>ALUMINIO LAMINADO SIN IMPRESIÓN</v>
          </cell>
          <cell r="G343" t="str">
            <v>MCL</v>
          </cell>
          <cell r="H343" t="str">
            <v>CORTE</v>
          </cell>
        </row>
        <row r="344">
          <cell r="C344" t="str">
            <v>01-2168</v>
          </cell>
          <cell r="D344" t="str">
            <v>TXPADQ045A001</v>
          </cell>
          <cell r="E344" t="str">
            <v>PEPSICO ALIMENTOS, S.C.A.</v>
          </cell>
          <cell r="F344" t="str">
            <v>LAMINACION IMPRESA DORITOS MEGA QUESO XXL 420g</v>
          </cell>
          <cell r="G344" t="str">
            <v>CX</v>
          </cell>
          <cell r="H344" t="str">
            <v>LAMINACION</v>
          </cell>
        </row>
        <row r="345">
          <cell r="C345" t="str">
            <v>01-2169</v>
          </cell>
          <cell r="D345" t="str">
            <v>TMARFS0270001</v>
          </cell>
          <cell r="E345" t="str">
            <v>AMERICAN ROOFING SERVICES LLC</v>
          </cell>
          <cell r="F345" t="str">
            <v>FILM TRANSPARENTE SILICONIZADO SIN IMPRESIÓN</v>
          </cell>
          <cell r="G345" t="str">
            <v>MCL</v>
          </cell>
          <cell r="H345" t="str">
            <v>LAMINACION</v>
          </cell>
        </row>
        <row r="346">
          <cell r="C346" t="str">
            <v>01-2170</v>
          </cell>
          <cell r="D346" t="str">
            <v>TXSPSP024B002</v>
          </cell>
          <cell r="E346" t="str">
            <v>C.A. SUCESORA DE JOSE PUIG &amp; CIA</v>
          </cell>
          <cell r="F346" t="str">
            <v>ENVOLTORIO INTERNO IMPRESO SODA PUIG 24g</v>
          </cell>
          <cell r="G346" t="str">
            <v>CX</v>
          </cell>
          <cell r="H346" t="str">
            <v>CORTE</v>
          </cell>
        </row>
        <row r="347">
          <cell r="C347" t="str">
            <v>01-2176</v>
          </cell>
          <cell r="D347" t="str">
            <v>TXSPMM048B002</v>
          </cell>
          <cell r="E347" t="str">
            <v>C.A. SUCESORA DE JOSE PUIG &amp; CIA</v>
          </cell>
          <cell r="F347" t="str">
            <v>LAMINACIÓN IMPRESA MINI MARÍA 200 g</v>
          </cell>
          <cell r="G347" t="str">
            <v>CX</v>
          </cell>
          <cell r="H347" t="str">
            <v>LAMINACION</v>
          </cell>
        </row>
        <row r="348">
          <cell r="C348" t="str">
            <v>32-005988</v>
          </cell>
          <cell r="D348" t="str">
            <v>TMLVPL071B001</v>
          </cell>
          <cell r="E348" t="str">
            <v>LEVAPAN VENEZOLANA, S.A.</v>
          </cell>
          <cell r="F348" t="str">
            <v>POLYPOUCH PARAFINADO IMPRESO LEVAPAN</v>
          </cell>
          <cell r="G348" t="str">
            <v>MCL</v>
          </cell>
          <cell r="H348" t="str">
            <v>LAMINACION</v>
          </cell>
        </row>
        <row r="349">
          <cell r="C349" t="str">
            <v>32-005990</v>
          </cell>
          <cell r="D349" t="str">
            <v>TMLIPR9600001</v>
          </cell>
          <cell r="E349" t="str">
            <v>LITO INNOVACIÓN 3.000, C. A.</v>
          </cell>
          <cell r="F349" t="str">
            <v>POLYPOUCH SIN IMPRESIÓN</v>
          </cell>
          <cell r="G349" t="str">
            <v>MCL</v>
          </cell>
          <cell r="H349" t="str">
            <v>LAMINACION</v>
          </cell>
        </row>
        <row r="350">
          <cell r="C350" t="str">
            <v>32-005989</v>
          </cell>
          <cell r="D350" t="str">
            <v>TMLIPR9600002</v>
          </cell>
          <cell r="E350" t="str">
            <v>LITO INNOVACIÓN 3.000, C. A.</v>
          </cell>
          <cell r="F350" t="str">
            <v>POLYPOUCH SIN IMPRESIÓN</v>
          </cell>
          <cell r="G350" t="str">
            <v>MCL</v>
          </cell>
          <cell r="H350" t="str">
            <v>LAMINACION</v>
          </cell>
        </row>
        <row r="351">
          <cell r="C351" t="str">
            <v>01-2178</v>
          </cell>
          <cell r="D351" t="str">
            <v>TMRCAN057A001</v>
          </cell>
          <cell r="E351" t="str">
            <v>INVERSIONES ROVICER 3000, C.A.</v>
          </cell>
          <cell r="F351" t="str">
            <v>POLYPOUCH  IMPRESO AZÚCAR REFINADA NUVI 4g</v>
          </cell>
          <cell r="G351" t="str">
            <v>MCL</v>
          </cell>
          <cell r="H351" t="str">
            <v>LAMINACION</v>
          </cell>
        </row>
        <row r="352">
          <cell r="C352" t="str">
            <v>01-2173</v>
          </cell>
          <cell r="D352" t="str">
            <v>TMAWAR060A003</v>
          </cell>
          <cell r="E352" t="str">
            <v>ALUM-WARE PRODUCTOS DE ALUMINIO C.A.</v>
          </cell>
          <cell r="F352" t="str">
            <v>POLYPOUCH IMPRESO ANTIGRASO ALUM-WARE</v>
          </cell>
          <cell r="G352" t="str">
            <v>MCL</v>
          </cell>
          <cell r="H352" t="str">
            <v>LAMINACION</v>
          </cell>
        </row>
        <row r="353">
          <cell r="C353" t="str">
            <v>01-2172</v>
          </cell>
          <cell r="D353" t="str">
            <v>TMAWAR060A003</v>
          </cell>
          <cell r="E353" t="str">
            <v>ALUM-WARE PRODUCTOS DE ALUMINIO C.A.</v>
          </cell>
          <cell r="F353" t="str">
            <v>POLYPOUCH IMPRESO ANTIGRASO ALUM-WARE</v>
          </cell>
          <cell r="G353" t="str">
            <v>MCL</v>
          </cell>
          <cell r="H353" t="str">
            <v>LAMINACION</v>
          </cell>
        </row>
        <row r="354">
          <cell r="C354" t="str">
            <v>01-2174</v>
          </cell>
          <cell r="D354" t="str">
            <v>TMMCAE060A010</v>
          </cell>
          <cell r="E354" t="str">
            <v>MORROCEL C.A.</v>
          </cell>
          <cell r="F354" t="str">
            <v>POLYPOUCH  IMPRESO ANTIGRASO ESTÁNDAR</v>
          </cell>
          <cell r="G354" t="str">
            <v>MCL</v>
          </cell>
          <cell r="H354" t="str">
            <v>LAMINACION</v>
          </cell>
        </row>
        <row r="355">
          <cell r="C355" t="str">
            <v>01-2175</v>
          </cell>
          <cell r="D355" t="str">
            <v>TMMOPR0600001</v>
          </cell>
          <cell r="E355" t="str">
            <v>MANUFACTURAS GRAFICAS OCCIDENTE, C.A.</v>
          </cell>
          <cell r="F355" t="str">
            <v>POLYPOUCH SIN IMPRESIÓN</v>
          </cell>
          <cell r="G355" t="str">
            <v>MCL</v>
          </cell>
          <cell r="H355" t="str">
            <v>LAMINACION</v>
          </cell>
        </row>
        <row r="356">
          <cell r="C356" t="str">
            <v>01-2177</v>
          </cell>
          <cell r="D356" t="str">
            <v>TMAPTG0860001</v>
          </cell>
          <cell r="E356" t="str">
            <v>ALIMENTOS POLAR COMERCIAL;C.A.</v>
          </cell>
          <cell r="F356" t="str">
            <v>LAMINACION TAPAS GALÓN – 110 SIN IMPRESION</v>
          </cell>
          <cell r="G356" t="str">
            <v>MCL</v>
          </cell>
          <cell r="H356" t="str">
            <v>LAMINACION</v>
          </cell>
        </row>
        <row r="357">
          <cell r="C357" t="str">
            <v>01-2179</v>
          </cell>
          <cell r="D357" t="str">
            <v>TXPASP040B001</v>
          </cell>
          <cell r="E357" t="str">
            <v>PEPSICO ALIMENTOS, S.C.A.</v>
          </cell>
          <cell r="F357" t="str">
            <v xml:space="preserve">LAMINACIÓN IMPRESA TORTILLITAS SABOR A POLLO 130 g. </v>
          </cell>
          <cell r="G357" t="str">
            <v>CX</v>
          </cell>
          <cell r="H357" t="str">
            <v>LAMINACION</v>
          </cell>
        </row>
        <row r="358">
          <cell r="C358" t="str">
            <v>01-2183</v>
          </cell>
          <cell r="D358" t="str">
            <v>TXSPVN046A001</v>
          </cell>
          <cell r="E358" t="str">
            <v>C.A. SUCESORA DE JOSE PUIG &amp; CIA</v>
          </cell>
          <cell r="F358" t="str">
            <v>LAMINACION IMPRESA MARILU VAINILLA 216g</v>
          </cell>
          <cell r="G358" t="str">
            <v>CX</v>
          </cell>
          <cell r="H358" t="str">
            <v>LAMINACION</v>
          </cell>
        </row>
        <row r="359">
          <cell r="C359" t="str">
            <v>01-2179</v>
          </cell>
          <cell r="D359" t="str">
            <v>TXPASP040B001</v>
          </cell>
          <cell r="E359" t="str">
            <v>PEPSICO ALIMENTOS, S.C.A.</v>
          </cell>
          <cell r="F359" t="str">
            <v xml:space="preserve">LAMINACIÓN IMPRESA TORTILLITAS SABOR A POLLO 130 g. </v>
          </cell>
          <cell r="G359" t="str">
            <v>CX</v>
          </cell>
          <cell r="H359" t="str">
            <v>LAMINACION</v>
          </cell>
        </row>
        <row r="360">
          <cell r="C360" t="str">
            <v>01-2186</v>
          </cell>
          <cell r="D360" t="str">
            <v>TXPAFH040B001</v>
          </cell>
          <cell r="E360" t="str">
            <v>PEPSICO ALIMENTOS, S.C.A.</v>
          </cell>
          <cell r="F360" t="str">
            <v>LAMINACION IMPRESA CHEETOS CRUNCHY FLAMIN HOT 110g</v>
          </cell>
          <cell r="G360" t="str">
            <v>CX</v>
          </cell>
          <cell r="H360" t="str">
            <v>LAMINACION</v>
          </cell>
        </row>
        <row r="361">
          <cell r="C361" t="str">
            <v>01-2184</v>
          </cell>
          <cell r="D361" t="str">
            <v>TXPACT040A001</v>
          </cell>
          <cell r="E361" t="str">
            <v>PEPSICO ALIMENTOS, S.C.A.</v>
          </cell>
          <cell r="F361" t="str">
            <v>LAMINACION IMPRESA CHEESE TRIS 150g</v>
          </cell>
          <cell r="G361" t="str">
            <v>CX</v>
          </cell>
          <cell r="H361" t="str">
            <v>LAMINACION</v>
          </cell>
        </row>
        <row r="362">
          <cell r="C362" t="str">
            <v>01-2186</v>
          </cell>
          <cell r="D362" t="str">
            <v>TXPAFH040B001</v>
          </cell>
          <cell r="E362" t="str">
            <v>PEPSICO ALIMENTOS, S.C.A.</v>
          </cell>
          <cell r="F362" t="str">
            <v>LAMINACION IMPRESA CHEETOS CRUNCHY FLAMIN HOT 110g</v>
          </cell>
          <cell r="G362" t="str">
            <v>CX</v>
          </cell>
          <cell r="H362" t="str">
            <v>LAMINACION</v>
          </cell>
        </row>
        <row r="363">
          <cell r="C363" t="str">
            <v>01-2185</v>
          </cell>
          <cell r="D363" t="str">
            <v>TXPACT040B001</v>
          </cell>
          <cell r="E363" t="str">
            <v>PEPSICO ALIMENTOS, S.C.A.</v>
          </cell>
          <cell r="F363" t="str">
            <v>LAMINACION IMPRESA CHEESE TRIS 54g</v>
          </cell>
          <cell r="G363" t="str">
            <v>CX</v>
          </cell>
          <cell r="H363" t="str">
            <v>LAMINACION</v>
          </cell>
        </row>
        <row r="364">
          <cell r="C364" t="str">
            <v>01-2187</v>
          </cell>
          <cell r="D364" t="str">
            <v>TXPADQ045A001</v>
          </cell>
          <cell r="E364" t="str">
            <v>PEPSICO ALIMENTOS, S.C.A.</v>
          </cell>
          <cell r="F364" t="str">
            <v>LAMINACION IMPRESA DORITOS MEGA QUESO XXL 420g</v>
          </cell>
          <cell r="G364" t="str">
            <v>CX</v>
          </cell>
          <cell r="H364" t="str">
            <v>LAMINACION</v>
          </cell>
        </row>
        <row r="365">
          <cell r="C365" t="str">
            <v>01-2159</v>
          </cell>
          <cell r="D365" t="str">
            <v>TXACMP040A001</v>
          </cell>
          <cell r="E365" t="str">
            <v>ALIMENTOS CHUCHES, C. A.</v>
          </cell>
          <cell r="F365" t="str">
            <v xml:space="preserve">LAMINACION IMPRESA Mr. PIG 85 g. </v>
          </cell>
          <cell r="G365" t="str">
            <v>CX</v>
          </cell>
          <cell r="H365" t="str">
            <v>LAMINACION</v>
          </cell>
        </row>
        <row r="366">
          <cell r="C366" t="str">
            <v>01-2162</v>
          </cell>
          <cell r="D366" t="str">
            <v>TXACBC040A001</v>
          </cell>
          <cell r="E366" t="str">
            <v>ALIMENTOS CHUCHES, C. A.</v>
          </cell>
          <cell r="F366" t="str">
            <v>LAMINACION IMPRESA BOLICHEESE 85 g</v>
          </cell>
          <cell r="G366" t="str">
            <v>CX</v>
          </cell>
          <cell r="H366" t="str">
            <v>LAMINACION</v>
          </cell>
        </row>
        <row r="367">
          <cell r="C367" t="str">
            <v>01-2187</v>
          </cell>
          <cell r="D367" t="str">
            <v>TXPADQ045A001</v>
          </cell>
          <cell r="E367" t="str">
            <v>PEPSICO ALIMENTOS, S.C.A.</v>
          </cell>
          <cell r="F367" t="str">
            <v>LAMINACION IMPRESA DORITOS MEGA QUESO XXL 420g</v>
          </cell>
          <cell r="G367" t="str">
            <v>CX</v>
          </cell>
          <cell r="H367" t="str">
            <v>LAMINACION</v>
          </cell>
        </row>
        <row r="368">
          <cell r="C368" t="str">
            <v>32-005991</v>
          </cell>
          <cell r="D368" t="str">
            <v>TMARCF045A001</v>
          </cell>
          <cell r="E368" t="str">
            <v>ALFONZO RIVAS &amp; CIA, C.A.</v>
          </cell>
          <cell r="F368" t="str">
            <v>LAMINACION IMPRESA MAIZORITOS CRONCH FLAKES 300g</v>
          </cell>
          <cell r="G368" t="str">
            <v>MCL</v>
          </cell>
          <cell r="H368" t="str">
            <v>LAMINACION</v>
          </cell>
        </row>
        <row r="369">
          <cell r="C369" t="str">
            <v>01-2191</v>
          </cell>
          <cell r="D369" t="str">
            <v>TXPASP040B001</v>
          </cell>
          <cell r="E369" t="str">
            <v>PEPSICO ALIMENTOS, S.C.A.</v>
          </cell>
          <cell r="F369" t="str">
            <v xml:space="preserve">LAMINACIÓN IMPRESA TORTILLITAS SABOR A POLLO 130 g. </v>
          </cell>
          <cell r="G369" t="str">
            <v>CX</v>
          </cell>
          <cell r="H369" t="str">
            <v>LAMINACION</v>
          </cell>
        </row>
        <row r="370">
          <cell r="C370" t="str">
            <v>01-2180</v>
          </cell>
          <cell r="D370" t="str">
            <v>TXPASP040A001</v>
          </cell>
          <cell r="E370" t="str">
            <v>PEPSICO ALIMENTOS, S.C.A.</v>
          </cell>
          <cell r="F370" t="str">
            <v>LAMINACIÓN IMPRESA TORTILLITAS SABOR A POLLO 40g</v>
          </cell>
          <cell r="G370" t="str">
            <v>CX</v>
          </cell>
          <cell r="H370" t="str">
            <v>LAMINACION</v>
          </cell>
        </row>
        <row r="371">
          <cell r="C371" t="str">
            <v>01-2182</v>
          </cell>
          <cell r="D371" t="str">
            <v>TXPASP040A001</v>
          </cell>
          <cell r="E371" t="str">
            <v>PEPSICO ALIMENTOS, S.C.A.</v>
          </cell>
          <cell r="F371" t="str">
            <v>LAMINACIÓN IMPRESA TORTILLITAS SABOR A POLLO 40g</v>
          </cell>
          <cell r="G371" t="str">
            <v>CX</v>
          </cell>
          <cell r="H371" t="str">
            <v>LAMINACION</v>
          </cell>
        </row>
        <row r="372">
          <cell r="C372" t="str">
            <v>01-2192</v>
          </cell>
          <cell r="D372" t="str">
            <v xml:space="preserve"> TXSPSP028B002</v>
          </cell>
          <cell r="E372" t="str">
            <v>C.A. SUCESORA DE JOSE PUIG &amp; CIA</v>
          </cell>
          <cell r="F372" t="str">
            <v>ENVOLTORIO EXTERNO IMPRESO SODA PUIG 240 g</v>
          </cell>
          <cell r="G372" t="str">
            <v>CX</v>
          </cell>
          <cell r="H372" t="str">
            <v>LAMINACION</v>
          </cell>
        </row>
        <row r="373">
          <cell r="C373" t="str">
            <v>32-005992</v>
          </cell>
          <cell r="D373" t="str">
            <v>TMISAL1190001</v>
          </cell>
          <cell r="E373" t="str">
            <v>INVERSIONES SELVA,C.A.</v>
          </cell>
          <cell r="F373" t="str">
            <v>ALUMINIO LAMINADO SIN IMPRESIÓN</v>
          </cell>
          <cell r="G373" t="str">
            <v>MCL</v>
          </cell>
          <cell r="H373" t="str">
            <v>CORTE</v>
          </cell>
        </row>
        <row r="374">
          <cell r="C374" t="str">
            <v>01-2190</v>
          </cell>
          <cell r="D374" t="str">
            <v>TXSPVN046B002</v>
          </cell>
          <cell r="E374" t="str">
            <v>C.A. SUCESORA DE JOSE PUIG &amp; CIA</v>
          </cell>
          <cell r="F374" t="str">
            <v>LAMINACION IMPRESA MARILU VAINILLA 216g</v>
          </cell>
          <cell r="G374" t="str">
            <v>CX</v>
          </cell>
          <cell r="H374" t="str">
            <v>LAMINACION</v>
          </cell>
        </row>
        <row r="375">
          <cell r="C375" t="str">
            <v>01-2194</v>
          </cell>
          <cell r="D375" t="str">
            <v>TMDDFT0300001</v>
          </cell>
          <cell r="E375" t="str">
            <v>COMERCIALIZADORA Y DISTRIBUIDORA D.D. &amp; D, C.A.</v>
          </cell>
          <cell r="F375" t="str">
            <v>FILM TRANSPARENTE SIN IMPRESIÓN</v>
          </cell>
          <cell r="G375" t="str">
            <v>MCL</v>
          </cell>
          <cell r="H375" t="str">
            <v>CORTE</v>
          </cell>
        </row>
        <row r="376">
          <cell r="C376" t="str">
            <v>01-2193</v>
          </cell>
          <cell r="D376" t="str">
            <v>TMDDFB0780001</v>
          </cell>
          <cell r="E376" t="str">
            <v>COMERCIALIZADORA Y DISTRIBUIDORA D.D. &amp; D, C.A.</v>
          </cell>
          <cell r="F376" t="str">
            <v>FILM TRANSPARENTE SIN IMPRESIÓN</v>
          </cell>
          <cell r="G376" t="str">
            <v>MCL</v>
          </cell>
          <cell r="H376" t="str">
            <v>CORTE</v>
          </cell>
        </row>
        <row r="377">
          <cell r="C377" t="str">
            <v>01-2196</v>
          </cell>
          <cell r="D377" t="str">
            <v>TMDDFT0910001</v>
          </cell>
          <cell r="E377" t="str">
            <v>COMERCIALIZADORA Y DISTRIBUIDORA D.D. &amp; D, C.A.</v>
          </cell>
          <cell r="F377" t="str">
            <v>FILM TRANSPARENTE SIN IMPRESIÓN</v>
          </cell>
          <cell r="G377" t="str">
            <v>MCL</v>
          </cell>
          <cell r="H377" t="str">
            <v>CORTE</v>
          </cell>
        </row>
        <row r="378">
          <cell r="C378" t="str">
            <v>01-2195</v>
          </cell>
          <cell r="D378" t="str">
            <v>TMDDFT0400001</v>
          </cell>
          <cell r="E378" t="str">
            <v>COMERCIALIZADORA Y DISTRIBUIDORA D.D. &amp; D, C.A.</v>
          </cell>
          <cell r="F378" t="str">
            <v>FILM TRANSPARENTE SIN IMPRESIÓN</v>
          </cell>
          <cell r="G378" t="str">
            <v>MCL</v>
          </cell>
          <cell r="H378" t="str">
            <v>CORTE</v>
          </cell>
        </row>
        <row r="379">
          <cell r="C379" t="str">
            <v>01-2160</v>
          </cell>
          <cell r="D379" t="str">
            <v>TXACRM040A001</v>
          </cell>
          <cell r="E379" t="str">
            <v>ALIMENTOS CHUCHES, C. A.</v>
          </cell>
          <cell r="F379" t="str">
            <v xml:space="preserve">LAMINACIÓN IMPRESA RUMBA 85 g </v>
          </cell>
          <cell r="G379" t="str">
            <v>CX</v>
          </cell>
          <cell r="H379" t="str">
            <v>LAMINACION</v>
          </cell>
        </row>
        <row r="380">
          <cell r="C380" t="str">
            <v>01-2199</v>
          </cell>
          <cell r="D380" t="str">
            <v>TXPAJP040B001</v>
          </cell>
          <cell r="E380" t="str">
            <v>PEPSICO ALIMENTOS, S.C.A.</v>
          </cell>
          <cell r="F380" t="str">
            <v xml:space="preserve">LAMINACIÓN IMPRESA PAPAS JACKS POLLO 80 g </v>
          </cell>
          <cell r="G380" t="str">
            <v>CX</v>
          </cell>
          <cell r="H380" t="str">
            <v>LAMINACION</v>
          </cell>
        </row>
        <row r="381">
          <cell r="C381" t="str">
            <v>32-005996</v>
          </cell>
          <cell r="D381" t="str">
            <v>TXUACM043A001</v>
          </cell>
          <cell r="E381" t="str">
            <v>UNILEVER  ANDINA  VENEZUELA, S.A.</v>
          </cell>
          <cell r="F381" t="str">
            <v>LAMINACION IMPRESA ENVOLTORIO CHOCOLITO MAX 80cm³</v>
          </cell>
          <cell r="G381" t="str">
            <v>CX</v>
          </cell>
          <cell r="H381" t="str">
            <v>LAMINACION</v>
          </cell>
        </row>
        <row r="382">
          <cell r="C382" t="str">
            <v>01-2197</v>
          </cell>
          <cell r="D382" t="str">
            <v>TXMSTD023A001</v>
          </cell>
          <cell r="E382" t="str">
            <v>MULTINACIONAL DE SABORES C.A.</v>
          </cell>
          <cell r="F382" t="str">
            <v>ETIQUETA IMPRESA VITA TEA DURAZNO 1,5L</v>
          </cell>
          <cell r="G382" t="str">
            <v>CX</v>
          </cell>
          <cell r="H382" t="str">
            <v>CORTE</v>
          </cell>
        </row>
        <row r="383">
          <cell r="C383" t="str">
            <v>01-2198</v>
          </cell>
          <cell r="D383" t="str">
            <v>TXMSTL023A001</v>
          </cell>
          <cell r="E383" t="str">
            <v>MULTINACIONAL DE SABORES C.A.</v>
          </cell>
          <cell r="F383" t="str">
            <v>ETIQUETA IMPRESA VITA TEA LIMÓN 1,5 L</v>
          </cell>
          <cell r="G383" t="str">
            <v>CX</v>
          </cell>
          <cell r="H383" t="str">
            <v>CORTE</v>
          </cell>
        </row>
        <row r="384">
          <cell r="C384" t="str">
            <v>01-2200</v>
          </cell>
          <cell r="D384" t="str">
            <v>TXPAJP040A001</v>
          </cell>
          <cell r="E384" t="str">
            <v>PEPSICO ALIMENTOS, S.C.A.</v>
          </cell>
          <cell r="F384" t="str">
            <v xml:space="preserve">LAMINACIÓN IMPRESA PAPAS JACKS POLLO 30 g </v>
          </cell>
          <cell r="G384" t="str">
            <v>CX</v>
          </cell>
          <cell r="H384" t="str">
            <v>LAMINACION</v>
          </cell>
        </row>
        <row r="385">
          <cell r="C385" t="str">
            <v>32-005994</v>
          </cell>
          <cell r="D385" t="str">
            <v>TMARMZ044D001</v>
          </cell>
          <cell r="E385" t="str">
            <v>ALFONZO RIVAS &amp; CIA, C.A.</v>
          </cell>
          <cell r="F385" t="str">
            <v>LAMINACION IMPRESA MAIZINA 200g</v>
          </cell>
          <cell r="G385" t="str">
            <v>MCL</v>
          </cell>
          <cell r="H385" t="str">
            <v>LAMINACION</v>
          </cell>
        </row>
        <row r="386">
          <cell r="C386" t="str">
            <v>01-2201</v>
          </cell>
          <cell r="D386" t="str">
            <v>TMAWAA060A003</v>
          </cell>
          <cell r="E386" t="str">
            <v>ALUM-WARE PRODUCTOS DE ALUMINIO C.A.</v>
          </cell>
          <cell r="F386" t="str">
            <v>POLYPOUCH IMPRESO ANTIGRASO ALUM-WARE</v>
          </cell>
          <cell r="G386" t="str">
            <v>MCL</v>
          </cell>
          <cell r="H386" t="str">
            <v>LAMINACION</v>
          </cell>
        </row>
        <row r="387">
          <cell r="C387" t="str">
            <v>01-2202</v>
          </cell>
          <cell r="D387" t="str">
            <v>TMAWAR060A003</v>
          </cell>
          <cell r="E387" t="str">
            <v>ALUM-WARE PRODUCTOS DE ALUMINIO C.A.</v>
          </cell>
          <cell r="F387" t="str">
            <v>POLYPOUCH IMPRESO ANTIGRASO ALUM-WARE</v>
          </cell>
          <cell r="G387" t="str">
            <v>MCL</v>
          </cell>
          <cell r="H387" t="str">
            <v>LAMINACION</v>
          </cell>
        </row>
        <row r="388">
          <cell r="C388" t="str">
            <v>01-2204</v>
          </cell>
          <cell r="D388" t="str">
            <v>TMGCOF042A001</v>
          </cell>
          <cell r="E388" t="str">
            <v>GENIA CARE, C.A.</v>
          </cell>
          <cell r="F388" t="str">
            <v>POLYPOUCH FRENTE GASAS ORTOBAN 18 x 18 cm  SIN IMPRESION</v>
          </cell>
          <cell r="G388" t="str">
            <v>MCL</v>
          </cell>
          <cell r="H388" t="str">
            <v>LAMINACION</v>
          </cell>
        </row>
        <row r="389">
          <cell r="C389" t="str">
            <v>01-2205</v>
          </cell>
          <cell r="D389" t="str">
            <v>TMGCOD0300003</v>
          </cell>
          <cell r="E389" t="str">
            <v>GENIA CARE, C.A.</v>
          </cell>
          <cell r="F389" t="str">
            <v xml:space="preserve">DORSO SIN IMPRESIÓN GASAS ESTERILIZADAS ORTOBAN 18 x 18cm. </v>
          </cell>
          <cell r="G389" t="str">
            <v>MCL</v>
          </cell>
          <cell r="H389" t="str">
            <v>CORTE</v>
          </cell>
        </row>
        <row r="390">
          <cell r="C390" t="str">
            <v>01-2203</v>
          </cell>
          <cell r="D390" t="str">
            <v>TXSPMP042B002</v>
          </cell>
          <cell r="E390" t="str">
            <v>C.A. SUCESORA DE JOSE PUIG &amp; CIA</v>
          </cell>
          <cell r="F390" t="str">
            <v>LAMINACION IMPRESA MARIA PUIG SELECTA 168g</v>
          </cell>
          <cell r="G390" t="str">
            <v>CX</v>
          </cell>
          <cell r="H390" t="str">
            <v>LAMINACION</v>
          </cell>
        </row>
        <row r="391">
          <cell r="C391" t="str">
            <v>32-005998</v>
          </cell>
          <cell r="D391" t="str">
            <v>TMARMZ044D001</v>
          </cell>
          <cell r="E391" t="str">
            <v>ALFONZO RIVAS &amp; CIA, C.A.</v>
          </cell>
          <cell r="F391" t="str">
            <v>LAMINACION IMPRESA MAIZINA 200g</v>
          </cell>
          <cell r="G391" t="str">
            <v>MCL</v>
          </cell>
          <cell r="H391" t="str">
            <v>LAMINACION</v>
          </cell>
        </row>
        <row r="392">
          <cell r="C392" t="str">
            <v>01-2207</v>
          </cell>
          <cell r="D392" t="str">
            <v>TXPAPJ040B001</v>
          </cell>
          <cell r="E392" t="str">
            <v>PEPSICO ALIMENTOS, S.C.A.</v>
          </cell>
          <cell r="F392" t="str">
            <v>LAMINACION IMPRESA PEPITO JUMBO 65g</v>
          </cell>
          <cell r="G392" t="str">
            <v>CX</v>
          </cell>
          <cell r="H392" t="str">
            <v>LAMINACION</v>
          </cell>
        </row>
        <row r="393">
          <cell r="C393" t="str">
            <v>01-2206</v>
          </cell>
          <cell r="D393" t="str">
            <v>TXPAPJ040A001</v>
          </cell>
          <cell r="E393" t="str">
            <v>PEPSICO ALIMENTOS, S.C.A.</v>
          </cell>
          <cell r="F393" t="str">
            <v>LAMINACION IMPRESA PEPITO JUMBO 18g</v>
          </cell>
          <cell r="G393" t="str">
            <v>CX</v>
          </cell>
          <cell r="H393" t="str">
            <v>LAMINACION</v>
          </cell>
        </row>
        <row r="394">
          <cell r="C394" t="str">
            <v>01-2209</v>
          </cell>
          <cell r="D394" t="str">
            <v>TXSPCH042B002</v>
          </cell>
          <cell r="E394" t="str">
            <v>C.A. SUCESORA DE JOSE PUIG &amp; CIA</v>
          </cell>
          <cell r="F394" t="str">
            <v>LAMINACION IMPRESA MARILU CHOCOLATE 216g</v>
          </cell>
          <cell r="G394" t="str">
            <v>CX</v>
          </cell>
          <cell r="H394" t="str">
            <v>LAMINACION</v>
          </cell>
        </row>
        <row r="395">
          <cell r="C395" t="str">
            <v>01-2224</v>
          </cell>
          <cell r="D395" t="str">
            <v>TXSPFR042B002</v>
          </cell>
          <cell r="E395" t="str">
            <v>C.A. SUCESORA DE JOSE PUIG &amp; CIA</v>
          </cell>
          <cell r="F395" t="str">
            <v>LAMINACION IMPRESA MARILU FRESA 216 g.</v>
          </cell>
          <cell r="G395" t="str">
            <v>CX</v>
          </cell>
          <cell r="H395" t="str">
            <v>LAMINACION</v>
          </cell>
        </row>
        <row r="396">
          <cell r="C396" t="str">
            <v>01-2222</v>
          </cell>
          <cell r="D396" t="str">
            <v>TXSPSP024B002</v>
          </cell>
          <cell r="E396" t="str">
            <v>C.A. SUCESORA DE JOSE PUIG &amp; CIA</v>
          </cell>
          <cell r="F396" t="str">
            <v>ENVOLTORIO INTERNO IMPRESO SODA PUIG 24g</v>
          </cell>
          <cell r="G396" t="str">
            <v>CX</v>
          </cell>
          <cell r="H396" t="str">
            <v>CORTE</v>
          </cell>
        </row>
        <row r="397">
          <cell r="C397" t="str">
            <v>01-2221</v>
          </cell>
          <cell r="D397" t="str">
            <v>TXSPSP028B002</v>
          </cell>
          <cell r="E397" t="str">
            <v>C.A. SUCESORA DE JOSE PUIG &amp; CIA</v>
          </cell>
          <cell r="F397" t="str">
            <v>ENVOLTORIO EXTERNO IMPRESO SODA PUIG 240g</v>
          </cell>
          <cell r="G397" t="str">
            <v>CX</v>
          </cell>
          <cell r="H397" t="str">
            <v>CORTE</v>
          </cell>
        </row>
        <row r="398">
          <cell r="C398" t="str">
            <v>01-2218</v>
          </cell>
          <cell r="D398" t="str">
            <v>TXPACT040B001</v>
          </cell>
          <cell r="E398" t="str">
            <v>PEPSICO ALIMENTOS, S.C.A.</v>
          </cell>
          <cell r="F398" t="str">
            <v>LAMINACION IMPRESA CHEESE TRIS 54g</v>
          </cell>
          <cell r="G398" t="str">
            <v>CX</v>
          </cell>
          <cell r="H398" t="str">
            <v>LAMINACION</v>
          </cell>
        </row>
        <row r="399">
          <cell r="C399" t="str">
            <v>01-2219</v>
          </cell>
          <cell r="D399" t="str">
            <v>TXPACT040A001</v>
          </cell>
          <cell r="E399" t="str">
            <v>PEPSICO ALIMENTOS, S.C.A.</v>
          </cell>
          <cell r="F399" t="str">
            <v>LAMINACION IMPRESA CHEESE TRIS 150g</v>
          </cell>
          <cell r="G399" t="str">
            <v>CX</v>
          </cell>
          <cell r="H399" t="str">
            <v>LAMINACION</v>
          </cell>
        </row>
        <row r="400">
          <cell r="C400" t="str">
            <v>01-2216</v>
          </cell>
          <cell r="D400" t="str">
            <v>TXPADQ045B002</v>
          </cell>
          <cell r="E400" t="str">
            <v>PEPSICO ALIMENTOS, S.C.A.</v>
          </cell>
          <cell r="F400" t="str">
            <v xml:space="preserve">LAMINACIÓN IMPRESA DORITOS MEGA QUESO XXL 420 g  </v>
          </cell>
          <cell r="G400" t="str">
            <v>CX</v>
          </cell>
          <cell r="H400" t="str">
            <v>LAMINACION</v>
          </cell>
        </row>
        <row r="401">
          <cell r="C401" t="str">
            <v>01-2210</v>
          </cell>
          <cell r="D401" t="str">
            <v>TXSPMM048B002</v>
          </cell>
          <cell r="E401" t="str">
            <v>C.A. SUCESORA DE JOSE PUIG &amp; CIA</v>
          </cell>
          <cell r="F401" t="str">
            <v>LAMINACIÓN IMPRESA MINI MARÍA 200 g</v>
          </cell>
          <cell r="G401" t="str">
            <v>CX</v>
          </cell>
          <cell r="H401" t="str">
            <v>LAMINACION</v>
          </cell>
        </row>
        <row r="402">
          <cell r="C402" t="str">
            <v>32-005995</v>
          </cell>
          <cell r="D402" t="str">
            <v>TMARFC045A001</v>
          </cell>
          <cell r="E402" t="str">
            <v>ALFONZO RIVAS &amp; CIA, C.A.</v>
          </cell>
          <cell r="F402" t="str">
            <v xml:space="preserve">LAMINACION IMPRESA FLIPS CHOCOLATE 120 g </v>
          </cell>
          <cell r="G402" t="str">
            <v>CX</v>
          </cell>
          <cell r="H402" t="str">
            <v>LAMINACION</v>
          </cell>
        </row>
        <row r="403">
          <cell r="C403" t="str">
            <v>01-2228</v>
          </cell>
          <cell r="D403" t="str">
            <v xml:space="preserve">TXPCPF023B001   </v>
          </cell>
          <cell r="E403" t="str">
            <v xml:space="preserve">PEPSI-COLA VENEZUELA, C.A. </v>
          </cell>
          <cell r="F403" t="str">
            <v>ETIQUETA  IMPRESA  PEPSI  1,5 L</v>
          </cell>
          <cell r="G403" t="str">
            <v>CX</v>
          </cell>
          <cell r="H403" t="str">
            <v>CORTE</v>
          </cell>
        </row>
        <row r="404">
          <cell r="C404" t="str">
            <v>01-2211</v>
          </cell>
          <cell r="D404" t="str">
            <v>TXPARO040A001</v>
          </cell>
          <cell r="E404" t="str">
            <v>PEPSICO ALIMENTOS, S.C.A.</v>
          </cell>
          <cell r="F404" t="str">
            <v>LAMINACION IMPRESA RUFFLES ORIGINAL 125g</v>
          </cell>
          <cell r="G404" t="str">
            <v>CX</v>
          </cell>
          <cell r="H404" t="str">
            <v>LAMINACION</v>
          </cell>
        </row>
        <row r="405">
          <cell r="C405" t="str">
            <v>32-005997</v>
          </cell>
          <cell r="D405" t="str">
            <v>TXIKCA092A001</v>
          </cell>
          <cell r="E405" t="str">
            <v>INDUSTRIAS KEL, C.A</v>
          </cell>
          <cell r="F405" t="str">
            <v>LAMINACION IMPRESA CREMA DE ARROZ KEL 450g</v>
          </cell>
          <cell r="G405" t="str">
            <v>CX</v>
          </cell>
          <cell r="H405" t="str">
            <v>LAMINACION</v>
          </cell>
        </row>
        <row r="406">
          <cell r="C406" t="str">
            <v>32-006002</v>
          </cell>
          <cell r="D406" t="str">
            <v>TXIKCA088A001</v>
          </cell>
          <cell r="E406" t="str">
            <v>INDUSTRIAS KEL, C.A</v>
          </cell>
          <cell r="F406" t="str">
            <v xml:space="preserve">LAMINACIÓN IMPRESO CREMA DE ARROZ KEL 450 g. </v>
          </cell>
          <cell r="G406" t="str">
            <v>CX</v>
          </cell>
          <cell r="H406" t="str">
            <v>LAMINACION</v>
          </cell>
        </row>
        <row r="407">
          <cell r="C407" t="str">
            <v>01-2225</v>
          </cell>
          <cell r="D407" t="str">
            <v>TXSPKV039A002</v>
          </cell>
          <cell r="E407" t="str">
            <v>C.A. SUCESORA DE JOSE PUIG &amp; CIA</v>
          </cell>
          <cell r="F407" t="str">
            <v>LAMINACION IMPRESA KATY VAINILLA 32g</v>
          </cell>
          <cell r="G407" t="str">
            <v>CX</v>
          </cell>
          <cell r="H407" t="str">
            <v>LAMINACION</v>
          </cell>
        </row>
        <row r="408">
          <cell r="C408" t="str">
            <v>01-2230</v>
          </cell>
          <cell r="D408" t="str">
            <v>TXSPCH042B002</v>
          </cell>
          <cell r="E408" t="str">
            <v>C.A. SUCESORA DE JOSE PUIG &amp; CIA</v>
          </cell>
          <cell r="F408" t="str">
            <v>LAMINACION IMPRESA MARILU CHOCOLATE 216g</v>
          </cell>
          <cell r="G408" t="str">
            <v>CX</v>
          </cell>
          <cell r="H408" t="str">
            <v>LAMINACION</v>
          </cell>
        </row>
        <row r="409">
          <cell r="C409" t="str">
            <v>32-005999</v>
          </cell>
          <cell r="D409" t="str">
            <v>TMARFA045A001</v>
          </cell>
          <cell r="E409" t="str">
            <v>ALFONZO RIVAS &amp; CIA, C.A.</v>
          </cell>
          <cell r="F409" t="str">
            <v>LAMINACION IMPRESA FLIPS CHOCOAVELLANA 120g</v>
          </cell>
          <cell r="G409" t="str">
            <v>MCL</v>
          </cell>
          <cell r="H409" t="str">
            <v>LAMINACION</v>
          </cell>
        </row>
        <row r="410">
          <cell r="C410" t="str">
            <v>01-2212</v>
          </cell>
          <cell r="D410" t="str">
            <v>TXPARC040A001</v>
          </cell>
          <cell r="E410" t="str">
            <v>PEPSICO ALIMENTOS, S.C.A.</v>
          </cell>
          <cell r="F410" t="str">
            <v>LAMINACION IMPRESA RUFFLES CREMA Y CEBOLLA 125g</v>
          </cell>
          <cell r="G410" t="str">
            <v>CX</v>
          </cell>
          <cell r="H410" t="str">
            <v>LAMINACION</v>
          </cell>
        </row>
        <row r="411">
          <cell r="C411" t="str">
            <v>32-006001</v>
          </cell>
          <cell r="D411" t="str">
            <v>TMARMZ044D001</v>
          </cell>
          <cell r="E411" t="str">
            <v>ALFONZO RIVAS &amp; CIA, C.A.</v>
          </cell>
          <cell r="F411" t="str">
            <v>LAMINACION IMPRESA MAIZINA 200g</v>
          </cell>
          <cell r="G411" t="str">
            <v>MCL</v>
          </cell>
          <cell r="H411" t="str">
            <v>LAMINACION</v>
          </cell>
        </row>
        <row r="412">
          <cell r="C412" t="str">
            <v>32-006000</v>
          </cell>
          <cell r="D412" t="str">
            <v>TMARMZ044A001</v>
          </cell>
          <cell r="E412" t="str">
            <v>ALFONZO RIVAS &amp; CIA, C.A.</v>
          </cell>
          <cell r="F412" t="str">
            <v>LAMINACION IMPRESA MAIZINA 90 g</v>
          </cell>
          <cell r="G412" t="str">
            <v>MCL</v>
          </cell>
          <cell r="H412" t="str">
            <v>LAMINACION</v>
          </cell>
        </row>
        <row r="413">
          <cell r="C413" t="str">
            <v>01-2215</v>
          </cell>
          <cell r="D413" t="str">
            <v>TXPAPS040B001</v>
          </cell>
          <cell r="E413" t="str">
            <v>PEPSICO ALIMENTOS, S.C.A.</v>
          </cell>
          <cell r="F413" t="str">
            <v>LAMINACIÓN IMPRESA PEPITO ORIGINAL (SIN VITAMINA) 80g</v>
          </cell>
          <cell r="G413" t="str">
            <v>CX</v>
          </cell>
          <cell r="H413" t="str">
            <v>LAMINACION</v>
          </cell>
        </row>
        <row r="414">
          <cell r="C414" t="str">
            <v>01-2213</v>
          </cell>
          <cell r="D414" t="str">
            <v>TXPAPS040A001</v>
          </cell>
          <cell r="E414" t="str">
            <v>PEPSICO ALIMENTOS, S.C.A.</v>
          </cell>
          <cell r="F414" t="str">
            <v>LAMINACIÓN IMPRESA PEPITO ORIGINAL (SIN VITAMINA) 25g</v>
          </cell>
          <cell r="G414" t="str">
            <v>CX</v>
          </cell>
          <cell r="H414" t="str">
            <v>LAMINACION</v>
          </cell>
        </row>
        <row r="415">
          <cell r="C415" t="str">
            <v>01-2214</v>
          </cell>
          <cell r="D415" t="str">
            <v>TXPAPS045A001</v>
          </cell>
          <cell r="E415" t="str">
            <v>PEPSICO ALIMENTOS, S.C.A.</v>
          </cell>
          <cell r="F415" t="str">
            <v>LAMINACIÓN IMPRESA PEPITO ORIGINAL XXL (SIN VITAMINA) 180g</v>
          </cell>
          <cell r="G415" t="str">
            <v>CX</v>
          </cell>
          <cell r="H415" t="str">
            <v>LAMINACION</v>
          </cell>
        </row>
        <row r="416">
          <cell r="C416" t="str">
            <v>01-2217</v>
          </cell>
          <cell r="D416" t="str">
            <v>TXPADQ040A001</v>
          </cell>
          <cell r="E416" t="str">
            <v>PEPSICO ALIMENTOS, S.C.A.</v>
          </cell>
          <cell r="F416" t="str">
            <v>LAMINACIÓN IMPRESA DORITOS MEGA QUESO 150g.</v>
          </cell>
          <cell r="G416" t="str">
            <v>CX</v>
          </cell>
          <cell r="H416" t="str">
            <v>LAMINACION</v>
          </cell>
        </row>
        <row r="417">
          <cell r="C417" t="str">
            <v>01-2231</v>
          </cell>
          <cell r="D417" t="str">
            <v>TMAPTD101B001</v>
          </cell>
          <cell r="E417" t="str">
            <v>ALIMENTOS POLAR COMERCIAL;C.A.</v>
          </cell>
          <cell r="F417" t="str">
            <v>LAMINACION IMPRESA TODDY 1 Kg</v>
          </cell>
          <cell r="G417" t="str">
            <v>MCL</v>
          </cell>
          <cell r="H417" t="str">
            <v>LAMINACION</v>
          </cell>
        </row>
        <row r="418">
          <cell r="C418" t="str">
            <v>01-2229</v>
          </cell>
          <cell r="D418" t="str">
            <v>TMPRLAMINADO</v>
          </cell>
          <cell r="E418" t="str">
            <v>C.A.V.E.N.C.A.L. CACAOS VENEZOLANOS DE CALIDAD C.A.</v>
          </cell>
          <cell r="F418" t="str">
            <v>LAMINACIÓN SIN IMPRESIÓN PARA ENVOLTORIO PARA CHOCOLATE</v>
          </cell>
          <cell r="G418" t="str">
            <v>MCL</v>
          </cell>
          <cell r="H418" t="str">
            <v>LAMINACION</v>
          </cell>
        </row>
        <row r="419">
          <cell r="C419" t="str">
            <v>RH-20082019-B</v>
          </cell>
          <cell r="D419" t="str">
            <v>TMPRLAMINADO</v>
          </cell>
          <cell r="E419" t="str">
            <v>ALIMENTOS BOTALON, C.A.</v>
          </cell>
          <cell r="F419" t="str">
            <v>LAM. IMP. CAFÉ TOSTADO GRANO 1Kg Grano Entero sin Válvula según PR-2694</v>
          </cell>
          <cell r="G419" t="str">
            <v>MCL</v>
          </cell>
          <cell r="H419" t="str">
            <v>LAMINACION</v>
          </cell>
        </row>
        <row r="420">
          <cell r="C420" t="str">
            <v>32-006005</v>
          </cell>
          <cell r="D420" t="str">
            <v>TMARFL0380001</v>
          </cell>
          <cell r="E420" t="str">
            <v>ALFONZO RIVAS &amp; CIA, C.A.</v>
          </cell>
          <cell r="F420" t="str">
            <v>LAMINACIÓN  SIN IMPRESIÓN FLIPS 220 g</v>
          </cell>
          <cell r="G420" t="str">
            <v>MCL</v>
          </cell>
          <cell r="H420" t="str">
            <v>LAMINACION</v>
          </cell>
        </row>
        <row r="421">
          <cell r="C421" t="str">
            <v>01-2232</v>
          </cell>
          <cell r="D421" t="str">
            <v>TMAWAA060A003</v>
          </cell>
          <cell r="E421" t="str">
            <v>ALUM-WARE PRODUCTOS DE ALUMINIO C.A.</v>
          </cell>
          <cell r="F421" t="str">
            <v>POLYPOUCH IMPRESO ANTIGRASO ALUM-WARE</v>
          </cell>
          <cell r="G421" t="str">
            <v>MCL</v>
          </cell>
          <cell r="H421" t="str">
            <v>LAMINACION</v>
          </cell>
        </row>
        <row r="422">
          <cell r="C422" t="str">
            <v>01-2233</v>
          </cell>
          <cell r="D422" t="str">
            <v>TMMCAR060A002</v>
          </cell>
          <cell r="E422" t="str">
            <v>VIVERES Y PLASTICOS DEL SUR, C.A.</v>
          </cell>
          <cell r="F422" t="str">
            <v>POLYPOUCH IMPRESO ANTIGRASO ESTANDAR</v>
          </cell>
          <cell r="G422" t="str">
            <v>MCL</v>
          </cell>
          <cell r="H422" t="str">
            <v>CORTE</v>
          </cell>
        </row>
        <row r="423">
          <cell r="C423" t="str">
            <v>01-2239</v>
          </cell>
          <cell r="D423" t="str">
            <v>TMEIGP207A001</v>
          </cell>
          <cell r="E423" t="str">
            <v>ENVASES INDUSTRIALES DEL CENTRO C.A.</v>
          </cell>
          <cell r="F423" t="str">
            <v>LINNER MTP  IMPRESO GARANTIA DE PUREZA</v>
          </cell>
          <cell r="G423" t="str">
            <v>MCL</v>
          </cell>
          <cell r="H423" t="str">
            <v>CORTE</v>
          </cell>
        </row>
        <row r="424">
          <cell r="C424" t="str">
            <v>01-2236</v>
          </cell>
          <cell r="D424" t="str">
            <v>TXPAFH040B001</v>
          </cell>
          <cell r="E424" t="str">
            <v>PEPSICO ALIMENTOS, S.C.A.</v>
          </cell>
          <cell r="F424" t="str">
            <v>LAMINACION IMPRESA CHEETOS CRUNCHY FLAMIN HOT 110g</v>
          </cell>
          <cell r="G424" t="str">
            <v>CX</v>
          </cell>
          <cell r="H424" t="str">
            <v>LAMINACION</v>
          </cell>
        </row>
        <row r="425">
          <cell r="C425" t="str">
            <v>01-2240</v>
          </cell>
          <cell r="D425" t="str">
            <v>TMPHSZ0230001</v>
          </cell>
          <cell r="E425" t="str">
            <v>PHARSANA DE VENEZUELA,C.A</v>
          </cell>
          <cell r="F425" t="str">
            <v>BOPP FRONTAL SECUREZZA SIN IMPRESIÓN</v>
          </cell>
          <cell r="G425" t="str">
            <v>MCL</v>
          </cell>
          <cell r="H425" t="str">
            <v>LAMINACION</v>
          </cell>
        </row>
        <row r="426">
          <cell r="C426" t="str">
            <v>01-2241</v>
          </cell>
          <cell r="D426" t="str">
            <v>TMAPAL1190010</v>
          </cell>
          <cell r="E426" t="str">
            <v>ALIMENTOS POLAR COMERCIAL, C.A.</v>
          </cell>
          <cell r="F426" t="str">
            <v>ALUMINIO LAMINADO SIN IMPRESIÓN</v>
          </cell>
          <cell r="G426" t="str">
            <v>MCL</v>
          </cell>
          <cell r="H426" t="str">
            <v>LAMINACION</v>
          </cell>
        </row>
        <row r="427">
          <cell r="C427" t="str">
            <v>32-006008</v>
          </cell>
          <cell r="D427" t="str">
            <v>TMISAL1190001</v>
          </cell>
          <cell r="E427" t="str">
            <v>INVERSIONES SELVA,C.A.</v>
          </cell>
          <cell r="F427" t="str">
            <v>ALUMINIO LAMINADO SIN IMPRESIÓN</v>
          </cell>
          <cell r="G427" t="str">
            <v>MCL</v>
          </cell>
          <cell r="H427" t="str">
            <v>CORTE</v>
          </cell>
        </row>
        <row r="428">
          <cell r="C428" t="str">
            <v>01-2188</v>
          </cell>
          <cell r="D428" t="str">
            <v>TXPATR040B001</v>
          </cell>
          <cell r="E428" t="str">
            <v>PEPSICO ALIMENTOS, S.C.A.</v>
          </cell>
          <cell r="F428" t="str">
            <v>LAMINACION IMPRESA DE TODITO RESUELTO 45g</v>
          </cell>
          <cell r="G428" t="str">
            <v>CX</v>
          </cell>
          <cell r="H428" t="str">
            <v>LAMINACION</v>
          </cell>
        </row>
        <row r="429">
          <cell r="C429" t="str">
            <v>01-2250</v>
          </cell>
          <cell r="D429" t="str">
            <v>TXPATR040A001</v>
          </cell>
          <cell r="E429" t="str">
            <v>PEPSICO ALIMENTOS, S.C.A.</v>
          </cell>
          <cell r="F429" t="str">
            <v>LAMINACION IMPRESA DE TODITO RESUELTO 130g</v>
          </cell>
          <cell r="G429" t="str">
            <v>CX</v>
          </cell>
          <cell r="H429" t="str">
            <v>LAMINACION</v>
          </cell>
        </row>
        <row r="430">
          <cell r="C430" t="str">
            <v>01-2235</v>
          </cell>
          <cell r="D430" t="str">
            <v>TXMSGU023A001</v>
          </cell>
          <cell r="E430" t="str">
            <v>MULTINACIONAL DE SABORES C.A.</v>
          </cell>
          <cell r="F430" t="str">
            <v>ETIQUETA IMPRESA REFRESCO  GLUP UVA  2 L</v>
          </cell>
          <cell r="G430" t="str">
            <v>CX</v>
          </cell>
          <cell r="H430" t="str">
            <v>CORTE</v>
          </cell>
        </row>
        <row r="431">
          <cell r="C431" t="str">
            <v>01-2234</v>
          </cell>
          <cell r="D431" t="str">
            <v>TXMSGN023A001</v>
          </cell>
          <cell r="E431" t="str">
            <v>MULTINACIONAL DE SABORES C.A.</v>
          </cell>
          <cell r="F431" t="str">
            <v>ETIQUETA MONOCAPA IMP REFRESCO GLUP COLA NEGRA 2L</v>
          </cell>
          <cell r="G431" t="str">
            <v>CX</v>
          </cell>
          <cell r="H431" t="str">
            <v>CORTE</v>
          </cell>
        </row>
        <row r="432">
          <cell r="C432" t="str">
            <v>01-2223</v>
          </cell>
          <cell r="D432" t="str">
            <v>TXSPSS024A001</v>
          </cell>
          <cell r="E432" t="str">
            <v>C.A. SUCESORA DE JOSE PUIG &amp; CIA</v>
          </cell>
          <cell r="F432" t="str">
            <v>ENVOLTORIO EXTERNO IMPRESO SODA EL SOL 240 g</v>
          </cell>
          <cell r="G432" t="str">
            <v>CX</v>
          </cell>
          <cell r="H432" t="str">
            <v>CORTE</v>
          </cell>
        </row>
        <row r="433">
          <cell r="C433" t="str">
            <v>01-2189</v>
          </cell>
          <cell r="D433" t="str">
            <v>TXPATR049C001</v>
          </cell>
          <cell r="E433" t="str">
            <v>PEPSICO ALIMENTOS, S.C.A.</v>
          </cell>
          <cell r="F433" t="str">
            <v>LAMINACION IMPRESA DE TODITO RESUELTO XXL 400g</v>
          </cell>
          <cell r="G433" t="str">
            <v>CX</v>
          </cell>
          <cell r="H433" t="str">
            <v>LAMINACION</v>
          </cell>
        </row>
        <row r="434">
          <cell r="C434" t="str">
            <v>01-2238</v>
          </cell>
          <cell r="D434" t="str">
            <v>TXPCPF023C001</v>
          </cell>
          <cell r="E434" t="str">
            <v xml:space="preserve">PEPSI-COLA VENEZUELA, C.A. </v>
          </cell>
          <cell r="F434" t="str">
            <v>ETIQUETA IMPRESA PEPSI  FREE 2 L</v>
          </cell>
          <cell r="G434" t="str">
            <v>CX</v>
          </cell>
          <cell r="H434" t="str">
            <v>CORTE</v>
          </cell>
        </row>
        <row r="435">
          <cell r="C435" t="str">
            <v>01-2252</v>
          </cell>
          <cell r="D435" t="str">
            <v>TMMCAE060A002</v>
          </cell>
          <cell r="E435" t="str">
            <v>VIVERES Y PLASTICOS DEL SUR, C.A.</v>
          </cell>
          <cell r="F435" t="str">
            <v>POLYPOUCH IMPRESO ANTIGRASO ESTANDAR</v>
          </cell>
          <cell r="G435" t="str">
            <v>MCL</v>
          </cell>
          <cell r="H435" t="str">
            <v>CORTE</v>
          </cell>
        </row>
        <row r="436">
          <cell r="C436" t="str">
            <v>01-2237</v>
          </cell>
          <cell r="D436" t="str">
            <v>TXPCPF023B001</v>
          </cell>
          <cell r="E436" t="str">
            <v xml:space="preserve">PEPSI-COLA VENEZUELA, C.A. </v>
          </cell>
          <cell r="F436" t="str">
            <v>ETIQUETA IMPRESA PEPSI  FREE 1,5 L</v>
          </cell>
          <cell r="G436" t="str">
            <v>CX</v>
          </cell>
          <cell r="H436" t="str">
            <v>CORTE</v>
          </cell>
        </row>
        <row r="437">
          <cell r="C437" t="str">
            <v>01-2245</v>
          </cell>
          <cell r="D437" t="str">
            <v>TXPACT040B001</v>
          </cell>
          <cell r="E437" t="str">
            <v>PEPSICO ALIMENTOS, S.C.A.</v>
          </cell>
          <cell r="F437" t="str">
            <v>LAMINACION IMPRESA CHEESE TRIS 54g</v>
          </cell>
          <cell r="G437" t="str">
            <v>CX</v>
          </cell>
          <cell r="H437" t="str">
            <v>LAMINACION</v>
          </cell>
        </row>
        <row r="438">
          <cell r="C438" t="str">
            <v>01-2244</v>
          </cell>
          <cell r="D438" t="str">
            <v>TXPACT040A001</v>
          </cell>
          <cell r="E438" t="str">
            <v>PEPSICO ALIMENTOS, S.C.A.</v>
          </cell>
          <cell r="F438" t="str">
            <v>LAMINACION IMPRESA CHEESE TRIS 150g</v>
          </cell>
          <cell r="G438" t="str">
            <v>CX</v>
          </cell>
          <cell r="H438" t="str">
            <v>LAMINACION</v>
          </cell>
        </row>
        <row r="439">
          <cell r="C439" t="str">
            <v>32-006003</v>
          </cell>
          <cell r="D439" t="str">
            <v>TMARFD045A001</v>
          </cell>
          <cell r="E439" t="str">
            <v>ALFONZO RIVAS &amp; CIA, C.A.</v>
          </cell>
          <cell r="F439" t="str">
            <v>LAMINACION IMPRESA FLIPS DULCE DE LECHE 120g</v>
          </cell>
          <cell r="G439" t="str">
            <v>MCL</v>
          </cell>
          <cell r="H439" t="str">
            <v>LAMINACION</v>
          </cell>
        </row>
        <row r="440">
          <cell r="C440" t="str">
            <v>01-2249</v>
          </cell>
          <cell r="D440" t="str">
            <v xml:space="preserve"> TXPAPS049A001</v>
          </cell>
          <cell r="E440" t="str">
            <v>PEPSICO ALIMENTOS, S.C.A.</v>
          </cell>
          <cell r="F440" t="str">
            <v>LAMINACIÓN IMPRESA PEPITO ORIGINAL XXL (SIN VITAMINA) 180g</v>
          </cell>
          <cell r="G440" t="str">
            <v>CX</v>
          </cell>
          <cell r="H440" t="str">
            <v>LAMINACION</v>
          </cell>
        </row>
        <row r="441">
          <cell r="C441" t="str">
            <v>01-2246</v>
          </cell>
          <cell r="D441" t="str">
            <v>TXPAJP040B001</v>
          </cell>
          <cell r="E441" t="str">
            <v>PEPSICO ALIMENTOS, S.C.A.</v>
          </cell>
          <cell r="F441" t="str">
            <v xml:space="preserve">LAMINACIÓN IMPRESA PAPAS JACKS POLLO 80 g </v>
          </cell>
          <cell r="G441" t="str">
            <v>CX</v>
          </cell>
          <cell r="H441" t="str">
            <v>LAMINACION</v>
          </cell>
        </row>
        <row r="442">
          <cell r="C442" t="str">
            <v>01-2257</v>
          </cell>
          <cell r="D442" t="str">
            <v>TXGCVY029A001</v>
          </cell>
          <cell r="E442" t="str">
            <v>GENIA CARE, C.A.</v>
          </cell>
          <cell r="F442" t="str">
            <v xml:space="preserve">ENVOLTORIO IMPRESO VITAL MEDIC VENDAS YESO </v>
          </cell>
          <cell r="G442" t="str">
            <v>CX</v>
          </cell>
          <cell r="H442" t="str">
            <v>CORTE</v>
          </cell>
        </row>
        <row r="443">
          <cell r="C443" t="str">
            <v>01-2248</v>
          </cell>
          <cell r="D443" t="str">
            <v>TXPAPS040B001</v>
          </cell>
          <cell r="E443" t="str">
            <v>PEPSICO ALIMENTOS, S.C.A.</v>
          </cell>
          <cell r="F443" t="str">
            <v>LAMINACIÓN IMPRESA PEPITO ORIGINAL (SIN VITAMINA) 80g</v>
          </cell>
          <cell r="G443" t="str">
            <v>CX</v>
          </cell>
          <cell r="H443" t="str">
            <v>LAMINACION</v>
          </cell>
        </row>
        <row r="444">
          <cell r="C444" t="str">
            <v>01-2259</v>
          </cell>
          <cell r="D444" t="str">
            <v>TMMCAE060A002</v>
          </cell>
          <cell r="E444" t="str">
            <v>DISTRIBUIDORA STABIGO</v>
          </cell>
          <cell r="F444" t="str">
            <v>POLYPOUCH IMPRESO ANTIGRASO ESTANDAR</v>
          </cell>
          <cell r="G444" t="str">
            <v>MCL</v>
          </cell>
          <cell r="H444" t="str">
            <v>CORTE</v>
          </cell>
        </row>
        <row r="445">
          <cell r="C445" t="str">
            <v>01-2258</v>
          </cell>
          <cell r="D445" t="str">
            <v>TMMCAR060A002</v>
          </cell>
          <cell r="E445" t="str">
            <v>DISTRIBUIDORA VALERITA, C.A.</v>
          </cell>
          <cell r="F445" t="str">
            <v>POLYPOUCH IMPRESO ANTIGRASO ESTANDAR</v>
          </cell>
          <cell r="G445" t="str">
            <v>MCL</v>
          </cell>
          <cell r="H445" t="str">
            <v>LAMINACION</v>
          </cell>
        </row>
        <row r="446">
          <cell r="C446" t="str">
            <v>01-2254</v>
          </cell>
          <cell r="D446" t="str">
            <v>TMAWAA060A010</v>
          </cell>
          <cell r="E446" t="str">
            <v>ALUM-WARE PRODUCTOS DE ALUMINIO C.A.</v>
          </cell>
          <cell r="F446" t="str">
            <v>POLYPOUCH IMPRESO ANTIGRASO ALUM-WARE</v>
          </cell>
          <cell r="G446" t="str">
            <v>MCL</v>
          </cell>
          <cell r="H446" t="str">
            <v>LAMINACION</v>
          </cell>
        </row>
        <row r="447">
          <cell r="C447" t="str">
            <v>01-2246</v>
          </cell>
          <cell r="D447" t="str">
            <v>TXPAJP040B001</v>
          </cell>
          <cell r="E447" t="str">
            <v>PEPSICO ALIMENTOS, S.C.A.</v>
          </cell>
          <cell r="F447" t="str">
            <v xml:space="preserve">LAMINACIÓN IMPRESA PAPAS JACKS POLLO 80 g </v>
          </cell>
          <cell r="G447" t="str">
            <v>CX</v>
          </cell>
          <cell r="H447" t="str">
            <v>LAMINACION</v>
          </cell>
        </row>
        <row r="448">
          <cell r="C448" t="str">
            <v>01-2255</v>
          </cell>
          <cell r="D448" t="str">
            <v>TMAWAA060A003</v>
          </cell>
          <cell r="E448" t="str">
            <v>ALUM-WARE PRODUCTOS DE ALUMINIO C.A.</v>
          </cell>
          <cell r="F448" t="str">
            <v>POLYPOUCH IMPRESO ANTIGRASO ALUM-WARE</v>
          </cell>
          <cell r="G448" t="str">
            <v>MCL</v>
          </cell>
          <cell r="H448" t="str">
            <v>LAMINACION</v>
          </cell>
        </row>
        <row r="449">
          <cell r="C449" t="str">
            <v>32-006020</v>
          </cell>
          <cell r="D449" t="str">
            <v>TMLIPR0450001</v>
          </cell>
          <cell r="E449" t="str">
            <v>LITO INNOVACIÓN 3.000, C. A.</v>
          </cell>
          <cell r="F449" t="str">
            <v>POLYPOUCH SIN IMPRESIÓN</v>
          </cell>
          <cell r="G449" t="str">
            <v>MCL</v>
          </cell>
          <cell r="H449" t="str">
            <v>LAMINACION</v>
          </cell>
        </row>
        <row r="450">
          <cell r="C450" t="str">
            <v>01-2256</v>
          </cell>
          <cell r="D450" t="str">
            <v>TMICPS0420001</v>
          </cell>
          <cell r="E450" t="str">
            <v>INDUSTRIAS CORPAÑAL,C.A.</v>
          </cell>
          <cell r="F450" t="str">
            <v>POLYPOUCH SILICONADO SIN IMPRESIÓN</v>
          </cell>
          <cell r="G450" t="str">
            <v>MCL</v>
          </cell>
          <cell r="H450" t="str">
            <v>LAMINACION</v>
          </cell>
        </row>
        <row r="451">
          <cell r="C451" t="str">
            <v>01-2243</v>
          </cell>
          <cell r="D451" t="str">
            <v>TXPADQ049B001</v>
          </cell>
          <cell r="E451" t="str">
            <v>PEPSICO ALIMENTOS, S.C.A.</v>
          </cell>
          <cell r="F451" t="str">
            <v xml:space="preserve">LAMINACIÓN IMPRESA DORITOS MEGA QUESO XXL 420 g  </v>
          </cell>
          <cell r="G451" t="str">
            <v>CX</v>
          </cell>
          <cell r="H451" t="str">
            <v>LAMINACION</v>
          </cell>
        </row>
        <row r="452">
          <cell r="C452" t="str">
            <v>01-2265</v>
          </cell>
          <cell r="D452" t="str">
            <v>TXPARS040A001</v>
          </cell>
          <cell r="E452" t="str">
            <v>PEPSICO ALIMENTOS, S.C.A.</v>
          </cell>
          <cell r="F452" t="str">
            <v xml:space="preserve">LAMINACIÓN IMPRESA JACKS TOSTON RUSTICO SAL 100g </v>
          </cell>
          <cell r="G452" t="str">
            <v>CX</v>
          </cell>
          <cell r="H452" t="str">
            <v>LAMINACION</v>
          </cell>
        </row>
        <row r="453">
          <cell r="C453" t="str">
            <v>01-2247</v>
          </cell>
          <cell r="D453" t="str">
            <v>TXPAPS040A001</v>
          </cell>
          <cell r="E453" t="str">
            <v>PEPSICO ALIMENTOS, S.C.A.</v>
          </cell>
          <cell r="F453" t="str">
            <v>LAMINACIÓN IMPRESA PEPITO ORIGINAL (SIN VITAMINA) 25g</v>
          </cell>
          <cell r="G453" t="str">
            <v>CX</v>
          </cell>
          <cell r="H453" t="str">
            <v>LAMINACION</v>
          </cell>
        </row>
        <row r="454">
          <cell r="C454" t="str">
            <v>01-2271</v>
          </cell>
          <cell r="D454" t="str">
            <v>TMMCAE060A004</v>
          </cell>
          <cell r="E454" t="str">
            <v>MORROCEL C.A.</v>
          </cell>
          <cell r="F454" t="str">
            <v>POLYPOUCH IMPRESO ANTIGRASO ESTANDAR</v>
          </cell>
          <cell r="G454" t="str">
            <v>MCL</v>
          </cell>
          <cell r="H454" t="str">
            <v>LAMINACION</v>
          </cell>
        </row>
        <row r="455">
          <cell r="C455" t="str">
            <v>01-2261</v>
          </cell>
          <cell r="D455" t="str">
            <v>TMCLPD073A001</v>
          </cell>
          <cell r="E455" t="str">
            <v>CELOVEN, C.A.</v>
          </cell>
          <cell r="F455" t="str">
            <v>POLYPOUCH SILICONADO DECOCEL 73 g</v>
          </cell>
          <cell r="G455" t="str">
            <v>MCL</v>
          </cell>
          <cell r="H455" t="str">
            <v>LAMINACION</v>
          </cell>
        </row>
        <row r="456">
          <cell r="C456" t="str">
            <v>01-2272</v>
          </cell>
          <cell r="D456" t="str">
            <v>TMFCPP0830001</v>
          </cell>
          <cell r="E456" t="str">
            <v>LABORATORIO FINE CHEMICALS, C.F.C., C.A.</v>
          </cell>
          <cell r="F456" t="str">
            <v>POLYPOUCH SIN IMPRESIÓN</v>
          </cell>
          <cell r="G456" t="str">
            <v>MCL</v>
          </cell>
          <cell r="H456" t="str">
            <v>LAMINACION</v>
          </cell>
        </row>
        <row r="457">
          <cell r="C457" t="str">
            <v>32-006014</v>
          </cell>
          <cell r="D457" t="str">
            <v>TXCOCM059A001</v>
          </cell>
          <cell r="E457" t="str">
            <v>CAFÉ ORIGEN, C.A.</v>
          </cell>
          <cell r="F457" t="str">
            <v>LAMINACION IMPRESA CAFÉ MADRID TOSTADO  MOLIDO 250 g</v>
          </cell>
          <cell r="G457" t="str">
            <v>CX</v>
          </cell>
          <cell r="H457" t="str">
            <v>LAMINACION</v>
          </cell>
        </row>
        <row r="458">
          <cell r="C458" t="str">
            <v>32-006016</v>
          </cell>
          <cell r="D458" t="str">
            <v>TXCOCM059A001</v>
          </cell>
          <cell r="E458" t="str">
            <v>CAFÉ ORIGEN, C.A.</v>
          </cell>
          <cell r="F458" t="str">
            <v>LAMINACION IMPRESA CAFÉ MADRID TOSTADO  MOLIDO 250 g</v>
          </cell>
          <cell r="G458" t="str">
            <v>CX</v>
          </cell>
          <cell r="H458" t="str">
            <v>LAMINACION</v>
          </cell>
        </row>
        <row r="459">
          <cell r="C459" t="str">
            <v>01-2242</v>
          </cell>
          <cell r="D459" t="str">
            <v>TXPADQ040A001</v>
          </cell>
          <cell r="E459" t="str">
            <v>PEPSICO ALIMENTOS, S.C.A.</v>
          </cell>
          <cell r="F459" t="str">
            <v>LAMINACIÓN IMPRESA DORITOS MEGA QUESO 150g.</v>
          </cell>
          <cell r="G459" t="str">
            <v>CX</v>
          </cell>
          <cell r="H459" t="str">
            <v>LAMINACION</v>
          </cell>
        </row>
        <row r="460">
          <cell r="C460" t="str">
            <v>32-006021</v>
          </cell>
          <cell r="D460" t="str">
            <v>TMRDGP207A001</v>
          </cell>
          <cell r="E460" t="str">
            <v>REDICA,  C.A.</v>
          </cell>
          <cell r="F460" t="str">
            <v>LINER MTP IMP. GARANTIA DE PUREZA</v>
          </cell>
          <cell r="G460" t="str">
            <v>CX</v>
          </cell>
          <cell r="H460" t="str">
            <v>CORTE</v>
          </cell>
        </row>
        <row r="461">
          <cell r="C461" t="str">
            <v>32-006022</v>
          </cell>
          <cell r="D461" t="str">
            <v>TMRDGP207A001</v>
          </cell>
          <cell r="E461" t="str">
            <v>REDICA,  C.A.</v>
          </cell>
          <cell r="F461" t="str">
            <v>LINER MTP IMP. GARANTIA DE PUREZA</v>
          </cell>
          <cell r="G461" t="str">
            <v>CX</v>
          </cell>
          <cell r="H461" t="str">
            <v>CORTE</v>
          </cell>
        </row>
        <row r="462">
          <cell r="C462" t="str">
            <v>01-2274</v>
          </cell>
          <cell r="D462" t="str">
            <v>TXSPDM039A001</v>
          </cell>
          <cell r="E462" t="str">
            <v>C.A. SUCESORA DE JOSE PUIG &amp; CIA</v>
          </cell>
          <cell r="F462" t="str">
            <v>LAMINACIÓN IMPRESA DELICIAS MARIA CHOCOLATE 136 g.</v>
          </cell>
          <cell r="G462" t="str">
            <v>CX</v>
          </cell>
          <cell r="H462" t="str">
            <v>LAMINACION</v>
          </cell>
        </row>
        <row r="463">
          <cell r="C463" t="str">
            <v>32-006017</v>
          </cell>
          <cell r="D463" t="str">
            <v>TMLFSM094A001</v>
          </cell>
          <cell r="E463" t="str">
            <v>LABORATORIOS FISA, C.A.</v>
          </cell>
          <cell r="F463" t="str">
            <v>LAMNACION IMPRESA CHAMPÚ DRENECABELLO SECO MALTRATADO 10 cm³.</v>
          </cell>
          <cell r="G463" t="str">
            <v>MCL</v>
          </cell>
          <cell r="H463" t="str">
            <v>LAMINACION</v>
          </cell>
        </row>
        <row r="464">
          <cell r="C464" t="str">
            <v>01-2266</v>
          </cell>
          <cell r="D464" t="str">
            <v>TXPARS040B001</v>
          </cell>
          <cell r="E464" t="str">
            <v>PEPSICO ALIMENTOS, S.C.A.</v>
          </cell>
          <cell r="F464" t="str">
            <v xml:space="preserve">LAMINACIÓN IMPRESA JACKS TOSTON RUSTICO SAL 45g </v>
          </cell>
          <cell r="G464" t="str">
            <v>CX</v>
          </cell>
          <cell r="H464" t="str">
            <v>LAMINACION</v>
          </cell>
        </row>
        <row r="465">
          <cell r="C465" t="str">
            <v>01-2262</v>
          </cell>
          <cell r="D465" t="str">
            <v>TXCLVP029A001</v>
          </cell>
          <cell r="E465" t="str">
            <v>CELOVEN, C.A.</v>
          </cell>
          <cell r="F465" t="str">
            <v>DECOCEL IMPRESO SOLIDO VERDE PIGMENTADO</v>
          </cell>
          <cell r="G465" t="str">
            <v>CX</v>
          </cell>
          <cell r="H465" t="str">
            <v>LAMINACION</v>
          </cell>
        </row>
        <row r="466">
          <cell r="C466" t="str">
            <v>01-2279</v>
          </cell>
          <cell r="D466" t="str">
            <v>TMAPAL1190010</v>
          </cell>
          <cell r="E466" t="str">
            <v>ALIMENTOS POLAR COMERCIAL, C.A.</v>
          </cell>
          <cell r="F466" t="str">
            <v>ALUMINIO LAMINADO SIN IMPRESIÓN</v>
          </cell>
          <cell r="G466" t="str">
            <v>MCL</v>
          </cell>
          <cell r="H466" t="str">
            <v>LAMINACION</v>
          </cell>
        </row>
        <row r="467">
          <cell r="C467" t="str">
            <v>01-2263</v>
          </cell>
          <cell r="D467" t="str">
            <v>TMCLVP089A001</v>
          </cell>
          <cell r="E467" t="str">
            <v>CELOVEN, C.A.</v>
          </cell>
          <cell r="F467" t="str">
            <v>LAMINACION IMPRESA DECOCEL SOLIDO VERDE PIGMENTADO</v>
          </cell>
          <cell r="G467" t="str">
            <v>MCL</v>
          </cell>
          <cell r="H467" t="str">
            <v>CORTE</v>
          </cell>
        </row>
        <row r="468">
          <cell r="C468" t="str">
            <v>01-2285</v>
          </cell>
          <cell r="D468" t="str">
            <v>TXPAPS040A001</v>
          </cell>
          <cell r="E468" t="str">
            <v>PEPSICO ALIMENTOS, S.C.A.</v>
          </cell>
          <cell r="F468" t="str">
            <v>LAMINACIÓN IMPRESA PEPITO ORIGINAL (SIN VITAMINA) 25g</v>
          </cell>
          <cell r="G468" t="str">
            <v>CX</v>
          </cell>
          <cell r="H468" t="str">
            <v>LAMINACION</v>
          </cell>
        </row>
        <row r="469">
          <cell r="C469" t="str">
            <v>01-2280</v>
          </cell>
          <cell r="D469" t="str">
            <v>TXSPMM048B002</v>
          </cell>
          <cell r="E469" t="str">
            <v>C.A. SUCESORA DE JOSE PUIG &amp; CIA</v>
          </cell>
          <cell r="F469" t="str">
            <v>LAMINACIÓN IMPRESA MINI MARÍA 200 g</v>
          </cell>
          <cell r="G469" t="str">
            <v>CX</v>
          </cell>
          <cell r="H469" t="str">
            <v>LAMINACION</v>
          </cell>
        </row>
        <row r="470">
          <cell r="C470" t="str">
            <v>01-2273</v>
          </cell>
          <cell r="D470" t="str">
            <v xml:space="preserve">TXSPDM039B002 </v>
          </cell>
          <cell r="E470" t="str">
            <v>C.A. SUCESORA DE JOSE PUIG &amp; CIA</v>
          </cell>
          <cell r="F470" t="str">
            <v>LAMINACIÓN IMPRESA DELICIAS MARIA CHOCOLATE 34 g.</v>
          </cell>
          <cell r="G470" t="str">
            <v>CX</v>
          </cell>
          <cell r="H470" t="str">
            <v>LAMINACION</v>
          </cell>
        </row>
        <row r="471">
          <cell r="C471" t="str">
            <v>01-2287</v>
          </cell>
          <cell r="D471" t="str">
            <v>TXPAPS049A001</v>
          </cell>
          <cell r="E471" t="str">
            <v>PEPSICO ALIMENTOS, S.C.A.</v>
          </cell>
          <cell r="F471" t="str">
            <v>LAMINACION IMPRESA PEPITO ORIGINAL XXL (SIN VATAMINA)180g</v>
          </cell>
          <cell r="G471" t="str">
            <v>CX</v>
          </cell>
          <cell r="H471" t="str">
            <v>LAMINACION</v>
          </cell>
        </row>
        <row r="472">
          <cell r="C472" t="str">
            <v>01-2275</v>
          </cell>
          <cell r="D472" t="str">
            <v>TMIBPS0520001</v>
          </cell>
          <cell r="E472" t="str">
            <v>INDUSTRIAS BIOPAPEL C.A.</v>
          </cell>
          <cell r="F472" t="str">
            <v>POLY POUCH SILICONIZADO SIN IMPRESIÓN</v>
          </cell>
          <cell r="G472" t="str">
            <v>MCL</v>
          </cell>
          <cell r="H472" t="str">
            <v>LAMINACION</v>
          </cell>
        </row>
        <row r="473">
          <cell r="C473" t="str">
            <v>32-006024</v>
          </cell>
          <cell r="D473" t="str">
            <v>TXIKCA092A001</v>
          </cell>
          <cell r="E473" t="str">
            <v>INDUSTRIAS KEL, C.A</v>
          </cell>
          <cell r="F473" t="str">
            <v>LAMINACION IMPRESA CREMA DE ARROZ KEL 450g</v>
          </cell>
          <cell r="G473" t="str">
            <v>CX</v>
          </cell>
          <cell r="H473" t="str">
            <v>LAMINACION</v>
          </cell>
        </row>
        <row r="474">
          <cell r="C474" t="str">
            <v>01-2292</v>
          </cell>
          <cell r="D474" t="str">
            <v>TMTTGP207A001</v>
          </cell>
          <cell r="E474" t="str">
            <v xml:space="preserve">INDUSTRIAS DE TAPAS TAIME, C.A </v>
          </cell>
          <cell r="F474" t="str">
            <v>LINER MTP IMP. GARANTIA DE PUREZA</v>
          </cell>
          <cell r="G474" t="str">
            <v>MCL</v>
          </cell>
          <cell r="H474" t="str">
            <v>LAMINACION</v>
          </cell>
        </row>
        <row r="475">
          <cell r="C475" t="str">
            <v>01-2290</v>
          </cell>
          <cell r="D475" t="str">
            <v>TMSSAL1190110</v>
          </cell>
          <cell r="E475" t="str">
            <v>ETIQUETAS SOL SIL C.A</v>
          </cell>
          <cell r="F475" t="str">
            <v>ALUMINIO LAMINADO SIN IMPRESIÓN</v>
          </cell>
          <cell r="G475" t="str">
            <v>MCL</v>
          </cell>
          <cell r="H475" t="str">
            <v>CORTE</v>
          </cell>
        </row>
        <row r="476">
          <cell r="C476" t="str">
            <v>01-2291</v>
          </cell>
          <cell r="D476" t="str">
            <v>TMMCAE060A004</v>
          </cell>
          <cell r="E476" t="str">
            <v>PROVANPLAST, C.A.</v>
          </cell>
          <cell r="F476" t="str">
            <v>POLYPOUCH IMPRESO ANTIGRASO ESTANDAR</v>
          </cell>
          <cell r="G476" t="str">
            <v>MCL</v>
          </cell>
          <cell r="H476" t="str">
            <v>LAMINACION</v>
          </cell>
        </row>
        <row r="477">
          <cell r="C477" t="str">
            <v>01-2292</v>
          </cell>
          <cell r="D477" t="str">
            <v>TMTTGP207A001</v>
          </cell>
          <cell r="E477" t="str">
            <v xml:space="preserve">INDUSTRIAS DE TAPAS TAIME, C.A </v>
          </cell>
          <cell r="F477" t="str">
            <v>LINER MTP IMP. GARANTIA DE PUREZA</v>
          </cell>
          <cell r="G477" t="str">
            <v>MCL</v>
          </cell>
          <cell r="H477" t="str">
            <v>LAMINACION</v>
          </cell>
        </row>
        <row r="478">
          <cell r="C478" t="str">
            <v>01-2286</v>
          </cell>
          <cell r="D478" t="str">
            <v>TXPAPS040B001</v>
          </cell>
          <cell r="E478" t="str">
            <v>PEPSICO ALIMENTOS, S.C.A.</v>
          </cell>
          <cell r="F478" t="str">
            <v>LAMINACIÓN IMPRESA PEPITO ORIGINAL (SIN VITAMINA) 80g</v>
          </cell>
          <cell r="G478" t="str">
            <v>CX</v>
          </cell>
          <cell r="H478" t="str">
            <v>LAMINACION</v>
          </cell>
        </row>
        <row r="479">
          <cell r="C479" t="str">
            <v>01-2284</v>
          </cell>
          <cell r="D479" t="str">
            <v>TXPAJP040B001</v>
          </cell>
          <cell r="E479" t="str">
            <v>PEPSICO ALIMENTOS, S.C.A.</v>
          </cell>
          <cell r="F479" t="str">
            <v xml:space="preserve">LAMINACIÓN IMPRESA PAPAS JACKS POLLO 80 g </v>
          </cell>
          <cell r="G479" t="str">
            <v>CX</v>
          </cell>
          <cell r="H479" t="str">
            <v>LAMINACION</v>
          </cell>
        </row>
        <row r="480">
          <cell r="C480" t="str">
            <v>01-2260</v>
          </cell>
          <cell r="D480" t="str">
            <v>TMAKRC079A001</v>
          </cell>
          <cell r="E480" t="str">
            <v>AGROPECUARIA KIANA, C.A.</v>
          </cell>
          <cell r="F480" t="str">
            <v>LAMINACIÓN IMPRESA RICO CEREAL ARROZ 500g.</v>
          </cell>
          <cell r="G480" t="str">
            <v>CX</v>
          </cell>
          <cell r="H480" t="str">
            <v>LAMINACION</v>
          </cell>
        </row>
        <row r="481">
          <cell r="C481" t="str">
            <v>01-2281</v>
          </cell>
          <cell r="D481" t="str">
            <v>TXPACT040B001</v>
          </cell>
          <cell r="E481" t="str">
            <v>PEPSICO ALIMENTOS, S.C.A.</v>
          </cell>
          <cell r="F481" t="str">
            <v>LAMINACION IMPRESA CHEESE TRIS 54g</v>
          </cell>
          <cell r="G481" t="str">
            <v>CX</v>
          </cell>
          <cell r="H481" t="str">
            <v>LAMINACION</v>
          </cell>
        </row>
        <row r="482">
          <cell r="C482" t="str">
            <v>01-2294</v>
          </cell>
          <cell r="D482" t="str">
            <v>TXPCPF023C001</v>
          </cell>
          <cell r="E482" t="str">
            <v xml:space="preserve">PEPSI-COLA VENEZUELA, C.A. </v>
          </cell>
          <cell r="F482" t="str">
            <v>ETIQUETA IMPRESA PEPSI  FREE 2 L</v>
          </cell>
          <cell r="G482" t="str">
            <v>CX</v>
          </cell>
          <cell r="H482" t="str">
            <v>CORTE</v>
          </cell>
        </row>
        <row r="483">
          <cell r="C483" t="str">
            <v>01-2295</v>
          </cell>
          <cell r="D483" t="str">
            <v>TXPCPF023B001</v>
          </cell>
          <cell r="E483" t="str">
            <v xml:space="preserve">PEPSI-COLA VENEZUELA, C.A. </v>
          </cell>
          <cell r="F483" t="str">
            <v>ETIQUETA IMPRESA PEPSI  FREE 1,5 L</v>
          </cell>
          <cell r="G483" t="str">
            <v>CX</v>
          </cell>
          <cell r="H483" t="str">
            <v>CORTE</v>
          </cell>
        </row>
        <row r="484">
          <cell r="C484" t="str">
            <v>01-2296</v>
          </cell>
          <cell r="D484" t="str">
            <v>TXPCPF023B001</v>
          </cell>
          <cell r="E484" t="str">
            <v xml:space="preserve">PEPSI-COLA VENEZUELA, C.A. </v>
          </cell>
          <cell r="F484" t="str">
            <v>ETIQUETA IMPRESA PEPSI  FREE 1,5 L</v>
          </cell>
          <cell r="G484" t="str">
            <v>CX</v>
          </cell>
          <cell r="H484" t="str">
            <v>CORTE</v>
          </cell>
        </row>
        <row r="485">
          <cell r="C485" t="str">
            <v>32-006025</v>
          </cell>
          <cell r="D485" t="str">
            <v>TXCOCM059A001</v>
          </cell>
          <cell r="E485" t="str">
            <v>CAFÉ ORIGEN, C.A.</v>
          </cell>
          <cell r="F485" t="str">
            <v>LAMINACION IMPRESA CAFÉ MADRID TOSTADO  MOLIDO 250 g</v>
          </cell>
          <cell r="G485" t="str">
            <v>CX</v>
          </cell>
          <cell r="H485" t="str">
            <v>LAMINACION</v>
          </cell>
        </row>
        <row r="486">
          <cell r="C486" t="str">
            <v>32-006007</v>
          </cell>
          <cell r="D486" t="str">
            <v>TXUABF025A001</v>
          </cell>
          <cell r="E486" t="str">
            <v>UNILEVER  ANDINA  VENEZUELA, S.A.</v>
          </cell>
          <cell r="F486" t="str">
            <v>ENVOLTORIO IMPRESO HELADOS BOM-BOM FRESA 66 cm³</v>
          </cell>
          <cell r="G486" t="str">
            <v>CX</v>
          </cell>
          <cell r="H486" t="str">
            <v>CORTE</v>
          </cell>
        </row>
        <row r="487">
          <cell r="C487" t="str">
            <v>01-2289</v>
          </cell>
          <cell r="D487" t="str">
            <v>TMCPLU2400001</v>
          </cell>
          <cell r="E487" t="str">
            <v>CORPORACION ORIENTAL DEL PLASTICO, C.A. (CORPLAST</v>
          </cell>
          <cell r="F487" t="str">
            <v>LAMINACION LINER INDUCCION UNIVERSAL SIN IMPRESIÓN</v>
          </cell>
          <cell r="G487" t="str">
            <v>MCL</v>
          </cell>
          <cell r="H487" t="str">
            <v>CORTE</v>
          </cell>
        </row>
        <row r="488">
          <cell r="C488" t="str">
            <v>01-2303</v>
          </cell>
          <cell r="D488" t="str">
            <v>TMARFS0270001</v>
          </cell>
          <cell r="E488" t="str">
            <v>AMERICAN ROOFING SERVICES LLC</v>
          </cell>
          <cell r="F488" t="str">
            <v>FILM TRANSPARENTE SILICONIZADO SIN IMPRESIÓN</v>
          </cell>
          <cell r="G488" t="str">
            <v>MCL</v>
          </cell>
          <cell r="H488" t="str">
            <v>LAMINACION</v>
          </cell>
        </row>
        <row r="489">
          <cell r="C489" t="str">
            <v>01-2305</v>
          </cell>
          <cell r="D489" t="str">
            <v>TMMCGP212A001</v>
          </cell>
          <cell r="E489" t="str">
            <v>MORROCEL C.A.</v>
          </cell>
          <cell r="F489" t="str">
            <v>LINNER MTP  IMPRESO GARANTIA DE PUREZA</v>
          </cell>
          <cell r="G489" t="str">
            <v>MCL</v>
          </cell>
          <cell r="H489" t="str">
            <v>LAMINACION</v>
          </cell>
        </row>
        <row r="490">
          <cell r="C490" t="str">
            <v>01-2304</v>
          </cell>
          <cell r="D490" t="str">
            <v>TMEDFS0270001</v>
          </cell>
          <cell r="E490" t="str">
            <v>FABRICA DE PRODUCTOS IMPERMEABILIZANTES EDIL C.A.,</v>
          </cell>
          <cell r="F490" t="str">
            <v>FILM TRANSPARENTE SILICONIZADO SIN IMPRESIÓN</v>
          </cell>
          <cell r="G490" t="str">
            <v>MCL</v>
          </cell>
          <cell r="H490" t="str">
            <v>LAMINACION</v>
          </cell>
        </row>
        <row r="491">
          <cell r="C491" t="str">
            <v>01-2298</v>
          </cell>
          <cell r="D491" t="str">
            <v>TXSPCC048B002</v>
          </cell>
          <cell r="E491" t="str">
            <v>C.A. SUCESORA DE JOSE PUIG &amp; CIA</v>
          </cell>
          <cell r="F491" t="str">
            <v>LAMINACION IMPRESA GALLETAS COOKY CHIPS 200g</v>
          </cell>
          <cell r="G491" t="str">
            <v>CX</v>
          </cell>
          <cell r="H491" t="str">
            <v>LAMINACION</v>
          </cell>
        </row>
        <row r="492">
          <cell r="C492" t="str">
            <v>01-2309</v>
          </cell>
          <cell r="D492" t="str">
            <v>TXSPMP042B002</v>
          </cell>
          <cell r="E492" t="str">
            <v>C.A. SUCESORA DE JOSE PUIG &amp; CIA</v>
          </cell>
          <cell r="F492" t="str">
            <v>LAMINACION IMPRESA MARIA PUIG SELECTA 168g</v>
          </cell>
          <cell r="G492" t="str">
            <v>CX</v>
          </cell>
          <cell r="H492" t="str">
            <v>LAMINACION</v>
          </cell>
        </row>
        <row r="493">
          <cell r="C493" t="str">
            <v>01-2299</v>
          </cell>
          <cell r="D493" t="str">
            <v>TXSPCH042B002</v>
          </cell>
          <cell r="E493" t="str">
            <v>C.A. SUCESORA DE JOSE PUIG &amp; CIA</v>
          </cell>
          <cell r="F493" t="str">
            <v>LAMINACION IMPRESA MARILU CHOCOLATE 216g</v>
          </cell>
          <cell r="G493" t="str">
            <v>MCL</v>
          </cell>
          <cell r="H493" t="str">
            <v>LAMINACION</v>
          </cell>
        </row>
        <row r="494">
          <cell r="C494" t="str">
            <v>01-2307</v>
          </cell>
          <cell r="D494" t="str">
            <v>TXSPEC042A001</v>
          </cell>
          <cell r="E494" t="str">
            <v>C.A. SUCESORA DE JOSE PUIG &amp; CIA</v>
          </cell>
          <cell r="F494" t="str">
            <v>LAMINACIOPN IMPRESA GALLETA ELITE CHOCOLATE 100g</v>
          </cell>
          <cell r="G494" t="str">
            <v>CX</v>
          </cell>
          <cell r="H494" t="str">
            <v>LAMINACION</v>
          </cell>
        </row>
        <row r="495">
          <cell r="C495" t="str">
            <v>01-2297</v>
          </cell>
          <cell r="D495" t="str">
            <v>TXSPNN048A001</v>
          </cell>
          <cell r="E495" t="str">
            <v>C.A. SUCESORA DE JOSE PUIG &amp; CIA</v>
          </cell>
          <cell r="F495" t="str">
            <v xml:space="preserve">LAMINACION IMPRESA NIC-NAC 200 g </v>
          </cell>
          <cell r="G495" t="str">
            <v>CX</v>
          </cell>
          <cell r="H495" t="str">
            <v>LAMINACION</v>
          </cell>
        </row>
        <row r="496">
          <cell r="C496" t="str">
            <v>32-006018</v>
          </cell>
          <cell r="D496" t="str">
            <v>TMTCAV138A001</v>
          </cell>
          <cell r="E496" t="str">
            <v>INVERSIONES TORREFACCION DEL CAFÉ, C.A</v>
          </cell>
          <cell r="F496" t="str">
            <v>LAMINACION IMPRESA CAFÉ AMANECER AL VACIO 250g</v>
          </cell>
          <cell r="G496" t="str">
            <v>MCL</v>
          </cell>
          <cell r="H496" t="str">
            <v>LAMINACION</v>
          </cell>
        </row>
        <row r="497">
          <cell r="C497" t="str">
            <v>01-2306</v>
          </cell>
          <cell r="D497" t="str">
            <v>TXCPPN023A001</v>
          </cell>
          <cell r="E497" t="str">
            <v>CERVECERIA POLAR,C.A.</v>
          </cell>
          <cell r="F497" t="str">
            <v xml:space="preserve">ETIQUETA  IMPRESA  MALTIN POLAR PROMO ENCIENDE TU NAVIDAD 1,5 L               </v>
          </cell>
          <cell r="G497" t="str">
            <v>CX</v>
          </cell>
          <cell r="H497" t="str">
            <v>CORTE</v>
          </cell>
        </row>
        <row r="498">
          <cell r="C498" t="str">
            <v>01-2300</v>
          </cell>
          <cell r="D498" t="str">
            <v>TXSPVN042B002</v>
          </cell>
          <cell r="E498" t="str">
            <v>C.A. SUCESORA DE JOSE PUIG &amp; CIA</v>
          </cell>
          <cell r="F498" t="str">
            <v>LAMINACION IMPRESA MARILU VAINILLA 216g</v>
          </cell>
          <cell r="G498" t="str">
            <v>CX</v>
          </cell>
          <cell r="H498" t="str">
            <v>LAMINACION</v>
          </cell>
        </row>
        <row r="499">
          <cell r="C499" t="str">
            <v>01-2310</v>
          </cell>
          <cell r="D499" t="str">
            <v xml:space="preserve">TXSPDM039B002 </v>
          </cell>
          <cell r="E499" t="str">
            <v>C.A. SUCESORA DE JOSE PUIG &amp; CIA</v>
          </cell>
          <cell r="F499" t="str">
            <v>LAMINACIÓN IMPRESA DELICIAS MARIA CHOCOLATE 34 g.</v>
          </cell>
          <cell r="G499" t="str">
            <v>CX</v>
          </cell>
          <cell r="H499" t="str">
            <v>LAMINACION</v>
          </cell>
        </row>
        <row r="500">
          <cell r="C500" t="str">
            <v>01-2312</v>
          </cell>
          <cell r="D500" t="str">
            <v>TXSPDM039A001</v>
          </cell>
          <cell r="E500" t="str">
            <v>C.A. SUCESORA DE JOSE PUIG &amp; CIA</v>
          </cell>
          <cell r="F500" t="str">
            <v>LAMINACIÓN IMPRESA DELICIAS MARIA CHOCOLATE 136 g.</v>
          </cell>
          <cell r="G500" t="str">
            <v>CX</v>
          </cell>
          <cell r="H500" t="str">
            <v>LAMINACION</v>
          </cell>
        </row>
        <row r="501">
          <cell r="C501" t="str">
            <v>01-2311</v>
          </cell>
          <cell r="D501" t="str">
            <v>TXSPKV039A002</v>
          </cell>
          <cell r="E501" t="str">
            <v>C.A. SUCESORA DE JOSE PUIG &amp; CIA</v>
          </cell>
          <cell r="F501" t="str">
            <v>LAMINACION IMPRESA KATY VAINILLA 32g</v>
          </cell>
          <cell r="G501" t="str">
            <v>CX</v>
          </cell>
          <cell r="H501" t="str">
            <v>LAMINACION</v>
          </cell>
        </row>
        <row r="502">
          <cell r="C502" t="str">
            <v>01-2308</v>
          </cell>
          <cell r="D502" t="str">
            <v>TXACBC040A001</v>
          </cell>
          <cell r="E502" t="str">
            <v>ALIMENTOS CHUCHES, C. A.</v>
          </cell>
          <cell r="F502" t="str">
            <v>LAMINACION IMPRESA BOLICHEESE 85 g</v>
          </cell>
          <cell r="G502" t="str">
            <v>CX</v>
          </cell>
          <cell r="H502" t="str">
            <v>LAMINACION</v>
          </cell>
        </row>
        <row r="503">
          <cell r="C503" t="str">
            <v>32-006029</v>
          </cell>
          <cell r="D503" t="str">
            <v>TMLVPL071B001</v>
          </cell>
          <cell r="E503" t="str">
            <v>LEVAPAN VENEZOLANA, S.A.</v>
          </cell>
          <cell r="F503" t="str">
            <v>POLYPOUCH PARAFINADO IMPRESO LEVAPAN</v>
          </cell>
          <cell r="G503" t="str">
            <v>MCL</v>
          </cell>
          <cell r="H503" t="str">
            <v>LAMINACION</v>
          </cell>
        </row>
        <row r="504">
          <cell r="C504" t="str">
            <v>01-2320</v>
          </cell>
          <cell r="D504" t="str">
            <v>TXPAPS040A001</v>
          </cell>
          <cell r="E504" t="str">
            <v>PEPSICO ALIMENTOS, S.C.A.</v>
          </cell>
          <cell r="F504" t="str">
            <v>LAMINACIÓN IMPRESA PEPITO ORIGINAL (SIN VITAMINA) 25g</v>
          </cell>
          <cell r="G504" t="str">
            <v>CX</v>
          </cell>
          <cell r="H504" t="str">
            <v>LAMINACION</v>
          </cell>
        </row>
        <row r="505">
          <cell r="C505" t="str">
            <v>01-2305</v>
          </cell>
          <cell r="D505" t="str">
            <v>TMMCGP212A001</v>
          </cell>
          <cell r="E505" t="str">
            <v>MORROCEL C.A.</v>
          </cell>
          <cell r="F505" t="str">
            <v>LINNER MTP  IMPRESO GARANTIA DE PUREZA</v>
          </cell>
          <cell r="G505" t="str">
            <v>MCL</v>
          </cell>
          <cell r="H505" t="str">
            <v>LAMINACION</v>
          </cell>
        </row>
        <row r="506">
          <cell r="C506" t="str">
            <v>01-2321</v>
          </cell>
          <cell r="D506" t="str">
            <v>TXPAPS040B001</v>
          </cell>
          <cell r="E506" t="str">
            <v>PEPSICO ALIMENTOS, S.C.A.</v>
          </cell>
          <cell r="F506" t="str">
            <v>LAMINACIÓN IMPRESA PEPITO ORIGINAL (SIN VITAMINA) 80g</v>
          </cell>
          <cell r="G506" t="str">
            <v>CX</v>
          </cell>
          <cell r="H506" t="str">
            <v>LAMINACION</v>
          </cell>
        </row>
        <row r="507">
          <cell r="C507" t="str">
            <v>01-2322</v>
          </cell>
          <cell r="D507" t="str">
            <v>TXPAPS049A001</v>
          </cell>
          <cell r="E507" t="str">
            <v>PEPSICO ALIMENTOS, S.C.A.</v>
          </cell>
          <cell r="F507" t="str">
            <v>LAMINACION IMPRESA PEPITO ORIGINAL XXL (SIN VATAMINA)180g</v>
          </cell>
          <cell r="G507" t="str">
            <v>CX</v>
          </cell>
          <cell r="H507" t="str">
            <v>LAMINACION</v>
          </cell>
        </row>
        <row r="508">
          <cell r="C508" t="str">
            <v>01-2317</v>
          </cell>
          <cell r="D508" t="str">
            <v>TXPADQ049B001</v>
          </cell>
          <cell r="E508" t="str">
            <v>PEPSICO ALIMENTOS, S.C.A.</v>
          </cell>
          <cell r="F508" t="str">
            <v xml:space="preserve">LAMINACIÓN IMPRESA DORITOS MEGA QUESO XXL 420 g  </v>
          </cell>
          <cell r="G508" t="str">
            <v>CX</v>
          </cell>
          <cell r="H508" t="str">
            <v>LAMINACION</v>
          </cell>
        </row>
        <row r="509">
          <cell r="C509" t="str">
            <v>01-2324</v>
          </cell>
          <cell r="D509" t="str">
            <v>TXPADQ049B001</v>
          </cell>
          <cell r="E509" t="str">
            <v>PEPSICO ALIMENTOS, S.C.A.</v>
          </cell>
          <cell r="F509" t="str">
            <v xml:space="preserve">LAMINACIÓN IMPRESA DORITOS MEGA QUESO XXL 420 g  </v>
          </cell>
          <cell r="G509" t="str">
            <v>CX</v>
          </cell>
          <cell r="H509" t="str">
            <v>LAMINACION</v>
          </cell>
        </row>
        <row r="510">
          <cell r="C510" t="str">
            <v>01-2325</v>
          </cell>
          <cell r="D510" t="str">
            <v>TXPADQ040A001</v>
          </cell>
          <cell r="E510" t="str">
            <v>PEPSICO ALIMENTOS, S.C.A.</v>
          </cell>
          <cell r="F510" t="str">
            <v>LAMINACIÓN IMPRESA DORITOS MEGA QUESO 150g.</v>
          </cell>
          <cell r="G510" t="str">
            <v>CX</v>
          </cell>
          <cell r="H510" t="str">
            <v>LAMINACION</v>
          </cell>
        </row>
        <row r="511">
          <cell r="C511" t="str">
            <v>01-2326</v>
          </cell>
          <cell r="D511" t="str">
            <v>TXPARF040B001</v>
          </cell>
          <cell r="E511" t="str">
            <v>PEPSICO ALIMENTOS, S.C.A.</v>
          </cell>
          <cell r="F511" t="str">
            <v xml:space="preserve">LAMINACIÓN IMPRESA RUFFLESS QUESO 125 g </v>
          </cell>
          <cell r="G511" t="str">
            <v>CX</v>
          </cell>
          <cell r="H511" t="str">
            <v>LAMINACION</v>
          </cell>
        </row>
        <row r="512">
          <cell r="C512" t="str">
            <v>32-006010</v>
          </cell>
          <cell r="D512" t="str">
            <v>TMARMZ076B001</v>
          </cell>
          <cell r="E512" t="str">
            <v>ALFONZO RIVAS &amp; CIA, C.A.</v>
          </cell>
          <cell r="F512" t="str">
            <v>LAMINACION IMPRESA MAIZINA 120 g</v>
          </cell>
          <cell r="G512" t="str">
            <v>MCL</v>
          </cell>
          <cell r="H512" t="str">
            <v>LAMINACION</v>
          </cell>
        </row>
        <row r="513">
          <cell r="C513" t="str">
            <v>32-006026</v>
          </cell>
          <cell r="D513" t="str">
            <v>TMARMZ044D001</v>
          </cell>
          <cell r="E513" t="str">
            <v>ALFONZO RIVAS &amp; CIA, C.A.</v>
          </cell>
          <cell r="F513" t="str">
            <v>LAMINACION IMPRESA MAIZINA 200g</v>
          </cell>
          <cell r="G513" t="str">
            <v>MCL</v>
          </cell>
          <cell r="H513" t="str">
            <v>LAMINACION</v>
          </cell>
        </row>
        <row r="514">
          <cell r="C514" t="str">
            <v>01-2315</v>
          </cell>
          <cell r="D514" t="str">
            <v>TMMCGP212A001</v>
          </cell>
          <cell r="E514" t="str">
            <v xml:space="preserve">INDUSTRIAS DE TAPAS TAIME, C.A </v>
          </cell>
          <cell r="F514" t="str">
            <v>LINNER MTP  IMPRESO GARANTIA DE PUREZA</v>
          </cell>
          <cell r="G514" t="str">
            <v>MCL</v>
          </cell>
          <cell r="H514" t="str">
            <v>LAMINACION</v>
          </cell>
        </row>
        <row r="515">
          <cell r="C515" t="str">
            <v>32-006023</v>
          </cell>
          <cell r="D515" t="str">
            <v>TMMCGP212A001</v>
          </cell>
          <cell r="E515" t="str">
            <v>MONDELEZ VZ,C.A</v>
          </cell>
          <cell r="F515" t="str">
            <v>LINNER MTP  IMPRESO GARANTIA DE PUREZA</v>
          </cell>
          <cell r="G515" t="str">
            <v>MCL</v>
          </cell>
          <cell r="H515" t="str">
            <v>LAMINACION</v>
          </cell>
        </row>
        <row r="516">
          <cell r="C516" t="str">
            <v>32-006030</v>
          </cell>
          <cell r="D516" t="str">
            <v>TMMCGP212A001</v>
          </cell>
          <cell r="E516" t="str">
            <v>MONDELEZ VZ,C.A</v>
          </cell>
          <cell r="F516" t="str">
            <v>LINNER MTP  IMPRESO GARANTIA DE PUREZA</v>
          </cell>
          <cell r="G516" t="str">
            <v>MCL</v>
          </cell>
          <cell r="H516" t="str">
            <v>LAMINACION</v>
          </cell>
        </row>
        <row r="517">
          <cell r="C517" t="str">
            <v>01-2283</v>
          </cell>
          <cell r="D517" t="str">
            <v>TXPAJS040C001</v>
          </cell>
          <cell r="E517" t="str">
            <v>PEPSICO ALIMENTOS, S.C.A.</v>
          </cell>
          <cell r="F517" t="str">
            <v>LAMINACION IMPRESA PAPAS JACKS SAL 80g</v>
          </cell>
          <cell r="G517" t="str">
            <v>CX</v>
          </cell>
          <cell r="H517" t="str">
            <v>LAMINACION</v>
          </cell>
        </row>
        <row r="518">
          <cell r="C518" t="str">
            <v>01-2318</v>
          </cell>
          <cell r="D518" t="str">
            <v>TXPAJS040C001</v>
          </cell>
          <cell r="E518" t="str">
            <v>PEPSICO ALIMENTOS, S.C.A.</v>
          </cell>
          <cell r="F518" t="str">
            <v>LAMINACION IMPRESA PAPAS JACKS SAL 80g</v>
          </cell>
          <cell r="G518" t="str">
            <v>CX</v>
          </cell>
          <cell r="H518" t="str">
            <v>LAMINACION</v>
          </cell>
        </row>
        <row r="519">
          <cell r="C519" t="str">
            <v>01-2328</v>
          </cell>
          <cell r="D519" t="str">
            <v>TXPAJS040C001</v>
          </cell>
          <cell r="E519" t="str">
            <v>PEPSICO ALIMENTOS, S.C.A.</v>
          </cell>
          <cell r="F519" t="str">
            <v>LAMINACION IMPRESA PAPAS JACKS SAL 80g</v>
          </cell>
          <cell r="G519" t="str">
            <v>CX</v>
          </cell>
          <cell r="H519" t="str">
            <v>LAMINACION</v>
          </cell>
        </row>
        <row r="520">
          <cell r="C520" t="str">
            <v>01-2319</v>
          </cell>
          <cell r="D520" t="str">
            <v>TXPAJP040A001</v>
          </cell>
          <cell r="E520" t="str">
            <v>PEPSICO ALIMENTOS, S.C.A.</v>
          </cell>
          <cell r="F520" t="str">
            <v xml:space="preserve">LAMINACIÓN IMPRESA PAPAS JACKS POLLO 30 g </v>
          </cell>
          <cell r="G520" t="str">
            <v>CX</v>
          </cell>
          <cell r="H520" t="str">
            <v>LAMINACION</v>
          </cell>
        </row>
        <row r="521">
          <cell r="C521" t="str">
            <v>01-2327</v>
          </cell>
          <cell r="D521" t="str">
            <v>TXPASP040B001</v>
          </cell>
          <cell r="E521" t="str">
            <v>PEPSICO ALIMENTOS, S.C.A.</v>
          </cell>
          <cell r="F521" t="str">
            <v xml:space="preserve">LAMINACIÓN IMPRESA TORTILLITAS SABOR A POLLO 130 g. </v>
          </cell>
          <cell r="G521" t="str">
            <v>CX</v>
          </cell>
          <cell r="H521" t="str">
            <v>LAMINACION</v>
          </cell>
        </row>
        <row r="522">
          <cell r="C522" t="str">
            <v>01-2332</v>
          </cell>
          <cell r="D522" t="str">
            <v>TMMLPL083A001</v>
          </cell>
          <cell r="E522" t="str">
            <v>MONTALAR DE VENEZUELA, S.A.</v>
          </cell>
          <cell r="F522" t="str">
            <v>LAMINACION IMPRESA PAPELON LIMON 500g</v>
          </cell>
          <cell r="G522" t="str">
            <v>MCL</v>
          </cell>
          <cell r="H522" t="str">
            <v>LAMINACION</v>
          </cell>
        </row>
        <row r="523">
          <cell r="C523" t="str">
            <v>01-2331</v>
          </cell>
          <cell r="D523" t="str">
            <v>TMMCGP212A001</v>
          </cell>
          <cell r="E523" t="str">
            <v>MORROCEL C.A.</v>
          </cell>
          <cell r="F523" t="str">
            <v>LINNER MTP  IMPRESO GARANTIA DE PUREZA</v>
          </cell>
          <cell r="G523" t="str">
            <v>MCL</v>
          </cell>
          <cell r="H523" t="str">
            <v>LAMINACION</v>
          </cell>
        </row>
        <row r="524">
          <cell r="C524" t="str">
            <v>01-2313</v>
          </cell>
          <cell r="D524" t="str">
            <v>TXSPEV042A001</v>
          </cell>
          <cell r="E524" t="str">
            <v>C.A. SUCESORA DE JOSE PUIG &amp; CIA</v>
          </cell>
          <cell r="F524" t="str">
            <v>LAMINACION  IMPRESA GALLETA ÉLITE VAINILLA 100g.</v>
          </cell>
          <cell r="G524" t="str">
            <v>CX</v>
          </cell>
          <cell r="H524" t="str">
            <v>LAMINACION</v>
          </cell>
        </row>
        <row r="525">
          <cell r="C525" t="str">
            <v>32-006028</v>
          </cell>
          <cell r="D525" t="str">
            <v>TMARFF045A001</v>
          </cell>
          <cell r="E525" t="str">
            <v>ALFONZO RIVAS &amp; CIA, C.A.</v>
          </cell>
          <cell r="F525" t="str">
            <v>LAMINACION IMPRESA FLIPS FUDGE CHOCOLATE 50g</v>
          </cell>
          <cell r="G525" t="str">
            <v>MCL</v>
          </cell>
          <cell r="H525" t="str">
            <v>LAMINACION</v>
          </cell>
        </row>
        <row r="526">
          <cell r="C526" t="str">
            <v>01-2335</v>
          </cell>
          <cell r="D526" t="str">
            <v>TXSPFC040A001</v>
          </cell>
          <cell r="E526" t="str">
            <v>C.A. SUCESORA DE JOSE PUIG &amp; CIA</v>
          </cell>
          <cell r="F526" t="str">
            <v>LAMINACION IMPRESA FAMILY CLUB 300g</v>
          </cell>
          <cell r="G526" t="str">
            <v>CX</v>
          </cell>
          <cell r="H526" t="str">
            <v>LAMINACION</v>
          </cell>
        </row>
        <row r="527">
          <cell r="C527" t="str">
            <v>01-2336</v>
          </cell>
          <cell r="D527" t="str">
            <v>TXSPFC031A001</v>
          </cell>
          <cell r="E527" t="str">
            <v>C.A. SUCESORA DE JOSE PUIG &amp; CIA</v>
          </cell>
          <cell r="F527" t="str">
            <v>LAMINACION IMPRESA FAMILY CLUB 30g</v>
          </cell>
          <cell r="G527" t="str">
            <v>CX</v>
          </cell>
          <cell r="H527" t="str">
            <v>LAMINACION</v>
          </cell>
        </row>
        <row r="528">
          <cell r="C528" t="str">
            <v>01-2338</v>
          </cell>
          <cell r="D528" t="str">
            <v>TXPGFC049A001</v>
          </cell>
          <cell r="E528" t="str">
            <v>ALMACENADORA Y EMPAQUETADORA GRUPO PG, C.A.</v>
          </cell>
          <cell r="F528" t="str">
            <v>LAMINACION IMPRESA FORORO CAMPECHANO 500g</v>
          </cell>
          <cell r="G528" t="str">
            <v>MCL</v>
          </cell>
          <cell r="H528" t="str">
            <v>LAMINACION</v>
          </cell>
        </row>
        <row r="529">
          <cell r="C529" t="str">
            <v>32-006027</v>
          </cell>
          <cell r="D529" t="str">
            <v>TMARMZ044A001</v>
          </cell>
          <cell r="E529" t="str">
            <v>ALFONZO RIVAS &amp; CIA, C.A.</v>
          </cell>
          <cell r="F529" t="str">
            <v>LAMINACION IMPRESA MAIZINA 90 g</v>
          </cell>
          <cell r="G529" t="str">
            <v>MCL</v>
          </cell>
          <cell r="H529" t="str">
            <v>LAMINACION</v>
          </cell>
        </row>
        <row r="530">
          <cell r="C530" t="str">
            <v>01-2337</v>
          </cell>
          <cell r="D530" t="str">
            <v>TXSPFC030A001</v>
          </cell>
          <cell r="E530" t="str">
            <v>C.A. SUCESORA DE JOSE PUIG &amp; CIA</v>
          </cell>
          <cell r="F530" t="str">
            <v>ENVOLTORIO INTERNO IMPRESO FAMILY CLUB 30g</v>
          </cell>
          <cell r="G530" t="str">
            <v>CX</v>
          </cell>
          <cell r="H530" t="str">
            <v>CORTE</v>
          </cell>
        </row>
        <row r="531">
          <cell r="C531" t="str">
            <v>32-006027</v>
          </cell>
          <cell r="D531" t="str">
            <v>TMARMZ044A001</v>
          </cell>
          <cell r="E531" t="str">
            <v>ALFONZO RIVAS &amp; CIA, C.A.</v>
          </cell>
          <cell r="F531" t="str">
            <v>LAMINACION IMPRESA MAIZINA 90 g</v>
          </cell>
          <cell r="G531" t="str">
            <v>MCL</v>
          </cell>
          <cell r="H531" t="str">
            <v>LAMINACION</v>
          </cell>
        </row>
        <row r="532">
          <cell r="C532" t="str">
            <v>01-2327</v>
          </cell>
          <cell r="D532" t="str">
            <v>TXSPFC030A001</v>
          </cell>
          <cell r="E532" t="str">
            <v>C.A. SUCESORA DE JOSE PUIG &amp; CIA</v>
          </cell>
          <cell r="F532" t="str">
            <v>ENVOLTORIO INTERNO IMPRESO FAMILY CLUB 30g</v>
          </cell>
          <cell r="G532" t="str">
            <v>CX</v>
          </cell>
          <cell r="H532" t="str">
            <v>CORTE</v>
          </cell>
        </row>
        <row r="533">
          <cell r="C533" t="str">
            <v>01-2341</v>
          </cell>
          <cell r="D533" t="str">
            <v>TXCPEM023A001</v>
          </cell>
          <cell r="E533" t="str">
            <v>CERVECERIA POLAR,C.A.</v>
          </cell>
          <cell r="F533" t="str">
            <v>ETIQUETA IMPRESA MALTIN POLAR 1,5 L</v>
          </cell>
          <cell r="G533" t="str">
            <v>CX</v>
          </cell>
          <cell r="H533" t="str">
            <v>CORTE</v>
          </cell>
        </row>
        <row r="534">
          <cell r="C534" t="str">
            <v>01-2343</v>
          </cell>
          <cell r="D534" t="str">
            <v>TXPCPF023C001</v>
          </cell>
          <cell r="E534" t="str">
            <v xml:space="preserve">PEPSI-COLA VENEZUELA, C.A. </v>
          </cell>
          <cell r="F534" t="str">
            <v>ETIQUETA IMPRESA PEPSI  FREE 2 L</v>
          </cell>
          <cell r="G534" t="str">
            <v>CX</v>
          </cell>
          <cell r="H534" t="str">
            <v>CORTE</v>
          </cell>
        </row>
        <row r="535">
          <cell r="C535" t="str">
            <v>01-2344</v>
          </cell>
          <cell r="D535" t="str">
            <v>TXPCPF023B001</v>
          </cell>
          <cell r="E535" t="str">
            <v xml:space="preserve">PEPSI-COLA VENEZUELA, C.A. </v>
          </cell>
          <cell r="F535" t="str">
            <v>ETIQUETA IMPRESA PEPSI  FREE 1,5 L</v>
          </cell>
          <cell r="G535" t="str">
            <v>CX</v>
          </cell>
          <cell r="H535" t="str">
            <v>CORTE</v>
          </cell>
        </row>
        <row r="536">
          <cell r="C536" t="str">
            <v>01-2340</v>
          </cell>
          <cell r="D536" t="str">
            <v>TMMCGP212A001</v>
          </cell>
          <cell r="E536" t="str">
            <v>MORROCEL C.A.</v>
          </cell>
          <cell r="F536" t="str">
            <v>LINNER MTP  IMPRESO GARANTIA DE PUREZA</v>
          </cell>
          <cell r="G536" t="str">
            <v>MCL</v>
          </cell>
          <cell r="H536" t="str">
            <v>LAMINACION</v>
          </cell>
        </row>
        <row r="537">
          <cell r="C537" t="str">
            <v>32-006031</v>
          </cell>
          <cell r="D537" t="str">
            <v>TXABFA065B001</v>
          </cell>
          <cell r="E537" t="str">
            <v>ALIMENTOS BOTALON, C.A.</v>
          </cell>
          <cell r="F537" t="str">
            <v>LAMINACION IMPRESA CAFE MOLIDO GOURMET FLOR DE ARAUCA 250g</v>
          </cell>
          <cell r="G537" t="str">
            <v>CX</v>
          </cell>
          <cell r="H537" t="str">
            <v>LAMINACION</v>
          </cell>
        </row>
        <row r="538">
          <cell r="C538" t="str">
            <v>32-006032</v>
          </cell>
          <cell r="D538" t="str">
            <v>TXABSS065B001</v>
          </cell>
          <cell r="E538" t="str">
            <v>ALIMENTOS BOTALON, C.A.</v>
          </cell>
          <cell r="F538" t="str">
            <v>LAMINACION IMPRESA CAFÉ MOLIDO GOURMET SAN SALVADOR 250g</v>
          </cell>
          <cell r="G538" t="str">
            <v>CX</v>
          </cell>
          <cell r="H538" t="str">
            <v>LAMINACION</v>
          </cell>
        </row>
        <row r="539">
          <cell r="C539" t="str">
            <v>01-2342</v>
          </cell>
          <cell r="D539" t="str">
            <v>TXPCSC023A001</v>
          </cell>
          <cell r="E539" t="str">
            <v xml:space="preserve">PEPSI-COLA VENEZUELA, C.A. </v>
          </cell>
          <cell r="F539" t="str">
            <v>ETIQUETA IMPRESA SEVEN UP CERO 2 L</v>
          </cell>
          <cell r="G539" t="str">
            <v>CX</v>
          </cell>
          <cell r="H539" t="str">
            <v>CORTE</v>
          </cell>
        </row>
        <row r="540">
          <cell r="C540" t="str">
            <v>01-2345</v>
          </cell>
          <cell r="D540" t="str">
            <v>TMGENFILM001</v>
          </cell>
          <cell r="E540" t="str">
            <v>COMERCIALIZADORA Y DISTRIBUIDORA D.D. &amp; D, C.A.</v>
          </cell>
          <cell r="F540" t="str">
            <v>PAPEL KRAFT MF NATURAL SIN IMPRESIÓN</v>
          </cell>
          <cell r="G540" t="str">
            <v>MCL</v>
          </cell>
          <cell r="H540" t="str">
            <v>CORTE</v>
          </cell>
        </row>
        <row r="541">
          <cell r="C541" t="str">
            <v>01-2346</v>
          </cell>
          <cell r="D541" t="str">
            <v>TMMCGP212A001</v>
          </cell>
          <cell r="E541" t="str">
            <v>MORROCEL C.A.</v>
          </cell>
          <cell r="F541" t="str">
            <v>LINNER MTP  IMPRESO GARANTIA DE PUREZA</v>
          </cell>
          <cell r="G541" t="str">
            <v>MCL</v>
          </cell>
          <cell r="H541" t="str">
            <v>LAMINACION</v>
          </cell>
        </row>
        <row r="542">
          <cell r="C542" t="str">
            <v>01-2348</v>
          </cell>
          <cell r="D542" t="str">
            <v>TXMSGN030A001</v>
          </cell>
          <cell r="E542" t="str">
            <v>MULTINACIONAL DE SABORES C.A.</v>
          </cell>
          <cell r="F542" t="str">
            <v>ETIQUETA IMPRESA REFRESCO GLUP COLA NEGRA 2L</v>
          </cell>
          <cell r="G542" t="str">
            <v>CX</v>
          </cell>
          <cell r="H542" t="str">
            <v>CORTE</v>
          </cell>
        </row>
        <row r="543">
          <cell r="C543" t="str">
            <v>01-2349</v>
          </cell>
          <cell r="D543" t="str">
            <v>TXMSGU030A001</v>
          </cell>
          <cell r="E543" t="str">
            <v>MULTINACIONAL DE SABORES C.A.</v>
          </cell>
          <cell r="F543" t="str">
            <v>ETIQUE IMPRESA REFRESCO GLUP UVA 2L</v>
          </cell>
          <cell r="G543" t="str">
            <v>CX</v>
          </cell>
          <cell r="H543" t="str">
            <v>CORTE</v>
          </cell>
        </row>
        <row r="544">
          <cell r="C544" t="str">
            <v>01-2359</v>
          </cell>
          <cell r="D544" t="str">
            <v>TMMCAR060A002</v>
          </cell>
          <cell r="E544" t="str">
            <v>INVERSIONES ROVICER 3000, C.A.</v>
          </cell>
          <cell r="F544" t="str">
            <v>POLYPOUCH IMPRESO ANTIGRASO ESTANDAR</v>
          </cell>
          <cell r="G544" t="str">
            <v>MCL</v>
          </cell>
          <cell r="H544" t="str">
            <v>LAMINACION</v>
          </cell>
        </row>
        <row r="545">
          <cell r="C545" t="str">
            <v>01-2350</v>
          </cell>
          <cell r="D545" t="str">
            <v>TXMSGF030A001</v>
          </cell>
          <cell r="E545" t="str">
            <v>MULTINACIONAL DE SABORES C.A.</v>
          </cell>
          <cell r="F545" t="str">
            <v>ETIQUE IMPRESA REFRESCO GLUP FRESH 2L</v>
          </cell>
          <cell r="G545" t="str">
            <v>CX</v>
          </cell>
          <cell r="H545" t="str">
            <v>CORTE</v>
          </cell>
        </row>
        <row r="546">
          <cell r="C546" t="str">
            <v>01-2361</v>
          </cell>
          <cell r="D546" t="str">
            <v>TMLIPR0550001</v>
          </cell>
          <cell r="E546" t="str">
            <v>LITO INNOVACIÓN 3.000, C. A.</v>
          </cell>
          <cell r="F546" t="str">
            <v>POLYPOUCH SIN IMPRESIÓN</v>
          </cell>
          <cell r="G546" t="str">
            <v>MCL</v>
          </cell>
          <cell r="H546" t="str">
            <v>LAMINACION</v>
          </cell>
        </row>
        <row r="547">
          <cell r="C547" t="str">
            <v>32-006034</v>
          </cell>
          <cell r="D547" t="str">
            <v>TMLVPL071B001</v>
          </cell>
          <cell r="E547" t="str">
            <v>LEVAPAN VENEZOLANA, S.A.</v>
          </cell>
          <cell r="F547" t="str">
            <v>POLYPOUCH PARAFINADO IMPRESO LEVAPAN</v>
          </cell>
          <cell r="G547" t="str">
            <v>MCL</v>
          </cell>
          <cell r="H547" t="str">
            <v>LAMINACION</v>
          </cell>
        </row>
        <row r="548">
          <cell r="C548" t="str">
            <v>32-006029</v>
          </cell>
          <cell r="D548" t="str">
            <v>TMLVPL071B001</v>
          </cell>
          <cell r="E548" t="str">
            <v>LEVAPAN VENEZOLANA, S.A.</v>
          </cell>
          <cell r="F548" t="str">
            <v>POLYPOUCH PARAFINADO IMPRESO LEVAPAN</v>
          </cell>
          <cell r="G548" t="str">
            <v>MCL</v>
          </cell>
          <cell r="H548" t="str">
            <v>LAMINACION</v>
          </cell>
        </row>
        <row r="549">
          <cell r="C549" t="str">
            <v>01-2352</v>
          </cell>
          <cell r="D549" t="str">
            <v>TXPADQ045B002</v>
          </cell>
          <cell r="E549" t="str">
            <v>PEPSICO ALIMENTOS, S.C.A.</v>
          </cell>
          <cell r="F549" t="str">
            <v xml:space="preserve">LAMINACIÓN IMPRESA DORITOS MEGA QUESO XXL 420 g  </v>
          </cell>
          <cell r="G549" t="str">
            <v>CX</v>
          </cell>
          <cell r="H549" t="str">
            <v>LAMINACION</v>
          </cell>
        </row>
        <row r="550">
          <cell r="C550" t="str">
            <v>01-2354</v>
          </cell>
          <cell r="D550" t="str">
            <v>TXPAPS045A001</v>
          </cell>
          <cell r="E550" t="str">
            <v>PEPSICO ALIMENTOS, S.C.A.</v>
          </cell>
          <cell r="F550" t="str">
            <v>LAMINACIÓN IMPRESA PEPITO ORIGINAL XXL (SIN VITAMINA) 180g</v>
          </cell>
          <cell r="G550" t="str">
            <v>CX</v>
          </cell>
          <cell r="H550" t="str">
            <v>LAMINACION</v>
          </cell>
        </row>
        <row r="551">
          <cell r="C551" t="str">
            <v>01-2350</v>
          </cell>
          <cell r="D551" t="str">
            <v>TXMSGF030A001</v>
          </cell>
          <cell r="E551" t="str">
            <v>MULTINACIONAL DE SABORES C.A.</v>
          </cell>
          <cell r="F551" t="str">
            <v>ETIQUE IMPRESA REFRESCO GLUP FRESH 2L</v>
          </cell>
          <cell r="G551" t="str">
            <v>CX</v>
          </cell>
          <cell r="H551" t="str">
            <v>CORTE</v>
          </cell>
        </row>
        <row r="552">
          <cell r="C552" t="str">
            <v>01-2353</v>
          </cell>
          <cell r="D552" t="str">
            <v>TXPAPS040A001</v>
          </cell>
          <cell r="E552" t="str">
            <v>PEPSICO ALIMENTOS, S.C.A.</v>
          </cell>
          <cell r="F552" t="str">
            <v>LAMINACIÓN IMPRESA PEPITO ORIGINAL (SIN VITAMINA) 25g</v>
          </cell>
          <cell r="G552" t="str">
            <v>CX</v>
          </cell>
          <cell r="H552" t="str">
            <v>LAMINACION</v>
          </cell>
        </row>
        <row r="553">
          <cell r="C553" t="str">
            <v>01-2355</v>
          </cell>
          <cell r="D553" t="str">
            <v>TXPASP040B001</v>
          </cell>
          <cell r="E553" t="str">
            <v>PEPSICO ALIMENTOS, S.C.A.</v>
          </cell>
          <cell r="F553" t="str">
            <v xml:space="preserve">LAMINACIÓN IMPRESA TORTILLITAS SABOR A POLLO 130 g. </v>
          </cell>
          <cell r="G553" t="str">
            <v>CX</v>
          </cell>
          <cell r="H553" t="str">
            <v>LAMINACION</v>
          </cell>
        </row>
        <row r="554">
          <cell r="C554" t="str">
            <v>01-2356</v>
          </cell>
          <cell r="D554" t="str">
            <v>TXPASP040A001</v>
          </cell>
          <cell r="E554" t="str">
            <v>PEPSICO ALIMENTOS, S.C.A.</v>
          </cell>
          <cell r="F554" t="str">
            <v>LAMINACIÓN IMPRESA TORTILLITAS SABOR A POLLO 40g</v>
          </cell>
          <cell r="G554" t="str">
            <v>CX</v>
          </cell>
          <cell r="H554" t="str">
            <v>LAMINACION</v>
          </cell>
        </row>
        <row r="555">
          <cell r="C555" t="str">
            <v>01-2358</v>
          </cell>
          <cell r="D555" t="str">
            <v>TXPAJP040B001</v>
          </cell>
          <cell r="E555" t="str">
            <v>PEPSICO ALIMENTOS, S.C.A.</v>
          </cell>
          <cell r="F555" t="str">
            <v xml:space="preserve">LAMINACIÓN IMPRESA PAPAS JACKS POLLO 80 g </v>
          </cell>
          <cell r="G555" t="str">
            <v>CX</v>
          </cell>
          <cell r="H555" t="str">
            <v>LAMINACION</v>
          </cell>
        </row>
        <row r="556">
          <cell r="C556" t="str">
            <v>32-006033</v>
          </cell>
          <cell r="D556" t="str">
            <v>TXIKCA092A001</v>
          </cell>
          <cell r="E556" t="str">
            <v>INDUSTRIAS KEL, C.A</v>
          </cell>
          <cell r="F556" t="str">
            <v>LAMINACION IMPRESA CREMA DE ARROZ KEL 450g</v>
          </cell>
          <cell r="G556" t="str">
            <v>CX</v>
          </cell>
          <cell r="H556" t="str">
            <v>LAMINACION</v>
          </cell>
        </row>
        <row r="557">
          <cell r="C557" t="str">
            <v>01-2351</v>
          </cell>
          <cell r="D557" t="str">
            <v>TXPADQ040A001</v>
          </cell>
          <cell r="E557" t="str">
            <v>PEPSICO ALIMENTOS, S.C.A.</v>
          </cell>
          <cell r="F557" t="str">
            <v>LAMINACIÓN IMPRESA DORITOS MEGA QUESO 150g.</v>
          </cell>
          <cell r="G557" t="str">
            <v>CX</v>
          </cell>
          <cell r="H557" t="str">
            <v>LAMINACION</v>
          </cell>
        </row>
        <row r="558">
          <cell r="C558" t="str">
            <v>01-2357</v>
          </cell>
          <cell r="D558" t="str">
            <v>TXPARO040A001</v>
          </cell>
          <cell r="E558" t="str">
            <v>PEPSICO ALIMENTOS, S.C.A.</v>
          </cell>
          <cell r="F558" t="str">
            <v>LAMINACION IMPRESA RUFFLES ORIGINAL 125g</v>
          </cell>
          <cell r="G558" t="str">
            <v>CX</v>
          </cell>
          <cell r="H558" t="str">
            <v>LAMINACION</v>
          </cell>
        </row>
        <row r="559">
          <cell r="C559" t="str">
            <v>01-2360</v>
          </cell>
          <cell r="D559" t="str">
            <v>TXPATP040C001</v>
          </cell>
          <cell r="E559" t="str">
            <v>PEPSICO ALIMENTOS, S.C.A.</v>
          </cell>
          <cell r="F559" t="str">
            <v>LAMINACION IMPRESA TORTILLITAS PICANTE 130g</v>
          </cell>
          <cell r="G559" t="str">
            <v>CX</v>
          </cell>
          <cell r="H559" t="str">
            <v>LAMINACION</v>
          </cell>
        </row>
        <row r="560">
          <cell r="C560" t="str">
            <v>01-2364</v>
          </cell>
          <cell r="D560" t="str">
            <v>TMMCGP212A001</v>
          </cell>
          <cell r="E560" t="str">
            <v>ENVASES INDUSTRIALES DEL CENTRO C.A.</v>
          </cell>
          <cell r="F560" t="str">
            <v>LINNER MTP  IMPRESO GARANTIA DE PUREZA</v>
          </cell>
          <cell r="G560" t="str">
            <v>MCL</v>
          </cell>
          <cell r="H560" t="str">
            <v>LAMINACION</v>
          </cell>
        </row>
        <row r="561">
          <cell r="C561" t="str">
            <v>01-2366</v>
          </cell>
          <cell r="D561" t="str">
            <v>TMCOAL1190001</v>
          </cell>
          <cell r="E561" t="str">
            <v>CONSORCIO OLEAGINOSO PORTUGUESA, S.A.</v>
          </cell>
          <cell r="F561" t="str">
            <v>ALUMINIO LAMINADO SIN IMPRESIÓN</v>
          </cell>
          <cell r="G561" t="str">
            <v>MCL</v>
          </cell>
          <cell r="H561" t="str">
            <v>LAMINACION</v>
          </cell>
        </row>
        <row r="562">
          <cell r="C562" t="str">
            <v>01-2370</v>
          </cell>
          <cell r="D562" t="str">
            <v>TXPANP040A001</v>
          </cell>
          <cell r="E562" t="str">
            <v>PEPSICO ALIMENTOS, S.C.A.</v>
          </cell>
          <cell r="F562" t="str">
            <v>LAMINACION IMPRESA NATUCHIPS PLATANITOS 80g</v>
          </cell>
          <cell r="G562" t="str">
            <v>CX</v>
          </cell>
          <cell r="H562" t="str">
            <v>LAMINACION</v>
          </cell>
        </row>
        <row r="563">
          <cell r="C563" t="str">
            <v>32-006035</v>
          </cell>
          <cell r="D563" t="str">
            <v>TXUACM043A001</v>
          </cell>
          <cell r="E563" t="str">
            <v>UNILEVER  ANDINA  VENEZUELA, S.A.</v>
          </cell>
          <cell r="F563" t="str">
            <v>LAMINACION IMPRESA ENVOLTORIO CHOCOLITO MAX 80cm³</v>
          </cell>
          <cell r="G563" t="str">
            <v>CX</v>
          </cell>
          <cell r="H563" t="str">
            <v>LAMINACION</v>
          </cell>
        </row>
        <row r="564">
          <cell r="C564" t="str">
            <v>01-2371</v>
          </cell>
          <cell r="D564" t="str">
            <v>TMMCAE060A004</v>
          </cell>
          <cell r="E564" t="str">
            <v>MORROCEL C.A.</v>
          </cell>
          <cell r="F564" t="str">
            <v>POLYPOUCH IMPRESO ANTIGRASO ESTANDAR</v>
          </cell>
          <cell r="G564" t="str">
            <v>MCL</v>
          </cell>
          <cell r="H564" t="str">
            <v>LAMINACION</v>
          </cell>
        </row>
        <row r="565">
          <cell r="C565" t="str">
            <v>32-006012</v>
          </cell>
          <cell r="D565" t="str">
            <v>TMIDME059A001</v>
          </cell>
          <cell r="E565" t="str">
            <v>INDUSTRIAS DIANA C.A.</v>
          </cell>
          <cell r="F565" t="str">
            <v>LAMINACION IMPRESA  MINITINA MARGARINA LA ESTANCIA 15 g</v>
          </cell>
          <cell r="G565" t="str">
            <v>MCL</v>
          </cell>
          <cell r="H565" t="str">
            <v>LAMINACION</v>
          </cell>
        </row>
        <row r="566">
          <cell r="C566" t="str">
            <v>01-2368</v>
          </cell>
          <cell r="D566" t="str">
            <v>TMAPAL1190010</v>
          </cell>
          <cell r="E566" t="str">
            <v>ALIMENTOS POLAR COMERCIAL, C.A.</v>
          </cell>
          <cell r="F566" t="str">
            <v>ALUMINIO LAMINADO SIN IMPRESIÓN</v>
          </cell>
          <cell r="G566" t="str">
            <v>MCL</v>
          </cell>
          <cell r="H566" t="str">
            <v>LAMINACION</v>
          </cell>
        </row>
        <row r="567">
          <cell r="C567" t="str">
            <v>01-2365</v>
          </cell>
          <cell r="D567" t="str">
            <v>TMICPS0420001</v>
          </cell>
          <cell r="E567" t="str">
            <v>INDUSTRIAS CORPAÑAL,C.A.</v>
          </cell>
          <cell r="F567" t="str">
            <v>POLYPOUCH SILICONADO SIN IMPRESIÓN</v>
          </cell>
          <cell r="G567" t="str">
            <v>MCL</v>
          </cell>
          <cell r="H567" t="str">
            <v>LAMINACION</v>
          </cell>
        </row>
        <row r="568">
          <cell r="C568" t="str">
            <v>01-2363</v>
          </cell>
          <cell r="D568" t="str">
            <v>TXPCPF023B001</v>
          </cell>
          <cell r="E568" t="str">
            <v xml:space="preserve">PEPSI-COLA VENEZUELA, C.A. </v>
          </cell>
          <cell r="F568" t="str">
            <v>ETIQUETA IMPRESA PEPSI  FREE 1,5 L</v>
          </cell>
          <cell r="G568" t="str">
            <v>CX</v>
          </cell>
          <cell r="H568" t="str">
            <v>CORTE</v>
          </cell>
        </row>
        <row r="569">
          <cell r="C569" t="str">
            <v>01-2373</v>
          </cell>
          <cell r="D569" t="str">
            <v xml:space="preserve"> TMEDFS0270001</v>
          </cell>
          <cell r="E569" t="str">
            <v>FABRICA DE PRODUCTOS IMPERMEABILIZANTES EDIL C.A.,</v>
          </cell>
          <cell r="F569" t="str">
            <v>FILM TRANSPARENTE SILICONIZADO SIN IMPRESIÓN</v>
          </cell>
          <cell r="G569" t="str">
            <v>MCL</v>
          </cell>
          <cell r="H569" t="str">
            <v>LAMINACION</v>
          </cell>
        </row>
        <row r="570">
          <cell r="C570" t="str">
            <v>01-2372</v>
          </cell>
          <cell r="D570" t="str">
            <v>TMMCAE060A004</v>
          </cell>
          <cell r="E570" t="str">
            <v>INVERSIONES ROVICER 3000, C.A.</v>
          </cell>
          <cell r="F570" t="str">
            <v>POLYPOUCH IMPRESO ANTIGRASO ESTANDAR</v>
          </cell>
          <cell r="G570" t="str">
            <v>MCL</v>
          </cell>
          <cell r="H570" t="str">
            <v>LAMINACION</v>
          </cell>
        </row>
        <row r="571">
          <cell r="C571" t="str">
            <v>01-2362</v>
          </cell>
          <cell r="D571" t="str">
            <v>TXPCPF023C001</v>
          </cell>
          <cell r="E571" t="str">
            <v xml:space="preserve">PEPSI-COLA VENEZUELA, C.A. </v>
          </cell>
          <cell r="F571" t="str">
            <v>ETIQUETA IMPRESA PEPSI  FREE 2 L</v>
          </cell>
          <cell r="G571" t="str">
            <v>CX</v>
          </cell>
          <cell r="H571" t="str">
            <v>CORTE</v>
          </cell>
        </row>
        <row r="572">
          <cell r="C572" t="str">
            <v>01-2369</v>
          </cell>
          <cell r="D572" t="str">
            <v>TMSVLM0940001</v>
          </cell>
          <cell r="E572" t="str">
            <v>SONOCO VENEZOLANA, C.A.</v>
          </cell>
          <cell r="F572" t="str">
            <v>LAMINACION LINER RM 511 SIN IMPRESIÓN</v>
          </cell>
          <cell r="G572" t="str">
            <v>MCL</v>
          </cell>
          <cell r="H572" t="str">
            <v>LAMINACION</v>
          </cell>
        </row>
        <row r="573">
          <cell r="C573" t="str">
            <v>01-2374</v>
          </cell>
          <cell r="D573" t="str">
            <v>TMAKLK065A001</v>
          </cell>
          <cell r="E573" t="str">
            <v>AGROPECUARIA KIANA, C.A.</v>
          </cell>
          <cell r="F573" t="str">
            <v>LAMINACION IMPRESA LACTOKIANA 500g</v>
          </cell>
          <cell r="G573" t="str">
            <v>MCL</v>
          </cell>
          <cell r="H573" t="str">
            <v>LAMINACION</v>
          </cell>
        </row>
        <row r="574">
          <cell r="C574" t="str">
            <v>32-006038</v>
          </cell>
          <cell r="D574" t="str">
            <v>TMIDME0570001</v>
          </cell>
          <cell r="E574" t="str">
            <v>INDUSTRIAS DIANA C.A.</v>
          </cell>
          <cell r="F574" t="str">
            <v>LAMINACION MARGARINA LA ESTANCIA 15g SIN IMPRESIÓN</v>
          </cell>
          <cell r="G574" t="str">
            <v>MCL</v>
          </cell>
          <cell r="H574" t="str">
            <v>LAMINACION</v>
          </cell>
        </row>
        <row r="575">
          <cell r="C575" t="str">
            <v>32-006040</v>
          </cell>
          <cell r="D575" t="str">
            <v>TMARMZ044D001</v>
          </cell>
          <cell r="E575" t="str">
            <v>ALFONZO RIVAS &amp; CIA, C.A.</v>
          </cell>
          <cell r="F575" t="str">
            <v>LAMINACION IMPRESA MAIZINA 200g</v>
          </cell>
          <cell r="G575" t="str">
            <v>MCL</v>
          </cell>
          <cell r="H575" t="str">
            <v>LAMINACION</v>
          </cell>
        </row>
        <row r="576">
          <cell r="C576" t="str">
            <v>32-006012</v>
          </cell>
          <cell r="D576" t="str">
            <v>TMIDME059A001</v>
          </cell>
          <cell r="E576" t="str">
            <v>INDUSTRIAS DIANA C.A.</v>
          </cell>
          <cell r="F576" t="str">
            <v>LAMINACION IMPRESA  MINITINA MARGARINA LA ESTANCIA 15 g</v>
          </cell>
          <cell r="G576" t="str">
            <v>MCL</v>
          </cell>
          <cell r="H576" t="str">
            <v>LAMINACION</v>
          </cell>
        </row>
        <row r="577">
          <cell r="C577" t="str">
            <v>32-006038</v>
          </cell>
          <cell r="D577" t="str">
            <v>TMIDME0570001</v>
          </cell>
          <cell r="E577" t="str">
            <v>INDUSTRIAS DIANA C.A.</v>
          </cell>
          <cell r="F577" t="str">
            <v>LAMINACION MARGARINA LA ESTANCIA 15g SIN IMPRESIÓN</v>
          </cell>
          <cell r="G577" t="str">
            <v>MCL</v>
          </cell>
          <cell r="H577" t="str">
            <v>LAMINACION</v>
          </cell>
        </row>
        <row r="578">
          <cell r="C578" t="str">
            <v>32-006041</v>
          </cell>
          <cell r="D578" t="str">
            <v>TXCOCM059A001</v>
          </cell>
          <cell r="E578" t="str">
            <v>CAFÉ ORIGEN, C.A.</v>
          </cell>
          <cell r="F578" t="str">
            <v>LAMINACION IMPRESA CAFÉ MADRID TOSTADO  MOLIDO 250 g</v>
          </cell>
          <cell r="G578" t="str">
            <v>CX</v>
          </cell>
          <cell r="H578" t="str">
            <v>LAMINACION</v>
          </cell>
        </row>
        <row r="579">
          <cell r="C579" t="str">
            <v>32-006039</v>
          </cell>
          <cell r="D579" t="str">
            <v>TXABSG096A001</v>
          </cell>
          <cell r="E579" t="str">
            <v>ALIMENTOS BOTALON, C.A.</v>
          </cell>
          <cell r="F579" t="str">
            <v>LAMINACION IMPRESA CAFÉ TOSTADO EN GRANO SAN SALVADOR 1kg</v>
          </cell>
          <cell r="G579" t="str">
            <v>CX</v>
          </cell>
          <cell r="H579" t="str">
            <v>LAMINACION</v>
          </cell>
        </row>
        <row r="580">
          <cell r="C580" t="str">
            <v>32-006043</v>
          </cell>
          <cell r="D580" t="str">
            <v>TMFFLU2400001</v>
          </cell>
          <cell r="E580" t="str">
            <v>FABRICA FESTA S.A.</v>
          </cell>
          <cell r="F580" t="str">
            <v>LAMINACION LINER INDUCCION UNIVERSAL SIN IMPRESIÓN</v>
          </cell>
          <cell r="G580" t="str">
            <v>MCL</v>
          </cell>
          <cell r="H580" t="str">
            <v>CORTE</v>
          </cell>
        </row>
        <row r="581">
          <cell r="C581" t="str">
            <v>01-2379</v>
          </cell>
          <cell r="D581" t="str">
            <v>TXACMP040A001</v>
          </cell>
          <cell r="E581" t="str">
            <v>ALIMENTOS CHUCHES, C. A.</v>
          </cell>
          <cell r="F581" t="str">
            <v xml:space="preserve">LAMINACION IMPRESA Mr. PIG 85 g. </v>
          </cell>
          <cell r="G581" t="str">
            <v>CX</v>
          </cell>
          <cell r="H581" t="str">
            <v>LAMINACION</v>
          </cell>
        </row>
        <row r="582">
          <cell r="C582" t="str">
            <v>01-2378</v>
          </cell>
          <cell r="D582" t="str">
            <v>TXACRM040A001</v>
          </cell>
          <cell r="E582" t="str">
            <v>ALIMENTOS CHUCHES, C. A.</v>
          </cell>
          <cell r="F582" t="str">
            <v xml:space="preserve">LAMINACIÓN IMPRESA RUMBA 85 g </v>
          </cell>
          <cell r="G582" t="str">
            <v>CX</v>
          </cell>
          <cell r="H582" t="str">
            <v>LAMINACION</v>
          </cell>
        </row>
        <row r="583">
          <cell r="C583" t="str">
            <v>01-2376</v>
          </cell>
          <cell r="D583" t="str">
            <v>TXCICM065A001</v>
          </cell>
          <cell r="E583" t="str">
            <v>S.A. CAFÉ IMPERIAL</v>
          </cell>
          <cell r="F583" t="str">
            <v>LAMINACION IMPRESA CAFÉ IMPERIAL MOLIDO 250g</v>
          </cell>
          <cell r="G583" t="str">
            <v>CX</v>
          </cell>
          <cell r="H583" t="str">
            <v>LAMINACION</v>
          </cell>
        </row>
        <row r="584">
          <cell r="C584" t="str">
            <v>01-2380</v>
          </cell>
          <cell r="D584" t="str">
            <v>TXPACT040B001</v>
          </cell>
          <cell r="E584" t="str">
            <v>PEPSICO ALIMENTOS, S.C.A.</v>
          </cell>
          <cell r="F584" t="str">
            <v>LAMINACION IMPRESA CHEESE TRIS 54g</v>
          </cell>
          <cell r="G584" t="str">
            <v>CX</v>
          </cell>
          <cell r="H584" t="str">
            <v>LAMINACION</v>
          </cell>
        </row>
        <row r="585">
          <cell r="C585" t="str">
            <v>01-2381</v>
          </cell>
          <cell r="D585" t="str">
            <v>TXPATP040C001</v>
          </cell>
          <cell r="E585" t="str">
            <v>PEPSICO ALIMENTOS, S.C.A.</v>
          </cell>
          <cell r="F585" t="str">
            <v>LAMINACION IMPRESA TORTILLITAS PICANTE 130g</v>
          </cell>
          <cell r="G585" t="str">
            <v>CX</v>
          </cell>
          <cell r="H585" t="str">
            <v>LAMINACION</v>
          </cell>
        </row>
        <row r="586">
          <cell r="C586" t="str">
            <v>01-2382</v>
          </cell>
          <cell r="D586" t="str">
            <v>TXPASP040B001</v>
          </cell>
          <cell r="E586" t="str">
            <v>PEPSICO ALIMENTOS, S.C.A.</v>
          </cell>
          <cell r="F586" t="str">
            <v xml:space="preserve">LAMINACIÓN IMPRESA TORTILLITAS SABOR A POLLO 130 g. </v>
          </cell>
          <cell r="G586" t="str">
            <v>CX</v>
          </cell>
          <cell r="H586" t="str">
            <v>LAMINACION</v>
          </cell>
        </row>
        <row r="587">
          <cell r="C587" t="str">
            <v>01-2383</v>
          </cell>
          <cell r="D587" t="str">
            <v>TXPAJP040B001</v>
          </cell>
          <cell r="E587" t="str">
            <v>PEPSICO ALIMENTOS, S.C.A.</v>
          </cell>
          <cell r="F587" t="str">
            <v xml:space="preserve">LAMINACIÓN IMPRESA PAPAS JACKS POLLO 80 g </v>
          </cell>
          <cell r="G587" t="str">
            <v>CX</v>
          </cell>
          <cell r="H587" t="str">
            <v>LAMINACION</v>
          </cell>
        </row>
        <row r="588">
          <cell r="C588" t="str">
            <v>01-2388</v>
          </cell>
          <cell r="D588" t="str">
            <v>TMMCAE060A004</v>
          </cell>
          <cell r="E588" t="str">
            <v>MORROCEL C.A.</v>
          </cell>
          <cell r="F588" t="str">
            <v>POLYPOUCH IMPRESO ANTIGRASO ESTANDAR</v>
          </cell>
          <cell r="G588" t="str">
            <v>MCL</v>
          </cell>
          <cell r="H588" t="str">
            <v>LAMINACION</v>
          </cell>
        </row>
        <row r="589">
          <cell r="C589" t="str">
            <v>01-2392</v>
          </cell>
          <cell r="D589" t="str">
            <v>TMMCGP212A001</v>
          </cell>
          <cell r="E589" t="str">
            <v>MORROCEL C.A.</v>
          </cell>
          <cell r="F589" t="str">
            <v>LINNER MTP  IMPRESO GARANTIA DE PUREZA</v>
          </cell>
          <cell r="G589" t="str">
            <v>MCL</v>
          </cell>
          <cell r="H589" t="str">
            <v>LAMINACION</v>
          </cell>
        </row>
        <row r="590">
          <cell r="C590" t="str">
            <v>01-2385</v>
          </cell>
          <cell r="D590" t="str">
            <v>TXPCPF023C001</v>
          </cell>
          <cell r="E590" t="str">
            <v xml:space="preserve">PEPSI-COLA VENEZUELA, C.A. </v>
          </cell>
          <cell r="F590" t="str">
            <v>ETIQUETA IMPRESA PEPSI  FREE 2 L</v>
          </cell>
          <cell r="G590" t="str">
            <v>CX</v>
          </cell>
          <cell r="H590" t="str">
            <v>CORTE</v>
          </cell>
        </row>
        <row r="591">
          <cell r="C591" t="str">
            <v>01-2386</v>
          </cell>
          <cell r="D591" t="str">
            <v>TXPCPF023B001</v>
          </cell>
          <cell r="E591" t="str">
            <v xml:space="preserve">PEPSI-COLA VENEZUELA, C.A. </v>
          </cell>
          <cell r="F591" t="str">
            <v>ETIQUETA IMPRESA PEPSI  FREE 1,5 L</v>
          </cell>
          <cell r="G591" t="str">
            <v>CX</v>
          </cell>
          <cell r="H591" t="str">
            <v>CORTE</v>
          </cell>
        </row>
        <row r="592">
          <cell r="C592" t="str">
            <v>01-2394</v>
          </cell>
          <cell r="D592" t="str">
            <v>TMSVLM0940001</v>
          </cell>
          <cell r="E592" t="str">
            <v>SONOCO VENEZOLANA, C.A.</v>
          </cell>
          <cell r="F592" t="str">
            <v>LAMINACION LINER RM 511 SIN IMPRESIÓN</v>
          </cell>
          <cell r="G592" t="str">
            <v>MCL</v>
          </cell>
          <cell r="H592" t="str">
            <v>LAMINACION</v>
          </cell>
        </row>
        <row r="593">
          <cell r="C593" t="str">
            <v>01-2395</v>
          </cell>
          <cell r="D593" t="str">
            <v>TMMCGP212A001</v>
          </cell>
          <cell r="E593" t="str">
            <v>ENVASES INDUSTRIALES DEL CENTRO C.A.</v>
          </cell>
          <cell r="F593" t="str">
            <v>LINNER MTP  IMPRESO GARANTIA DE PUREZA</v>
          </cell>
          <cell r="G593" t="str">
            <v>MCL</v>
          </cell>
          <cell r="H593" t="str">
            <v>CORTE</v>
          </cell>
        </row>
        <row r="594">
          <cell r="C594" t="str">
            <v>32-006058</v>
          </cell>
          <cell r="D594" t="str">
            <v>TMARMZ044A001</v>
          </cell>
          <cell r="E594" t="str">
            <v>ALFONZO RIVAS &amp; CIA, C.A.</v>
          </cell>
          <cell r="F594" t="str">
            <v>LAMINACION IMPRESA MAIZINA 90 g</v>
          </cell>
          <cell r="G594" t="str">
            <v>MCL</v>
          </cell>
          <cell r="H594" t="str">
            <v>LAMINACION</v>
          </cell>
        </row>
        <row r="595">
          <cell r="C595" t="str">
            <v>32-006059</v>
          </cell>
          <cell r="D595" t="str">
            <v>TMARMZ044A001</v>
          </cell>
          <cell r="E595" t="str">
            <v>ALFONZO RIVAS &amp; CIA, C.A.</v>
          </cell>
          <cell r="F595" t="str">
            <v>LAMINACION IMPRESA MAIZINA 90 g</v>
          </cell>
          <cell r="G595" t="str">
            <v>MCL</v>
          </cell>
          <cell r="H595" t="str">
            <v>LAMINACION</v>
          </cell>
        </row>
        <row r="596">
          <cell r="C596" t="str">
            <v>32-006057</v>
          </cell>
          <cell r="D596" t="str">
            <v>TMARMZ044D001</v>
          </cell>
          <cell r="E596" t="str">
            <v>ALFONZO RIVAS &amp; CIA, C.A.</v>
          </cell>
          <cell r="F596" t="str">
            <v>LAMINACION IMPRESA MAIZINA 200g</v>
          </cell>
          <cell r="G596" t="str">
            <v>MCL</v>
          </cell>
          <cell r="H596" t="str">
            <v>LAMINACION</v>
          </cell>
        </row>
        <row r="597">
          <cell r="C597" t="str">
            <v>32-006051</v>
          </cell>
          <cell r="D597" t="str">
            <v>TMLFSM094A001</v>
          </cell>
          <cell r="E597" t="str">
            <v>LABORATORIOS FISA, C.A.</v>
          </cell>
          <cell r="F597" t="str">
            <v>LAMNACION IMPRESA CHAMPÚ DRENECABELLO SECO MALTRATADO 10 cm³.</v>
          </cell>
          <cell r="G597" t="str">
            <v>MCL</v>
          </cell>
          <cell r="H597" t="str">
            <v>LAMINACION</v>
          </cell>
        </row>
        <row r="598">
          <cell r="C598" t="str">
            <v>32-006056</v>
          </cell>
          <cell r="D598" t="str">
            <v>TMARFC045A001</v>
          </cell>
          <cell r="E598" t="str">
            <v>ALFONZO RIVAS &amp; CIA, C.A.</v>
          </cell>
          <cell r="F598" t="str">
            <v xml:space="preserve">LAMINACION IMPRESA FLIPS CHOCOLATE 120 g </v>
          </cell>
          <cell r="G598" t="str">
            <v>MCL</v>
          </cell>
          <cell r="H598" t="str">
            <v>LAMINACION</v>
          </cell>
        </row>
        <row r="599">
          <cell r="C599" t="str">
            <v>21-0203</v>
          </cell>
          <cell r="D599" t="str">
            <v>TXSPFC030A001</v>
          </cell>
          <cell r="E599" t="str">
            <v>C.A. SUCESORA DE JOSE PUIG &amp; CIA</v>
          </cell>
          <cell r="F599" t="str">
            <v>ENVOLTORIO INTERNO IMPRESO FAMILY CLUB 30g</v>
          </cell>
          <cell r="G599" t="str">
            <v>CX</v>
          </cell>
          <cell r="H599" t="str">
            <v>CORTE</v>
          </cell>
        </row>
        <row r="600">
          <cell r="C600" t="str">
            <v>32-006053</v>
          </cell>
          <cell r="D600" t="str">
            <v>TMAHCA083A001</v>
          </cell>
          <cell r="E600" t="str">
            <v>ALIMENTOS HEINZ, C.A.</v>
          </cell>
          <cell r="F600" t="str">
            <v xml:space="preserve">LAMINACIÓN IMPRESA CREMA DE ARROZ POLLY 450 g. </v>
          </cell>
          <cell r="G600" t="str">
            <v>MCL</v>
          </cell>
          <cell r="H600" t="str">
            <v>LAMINACION</v>
          </cell>
        </row>
        <row r="601">
          <cell r="C601" t="str">
            <v>32-006046</v>
          </cell>
          <cell r="D601" t="str">
            <v>TMTCAV138A001</v>
          </cell>
          <cell r="E601" t="str">
            <v>INVERSIONES TORREFACCION DEL CAFÉ, C.A</v>
          </cell>
          <cell r="F601" t="str">
            <v>LAMINACION IMPRESA CAFÉ AMANECER AL VACIO 250g</v>
          </cell>
          <cell r="G601" t="str">
            <v>MCL</v>
          </cell>
          <cell r="H601" t="str">
            <v>LAMINACION</v>
          </cell>
        </row>
        <row r="602">
          <cell r="C602" t="str">
            <v>32-006049</v>
          </cell>
          <cell r="D602" t="str">
            <v>TXIKCA092A001</v>
          </cell>
          <cell r="E602" t="str">
            <v>INDUSTRIAS KEL, C.A</v>
          </cell>
          <cell r="F602" t="str">
            <v>LAMINACION IMPRESA CREMA DE ARROZ KEL 450g</v>
          </cell>
          <cell r="G602" t="str">
            <v>CX</v>
          </cell>
          <cell r="H602" t="str">
            <v>LAMINACION</v>
          </cell>
        </row>
        <row r="603">
          <cell r="C603" t="str">
            <v>01-2398</v>
          </cell>
          <cell r="D603" t="str">
            <v>TMPHSZ0230001</v>
          </cell>
          <cell r="E603" t="str">
            <v>PHARSANA DE VENEZUELA,C.A</v>
          </cell>
          <cell r="F603" t="str">
            <v>BOPP  FRONTAL SECUREZZA SIN IMPRESIÓN</v>
          </cell>
          <cell r="G603" t="str">
            <v>MCL</v>
          </cell>
          <cell r="H603" t="str">
            <v>LAMINACION</v>
          </cell>
        </row>
        <row r="604">
          <cell r="C604" t="str">
            <v>01-2400</v>
          </cell>
          <cell r="D604" t="str">
            <v>TXPAJS040A001</v>
          </cell>
          <cell r="E604" t="str">
            <v>PEPSICO ALIMENTOS, S.C.A.</v>
          </cell>
          <cell r="F604" t="str">
            <v>LAMINACION IMPRESA PAPAS JACKS SAL 30g</v>
          </cell>
          <cell r="G604" t="str">
            <v>CX</v>
          </cell>
          <cell r="H604" t="str">
            <v>LAMINACION</v>
          </cell>
        </row>
        <row r="605">
          <cell r="C605" t="str">
            <v>01-2399</v>
          </cell>
          <cell r="D605" t="str">
            <v>TMMCGP212A001</v>
          </cell>
          <cell r="E605" t="str">
            <v>MORROCEL C.A.</v>
          </cell>
          <cell r="F605" t="str">
            <v>LINNER MTP  IMPRESO GARANTIA DE PUREZA</v>
          </cell>
          <cell r="G605" t="str">
            <v>MCL</v>
          </cell>
          <cell r="H605" t="str">
            <v>LAMINACION</v>
          </cell>
        </row>
        <row r="606">
          <cell r="C606" t="str">
            <v>01-2396</v>
          </cell>
          <cell r="D606" t="str">
            <v>TMCOAL1190001</v>
          </cell>
          <cell r="E606" t="str">
            <v>CONSORCIO OLEAGINOSO PORTUGUESA, S.A.</v>
          </cell>
          <cell r="F606" t="str">
            <v>ALUMINIO LAMINADO SIN IMPRESIÓN</v>
          </cell>
          <cell r="G606" t="str">
            <v>MCL</v>
          </cell>
          <cell r="H606" t="str">
            <v>LAMINACION</v>
          </cell>
        </row>
        <row r="607">
          <cell r="C607" t="str">
            <v>01-2401</v>
          </cell>
          <cell r="D607" t="str">
            <v>TXMSGN030A001</v>
          </cell>
          <cell r="E607" t="str">
            <v>MULTINACIONAL DE SABORES C.A.</v>
          </cell>
          <cell r="F607" t="str">
            <v>ETIQUETA IMPRESA REFRESCO GLUP COLA NEGRA 2L</v>
          </cell>
          <cell r="G607" t="str">
            <v>CX</v>
          </cell>
          <cell r="H607" t="str">
            <v>CORTE</v>
          </cell>
        </row>
        <row r="608">
          <cell r="C608" t="str">
            <v>01-2402</v>
          </cell>
          <cell r="D608" t="str">
            <v>TXMSGN030B001</v>
          </cell>
          <cell r="E608" t="str">
            <v>MULTINACIONAL DE SABORES C.A.</v>
          </cell>
          <cell r="F608" t="str">
            <v>ETIQUETA IMPRESA REFRESCO GLUP COLA NEGRA 1,5 L</v>
          </cell>
          <cell r="G608" t="str">
            <v>CX</v>
          </cell>
          <cell r="H608" t="str">
            <v>CORTE</v>
          </cell>
        </row>
        <row r="609">
          <cell r="C609" t="str">
            <v>01-2403</v>
          </cell>
          <cell r="D609" t="str">
            <v>TXMSGU030A001</v>
          </cell>
          <cell r="E609" t="str">
            <v>MULTINACIONAL DE SABORES C.A.</v>
          </cell>
          <cell r="F609" t="str">
            <v>ETIQUE IMPRESA REFRESCO GLUP UVA 2L</v>
          </cell>
          <cell r="G609" t="str">
            <v>CX</v>
          </cell>
          <cell r="H609" t="str">
            <v>CORTE</v>
          </cell>
        </row>
        <row r="610">
          <cell r="C610" t="str">
            <v>01-2404</v>
          </cell>
          <cell r="D610" t="str">
            <v>TXMSGP030C001</v>
          </cell>
          <cell r="E610" t="str">
            <v>MULTINACIONAL DE SABORES C.A.</v>
          </cell>
          <cell r="F610" t="str">
            <v>ETIQUETA IMPRESA REFRESCO GLUP PIÑA 2 L</v>
          </cell>
          <cell r="G610" t="str">
            <v>CX</v>
          </cell>
          <cell r="H610" t="str">
            <v>CORTE</v>
          </cell>
        </row>
        <row r="611">
          <cell r="C611" t="str">
            <v>21-0206</v>
          </cell>
          <cell r="D611" t="str">
            <v>TXSPMP042B002</v>
          </cell>
          <cell r="E611" t="str">
            <v>C.A. SUCESORA DE JOSE PUIG &amp; CIA</v>
          </cell>
          <cell r="F611" t="str">
            <v>LAMINACION IMPRESA MARIA PUIG SELECTA 168g</v>
          </cell>
          <cell r="G611" t="str">
            <v>CX</v>
          </cell>
          <cell r="H611" t="str">
            <v>LAMINACION</v>
          </cell>
        </row>
        <row r="612">
          <cell r="C612" t="str">
            <v>21-0208</v>
          </cell>
          <cell r="D612" t="str">
            <v>TXSPMM048B002</v>
          </cell>
          <cell r="E612" t="str">
            <v>C.A. SUCESORA DE JOSE PUIG &amp; CIA</v>
          </cell>
          <cell r="F612" t="str">
            <v>LAMINACIÓN IMPRESA MINI MARÍA 200 g</v>
          </cell>
          <cell r="G612" t="str">
            <v>CX</v>
          </cell>
          <cell r="H612" t="str">
            <v>LAMINACION</v>
          </cell>
        </row>
        <row r="613">
          <cell r="C613" t="str">
            <v>32-006050</v>
          </cell>
          <cell r="D613" t="str">
            <v>TMRDGP207A001</v>
          </cell>
          <cell r="E613" t="str">
            <v>REDICA,  C.A.</v>
          </cell>
          <cell r="F613" t="str">
            <v>LINER MTP IMP. GARANTIA DE PUREZA</v>
          </cell>
          <cell r="G613" t="str">
            <v>CX</v>
          </cell>
          <cell r="H613" t="str">
            <v>CORTE</v>
          </cell>
        </row>
        <row r="614">
          <cell r="C614" t="str">
            <v>21-0205</v>
          </cell>
          <cell r="D614" t="str">
            <v>TXSPCC048B002</v>
          </cell>
          <cell r="E614" t="str">
            <v>C.A. SUCESORA DE JOSE PUIG &amp; CIA</v>
          </cell>
          <cell r="F614" t="str">
            <v>LAMINACION IMPRESA GALLETAS COOKY CHIPS 200g</v>
          </cell>
          <cell r="G614" t="str">
            <v>CX</v>
          </cell>
          <cell r="H614" t="str">
            <v>LAMINACION</v>
          </cell>
        </row>
        <row r="615">
          <cell r="C615" t="str">
            <v>21-0207</v>
          </cell>
          <cell r="D615" t="str">
            <v>TXSPEV042A001</v>
          </cell>
          <cell r="E615" t="str">
            <v>C.A. SUCESORA DE JOSE PUIG &amp; CIA</v>
          </cell>
          <cell r="F615" t="str">
            <v>LAMINACION  IMPRESA GALLETA ÉLITE VAINILLA 100g.</v>
          </cell>
          <cell r="G615" t="str">
            <v>CX</v>
          </cell>
          <cell r="H615" t="str">
            <v>LAMINACION</v>
          </cell>
        </row>
        <row r="616">
          <cell r="C616" t="str">
            <v>32-006055</v>
          </cell>
          <cell r="D616" t="str">
            <v>TMARCF045A001</v>
          </cell>
          <cell r="E616" t="str">
            <v>ALFONZO RIVAS &amp; CIA, C.A.</v>
          </cell>
          <cell r="F616" t="str">
            <v>LAMINACION IMPRESA MAIZORITOS CRONCH FLAKES 300g</v>
          </cell>
          <cell r="G616" t="str">
            <v>MCL</v>
          </cell>
          <cell r="H616" t="str">
            <v>LAMINACION</v>
          </cell>
        </row>
        <row r="617">
          <cell r="C617" t="str">
            <v>32-006054</v>
          </cell>
          <cell r="D617" t="str">
            <v>TMARMA045A001</v>
          </cell>
          <cell r="E617" t="str">
            <v>ALFONZO RIVAS &amp; CIA, C.A.</v>
          </cell>
          <cell r="F617" t="str">
            <v>LAMINACION IMPRESA MAIZORITOS AZUCARADAS 240g</v>
          </cell>
          <cell r="G617" t="str">
            <v>MCL</v>
          </cell>
          <cell r="H617" t="str">
            <v>LAMINACION</v>
          </cell>
        </row>
        <row r="618">
          <cell r="C618" t="str">
            <v>01-2405</v>
          </cell>
          <cell r="D618" t="str">
            <v>TMMCGP212A001</v>
          </cell>
          <cell r="E618" t="str">
            <v>MORROCEL C.A.</v>
          </cell>
          <cell r="F618" t="str">
            <v>LINNER MTP  IMPRESO GARANTIA DE PUREZA</v>
          </cell>
          <cell r="G618" t="str">
            <v>MCL</v>
          </cell>
          <cell r="H618" t="str">
            <v>LAMINACION</v>
          </cell>
        </row>
        <row r="619">
          <cell r="C619" t="str">
            <v>32-006045</v>
          </cell>
          <cell r="D619" t="str">
            <v>TXNVMP083A001</v>
          </cell>
          <cell r="E619" t="str">
            <v>NUCITA VENEZOLANA. NUCIVEN, C.A.</v>
          </cell>
          <cell r="F619" t="str">
            <v>LAMINACION IMPRESA MEZCLA PANCAKES 500g</v>
          </cell>
          <cell r="G619" t="str">
            <v>CX</v>
          </cell>
          <cell r="H619" t="str">
            <v>LAMINACION</v>
          </cell>
        </row>
        <row r="620">
          <cell r="C620" t="str">
            <v>32-006044</v>
          </cell>
          <cell r="D620" t="str">
            <v>TXNVCP083A001</v>
          </cell>
          <cell r="E620" t="str">
            <v>NUCITA VENEZOLANA. NUCIVEN, C.A.</v>
          </cell>
          <cell r="F620" t="str">
            <v>LAMINACION IMPRESA CACAO EN POLVO 250g</v>
          </cell>
          <cell r="G620" t="str">
            <v>CX</v>
          </cell>
          <cell r="H620" t="str">
            <v>LAMINACION</v>
          </cell>
        </row>
        <row r="621">
          <cell r="C621" t="str">
            <v>21-0209</v>
          </cell>
          <cell r="D621" t="str">
            <v xml:space="preserve">TXNVNC056A001  </v>
          </cell>
          <cell r="E621" t="str">
            <v>NESTLE VENEZUELA, S.A.</v>
          </cell>
          <cell r="F621" t="str">
            <v>LAMINACIÓN IMPRESA  NESCAFÉ CLÁSICO 1,7 g.</v>
          </cell>
          <cell r="G621" t="str">
            <v>CX</v>
          </cell>
          <cell r="H621" t="str">
            <v>LAMINACION</v>
          </cell>
        </row>
        <row r="622">
          <cell r="C622" t="str">
            <v>21-0210</v>
          </cell>
          <cell r="D622" t="str">
            <v>TXSPSI028B002</v>
          </cell>
          <cell r="E622" t="str">
            <v>C.A. SUCESORA DE JOSE PUIG &amp; CIA</v>
          </cell>
          <cell r="F622" t="str">
            <v>ENVOLTORIO EXTERNO IMPRESO SODA PUIG INTEGRAL 290g</v>
          </cell>
          <cell r="G622" t="str">
            <v>CX</v>
          </cell>
          <cell r="H622" t="str">
            <v>CORTE</v>
          </cell>
        </row>
        <row r="623">
          <cell r="C623" t="str">
            <v>01-2407</v>
          </cell>
          <cell r="D623" t="str">
            <v>TMICPS0420001</v>
          </cell>
          <cell r="E623" t="str">
            <v>INDUSTRIAS CORPAÑAL,C.A.</v>
          </cell>
          <cell r="F623" t="str">
            <v>POLYPOUCH SILICONADO SIN IMPRESIÓN</v>
          </cell>
          <cell r="G623" t="str">
            <v>MCL</v>
          </cell>
          <cell r="H623" t="str">
            <v>LAMINACION</v>
          </cell>
        </row>
        <row r="624">
          <cell r="C624" t="str">
            <v>32-006063</v>
          </cell>
          <cell r="D624" t="str">
            <v>TXABCA065A001</v>
          </cell>
          <cell r="E624" t="str">
            <v>ALIMENTOS BOTALON, C.A.</v>
          </cell>
          <cell r="F624" t="str">
            <v>LAMINACION IMPRESA CAFÉ MOLIDO GOURMET ARAUCA 200g</v>
          </cell>
          <cell r="G624" t="str">
            <v>CX</v>
          </cell>
          <cell r="H624" t="str">
            <v>LAMINACION</v>
          </cell>
        </row>
        <row r="625">
          <cell r="C625" t="str">
            <v>01-2367</v>
          </cell>
          <cell r="D625" t="str">
            <v>TXHMRO024A001</v>
          </cell>
          <cell r="E625" t="str">
            <v>H.M.D MEDICAL, C.A</v>
          </cell>
          <cell r="F625" t="str">
            <v>ENVOLTORIO IMPRESO RECOLECTOR DE ORINA</v>
          </cell>
          <cell r="G625" t="str">
            <v>CX</v>
          </cell>
          <cell r="H625" t="str">
            <v>CORTE</v>
          </cell>
        </row>
        <row r="626">
          <cell r="C626" t="str">
            <v>32-006062</v>
          </cell>
          <cell r="D626" t="str">
            <v>TMARMZ044D001</v>
          </cell>
          <cell r="E626" t="str">
            <v>ALFONZO RIVAS &amp; CIA, C.A.</v>
          </cell>
          <cell r="F626" t="str">
            <v>LAMINACION IMPRESA MAIZINA 200g</v>
          </cell>
          <cell r="G626" t="str">
            <v>MCL</v>
          </cell>
          <cell r="H626" t="str">
            <v>LAMINACION</v>
          </cell>
        </row>
        <row r="627">
          <cell r="C627" t="str">
            <v>32-006065</v>
          </cell>
          <cell r="D627" t="str">
            <v>TMARYC098A001</v>
          </cell>
          <cell r="E627" t="str">
            <v>ALFONZO RIVAS &amp; CIA, C.A.</v>
          </cell>
          <cell r="F627" t="str">
            <v>LAMINACION IMPRESA YELIGHT CEREZA 12g</v>
          </cell>
          <cell r="G627" t="str">
            <v>MCL</v>
          </cell>
          <cell r="H627" t="str">
            <v>LAMINACION</v>
          </cell>
        </row>
        <row r="628">
          <cell r="C628" t="str">
            <v>32-006064</v>
          </cell>
          <cell r="D628" t="str">
            <v>TMARMZ044A001</v>
          </cell>
          <cell r="E628" t="str">
            <v>ALFONZO RIVAS &amp; CIA, C.A.</v>
          </cell>
          <cell r="F628" t="str">
            <v>LAMINACION IMPRESA MAIZINA 90 g</v>
          </cell>
          <cell r="G628" t="str">
            <v>MCL</v>
          </cell>
          <cell r="H628" t="str">
            <v>LAMINACION</v>
          </cell>
        </row>
        <row r="629">
          <cell r="C629" t="str">
            <v>01-2409</v>
          </cell>
          <cell r="D629" t="str">
            <v>TMMCGP207A001</v>
          </cell>
          <cell r="E629" t="str">
            <v>MORROCEL C.A.</v>
          </cell>
          <cell r="F629" t="str">
            <v>LINNER MTP  IMPRESO GARANTIA DE PUREZA</v>
          </cell>
          <cell r="G629" t="str">
            <v>MCL</v>
          </cell>
          <cell r="H629" t="str">
            <v>LAMINACION</v>
          </cell>
        </row>
        <row r="630">
          <cell r="C630" t="str">
            <v>01-2413</v>
          </cell>
          <cell r="D630" t="str">
            <v>TMMCGP212A001</v>
          </cell>
          <cell r="E630" t="str">
            <v>MORROCEL C.A.</v>
          </cell>
          <cell r="F630" t="str">
            <v>LINNER MTP  IMPRESO GARANTIA DE PUREZA</v>
          </cell>
          <cell r="G630" t="str">
            <v>MCL</v>
          </cell>
          <cell r="H630" t="str">
            <v>LAMINACION</v>
          </cell>
        </row>
        <row r="631">
          <cell r="C631" t="str">
            <v>01-2412</v>
          </cell>
          <cell r="D631" t="str">
            <v>TMMCGP207A001</v>
          </cell>
          <cell r="E631" t="str">
            <v>MORROCEL C.A.</v>
          </cell>
          <cell r="F631" t="str">
            <v>LINNER MTP  IMPRESO GARANTIA DE PUREZA</v>
          </cell>
          <cell r="G631" t="str">
            <v>MCL</v>
          </cell>
          <cell r="H631" t="str">
            <v>LAMINACION</v>
          </cell>
        </row>
        <row r="632">
          <cell r="C632" t="str">
            <v>01-2411</v>
          </cell>
          <cell r="D632" t="str">
            <v>TMCPLU2400001</v>
          </cell>
          <cell r="E632" t="str">
            <v>CORPORACION ORIENTAL DEL PLASTICO, C.A. (CORPLAST</v>
          </cell>
          <cell r="F632" t="str">
            <v>LAMINACION LINER INDUCCION UNIVERSAL SIN IMPRESIÓN</v>
          </cell>
          <cell r="G632" t="str">
            <v>MCL</v>
          </cell>
          <cell r="H632" t="str">
            <v>CORTE</v>
          </cell>
        </row>
        <row r="633">
          <cell r="C633" t="str">
            <v>01-2410</v>
          </cell>
          <cell r="D633" t="str">
            <v>TMMCPS0420001</v>
          </cell>
          <cell r="E633" t="str">
            <v>MORROCEL C.A.</v>
          </cell>
          <cell r="F633" t="str">
            <v>POLYPOUCH SILICONIZADO SIN IMPRESIÓN</v>
          </cell>
          <cell r="G633" t="str">
            <v>MCL</v>
          </cell>
          <cell r="H633" t="str">
            <v>LAMINACION</v>
          </cell>
        </row>
        <row r="634">
          <cell r="C634" t="str">
            <v>01-2408</v>
          </cell>
          <cell r="D634" t="str">
            <v>TMAWAA060A003</v>
          </cell>
          <cell r="E634" t="str">
            <v>ALUM-WARE PRODUCTOS DE ALUMINIO C.A.</v>
          </cell>
          <cell r="F634" t="str">
            <v>POLYPOUCH IMPRESO ANTIGRASO ALUM-WARE</v>
          </cell>
          <cell r="G634" t="str">
            <v>MCL</v>
          </cell>
          <cell r="H634" t="str">
            <v>LAMINACION</v>
          </cell>
        </row>
        <row r="635">
          <cell r="C635" t="str">
            <v>01-2414</v>
          </cell>
          <cell r="D635" t="str">
            <v>TXCPEM023A001</v>
          </cell>
          <cell r="E635" t="str">
            <v>CERVECERIA POLAR,C.A.</v>
          </cell>
          <cell r="F635" t="str">
            <v>ETIQUETA IMPRESA MALTIN POLAR 1,5 L</v>
          </cell>
          <cell r="G635" t="str">
            <v>CX</v>
          </cell>
          <cell r="H635" t="str">
            <v>CORTE</v>
          </cell>
        </row>
        <row r="636">
          <cell r="C636" t="str">
            <v>32-006068</v>
          </cell>
          <cell r="D636" t="str">
            <v>TMMCGP207A001</v>
          </cell>
          <cell r="E636" t="str">
            <v>MONDELEZ VZ,C.A</v>
          </cell>
          <cell r="F636" t="str">
            <v>LINNER MTP  IMPRESO GARANTIA DE PUREZA</v>
          </cell>
          <cell r="G636" t="str">
            <v>MCL</v>
          </cell>
          <cell r="H636" t="str">
            <v>LAMINACION</v>
          </cell>
        </row>
        <row r="637">
          <cell r="C637" t="str">
            <v>01-2415</v>
          </cell>
          <cell r="D637" t="str">
            <v>TMMCPS0420001</v>
          </cell>
          <cell r="E637" t="str">
            <v xml:space="preserve">INDUSTRIAS DE TAPAS TAIME, C.A </v>
          </cell>
          <cell r="F637" t="str">
            <v>LINER MTP IMP. GARANTIA DE PUREZA</v>
          </cell>
          <cell r="G637" t="str">
            <v>MCL</v>
          </cell>
          <cell r="H637" t="str">
            <v>LAMINACION</v>
          </cell>
        </row>
        <row r="638">
          <cell r="C638" t="str">
            <v>01-2416</v>
          </cell>
          <cell r="D638" t="str">
            <v>TMMCPS0420001</v>
          </cell>
          <cell r="E638" t="str">
            <v xml:space="preserve">INDUSTRIAS DE TAPAS TAIME, C.A </v>
          </cell>
          <cell r="F638" t="str">
            <v>LINER MTP IMPRESO GARANTIA DE PUREZA</v>
          </cell>
          <cell r="G638" t="str">
            <v>MCL</v>
          </cell>
          <cell r="H638" t="str">
            <v>LAMINACION</v>
          </cell>
        </row>
        <row r="639">
          <cell r="C639" t="str">
            <v>01-2418</v>
          </cell>
          <cell r="D639" t="str">
            <v>TXPACT040A001</v>
          </cell>
          <cell r="E639" t="str">
            <v>PEPSICO ALIMENTOS, S.C.A.</v>
          </cell>
          <cell r="F639" t="str">
            <v>LAMINACION IMPRESA CHEESE TRIS 150g</v>
          </cell>
          <cell r="G639" t="str">
            <v>CX</v>
          </cell>
          <cell r="H639" t="str">
            <v>LAMINACION</v>
          </cell>
        </row>
        <row r="640">
          <cell r="C640" t="str">
            <v>01-2422</v>
          </cell>
          <cell r="D640" t="str">
            <v>TMMCGP207A001</v>
          </cell>
          <cell r="E640" t="str">
            <v>MORROCEL C.A.</v>
          </cell>
          <cell r="F640" t="str">
            <v>LINNER MTP  IMPRESO GARANTIA DE PUREZA</v>
          </cell>
          <cell r="G640" t="str">
            <v>MCL</v>
          </cell>
          <cell r="H640" t="str">
            <v>LAMINACION</v>
          </cell>
        </row>
        <row r="641">
          <cell r="C641" t="str">
            <v>01-2423</v>
          </cell>
          <cell r="D641" t="str">
            <v>TMMCGP199A001</v>
          </cell>
          <cell r="E641" t="str">
            <v>MORROCEL C.A.</v>
          </cell>
          <cell r="F641" t="str">
            <v>LINNER MTP  IMPRESO GARANTIA DE PUREZA</v>
          </cell>
          <cell r="G641" t="str">
            <v>MCL</v>
          </cell>
          <cell r="H641" t="str">
            <v>LAMINACION</v>
          </cell>
        </row>
        <row r="642">
          <cell r="C642" t="str">
            <v>01-2419</v>
          </cell>
          <cell r="D642" t="str">
            <v>TXPADQ045B002</v>
          </cell>
          <cell r="E642" t="str">
            <v>PEPSICO ALIMENTOS, S.C.A.</v>
          </cell>
          <cell r="F642" t="str">
            <v xml:space="preserve">LAMINACIÓN IMPRESA DORITOS MEGA QUESO XXL 420 g  </v>
          </cell>
          <cell r="G642" t="str">
            <v>CX</v>
          </cell>
          <cell r="H642" t="str">
            <v>LAMINACION</v>
          </cell>
        </row>
        <row r="643">
          <cell r="C643" t="str">
            <v>01-2420</v>
          </cell>
          <cell r="D643" t="str">
            <v>TXPARF040B001</v>
          </cell>
          <cell r="E643" t="str">
            <v>PEPSICO ALIMENTOS, S.C.A.</v>
          </cell>
          <cell r="F643" t="str">
            <v xml:space="preserve">LAMINACIÓN IMPRESA RUFFLESS QUESO 125 g </v>
          </cell>
          <cell r="G643" t="str">
            <v>CX</v>
          </cell>
          <cell r="H643" t="str">
            <v>LAMINACION</v>
          </cell>
        </row>
        <row r="644">
          <cell r="C644" t="str">
            <v>01-2427</v>
          </cell>
          <cell r="D644" t="str">
            <v>TXPARO045A001</v>
          </cell>
          <cell r="E644" t="str">
            <v>PEPSICO ALIMENTOS, S.C.A.</v>
          </cell>
          <cell r="F644" t="str">
            <v>LAMINACION IMPRESA RUFFLES ORIGINAL 300g</v>
          </cell>
          <cell r="G644" t="str">
            <v>CX</v>
          </cell>
          <cell r="H644" t="str">
            <v>LAMINACION</v>
          </cell>
        </row>
        <row r="645">
          <cell r="C645" t="str">
            <v>01-2421</v>
          </cell>
          <cell r="D645" t="str">
            <v>TXPARO040A001</v>
          </cell>
          <cell r="E645" t="str">
            <v>PEPSICO ALIMENTOS, S.C.A.</v>
          </cell>
          <cell r="F645" t="str">
            <v>LAMINACION IMPRESA RUFFLES ORIGINAL 125g</v>
          </cell>
          <cell r="G645" t="str">
            <v>CX</v>
          </cell>
          <cell r="H645" t="str">
            <v>LAMINACION</v>
          </cell>
        </row>
        <row r="646">
          <cell r="C646" t="str">
            <v>21-0212</v>
          </cell>
          <cell r="D646" t="str">
            <v xml:space="preserve">TXSPDM039B002 </v>
          </cell>
          <cell r="E646" t="str">
            <v>C.A. SUCESORA DE JOSE PUIG &amp; CIA</v>
          </cell>
          <cell r="F646" t="str">
            <v>LAMINACIÓN IMPRESA DELICIAS MARIA CHOCOLATE 34 g.</v>
          </cell>
          <cell r="G646" t="str">
            <v>CX</v>
          </cell>
          <cell r="H646" t="str">
            <v>LAMINACION</v>
          </cell>
        </row>
        <row r="647">
          <cell r="C647" t="str">
            <v>21-0213</v>
          </cell>
          <cell r="D647" t="str">
            <v>TXSPDM039A001</v>
          </cell>
          <cell r="E647" t="str">
            <v>C.A. SUCESORA DE JOSE PUIG &amp; CIA</v>
          </cell>
          <cell r="F647" t="str">
            <v>LAMINACIÓN IMPRESA DELICIAS MARIA CHOCOLATE 136 g.</v>
          </cell>
          <cell r="G647" t="str">
            <v>CX</v>
          </cell>
          <cell r="H647" t="str">
            <v>LAMINACION</v>
          </cell>
        </row>
        <row r="648">
          <cell r="C648" t="str">
            <v>01-2429</v>
          </cell>
          <cell r="D648" t="str">
            <v>TMSFBF045A001</v>
          </cell>
          <cell r="E648" t="str">
            <v>PRODUCTOS SAN FRANCISCO C.A.</v>
          </cell>
          <cell r="F648" t="str">
            <v>POLYPOUCH IMPRESO BOCADILLOS SAN FRANCISCO</v>
          </cell>
          <cell r="G648" t="str">
            <v>MCL</v>
          </cell>
          <cell r="H648" t="str">
            <v>LAMINACION</v>
          </cell>
        </row>
        <row r="649">
          <cell r="C649" t="str">
            <v>01-2426</v>
          </cell>
          <cell r="D649" t="str">
            <v>TMAPTG0860001</v>
          </cell>
          <cell r="E649" t="str">
            <v>ALIMENTOS POLAR COMERCIAL, C.A.</v>
          </cell>
          <cell r="F649" t="str">
            <v>LAMINACION TAPAS GALÓN – 110 SIN IMPRESION</v>
          </cell>
          <cell r="G649" t="str">
            <v>MCL</v>
          </cell>
          <cell r="H649" t="str">
            <v>LAMINACION</v>
          </cell>
        </row>
        <row r="650">
          <cell r="C650" t="str">
            <v>01-2424</v>
          </cell>
          <cell r="D650" t="str">
            <v>TMSVLM0940001</v>
          </cell>
          <cell r="E650" t="str">
            <v>SONOCO VENEZOLANA, C.A.</v>
          </cell>
          <cell r="F650" t="str">
            <v>LAMINACION LINER RM 511 SIN IMPRESIÓN</v>
          </cell>
          <cell r="G650" t="str">
            <v>MCL</v>
          </cell>
          <cell r="H650" t="str">
            <v>LAMINACION</v>
          </cell>
        </row>
        <row r="651">
          <cell r="C651" t="str">
            <v>32-006070</v>
          </cell>
          <cell r="D651" t="str">
            <v>TXCOCM059A001</v>
          </cell>
          <cell r="E651" t="str">
            <v>CAFÉ ORIGEN, C.A.</v>
          </cell>
          <cell r="F651" t="str">
            <v>LAMINACION IMPRESA CAFÉ MADRID TOSTADO  MOLIDO 250 g</v>
          </cell>
          <cell r="G651" t="str">
            <v>CX</v>
          </cell>
          <cell r="H651" t="str">
            <v>LAMINACION</v>
          </cell>
        </row>
        <row r="652">
          <cell r="C652" t="str">
            <v>01-2425</v>
          </cell>
          <cell r="D652" t="str">
            <v>TMAPAL1190010</v>
          </cell>
          <cell r="E652" t="str">
            <v>ALIMENTOS POLAR COMERCIAL, C.A.</v>
          </cell>
          <cell r="F652" t="str">
            <v>ALUMINIO LAMINADO SIN IMPRESIÓN</v>
          </cell>
          <cell r="G652" t="str">
            <v>MCL</v>
          </cell>
          <cell r="H652" t="str">
            <v>LAMINACION</v>
          </cell>
        </row>
        <row r="653">
          <cell r="C653" t="str">
            <v>21-0211</v>
          </cell>
          <cell r="D653" t="str">
            <v>TXSPFC040A001</v>
          </cell>
          <cell r="E653" t="str">
            <v>C.A. SUCESORA DE JOSE PUIG &amp; CIA</v>
          </cell>
          <cell r="F653" t="str">
            <v>LAMINACION IMPRESA FAMILY CLUB 300g</v>
          </cell>
          <cell r="G653" t="str">
            <v>CX</v>
          </cell>
          <cell r="H653" t="str">
            <v>LAMINACION</v>
          </cell>
        </row>
        <row r="654">
          <cell r="C654" t="str">
            <v>01-2431</v>
          </cell>
          <cell r="D654" t="str">
            <v>TMAYGP207A001</v>
          </cell>
          <cell r="E654" t="str">
            <v>ANAYANSI,C.A.</v>
          </cell>
          <cell r="F654" t="str">
            <v>LINER TERMOSELLABLE MTP IMP. GARANTIA DE PUREZA</v>
          </cell>
          <cell r="G654" t="str">
            <v>MCL</v>
          </cell>
          <cell r="H654" t="str">
            <v>LAMINACION</v>
          </cell>
        </row>
        <row r="655">
          <cell r="C655" t="str">
            <v>01-2430</v>
          </cell>
          <cell r="D655" t="str">
            <v>TMAYGP207A001</v>
          </cell>
          <cell r="E655" t="str">
            <v>ANAYANSI,C.A.</v>
          </cell>
          <cell r="F655" t="str">
            <v>LINER TERMOSELLABLE MTP IMP. GARANTIA DE PUREZA</v>
          </cell>
          <cell r="G655" t="str">
            <v>MCL</v>
          </cell>
          <cell r="H655" t="str">
            <v>LAMINACION</v>
          </cell>
        </row>
        <row r="656">
          <cell r="C656" t="str">
            <v>01-2428</v>
          </cell>
          <cell r="D656" t="str">
            <v>TXPCPF023B001</v>
          </cell>
          <cell r="E656" t="str">
            <v xml:space="preserve">PEPSI-COLA VENEZUELA, C.A. </v>
          </cell>
          <cell r="F656" t="str">
            <v>ETIQUETA IMPRESA PEPSI  FREE 1,5 L</v>
          </cell>
          <cell r="G656" t="str">
            <v>CX</v>
          </cell>
          <cell r="H656" t="str">
            <v>CORTE</v>
          </cell>
        </row>
        <row r="657">
          <cell r="C657" t="str">
            <v>21-0204</v>
          </cell>
          <cell r="D657" t="str">
            <v>TXSPFC030A001</v>
          </cell>
          <cell r="E657" t="str">
            <v>C.A. SUCESORA DE JOSE PUIG &amp; CIA</v>
          </cell>
          <cell r="F657" t="str">
            <v>ENVOLTORIO INTERNO IMPRESO FAMILY CLUB 30g</v>
          </cell>
          <cell r="G657" t="str">
            <v>CX</v>
          </cell>
          <cell r="H657" t="str">
            <v>CORTE</v>
          </cell>
        </row>
        <row r="658">
          <cell r="C658" t="str">
            <v>32-006075</v>
          </cell>
          <cell r="D658" t="str">
            <v>TMFFLU2400001</v>
          </cell>
          <cell r="E658" t="str">
            <v>FABRICA FESTA S.A.</v>
          </cell>
          <cell r="F658" t="str">
            <v>LAMINACION LINER INDUCCION UNIVERSAL SIN IMPRESIÓN</v>
          </cell>
          <cell r="G658" t="str">
            <v>MCL</v>
          </cell>
          <cell r="H658" t="str">
            <v>CORTE</v>
          </cell>
        </row>
        <row r="659">
          <cell r="C659" t="str">
            <v>21-0216</v>
          </cell>
          <cell r="D659" t="str">
            <v>TXSPSS028A001</v>
          </cell>
          <cell r="E659" t="str">
            <v>C.A. SUCESORA DE JOSE PUIG &amp; CIA</v>
          </cell>
          <cell r="F659" t="str">
            <v>ENVOLTORIO EXTERNO IMPRESO SODA EL SOL 240 g</v>
          </cell>
          <cell r="G659" t="str">
            <v>CX</v>
          </cell>
          <cell r="H659" t="str">
            <v>CORTE</v>
          </cell>
        </row>
        <row r="660">
          <cell r="C660" t="str">
            <v>21-0218</v>
          </cell>
          <cell r="D660" t="str">
            <v>TXSPSP019A001</v>
          </cell>
          <cell r="E660" t="str">
            <v>C.A. SUCESORA DE JOSE PUIG &amp; CIA</v>
          </cell>
          <cell r="F660" t="str">
            <v>ENVOLTORIO INTERNO IMPRESO GALLETAS SODA PUIG 24 g</v>
          </cell>
          <cell r="G660" t="str">
            <v>CX</v>
          </cell>
          <cell r="H660" t="str">
            <v>CORTE</v>
          </cell>
        </row>
        <row r="661">
          <cell r="C661" t="str">
            <v>21-0217</v>
          </cell>
          <cell r="D661" t="str">
            <v>TXSPSP028B002</v>
          </cell>
          <cell r="E661" t="str">
            <v>C.A. SUCESORA DE JOSE PUIG &amp; CIA</v>
          </cell>
          <cell r="F661" t="str">
            <v>ENVOLTORIO EXTERNO IMPRESO SODA PUIG 240g</v>
          </cell>
          <cell r="G661" t="str">
            <v>CX</v>
          </cell>
          <cell r="H661" t="str">
            <v>CORTE</v>
          </cell>
        </row>
        <row r="662">
          <cell r="C662" t="str">
            <v>32-006073</v>
          </cell>
          <cell r="D662" t="str">
            <v>TXABCA041A001</v>
          </cell>
          <cell r="E662" t="str">
            <v>ALIMENTOS BOTALON, C.A.</v>
          </cell>
          <cell r="F662" t="str">
            <v>LAMINACION IMPRESA CAFE ARAUCA 100g</v>
          </cell>
          <cell r="G662" t="str">
            <v>CX</v>
          </cell>
          <cell r="H662" t="str">
            <v>LAMINACION</v>
          </cell>
        </row>
        <row r="663">
          <cell r="C663" t="str">
            <v>32-006060</v>
          </cell>
          <cell r="D663" t="str">
            <v>TMPSPP0700020</v>
          </cell>
          <cell r="E663" t="str">
            <v>PRODUCTOS SAN FRANCISCO C.A.</v>
          </cell>
          <cell r="F663" t="str">
            <v>POLYPOUCH SIN IMPRESIÓN</v>
          </cell>
          <cell r="G663" t="str">
            <v>MCL</v>
          </cell>
          <cell r="H663" t="str">
            <v>LAMINACION</v>
          </cell>
        </row>
        <row r="664">
          <cell r="C664" t="str">
            <v>01-2433</v>
          </cell>
          <cell r="D664" t="str">
            <v>TMTTGP207A001</v>
          </cell>
          <cell r="E664" t="str">
            <v xml:space="preserve">INDUSTRIAS DE TAPAS TAIME, C.A </v>
          </cell>
          <cell r="F664" t="str">
            <v>LINER MTP IMP. GARANTIA DE PUREZA</v>
          </cell>
          <cell r="G664" t="str">
            <v>MCL</v>
          </cell>
          <cell r="H664" t="str">
            <v>LAMINACION</v>
          </cell>
        </row>
        <row r="665">
          <cell r="C665" t="str">
            <v>21-0215</v>
          </cell>
          <cell r="D665" t="str">
            <v>TXSPSI028B002</v>
          </cell>
          <cell r="E665" t="str">
            <v>C.A. SUCESORA DE JOSE PUIG &amp; CIA</v>
          </cell>
          <cell r="F665" t="str">
            <v>ENVOLTORIO EXTERNO IMPRESO SODA PUIG INTEGRAL 290g</v>
          </cell>
          <cell r="G665" t="str">
            <v>CX</v>
          </cell>
          <cell r="H665" t="str">
            <v>CORTE</v>
          </cell>
        </row>
        <row r="666">
          <cell r="C666" t="str">
            <v>01-2434</v>
          </cell>
          <cell r="D666" t="str">
            <v>TXPADW040A001</v>
          </cell>
          <cell r="E666" t="str">
            <v>PEPSICO ALIMENTOS, S.C.A.</v>
          </cell>
          <cell r="F666" t="str">
            <v>LAMINACION IMPRESA DORITOS WONDER WOMAN 42g</v>
          </cell>
          <cell r="G666" t="str">
            <v>CX</v>
          </cell>
          <cell r="H666" t="str">
            <v>LAMINACION</v>
          </cell>
        </row>
        <row r="667">
          <cell r="C667" t="str">
            <v>01-2435</v>
          </cell>
          <cell r="D667" t="str">
            <v>TXPADW040B001</v>
          </cell>
          <cell r="E667" t="str">
            <v>PEPSICO ALIMENTOS, S.C.A.</v>
          </cell>
          <cell r="F667" t="str">
            <v>LAMINACION IMPRESA DORITOS WONDER WOMAN 145g</v>
          </cell>
          <cell r="G667" t="str">
            <v>CX</v>
          </cell>
          <cell r="H667" t="str">
            <v>LAMINACION</v>
          </cell>
        </row>
        <row r="668">
          <cell r="C668" t="str">
            <v>32-006072</v>
          </cell>
          <cell r="D668" t="str">
            <v>TXABFA065B001</v>
          </cell>
          <cell r="E668" t="str">
            <v>ALIMENTOS BOTALON, C.A.</v>
          </cell>
          <cell r="F668" t="str">
            <v>LAMINACION IMPRESA CAFE MOLIDO GOURMET FLOR DE ARAUCA 250g</v>
          </cell>
          <cell r="G668" t="str">
            <v>CX</v>
          </cell>
          <cell r="H668" t="str">
            <v>LAMINACION</v>
          </cell>
        </row>
        <row r="669">
          <cell r="C669" t="str">
            <v>32-006076</v>
          </cell>
          <cell r="D669" t="str">
            <v>TMARMA045A001</v>
          </cell>
          <cell r="E669" t="str">
            <v>ALFONZO RIVAS &amp; CIA, C.A.</v>
          </cell>
          <cell r="F669" t="str">
            <v>LAMINACION IMPRESA MAIZORITOS AZUCARADAS 240g</v>
          </cell>
          <cell r="G669" t="str">
            <v>MCL</v>
          </cell>
          <cell r="H669" t="str">
            <v>LAMINACION</v>
          </cell>
        </row>
        <row r="670">
          <cell r="C670" t="str">
            <v>32-006069</v>
          </cell>
          <cell r="D670" t="str">
            <v>TMARCF045A001</v>
          </cell>
          <cell r="E670" t="str">
            <v>ALFONZO RIVAS &amp; CIA, C.A.</v>
          </cell>
          <cell r="F670" t="str">
            <v>LAMINACION IMPRESA MAIZORITOS CRONCH FLAKES 300g</v>
          </cell>
          <cell r="G670" t="str">
            <v>MCL</v>
          </cell>
          <cell r="H670" t="str">
            <v>LAMINACION</v>
          </cell>
        </row>
        <row r="671">
          <cell r="C671" t="str">
            <v>32-006046</v>
          </cell>
          <cell r="D671" t="str">
            <v>TMTCAV138A001</v>
          </cell>
          <cell r="E671" t="str">
            <v>INVERSIONES TORREFACCION DEL CAFÉ, C.A</v>
          </cell>
          <cell r="F671" t="str">
            <v>LAMINACION IMPRESA CAFÉ AMANECER AL VACIO 250g</v>
          </cell>
          <cell r="G671" t="str">
            <v>MCL</v>
          </cell>
          <cell r="H671" t="str">
            <v>LAMINACION</v>
          </cell>
        </row>
        <row r="672">
          <cell r="C672" t="str">
            <v>32-006067</v>
          </cell>
          <cell r="D672" t="str">
            <v>TXIKCA092A001</v>
          </cell>
          <cell r="E672" t="str">
            <v>INDUSTRIAS KEL, C.A</v>
          </cell>
          <cell r="F672" t="str">
            <v>LAMINACION IMPRESA CREMA DE ARROZ KEL 450g</v>
          </cell>
          <cell r="G672" t="str">
            <v>CX</v>
          </cell>
          <cell r="H672" t="str">
            <v>LAMINACION</v>
          </cell>
        </row>
        <row r="673">
          <cell r="C673" t="str">
            <v>01-2437</v>
          </cell>
          <cell r="D673" t="str">
            <v>TXPCPF023B001</v>
          </cell>
          <cell r="E673" t="str">
            <v xml:space="preserve">PEPSI-COLA VENEZUELA, C.A. </v>
          </cell>
          <cell r="F673" t="str">
            <v>ETIQUETA IMPRESA PEPSI  FREE 1,5 L</v>
          </cell>
          <cell r="G673" t="str">
            <v>CX</v>
          </cell>
          <cell r="H673" t="str">
            <v>CORTE</v>
          </cell>
        </row>
        <row r="674">
          <cell r="C674" t="str">
            <v>32-006088</v>
          </cell>
          <cell r="D674" t="str">
            <v>TXABCA065A002</v>
          </cell>
          <cell r="E674" t="str">
            <v>ALIMENTOS BOTALON, C.A.</v>
          </cell>
          <cell r="F674" t="str">
            <v xml:space="preserve"> LAMINACION IMPRESA CAFÉ MOLIDO GOURMET  ARAUCA 200 g</v>
          </cell>
          <cell r="G674" t="str">
            <v>CX</v>
          </cell>
          <cell r="H674" t="str">
            <v>LAMINACION</v>
          </cell>
        </row>
        <row r="675">
          <cell r="C675" t="str">
            <v>32-006087</v>
          </cell>
          <cell r="D675" t="str">
            <v>TMFFLU2400001</v>
          </cell>
          <cell r="E675" t="str">
            <v>FABRICA FESTA S.A.</v>
          </cell>
          <cell r="F675" t="str">
            <v>LAMINACION LINER INDUCCION UNIVERSAL SIN IMPRESIÓN</v>
          </cell>
          <cell r="G675" t="str">
            <v>MCL</v>
          </cell>
          <cell r="H675" t="str">
            <v>CORTE</v>
          </cell>
        </row>
        <row r="676">
          <cell r="C676" t="str">
            <v>01-2439</v>
          </cell>
          <cell r="D676" t="str">
            <v>TMMCGP207A002</v>
          </cell>
          <cell r="E676" t="str">
            <v xml:space="preserve">INDUSTRIAS DE TAPAS TAIME, C.A </v>
          </cell>
          <cell r="F676" t="str">
            <v>LINER MTP IMPRESO GARANTIA DE PUREZA</v>
          </cell>
          <cell r="G676" t="str">
            <v>MCL</v>
          </cell>
          <cell r="H676" t="str">
            <v>CORTE</v>
          </cell>
        </row>
        <row r="677">
          <cell r="C677" t="str">
            <v>01-2438</v>
          </cell>
          <cell r="D677" t="str">
            <v>TXPCPF023B001</v>
          </cell>
          <cell r="E677" t="str">
            <v xml:space="preserve">PEPSI-COLA VENEZUELA, C.A. </v>
          </cell>
          <cell r="F677" t="str">
            <v>ETIQUETA IMPRESA PEPSI  FREE 1,5 L</v>
          </cell>
          <cell r="G677" t="str">
            <v>CX</v>
          </cell>
          <cell r="H677" t="str">
            <v>CORTE</v>
          </cell>
        </row>
        <row r="678">
          <cell r="C678" t="str">
            <v>21-0214</v>
          </cell>
          <cell r="D678" t="str">
            <v>TXSPKV043A001</v>
          </cell>
          <cell r="E678" t="str">
            <v>C.A. SUCESORA DE JOSE PUIG &amp; CIA</v>
          </cell>
          <cell r="F678" t="str">
            <v>LAMINACION IMPRESA KATY VAINILLA 128g</v>
          </cell>
          <cell r="G678" t="str">
            <v>CX</v>
          </cell>
          <cell r="H678" t="str">
            <v>LAMINACION</v>
          </cell>
        </row>
        <row r="679">
          <cell r="C679" t="str">
            <v>01-2438</v>
          </cell>
          <cell r="D679" t="str">
            <v>TXPCPF023B001</v>
          </cell>
          <cell r="E679" t="str">
            <v xml:space="preserve">PEPSI-COLA VENEZUELA, C.A. </v>
          </cell>
          <cell r="F679" t="str">
            <v>ETIQUETA IMPRESA PEPSI  FREE 1,5 L</v>
          </cell>
          <cell r="G679" t="str">
            <v>CX</v>
          </cell>
          <cell r="H679" t="str">
            <v>CORTE</v>
          </cell>
        </row>
        <row r="680">
          <cell r="C680" t="str">
            <v>01-2441</v>
          </cell>
          <cell r="D680" t="str">
            <v>TMTTGP207A001</v>
          </cell>
          <cell r="E680" t="str">
            <v xml:space="preserve">INDUSTRIAS DE TAPAS TAIME, C.A </v>
          </cell>
          <cell r="F680" t="str">
            <v>LINER MTP IMP. GARANTIA DE PUREZA</v>
          </cell>
          <cell r="G680" t="str">
            <v>MCL</v>
          </cell>
          <cell r="H680" t="str">
            <v>LAMINACION</v>
          </cell>
        </row>
        <row r="681">
          <cell r="C681" t="str">
            <v>21-0225</v>
          </cell>
          <cell r="D681" t="str">
            <v>TXSPMM048B002</v>
          </cell>
          <cell r="E681" t="str">
            <v>C.A. SUCESORA DE JOSE PUIG &amp; CIA</v>
          </cell>
          <cell r="F681" t="str">
            <v>LAMINACIÓN IMPRESA MINI MARÍA 200 g</v>
          </cell>
          <cell r="G681" t="str">
            <v>CX</v>
          </cell>
          <cell r="H681" t="str">
            <v>LAMINACION</v>
          </cell>
        </row>
        <row r="682">
          <cell r="C682" t="str">
            <v>21-0226</v>
          </cell>
          <cell r="D682" t="str">
            <v>TXSPMP042B002</v>
          </cell>
          <cell r="E682" t="str">
            <v>C.A. SUCESORA DE JOSE PUIG &amp; CIA</v>
          </cell>
          <cell r="F682" t="str">
            <v>LAMINACION IMPRESA MARIA PUIG SELECTA 168g</v>
          </cell>
          <cell r="G682" t="str">
            <v>CX</v>
          </cell>
          <cell r="H682" t="str">
            <v>LAMINACION</v>
          </cell>
        </row>
        <row r="683">
          <cell r="C683" t="str">
            <v>32-006079</v>
          </cell>
          <cell r="D683" t="str">
            <v>TMARMZ044B001</v>
          </cell>
          <cell r="E683" t="str">
            <v>ALFONZO RIVAS &amp; CIA, C.A.</v>
          </cell>
          <cell r="F683" t="str">
            <v>LAMINACION IMPRESA MAIZINA 400g</v>
          </cell>
          <cell r="G683" t="str">
            <v>MCL</v>
          </cell>
          <cell r="H683" t="str">
            <v>LAMINACION</v>
          </cell>
        </row>
        <row r="684">
          <cell r="C684" t="str">
            <v>01-2445</v>
          </cell>
          <cell r="D684" t="str">
            <v>TXPADW040B001</v>
          </cell>
          <cell r="E684" t="str">
            <v>PEPSICO ALIMENTOS, S.C.A.</v>
          </cell>
          <cell r="F684" t="str">
            <v>LAMINACION IMPRESA DORITOS WONDER WOMAN 145g</v>
          </cell>
          <cell r="G684" t="str">
            <v>CX</v>
          </cell>
          <cell r="H684" t="str">
            <v>LAMINACION</v>
          </cell>
        </row>
        <row r="685">
          <cell r="C685" t="str">
            <v>01-2443</v>
          </cell>
          <cell r="D685" t="str">
            <v>TMSSAL1190110</v>
          </cell>
          <cell r="E685" t="str">
            <v>ETIQUETAS SOL SIL C.A</v>
          </cell>
          <cell r="F685" t="str">
            <v>ALUMINIO LAMINADO SIN IMPRESIÓN</v>
          </cell>
          <cell r="G685" t="str">
            <v>MCL</v>
          </cell>
          <cell r="H685" t="str">
            <v>CORTE</v>
          </cell>
        </row>
        <row r="686">
          <cell r="C686" t="str">
            <v>01-2442</v>
          </cell>
          <cell r="D686" t="str">
            <v>TMAWAA060A003</v>
          </cell>
          <cell r="E686" t="str">
            <v>ALUM-WARE PRODUCTOS DE ALUMINIO C.A.</v>
          </cell>
          <cell r="F686" t="str">
            <v>POLYPOUCH IMPRESO ANTIGRASO ALUM-WARE</v>
          </cell>
          <cell r="G686" t="str">
            <v>MCL</v>
          </cell>
          <cell r="H686" t="str">
            <v>LAMINACION</v>
          </cell>
        </row>
        <row r="687">
          <cell r="C687" t="str">
            <v>01-2444</v>
          </cell>
          <cell r="D687" t="str">
            <v>TXPADW040A001</v>
          </cell>
          <cell r="E687" t="str">
            <v>PEPSICO ALIMENTOS, S.C.A.</v>
          </cell>
          <cell r="F687" t="str">
            <v>LAMINACION IMPRESA DORITOS WONDER WOMAN 42g</v>
          </cell>
          <cell r="G687" t="str">
            <v>CX</v>
          </cell>
          <cell r="H687" t="str">
            <v>LAMINACION</v>
          </cell>
        </row>
        <row r="688">
          <cell r="C688" t="str">
            <v>32-006078</v>
          </cell>
          <cell r="D688" t="str">
            <v>TMARMZ044D001</v>
          </cell>
          <cell r="E688" t="str">
            <v>ALFONZO RIVAS &amp; CIA, C.A.</v>
          </cell>
          <cell r="F688" t="str">
            <v>LAMINACION IMPRESA MAIZINA 200g</v>
          </cell>
          <cell r="G688" t="str">
            <v>MCL</v>
          </cell>
          <cell r="H688" t="str">
            <v>LAMINACION</v>
          </cell>
        </row>
        <row r="689">
          <cell r="C689" t="str">
            <v>32-006077</v>
          </cell>
          <cell r="D689" t="str">
            <v>TMAREFL0380001</v>
          </cell>
          <cell r="E689" t="str">
            <v>ALFONZO RIVAS &amp; CIA, C.A.</v>
          </cell>
          <cell r="F689" t="str">
            <v>LAMINACIÓN  SIN IMPRESIÓN FLIPS 220 g</v>
          </cell>
          <cell r="G689" t="str">
            <v>MCL</v>
          </cell>
          <cell r="H689" t="str">
            <v>LAMINACION</v>
          </cell>
        </row>
        <row r="690">
          <cell r="C690" t="str">
            <v>01-2446</v>
          </cell>
          <cell r="D690" t="str">
            <v>TMAPAL1190010</v>
          </cell>
          <cell r="E690" t="str">
            <v>ALIMENTOS POLAR COMERCIAL, C.A.</v>
          </cell>
          <cell r="F690" t="str">
            <v>ALUMINIO LAMINADO SIN IMPRESIÓN</v>
          </cell>
          <cell r="G690" t="str">
            <v>MCL</v>
          </cell>
          <cell r="H690" t="str">
            <v>LAMINACION</v>
          </cell>
        </row>
        <row r="691">
          <cell r="C691" t="str">
            <v>32-006091</v>
          </cell>
          <cell r="D691" t="str">
            <v>TXABFA065B001</v>
          </cell>
          <cell r="E691" t="str">
            <v>ALIMENTOS BOTALON, C.A.</v>
          </cell>
          <cell r="F691" t="str">
            <v>LAMINACION IMPRESA CAFE MOLIDO GOURMET FLOR DE ARAUCA 250g</v>
          </cell>
          <cell r="G691" t="str">
            <v>CX</v>
          </cell>
          <cell r="H691" t="str">
            <v>LAMINACION</v>
          </cell>
        </row>
        <row r="692">
          <cell r="C692" t="str">
            <v>21-0228</v>
          </cell>
          <cell r="D692" t="str">
            <v>TXSPFC040A001</v>
          </cell>
          <cell r="E692" t="str">
            <v>C.A. SUCESORA DE JOSE PUIG &amp; CIA</v>
          </cell>
          <cell r="F692" t="str">
            <v>LAMINACION IMPRESA FAMILY CLUB 300g</v>
          </cell>
          <cell r="G692" t="str">
            <v>CX</v>
          </cell>
          <cell r="H692" t="str">
            <v>LAMINACION</v>
          </cell>
        </row>
        <row r="693">
          <cell r="C693" t="str">
            <v>32-006089</v>
          </cell>
          <cell r="D693" t="str">
            <v>TMLIPR0450001</v>
          </cell>
          <cell r="E693" t="str">
            <v>LITO INNOVACIÓN 3.000, C. A.</v>
          </cell>
          <cell r="F693" t="str">
            <v>POLYPOUCH SIN IMPRESIÓN</v>
          </cell>
          <cell r="G693" t="str">
            <v>MCL</v>
          </cell>
          <cell r="H693" t="str">
            <v>LAMINACION</v>
          </cell>
        </row>
        <row r="694">
          <cell r="C694" t="str">
            <v>01-2448</v>
          </cell>
          <cell r="D694" t="str">
            <v>TMAWAA060A003</v>
          </cell>
          <cell r="E694" t="str">
            <v>ALUM-WARE PRODUCTOS DE ALUMINIO C.A.</v>
          </cell>
          <cell r="F694" t="str">
            <v>POLYPOUCH IMPRESO ANTIGRASO ALUM-WARE</v>
          </cell>
          <cell r="G694" t="str">
            <v>MCL</v>
          </cell>
          <cell r="H694" t="str">
            <v>LAMINACION</v>
          </cell>
        </row>
        <row r="695">
          <cell r="C695" t="str">
            <v>21-0227</v>
          </cell>
          <cell r="D695" t="str">
            <v>TXSPFC030A001</v>
          </cell>
          <cell r="E695" t="str">
            <v>C.A. SUCESORA DE JOSE PUIG &amp; CIA</v>
          </cell>
          <cell r="F695" t="str">
            <v>ENVOLTORIO INTERNO IMPRESO FAMILY CLUB 30g</v>
          </cell>
          <cell r="G695" t="str">
            <v>CX</v>
          </cell>
          <cell r="H695" t="str">
            <v>CORTE</v>
          </cell>
        </row>
        <row r="696">
          <cell r="C696" t="str">
            <v>01-2451</v>
          </cell>
          <cell r="D696" t="str">
            <v>TXMSGK030A001</v>
          </cell>
          <cell r="E696" t="str">
            <v>MULTINACIONAL DE SABORES C.A.</v>
          </cell>
          <cell r="F696" t="str">
            <v>ETIQUETA IMPRESA REFRESCO GLUP KOLITA 2 L</v>
          </cell>
          <cell r="G696" t="str">
            <v>CX</v>
          </cell>
          <cell r="H696" t="str">
            <v>CORTE</v>
          </cell>
        </row>
        <row r="697">
          <cell r="C697" t="str">
            <v>01-2450</v>
          </cell>
          <cell r="D697" t="str">
            <v>TXMSGF030A001</v>
          </cell>
          <cell r="E697" t="str">
            <v>MULTINACIONAL DE SABORES C.A.</v>
          </cell>
          <cell r="F697" t="str">
            <v>ETIQUE IMPRESA REFRESCO GLUP FRESH 2L</v>
          </cell>
          <cell r="G697" t="str">
            <v>CX</v>
          </cell>
          <cell r="H697" t="str">
            <v>CORTE</v>
          </cell>
        </row>
        <row r="698">
          <cell r="C698" t="str">
            <v>32-006090</v>
          </cell>
          <cell r="D698" t="str">
            <v>TMRDGP207A001</v>
          </cell>
          <cell r="E698" t="str">
            <v>REDICA,  C.A.</v>
          </cell>
          <cell r="F698" t="str">
            <v>LINER MTP IMP. GARANTIA DE PUREZA</v>
          </cell>
          <cell r="G698" t="str">
            <v>CX</v>
          </cell>
          <cell r="H698" t="str">
            <v>CORTE</v>
          </cell>
        </row>
        <row r="699">
          <cell r="C699" t="str">
            <v>21-0235</v>
          </cell>
          <cell r="D699" t="str">
            <v>TXSPSP019A001</v>
          </cell>
          <cell r="E699" t="str">
            <v>C.A. SUCESORA DE JOSE PUIG &amp; CIA</v>
          </cell>
          <cell r="F699" t="str">
            <v>ENVOLTORIO INTERNO IMPRESO GALLETAS SODA PUIG 24 g</v>
          </cell>
          <cell r="G699" t="str">
            <v>CX</v>
          </cell>
          <cell r="H699" t="str">
            <v>CORTE</v>
          </cell>
        </row>
        <row r="700">
          <cell r="C700" t="str">
            <v>01-2452</v>
          </cell>
          <cell r="D700" t="str">
            <v>TXMSGN030A001</v>
          </cell>
          <cell r="E700" t="str">
            <v>MULTINACIONAL DE SABORES C.A.</v>
          </cell>
          <cell r="F700" t="str">
            <v>ETIQUETA IMPRESA REFRESCO GLUP COLA NEGRA 2L</v>
          </cell>
          <cell r="G700" t="str">
            <v>CX</v>
          </cell>
          <cell r="H700" t="str">
            <v>CORTE</v>
          </cell>
        </row>
        <row r="701">
          <cell r="C701" t="str">
            <v>01-2456</v>
          </cell>
          <cell r="D701" t="str">
            <v>TXPCSC023A001</v>
          </cell>
          <cell r="E701" t="str">
            <v xml:space="preserve">PEPSI-COLA VENEZUELA, C.A. </v>
          </cell>
          <cell r="F701" t="str">
            <v>ETIQUETA IMPRESA SEVEN UP CERO 2 L</v>
          </cell>
          <cell r="G701" t="str">
            <v>CX</v>
          </cell>
          <cell r="H701" t="str">
            <v>CORTE</v>
          </cell>
        </row>
        <row r="702">
          <cell r="C702" t="str">
            <v>01-2457</v>
          </cell>
          <cell r="D702" t="str">
            <v>TXCPEM023A001</v>
          </cell>
          <cell r="E702" t="str">
            <v>CERVECERIA POLAR,C.A.</v>
          </cell>
          <cell r="F702" t="str">
            <v>ETIQUETA IMPRESA MALTIN POLAR 1,5 L</v>
          </cell>
          <cell r="G702" t="str">
            <v>CX</v>
          </cell>
          <cell r="H702" t="str">
            <v>CORTE</v>
          </cell>
        </row>
        <row r="703">
          <cell r="C703" t="str">
            <v>01-2454</v>
          </cell>
          <cell r="D703" t="str">
            <v>TXPCPF023C001</v>
          </cell>
          <cell r="E703" t="str">
            <v xml:space="preserve">PEPSI-COLA VENEZUELA, C.A. </v>
          </cell>
          <cell r="F703" t="str">
            <v>ETIQUETA IMPRESA PEPSI  FREE 2 L</v>
          </cell>
          <cell r="G703" t="str">
            <v>CX</v>
          </cell>
          <cell r="H703" t="str">
            <v>CORTE</v>
          </cell>
        </row>
        <row r="704">
          <cell r="C704" t="str">
            <v>21-0233</v>
          </cell>
          <cell r="D704" t="str">
            <v>TXSPSP024B001</v>
          </cell>
          <cell r="E704" t="str">
            <v>C.A. SUCESORA DE JOSE PUIG &amp; CIA</v>
          </cell>
          <cell r="F704" t="str">
            <v>ENVOLTORIO EXTERNO IMPRESO SODA PUIG 240g</v>
          </cell>
          <cell r="G704" t="str">
            <v>CX</v>
          </cell>
          <cell r="H704" t="str">
            <v>CORTE</v>
          </cell>
        </row>
        <row r="705">
          <cell r="C705" t="str">
            <v>21-0229</v>
          </cell>
          <cell r="D705" t="str">
            <v>TXSPVN042B002</v>
          </cell>
          <cell r="E705" t="str">
            <v>C.A. SUCESORA DE JOSE PUIG &amp; CIA</v>
          </cell>
          <cell r="F705" t="str">
            <v>LAMINACION IMPRESA MARILU VAINILLA 216g</v>
          </cell>
          <cell r="G705" t="str">
            <v>CX</v>
          </cell>
          <cell r="H705" t="str">
            <v>LAMINACION</v>
          </cell>
        </row>
        <row r="706">
          <cell r="C706" t="str">
            <v>21-0232</v>
          </cell>
          <cell r="D706" t="str">
            <v>TXSPSS024A001</v>
          </cell>
          <cell r="E706" t="str">
            <v>C.A. SUCESORA DE JOSE PUIG &amp; CIA</v>
          </cell>
          <cell r="F706" t="str">
            <v>ENVOLTORIO EXTERNO IMPRESO SODA EL SOL 240 g</v>
          </cell>
          <cell r="G706" t="str">
            <v>CX</v>
          </cell>
          <cell r="H706" t="str">
            <v>CORTE</v>
          </cell>
        </row>
        <row r="707">
          <cell r="C707" t="str">
            <v>01-2471</v>
          </cell>
          <cell r="D707" t="str">
            <v>TMTTGP199A001</v>
          </cell>
          <cell r="E707" t="str">
            <v xml:space="preserve">INDUSTRIAS DE TAPAS TAIME, C.A </v>
          </cell>
          <cell r="F707" t="str">
            <v>LINNER MTP  IMPRESO GARANTIA DE PUREZA</v>
          </cell>
          <cell r="G707" t="str">
            <v>MCL</v>
          </cell>
          <cell r="H707" t="str">
            <v>LAMINACION</v>
          </cell>
        </row>
        <row r="708">
          <cell r="C708" t="str">
            <v>01-2455</v>
          </cell>
          <cell r="D708" t="str">
            <v>TXPCPF023B001</v>
          </cell>
          <cell r="E708" t="str">
            <v xml:space="preserve">PEPSI-COLA VENEZUELA, C.A. </v>
          </cell>
          <cell r="F708" t="str">
            <v>ETIQUETA IMPRESA PEPSI  FREE 1,5 L</v>
          </cell>
          <cell r="G708" t="str">
            <v>CX</v>
          </cell>
          <cell r="H708" t="str">
            <v>CORTE</v>
          </cell>
        </row>
        <row r="709">
          <cell r="C709" t="str">
            <v>01-2465</v>
          </cell>
          <cell r="D709" t="str">
            <v>TXMSGJ030A001</v>
          </cell>
          <cell r="E709" t="str">
            <v>MULTINACIONAL DE SABORES C.A.</v>
          </cell>
          <cell r="F709" t="str">
            <v>ETIQUETA IMPRESA REFRESCO GLUP NARANJA 2L</v>
          </cell>
          <cell r="G709" t="str">
            <v>CX</v>
          </cell>
          <cell r="H709" t="str">
            <v>CORTE</v>
          </cell>
        </row>
        <row r="710">
          <cell r="C710" t="str">
            <v>01-2466</v>
          </cell>
          <cell r="D710" t="str">
            <v>TXMSGU030A001</v>
          </cell>
          <cell r="E710" t="str">
            <v>MULTINACIONAL DE SABORES C.A.</v>
          </cell>
          <cell r="F710" t="str">
            <v>ETIQUE IMPRESA REFRESCO GLUP UVA 2L</v>
          </cell>
          <cell r="G710" t="str">
            <v>CX</v>
          </cell>
          <cell r="H710" t="str">
            <v>CORTE</v>
          </cell>
        </row>
        <row r="711">
          <cell r="C711" t="str">
            <v>01-2467</v>
          </cell>
          <cell r="D711" t="str">
            <v>TXMSGN030B001</v>
          </cell>
          <cell r="E711" t="str">
            <v>MULTINACIONAL DE SABORES C.A.</v>
          </cell>
          <cell r="F711" t="str">
            <v>ETIQUETA IMPRESA REFRESCO GLUP COLA NEGRA 1,5 L</v>
          </cell>
          <cell r="G711" t="str">
            <v>CX</v>
          </cell>
          <cell r="H711" t="str">
            <v>CORTE</v>
          </cell>
        </row>
        <row r="712">
          <cell r="C712" t="str">
            <v>32-006085</v>
          </cell>
          <cell r="D712" t="str">
            <v>TMTCAV137A001</v>
          </cell>
          <cell r="E712" t="str">
            <v>INVERSIONES TORREFACCION DEL CAFÉ, C.A</v>
          </cell>
          <cell r="F712" t="str">
            <v>LAMINACION IMPRESA CAFÉ AMANECER AL VACIO 250g</v>
          </cell>
          <cell r="G712" t="str">
            <v>MCL</v>
          </cell>
          <cell r="H712" t="str">
            <v>LAMINACION</v>
          </cell>
        </row>
        <row r="713">
          <cell r="C713" t="str">
            <v>32-006083</v>
          </cell>
          <cell r="D713" t="str">
            <v>TXTFCA050A001</v>
          </cell>
          <cell r="E713" t="str">
            <v>INVERSIONES TORREFACCION DEL CAFÉ, C.A</v>
          </cell>
          <cell r="F713" t="str">
            <v>LAMINACION IMPRESA CAFÉ AMANECER MOLIDO GOURMET 200g</v>
          </cell>
          <cell r="G713" t="str">
            <v>CX</v>
          </cell>
          <cell r="H713" t="str">
            <v>LAMINACION</v>
          </cell>
        </row>
        <row r="714">
          <cell r="C714" t="str">
            <v>32-006084</v>
          </cell>
          <cell r="D714" t="str">
            <v>TXTFCA050B001</v>
          </cell>
          <cell r="E714" t="str">
            <v>INVERSIONES TORREFACCION DEL CAFÉ, C.A</v>
          </cell>
          <cell r="F714" t="str">
            <v>LAMINACION IMPRESA CAFÉ AMANECER MOLIDO GOURMET 500g</v>
          </cell>
          <cell r="G714" t="str">
            <v>CX</v>
          </cell>
          <cell r="H714" t="str">
            <v>LAMINACION</v>
          </cell>
        </row>
        <row r="715">
          <cell r="C715" t="str">
            <v>32-006080</v>
          </cell>
          <cell r="D715" t="str">
            <v>TXTFDN050A001</v>
          </cell>
          <cell r="E715" t="str">
            <v>INVERSIONES TORREFACCION DEL CAFÉ, C.A</v>
          </cell>
          <cell r="F715" t="str">
            <v>LAMINACION IMPRESA CAFÉ DELLA NONNA MOLIDO GOURMET 200 g.</v>
          </cell>
          <cell r="G715" t="str">
            <v>CX</v>
          </cell>
          <cell r="H715" t="str">
            <v>LAMINACION</v>
          </cell>
        </row>
        <row r="716">
          <cell r="C716" t="str">
            <v>01-2475</v>
          </cell>
          <cell r="D716" t="str">
            <v>TMSSAL1190110</v>
          </cell>
          <cell r="E716" t="str">
            <v>ETIQUETAS SOL SIL C.A</v>
          </cell>
          <cell r="F716" t="str">
            <v>ALUMINIO LAMINADO SIN IMPRESIÓN</v>
          </cell>
          <cell r="G716" t="str">
            <v>MCL</v>
          </cell>
          <cell r="H716" t="str">
            <v>CORTE</v>
          </cell>
        </row>
        <row r="717">
          <cell r="C717" t="str">
            <v>01-2474</v>
          </cell>
          <cell r="D717" t="str">
            <v>TMSSAL1190110</v>
          </cell>
          <cell r="E717" t="str">
            <v>ETIQUETAS SOL SIL C.A</v>
          </cell>
          <cell r="F717" t="str">
            <v>ALUMINIO LAMINADO SIN IMPRESIÓN</v>
          </cell>
          <cell r="G717" t="str">
            <v>MCL</v>
          </cell>
          <cell r="H717" t="str">
            <v>CORTE</v>
          </cell>
        </row>
        <row r="718">
          <cell r="C718" t="str">
            <v>32-006081</v>
          </cell>
          <cell r="D718" t="str">
            <v>TXTFDN050B001</v>
          </cell>
          <cell r="E718" t="str">
            <v>INVERSIONES TORREFACCION DEL CAFÉ, C.A</v>
          </cell>
          <cell r="F718" t="str">
            <v>LAMINACION IMPRESA CAFÉ DELLA NONNA MOLIDO GOURMET 500 g.</v>
          </cell>
          <cell r="G718" t="str">
            <v>CX</v>
          </cell>
          <cell r="H718" t="str">
            <v>LAMINACION</v>
          </cell>
        </row>
        <row r="719">
          <cell r="C719" t="str">
            <v>32-006086</v>
          </cell>
          <cell r="D719" t="str">
            <v>TXTFCA087A001</v>
          </cell>
          <cell r="E719" t="str">
            <v>INVERSIONES TORREFACCION DEL CAFÉ, C.A</v>
          </cell>
          <cell r="F719" t="str">
            <v>LAMINACION IMPRESA CAFÉ AMANECER TOSTADO GRANO 1000g</v>
          </cell>
          <cell r="G719" t="str">
            <v>CX</v>
          </cell>
          <cell r="H719" t="str">
            <v>LAMINACION</v>
          </cell>
        </row>
        <row r="720">
          <cell r="C720" t="str">
            <v>32-006082</v>
          </cell>
          <cell r="D720" t="str">
            <v>TXTFDN087A001</v>
          </cell>
          <cell r="E720" t="str">
            <v>INVERSIONES TORREFACCION DEL CAFÉ, C.A</v>
          </cell>
          <cell r="F720" t="str">
            <v>LAMINACION IMPRESA CAFÉ DELLA NONNA TOSTADO GRANO 1000g.</v>
          </cell>
          <cell r="G720" t="str">
            <v>CX</v>
          </cell>
          <cell r="H720" t="str">
            <v>LAMINACION</v>
          </cell>
        </row>
        <row r="721">
          <cell r="C721" t="str">
            <v>21-0230</v>
          </cell>
          <cell r="D721" t="str">
            <v>TXSPCH042B002</v>
          </cell>
          <cell r="E721" t="str">
            <v>C.A. SUCESORA DE JOSE PUIG &amp; CIA</v>
          </cell>
          <cell r="F721" t="str">
            <v>LAMINACION IMPRESA MARILU CHOCOLATE 216g</v>
          </cell>
          <cell r="G721" t="str">
            <v>MCL</v>
          </cell>
          <cell r="H721" t="str">
            <v>LAMINACION</v>
          </cell>
        </row>
        <row r="722">
          <cell r="C722" t="str">
            <v>01-2473</v>
          </cell>
          <cell r="D722" t="str">
            <v>TMAYGP199A001</v>
          </cell>
          <cell r="E722" t="str">
            <v>ANAYANSI,C.A.</v>
          </cell>
          <cell r="F722" t="str">
            <v>LINNER TERMOSELLABLE MTP  IMPRESO GARANTIA DE PUREZA</v>
          </cell>
          <cell r="G722" t="str">
            <v>MCL</v>
          </cell>
          <cell r="H722" t="str">
            <v>CORTE</v>
          </cell>
        </row>
        <row r="723">
          <cell r="C723" t="str">
            <v>01-2482</v>
          </cell>
          <cell r="D723" t="str">
            <v>TMCOAL1190001</v>
          </cell>
          <cell r="E723" t="str">
            <v>CONSORCIO OLEAGINOSO PORTUGUESA, S.A.</v>
          </cell>
          <cell r="F723" t="str">
            <v>ALUMINIO LAMINADO SIN IMPRESIÓN</v>
          </cell>
          <cell r="G723" t="str">
            <v>MCL</v>
          </cell>
          <cell r="H723" t="str">
            <v>LAMINACION</v>
          </cell>
        </row>
        <row r="724">
          <cell r="C724" t="str">
            <v>01-2484</v>
          </cell>
          <cell r="D724" t="str">
            <v>TMAPAL1190010</v>
          </cell>
          <cell r="E724" t="str">
            <v>ALIMENTOS POLAR COMERCIAL, C.A.</v>
          </cell>
          <cell r="F724" t="str">
            <v>ALUMINIO LAMINADO SIN IMPRESIÓN</v>
          </cell>
          <cell r="G724" t="str">
            <v>MCL</v>
          </cell>
          <cell r="H724" t="str">
            <v>LAMINACION</v>
          </cell>
        </row>
        <row r="725">
          <cell r="C725" t="str">
            <v>01-2483</v>
          </cell>
          <cell r="D725" t="str">
            <v>TMICPS0420001</v>
          </cell>
          <cell r="E725" t="str">
            <v>INDUSTRIAS CORPAÑAL,C.A.</v>
          </cell>
          <cell r="F725" t="str">
            <v>POLYPOUCH SILICONADO SIN IMPRESIÓN</v>
          </cell>
          <cell r="G725" t="str">
            <v>MCL</v>
          </cell>
          <cell r="H725" t="str">
            <v>LAMINACION</v>
          </cell>
        </row>
        <row r="726">
          <cell r="C726" t="str">
            <v>32-006099</v>
          </cell>
          <cell r="D726" t="str">
            <v>TMARMF045A001</v>
          </cell>
          <cell r="E726" t="str">
            <v>ALFONZO RIVAS &amp; CIA, C.A.</v>
          </cell>
          <cell r="F726" t="str">
            <v>LAMINACION IMPRESA MAIZORITOS FRUTY AROS 240g</v>
          </cell>
          <cell r="G726" t="str">
            <v>MCL</v>
          </cell>
          <cell r="H726" t="str">
            <v>LAMINACION</v>
          </cell>
        </row>
        <row r="727">
          <cell r="C727" t="str">
            <v>01-2468</v>
          </cell>
          <cell r="D727" t="str">
            <v>TXACBC040A001</v>
          </cell>
          <cell r="E727" t="str">
            <v>ALIMENTOS CHUCHES, C. A.</v>
          </cell>
          <cell r="F727" t="str">
            <v>LAMINACION IMPRESA BOLICHEESE 85 g</v>
          </cell>
          <cell r="G727" t="str">
            <v>CX</v>
          </cell>
          <cell r="H727" t="str">
            <v>LAMINACION</v>
          </cell>
        </row>
        <row r="728">
          <cell r="C728" t="str">
            <v>01-2482</v>
          </cell>
          <cell r="D728" t="str">
            <v>TMCOAL1190001</v>
          </cell>
          <cell r="E728" t="str">
            <v>CONSORCIO OLEAGINOSO PORTUGUESA, S.A.</v>
          </cell>
          <cell r="F728" t="str">
            <v>ALUMINIO LAMINADO SIN IMPRESIÓN</v>
          </cell>
          <cell r="G728" t="str">
            <v>MCL</v>
          </cell>
          <cell r="H728" t="str">
            <v>LAMINACION</v>
          </cell>
        </row>
        <row r="729">
          <cell r="C729" t="str">
            <v>01-2469</v>
          </cell>
          <cell r="D729" t="str">
            <v>TMSVLM0940001</v>
          </cell>
          <cell r="E729" t="str">
            <v>SONOCO VENEZOLANA, C.A.</v>
          </cell>
          <cell r="F729" t="str">
            <v>LAMINACION LINER RM 511 SIN IMPRESIÓN</v>
          </cell>
          <cell r="G729" t="str">
            <v>MCL</v>
          </cell>
          <cell r="H729" t="str">
            <v>LAMINACION</v>
          </cell>
        </row>
        <row r="730">
          <cell r="C730" t="str">
            <v>01-2472</v>
          </cell>
          <cell r="D730" t="str">
            <v>TMSVLM0940001</v>
          </cell>
          <cell r="E730" t="str">
            <v>SONOCO VENEZOLANA, C.A.</v>
          </cell>
          <cell r="F730" t="str">
            <v>LAMINACION LINER RM 511 SIN IMPRESIÓN</v>
          </cell>
          <cell r="G730" t="str">
            <v>MCL</v>
          </cell>
          <cell r="H730" t="str">
            <v>LAMINACION</v>
          </cell>
        </row>
        <row r="731">
          <cell r="C731" t="str">
            <v>01-2462</v>
          </cell>
          <cell r="D731" t="str">
            <v>TXMSPF030A001</v>
          </cell>
          <cell r="E731" t="str">
            <v>MULTINACIONAL DE SABORES C.A.</v>
          </cell>
          <cell r="F731" t="str">
            <v>ETIQUETA IMPRESA REFRESCO  GLUP PONCHE DE FRUTAS 2 L</v>
          </cell>
          <cell r="G731" t="str">
            <v>CX</v>
          </cell>
          <cell r="H731" t="str">
            <v>CORTE</v>
          </cell>
        </row>
        <row r="732">
          <cell r="C732" t="str">
            <v>01-2488</v>
          </cell>
          <cell r="D732" t="str">
            <v>TMMLPN094A001</v>
          </cell>
          <cell r="E732" t="str">
            <v>MONTALAR DE VENEZUELA, S.A.</v>
          </cell>
          <cell r="F732" t="str">
            <v>LAMINACIÓN IMPRESA PAPELÓN NATURAL 500g</v>
          </cell>
          <cell r="G732" t="str">
            <v>MCL</v>
          </cell>
          <cell r="H732" t="str">
            <v>LAMINACION</v>
          </cell>
        </row>
        <row r="733">
          <cell r="C733" t="str">
            <v>32-006122</v>
          </cell>
          <cell r="D733" t="str">
            <v>TMAVLU2400001</v>
          </cell>
          <cell r="E733" t="str">
            <v>ALPLA DE VENEZUELA, S.A.</v>
          </cell>
          <cell r="F733" t="str">
            <v>LAMINACION LINNER INDUCCIÓN UNIVERSAL SIN IMPRESIÓN</v>
          </cell>
          <cell r="G733" t="str">
            <v>MCL</v>
          </cell>
          <cell r="H733" t="str">
            <v>LAMINACION</v>
          </cell>
        </row>
        <row r="734">
          <cell r="C734" t="str">
            <v>01-2460</v>
          </cell>
          <cell r="D734" t="str">
            <v>TXMSGB030A001</v>
          </cell>
          <cell r="E734" t="str">
            <v>MULTINACIONAL DE SABORES C.A.</v>
          </cell>
          <cell r="F734" t="str">
            <v>ETIQUETA IMPRESA REFRESCO  GLUP CHICLE BOMBA 2 L</v>
          </cell>
          <cell r="G734" t="str">
            <v>CX</v>
          </cell>
          <cell r="H734" t="str">
            <v>CORTE</v>
          </cell>
        </row>
        <row r="735">
          <cell r="C735" t="str">
            <v>01-2464</v>
          </cell>
          <cell r="D735" t="str">
            <v>TXMSGV030A001</v>
          </cell>
          <cell r="E735" t="str">
            <v>MULTINACIONAL DE SABORES C.A.</v>
          </cell>
          <cell r="F735" t="str">
            <v>ETIQUETA IMPRESA REFRESCO  GLUP MANZANA VERDE 2 L</v>
          </cell>
          <cell r="G735" t="str">
            <v>CX</v>
          </cell>
          <cell r="H735" t="str">
            <v>CORTE</v>
          </cell>
        </row>
        <row r="736">
          <cell r="C736" t="str">
            <v>01-2477</v>
          </cell>
          <cell r="D736" t="str">
            <v>TMMLPN088A001</v>
          </cell>
          <cell r="E736" t="str">
            <v>MONTALAR DE VENEZUELA, S.A.</v>
          </cell>
          <cell r="F736" t="str">
            <v>LAMINACIÓN IMPRESA PAPELÓN NATURAL 500g</v>
          </cell>
          <cell r="G736" t="str">
            <v>MCL</v>
          </cell>
          <cell r="H736" t="str">
            <v>LAMINACION</v>
          </cell>
        </row>
        <row r="737">
          <cell r="C737" t="str">
            <v>01-2485</v>
          </cell>
          <cell r="D737" t="str">
            <v>TMAWAA060A004</v>
          </cell>
          <cell r="E737" t="str">
            <v>ALUM-WARE PRODUCTOS DE ALUMINIO C.A.</v>
          </cell>
          <cell r="F737" t="str">
            <v>POLYPOUCH IMPRESO ANTIGRASO ALUM-WARE</v>
          </cell>
          <cell r="G737" t="str">
            <v>MCL</v>
          </cell>
          <cell r="H737" t="str">
            <v>LAMINACION</v>
          </cell>
        </row>
        <row r="738">
          <cell r="C738" t="str">
            <v>21-0237</v>
          </cell>
          <cell r="D738" t="str">
            <v>TXSPGS024A001</v>
          </cell>
          <cell r="E738" t="str">
            <v>C.A. SUCESORA DE JOSE PUIG &amp; CIA</v>
          </cell>
          <cell r="F738" t="str">
            <v>ENVOLTORIO EXTERNO IMPRESO GALLETAS SALTINES 250g</v>
          </cell>
          <cell r="G738" t="str">
            <v>CX</v>
          </cell>
          <cell r="H738" t="str">
            <v>CORTE</v>
          </cell>
        </row>
        <row r="739">
          <cell r="C739" t="str">
            <v>01-2459</v>
          </cell>
          <cell r="D739" t="str">
            <v>TXMSGB030B001</v>
          </cell>
          <cell r="E739" t="str">
            <v>MULTINACIONAL DE SABORES C.A.</v>
          </cell>
          <cell r="F739" t="str">
            <v>ETIQUETA IMPRESA REFRESCO GLUP CHICLE BOMBA 1,5L</v>
          </cell>
          <cell r="G739" t="str">
            <v>CX</v>
          </cell>
          <cell r="H739" t="str">
            <v>CORTE</v>
          </cell>
        </row>
        <row r="740">
          <cell r="C740" t="str">
            <v>01-2463</v>
          </cell>
          <cell r="D740" t="str">
            <v>TXMSGV030B001</v>
          </cell>
          <cell r="E740" t="str">
            <v>MULTINACIONAL DE SABORES C.A.</v>
          </cell>
          <cell r="F740" t="str">
            <v>ETIQUETA IMPRESA REFRESCO GLUP MANZANA VERDE 1,5 L</v>
          </cell>
          <cell r="G740" t="str">
            <v>CX</v>
          </cell>
          <cell r="H740" t="str">
            <v>CORTE</v>
          </cell>
        </row>
        <row r="741">
          <cell r="C741" t="str">
            <v>01-2461</v>
          </cell>
          <cell r="D741" t="str">
            <v>TXMSPF030B001</v>
          </cell>
          <cell r="E741" t="str">
            <v>MULTINACIONAL DE SABORES C.A.</v>
          </cell>
          <cell r="F741" t="str">
            <v>ETIQUETA IMPRESA REFRESCO GLUP PONCHE DE FRUTAS 1,5L</v>
          </cell>
          <cell r="G741" t="str">
            <v>CX</v>
          </cell>
          <cell r="H741" t="str">
            <v>CORTE</v>
          </cell>
        </row>
        <row r="742">
          <cell r="C742" t="str">
            <v>01-2486</v>
          </cell>
          <cell r="D742" t="str">
            <v>TMTTGP199A001</v>
          </cell>
          <cell r="E742" t="str">
            <v xml:space="preserve">INDUSTRIAS DE TAPAS TAIME, C.A </v>
          </cell>
          <cell r="F742" t="str">
            <v>LINNER MTP  IMPRESO GARANTIA DE PUREZA</v>
          </cell>
          <cell r="G742" t="str">
            <v>MCL</v>
          </cell>
          <cell r="H742" t="str">
            <v>LAMINACION</v>
          </cell>
        </row>
        <row r="743">
          <cell r="C743" t="str">
            <v>21-0236</v>
          </cell>
          <cell r="D743" t="str">
            <v>TXSPCC048B002</v>
          </cell>
          <cell r="E743" t="str">
            <v>C.A. SUCESORA DE JOSE PUIG &amp; CIA</v>
          </cell>
          <cell r="F743" t="str">
            <v>LAMINACION IMPRESA GALLETAS COOKY CHIPS 200g</v>
          </cell>
          <cell r="G743" t="str">
            <v>CX</v>
          </cell>
          <cell r="H743" t="str">
            <v>LAMINACION</v>
          </cell>
        </row>
        <row r="744">
          <cell r="C744" t="str">
            <v>32-006092</v>
          </cell>
          <cell r="D744" t="str">
            <v>TMAHPG0700001</v>
          </cell>
          <cell r="E744" t="str">
            <v>ALIMENTOS HEINZ, C.A.</v>
          </cell>
          <cell r="F744" t="str">
            <v>POLYPOUCH SIN IMPRESIÓN (LAMINADO PARA GELATINA)</v>
          </cell>
          <cell r="G744" t="str">
            <v>MCL</v>
          </cell>
          <cell r="H744" t="str">
            <v>LAMINACION</v>
          </cell>
        </row>
        <row r="745">
          <cell r="C745" t="str">
            <v>32-006093</v>
          </cell>
          <cell r="D745" t="str">
            <v>TMAHPF1170001</v>
          </cell>
          <cell r="E745" t="str">
            <v>ALIMENTOS HEINZ, C.A.</v>
          </cell>
          <cell r="F745" t="str">
            <v xml:space="preserve">PAPEL POLY FOIL (MORROTRIPLEX PARA FLAN Y HELADOS) </v>
          </cell>
          <cell r="G745" t="str">
            <v>MCL</v>
          </cell>
          <cell r="H745" t="str">
            <v>LAMINACION</v>
          </cell>
        </row>
        <row r="746">
          <cell r="C746" t="str">
            <v>01-2486</v>
          </cell>
          <cell r="D746" t="str">
            <v>TMTTGP199A001</v>
          </cell>
          <cell r="E746" t="str">
            <v xml:space="preserve">INDUSTRIAS DE TAPAS TAIME, C.A </v>
          </cell>
          <cell r="F746" t="str">
            <v>LINNER MTP  IMPRESO GARANTIA DE PUREZA</v>
          </cell>
          <cell r="G746" t="str">
            <v>MCL</v>
          </cell>
          <cell r="H746" t="str">
            <v>LAMINACION</v>
          </cell>
        </row>
        <row r="747">
          <cell r="C747" t="str">
            <v>01-2483</v>
          </cell>
          <cell r="D747" t="str">
            <v>TMICPS0420001</v>
          </cell>
          <cell r="E747" t="str">
            <v>INDUSTRIAS CORPAÑAL,C.A.</v>
          </cell>
          <cell r="F747" t="str">
            <v>POLYPOUCH SILICONADO SIN IMPRESIÓN</v>
          </cell>
          <cell r="G747" t="str">
            <v>MCL</v>
          </cell>
          <cell r="H747" t="str">
            <v>LAMINACION</v>
          </cell>
        </row>
        <row r="748">
          <cell r="C748" t="str">
            <v>01-2478</v>
          </cell>
          <cell r="D748" t="str">
            <v>TXMNHJ054B001</v>
          </cell>
          <cell r="E748" t="str">
            <v>MOLINOS NACIONALES C.A (MONACA)</v>
          </cell>
          <cell r="F748" t="str">
            <v>LAMINACION IMPRESA HARINA JUANA BRICK 1 kg</v>
          </cell>
          <cell r="G748" t="str">
            <v>CX</v>
          </cell>
          <cell r="H748" t="str">
            <v>LAMINACION</v>
          </cell>
        </row>
        <row r="749">
          <cell r="C749" t="str">
            <v>21-0245</v>
          </cell>
          <cell r="D749" t="str">
            <v>TXNVPP045A001</v>
          </cell>
          <cell r="E749" t="str">
            <v>NESTLE VENEZUELA, S.A.</v>
          </cell>
          <cell r="F749" t="str">
            <v>LAMINACION IMPRESA PING PONG 150g</v>
          </cell>
          <cell r="G749" t="str">
            <v>CX</v>
          </cell>
          <cell r="H749" t="str">
            <v>LAMINACION</v>
          </cell>
        </row>
        <row r="750">
          <cell r="C750" t="str">
            <v>01-2480</v>
          </cell>
          <cell r="D750" t="str">
            <v>TXPAPS031A001</v>
          </cell>
          <cell r="E750" t="str">
            <v>PEPSICO ALIMENTOS, S.C.A.</v>
          </cell>
          <cell r="F750" t="str">
            <v>LAMINACIÓN IMPRESA PEPITO ORIGINAL (SIN VITAMINA) 25g</v>
          </cell>
          <cell r="G750" t="str">
            <v>CX</v>
          </cell>
          <cell r="H750" t="str">
            <v>LAMINACION</v>
          </cell>
        </row>
        <row r="751">
          <cell r="C751" t="str">
            <v>01-2489</v>
          </cell>
          <cell r="D751" t="str">
            <v>TMSSAL1190110</v>
          </cell>
          <cell r="E751" t="str">
            <v>ETIQUETAS SOL SIL C.A</v>
          </cell>
          <cell r="F751" t="str">
            <v>ALUMINIO LAMINADO SIN IMPRESIÓN</v>
          </cell>
          <cell r="G751" t="str">
            <v>MCL</v>
          </cell>
          <cell r="H751" t="str">
            <v>CORTE</v>
          </cell>
        </row>
        <row r="752">
          <cell r="C752" t="str">
            <v>01-2490</v>
          </cell>
          <cell r="D752" t="str">
            <v>TMSSAL1190090</v>
          </cell>
          <cell r="E752" t="str">
            <v>ETIQUETAS SOL SIL C.A</v>
          </cell>
          <cell r="F752" t="str">
            <v>ALUMINIO LAMINADO SIN IMPRESIÓN</v>
          </cell>
          <cell r="G752" t="str">
            <v>MCL</v>
          </cell>
          <cell r="H752" t="str">
            <v>CORTE</v>
          </cell>
        </row>
        <row r="753">
          <cell r="C753" t="str">
            <v>32-006102</v>
          </cell>
          <cell r="D753" t="str">
            <v>TMARMZ044D001</v>
          </cell>
          <cell r="E753" t="str">
            <v>ALFONZO RIVAS &amp; CIA, C.A.</v>
          </cell>
          <cell r="F753" t="str">
            <v>LAMINACION IMPRESA MAIZINA 200g</v>
          </cell>
          <cell r="G753" t="str">
            <v>MCL</v>
          </cell>
          <cell r="H753" t="str">
            <v>LAMINACION</v>
          </cell>
        </row>
        <row r="754">
          <cell r="C754" t="str">
            <v>01-2479</v>
          </cell>
          <cell r="D754" t="str">
            <v>TXPADQ045B002</v>
          </cell>
          <cell r="E754" t="str">
            <v>PEPSICO ALIMENTOS, S.C.A.</v>
          </cell>
          <cell r="F754" t="str">
            <v xml:space="preserve">LAMINACIÓN IMPRESA DORITOS MEGA QUESO XXL 420 g  </v>
          </cell>
          <cell r="G754" t="str">
            <v>CX</v>
          </cell>
          <cell r="H754" t="str">
            <v>LAMINACION</v>
          </cell>
        </row>
        <row r="755">
          <cell r="C755" t="str">
            <v>32-006120</v>
          </cell>
          <cell r="D755" t="str">
            <v>TMARCF045A001</v>
          </cell>
          <cell r="E755" t="str">
            <v>ALFONZO RIVAS &amp; CIA, C.A.</v>
          </cell>
          <cell r="F755" t="str">
            <v>LAMINACION IMPRESA MAIZORITOS CRONCH FLAKES 300g</v>
          </cell>
          <cell r="G755" t="str">
            <v>MCL</v>
          </cell>
          <cell r="H755" t="str">
            <v>LAMINACION</v>
          </cell>
        </row>
        <row r="756">
          <cell r="C756" t="str">
            <v>21-0239</v>
          </cell>
          <cell r="D756" t="str">
            <v>TXAMKE040A001</v>
          </cell>
          <cell r="E756" t="str">
            <v>ALIMENTOS MUNCHY, C.A.</v>
          </cell>
          <cell r="F756" t="str">
            <v>LAMINACION IMPRESA KESITOS 85 g</v>
          </cell>
          <cell r="G756" t="str">
            <v>CX</v>
          </cell>
          <cell r="H756" t="str">
            <v>LAMINACION</v>
          </cell>
        </row>
        <row r="757">
          <cell r="C757" t="str">
            <v>01-2501</v>
          </cell>
          <cell r="D757" t="str">
            <v>TMAYGP199A002</v>
          </cell>
          <cell r="E757" t="str">
            <v>ANAYANSI,C.A.</v>
          </cell>
          <cell r="F757" t="str">
            <v>LINER TERMOSELLABLE MTP IMP. GARANTIA DE PUREZA</v>
          </cell>
          <cell r="G757" t="str">
            <v>MCL</v>
          </cell>
          <cell r="H757" t="str">
            <v>CORTE</v>
          </cell>
        </row>
        <row r="758">
          <cell r="C758" t="str">
            <v>01-2500</v>
          </cell>
          <cell r="D758" t="str">
            <v>TMAYGP199A001</v>
          </cell>
          <cell r="E758" t="str">
            <v>ANAYANSI,C.A.</v>
          </cell>
          <cell r="F758" t="str">
            <v>LINNER TERMOSELLABLE MTP  IMPRESO GARANTIA DE PUREZA</v>
          </cell>
          <cell r="G758" t="str">
            <v>MCL</v>
          </cell>
          <cell r="H758" t="str">
            <v>CORTE</v>
          </cell>
        </row>
        <row r="759">
          <cell r="C759" t="str">
            <v>32-006103</v>
          </cell>
          <cell r="D759" t="str">
            <v>TMARMZ044B001</v>
          </cell>
          <cell r="E759" t="str">
            <v>ALFONZO RIVAS &amp; CIA, C.A.</v>
          </cell>
          <cell r="F759" t="str">
            <v>LAMINACION IMPRESA MAIZINA 400g</v>
          </cell>
          <cell r="G759" t="str">
            <v>MCL</v>
          </cell>
          <cell r="H759" t="str">
            <v>LAMINACION</v>
          </cell>
        </row>
        <row r="760">
          <cell r="C760" t="str">
            <v>32-006120</v>
          </cell>
          <cell r="D760" t="str">
            <v>TMARCF045A001</v>
          </cell>
          <cell r="E760" t="str">
            <v>ALFONZO RIVAS &amp; CIA, C.A.</v>
          </cell>
          <cell r="F760" t="str">
            <v>LAMINACION IMPRESA MAIZORITOS CRONCH FLAKES 300g</v>
          </cell>
          <cell r="G760" t="str">
            <v>MCL</v>
          </cell>
          <cell r="H760" t="str">
            <v>LAMINACION</v>
          </cell>
        </row>
        <row r="761">
          <cell r="C761" t="str">
            <v>32-006094</v>
          </cell>
          <cell r="D761" t="str">
            <v>TXABCA041A001</v>
          </cell>
          <cell r="E761" t="str">
            <v>ALIMENTOS BOTALON, C.A.</v>
          </cell>
          <cell r="F761" t="str">
            <v>LAMINACION IMPRESA CAFE ARAUCA 100g</v>
          </cell>
          <cell r="G761" t="str">
            <v>CX</v>
          </cell>
          <cell r="H761" t="str">
            <v>LAMINACION</v>
          </cell>
        </row>
        <row r="762">
          <cell r="C762" t="str">
            <v>21-0231</v>
          </cell>
          <cell r="D762" t="str">
            <v>TXSPKV039A002</v>
          </cell>
          <cell r="E762" t="str">
            <v>C.A. SUCESORA DE JOSE PUIG &amp; CIA</v>
          </cell>
          <cell r="F762" t="str">
            <v>LAMINACION IMPRESA KATY VAINILLA 32g</v>
          </cell>
          <cell r="G762" t="str">
            <v>CX</v>
          </cell>
          <cell r="H762" t="str">
            <v>LAMINACION</v>
          </cell>
        </row>
        <row r="763">
          <cell r="C763" t="str">
            <v>21-0247</v>
          </cell>
          <cell r="D763" t="str">
            <v>TXSPSP024B002</v>
          </cell>
          <cell r="E763" t="str">
            <v>C.A. SUCESORA DE JOSE PUIG &amp; CIA</v>
          </cell>
          <cell r="F763" t="str">
            <v>ENVOLTORIO INTERNO IMPRESO SODA PUIG 24g</v>
          </cell>
          <cell r="G763" t="str">
            <v>CX</v>
          </cell>
          <cell r="H763" t="str">
            <v>CORTE</v>
          </cell>
        </row>
        <row r="764">
          <cell r="C764" t="str">
            <v>32-006098</v>
          </cell>
          <cell r="D764" t="str">
            <v>TXABSS065B002</v>
          </cell>
          <cell r="E764" t="str">
            <v>ALIMENTOS BOTALON, C.A.</v>
          </cell>
          <cell r="F764" t="str">
            <v>LAMINACION IMPRESA CAFÉ MOLIDO GOURMET SAN SALVADOR 500 g</v>
          </cell>
          <cell r="G764" t="str">
            <v>CX</v>
          </cell>
          <cell r="H764" t="str">
            <v>LAMINACION</v>
          </cell>
        </row>
        <row r="765">
          <cell r="C765" t="str">
            <v>32-006097</v>
          </cell>
          <cell r="D765" t="str">
            <v>TXABSS065C001</v>
          </cell>
          <cell r="E765" t="str">
            <v>ALIMENTOS BOTALON, C.A.</v>
          </cell>
          <cell r="F765" t="str">
            <v>LAMINACION IMPRESA CAFÉ  MOLIDO GOURMET  SAN SALVADOR 250 g</v>
          </cell>
          <cell r="G765" t="str">
            <v>CX</v>
          </cell>
          <cell r="H765" t="str">
            <v>LAMINACION</v>
          </cell>
        </row>
        <row r="766">
          <cell r="C766" t="str">
            <v>32-006096</v>
          </cell>
          <cell r="D766" t="str">
            <v>TXABFA065B001</v>
          </cell>
          <cell r="E766" t="str">
            <v>ALIMENTOS BOTALON, C.A.</v>
          </cell>
          <cell r="F766" t="str">
            <v>LAMINACION IMPRESA CAFE MOLIDO GOURMET FLOR DE ARAUCA 250g</v>
          </cell>
          <cell r="G766" t="str">
            <v>CX</v>
          </cell>
          <cell r="H766" t="str">
            <v>LAMINACION</v>
          </cell>
        </row>
        <row r="767">
          <cell r="C767" t="str">
            <v>01-2488</v>
          </cell>
          <cell r="D767" t="str">
            <v>TMMLPN094A001</v>
          </cell>
          <cell r="E767" t="str">
            <v>MONTALAR DE VENEZUELA, S.A.</v>
          </cell>
          <cell r="F767" t="str">
            <v>LAMINACIÓN IMPRESA PAPELÓN NATURAL 500g</v>
          </cell>
          <cell r="G767" t="str">
            <v>MCL</v>
          </cell>
          <cell r="H767" t="str">
            <v>LAMINACION</v>
          </cell>
        </row>
        <row r="768">
          <cell r="C768" t="str">
            <v>01-2480</v>
          </cell>
          <cell r="D768" t="str">
            <v>TXPAPS031A001</v>
          </cell>
          <cell r="E768" t="str">
            <v>PEPSICO ALIMENTOS, S.C.A.</v>
          </cell>
          <cell r="F768" t="str">
            <v>LAMINACIÓN IMPRESA PEPITO ORIGINAL (SIN VITAMINA) 25g</v>
          </cell>
          <cell r="G768" t="str">
            <v>CX</v>
          </cell>
          <cell r="H768" t="str">
            <v>LAMINACION</v>
          </cell>
        </row>
        <row r="769">
          <cell r="C769" t="str">
            <v>01-2504</v>
          </cell>
          <cell r="D769" t="str">
            <v>TMGCOD0300001</v>
          </cell>
          <cell r="E769" t="str">
            <v>GENIA CARE, C.A.</v>
          </cell>
          <cell r="F769" t="str">
            <v>DORSO SIN IMPRESIÓN GASAS ESTERILIZADAS ORTOBAN 7,5x 7,5cm</v>
          </cell>
          <cell r="G769" t="str">
            <v>MCL</v>
          </cell>
          <cell r="H769" t="str">
            <v>CORTE</v>
          </cell>
        </row>
        <row r="770">
          <cell r="C770" t="str">
            <v>01-2505</v>
          </cell>
          <cell r="D770" t="str">
            <v>TMSCFD111A001</v>
          </cell>
          <cell r="E770" t="str">
            <v>SERVICIOS INDUTRIALES SERGEIN CHAPARRO</v>
          </cell>
          <cell r="F770" t="str">
            <v>LAMINACION IMPRESA FONDO DORADO</v>
          </cell>
          <cell r="G770" t="str">
            <v>MCL</v>
          </cell>
          <cell r="H770" t="str">
            <v>CORTE</v>
          </cell>
        </row>
        <row r="771">
          <cell r="C771" t="str">
            <v>32-006095</v>
          </cell>
          <cell r="D771" t="str">
            <v>TXABCA065A002</v>
          </cell>
          <cell r="E771" t="str">
            <v>ALIMENTOS BOTALON, C.A.</v>
          </cell>
          <cell r="F771" t="str">
            <v xml:space="preserve"> LAMINACION IMPRESA CAFÉ MOLIDO GOURMET  ARAUCA 200 g</v>
          </cell>
          <cell r="G771" t="str">
            <v>CX</v>
          </cell>
          <cell r="H771" t="str">
            <v>LAMINACION</v>
          </cell>
        </row>
        <row r="772">
          <cell r="C772" t="str">
            <v>21-0246</v>
          </cell>
          <cell r="D772" t="str">
            <v>TXSPMM048B002</v>
          </cell>
          <cell r="E772" t="str">
            <v>C.A. SUCESORA DE JOSE PUIG &amp; CIA</v>
          </cell>
          <cell r="F772" t="str">
            <v>LAMINACIÓN IMPRESA MINI MARÍA 200 g</v>
          </cell>
          <cell r="G772" t="str">
            <v>CX</v>
          </cell>
          <cell r="H772" t="str">
            <v>LAMINACION</v>
          </cell>
        </row>
        <row r="773">
          <cell r="C773" t="str">
            <v>01-2503</v>
          </cell>
          <cell r="D773" t="str">
            <v>TMGCOF043A001</v>
          </cell>
          <cell r="E773" t="str">
            <v>GENIA CARE, C.A.</v>
          </cell>
          <cell r="F773" t="str">
            <v>POLYPOUCH IMPRESO FRENTE GASA ESTERIZADAS ORTOBAN 7,5 * 7,5 cm</v>
          </cell>
          <cell r="G773" t="str">
            <v>MCL</v>
          </cell>
          <cell r="H773" t="str">
            <v>LAMINACION</v>
          </cell>
        </row>
        <row r="774">
          <cell r="C774" t="str">
            <v>32-006104</v>
          </cell>
          <cell r="D774" t="str">
            <v>TMARMZ044A001</v>
          </cell>
          <cell r="E774" t="str">
            <v>ALFONZO RIVAS &amp; CIA, C.A.</v>
          </cell>
          <cell r="F774" t="str">
            <v>LAMINACION IMPRESA MAIZINA 90 g</v>
          </cell>
          <cell r="G774" t="str">
            <v>MCL</v>
          </cell>
          <cell r="H774" t="str">
            <v>LAMINACION</v>
          </cell>
        </row>
        <row r="775">
          <cell r="C775" t="str">
            <v>21-0249</v>
          </cell>
          <cell r="D775" t="str">
            <v>TXSPFC030A001</v>
          </cell>
          <cell r="E775" t="str">
            <v>C.A. SUCESORA DE JOSE PUIG &amp; CIA</v>
          </cell>
          <cell r="F775" t="str">
            <v>ENVOLTORIO INTERNO IMPRESO FAMILY CLUB 30g</v>
          </cell>
          <cell r="G775" t="str">
            <v>CX</v>
          </cell>
          <cell r="H775" t="str">
            <v>CORTE</v>
          </cell>
        </row>
        <row r="776">
          <cell r="C776" t="str">
            <v>21-0252</v>
          </cell>
          <cell r="D776" t="str">
            <v>TXSPSP019A001</v>
          </cell>
          <cell r="E776" t="str">
            <v>C.A. SUCESORA DE JOSE PUIG &amp; CIA</v>
          </cell>
          <cell r="F776" t="str">
            <v>ENVOLTORIO INTERNO IMPRESO GALLETAS SODA PUIG 24 g</v>
          </cell>
          <cell r="G776" t="str">
            <v>CX</v>
          </cell>
          <cell r="H776" t="str">
            <v>CORTE</v>
          </cell>
        </row>
        <row r="777">
          <cell r="C777" t="str">
            <v>32-006125</v>
          </cell>
          <cell r="D777" t="str">
            <v>TMAHCA083A001</v>
          </cell>
          <cell r="E777" t="str">
            <v>ALIMENTOS HEINZ, C.A.</v>
          </cell>
          <cell r="F777" t="str">
            <v xml:space="preserve">LAMINACIÓN IMPRESA CREMA DE ARROZ POLLY 450 g. </v>
          </cell>
          <cell r="G777" t="str">
            <v>MCL</v>
          </cell>
          <cell r="H777" t="str">
            <v>LAMINACION</v>
          </cell>
        </row>
        <row r="778">
          <cell r="C778" t="str">
            <v>32-006126</v>
          </cell>
          <cell r="D778" t="str">
            <v>TXIKCA092B001</v>
          </cell>
          <cell r="E778" t="str">
            <v>INDUSTRIAS KEL, C.A</v>
          </cell>
          <cell r="F778" t="str">
            <v>LAMINACION IMPRESA CREMA DE ARROZ KEL 900g</v>
          </cell>
          <cell r="G778" t="str">
            <v>CX</v>
          </cell>
          <cell r="H778" t="str">
            <v>LAMINACION</v>
          </cell>
        </row>
        <row r="779">
          <cell r="C779" t="str">
            <v>32-006113</v>
          </cell>
          <cell r="D779" t="str">
            <v>TXIKCA092C001</v>
          </cell>
          <cell r="E779" t="str">
            <v>INDUSTRIAS KEL, C.A</v>
          </cell>
          <cell r="F779" t="str">
            <v>LAMINACIÓN IMPRESA CREMA DE ARROZ KEL 225 g</v>
          </cell>
          <cell r="G779" t="str">
            <v>CX</v>
          </cell>
          <cell r="H779" t="str">
            <v>LAMINACION</v>
          </cell>
        </row>
        <row r="780">
          <cell r="C780" t="str">
            <v>21-0248</v>
          </cell>
          <cell r="D780" t="str">
            <v>TXSPSP028B002</v>
          </cell>
          <cell r="E780" t="str">
            <v>C.A. SUCESORA DE JOSE PUIG &amp; CIA</v>
          </cell>
          <cell r="F780" t="str">
            <v>ENVOLTORIO EXTERNO IMPRESO SODA PUIG 240g</v>
          </cell>
          <cell r="G780" t="str">
            <v>CX</v>
          </cell>
          <cell r="H780" t="str">
            <v>CORTE</v>
          </cell>
        </row>
        <row r="781">
          <cell r="C781" t="str">
            <v>32-006124</v>
          </cell>
          <cell r="D781" t="str">
            <v>TXCOCM059A001</v>
          </cell>
          <cell r="E781" t="str">
            <v>CAFÉ ORIGEN, C.A.</v>
          </cell>
          <cell r="F781" t="str">
            <v>LAMINACION IMPRESA CAFÉ MADRID TOSTADO  MOLIDO 250 g</v>
          </cell>
          <cell r="G781" t="str">
            <v>CX</v>
          </cell>
          <cell r="H781" t="str">
            <v>LAMINACION</v>
          </cell>
        </row>
        <row r="782">
          <cell r="C782" t="str">
            <v>01-2494</v>
          </cell>
          <cell r="D782" t="str">
            <v>TXPCPF023C001</v>
          </cell>
          <cell r="E782" t="str">
            <v xml:space="preserve">PEPSI-COLA VENEZUELA, C.A. </v>
          </cell>
          <cell r="F782" t="str">
            <v>ETIQUETA IMPRESA PEPSI  FREE 2 L</v>
          </cell>
          <cell r="G782" t="str">
            <v>CX</v>
          </cell>
          <cell r="H782" t="str">
            <v>CORTE</v>
          </cell>
        </row>
        <row r="783">
          <cell r="C783" t="str">
            <v>01-2493</v>
          </cell>
          <cell r="D783" t="str">
            <v>TXPCPF023C001</v>
          </cell>
          <cell r="E783" t="str">
            <v xml:space="preserve">PEPSI-COLA VENEZUELA, C.A. </v>
          </cell>
          <cell r="F783" t="str">
            <v>ETIQUETA IMPRESA PEPSI  FREE 2 L</v>
          </cell>
          <cell r="G783" t="str">
            <v>CX</v>
          </cell>
          <cell r="H783" t="str">
            <v>CORTE</v>
          </cell>
        </row>
        <row r="784">
          <cell r="C784" t="str">
            <v>01-2495</v>
          </cell>
          <cell r="D784" t="str">
            <v>TXPCSC023A001</v>
          </cell>
          <cell r="E784" t="str">
            <v xml:space="preserve">PEPSI-COLA VENEZUELA, C.A. </v>
          </cell>
          <cell r="F784" t="str">
            <v>ETIQUETA IMPRESA SEVEN UP CERO 2 L</v>
          </cell>
          <cell r="G784" t="str">
            <v>CX</v>
          </cell>
          <cell r="H784" t="str">
            <v>CORTE</v>
          </cell>
        </row>
        <row r="785">
          <cell r="C785" t="str">
            <v>01-2496</v>
          </cell>
          <cell r="D785" t="str">
            <v>TXPCPF023B001</v>
          </cell>
          <cell r="E785" t="str">
            <v xml:space="preserve">PEPSI-COLA VENEZUELA, C.A. </v>
          </cell>
          <cell r="F785" t="str">
            <v>ETIQUETA IMPRESA PEPSI  FREE 1,5 L</v>
          </cell>
          <cell r="G785" t="str">
            <v>CX</v>
          </cell>
          <cell r="H785" t="str">
            <v>CORTE</v>
          </cell>
        </row>
        <row r="786">
          <cell r="C786" t="str">
            <v>01-2497</v>
          </cell>
          <cell r="D786" t="str">
            <v>TXPCPF023B001</v>
          </cell>
          <cell r="E786" t="str">
            <v xml:space="preserve">PEPSI-COLA VENEZUELA, C.A. </v>
          </cell>
          <cell r="F786" t="str">
            <v>ETIQUETA IMPRESA PEPSI  FREE 1,5 L</v>
          </cell>
          <cell r="G786" t="str">
            <v>CX</v>
          </cell>
          <cell r="H786" t="str">
            <v>CORTE</v>
          </cell>
        </row>
        <row r="787">
          <cell r="C787" t="str">
            <v>21-0253</v>
          </cell>
          <cell r="D787" t="str">
            <v>TXSPCC048B002</v>
          </cell>
          <cell r="E787" t="str">
            <v>C.A. SUCESORA DE JOSE PUIG &amp; CIA</v>
          </cell>
          <cell r="F787" t="str">
            <v>LAMINACION IMPRESA GALLETAS COOKY CHIPS 200g</v>
          </cell>
          <cell r="G787" t="str">
            <v>CX</v>
          </cell>
          <cell r="H787" t="str">
            <v>LAMINACION</v>
          </cell>
        </row>
        <row r="788">
          <cell r="C788" t="str">
            <v>21-0254</v>
          </cell>
          <cell r="D788" t="str">
            <v>TXSPCH042B002</v>
          </cell>
          <cell r="E788" t="str">
            <v>C.A. SUCESORA DE JOSE PUIG &amp; CIA</v>
          </cell>
          <cell r="F788" t="str">
            <v>LAMINACION IMPRESA MARILU CHOCOLATE 216g</v>
          </cell>
          <cell r="G788" t="str">
            <v>MCL</v>
          </cell>
          <cell r="H788" t="str">
            <v>LAMINACION</v>
          </cell>
        </row>
        <row r="789">
          <cell r="C789" t="str">
            <v>32-006132</v>
          </cell>
          <cell r="D789" t="str">
            <v>TMMCGP212A001</v>
          </cell>
          <cell r="E789" t="str">
            <v>MONDELEZ VZ,C.A</v>
          </cell>
          <cell r="F789" t="str">
            <v>LINNER MTP  IMPRESO GARANTIA DE PUREZA</v>
          </cell>
          <cell r="G789" t="str">
            <v>MCL</v>
          </cell>
          <cell r="H789" t="str">
            <v>LAMINACION</v>
          </cell>
        </row>
        <row r="790">
          <cell r="C790" t="str">
            <v>32-006133</v>
          </cell>
          <cell r="D790" t="str">
            <v>TMFFLU2400001</v>
          </cell>
          <cell r="E790" t="str">
            <v>FABRICA FESTA S.A.</v>
          </cell>
          <cell r="F790" t="str">
            <v>LAMINACION LINER INDUCCION UNIVERSAL SIN IMPRESIÓN</v>
          </cell>
          <cell r="G790" t="str">
            <v>MCL</v>
          </cell>
          <cell r="H790" t="str">
            <v>CORTE</v>
          </cell>
        </row>
        <row r="791">
          <cell r="C791" t="str">
            <v>01-2507</v>
          </cell>
          <cell r="D791" t="str">
            <v>TMSSAL1190110</v>
          </cell>
          <cell r="E791" t="str">
            <v>ETIQUETAS SOL SIL C.A</v>
          </cell>
          <cell r="F791" t="str">
            <v>ALUMINIO LAMINADO SIN IMPRESIÓN</v>
          </cell>
          <cell r="G791" t="str">
            <v>MCL</v>
          </cell>
          <cell r="H791" t="str">
            <v>CORTE</v>
          </cell>
        </row>
        <row r="792">
          <cell r="C792" t="str">
            <v>01-2508</v>
          </cell>
          <cell r="D792" t="str">
            <v>TMMPLU242001</v>
          </cell>
          <cell r="E792" t="str">
            <v>MEGA PET, C.A.</v>
          </cell>
          <cell r="F792" t="str">
            <v>LAMINACION LINER DE INDUCCION S/I</v>
          </cell>
          <cell r="G792" t="str">
            <v>MCL</v>
          </cell>
          <cell r="H792" t="str">
            <v>CORTE</v>
          </cell>
        </row>
        <row r="793">
          <cell r="C793" t="str">
            <v>21-0261</v>
          </cell>
          <cell r="D793" t="str">
            <v>TXSPQK048A001</v>
          </cell>
          <cell r="E793" t="str">
            <v>C.A. SUCESORA DE JOSE PUIG &amp; CIA</v>
          </cell>
          <cell r="F793" t="str">
            <v xml:space="preserve">LAMINACION IMPRESA Q-KISS 200 g </v>
          </cell>
          <cell r="G793" t="str">
            <v>CX</v>
          </cell>
          <cell r="H793" t="str">
            <v>LAMINACION</v>
          </cell>
        </row>
        <row r="794">
          <cell r="C794" t="str">
            <v>21-0256</v>
          </cell>
          <cell r="D794" t="str">
            <v>TXSPSP028B002</v>
          </cell>
          <cell r="E794" t="str">
            <v>C.A. SUCESORA DE JOSE PUIG &amp; CIA</v>
          </cell>
          <cell r="F794" t="str">
            <v>ENVOLTORIO EXTERNO IMPRESO SODA PUIG 240g</v>
          </cell>
          <cell r="G794" t="str">
            <v>CX</v>
          </cell>
          <cell r="H794" t="str">
            <v>CORTE</v>
          </cell>
        </row>
        <row r="795">
          <cell r="C795" t="str">
            <v>01-2509</v>
          </cell>
          <cell r="D795" t="str">
            <v>TXMNAL048A001</v>
          </cell>
          <cell r="E795" t="str">
            <v>MOLINOS NACIONALES C.A (MONACA)</v>
          </cell>
          <cell r="F795" t="str">
            <v>LAMINACION IMPRESA AVENA LASSIE 400g</v>
          </cell>
          <cell r="G795" t="str">
            <v>CX</v>
          </cell>
          <cell r="H795" t="str">
            <v>LAMINACION</v>
          </cell>
        </row>
        <row r="796">
          <cell r="C796" t="str">
            <v>21-0259</v>
          </cell>
          <cell r="D796" t="str">
            <v>TXSPSS024A001</v>
          </cell>
          <cell r="E796" t="str">
            <v>C.A. SUCESORA DE JOSE PUIG &amp; CIA</v>
          </cell>
          <cell r="F796" t="str">
            <v>ENVOLTORIO EXTERNO IMPRESO SODA EL SOL 240 g</v>
          </cell>
          <cell r="G796" t="str">
            <v>CX</v>
          </cell>
          <cell r="H796" t="str">
            <v>CORTE</v>
          </cell>
        </row>
        <row r="797">
          <cell r="C797" t="str">
            <v>01-2476</v>
          </cell>
          <cell r="D797" t="str">
            <v>TMMLAG069A001</v>
          </cell>
          <cell r="E797" t="str">
            <v>MONTALAR DE VENEZUELA, S.A.</v>
          </cell>
          <cell r="F797" t="str">
            <v>LAMINACION IMPRESA AZUCAR PULVERIZADA GLASS 1 Kg</v>
          </cell>
          <cell r="G797" t="str">
            <v>MCL</v>
          </cell>
          <cell r="H797" t="str">
            <v>LAMINACION</v>
          </cell>
        </row>
        <row r="798">
          <cell r="C798" t="str">
            <v>21-0255</v>
          </cell>
          <cell r="D798" t="str">
            <v>TXSPMP042B002</v>
          </cell>
          <cell r="E798" t="str">
            <v>C.A. SUCESORA DE JOSE PUIG &amp; CIA</v>
          </cell>
          <cell r="F798" t="str">
            <v>LAMINACION IMPRESA MARIA PUIG SELECTA 168g</v>
          </cell>
          <cell r="G798" t="str">
            <v>CX</v>
          </cell>
          <cell r="H798" t="str">
            <v>LAMINACION</v>
          </cell>
        </row>
        <row r="799">
          <cell r="C799" t="str">
            <v>21-0264</v>
          </cell>
          <cell r="D799" t="str">
            <v>TXSPEV042A001</v>
          </cell>
          <cell r="E799" t="str">
            <v>C.A. SUCESORA DE JOSE PUIG &amp; CIA</v>
          </cell>
          <cell r="F799" t="str">
            <v>LAMINACION  IMPRESA GALLETA ÉLITE VAINILLA 100g.</v>
          </cell>
          <cell r="G799" t="str">
            <v>CX</v>
          </cell>
          <cell r="H799" t="str">
            <v>LAMINACION</v>
          </cell>
        </row>
        <row r="800">
          <cell r="C800" t="str">
            <v>01-2524</v>
          </cell>
          <cell r="D800" t="str">
            <v>TMMCGP199A001</v>
          </cell>
          <cell r="E800" t="str">
            <v>MORROCEL C.A.</v>
          </cell>
          <cell r="F800" t="str">
            <v>LINNER MTP  IMPRESO GARANTIA DE PUREZA</v>
          </cell>
          <cell r="G800" t="str">
            <v>MCL</v>
          </cell>
          <cell r="H800" t="str">
            <v>LAMINACION</v>
          </cell>
        </row>
        <row r="801">
          <cell r="C801" t="str">
            <v>01-2523</v>
          </cell>
          <cell r="D801" t="str">
            <v>TMTTGP199A001</v>
          </cell>
          <cell r="E801" t="str">
            <v>MORROCEL C.A.</v>
          </cell>
          <cell r="F801" t="str">
            <v>LINNER MTP  IMPRESO GARANTIA DE PUREZA</v>
          </cell>
          <cell r="G801" t="str">
            <v>MCL</v>
          </cell>
          <cell r="H801" t="str">
            <v>LAMINACION</v>
          </cell>
        </row>
        <row r="802">
          <cell r="C802" t="str">
            <v>32-006101</v>
          </cell>
          <cell r="D802" t="str">
            <v>TMARFD045A001</v>
          </cell>
          <cell r="E802" t="str">
            <v>ALFONZO RIVAS &amp; CIA, C.A.</v>
          </cell>
          <cell r="F802" t="str">
            <v>LAMINACION IMPRESA FLIPS DULCE DE LECHE 120g</v>
          </cell>
          <cell r="G802" t="str">
            <v>MCL</v>
          </cell>
          <cell r="H802" t="str">
            <v>LAMINACION</v>
          </cell>
        </row>
        <row r="803">
          <cell r="C803" t="str">
            <v>21-0256</v>
          </cell>
          <cell r="D803" t="str">
            <v>TXSPSP028B002</v>
          </cell>
          <cell r="E803" t="str">
            <v>C.A. SUCESORA DE JOSE PUIG &amp; CIA</v>
          </cell>
          <cell r="F803" t="str">
            <v>ENVOLTORIO EXTERNO IMPRESO SODA PUIG 240g</v>
          </cell>
          <cell r="G803" t="str">
            <v>CX</v>
          </cell>
          <cell r="H803" t="str">
            <v>CORTE</v>
          </cell>
        </row>
        <row r="804">
          <cell r="C804" t="str">
            <v>01-2525</v>
          </cell>
          <cell r="D804" t="str">
            <v>TMTTGP199A001</v>
          </cell>
          <cell r="E804" t="str">
            <v xml:space="preserve">INDUSTRIAS DE TAPAS TAIME, C.A </v>
          </cell>
          <cell r="F804" t="str">
            <v>LINNER MTP  IMPRESO GARANTIA DE PUREZA</v>
          </cell>
          <cell r="G804" t="str">
            <v>MCL</v>
          </cell>
          <cell r="H804" t="str">
            <v>LAMINACION</v>
          </cell>
        </row>
        <row r="805">
          <cell r="C805" t="str">
            <v>32-006100</v>
          </cell>
          <cell r="D805" t="str">
            <v>TMARFC045A001</v>
          </cell>
          <cell r="E805" t="str">
            <v>ALFONZO RIVAS &amp; CIA, C.A.</v>
          </cell>
          <cell r="F805" t="str">
            <v xml:space="preserve">LAMINACION IMPRESA FLIPS CHOCOLATE 120 g </v>
          </cell>
          <cell r="G805" t="str">
            <v>MCL</v>
          </cell>
          <cell r="H805" t="str">
            <v>LAMINACION</v>
          </cell>
        </row>
        <row r="806">
          <cell r="C806" t="str">
            <v>32-006121</v>
          </cell>
          <cell r="D806" t="str">
            <v>TMARFL0380001</v>
          </cell>
          <cell r="E806" t="str">
            <v>ALFONZO RIVAS &amp; CIA, C.A.</v>
          </cell>
          <cell r="F806" t="str">
            <v>LAMINACIÓN  SIN IMPRESIÓN FLIPS 220 g</v>
          </cell>
          <cell r="G806" t="str">
            <v>MCL</v>
          </cell>
          <cell r="H806" t="str">
            <v>LAMINACION</v>
          </cell>
        </row>
        <row r="807">
          <cell r="C807" t="str">
            <v>21-0265</v>
          </cell>
          <cell r="D807" t="str">
            <v>TXSPEC042A001</v>
          </cell>
          <cell r="E807" t="str">
            <v>C.A. SUCESORA DE JOSE PUIG &amp; CIA</v>
          </cell>
          <cell r="F807" t="str">
            <v>LAMINACIOPN IMPRESA GALLETA ELITE CHOCOLATE 100g</v>
          </cell>
          <cell r="G807" t="str">
            <v>CX</v>
          </cell>
          <cell r="H807" t="str">
            <v>LAMINACION</v>
          </cell>
        </row>
        <row r="808">
          <cell r="C808" t="str">
            <v>32-006085</v>
          </cell>
          <cell r="D808" t="str">
            <v>TMTCAV137A001</v>
          </cell>
          <cell r="E808" t="str">
            <v>INVERSIONES TORREFACCION DEL CAFÉ, C.A</v>
          </cell>
          <cell r="F808" t="str">
            <v>LAMINACION IMPRESA CAFÉ AMANECER AL VACIO 250g</v>
          </cell>
          <cell r="G808" t="str">
            <v>MCL</v>
          </cell>
          <cell r="H808" t="str">
            <v>LAMINACION</v>
          </cell>
        </row>
        <row r="809">
          <cell r="C809" t="str">
            <v>21-0263</v>
          </cell>
          <cell r="D809" t="str">
            <v>TXSPCH042B002</v>
          </cell>
          <cell r="E809" t="str">
            <v>C.A. SUCESORA DE JOSE PUIG &amp; CIA</v>
          </cell>
          <cell r="F809" t="str">
            <v>LAMINACION IMPRESA MARILU CHOCOLATE 216g</v>
          </cell>
          <cell r="G809" t="str">
            <v>MCL</v>
          </cell>
          <cell r="H809" t="str">
            <v>LAMINACION</v>
          </cell>
        </row>
        <row r="810">
          <cell r="C810" t="str">
            <v>21-0262</v>
          </cell>
          <cell r="D810" t="str">
            <v>TXSPVN042B002</v>
          </cell>
          <cell r="E810" t="str">
            <v>C.A. SUCESORA DE JOSE PUIG &amp; CIA</v>
          </cell>
          <cell r="F810" t="str">
            <v>LAMINACION IMPRESA MARILU VAINILLA 216g</v>
          </cell>
          <cell r="G810" t="str">
            <v>CX</v>
          </cell>
          <cell r="H810" t="str">
            <v>LAMINACION</v>
          </cell>
        </row>
        <row r="811">
          <cell r="C811" t="str">
            <v>32-006096</v>
          </cell>
          <cell r="D811" t="str">
            <v>TXABFA065B001</v>
          </cell>
          <cell r="E811" t="str">
            <v>ALIMENTOS BOTALON, C.A.</v>
          </cell>
          <cell r="F811" t="str">
            <v>LAMINACION IMPRESA CAFE MOLIDO GOURMET FLOR DE ARAUCA 250g</v>
          </cell>
          <cell r="G811" t="str">
            <v>CX</v>
          </cell>
          <cell r="H811" t="str">
            <v>LAMINACION</v>
          </cell>
        </row>
        <row r="812">
          <cell r="C812" t="str">
            <v>32-006135</v>
          </cell>
          <cell r="D812" t="str">
            <v>TMFFLU2400001</v>
          </cell>
          <cell r="E812" t="str">
            <v>FABRICA FESTA S.A.</v>
          </cell>
          <cell r="F812" t="str">
            <v>LAMINACION LINER INDUCCION UNIVERSAL SIN IMPRESIÓN</v>
          </cell>
          <cell r="G812" t="str">
            <v>MCL</v>
          </cell>
          <cell r="H812" t="str">
            <v>CORTE</v>
          </cell>
        </row>
        <row r="813">
          <cell r="C813" t="str">
            <v>32-006146</v>
          </cell>
          <cell r="D813" t="str">
            <v>TMFFLU2400001</v>
          </cell>
          <cell r="E813" t="str">
            <v>FABRICA FESTA S.A.</v>
          </cell>
          <cell r="F813" t="str">
            <v>LAMINACION LINER INDUCCION UNIVERSAL SIN IMPRESIÓN</v>
          </cell>
          <cell r="G813" t="str">
            <v>MCL</v>
          </cell>
          <cell r="H813" t="str">
            <v>CORTE</v>
          </cell>
        </row>
        <row r="814">
          <cell r="C814" t="str">
            <v>01-2529</v>
          </cell>
          <cell r="D814" t="str">
            <v>TMSCFD111A001</v>
          </cell>
          <cell r="E814" t="str">
            <v>SERVICIOS INDUTRIALES SERGEIN CHAPARRO</v>
          </cell>
          <cell r="F814" t="str">
            <v>LAMINACION IMPRESA FONDO DORADO</v>
          </cell>
          <cell r="G814" t="str">
            <v>MCL</v>
          </cell>
          <cell r="H814" t="str">
            <v>CORTE</v>
          </cell>
        </row>
        <row r="815">
          <cell r="C815" t="str">
            <v>01-2530</v>
          </cell>
          <cell r="D815" t="str">
            <v>TMSCFP1100001</v>
          </cell>
          <cell r="E815" t="str">
            <v>SERVICIOS INDUTRIALES SERGEIN CHAPARRO</v>
          </cell>
          <cell r="F815" t="str">
            <v>LAMINACION FONDO PLATA SIN IMPRESIÓN</v>
          </cell>
          <cell r="G815" t="str">
            <v>MCL</v>
          </cell>
          <cell r="H815" t="str">
            <v>CORTE</v>
          </cell>
        </row>
        <row r="816">
          <cell r="C816" t="str">
            <v>21-0257</v>
          </cell>
          <cell r="D816" t="str">
            <v>TXSPSP024B002</v>
          </cell>
          <cell r="E816" t="str">
            <v>C.A. SUCESORA DE JOSE PUIG &amp; CIA</v>
          </cell>
          <cell r="F816" t="str">
            <v>ENVOLTORIO INTERNO IMPRESO SODA PUIG 24g</v>
          </cell>
          <cell r="G816" t="str">
            <v>CX</v>
          </cell>
          <cell r="H816" t="str">
            <v>CORTE</v>
          </cell>
        </row>
        <row r="817">
          <cell r="C817" t="str">
            <v>21-0258</v>
          </cell>
          <cell r="D817" t="str">
            <v>TXSPSS024B001</v>
          </cell>
          <cell r="E817" t="str">
            <v>C.A. SUCESORA DE JOSE PUIG &amp; CIA</v>
          </cell>
          <cell r="F817" t="str">
            <v>ENVOLTORIO INTERNO IMPRESO SODA EL SOL 24g</v>
          </cell>
          <cell r="G817" t="str">
            <v>CX</v>
          </cell>
          <cell r="H817" t="str">
            <v>CORTE</v>
          </cell>
        </row>
        <row r="818">
          <cell r="C818" t="str">
            <v>01-2513</v>
          </cell>
          <cell r="D818" t="str">
            <v>TXPARO040A001</v>
          </cell>
          <cell r="E818" t="str">
            <v>PEPSICO ALIMENTOS, S.C.A.</v>
          </cell>
          <cell r="F818" t="str">
            <v>LAMINACION IMPRESA RUFFLES ORIGINAL 125g</v>
          </cell>
          <cell r="G818" t="str">
            <v>CX</v>
          </cell>
          <cell r="H818" t="str">
            <v>LAMINACION</v>
          </cell>
        </row>
        <row r="819">
          <cell r="C819" t="str">
            <v>01-2516</v>
          </cell>
          <cell r="D819" t="str">
            <v>TXPAPS031A001</v>
          </cell>
          <cell r="E819" t="str">
            <v>PEPSICO ALIMENTOS, S.C.A.</v>
          </cell>
          <cell r="F819" t="str">
            <v>LAMINACIÓN IMPRESA PEPITO ORIGINAL (SIN VITAMINA) 25g</v>
          </cell>
          <cell r="G819" t="str">
            <v>CX</v>
          </cell>
          <cell r="H819" t="str">
            <v>LAMINACION</v>
          </cell>
        </row>
        <row r="820">
          <cell r="C820" t="str">
            <v>32-006129</v>
          </cell>
          <cell r="D820" t="str">
            <v>TMAJGU087A001</v>
          </cell>
          <cell r="E820" t="str">
            <v>ALIMENTOS DEL JARDIN C.A.</v>
          </cell>
          <cell r="F820" t="str">
            <v>LAMINACION IMPRESA FRUXI GELATINA UVA 40g</v>
          </cell>
          <cell r="G820" t="str">
            <v>MCL</v>
          </cell>
          <cell r="H820" t="str">
            <v>LAMINACION</v>
          </cell>
        </row>
        <row r="821">
          <cell r="C821" t="str">
            <v>32-006130</v>
          </cell>
          <cell r="D821" t="str">
            <v>TMAJGP087A001</v>
          </cell>
          <cell r="E821" t="str">
            <v>ALIMENTOS DEL JARDIN C.A.</v>
          </cell>
          <cell r="F821" t="str">
            <v>LAMINACION IMPRESA FRUXI GELATINA PIÑA 40g</v>
          </cell>
          <cell r="G821" t="str">
            <v>MCL</v>
          </cell>
          <cell r="H821" t="str">
            <v>LAMINACION</v>
          </cell>
        </row>
        <row r="822">
          <cell r="C822" t="str">
            <v>32-006128</v>
          </cell>
          <cell r="D822" t="str">
            <v>TMAJGS087A001</v>
          </cell>
          <cell r="E822" t="str">
            <v>ALIMENTOS DEL JARDIN C.A.</v>
          </cell>
          <cell r="F822" t="str">
            <v>LAMINACION IMPRESA FRUXI GELATINA FRESA 40g</v>
          </cell>
          <cell r="G822" t="str">
            <v>MCL</v>
          </cell>
          <cell r="H822" t="str">
            <v>LAMINACION</v>
          </cell>
        </row>
        <row r="823">
          <cell r="C823" t="str">
            <v>01-2515</v>
          </cell>
          <cell r="D823" t="str">
            <v>TXPAJS040C001</v>
          </cell>
          <cell r="E823" t="str">
            <v>PEPSICO ALIMENTOS, S.C.A.</v>
          </cell>
          <cell r="F823" t="str">
            <v>LAMINACION IMPRESA PAPAS JACKS SAL 80g</v>
          </cell>
          <cell r="G823" t="str">
            <v>CX</v>
          </cell>
          <cell r="H823" t="str">
            <v>LAMINACION</v>
          </cell>
        </row>
        <row r="824">
          <cell r="C824" t="str">
            <v>32-006131</v>
          </cell>
          <cell r="D824" t="str">
            <v>TMAJGF087A001</v>
          </cell>
          <cell r="E824" t="str">
            <v>ALIMENTOS DEL JARDIN C.A.</v>
          </cell>
          <cell r="F824" t="str">
            <v>LAMINACION IMPRESA FRUXI GELATINA FRAMBUESA 40g</v>
          </cell>
          <cell r="G824" t="str">
            <v>MCL</v>
          </cell>
          <cell r="H824" t="str">
            <v>LAMINACION</v>
          </cell>
        </row>
        <row r="825">
          <cell r="C825" t="str">
            <v>21-0261</v>
          </cell>
          <cell r="D825" t="str">
            <v>TXSPQK048A001</v>
          </cell>
          <cell r="E825" t="str">
            <v>C.A. SUCESORA DE JOSE PUIG &amp; CIA</v>
          </cell>
          <cell r="F825" t="str">
            <v xml:space="preserve">LAMINACION IMPRESA Q-KISS 200 g </v>
          </cell>
          <cell r="G825" t="str">
            <v>CX</v>
          </cell>
          <cell r="H825" t="str">
            <v>LAMINACION</v>
          </cell>
        </row>
        <row r="826">
          <cell r="C826" t="str">
            <v>21-0251</v>
          </cell>
          <cell r="D826" t="str">
            <v>TXSPDM039A001</v>
          </cell>
          <cell r="E826" t="str">
            <v>C.A. SUCESORA DE JOSE PUIG &amp; CIA</v>
          </cell>
          <cell r="F826" t="str">
            <v>LAMINACIÓN IMPRESA DELICIAS MARIA CHOCOLATE 136 g.</v>
          </cell>
          <cell r="G826" t="str">
            <v>CX</v>
          </cell>
          <cell r="H826" t="str">
            <v>LAMINACION</v>
          </cell>
        </row>
        <row r="827">
          <cell r="C827" t="str">
            <v>21-0250</v>
          </cell>
          <cell r="D827" t="str">
            <v xml:space="preserve">TXSPDM039B002 </v>
          </cell>
          <cell r="E827" t="str">
            <v>C.A. SUCESORA DE JOSE PUIG &amp; CIA</v>
          </cell>
          <cell r="F827" t="str">
            <v>LAMINACIÓN IMPRESA DELICIAS MARIA CHOCOLATE 34 g.</v>
          </cell>
          <cell r="G827" t="str">
            <v>CX</v>
          </cell>
          <cell r="H827" t="str">
            <v>LAMINACION</v>
          </cell>
        </row>
        <row r="828">
          <cell r="C828" t="str">
            <v>32-006147</v>
          </cell>
          <cell r="D828" t="str">
            <v>TMTTGP199A001</v>
          </cell>
          <cell r="E828" t="str">
            <v xml:space="preserve">INDUSTRIAS DE TAPAS TAIME, C.A </v>
          </cell>
          <cell r="F828" t="str">
            <v>LINNER MTP  IMPRESO GARANTIA DE PUREZA</v>
          </cell>
          <cell r="G828" t="str">
            <v>MCL</v>
          </cell>
          <cell r="H828" t="str">
            <v>LAMINACION</v>
          </cell>
        </row>
        <row r="829">
          <cell r="C829" t="str">
            <v>01-2517</v>
          </cell>
          <cell r="D829" t="str">
            <v>TXPADQ045B002</v>
          </cell>
          <cell r="E829" t="str">
            <v>PEPSICO ALIMENTOS, S.C.A.</v>
          </cell>
          <cell r="F829" t="str">
            <v xml:space="preserve">LAMINACIÓN IMPRESA DORITOS MEGA QUESO XXL 420 g  </v>
          </cell>
          <cell r="G829" t="str">
            <v>CX</v>
          </cell>
          <cell r="H829" t="str">
            <v>LAMINACION</v>
          </cell>
        </row>
        <row r="830">
          <cell r="C830" t="str">
            <v>32-005140</v>
          </cell>
          <cell r="D830" t="str">
            <v>TMARMZ044B001</v>
          </cell>
          <cell r="E830" t="str">
            <v>ALFONZO RIVAS &amp; CIA, C.A.</v>
          </cell>
          <cell r="F830" t="str">
            <v>LAMINACION IMPRESA MAIZINA 400g</v>
          </cell>
          <cell r="G830" t="str">
            <v>MCL</v>
          </cell>
          <cell r="H830" t="str">
            <v>LAMINACION</v>
          </cell>
        </row>
        <row r="831">
          <cell r="C831" t="str">
            <v>32-006141</v>
          </cell>
          <cell r="D831" t="str">
            <v>TMARMZ044A001</v>
          </cell>
          <cell r="E831" t="str">
            <v>ALFONZO RIVAS &amp; CIA, C.A.</v>
          </cell>
          <cell r="F831" t="str">
            <v>LAMINACION IMPRESA MAIZINA 90 g</v>
          </cell>
          <cell r="G831" t="str">
            <v>MCL</v>
          </cell>
          <cell r="H831" t="str">
            <v>LAMINACION</v>
          </cell>
        </row>
        <row r="832">
          <cell r="C832" t="str">
            <v>32-006139</v>
          </cell>
          <cell r="D832" t="str">
            <v>TMARMZ044D001</v>
          </cell>
          <cell r="E832" t="str">
            <v>ALFONZO RIVAS &amp; CIA, C.A.</v>
          </cell>
          <cell r="F832" t="str">
            <v>LAMINACION IMPRESA MAIZINA 200g</v>
          </cell>
          <cell r="G832" t="str">
            <v>MCL</v>
          </cell>
          <cell r="H832" t="str">
            <v>LAMINACION</v>
          </cell>
        </row>
        <row r="833">
          <cell r="C833" t="str">
            <v>01-2512</v>
          </cell>
          <cell r="D833" t="str">
            <v>TXPACT040B002</v>
          </cell>
          <cell r="E833" t="str">
            <v>PEPSICO ALIMENTOS, S.C.A.</v>
          </cell>
          <cell r="F833" t="str">
            <v>LAMINACION IMPRESA CHEESE TRIS 54g</v>
          </cell>
          <cell r="G833" t="str">
            <v>CX</v>
          </cell>
          <cell r="H833" t="str">
            <v>LAMINACION</v>
          </cell>
        </row>
        <row r="834">
          <cell r="C834" t="str">
            <v>01-2537</v>
          </cell>
          <cell r="D834" t="str">
            <v>TMGCET0270001</v>
          </cell>
          <cell r="E834" t="str">
            <v>GENIA CARE, C.A.</v>
          </cell>
          <cell r="F834" t="str">
            <v>ENVOLTORIO SIN IMPRESIÓN TRANSPARENTE</v>
          </cell>
          <cell r="G834" t="str">
            <v>MCL</v>
          </cell>
          <cell r="H834" t="str">
            <v>CORTE</v>
          </cell>
        </row>
        <row r="835">
          <cell r="C835" t="str">
            <v>32-006127</v>
          </cell>
          <cell r="D835" t="str">
            <v>TMLFSM094A001</v>
          </cell>
          <cell r="E835" t="str">
            <v>LABORATORIOS FISA, C.A.</v>
          </cell>
          <cell r="F835" t="str">
            <v>LAMNACION IMPRESA CHAMPÚ DRENECABELLO SECO MALTRATADO 10 cm³.</v>
          </cell>
          <cell r="G835" t="str">
            <v>MCL</v>
          </cell>
          <cell r="H835" t="str">
            <v>LAMINACION</v>
          </cell>
        </row>
        <row r="836">
          <cell r="C836" t="str">
            <v>01-2536</v>
          </cell>
          <cell r="D836" t="str">
            <v>TMSSAL1190001</v>
          </cell>
          <cell r="E836" t="str">
            <v>ETIQUETAS SOL SIL C.A</v>
          </cell>
          <cell r="F836" t="str">
            <v>ALUMINIO LAMINADO SIN IMPRESIÓN</v>
          </cell>
          <cell r="G836" t="str">
            <v>MCL</v>
          </cell>
          <cell r="H836" t="str">
            <v>CORTE</v>
          </cell>
        </row>
        <row r="837">
          <cell r="C837" t="str">
            <v>01-2514</v>
          </cell>
          <cell r="D837" t="str">
            <v>TXPARF040B001</v>
          </cell>
          <cell r="E837" t="str">
            <v>PEPSICO ALIMENTOS, S.C.A.</v>
          </cell>
          <cell r="F837" t="str">
            <v xml:space="preserve">LAMINACIÓN IMPRESA RUFFLESS QUESO 125 g </v>
          </cell>
          <cell r="G837" t="str">
            <v>CX</v>
          </cell>
          <cell r="H837" t="str">
            <v>LAMINACION</v>
          </cell>
        </row>
        <row r="838">
          <cell r="C838" t="str">
            <v>01-2521</v>
          </cell>
          <cell r="D838" t="str">
            <v>TXMSGN030A001</v>
          </cell>
          <cell r="E838" t="str">
            <v>MULTINACIONAL DE SABORES C.A.</v>
          </cell>
          <cell r="F838" t="str">
            <v>ETIQUETA IMPRESA REFRESCO GLUP COLA NEGRA 2L</v>
          </cell>
          <cell r="G838" t="str">
            <v>CX</v>
          </cell>
          <cell r="H838" t="str">
            <v>CORTE</v>
          </cell>
        </row>
        <row r="839">
          <cell r="C839" t="str">
            <v>01-2519</v>
          </cell>
          <cell r="D839" t="str">
            <v>TXMSGK030A001</v>
          </cell>
          <cell r="E839" t="str">
            <v>MULTINACIONAL DE SABORES C.A.</v>
          </cell>
          <cell r="F839" t="str">
            <v>ETIQUETA IMPRESA REFRESCO GLUP KOLITA 2 L</v>
          </cell>
          <cell r="G839" t="str">
            <v>CX</v>
          </cell>
          <cell r="H839" t="str">
            <v>CORTE</v>
          </cell>
        </row>
        <row r="840">
          <cell r="C840" t="str">
            <v>01-2542</v>
          </cell>
          <cell r="D840" t="str">
            <v>TXMSGP030C001</v>
          </cell>
          <cell r="E840" t="str">
            <v>MULTINACIONAL DE SABORES C.A.</v>
          </cell>
          <cell r="F840" t="str">
            <v>ETIQUETA IMPRESA REFRESCO GLUP PIÑA 2 L</v>
          </cell>
          <cell r="G840" t="str">
            <v>CX</v>
          </cell>
          <cell r="H840" t="str">
            <v>CORTE</v>
          </cell>
        </row>
        <row r="841">
          <cell r="C841" t="str">
            <v>01-2518</v>
          </cell>
          <cell r="D841" t="str">
            <v>TXMSGF030A001</v>
          </cell>
          <cell r="E841" t="str">
            <v>MULTINACIONAL DE SABORES C.A.</v>
          </cell>
          <cell r="F841" t="str">
            <v>ETIQUE IMPRESA REFRESCO GLUP FRESH 2L</v>
          </cell>
          <cell r="G841" t="str">
            <v>CX</v>
          </cell>
          <cell r="H841" t="str">
            <v>CORTE</v>
          </cell>
        </row>
        <row r="842">
          <cell r="C842" t="str">
            <v>01-2520</v>
          </cell>
          <cell r="D842" t="str">
            <v>TXMSGU030A001</v>
          </cell>
          <cell r="E842" t="str">
            <v>MULTINACIONAL DE SABORES C.A.</v>
          </cell>
          <cell r="F842" t="str">
            <v>ETIQUE IMPRESA REFRESCO GLUP UVA 2L</v>
          </cell>
          <cell r="G842" t="str">
            <v>CX</v>
          </cell>
          <cell r="H842" t="str">
            <v>CORTE</v>
          </cell>
        </row>
        <row r="843">
          <cell r="C843" t="str">
            <v>01-2522</v>
          </cell>
          <cell r="D843" t="str">
            <v>TXMSGJ030A001</v>
          </cell>
          <cell r="E843" t="str">
            <v>MULTINACIONAL DE SABORES C.A.</v>
          </cell>
          <cell r="F843" t="str">
            <v>ETIQUETA IMPRESA REFRESCO GLUP NARANJA 2L</v>
          </cell>
          <cell r="G843" t="str">
            <v>CX</v>
          </cell>
          <cell r="H843" t="str">
            <v>CORTE</v>
          </cell>
        </row>
        <row r="844">
          <cell r="C844" t="str">
            <v>32-006140</v>
          </cell>
          <cell r="D844" t="str">
            <v>TMARMZ044B001</v>
          </cell>
          <cell r="E844" t="str">
            <v>ALFONZO RIVAS &amp; CIA, C.A.</v>
          </cell>
          <cell r="F844" t="str">
            <v>LAMINACION IMPRESA MAIZINA 400g</v>
          </cell>
          <cell r="G844" t="str">
            <v>MCL</v>
          </cell>
          <cell r="H844" t="str">
            <v>LAMINACION</v>
          </cell>
        </row>
        <row r="845">
          <cell r="C845" t="str">
            <v>32-006153</v>
          </cell>
          <cell r="D845" t="str">
            <v>TXCHPP0270001</v>
          </cell>
          <cell r="E845" t="str">
            <v>HELADERIA LA CHARLOTTE ICE, C.A.</v>
          </cell>
          <cell r="F845" t="str">
            <v>BOPP SIN IMPRESIÓN</v>
          </cell>
          <cell r="G845" t="str">
            <v>CX</v>
          </cell>
          <cell r="H845" t="str">
            <v>CORTE</v>
          </cell>
        </row>
        <row r="846">
          <cell r="C846" t="str">
            <v>01-2544</v>
          </cell>
          <cell r="D846" t="str">
            <v>TMCOAL1190001</v>
          </cell>
          <cell r="E846" t="str">
            <v>CONSORCIO OLEAGINOSO PORTUGUESA, S.A.</v>
          </cell>
          <cell r="F846" t="str">
            <v>ALUMINIO LAMINADO SIN IMPRESIÓN</v>
          </cell>
          <cell r="G846" t="str">
            <v>MCL</v>
          </cell>
          <cell r="H846" t="str">
            <v>CORTE</v>
          </cell>
        </row>
        <row r="847">
          <cell r="C847" t="str">
            <v>01-2548</v>
          </cell>
          <cell r="D847" t="str">
            <v>TMAWAR060A004</v>
          </cell>
          <cell r="E847" t="str">
            <v>ALUM-WARE PRODUCTOS DE ALUMINIO C.A.</v>
          </cell>
          <cell r="F847" t="str">
            <v>POLYPOUCH IMPRESO ANTIGRASO ALUM-WARE</v>
          </cell>
          <cell r="G847" t="str">
            <v>MCL</v>
          </cell>
          <cell r="H847" t="str">
            <v>LAMINACION</v>
          </cell>
        </row>
        <row r="848">
          <cell r="C848" t="str">
            <v>32-006151</v>
          </cell>
          <cell r="D848" t="str">
            <v>TMLVPL071B001</v>
          </cell>
          <cell r="E848" t="str">
            <v>LEVAPAN VENEZOLANA, S.A.</v>
          </cell>
          <cell r="F848" t="str">
            <v>POLYPOUCH PARAFINADO IMPRESO LEVAPAN</v>
          </cell>
          <cell r="G848" t="str">
            <v>MCL</v>
          </cell>
          <cell r="H848" t="str">
            <v>LAMINACION</v>
          </cell>
        </row>
        <row r="849">
          <cell r="C849" t="str">
            <v>01-2541</v>
          </cell>
          <cell r="D849" t="str">
            <v>TMSCFD111A001</v>
          </cell>
          <cell r="E849" t="str">
            <v>SERVICIOS INDUTRIALES SERGEIN CHAPARRO</v>
          </cell>
          <cell r="F849" t="str">
            <v>LAMINACION IMPRESA FONDO DORADO</v>
          </cell>
          <cell r="G849" t="str">
            <v>MCL</v>
          </cell>
          <cell r="H849" t="str">
            <v>CORTE</v>
          </cell>
        </row>
        <row r="850">
          <cell r="C850" t="str">
            <v>01-2551</v>
          </cell>
          <cell r="D850" t="str">
            <v>TMSCFP1100001</v>
          </cell>
          <cell r="E850" t="str">
            <v>SERVICIOS INDUTRIALES SERGEIN CHAPARRO</v>
          </cell>
          <cell r="F850" t="str">
            <v>LAMINACION FONDO PLATA SIN IMPRESIÓN</v>
          </cell>
          <cell r="G850" t="str">
            <v>MCL</v>
          </cell>
          <cell r="H850" t="str">
            <v>CORTE</v>
          </cell>
        </row>
        <row r="851">
          <cell r="C851" t="str">
            <v>01-2550</v>
          </cell>
          <cell r="D851" t="str">
            <v>TMMCAL1190001</v>
          </cell>
          <cell r="E851" t="str">
            <v>MORROCEL C.A.</v>
          </cell>
          <cell r="F851" t="str">
            <v>ALUMINIO LAMINADO SIN IMPRESIÓN</v>
          </cell>
          <cell r="G851" t="str">
            <v>MCL</v>
          </cell>
          <cell r="H851" t="str">
            <v>LAMINACION</v>
          </cell>
        </row>
        <row r="852">
          <cell r="C852" t="str">
            <v>32-006148</v>
          </cell>
          <cell r="D852" t="str">
            <v>TMAHCA083B001</v>
          </cell>
          <cell r="E852" t="str">
            <v>ALIMENTOS HEINZ, C.A.</v>
          </cell>
          <cell r="F852" t="str">
            <v>LAMINACION IMPRESA CREMA DE ARROZ POLLY 900 g</v>
          </cell>
          <cell r="G852" t="str">
            <v>MCL</v>
          </cell>
          <cell r="H852" t="str">
            <v>LAMINACION</v>
          </cell>
        </row>
        <row r="853">
          <cell r="C853" t="str">
            <v>01-2539</v>
          </cell>
          <cell r="D853" t="str">
            <v>TMSVRM0860010</v>
          </cell>
          <cell r="E853" t="str">
            <v>SONOCO VENEZOLANA, C.A.</v>
          </cell>
          <cell r="F853" t="str">
            <v>LAMINACION MEMBRANA RM 952 SIN IMPRESIÓN</v>
          </cell>
          <cell r="G853" t="str">
            <v>MCL</v>
          </cell>
          <cell r="H853" t="str">
            <v>LAMINACION</v>
          </cell>
        </row>
        <row r="854">
          <cell r="C854" t="str">
            <v>32-006154</v>
          </cell>
          <cell r="D854" t="str">
            <v>TMAHCA083A001</v>
          </cell>
          <cell r="E854" t="str">
            <v>ALIMENTOS HEINZ, C.A.</v>
          </cell>
          <cell r="F854" t="str">
            <v xml:space="preserve">LAMINACIÓN IMPRESA CREMA DE ARROZ POLLY 450 g. </v>
          </cell>
          <cell r="G854" t="str">
            <v>MCL</v>
          </cell>
          <cell r="H854" t="str">
            <v>LAMINACION</v>
          </cell>
        </row>
        <row r="855">
          <cell r="C855" t="str">
            <v>01-2550</v>
          </cell>
          <cell r="D855" t="str">
            <v>TMMCAL1190001</v>
          </cell>
          <cell r="E855" t="str">
            <v>MORROCEL C.A.</v>
          </cell>
          <cell r="F855" t="str">
            <v>ALUMINIO LAMINADO SIN IMPRESIÓN</v>
          </cell>
          <cell r="G855" t="str">
            <v>MCL</v>
          </cell>
          <cell r="H855" t="str">
            <v>LAMINACION</v>
          </cell>
        </row>
        <row r="856">
          <cell r="C856" t="str">
            <v>01-2538</v>
          </cell>
          <cell r="D856" t="str">
            <v>TMSVLM0940001</v>
          </cell>
          <cell r="E856" t="str">
            <v>SONOCO VENEZOLANA, C.A.</v>
          </cell>
          <cell r="F856" t="str">
            <v>LAMINACION LINER RM 511 SIN IMPRESIÓN</v>
          </cell>
          <cell r="G856" t="str">
            <v>MCL</v>
          </cell>
          <cell r="H856" t="str">
            <v>LAMINACION</v>
          </cell>
        </row>
        <row r="857">
          <cell r="C857" t="str">
            <v>01-2539</v>
          </cell>
          <cell r="D857" t="str">
            <v>TMSVRM0860010</v>
          </cell>
          <cell r="E857" t="str">
            <v>SONOCO VENEZOLANA, C.A.</v>
          </cell>
          <cell r="F857" t="str">
            <v>LAMINACION MEMBRANA RM 952 SIN IMPRESIÓN</v>
          </cell>
          <cell r="G857" t="str">
            <v>MCL</v>
          </cell>
          <cell r="H857" t="str">
            <v>LAMINACION</v>
          </cell>
        </row>
        <row r="858">
          <cell r="C858" t="str">
            <v>01-2534</v>
          </cell>
          <cell r="D858" t="str">
            <v>TMSVRM0860010</v>
          </cell>
          <cell r="E858" t="str">
            <v>SONOCO VENEZOLANA, C.A.</v>
          </cell>
          <cell r="F858" t="str">
            <v>LAMINACION MEMBRANA RM 952 SIN IMPRESIÓN</v>
          </cell>
          <cell r="G858" t="str">
            <v>MCL</v>
          </cell>
          <cell r="H858" t="str">
            <v>LAMINACION</v>
          </cell>
        </row>
        <row r="859">
          <cell r="C859" t="str">
            <v>01-2533</v>
          </cell>
          <cell r="D859" t="str">
            <v>TXSRRC137A001</v>
          </cell>
          <cell r="E859" t="str">
            <v>AGROPECUARIA SANTA ROSALIA, C.A.</v>
          </cell>
          <cell r="F859" t="str">
            <v>LAMINACIÓN IMPRESA CAFÉ AL VACIO RIO CHIQUITO  170 g</v>
          </cell>
          <cell r="G859" t="str">
            <v>CX</v>
          </cell>
          <cell r="H859" t="str">
            <v>LAMINACION</v>
          </cell>
        </row>
        <row r="860">
          <cell r="C860" t="str">
            <v>01-2540</v>
          </cell>
          <cell r="D860" t="str">
            <v>TMPHSZ0230001</v>
          </cell>
          <cell r="E860" t="str">
            <v>PHARSANA DE VENEZUELA,C.A</v>
          </cell>
          <cell r="F860" t="str">
            <v>BOPP  FRONTAL SECUREZZA SIN IMPRESIÓN</v>
          </cell>
          <cell r="G860" t="str">
            <v>MCL</v>
          </cell>
          <cell r="H860" t="str">
            <v>LAMINACION</v>
          </cell>
        </row>
        <row r="861">
          <cell r="C861" t="str">
            <v>01-2532</v>
          </cell>
          <cell r="D861" t="str">
            <v>TXSRRC065A001</v>
          </cell>
          <cell r="E861" t="str">
            <v>AGROPECUARIA SANTA ROSALIA, C.A.</v>
          </cell>
          <cell r="F861" t="str">
            <v>LAMINACIÓN IMPRESA CAFÉ MOLIDO RIO CHIQUITO  500 g</v>
          </cell>
          <cell r="G861" t="str">
            <v>CX</v>
          </cell>
          <cell r="H861" t="str">
            <v>LAMINACION</v>
          </cell>
        </row>
        <row r="862">
          <cell r="C862" t="str">
            <v>01-2527</v>
          </cell>
          <cell r="D862" t="str">
            <v xml:space="preserve">TXSRCI065B001 </v>
          </cell>
          <cell r="E862" t="str">
            <v>AGROPECUARIA SANTA ROSALIA, C.A.</v>
          </cell>
          <cell r="F862" t="str">
            <v>LAMINACION IMPRESA CAFÉ  IMPERIAL MOLIDO 100 g</v>
          </cell>
          <cell r="G862" t="str">
            <v>CX</v>
          </cell>
          <cell r="H862" t="str">
            <v>LAMINACION</v>
          </cell>
        </row>
        <row r="863">
          <cell r="C863" t="str">
            <v>01-2528</v>
          </cell>
          <cell r="D863" t="str">
            <v>TXSRCI065A001</v>
          </cell>
          <cell r="E863" t="str">
            <v>AGROPECUARIA SANTA ROSALIA, C.A.</v>
          </cell>
          <cell r="F863" t="str">
            <v>LAMINACION IMPRESA CAFÉ  IMPERIAL MOLIDO 250 g</v>
          </cell>
          <cell r="G863" t="str">
            <v>CX</v>
          </cell>
          <cell r="H863" t="str">
            <v>LAMINACION</v>
          </cell>
        </row>
        <row r="864">
          <cell r="C864" t="str">
            <v>01-2531</v>
          </cell>
          <cell r="D864" t="str">
            <v>TXCICM065A001</v>
          </cell>
          <cell r="E864" t="str">
            <v>S.A. CAFÉ IMPERIAL</v>
          </cell>
          <cell r="F864" t="str">
            <v>LAMINACION IMPRESA CAFÉ IMPERIAL MOLIDO 250g</v>
          </cell>
          <cell r="G864" t="str">
            <v>CX</v>
          </cell>
          <cell r="H864" t="str">
            <v>LAMINACION</v>
          </cell>
        </row>
        <row r="865">
          <cell r="C865" t="str">
            <v>01-2545</v>
          </cell>
          <cell r="D865" t="str">
            <v>TXACMP040A001</v>
          </cell>
          <cell r="E865" t="str">
            <v>ALIMENTOS CHUCHES, C. A.</v>
          </cell>
          <cell r="F865" t="str">
            <v xml:space="preserve">LAMINACION IMPRESA Mr. PIG 85 g. </v>
          </cell>
          <cell r="G865" t="str">
            <v>CX</v>
          </cell>
          <cell r="H865" t="str">
            <v>LAMINACION</v>
          </cell>
        </row>
        <row r="866">
          <cell r="C866" t="str">
            <v>01-2546</v>
          </cell>
          <cell r="D866" t="str">
            <v>TXACRM040A001</v>
          </cell>
          <cell r="E866" t="str">
            <v>ALIMENTOS CHUCHES, C. A.</v>
          </cell>
          <cell r="F866" t="str">
            <v xml:space="preserve">LAMINACIÓN IMPRESA RUMBA 85 g </v>
          </cell>
          <cell r="G866" t="str">
            <v>CX</v>
          </cell>
          <cell r="H866" t="str">
            <v>LAMINACION</v>
          </cell>
        </row>
        <row r="867">
          <cell r="C867" t="str">
            <v>32-006138</v>
          </cell>
          <cell r="D867" t="str">
            <v>TXABFA065A001</v>
          </cell>
          <cell r="E867" t="str">
            <v>ALIMENTOS BOTALON, C.A.</v>
          </cell>
          <cell r="F867" t="str">
            <v>LAMINACION IMPRESA CAFÉ MOLIDO GOURMET FLOR DE ARAUCA 500g</v>
          </cell>
          <cell r="G867" t="str">
            <v>CX</v>
          </cell>
          <cell r="H867" t="str">
            <v>LAMINACION</v>
          </cell>
        </row>
        <row r="868">
          <cell r="C868" t="str">
            <v>01-2549</v>
          </cell>
          <cell r="D868" t="str">
            <v xml:space="preserve">TXGIBT0180001 </v>
          </cell>
          <cell r="E868" t="str">
            <v>MORROCEL C.A.</v>
          </cell>
          <cell r="F868" t="str">
            <v xml:space="preserve">LINER MTP IMPRESO GARANTIA DE PUREZA </v>
          </cell>
          <cell r="G868" t="str">
            <v>CX</v>
          </cell>
          <cell r="H868" t="str">
            <v>CORTE</v>
          </cell>
        </row>
        <row r="869">
          <cell r="C869" t="str">
            <v>01-2566</v>
          </cell>
          <cell r="D869" t="str">
            <v xml:space="preserve"> TMEDFB0270001</v>
          </cell>
          <cell r="E869" t="str">
            <v>FABRICA DE PRODUCTOS IMPERMEABILIZANTES EDIL C.A.,</v>
          </cell>
          <cell r="F869" t="str">
            <v xml:space="preserve">FILM SILICONIZADO SIN IMPRESION BLANCO                            </v>
          </cell>
          <cell r="G869" t="str">
            <v>MCL</v>
          </cell>
          <cell r="H869" t="str">
            <v>LAMINACION</v>
          </cell>
        </row>
        <row r="870">
          <cell r="C870" t="str">
            <v>32-006155</v>
          </cell>
          <cell r="D870" t="str">
            <v>TXABFA065B002</v>
          </cell>
          <cell r="E870" t="str">
            <v>ALIMENTOS BOTALON, C.A.</v>
          </cell>
          <cell r="F870" t="str">
            <v>LAMINACION IMPRESA CAFÉ MOLIDO GOURMET FLOR DE ARAUCA 200g</v>
          </cell>
          <cell r="G870" t="str">
            <v>CX</v>
          </cell>
          <cell r="H870" t="str">
            <v>LAMINACION</v>
          </cell>
        </row>
        <row r="871">
          <cell r="C871" t="str">
            <v>01-2553</v>
          </cell>
          <cell r="D871" t="str">
            <v>TXPAPJ040B001</v>
          </cell>
          <cell r="E871" t="str">
            <v>PEPSICO ALIMENTOS, S.C.A.</v>
          </cell>
          <cell r="F871" t="str">
            <v>LAMINACION IMPRESA PEPITO JUMBO 65g</v>
          </cell>
          <cell r="G871" t="str">
            <v>CX</v>
          </cell>
          <cell r="H871" t="str">
            <v>LAMINACION</v>
          </cell>
        </row>
        <row r="872">
          <cell r="C872" t="str">
            <v>01-2554</v>
          </cell>
          <cell r="D872" t="str">
            <v>TXPAPJ040A001</v>
          </cell>
          <cell r="E872" t="str">
            <v>PEPSICO ALIMENTOS, S.C.A.</v>
          </cell>
          <cell r="F872" t="str">
            <v>LAMINACION IMPRESA PEPITO JUMBO 18g</v>
          </cell>
          <cell r="G872" t="str">
            <v>CX</v>
          </cell>
          <cell r="H872" t="str">
            <v>LAMINACION</v>
          </cell>
        </row>
        <row r="873">
          <cell r="C873" t="str">
            <v>21-0250</v>
          </cell>
          <cell r="D873" t="str">
            <v xml:space="preserve">TXSPDM039B002 </v>
          </cell>
          <cell r="E873" t="str">
            <v>C.A. SUCESORA DE JOSE PUIG &amp; CIA</v>
          </cell>
          <cell r="F873" t="str">
            <v>LAMINACIÓN IMPRESA DELICIAS MARIA CHOCOLATE 34 g.</v>
          </cell>
          <cell r="G873" t="str">
            <v>CX</v>
          </cell>
          <cell r="H873" t="str">
            <v>LAMINACION</v>
          </cell>
        </row>
        <row r="874">
          <cell r="C874" t="str">
            <v>32-006142</v>
          </cell>
          <cell r="D874" t="str">
            <v>TMARMA045A001</v>
          </cell>
          <cell r="E874" t="str">
            <v>ALFONZO RIVAS &amp; CIA, C.A.</v>
          </cell>
          <cell r="F874" t="str">
            <v>LAMINACION IMPRESA MAIZORITOS AZUCARADAS 240g</v>
          </cell>
          <cell r="G874" t="str">
            <v>MCL</v>
          </cell>
          <cell r="H874" t="str">
            <v>LAMINACION</v>
          </cell>
        </row>
        <row r="875">
          <cell r="C875" t="str">
            <v>32-006156</v>
          </cell>
          <cell r="D875" t="str">
            <v>TMMCGP199A001</v>
          </cell>
          <cell r="E875" t="str">
            <v>MONDELEZ VZ,C.A</v>
          </cell>
          <cell r="F875" t="str">
            <v>LINNER MTP  IMPRESO GARANTIA DE PUREZA</v>
          </cell>
          <cell r="G875" t="str">
            <v>MCL</v>
          </cell>
          <cell r="H875" t="str">
            <v>CORTE</v>
          </cell>
        </row>
        <row r="876">
          <cell r="C876" t="str">
            <v>01-2563</v>
          </cell>
          <cell r="D876" t="str">
            <v>TXPAPS045A001</v>
          </cell>
          <cell r="E876" t="str">
            <v>PEPSICO ALIMENTOS, S.C.A.</v>
          </cell>
          <cell r="F876" t="str">
            <v>LAMINACIÓN IMPRESA PEPITO ORIGINAL XXL (SIN VITAMINA) 180g</v>
          </cell>
          <cell r="G876" t="str">
            <v>CX</v>
          </cell>
          <cell r="H876" t="str">
            <v>LAMINACION</v>
          </cell>
        </row>
        <row r="877">
          <cell r="C877" t="str">
            <v>32-006143</v>
          </cell>
          <cell r="D877" t="str">
            <v>TMARCF045A001</v>
          </cell>
          <cell r="E877" t="str">
            <v>ALFONZO RIVAS &amp; CIA, C.A.</v>
          </cell>
          <cell r="F877" t="str">
            <v>LAMINACION IMPRESA MAIZORITOS CRONCH FLAKES 300g</v>
          </cell>
          <cell r="G877" t="str">
            <v>MCL</v>
          </cell>
          <cell r="H877" t="str">
            <v>LAMINACION</v>
          </cell>
        </row>
        <row r="878">
          <cell r="C878" t="str">
            <v>01-2555</v>
          </cell>
          <cell r="D878" t="str">
            <v>TXPARO040A001</v>
          </cell>
          <cell r="E878" t="str">
            <v>PEPSICO ALIMENTOS, S.C.A.</v>
          </cell>
          <cell r="F878" t="str">
            <v>LAMINACION IMPRESA RUFFLES ORIGINAL 125g</v>
          </cell>
          <cell r="G878" t="str">
            <v>CX</v>
          </cell>
          <cell r="H878" t="str">
            <v>LAMINACION</v>
          </cell>
        </row>
        <row r="879">
          <cell r="C879" t="str">
            <v>01-2562</v>
          </cell>
          <cell r="D879" t="str">
            <v>TXPARF040B001</v>
          </cell>
          <cell r="E879" t="str">
            <v>PEPSICO ALIMENTOS, S.C.A.</v>
          </cell>
          <cell r="F879" t="str">
            <v xml:space="preserve">LAMINACIÓN IMPRESA RUFFLESS QUESO 125 g </v>
          </cell>
          <cell r="G879" t="str">
            <v>CX</v>
          </cell>
          <cell r="H879" t="str">
            <v>LAMINACION</v>
          </cell>
        </row>
        <row r="880">
          <cell r="C880" t="str">
            <v>01-2556</v>
          </cell>
          <cell r="D880" t="str">
            <v>TXPAJS040C001</v>
          </cell>
          <cell r="E880" t="str">
            <v>PEPSICO ALIMENTOS, S.C.A.</v>
          </cell>
          <cell r="F880" t="str">
            <v>LAMINACION IMPRESA PAPAS JACKS SAL 80g</v>
          </cell>
          <cell r="G880" t="str">
            <v>CX</v>
          </cell>
          <cell r="H880" t="str">
            <v>LAMINACION</v>
          </cell>
        </row>
        <row r="881">
          <cell r="C881" t="str">
            <v>01-2557</v>
          </cell>
          <cell r="D881" t="str">
            <v>TXPAPS040B001</v>
          </cell>
          <cell r="E881" t="str">
            <v>PEPSICO ALIMENTOS, S.C.A.</v>
          </cell>
          <cell r="F881" t="str">
            <v>LAMINACIÓN IMPRESA PEPITO ORIGINAL (SIN VITAMINA) 80g</v>
          </cell>
          <cell r="G881" t="str">
            <v>CX</v>
          </cell>
          <cell r="H881" t="str">
            <v>LAMINACION</v>
          </cell>
        </row>
        <row r="882">
          <cell r="C882" t="str">
            <v>01-2558</v>
          </cell>
          <cell r="D882" t="str">
            <v>TXPAPS031A001</v>
          </cell>
          <cell r="E882" t="str">
            <v>PEPSICO ALIMENTOS, S.C.A.</v>
          </cell>
          <cell r="F882" t="str">
            <v>LAMINACIÓN IMPRESA PEPITO ORIGINAL (SIN VITAMINA) 25g</v>
          </cell>
          <cell r="G882" t="str">
            <v>CX</v>
          </cell>
          <cell r="H882" t="str">
            <v>LAMINACION</v>
          </cell>
        </row>
        <row r="883">
          <cell r="C883" t="str">
            <v>01-2567</v>
          </cell>
          <cell r="D883" t="str">
            <v>TMAPAL1190010</v>
          </cell>
          <cell r="E883" t="str">
            <v>ALIMENTOS POLAR COMERCIAL, C.A.</v>
          </cell>
          <cell r="F883" t="str">
            <v>ALUMINIO LAMINADO SIN IMPRESIÓN</v>
          </cell>
          <cell r="G883" t="str">
            <v>MCL</v>
          </cell>
          <cell r="H883" t="str">
            <v>CORTE</v>
          </cell>
        </row>
        <row r="884">
          <cell r="C884" t="str">
            <v>32-006107</v>
          </cell>
          <cell r="D884" t="str">
            <v>TXTFDN078A001</v>
          </cell>
          <cell r="E884" t="str">
            <v>INVERSIONES TORREFACCION DEL CAFÉ, C.A</v>
          </cell>
          <cell r="F884" t="str">
            <v>LAMINACION IMPRESA CAFÉ DELLA NONNA TOSTADO  GRANO  1000 g</v>
          </cell>
          <cell r="G884" t="str">
            <v>CX</v>
          </cell>
          <cell r="H884" t="str">
            <v>LAMINACION</v>
          </cell>
        </row>
        <row r="885">
          <cell r="C885" t="str">
            <v>32-006110</v>
          </cell>
          <cell r="D885" t="str">
            <v>TXTFCA078A001</v>
          </cell>
          <cell r="E885" t="str">
            <v>INVERSIONES TORREFACCION DEL CAFÉ, C.A</v>
          </cell>
          <cell r="F885" t="str">
            <v>LAMINACION IMPRESA CAFÉ  AMANECER TOSTADO GRANO 1000 g</v>
          </cell>
          <cell r="G885" t="str">
            <v>CX</v>
          </cell>
          <cell r="H885" t="str">
            <v>LAMINACION</v>
          </cell>
        </row>
        <row r="886">
          <cell r="C886" t="str">
            <v>01-2561</v>
          </cell>
          <cell r="D886" t="str">
            <v>TXPACT040A002</v>
          </cell>
          <cell r="E886" t="str">
            <v>PEPSICO ALIMENTOS, S.C.A.</v>
          </cell>
          <cell r="F886" t="str">
            <v>LAMINACION IMPRESA CHEESE TRIS 150g</v>
          </cell>
          <cell r="G886" t="str">
            <v>CX</v>
          </cell>
          <cell r="H886" t="str">
            <v>LAMINACION</v>
          </cell>
        </row>
        <row r="887">
          <cell r="C887" t="str">
            <v>32-006150</v>
          </cell>
          <cell r="D887" t="str">
            <v>TXCOCM059A001</v>
          </cell>
          <cell r="E887" t="str">
            <v>CAFÉ ORIGEN, C.A.</v>
          </cell>
          <cell r="F887" t="str">
            <v>LAMINACION IMPRESA CAFÉ MADRID TOSTADO  MOLIDO 250 g</v>
          </cell>
          <cell r="G887" t="str">
            <v>CX</v>
          </cell>
          <cell r="H887" t="str">
            <v>LAMINACION</v>
          </cell>
        </row>
        <row r="888">
          <cell r="C888" t="str">
            <v>32-006108</v>
          </cell>
          <cell r="D888" t="str">
            <v>TXTFCA050A001</v>
          </cell>
          <cell r="E888" t="str">
            <v>INVERSIONES TORREFACCION DEL CAFÉ, C.A</v>
          </cell>
          <cell r="F888" t="str">
            <v>LAMINACION IMPRESA CAFÉ AMANECER MOLIDO GOURMET 200g</v>
          </cell>
          <cell r="G888" t="str">
            <v>CX</v>
          </cell>
          <cell r="H888" t="str">
            <v>LAMINACION</v>
          </cell>
        </row>
        <row r="889">
          <cell r="C889" t="str">
            <v>01-2526</v>
          </cell>
          <cell r="D889" t="str">
            <v>TXCICM065B001</v>
          </cell>
          <cell r="E889" t="str">
            <v>S.A. CAFÉ IMPERIAL</v>
          </cell>
          <cell r="F889" t="str">
            <v>LAMINACIÓN IMPRESA CAFÉ IMPERIAL MOLIDO  200g</v>
          </cell>
          <cell r="G889" t="str">
            <v>CX</v>
          </cell>
          <cell r="H889" t="str">
            <v>LAMINACION</v>
          </cell>
        </row>
        <row r="890">
          <cell r="C890" t="str">
            <v>01-2574</v>
          </cell>
          <cell r="D890" t="str">
            <v>TXCICM065B001</v>
          </cell>
          <cell r="E890" t="str">
            <v>S.A. CAFÉ IMPERIAL</v>
          </cell>
          <cell r="F890" t="str">
            <v>LAMINACIÓN IMPRESA CAFÉ IMPERIAL MOLIDO  200g</v>
          </cell>
          <cell r="G890" t="str">
            <v>CX</v>
          </cell>
          <cell r="H890" t="str">
            <v>LAMINACION</v>
          </cell>
        </row>
        <row r="891">
          <cell r="C891" t="str">
            <v>01-2575</v>
          </cell>
          <cell r="D891" t="str">
            <v>TXCICM065C001</v>
          </cell>
          <cell r="E891" t="str">
            <v>S.A. CAFÉ IMPERIAL</v>
          </cell>
          <cell r="F891" t="str">
            <v>LAMINACION IMPRESA CAFÉ IMPERIAL MOLIDO  100g</v>
          </cell>
          <cell r="G891" t="str">
            <v>CX</v>
          </cell>
          <cell r="H891" t="str">
            <v>LAMINACION</v>
          </cell>
        </row>
        <row r="892">
          <cell r="C892" t="str">
            <v>01-2526</v>
          </cell>
          <cell r="D892" t="str">
            <v>TXCICM065B001</v>
          </cell>
          <cell r="E892" t="str">
            <v>S.A. CAFÉ IMPERIAL</v>
          </cell>
          <cell r="F892" t="str">
            <v>LAMINACIÓN IMPRESA CAFÉ IMPERIAL MOLIDO  200g</v>
          </cell>
          <cell r="G892" t="str">
            <v>CX</v>
          </cell>
          <cell r="H892" t="str">
            <v>LAMINACION</v>
          </cell>
        </row>
        <row r="893">
          <cell r="C893" t="str">
            <v>32-006111</v>
          </cell>
          <cell r="D893" t="str">
            <v>TMTCAV129A001</v>
          </cell>
          <cell r="E893" t="str">
            <v>INVERSIONES TORREFACCION DEL CAFÉ, C.A</v>
          </cell>
          <cell r="F893" t="str">
            <v>LAMINACION IMPRESA CAFÉ AMANECER AL VACIO 250g</v>
          </cell>
          <cell r="G893" t="str">
            <v>MCL</v>
          </cell>
          <cell r="H893" t="str">
            <v>LAMINACION</v>
          </cell>
        </row>
        <row r="894">
          <cell r="C894" t="str">
            <v>32-006109</v>
          </cell>
          <cell r="D894" t="str">
            <v>TXTFCA050B001</v>
          </cell>
          <cell r="E894" t="str">
            <v>INVERSIONES TORREFACCION DEL CAFÉ, C.A</v>
          </cell>
          <cell r="F894" t="str">
            <v>LAMINACION IMPRESA CAFÉ AMANECER MOLIDO GOURMET 500g</v>
          </cell>
          <cell r="G894" t="str">
            <v>CX</v>
          </cell>
          <cell r="H894" t="str">
            <v>LAMINACION</v>
          </cell>
        </row>
        <row r="895">
          <cell r="C895" t="str">
            <v>32-006106</v>
          </cell>
          <cell r="D895" t="str">
            <v>TXTFDN050B001</v>
          </cell>
          <cell r="E895" t="str">
            <v>INVERSIONES TORREFACCION DEL CAFÉ, C.A</v>
          </cell>
          <cell r="F895" t="str">
            <v>LAMINACION IMPRESA CAFÉ DELLA NONNA MOLIDO GOURMET 500 g.</v>
          </cell>
          <cell r="G895" t="str">
            <v>CX</v>
          </cell>
          <cell r="H895" t="str">
            <v>LAMINACION</v>
          </cell>
        </row>
        <row r="896">
          <cell r="C896" t="str">
            <v>32-006105</v>
          </cell>
          <cell r="D896" t="str">
            <v>TXTFDN050A001</v>
          </cell>
          <cell r="E896" t="str">
            <v>INVERSIONES TORREFACCION DEL CAFÉ, C.A</v>
          </cell>
          <cell r="F896" t="str">
            <v>LAMINACION IMPRESA CAFÉ DELLA NONNA MOLIDO GOURMET 200 g.</v>
          </cell>
          <cell r="G896" t="str">
            <v>CX</v>
          </cell>
          <cell r="H896" t="str">
            <v>LAMINACION</v>
          </cell>
        </row>
        <row r="897">
          <cell r="C897" t="str">
            <v>32-006163</v>
          </cell>
          <cell r="D897" t="str">
            <v>TXABSS065B002</v>
          </cell>
          <cell r="E897" t="str">
            <v>ALIMENTOS BOTALON, C.A.</v>
          </cell>
          <cell r="F897" t="str">
            <v>LAMINACION IMPRESA CAFÉ MOLIDO GOURMET SAN SALVADOR 500 g</v>
          </cell>
          <cell r="G897" t="str">
            <v>CX</v>
          </cell>
          <cell r="H897" t="str">
            <v>LAMINACION</v>
          </cell>
        </row>
        <row r="898">
          <cell r="C898" t="str">
            <v>01-2570</v>
          </cell>
          <cell r="D898" t="str">
            <v>TMICPS0420001</v>
          </cell>
          <cell r="E898" t="str">
            <v>INDUSTRIAS CORPAÑAL,C.A.</v>
          </cell>
          <cell r="F898" t="str">
            <v>POLYPOUCH SILICONADO SIN IMPRESIÓN</v>
          </cell>
          <cell r="G898" t="str">
            <v>MCL</v>
          </cell>
          <cell r="H898" t="str">
            <v>LAMINACION</v>
          </cell>
        </row>
        <row r="899">
          <cell r="C899" t="str">
            <v>32-006161</v>
          </cell>
          <cell r="D899" t="str">
            <v>TMPSPP0700020</v>
          </cell>
          <cell r="E899" t="str">
            <v>PRODUCTOS SAN FRANCISCO C.A.</v>
          </cell>
          <cell r="F899" t="str">
            <v>POLYPOUCH SIN IMPRESIÓN</v>
          </cell>
          <cell r="G899" t="str">
            <v>MCL</v>
          </cell>
          <cell r="H899" t="str">
            <v>LAMINACION</v>
          </cell>
        </row>
        <row r="900">
          <cell r="C900" t="str">
            <v>32-006158</v>
          </cell>
          <cell r="D900" t="str">
            <v>TMAHPG0700001</v>
          </cell>
          <cell r="E900" t="str">
            <v>ALIMENTOS HEINZ, C.A.</v>
          </cell>
          <cell r="F900" t="str">
            <v>POLYPOUCH SIN IMPRESIÓN (LAMINADO PARA GELATINA)</v>
          </cell>
          <cell r="G900" t="str">
            <v>MCL</v>
          </cell>
          <cell r="H900" t="str">
            <v>LAMINACION</v>
          </cell>
        </row>
        <row r="901">
          <cell r="C901" t="str">
            <v>01-2579</v>
          </cell>
          <cell r="D901" t="str">
            <v>TMMLCC060A002</v>
          </cell>
          <cell r="E901" t="str">
            <v>MONTALAR DE VENEZUELA, S.A.</v>
          </cell>
          <cell r="F901" t="str">
            <v>POLYPOUCH IMPRESO STICK MONTALBAN "0" CALORIAS 1g</v>
          </cell>
          <cell r="G901" t="str">
            <v>MCL</v>
          </cell>
          <cell r="H901" t="str">
            <v>LAMINACION</v>
          </cell>
        </row>
        <row r="902">
          <cell r="C902" t="str">
            <v>32-006081</v>
          </cell>
          <cell r="D902" t="str">
            <v>TXTFDN050B001</v>
          </cell>
          <cell r="E902" t="str">
            <v>INVERSIONES TORREFACCION DEL CAFÉ, C.A</v>
          </cell>
          <cell r="F902" t="str">
            <v>LAMINACION IMPRESA CAFÉ DELLA NONNA MOLIDO GOURMET 500 g.</v>
          </cell>
          <cell r="G902" t="str">
            <v>CX</v>
          </cell>
          <cell r="H902" t="str">
            <v>LAMINACION</v>
          </cell>
        </row>
        <row r="903">
          <cell r="C903" t="str">
            <v>01-2580</v>
          </cell>
          <cell r="D903" t="str">
            <v>TMGCMY029A001</v>
          </cell>
          <cell r="E903" t="str">
            <v>GENIA CARE, C.A.</v>
          </cell>
          <cell r="F903" t="str">
            <v>ENVOLTORIOS IMPRESO MARMOLITA VENDAS YESO</v>
          </cell>
          <cell r="G903" t="str">
            <v>MCL</v>
          </cell>
          <cell r="H903" t="str">
            <v>LAMINACION</v>
          </cell>
        </row>
        <row r="904">
          <cell r="C904" t="str">
            <v>32-006166</v>
          </cell>
          <cell r="D904" t="str">
            <v>TMMCGP199A001</v>
          </cell>
          <cell r="E904" t="str">
            <v>MONDELEZ VZ,C.A</v>
          </cell>
          <cell r="F904" t="str">
            <v>LINNER MTP  IMPRESO GARANTIA DE PUREZA</v>
          </cell>
          <cell r="G904" t="str">
            <v>MCL</v>
          </cell>
          <cell r="H904" t="str">
            <v>CORTE</v>
          </cell>
        </row>
        <row r="905">
          <cell r="C905" t="str">
            <v>01-2525</v>
          </cell>
          <cell r="D905" t="str">
            <v>TMTTGP199A002</v>
          </cell>
          <cell r="E905" t="str">
            <v xml:space="preserve">INDUSTRIAS DE TAPAS TAIME, C.A </v>
          </cell>
          <cell r="F905" t="str">
            <v>LINER MTP IMPRESO GARANTIA DE PUREZA</v>
          </cell>
          <cell r="G905" t="str">
            <v>MCL</v>
          </cell>
          <cell r="H905" t="str">
            <v>CORTE</v>
          </cell>
        </row>
        <row r="906">
          <cell r="C906" t="str">
            <v>32-006157</v>
          </cell>
          <cell r="D906" t="str">
            <v>TMLIPR0450001</v>
          </cell>
          <cell r="E906" t="str">
            <v>LITO INNOVACIÓN 3.000, C. A.</v>
          </cell>
          <cell r="F906" t="str">
            <v>POLYPOUCH SIN IMPRESIÓN</v>
          </cell>
          <cell r="G906" t="str">
            <v>MCL</v>
          </cell>
          <cell r="H906" t="str">
            <v>LAMINACION</v>
          </cell>
        </row>
        <row r="907">
          <cell r="C907" t="str">
            <v>01-2576</v>
          </cell>
          <cell r="D907" t="str">
            <v>TMAGPS0600001</v>
          </cell>
          <cell r="E907" t="str">
            <v>ABRIL GRAFICA, C.A.</v>
          </cell>
          <cell r="F907" t="str">
            <v>POLYPOUCH SIN IMPRESIÓN</v>
          </cell>
          <cell r="G907" t="str">
            <v>MCL</v>
          </cell>
          <cell r="H907" t="str">
            <v>LAMINACION</v>
          </cell>
        </row>
        <row r="908">
          <cell r="C908" t="str">
            <v>32-006152</v>
          </cell>
          <cell r="D908" t="str">
            <v xml:space="preserve">TMCJES061A001 </v>
          </cell>
          <cell r="E908" t="str">
            <v>CORPORACION JIGMA 1702, C.A.</v>
          </cell>
          <cell r="F908" t="str">
            <v>POLYPOUCH EDULZANTE DULCILINA SIN CALORIAS BASE SUCRALOSA 1g.</v>
          </cell>
          <cell r="G908" t="str">
            <v>MCL</v>
          </cell>
          <cell r="H908" t="str">
            <v>LAMINACION</v>
          </cell>
        </row>
        <row r="909">
          <cell r="C909" t="str">
            <v>01-2579</v>
          </cell>
          <cell r="D909" t="str">
            <v>TMMLCC060A002</v>
          </cell>
          <cell r="E909" t="str">
            <v>MONTALAR DE VENEZUELA, S.A.</v>
          </cell>
          <cell r="F909" t="str">
            <v>POLYPOUCH IMPRESO STICK MONTALBAN "0" CALORIAS 1g</v>
          </cell>
          <cell r="G909" t="str">
            <v>MCL</v>
          </cell>
          <cell r="H909" t="str">
            <v>LAMINACION</v>
          </cell>
        </row>
        <row r="910">
          <cell r="C910" t="str">
            <v>21-0269</v>
          </cell>
          <cell r="D910" t="str">
            <v>TXSPCH042B002</v>
          </cell>
          <cell r="E910" t="str">
            <v>C.A. SUCESORA DE JOSE PUIG &amp; CIA</v>
          </cell>
          <cell r="F910" t="str">
            <v>LAMINACION IMPRESA MARILU CHOCOLATE 216g</v>
          </cell>
          <cell r="G910" t="str">
            <v>MCL</v>
          </cell>
          <cell r="H910" t="str">
            <v>LAMINACION</v>
          </cell>
        </row>
        <row r="911">
          <cell r="C911" t="str">
            <v>32-006134</v>
          </cell>
          <cell r="D911" t="str">
            <v>TMCJET061A001</v>
          </cell>
          <cell r="E911" t="str">
            <v>CORPORACION JIGMA 1702, C.A.</v>
          </cell>
          <cell r="F911" t="str">
            <v>POLYPOUCH EDULZANTE DULCILINA SIN CALORIAS BASE STEVIA 1g.</v>
          </cell>
          <cell r="G911" t="str">
            <v>MCL</v>
          </cell>
          <cell r="H911" t="str">
            <v>LAMINACION</v>
          </cell>
        </row>
        <row r="912">
          <cell r="C912" t="str">
            <v>01-2570</v>
          </cell>
          <cell r="D912" t="str">
            <v>TMICPS0420001</v>
          </cell>
          <cell r="E912" t="str">
            <v>INDUSTRIAS CORPAÑAL,C.A.</v>
          </cell>
          <cell r="F912" t="str">
            <v>POLYPOUCH SILICONADO SIN IMPRESIÓN</v>
          </cell>
          <cell r="G912" t="str">
            <v>MCL</v>
          </cell>
          <cell r="H912" t="str">
            <v>LAMINACION</v>
          </cell>
        </row>
        <row r="913">
          <cell r="C913" t="str">
            <v>32-006162</v>
          </cell>
          <cell r="D913" t="str">
            <v>TXCHPP0270001</v>
          </cell>
          <cell r="E913" t="str">
            <v>HELADERIA LA CHARLOTTE ICE, C.A.</v>
          </cell>
          <cell r="F913" t="str">
            <v>BOPP SIN IMPRESIÓN</v>
          </cell>
          <cell r="G913" t="str">
            <v>CX</v>
          </cell>
          <cell r="H913" t="str">
            <v>CORTE</v>
          </cell>
        </row>
        <row r="914">
          <cell r="C914" t="str">
            <v>32-006165</v>
          </cell>
          <cell r="D914" t="str">
            <v>TXTFCA078A001</v>
          </cell>
          <cell r="E914" t="str">
            <v>INVERSIONES TORREFACCION DEL CAFÉ, C.A</v>
          </cell>
          <cell r="F914" t="str">
            <v>LAMINACION IMPRESA CAFÉ  AMANECER TOSTADO GRANO 1000 g</v>
          </cell>
          <cell r="G914" t="str">
            <v>CX</v>
          </cell>
          <cell r="H914" t="str">
            <v>LAMINACION</v>
          </cell>
        </row>
        <row r="915">
          <cell r="C915" t="str">
            <v>32-006164</v>
          </cell>
          <cell r="D915" t="str">
            <v>TXTFDN078A001</v>
          </cell>
          <cell r="E915" t="str">
            <v>INVERSIONES TORREFACCION DEL CAFÉ, C.A</v>
          </cell>
          <cell r="F915" t="str">
            <v>LAMINACION IMPRESA CAFÉ DELLA NONNA TOSTADO  GRANO  1000 g</v>
          </cell>
          <cell r="G915" t="str">
            <v>CX</v>
          </cell>
          <cell r="H915" t="str">
            <v>LAMINACION</v>
          </cell>
        </row>
        <row r="916">
          <cell r="C916" t="str">
            <v>21-0266</v>
          </cell>
          <cell r="D916" t="str">
            <v>TXAMKE040A002</v>
          </cell>
          <cell r="E916" t="str">
            <v>ALIMENTOS MUNCHY, C.A.</v>
          </cell>
          <cell r="F916" t="str">
            <v>LAMINACION IMPRESA KESITOS 25 g</v>
          </cell>
          <cell r="G916" t="str">
            <v>CX</v>
          </cell>
          <cell r="H916" t="str">
            <v>LAMINACION</v>
          </cell>
        </row>
        <row r="917">
          <cell r="C917" t="str">
            <v>01-2565</v>
          </cell>
          <cell r="D917" t="str">
            <v xml:space="preserve">TXPACB036A001    </v>
          </cell>
          <cell r="E917" t="str">
            <v>PEPSICO ALIMENTOS, S.C.A.</v>
          </cell>
          <cell r="F917" t="str">
            <v>LAMINACIÓN IMPRESA CHEETOS BOLIQUESO 110g</v>
          </cell>
          <cell r="G917" t="str">
            <v>CX</v>
          </cell>
          <cell r="H917" t="str">
            <v>LAMINACION</v>
          </cell>
        </row>
        <row r="918">
          <cell r="C918" t="str">
            <v>01-2559</v>
          </cell>
          <cell r="D918" t="str">
            <v>TXPAMP031A001</v>
          </cell>
          <cell r="E918" t="str">
            <v>PEPSICO ALIMENTOS, S.C.A.</v>
          </cell>
          <cell r="F918" t="str">
            <v>LAMINACIÓN IMPRESA CHEETOS MEGA PUFFS 28g</v>
          </cell>
          <cell r="G918" t="str">
            <v>CX</v>
          </cell>
          <cell r="H918" t="str">
            <v>LAMINACION</v>
          </cell>
        </row>
        <row r="919">
          <cell r="C919" t="str">
            <v>01-2564</v>
          </cell>
          <cell r="D919" t="str">
            <v>TXPACB031A001</v>
          </cell>
          <cell r="E919" t="str">
            <v>PEPSICO ALIMENTOS, S.C.A.</v>
          </cell>
          <cell r="F919" t="str">
            <v>LAMINACIÓN IMPRESA CHEETOS BOLIQUESO 28g</v>
          </cell>
          <cell r="G919" t="str">
            <v>CX</v>
          </cell>
          <cell r="H919" t="str">
            <v>LAMINACION</v>
          </cell>
        </row>
        <row r="920">
          <cell r="C920" t="str">
            <v>01-2572</v>
          </cell>
          <cell r="D920" t="str">
            <v>TMAYGP199A003</v>
          </cell>
          <cell r="E920" t="str">
            <v>ANAYANSI,C.A.</v>
          </cell>
          <cell r="F920" t="str">
            <v>LINNER TERMOSELLABLE MTP  IMPRESO GARANTIA DE PUREZA</v>
          </cell>
          <cell r="G920" t="str">
            <v>MCL</v>
          </cell>
          <cell r="H920" t="str">
            <v>CORTE</v>
          </cell>
        </row>
        <row r="921">
          <cell r="C921" t="str">
            <v>01-2571</v>
          </cell>
          <cell r="D921" t="str">
            <v>TMAYGP199A001</v>
          </cell>
          <cell r="E921" t="str">
            <v>ANAYANSI,C.A.</v>
          </cell>
          <cell r="F921" t="str">
            <v>LINNER TERMOSELLABLE MTP  IMPRESO GARANTIA DE PUREZA</v>
          </cell>
          <cell r="G921" t="str">
            <v>MCL</v>
          </cell>
          <cell r="H921" t="str">
            <v>CORTE</v>
          </cell>
        </row>
        <row r="922">
          <cell r="C922" t="str">
            <v>01-2578</v>
          </cell>
          <cell r="D922" t="str">
            <v>TMCPLU2400001</v>
          </cell>
          <cell r="E922" t="str">
            <v>CORPORACION ORIENTAL DEL PLASTICO, C.A. (CORPLAST</v>
          </cell>
          <cell r="F922" t="str">
            <v>LAMINACION LINER INDUCCION UNIVERSAL SIN IMPRESIÓN</v>
          </cell>
          <cell r="G922" t="str">
            <v>MCL</v>
          </cell>
          <cell r="H922" t="str">
            <v>CORTE</v>
          </cell>
        </row>
        <row r="923">
          <cell r="C923" t="str">
            <v>01-2560</v>
          </cell>
          <cell r="D923" t="str">
            <v>TXPAMP036A001</v>
          </cell>
          <cell r="E923" t="str">
            <v>PEPSICO ALIMENTOS, S.C.A.</v>
          </cell>
          <cell r="F923" t="str">
            <v>LAMINACION IMPRESA CHEETOS MEGA PUFF 110g</v>
          </cell>
          <cell r="G923" t="str">
            <v>CX</v>
          </cell>
          <cell r="H923" t="str">
            <v>LAMINACION</v>
          </cell>
        </row>
        <row r="924">
          <cell r="C924" t="str">
            <v>32-006044</v>
          </cell>
          <cell r="D924" t="str">
            <v>TXNVCP083A001</v>
          </cell>
          <cell r="E924" t="str">
            <v>NUCITA VENEZOLANA. NUCIVEN, C.A.</v>
          </cell>
          <cell r="F924" t="str">
            <v>LAMINACION IMPRESA CACAO EN POLVO 250g</v>
          </cell>
          <cell r="G924" t="str">
            <v>CX</v>
          </cell>
          <cell r="H924" t="str">
            <v>LAMINACION</v>
          </cell>
        </row>
        <row r="925">
          <cell r="C925" t="str">
            <v>01-2585</v>
          </cell>
          <cell r="D925" t="str">
            <v xml:space="preserve">TMAWAA060A005 </v>
          </cell>
          <cell r="E925" t="str">
            <v>ALUM-WARE PRODUCTOS DE ALUMINIO C.A.</v>
          </cell>
          <cell r="F925" t="str">
            <v>POLYPOUCH IMPRESO ANTIGRASO ALUM-WARE</v>
          </cell>
          <cell r="G925" t="str">
            <v>MCL</v>
          </cell>
          <cell r="H925" t="str">
            <v>CORTE</v>
          </cell>
        </row>
        <row r="926">
          <cell r="C926" t="str">
            <v>21-0266</v>
          </cell>
          <cell r="D926" t="str">
            <v>TXAMKE040A002</v>
          </cell>
          <cell r="E926" t="str">
            <v>ALIMENTOS MUNCHY, C.A.</v>
          </cell>
          <cell r="F926" t="str">
            <v>LAMINACION IMPRESA KESITOS 25 g</v>
          </cell>
          <cell r="G926" t="str">
            <v>CX</v>
          </cell>
          <cell r="H926" t="str">
            <v>LAMINACION</v>
          </cell>
        </row>
        <row r="927">
          <cell r="C927" t="str">
            <v>21-0270</v>
          </cell>
          <cell r="D927" t="str">
            <v>TXSPVN042B002</v>
          </cell>
          <cell r="E927" t="str">
            <v>C.A. SUCESORA DE JOSE PUIG &amp; CIA</v>
          </cell>
          <cell r="F927" t="str">
            <v>LAMINACION IMPRESA MARILU VAINILLA 216g</v>
          </cell>
          <cell r="G927" t="str">
            <v>CX</v>
          </cell>
          <cell r="H927" t="str">
            <v>LAMINACION</v>
          </cell>
        </row>
        <row r="928">
          <cell r="C928" t="str">
            <v>01-2568</v>
          </cell>
          <cell r="D928" t="str">
            <v>TXPCPF023B001</v>
          </cell>
          <cell r="E928" t="str">
            <v xml:space="preserve">PEPSI-COLA VENEZUELA, C.A. </v>
          </cell>
          <cell r="F928" t="str">
            <v>ETIQUETA IMPRESA PEPSI  FREE 1,5 L</v>
          </cell>
          <cell r="G928" t="str">
            <v>CX</v>
          </cell>
          <cell r="H928" t="str">
            <v>CORTE</v>
          </cell>
        </row>
        <row r="929">
          <cell r="C929" t="str">
            <v>01-2569</v>
          </cell>
          <cell r="D929" t="str">
            <v>TXPCPF023B001</v>
          </cell>
          <cell r="E929" t="str">
            <v xml:space="preserve">PEPSI-COLA VENEZUELA, C.A. </v>
          </cell>
          <cell r="F929" t="str">
            <v>ETIQUETA IMPRESA PEPSI  FREE 1,5 L</v>
          </cell>
          <cell r="G929" t="str">
            <v>CX</v>
          </cell>
          <cell r="H929" t="str">
            <v>CORTE</v>
          </cell>
        </row>
        <row r="930">
          <cell r="C930" t="str">
            <v>01-2577</v>
          </cell>
          <cell r="D930" t="str">
            <v>TMPRLAMINADO</v>
          </cell>
          <cell r="E930" t="str">
            <v>C.A.V.E.N.C.A.L. CACAOS VENEZOLANOS DE CALIDAD C.A.</v>
          </cell>
          <cell r="F930" t="str">
            <v>LAMINACIÓN SIN IMPRESIÓN PARA ENVOLTORIO PARA CHOCOLATE</v>
          </cell>
          <cell r="G930" t="str">
            <v>MCL</v>
          </cell>
          <cell r="H930" t="str">
            <v>LAMINACION</v>
          </cell>
        </row>
        <row r="931">
          <cell r="C931" t="str">
            <v>32-006144</v>
          </cell>
          <cell r="D931" t="str">
            <v>TMARFL0380001</v>
          </cell>
          <cell r="E931" t="str">
            <v>ALFONZO RIVAS &amp; CIA, C.A.</v>
          </cell>
          <cell r="F931" t="str">
            <v>LAMINACIÓN  SIN IMPRESIÓN FLIPS 220 g</v>
          </cell>
          <cell r="G931" t="str">
            <v>MCL</v>
          </cell>
          <cell r="H931" t="str">
            <v>LAMINACION</v>
          </cell>
        </row>
        <row r="932">
          <cell r="C932" t="str">
            <v>01-2594</v>
          </cell>
          <cell r="D932" t="str">
            <v>TMSERLAMINADO</v>
          </cell>
          <cell r="E932" t="str">
            <v>PLAMAR, C.A.</v>
          </cell>
          <cell r="F932" t="str">
            <v>LAMINACION IMPRESA MARIA CALEDONIA 250g</v>
          </cell>
          <cell r="G932" t="str">
            <v>MCL</v>
          </cell>
          <cell r="H932" t="str">
            <v>LAMINACION</v>
          </cell>
        </row>
        <row r="933">
          <cell r="C933" t="str">
            <v>01-2588</v>
          </cell>
          <cell r="D933" t="str">
            <v>TXPCPF023C001</v>
          </cell>
          <cell r="E933" t="str">
            <v xml:space="preserve">PEPSI-COLA VENEZUELA, C.A. </v>
          </cell>
          <cell r="F933" t="str">
            <v>ETIQUETA IMPRESA PEPSI  FREE 2 L</v>
          </cell>
          <cell r="G933" t="str">
            <v>CX</v>
          </cell>
          <cell r="H933" t="str">
            <v>CORTE</v>
          </cell>
        </row>
        <row r="934">
          <cell r="C934" t="str">
            <v>01-2589</v>
          </cell>
          <cell r="D934" t="str">
            <v>TXPCPF023B001</v>
          </cell>
          <cell r="E934" t="str">
            <v xml:space="preserve">PEPSI-COLA VENEZUELA, C.A. </v>
          </cell>
          <cell r="F934" t="str">
            <v>ETIQUETA IMPRESA PEPSI  FREE 1,5 L</v>
          </cell>
          <cell r="G934" t="str">
            <v>CX</v>
          </cell>
          <cell r="H934" t="str">
            <v>CORTE</v>
          </cell>
        </row>
        <row r="935">
          <cell r="C935" t="str">
            <v>01-2586</v>
          </cell>
          <cell r="D935" t="str">
            <v>TMMCAE057A001</v>
          </cell>
          <cell r="E935" t="str">
            <v>MORROCEL C.A.</v>
          </cell>
          <cell r="F935" t="str">
            <v>POLYPOUCH IMPRESO ANTIGRASO ESTANDAR</v>
          </cell>
          <cell r="G935" t="str">
            <v>MCL</v>
          </cell>
          <cell r="H935" t="str">
            <v>LAMINACION</v>
          </cell>
        </row>
        <row r="936">
          <cell r="C936" t="str">
            <v>01-2598</v>
          </cell>
          <cell r="D936" t="str">
            <v>TMAWAA057A001</v>
          </cell>
          <cell r="E936" t="str">
            <v>ALUM-WARE PRODUCTOS DE ALUMINIO C.A.</v>
          </cell>
          <cell r="F936" t="str">
            <v>POLYPOUCH IMPRESO ANTIGRASO ALUM-WARE</v>
          </cell>
          <cell r="G936" t="str">
            <v>MCL</v>
          </cell>
          <cell r="H936" t="str">
            <v>LAMINACION</v>
          </cell>
        </row>
        <row r="937">
          <cell r="C937" t="str">
            <v>01-2597</v>
          </cell>
          <cell r="D937" t="str">
            <v>TMMCAL1190001</v>
          </cell>
          <cell r="E937" t="str">
            <v>MORROCEL C.A.</v>
          </cell>
          <cell r="F937" t="str">
            <v>ALUMINIO LAMINADO SIN IMPRESIÓN</v>
          </cell>
          <cell r="G937" t="str">
            <v>MCL</v>
          </cell>
          <cell r="H937" t="str">
            <v>LAMINACION</v>
          </cell>
        </row>
        <row r="938">
          <cell r="C938" t="str">
            <v>32-006171</v>
          </cell>
          <cell r="D938" t="str">
            <v>TMARFF045A001</v>
          </cell>
          <cell r="E938" t="str">
            <v>ALFONZO RIVAS &amp; CIA, C.A.</v>
          </cell>
          <cell r="F938" t="str">
            <v>LAMINACION IMPRESA FLIPS FUDGE CHOCOLATE 50g</v>
          </cell>
          <cell r="G938" t="str">
            <v>MCL</v>
          </cell>
          <cell r="H938" t="str">
            <v>LAMINACION</v>
          </cell>
        </row>
        <row r="939">
          <cell r="C939" t="str">
            <v>01-2607</v>
          </cell>
          <cell r="D939" t="str">
            <v>TXPADQ040A001</v>
          </cell>
          <cell r="E939" t="str">
            <v>PEPSICO ALIMENTOS, S.C.A.</v>
          </cell>
          <cell r="F939" t="str">
            <v>LAMINACIÓN IMPRESA DORITOS MEGA QUESO 150g.</v>
          </cell>
          <cell r="G939" t="str">
            <v>CX</v>
          </cell>
          <cell r="H939" t="str">
            <v>LAMINACION</v>
          </cell>
        </row>
        <row r="940">
          <cell r="C940" t="str">
            <v>32-006167</v>
          </cell>
          <cell r="D940" t="str">
            <v>TMLIPR0450001</v>
          </cell>
          <cell r="E940" t="str">
            <v>LITO INNOVACIÓN 3.000, C. A.</v>
          </cell>
          <cell r="F940" t="str">
            <v>POLYPOUCH SIN IMPRESIÓN</v>
          </cell>
          <cell r="G940" t="str">
            <v>MCL</v>
          </cell>
          <cell r="H940" t="str">
            <v>LAMINACION</v>
          </cell>
        </row>
        <row r="941">
          <cell r="C941" t="str">
            <v>01-2603</v>
          </cell>
          <cell r="D941" t="str">
            <v>TXPARF040A001</v>
          </cell>
          <cell r="E941" t="str">
            <v>PEPSICO ALIMENTOS, S.C.A.</v>
          </cell>
          <cell r="F941" t="str">
            <v>LAMINACION IMPRESA RUFFLES QUESO 36g</v>
          </cell>
          <cell r="G941" t="str">
            <v>CX</v>
          </cell>
          <cell r="H941" t="str">
            <v>LAMINACION</v>
          </cell>
        </row>
        <row r="942">
          <cell r="C942" t="str">
            <v>01-2604</v>
          </cell>
          <cell r="D942" t="str">
            <v>TXPARF040B001</v>
          </cell>
          <cell r="E942" t="str">
            <v>PEPSICO ALIMENTOS, S.C.A.</v>
          </cell>
          <cell r="F942" t="str">
            <v xml:space="preserve">LAMINACIÓN IMPRESA RUFFLESS QUESO 125 g </v>
          </cell>
          <cell r="G942" t="str">
            <v>CX</v>
          </cell>
          <cell r="H942" t="str">
            <v>LAMINACION</v>
          </cell>
        </row>
        <row r="943">
          <cell r="C943" t="str">
            <v>01-2600</v>
          </cell>
          <cell r="D943" t="str">
            <v>TMMCFD106A001</v>
          </cell>
          <cell r="E943" t="str">
            <v>MORROCEL C.A.</v>
          </cell>
          <cell r="F943" t="str">
            <v>LAMINACION IMPRESA FONDO DORADO</v>
          </cell>
          <cell r="G943" t="str">
            <v>MCL</v>
          </cell>
          <cell r="H943" t="str">
            <v>LAMINACION</v>
          </cell>
        </row>
        <row r="944">
          <cell r="C944" t="str">
            <v>01-2608</v>
          </cell>
          <cell r="D944" t="str">
            <v>TXPACT040B002</v>
          </cell>
          <cell r="E944" t="str">
            <v>PEPSICO ALIMENTOS, S.C.A.</v>
          </cell>
          <cell r="F944" t="str">
            <v>LAMINACION IMPRESA CHEESE TRIS 54g</v>
          </cell>
          <cell r="G944" t="str">
            <v>CX</v>
          </cell>
          <cell r="H944" t="str">
            <v>LAMINACION</v>
          </cell>
        </row>
        <row r="945">
          <cell r="C945" t="str">
            <v>01-2609</v>
          </cell>
          <cell r="D945" t="str">
            <v>TXPAPS049A001</v>
          </cell>
          <cell r="E945" t="str">
            <v>PEPSICO ALIMENTOS, S.C.A.</v>
          </cell>
          <cell r="F945" t="str">
            <v>LAMINACION IMPRESA PEPITO ORIGINAL XXL (SIN VATAMINA)180g</v>
          </cell>
          <cell r="G945" t="str">
            <v>CX</v>
          </cell>
          <cell r="H945" t="str">
            <v>LAMINACION</v>
          </cell>
        </row>
        <row r="946">
          <cell r="C946" t="str">
            <v>01-2610</v>
          </cell>
          <cell r="D946" t="str">
            <v>TXPAPS040B001</v>
          </cell>
          <cell r="E946" t="str">
            <v>PEPSICO ALIMENTOS, S.C.A.</v>
          </cell>
          <cell r="F946" t="str">
            <v>LAMINACIÓN IMPRESA PEPITO ORIGINAL (SIN VITAMINA) 80g</v>
          </cell>
          <cell r="G946" t="str">
            <v>CX</v>
          </cell>
          <cell r="H946" t="str">
            <v>LAMINACION</v>
          </cell>
        </row>
        <row r="947">
          <cell r="C947" t="str">
            <v>01-2615</v>
          </cell>
          <cell r="D947" t="str">
            <v>TMAYGP199A001</v>
          </cell>
          <cell r="E947" t="str">
            <v>ANAYANSI,C.A.</v>
          </cell>
          <cell r="F947" t="str">
            <v>LINNER TERMOSELLABLE MTP  IMPRESO GARANTIA DE PUREZA</v>
          </cell>
          <cell r="G947" t="str">
            <v>MCL</v>
          </cell>
          <cell r="H947" t="str">
            <v>CORTE</v>
          </cell>
        </row>
        <row r="948">
          <cell r="C948" t="str">
            <v>01-2616</v>
          </cell>
          <cell r="D948" t="str">
            <v>TMAYGP199A003</v>
          </cell>
          <cell r="E948" t="str">
            <v>ANAYANSI,C.A.</v>
          </cell>
          <cell r="F948" t="str">
            <v>LINNER TERMOSELLABLE MTP  IMPRESO GARANTIA DE PUREZA</v>
          </cell>
          <cell r="G948" t="str">
            <v>MCL</v>
          </cell>
          <cell r="H948" t="str">
            <v>CORTE</v>
          </cell>
        </row>
        <row r="949">
          <cell r="C949" t="str">
            <v>01-2614</v>
          </cell>
          <cell r="D949" t="str">
            <v>TMICPS0420001</v>
          </cell>
          <cell r="E949" t="str">
            <v>INDUSTRIAS CORPAÑAL,C.A.</v>
          </cell>
          <cell r="F949" t="str">
            <v>POLYPOUCH SILICONADO SIN IMPRESIÓN</v>
          </cell>
          <cell r="G949" t="str">
            <v>MCL</v>
          </cell>
          <cell r="H949" t="str">
            <v>LAMINACION</v>
          </cell>
        </row>
        <row r="950">
          <cell r="C950" t="str">
            <v>01-2611</v>
          </cell>
          <cell r="D950" t="str">
            <v>TXPAPS040A001</v>
          </cell>
          <cell r="E950" t="str">
            <v>PEPSICO ALIMENTOS, S.C.A.</v>
          </cell>
          <cell r="F950" t="str">
            <v>LAMINACIÓN IMPRESA PEPITO ORIGINAL (SIN VITAMINA) 25g</v>
          </cell>
          <cell r="G950" t="str">
            <v>CX</v>
          </cell>
          <cell r="H950" t="str">
            <v>LAMINACION</v>
          </cell>
        </row>
        <row r="951">
          <cell r="C951" t="str">
            <v>01-2612</v>
          </cell>
          <cell r="D951" t="str">
            <v>TXPAMP040A001</v>
          </cell>
          <cell r="E951" t="str">
            <v>PEPSICO ALIMENTOS, S.C.A.</v>
          </cell>
          <cell r="F951" t="str">
            <v>LAMINACIÓN IMPRESA CHEETOS MEGA PUFFS 28g</v>
          </cell>
          <cell r="G951" t="str">
            <v>CX</v>
          </cell>
          <cell r="H951" t="str">
            <v>LAMINACION</v>
          </cell>
        </row>
        <row r="952">
          <cell r="C952" t="str">
            <v>01-2613</v>
          </cell>
          <cell r="D952" t="str">
            <v>TXPACT040A002</v>
          </cell>
          <cell r="E952" t="str">
            <v>PEPSICO ALIMENTOS, S.C.A.</v>
          </cell>
          <cell r="F952" t="str">
            <v>LAMINACION IMPRESA CHEESE TRIS 150g</v>
          </cell>
          <cell r="G952" t="str">
            <v>CX</v>
          </cell>
          <cell r="H952" t="str">
            <v>LAMINACION</v>
          </cell>
        </row>
        <row r="953">
          <cell r="C953" t="str">
            <v>32-006177</v>
          </cell>
          <cell r="D953" t="str">
            <v>TMMCGP199A001</v>
          </cell>
          <cell r="E953" t="str">
            <v>MONDELEZ VZ,C.A</v>
          </cell>
          <cell r="F953" t="str">
            <v>LINNER MTP  IMPRESO GARANTIA DE PUREZA</v>
          </cell>
          <cell r="G953" t="str">
            <v>MCL</v>
          </cell>
          <cell r="H953" t="str">
            <v>LAMINACION</v>
          </cell>
        </row>
        <row r="954">
          <cell r="C954" t="str">
            <v>32-006178</v>
          </cell>
          <cell r="D954" t="str">
            <v>TMMCGP199A001</v>
          </cell>
          <cell r="E954" t="str">
            <v>MONDELEZ VZ,C.A</v>
          </cell>
          <cell r="F954" t="str">
            <v>LINNER MTP  IMPRESO GARANTIA DE PUREZA</v>
          </cell>
          <cell r="G954" t="str">
            <v>MCL</v>
          </cell>
          <cell r="H954" t="str">
            <v>LAMINACION</v>
          </cell>
        </row>
        <row r="955">
          <cell r="C955" t="str">
            <v>21-0268</v>
          </cell>
          <cell r="D955" t="str">
            <v>TXSPMP042A002</v>
          </cell>
          <cell r="E955" t="str">
            <v>C.A. SUCESORA DE JOSE PUIG &amp; CIA</v>
          </cell>
          <cell r="F955" t="str">
            <v>LAMINACION IMPRESA MARIA PUIG SELECTA 250g</v>
          </cell>
          <cell r="G955" t="str">
            <v>CX</v>
          </cell>
          <cell r="H955" t="str">
            <v>LAMINACION</v>
          </cell>
        </row>
        <row r="956">
          <cell r="C956" t="str">
            <v>01-2599</v>
          </cell>
          <cell r="D956" t="str">
            <v>TMMCFP1040001</v>
          </cell>
          <cell r="E956" t="str">
            <v>MORROCEL C.A.</v>
          </cell>
          <cell r="F956" t="str">
            <v>LAMINACION FONDO PLATA SIN IMPRESIÓN</v>
          </cell>
          <cell r="G956" t="str">
            <v>MCL</v>
          </cell>
          <cell r="H956" t="str">
            <v>LAMINACION</v>
          </cell>
        </row>
        <row r="957">
          <cell r="C957" t="str">
            <v>32-006171</v>
          </cell>
          <cell r="D957" t="str">
            <v>TMARFF045A001</v>
          </cell>
          <cell r="E957" t="str">
            <v>ALFONZO RIVAS &amp; CIA, C.A.</v>
          </cell>
          <cell r="F957" t="str">
            <v>LAMINACION IMPRESA FLIPS FUDGE CHOCOLATE 50g</v>
          </cell>
          <cell r="G957" t="str">
            <v>MCL</v>
          </cell>
          <cell r="H957" t="str">
            <v>LAMINACION</v>
          </cell>
        </row>
        <row r="958">
          <cell r="C958" t="str">
            <v>01-2605</v>
          </cell>
          <cell r="D958" t="str">
            <v>TXPAPJ040B001</v>
          </cell>
          <cell r="E958" t="str">
            <v>PEPSICO ALIMENTOS, S.C.A.</v>
          </cell>
          <cell r="F958" t="str">
            <v>LAMINACION IMPRESA PEPITO JUMBO 65g</v>
          </cell>
          <cell r="G958" t="str">
            <v>CX</v>
          </cell>
          <cell r="H958" t="str">
            <v>LAMINACION</v>
          </cell>
        </row>
        <row r="959">
          <cell r="C959" t="str">
            <v>01-2606</v>
          </cell>
          <cell r="D959" t="str">
            <v>TXPAPJ040A001</v>
          </cell>
          <cell r="E959" t="str">
            <v>PEPSICO ALIMENTOS, S.C.A.</v>
          </cell>
          <cell r="F959" t="str">
            <v>LAMINACION IMPRESA PEPITO JUMBO 18g</v>
          </cell>
          <cell r="G959" t="str">
            <v>CX</v>
          </cell>
          <cell r="H959" t="str">
            <v>LAMINACION</v>
          </cell>
        </row>
        <row r="960">
          <cell r="C960" t="str">
            <v>32-006145</v>
          </cell>
          <cell r="D960" t="str">
            <v>TMARMZ044A001</v>
          </cell>
          <cell r="E960" t="str">
            <v>ALFONZO RIVAS &amp; CIA, C.A.</v>
          </cell>
          <cell r="F960" t="str">
            <v>LAMINACION IMPRESA MAIZINA 90 g</v>
          </cell>
          <cell r="G960" t="str">
            <v>MCL</v>
          </cell>
          <cell r="H960" t="str">
            <v>LAMINACION</v>
          </cell>
        </row>
        <row r="961">
          <cell r="C961" t="str">
            <v>01-2618</v>
          </cell>
          <cell r="D961" t="str">
            <v>TMTTGP199A002</v>
          </cell>
          <cell r="E961" t="str">
            <v xml:space="preserve">INDUSTRIAS DE TAPAS TAIME, C.A </v>
          </cell>
          <cell r="F961" t="str">
            <v>LINER MTP IMPRESO GARANTIA DE PUREZA</v>
          </cell>
          <cell r="G961" t="str">
            <v>MCL</v>
          </cell>
          <cell r="H961" t="str">
            <v>CORTE</v>
          </cell>
        </row>
        <row r="962">
          <cell r="C962" t="str">
            <v>01-2619</v>
          </cell>
          <cell r="D962" t="str">
            <v>TMTTGP199A002</v>
          </cell>
          <cell r="E962" t="str">
            <v xml:space="preserve">INDUSTRIAS DE TAPAS TAIME, C.A </v>
          </cell>
          <cell r="F962" t="str">
            <v>LINER MTP IMPRESO GARANTIA DE PUREZA</v>
          </cell>
          <cell r="G962" t="str">
            <v>MCL</v>
          </cell>
          <cell r="H962" t="str">
            <v>CORTE</v>
          </cell>
        </row>
        <row r="963">
          <cell r="C963" t="str">
            <v>32-006172</v>
          </cell>
          <cell r="D963" t="str">
            <v>TXABCA041A001</v>
          </cell>
          <cell r="E963" t="str">
            <v>ALIMENTOS BOTALON, C.A.</v>
          </cell>
          <cell r="F963" t="str">
            <v>LAMINACION IMPRESA CAFE ARAUCA 100g</v>
          </cell>
          <cell r="G963" t="str">
            <v>CX</v>
          </cell>
          <cell r="H963" t="str">
            <v>LAMINACION</v>
          </cell>
        </row>
        <row r="964">
          <cell r="C964" t="str">
            <v>32-006168</v>
          </cell>
          <cell r="D964" t="str">
            <v xml:space="preserve"> TXUACM043A001</v>
          </cell>
          <cell r="E964" t="str">
            <v>UNILEVER  ANDINA  VENEZUELA, S.A.</v>
          </cell>
          <cell r="F964" t="str">
            <v>LAMINACION IMPRESA ENVOLTORIO CHOCOLITO MAX 80cm³</v>
          </cell>
          <cell r="G964" t="str">
            <v>CX</v>
          </cell>
          <cell r="H964" t="str">
            <v>LAMINACION</v>
          </cell>
        </row>
        <row r="965">
          <cell r="C965" t="str">
            <v>01-2624</v>
          </cell>
          <cell r="D965" t="str">
            <v xml:space="preserve">TXCPPN023A001 </v>
          </cell>
          <cell r="E965" t="str">
            <v>CERVECERIA POLAR,C.A.</v>
          </cell>
          <cell r="F965" t="str">
            <v>ETIQUETA IMPRESA MALTIN POLAR PROMO ENCIENDE TU NAVIDAD 1,5 L</v>
          </cell>
          <cell r="G965" t="str">
            <v>CX</v>
          </cell>
          <cell r="H965" t="str">
            <v>CORTE</v>
          </cell>
        </row>
        <row r="966">
          <cell r="C966" t="str">
            <v>01-2623</v>
          </cell>
          <cell r="D966" t="str">
            <v xml:space="preserve">TXCPEM023A001  </v>
          </cell>
          <cell r="E966" t="str">
            <v>CERVECERIA POLAR,C.A.</v>
          </cell>
          <cell r="F966" t="str">
            <v>ETIQUETA IMPRESA MALTIN POLAR 1,5 L</v>
          </cell>
          <cell r="G966" t="str">
            <v>CX</v>
          </cell>
          <cell r="H966" t="str">
            <v>CORTE</v>
          </cell>
        </row>
        <row r="967">
          <cell r="C967" t="str">
            <v>01-2621</v>
          </cell>
          <cell r="D967" t="str">
            <v>TMSCFP1100001</v>
          </cell>
          <cell r="E967" t="str">
            <v>SERVICIOS INDUTRIALES SERGEIN CHAPARRO</v>
          </cell>
          <cell r="F967" t="str">
            <v>LAMINACION FONDO PLATA SIN IMPRESIÓN</v>
          </cell>
          <cell r="G967" t="str">
            <v>MCL</v>
          </cell>
          <cell r="H967" t="str">
            <v>CORTE</v>
          </cell>
        </row>
        <row r="968">
          <cell r="C968" t="str">
            <v>01-2622</v>
          </cell>
          <cell r="D968" t="str">
            <v>TMSCFD111A001</v>
          </cell>
          <cell r="E968" t="str">
            <v>SERVICIOS INDUTRIALES SERGEIN CHAPARRO</v>
          </cell>
          <cell r="F968" t="str">
            <v>LAMINACION IMPRESA FONDO DORADO</v>
          </cell>
          <cell r="G968" t="str">
            <v>MCL</v>
          </cell>
          <cell r="H968" t="str">
            <v>CORTE</v>
          </cell>
        </row>
        <row r="969">
          <cell r="C969" t="str">
            <v>01-2601</v>
          </cell>
          <cell r="D969" t="str">
            <v>TXMNAL048A001</v>
          </cell>
          <cell r="E969" t="str">
            <v>MOLINOS NACIONALES C.A (MONACA)</v>
          </cell>
          <cell r="F969" t="str">
            <v>LAMINACION IMPRESA AVENA LASSIE 400g</v>
          </cell>
          <cell r="G969" t="str">
            <v>CX</v>
          </cell>
          <cell r="H969" t="str">
            <v>LAMINACION</v>
          </cell>
        </row>
        <row r="970">
          <cell r="C970" t="str">
            <v>32-006170</v>
          </cell>
          <cell r="D970" t="str">
            <v>TMARTL109A001</v>
          </cell>
          <cell r="E970" t="str">
            <v>ALFONZO RIVAS &amp; CIA, C.A.</v>
          </cell>
          <cell r="F970" t="str">
            <v>LAMINACION IMPRESA TE LISTO LIMÓN 90 g</v>
          </cell>
          <cell r="G970" t="str">
            <v>MCL</v>
          </cell>
          <cell r="H970" t="str">
            <v>LAMINACION</v>
          </cell>
        </row>
        <row r="971">
          <cell r="C971" t="str">
            <v>01-2617</v>
          </cell>
          <cell r="D971" t="str">
            <v>TMDTPP0530001</v>
          </cell>
          <cell r="E971" t="str">
            <v>DISTINTA, C.A.</v>
          </cell>
          <cell r="F971" t="str">
            <v>PAPEL PARAFINADO SIN IMPRESIÓN</v>
          </cell>
          <cell r="G971" t="str">
            <v>MCL</v>
          </cell>
          <cell r="H971" t="str">
            <v>LAMINACION</v>
          </cell>
        </row>
        <row r="972">
          <cell r="C972" t="str">
            <v>32-006169</v>
          </cell>
          <cell r="D972" t="str">
            <v>TMARTD109A001</v>
          </cell>
          <cell r="E972" t="str">
            <v>ALFONZO RIVAS &amp; CIA, C.A.</v>
          </cell>
          <cell r="F972" t="str">
            <v>LAMINACION IMPRESA TÉ LISTO DURAZNO 90 g</v>
          </cell>
          <cell r="G972" t="str">
            <v>MCL</v>
          </cell>
          <cell r="H972" t="str">
            <v>LAMINACION</v>
          </cell>
        </row>
        <row r="973">
          <cell r="C973" t="str">
            <v>01-2620</v>
          </cell>
          <cell r="D973" t="str">
            <v>TMAPAL1190010</v>
          </cell>
          <cell r="E973" t="str">
            <v>ALIMENTOS POLAR COMERCIAL, C.A.</v>
          </cell>
          <cell r="F973" t="str">
            <v>ALUMINIO LAMINADO SIN IMPRESIÓN</v>
          </cell>
          <cell r="G973" t="str">
            <v>MCL</v>
          </cell>
          <cell r="H973" t="str">
            <v>LAMINACION</v>
          </cell>
        </row>
        <row r="974">
          <cell r="C974" t="str">
            <v>01-2602</v>
          </cell>
          <cell r="D974" t="str">
            <v>TXMNAL048B001</v>
          </cell>
          <cell r="E974" t="str">
            <v>MOLINOS NACIONALES C.A (MONACA)</v>
          </cell>
          <cell r="F974" t="str">
            <v>LAMINACION IMPRESA AVENA LASSIE 800 g</v>
          </cell>
          <cell r="G974" t="str">
            <v>CX</v>
          </cell>
          <cell r="H974" t="str">
            <v>LAMINACION</v>
          </cell>
        </row>
        <row r="975">
          <cell r="C975" t="str">
            <v>32-006175</v>
          </cell>
          <cell r="D975" t="str">
            <v>TMARMZ044D001</v>
          </cell>
          <cell r="E975" t="str">
            <v>ALFONZO RIVAS &amp; CIA, C.A.</v>
          </cell>
          <cell r="F975" t="str">
            <v>LAMINACION IMPRESA MAIZINA 200g</v>
          </cell>
          <cell r="G975" t="str">
            <v>MCL</v>
          </cell>
          <cell r="H975" t="str">
            <v>LAMINACION</v>
          </cell>
        </row>
        <row r="976">
          <cell r="C976" t="str">
            <v>32-006174</v>
          </cell>
          <cell r="D976" t="str">
            <v>TMARMZ044C001</v>
          </cell>
          <cell r="E976" t="str">
            <v>ALFONZO RIVAS &amp; CIA, C.A.</v>
          </cell>
          <cell r="F976" t="str">
            <v>LAMINACION IMPRESA MAIZINA 800g</v>
          </cell>
          <cell r="G976" t="str">
            <v>MCL</v>
          </cell>
          <cell r="H976" t="str">
            <v>LAMINACION</v>
          </cell>
        </row>
        <row r="977">
          <cell r="C977" t="str">
            <v>32-006173</v>
          </cell>
          <cell r="D977" t="str">
            <v>TMARMZ044A001</v>
          </cell>
          <cell r="E977" t="str">
            <v>ALFONZO RIVAS &amp; CIA, C.A.</v>
          </cell>
          <cell r="F977" t="str">
            <v>LAMINACION IMPRESA MAIZINA 90 g</v>
          </cell>
          <cell r="G977" t="str">
            <v>MCL</v>
          </cell>
          <cell r="H977" t="str">
            <v>LAMINACION</v>
          </cell>
        </row>
        <row r="978">
          <cell r="C978" t="str">
            <v>32-006179</v>
          </cell>
          <cell r="D978" t="str">
            <v>TXIKCA092A001</v>
          </cell>
          <cell r="E978" t="str">
            <v>INDUSTRIAS KEL, C.A</v>
          </cell>
          <cell r="F978" t="str">
            <v>LAMINACION IMPRESA CREMA DE ARROZ KEL 450g</v>
          </cell>
          <cell r="G978" t="str">
            <v>CX</v>
          </cell>
          <cell r="H978" t="str">
            <v>LAMINACION</v>
          </cell>
        </row>
        <row r="979">
          <cell r="C979" t="str">
            <v>01-2635</v>
          </cell>
          <cell r="D979" t="str">
            <v>TXMSGN030A001</v>
          </cell>
          <cell r="E979" t="str">
            <v>MULTINACIONAL DE SABORES C.A.</v>
          </cell>
          <cell r="F979" t="str">
            <v>ETIQUETA IMPRESA REFRESCO GLUP COLA NEGRA 2L</v>
          </cell>
          <cell r="G979" t="str">
            <v>CX</v>
          </cell>
          <cell r="H979" t="str">
            <v>CORTE</v>
          </cell>
        </row>
        <row r="980">
          <cell r="C980" t="str">
            <v>01-2639</v>
          </cell>
          <cell r="D980" t="str">
            <v>TMDDFT0640001</v>
          </cell>
          <cell r="E980" t="str">
            <v>COMERCIALIZADORA Y DISTRIBUIDORA D.D. &amp; D, C.A.</v>
          </cell>
          <cell r="F980" t="str">
            <v>FILM TRANSPARENTE SIN IMPRESIÓN</v>
          </cell>
          <cell r="G980" t="str">
            <v>MCL</v>
          </cell>
          <cell r="H980" t="str">
            <v>CORTE</v>
          </cell>
        </row>
        <row r="981">
          <cell r="C981" t="str">
            <v>01-2626</v>
          </cell>
          <cell r="D981" t="str">
            <v>TMMLPJ072A001</v>
          </cell>
          <cell r="E981" t="str">
            <v>MONTALAR DE VENEZUELA, S.A.</v>
          </cell>
          <cell r="F981" t="str">
            <v>LAMINACIÓN IMPRESA PAPELÓN LIMÓN JENGIBRE 115g</v>
          </cell>
          <cell r="G981" t="str">
            <v>MCL</v>
          </cell>
          <cell r="H981" t="str">
            <v>LAMINACION</v>
          </cell>
        </row>
        <row r="982">
          <cell r="C982" t="str">
            <v>01-2625</v>
          </cell>
          <cell r="D982" t="str">
            <v>TMMLPH072A001</v>
          </cell>
          <cell r="E982" t="str">
            <v>MONTALAR DE VENEZUELA, S.A.</v>
          </cell>
          <cell r="F982" t="str">
            <v>LAMINACIÓN IMPRESA PAPELÓN LIMÓN HIERBABUENA 115g</v>
          </cell>
          <cell r="G982" t="str">
            <v>MCL</v>
          </cell>
          <cell r="H982" t="str">
            <v>LAMINACION</v>
          </cell>
        </row>
        <row r="983">
          <cell r="C983" t="str">
            <v>01-2627</v>
          </cell>
          <cell r="D983" t="str">
            <v>TMMLPL072A001</v>
          </cell>
          <cell r="E983" t="str">
            <v>MONTALAR DE VENEZUELA, S.A.</v>
          </cell>
          <cell r="F983" t="str">
            <v>LAMINACIÓN IMPRESA PAPELÓN LIMÓN 115g</v>
          </cell>
          <cell r="G983" t="str">
            <v>MCL</v>
          </cell>
          <cell r="H983" t="str">
            <v>LAMINACION</v>
          </cell>
        </row>
        <row r="984">
          <cell r="C984" t="str">
            <v>32-006185</v>
          </cell>
          <cell r="D984" t="str">
            <v>TMRDGP199A001</v>
          </cell>
          <cell r="E984" t="str">
            <v>REDICA,  C.A.</v>
          </cell>
          <cell r="F984" t="str">
            <v>LINER MTP IMPRESO GARANTIA DE PUREZA</v>
          </cell>
          <cell r="G984" t="str">
            <v>MCL</v>
          </cell>
          <cell r="H984" t="str">
            <v>LAMINACION</v>
          </cell>
        </row>
        <row r="985">
          <cell r="C985" t="str">
            <v>21-0278</v>
          </cell>
          <cell r="D985" t="str">
            <v>TXSPSP024B002</v>
          </cell>
          <cell r="E985" t="str">
            <v>C.A. SUCESORA DE JOSE PUIG &amp; CIA</v>
          </cell>
          <cell r="F985" t="str">
            <v>ENVOLTORIO INTERNO IMPRESO SODA PUIG 24g</v>
          </cell>
          <cell r="G985" t="str">
            <v>CX</v>
          </cell>
          <cell r="H985" t="str">
            <v>CORTE</v>
          </cell>
        </row>
        <row r="986">
          <cell r="C986" t="str">
            <v>21-0279</v>
          </cell>
          <cell r="D986" t="str">
            <v>TXSPMP042A002</v>
          </cell>
          <cell r="E986" t="str">
            <v>C.A. SUCESORA DE JOSE PUIG &amp; CIA</v>
          </cell>
          <cell r="F986" t="str">
            <v>LAMINACION IMPRESA MARIA PUIG SELECTA 250g</v>
          </cell>
          <cell r="G986" t="str">
            <v>CX</v>
          </cell>
          <cell r="H986" t="str">
            <v>LAMINACION</v>
          </cell>
        </row>
        <row r="987">
          <cell r="C987" t="str">
            <v>01-2628</v>
          </cell>
          <cell r="D987" t="str">
            <v xml:space="preserve">TXMSFQ040B001 </v>
          </cell>
          <cell r="E987" t="str">
            <v>MULTINACIONAL DE SABORES C.A.</v>
          </cell>
          <cell r="F987" t="str">
            <v xml:space="preserve"> LAMINACION IMPRESA FRESHQUA 600ml</v>
          </cell>
          <cell r="G987" t="str">
            <v>CX</v>
          </cell>
          <cell r="H987" t="str">
            <v>LAMINACION</v>
          </cell>
        </row>
        <row r="988">
          <cell r="C988" t="str">
            <v>01-2629</v>
          </cell>
          <cell r="D988" t="str">
            <v>TXMSFQ040C001</v>
          </cell>
          <cell r="E988" t="str">
            <v>MULTINACIONAL DE SABORES C.A.</v>
          </cell>
          <cell r="F988" t="str">
            <v xml:space="preserve"> LAMINACION IMPRESA  FRESHQUA 1,5 L</v>
          </cell>
          <cell r="G988" t="str">
            <v>CX</v>
          </cell>
          <cell r="H988" t="str">
            <v>LAMINACION</v>
          </cell>
        </row>
        <row r="989">
          <cell r="C989" t="str">
            <v>01-2630</v>
          </cell>
          <cell r="D989" t="str">
            <v>TXMSFQ040A001</v>
          </cell>
          <cell r="E989" t="str">
            <v>MULTINACIONAL DE SABORES C.A.</v>
          </cell>
          <cell r="F989" t="str">
            <v xml:space="preserve"> LAMINACION IMPRESA   FRESHQUA 355 ml</v>
          </cell>
          <cell r="G989" t="str">
            <v>CX</v>
          </cell>
          <cell r="H989" t="str">
            <v>LAMINACION</v>
          </cell>
        </row>
        <row r="990">
          <cell r="C990" t="str">
            <v>21-0276</v>
          </cell>
          <cell r="D990" t="str">
            <v>TXSPFC030A001</v>
          </cell>
          <cell r="E990" t="str">
            <v>C.A. SUCESORA DE JOSE PUIG &amp; CIA</v>
          </cell>
          <cell r="F990" t="str">
            <v>ENVOLTORIO INTERNO IMPRESO FAMILY CLUB 30g</v>
          </cell>
          <cell r="G990" t="str">
            <v>CX</v>
          </cell>
          <cell r="H990" t="str">
            <v>CORTE</v>
          </cell>
        </row>
        <row r="991">
          <cell r="C991" t="str">
            <v>21-0277</v>
          </cell>
          <cell r="D991" t="str">
            <v>TXSPFC040A001</v>
          </cell>
          <cell r="E991" t="str">
            <v>C.A. SUCESORA DE JOSE PUIG &amp; CIA</v>
          </cell>
          <cell r="F991" t="str">
            <v>LAMINACION IMPRESA FAMILY CLUB 300g</v>
          </cell>
          <cell r="G991" t="str">
            <v>CX</v>
          </cell>
          <cell r="H991" t="str">
            <v>LAMINACION</v>
          </cell>
        </row>
        <row r="992">
          <cell r="C992" t="str">
            <v>01-2637</v>
          </cell>
          <cell r="D992" t="str">
            <v>TXMSGK030A001</v>
          </cell>
          <cell r="E992" t="str">
            <v>MULTINACIONAL DE SABORES C.A.</v>
          </cell>
          <cell r="F992" t="str">
            <v>ETIQUETA IMPRESA REFRESCO GLUP KOLITA 2 L</v>
          </cell>
          <cell r="G992" t="str">
            <v>CX</v>
          </cell>
          <cell r="H992" t="str">
            <v>CORTE</v>
          </cell>
        </row>
        <row r="993">
          <cell r="C993" t="str">
            <v>01-2638</v>
          </cell>
          <cell r="D993" t="str">
            <v>TXMSGF030A001</v>
          </cell>
          <cell r="E993" t="str">
            <v>MULTINACIONAL DE SABORES C.A.</v>
          </cell>
          <cell r="F993" t="str">
            <v>ETIQUE IMPRESA REFRESCO GLUP FRESH 2L</v>
          </cell>
          <cell r="G993" t="str">
            <v>CX</v>
          </cell>
          <cell r="H993" t="str">
            <v>CORTE</v>
          </cell>
        </row>
        <row r="994">
          <cell r="C994" t="str">
            <v>01-2636</v>
          </cell>
          <cell r="D994" t="str">
            <v>TXMSGU030A001</v>
          </cell>
          <cell r="E994" t="str">
            <v>MULTINACIONAL DE SABORES C.A.</v>
          </cell>
          <cell r="F994" t="str">
            <v>ETIQUE IMPRESA REFRESCO GLUP UVA 2L</v>
          </cell>
          <cell r="G994" t="str">
            <v>CX</v>
          </cell>
          <cell r="H994" t="str">
            <v>CORTE</v>
          </cell>
        </row>
        <row r="995">
          <cell r="C995" t="str">
            <v>32-006181</v>
          </cell>
          <cell r="D995" t="str">
            <v>TMARFS096A001</v>
          </cell>
          <cell r="E995" t="str">
            <v>ALFONZO RIVAS &amp; CIA, C.A.</v>
          </cell>
          <cell r="F995" t="str">
            <v>LAMINACION IMPRESA YELIGHT FUSION SILVESTRE 12g</v>
          </cell>
          <cell r="G995" t="str">
            <v>MCL</v>
          </cell>
          <cell r="H995" t="str">
            <v>LAMINACION</v>
          </cell>
        </row>
        <row r="996">
          <cell r="C996" t="str">
            <v>32-006182</v>
          </cell>
          <cell r="D996" t="str">
            <v>TMARFC096A001</v>
          </cell>
          <cell r="E996" t="str">
            <v>ALFONZO RIVAS &amp; CIA, C.A.</v>
          </cell>
          <cell r="F996" t="str">
            <v>LAMINACION IMPRESA YELIGHT FUSION CITRICA 12g</v>
          </cell>
          <cell r="G996" t="str">
            <v>MCL</v>
          </cell>
          <cell r="H996" t="str">
            <v>LAMINACION</v>
          </cell>
        </row>
        <row r="997">
          <cell r="C997" t="str">
            <v>32-006183</v>
          </cell>
          <cell r="D997" t="str">
            <v>TMARYS096A001</v>
          </cell>
          <cell r="E997" t="str">
            <v>ALFONZO RIVAS &amp; CIA, C.A.</v>
          </cell>
          <cell r="F997" t="str">
            <v>LAMINACION IMPRESA YELIGHT SIN SABOR 9g</v>
          </cell>
          <cell r="G997" t="str">
            <v>MCL</v>
          </cell>
          <cell r="H997" t="str">
            <v>LAMINACION</v>
          </cell>
        </row>
        <row r="998">
          <cell r="C998" t="str">
            <v>32-006184</v>
          </cell>
          <cell r="D998" t="str">
            <v>TMARYF096A001</v>
          </cell>
          <cell r="E998" t="str">
            <v>ALFONZO RIVAS &amp; CIA, C.A.</v>
          </cell>
          <cell r="F998" t="str">
            <v>LAMINACION IMPRESA YELIGHT FRESA 12g</v>
          </cell>
          <cell r="G998" t="str">
            <v>MCL</v>
          </cell>
          <cell r="H998" t="str">
            <v>LAMINACION</v>
          </cell>
        </row>
        <row r="999">
          <cell r="C999" t="str">
            <v>01-2645</v>
          </cell>
          <cell r="D999" t="str">
            <v>TXAMNO040A001</v>
          </cell>
          <cell r="E999" t="str">
            <v>ALIMENTOS MEXICANOS, C.A.</v>
          </cell>
          <cell r="F999" t="str">
            <v>LAMINACIÓN IMPRESA NACHOS ORIGINALES 150g</v>
          </cell>
          <cell r="G999" t="str">
            <v>CX</v>
          </cell>
          <cell r="H999" t="str">
            <v>LAMINACION</v>
          </cell>
        </row>
        <row r="1000">
          <cell r="C1000" t="str">
            <v>01-2646</v>
          </cell>
          <cell r="D1000" t="str">
            <v>TXAMNH040A001</v>
          </cell>
          <cell r="E1000" t="str">
            <v>ALIMENTOS MEXICANOS, C.A.</v>
          </cell>
          <cell r="F1000" t="str">
            <v>LAMINACIÓN IMPRESA NACHOS HORNEADOS 150g</v>
          </cell>
          <cell r="G1000" t="str">
            <v>CX</v>
          </cell>
          <cell r="H1000" t="str">
            <v>LAMINACION</v>
          </cell>
        </row>
        <row r="1001">
          <cell r="C1001" t="str">
            <v>32-006186</v>
          </cell>
          <cell r="D1001" t="str">
            <v>TMARMZ076A001</v>
          </cell>
          <cell r="E1001" t="str">
            <v>ALFONZO RIVAS &amp; CIA, C.A.</v>
          </cell>
          <cell r="F1001" t="str">
            <v>LAMINACION IMPRESA MAIZINA 2 kg</v>
          </cell>
          <cell r="G1001" t="str">
            <v>MCL</v>
          </cell>
          <cell r="H1001" t="str">
            <v>LAMINACION</v>
          </cell>
        </row>
        <row r="1002">
          <cell r="C1002" t="str">
            <v>01-2648</v>
          </cell>
          <cell r="D1002" t="str">
            <v>TMEDFS0270001</v>
          </cell>
          <cell r="E1002" t="str">
            <v>FABRICA DE PRODUCTOS IMPERMEABILIZANTES EDIL C.A.,</v>
          </cell>
          <cell r="F1002" t="str">
            <v>FILM TRANSPARENTE SILICONIZADO SIN IMPRESIÓN</v>
          </cell>
          <cell r="G1002" t="str">
            <v>MCL</v>
          </cell>
          <cell r="H1002" t="str">
            <v>LAMINACION</v>
          </cell>
        </row>
        <row r="1003">
          <cell r="C1003" t="str">
            <v>01-2653</v>
          </cell>
          <cell r="D1003" t="str">
            <v>TMMCFD106A001</v>
          </cell>
          <cell r="E1003" t="str">
            <v>MORROCEL C.A.</v>
          </cell>
          <cell r="F1003" t="str">
            <v>LAMINACION IMPRESA FONDO DORADO</v>
          </cell>
          <cell r="G1003" t="str">
            <v>MCL</v>
          </cell>
          <cell r="H1003" t="str">
            <v>LAMINACION</v>
          </cell>
        </row>
        <row r="1004">
          <cell r="C1004" t="str">
            <v>01-2652</v>
          </cell>
          <cell r="D1004" t="str">
            <v>TMMCFV103A001</v>
          </cell>
          <cell r="E1004" t="str">
            <v>MORROCEL C.A.</v>
          </cell>
          <cell r="F1004" t="str">
            <v>LAMINACION IMPRESA FONDO VERDE</v>
          </cell>
          <cell r="G1004" t="str">
            <v>MCL</v>
          </cell>
          <cell r="H1004" t="str">
            <v>LAMINACION</v>
          </cell>
        </row>
        <row r="1005">
          <cell r="C1005" t="str">
            <v>01-2651</v>
          </cell>
          <cell r="D1005" t="str">
            <v>TMMCFA103A001</v>
          </cell>
          <cell r="E1005" t="str">
            <v>MORROCEL C.A.</v>
          </cell>
          <cell r="F1005" t="str">
            <v>LAMINACION IMPRESA FONDO AZUL</v>
          </cell>
          <cell r="G1005" t="str">
            <v>MCL</v>
          </cell>
          <cell r="H1005" t="str">
            <v>LAMINACION</v>
          </cell>
        </row>
        <row r="1006">
          <cell r="C1006" t="str">
            <v>01-2650</v>
          </cell>
          <cell r="D1006" t="str">
            <v>TMMCAE057A001</v>
          </cell>
          <cell r="E1006" t="str">
            <v>MORROCEL C.A.</v>
          </cell>
          <cell r="F1006" t="str">
            <v>POLYPOUCH IMPRESO ANTIGRASO ESTANDAR</v>
          </cell>
          <cell r="G1006" t="str">
            <v>MCL</v>
          </cell>
          <cell r="H1006" t="str">
            <v>LAMINACION</v>
          </cell>
        </row>
        <row r="1007">
          <cell r="C1007" t="str">
            <v>21-0275</v>
          </cell>
          <cell r="D1007" t="str">
            <v>TXINMC045A001</v>
          </cell>
          <cell r="E1007" t="str">
            <v>INDUSTRIAS INTEGRADAS DE ALIMENTOS  INALSA,S.A</v>
          </cell>
          <cell r="F1007" t="str">
            <v>LAMINACION IMPRESA MARIA CALEDONIA 140g</v>
          </cell>
          <cell r="G1007" t="str">
            <v>CX</v>
          </cell>
          <cell r="H1007" t="str">
            <v>LAMINACION</v>
          </cell>
        </row>
        <row r="1008">
          <cell r="C1008" t="str">
            <v>01-2644</v>
          </cell>
          <cell r="D1008" t="str">
            <v>TMMCFD106A001</v>
          </cell>
          <cell r="E1008" t="str">
            <v>MORROCEL C.A.</v>
          </cell>
          <cell r="F1008" t="str">
            <v>LAMINACION IMPRESA FONDO DORADO</v>
          </cell>
          <cell r="G1008" t="str">
            <v>MCL</v>
          </cell>
          <cell r="H1008" t="str">
            <v>LAMINACION</v>
          </cell>
        </row>
        <row r="1009">
          <cell r="C1009" t="str">
            <v>32-006187</v>
          </cell>
          <cell r="D1009" t="str">
            <v>TMARCF045A001</v>
          </cell>
          <cell r="E1009" t="str">
            <v>ALFONZO RIVAS &amp; CIA, C.A.</v>
          </cell>
          <cell r="F1009" t="str">
            <v>LAMINACION IMPRESA MAIZORITOS CRONCH FLAKES 300g</v>
          </cell>
          <cell r="G1009" t="str">
            <v>MCL</v>
          </cell>
          <cell r="H1009" t="str">
            <v>LAMINACION</v>
          </cell>
        </row>
        <row r="1010">
          <cell r="C1010" t="str">
            <v>01-2669</v>
          </cell>
          <cell r="D1010" t="str">
            <v>TMMCFR103A001</v>
          </cell>
          <cell r="E1010" t="str">
            <v>MORROCEL C.A.</v>
          </cell>
          <cell r="F1010" t="str">
            <v>LAMINACION IMPRESA FONDO ROJO</v>
          </cell>
          <cell r="G1010" t="str">
            <v>MCL</v>
          </cell>
          <cell r="H1010" t="str">
            <v>LAMINACION</v>
          </cell>
        </row>
        <row r="1011">
          <cell r="C1011" t="str">
            <v>01-2667</v>
          </cell>
          <cell r="D1011" t="str">
            <v>TXPAPS040B001</v>
          </cell>
          <cell r="E1011" t="str">
            <v>PEPSICO ALIMENTOS, S.C.A.</v>
          </cell>
          <cell r="F1011" t="str">
            <v>LAMINACIÓN IMPRESA PEPITO ORIGINAL (SIN VITAMINA) 80g</v>
          </cell>
          <cell r="G1011" t="str">
            <v>CX</v>
          </cell>
          <cell r="H1011" t="str">
            <v>LAMINACION</v>
          </cell>
        </row>
        <row r="1012">
          <cell r="C1012" t="str">
            <v>01-2662</v>
          </cell>
          <cell r="D1012" t="str">
            <v>TXPARF040A001</v>
          </cell>
          <cell r="E1012" t="str">
            <v>PEPSICO ALIMENTOS, S.C.A.</v>
          </cell>
          <cell r="F1012" t="str">
            <v>LAMINACION IMPRESA RUFFLES QUESO 36g</v>
          </cell>
          <cell r="G1012" t="str">
            <v>CX</v>
          </cell>
          <cell r="H1012" t="str">
            <v>LAMINACION</v>
          </cell>
        </row>
        <row r="1013">
          <cell r="C1013" t="str">
            <v>01-2654</v>
          </cell>
          <cell r="D1013" t="str">
            <v>TXPACT040B002</v>
          </cell>
          <cell r="E1013" t="str">
            <v>PEPSICO ALIMENTOS, S.C.A.</v>
          </cell>
          <cell r="F1013" t="str">
            <v>LAMINACION IMPRESA CHEESE TRIS 54g</v>
          </cell>
          <cell r="G1013" t="str">
            <v>CX</v>
          </cell>
          <cell r="H1013" t="str">
            <v>LAMINACION</v>
          </cell>
        </row>
        <row r="1014">
          <cell r="C1014" t="str">
            <v>01-2655</v>
          </cell>
          <cell r="D1014" t="str">
            <v>TXPACT040A002</v>
          </cell>
          <cell r="E1014" t="str">
            <v>PEPSICO ALIMENTOS, S.C.A.</v>
          </cell>
          <cell r="F1014" t="str">
            <v>LAMINACION IMPRESA CHEESE TRIS 150g</v>
          </cell>
          <cell r="G1014" t="str">
            <v>CX</v>
          </cell>
          <cell r="H1014" t="str">
            <v>LAMINACION</v>
          </cell>
        </row>
        <row r="1015">
          <cell r="C1015" t="str">
            <v>01-2671</v>
          </cell>
          <cell r="D1015" t="str">
            <v>TMMCGP207A001</v>
          </cell>
          <cell r="E1015" t="str">
            <v>MORROCEL C.A.</v>
          </cell>
          <cell r="F1015" t="str">
            <v>LINNER MTP  IMPRESO GARANTIA DE PUREZA</v>
          </cell>
          <cell r="G1015" t="str">
            <v>MCL</v>
          </cell>
          <cell r="H1015" t="str">
            <v>LAMINACION</v>
          </cell>
        </row>
        <row r="1016">
          <cell r="C1016" t="str">
            <v>32-006180</v>
          </cell>
          <cell r="D1016" t="str">
            <v>TMAAES061A001</v>
          </cell>
          <cell r="E1016" t="str">
            <v>ALIMENTOS AGLOW VE C.A.</v>
          </cell>
          <cell r="F1016" t="str">
            <v>POLYPOUCH IMPRESO SACHET EDULCORANTE  SWEETEST 1g</v>
          </cell>
          <cell r="G1016" t="str">
            <v>MCL</v>
          </cell>
          <cell r="H1016" t="str">
            <v>LAMINACION</v>
          </cell>
        </row>
        <row r="1017">
          <cell r="C1017" t="str">
            <v>01-2656</v>
          </cell>
          <cell r="D1017" t="str">
            <v>TXPAMP031A001</v>
          </cell>
          <cell r="E1017" t="str">
            <v>PEPSICO ALIMENTOS, S.C.A.</v>
          </cell>
          <cell r="F1017" t="str">
            <v>LAMINACIÓN IMPRESA CHEETOS MEGA PUFFS 28g</v>
          </cell>
          <cell r="G1017" t="str">
            <v>CX</v>
          </cell>
          <cell r="H1017" t="str">
            <v>LAMINACION</v>
          </cell>
        </row>
        <row r="1018">
          <cell r="C1018" t="str">
            <v>01-2668</v>
          </cell>
          <cell r="D1018" t="str">
            <v>TMMCAE057A001</v>
          </cell>
          <cell r="E1018" t="str">
            <v>MORROCEL C.A.</v>
          </cell>
          <cell r="F1018" t="str">
            <v>POLYPOUCH IMPRESO ANTIGRASO ESTANDAR</v>
          </cell>
          <cell r="G1018" t="str">
            <v>MCL</v>
          </cell>
          <cell r="H1018" t="str">
            <v>LAMINACION</v>
          </cell>
        </row>
        <row r="1019">
          <cell r="C1019" t="str">
            <v>01-2666</v>
          </cell>
          <cell r="D1019" t="str">
            <v>TXPAPS031A001</v>
          </cell>
          <cell r="E1019" t="str">
            <v>PEPSICO ALIMENTOS, S.C.A.</v>
          </cell>
          <cell r="F1019" t="str">
            <v>LAMINACIÓN IMPRESA PEPITO ORIGINAL (SIN VITAMINA) 25g</v>
          </cell>
          <cell r="G1019" t="str">
            <v>CX</v>
          </cell>
          <cell r="H1019" t="str">
            <v>LAMINACION</v>
          </cell>
        </row>
        <row r="1020">
          <cell r="C1020" t="str">
            <v>01-2658</v>
          </cell>
          <cell r="D1020" t="str">
            <v>TXPACB031A001</v>
          </cell>
          <cell r="E1020" t="str">
            <v>PEPSICO ALIMENTOS, S.C.A.</v>
          </cell>
          <cell r="F1020" t="str">
            <v>LAMINACIÓN IMPRESA CHEETOS BOLIQUESO 28g</v>
          </cell>
          <cell r="G1020" t="str">
            <v>CX</v>
          </cell>
          <cell r="H1020" t="str">
            <v>LAMINACION</v>
          </cell>
        </row>
        <row r="1021">
          <cell r="C1021" t="str">
            <v>01-2670</v>
          </cell>
          <cell r="D1021" t="str">
            <v>TMTTGP199A001</v>
          </cell>
          <cell r="E1021" t="str">
            <v xml:space="preserve">INDUSTRIAS DE TAPAS TAIME, C.A </v>
          </cell>
          <cell r="F1021" t="str">
            <v>LINNER MTP  IMPRESO GARANTIA DE PUREZA</v>
          </cell>
          <cell r="G1021" t="str">
            <v>MCL</v>
          </cell>
          <cell r="H1021" t="str">
            <v>LAMINACION</v>
          </cell>
        </row>
        <row r="1022">
          <cell r="C1022" t="str">
            <v>01-2660</v>
          </cell>
          <cell r="D1022" t="str">
            <v>TXPADQ040A001</v>
          </cell>
          <cell r="E1022" t="str">
            <v>PEPSICO ALIMENTOS, S.C.A.</v>
          </cell>
          <cell r="F1022" t="str">
            <v>LAMINACIÓN IMPRESA DORITOS MEGA QUESO 150g.</v>
          </cell>
          <cell r="G1022" t="str">
            <v>CX</v>
          </cell>
          <cell r="H1022" t="str">
            <v>LAMINACION</v>
          </cell>
        </row>
        <row r="1023">
          <cell r="C1023" t="str">
            <v>01-2674</v>
          </cell>
          <cell r="D1023" t="str">
            <v>TMMCFP1040001</v>
          </cell>
          <cell r="E1023" t="str">
            <v>MORROCEL C.A.</v>
          </cell>
          <cell r="F1023" t="str">
            <v>LAMINACION FONDO PLATA SIN IMPRESIÓN</v>
          </cell>
          <cell r="G1023" t="str">
            <v>MCL</v>
          </cell>
          <cell r="H1023" t="str">
            <v>LAMINACION</v>
          </cell>
        </row>
        <row r="1024">
          <cell r="C1024" t="str">
            <v>21-0280</v>
          </cell>
          <cell r="D1024" t="str">
            <v>TXSPVN042B002</v>
          </cell>
          <cell r="E1024" t="str">
            <v>C.A. SUCESORA DE JOSE PUIG &amp; CIA</v>
          </cell>
          <cell r="F1024" t="str">
            <v>LAMINACION IMPRESA MARILU VAINILLA 216g</v>
          </cell>
          <cell r="G1024" t="str">
            <v>CX</v>
          </cell>
          <cell r="H1024" t="str">
            <v>LAMINACION</v>
          </cell>
        </row>
        <row r="1025">
          <cell r="C1025" t="str">
            <v>01-2657</v>
          </cell>
          <cell r="D1025" t="str">
            <v>TXPAMP045A001</v>
          </cell>
          <cell r="E1025" t="str">
            <v>PEPSICO ALIMENTOS, S.C.A.</v>
          </cell>
          <cell r="F1025" t="str">
            <v>LAMINACION IMPRESA CHEETOS MEGA PUFF 270 g</v>
          </cell>
          <cell r="G1025" t="str">
            <v>CX</v>
          </cell>
          <cell r="H1025" t="str">
            <v>LAMINACION</v>
          </cell>
        </row>
        <row r="1026">
          <cell r="C1026" t="str">
            <v>01-2669</v>
          </cell>
          <cell r="D1026" t="str">
            <v>TMMCFR103A001</v>
          </cell>
          <cell r="E1026" t="str">
            <v>MORROCEL C.A.</v>
          </cell>
          <cell r="F1026" t="str">
            <v>LAMINACION IMPRESA FONDO ROJO</v>
          </cell>
          <cell r="G1026" t="str">
            <v>MCL</v>
          </cell>
          <cell r="H1026" t="str">
            <v>LAMINACION</v>
          </cell>
        </row>
        <row r="1027">
          <cell r="C1027" t="str">
            <v>01-2675</v>
          </cell>
          <cell r="D1027" t="str">
            <v>TMMCFV103A001</v>
          </cell>
          <cell r="E1027" t="str">
            <v>MORROCEL C.A.</v>
          </cell>
          <cell r="F1027" t="str">
            <v>LAMINACION IMPRESA FONDO VERDE</v>
          </cell>
          <cell r="G1027" t="str">
            <v>MCL</v>
          </cell>
          <cell r="H1027" t="str">
            <v>LAMINACION</v>
          </cell>
        </row>
        <row r="1028">
          <cell r="C1028" t="str">
            <v>01-2673</v>
          </cell>
          <cell r="D1028" t="str">
            <v>TMMCFD106A001</v>
          </cell>
          <cell r="E1028" t="str">
            <v>MORROCEL C.A.</v>
          </cell>
          <cell r="F1028" t="str">
            <v>LAMINACION IMPRESA FONDO DORADO</v>
          </cell>
          <cell r="G1028" t="str">
            <v>MCL</v>
          </cell>
          <cell r="H1028" t="str">
            <v>LAMINACION</v>
          </cell>
        </row>
        <row r="1029">
          <cell r="C1029" t="str">
            <v>01-2689</v>
          </cell>
          <cell r="D1029" t="str">
            <v>TMSSAL1190090</v>
          </cell>
          <cell r="E1029" t="str">
            <v>ETIQUETAS SOL SIL C.A</v>
          </cell>
          <cell r="F1029" t="str">
            <v>ALUMINIO LAMINADO SIN IMPRESIÓN</v>
          </cell>
          <cell r="G1029" t="str">
            <v>MCL</v>
          </cell>
          <cell r="H1029" t="str">
            <v>CORTE</v>
          </cell>
        </row>
        <row r="1030">
          <cell r="C1030" t="str">
            <v>01-2657</v>
          </cell>
          <cell r="D1030" t="str">
            <v>TXPAMP045A001</v>
          </cell>
          <cell r="E1030" t="str">
            <v>PEPSICO ALIMENTOS, S.C.A.</v>
          </cell>
          <cell r="F1030" t="str">
            <v>LAMINACION IMPRESA CHEETOS MEGA PUFF 270 g</v>
          </cell>
          <cell r="G1030" t="str">
            <v>CX</v>
          </cell>
          <cell r="H1030" t="str">
            <v>LAMINACION</v>
          </cell>
        </row>
        <row r="1031">
          <cell r="C1031" t="str">
            <v>32-006190</v>
          </cell>
          <cell r="D1031" t="str">
            <v>TMARTM101A001</v>
          </cell>
          <cell r="E1031" t="str">
            <v>ALFONZO RIVAS &amp; CIA, C.A.</v>
          </cell>
          <cell r="F1031" t="str">
            <v>LAMINACION IMPRESA TE LISTO MANGO 90 g</v>
          </cell>
          <cell r="G1031" t="str">
            <v>MCL</v>
          </cell>
          <cell r="H1031" t="str">
            <v>LAMINACION</v>
          </cell>
        </row>
        <row r="1032">
          <cell r="C1032" t="str">
            <v>01-2679</v>
          </cell>
          <cell r="D1032" t="str">
            <v>TMAWAA057A001</v>
          </cell>
          <cell r="E1032" t="str">
            <v>ALUM-WARE PRODUCTOS DE ALUMINIO C.A.</v>
          </cell>
          <cell r="F1032" t="str">
            <v>POLYPOUCH IMPRESO ANTIGRASO ALUM-WARE</v>
          </cell>
          <cell r="G1032" t="str">
            <v>MCL</v>
          </cell>
          <cell r="H1032" t="str">
            <v>LAMINACION</v>
          </cell>
        </row>
        <row r="1033">
          <cell r="C1033" t="str">
            <v>01-2660</v>
          </cell>
          <cell r="D1033" t="str">
            <v>TXPADQ040A001</v>
          </cell>
          <cell r="E1033" t="str">
            <v>PEPSICO ALIMENTOS, S.C.A.</v>
          </cell>
          <cell r="F1033" t="str">
            <v>LAMINACIÓN IMPRESA DORITOS MEGA QUESO 150g.</v>
          </cell>
          <cell r="G1033" t="str">
            <v>CX</v>
          </cell>
          <cell r="H1033" t="str">
            <v>LAMINACION</v>
          </cell>
        </row>
        <row r="1034">
          <cell r="C1034" t="str">
            <v>21-0279</v>
          </cell>
          <cell r="D1034" t="str">
            <v>TXSPMP042A001</v>
          </cell>
          <cell r="E1034" t="str">
            <v>C.A. SUCESORA DE JOSE PUIG &amp; CIA</v>
          </cell>
          <cell r="F1034" t="str">
            <v>LAMINACION IMPRESA MARIA PUIG SELECTA 250g</v>
          </cell>
          <cell r="G1034" t="str">
            <v>CX</v>
          </cell>
          <cell r="H1034" t="str">
            <v>LAMINACION</v>
          </cell>
        </row>
        <row r="1035">
          <cell r="C1035" t="str">
            <v>32-006189</v>
          </cell>
          <cell r="D1035" t="str">
            <v>TMFFLU2400001</v>
          </cell>
          <cell r="E1035" t="str">
            <v>FABRICA FESTA S.A.</v>
          </cell>
          <cell r="F1035" t="str">
            <v>LAMINACION LINER INDUCCION UNIVERSAL SIN IMPRESIÓN</v>
          </cell>
          <cell r="G1035" t="str">
            <v>MCL</v>
          </cell>
          <cell r="H1035" t="str">
            <v>CORTE</v>
          </cell>
        </row>
        <row r="1036">
          <cell r="C1036" t="str">
            <v>01-2688</v>
          </cell>
          <cell r="D1036" t="str">
            <v>TMSSAL1190110</v>
          </cell>
          <cell r="E1036" t="str">
            <v>ETIQUETAS SOL SIL C.A</v>
          </cell>
          <cell r="F1036" t="str">
            <v>ALUMINIO LAMINADO SIN IMPRESIÓN</v>
          </cell>
          <cell r="G1036" t="str">
            <v>MCL</v>
          </cell>
          <cell r="H1036" t="str">
            <v>CORTE</v>
          </cell>
        </row>
        <row r="1037">
          <cell r="C1037" t="str">
            <v>01-2663</v>
          </cell>
          <cell r="D1037" t="str">
            <v>TXPAJS040A001</v>
          </cell>
          <cell r="E1037" t="str">
            <v>PEPSICO ALIMENTOS, S.C.A.</v>
          </cell>
          <cell r="F1037" t="str">
            <v>LAMINACION IMPRESA PAPAS JACKS SAL 30g</v>
          </cell>
          <cell r="G1037" t="str">
            <v>CX</v>
          </cell>
          <cell r="H1037" t="str">
            <v>LAMINACION</v>
          </cell>
        </row>
        <row r="1038">
          <cell r="C1038" t="str">
            <v>21-0281</v>
          </cell>
          <cell r="D1038" t="str">
            <v>TXSPCH042B002</v>
          </cell>
          <cell r="E1038" t="str">
            <v>C.A. SUCESORA DE JOSE PUIG &amp; CIA</v>
          </cell>
          <cell r="F1038" t="str">
            <v>LAMINACION IMPRESA MARILU CHOCOLATE 216g</v>
          </cell>
          <cell r="G1038" t="str">
            <v>MCL</v>
          </cell>
          <cell r="H1038" t="str">
            <v>LAMINACION</v>
          </cell>
        </row>
        <row r="1039">
          <cell r="C1039" t="str">
            <v>21-0283</v>
          </cell>
          <cell r="D1039" t="str">
            <v>TXAMKE040A002</v>
          </cell>
          <cell r="E1039" t="str">
            <v>ALIMENTOS MUNCHY, C.A.</v>
          </cell>
          <cell r="F1039" t="str">
            <v>LAMINACION IMPRESA KESITOS 25 g</v>
          </cell>
          <cell r="G1039" t="str">
            <v>CX</v>
          </cell>
          <cell r="H1039" t="str">
            <v>LAMINACION</v>
          </cell>
        </row>
        <row r="1040">
          <cell r="C1040" t="str">
            <v>01-2696</v>
          </cell>
          <cell r="D1040" t="str">
            <v>TXAMTO040A001</v>
          </cell>
          <cell r="E1040" t="str">
            <v>ALIMENTOS MEXICANOS, C.A.</v>
          </cell>
          <cell r="F1040" t="str">
            <v>LAMINACIÓN IMPRESA TOSTADAS ORIGINALES 200g</v>
          </cell>
          <cell r="G1040" t="str">
            <v>CX</v>
          </cell>
          <cell r="H1040" t="str">
            <v>LAMINACION</v>
          </cell>
        </row>
        <row r="1041">
          <cell r="C1041" t="str">
            <v>01-2695</v>
          </cell>
          <cell r="D1041" t="str">
            <v>TXAMFT051A001</v>
          </cell>
          <cell r="E1041" t="str">
            <v>ALIMENTOS MEXICANOS, C.A.</v>
          </cell>
          <cell r="F1041" t="str">
            <v>LAMINACIÓN IMPRESA  FAJITAS DE TRIGO 330g</v>
          </cell>
          <cell r="G1041" t="str">
            <v>CX</v>
          </cell>
          <cell r="H1041" t="str">
            <v>LAMINACION</v>
          </cell>
        </row>
        <row r="1042">
          <cell r="C1042" t="str">
            <v>21-0283</v>
          </cell>
          <cell r="D1042" t="str">
            <v>TXAMKE040A002</v>
          </cell>
          <cell r="E1042" t="str">
            <v>ALIMENTOS MUNCHY, C.A.</v>
          </cell>
          <cell r="F1042" t="str">
            <v>LAMINACION IMPRESA KESITOS 25 g</v>
          </cell>
          <cell r="G1042" t="str">
            <v>CX</v>
          </cell>
          <cell r="H1042" t="str">
            <v>LAMINACION</v>
          </cell>
        </row>
        <row r="1043">
          <cell r="C1043" t="str">
            <v>21-0288</v>
          </cell>
          <cell r="D1043" t="str">
            <v>TXAMKE040A001</v>
          </cell>
          <cell r="E1043" t="str">
            <v>ALIMENTOS MUNCHY, C.A.</v>
          </cell>
          <cell r="F1043" t="str">
            <v>LAMINACION IMPRESA KESITOS 85 g</v>
          </cell>
          <cell r="G1043" t="str">
            <v>CX</v>
          </cell>
          <cell r="H1043" t="str">
            <v>LAMINACION</v>
          </cell>
        </row>
        <row r="1044">
          <cell r="C1044" t="str">
            <v>01-2703</v>
          </cell>
          <cell r="D1044" t="str">
            <v>TXAMNC040A001</v>
          </cell>
          <cell r="E1044" t="str">
            <v>ALIMENTOS MEXICANOS, C.A.</v>
          </cell>
          <cell r="F1044" t="str">
            <v>LAMINACIÓN IMPRESA NACHOS CHEDDAR CRUJIENTE 150g</v>
          </cell>
          <cell r="G1044" t="str">
            <v>CX</v>
          </cell>
          <cell r="H1044" t="str">
            <v>LAMINACION</v>
          </cell>
        </row>
        <row r="1045">
          <cell r="C1045" t="str">
            <v>01-2702</v>
          </cell>
          <cell r="D1045" t="str">
            <v>TXAMNP040A001</v>
          </cell>
          <cell r="E1045" t="str">
            <v>ALIMENTOS MEXICANOS, C.A.</v>
          </cell>
          <cell r="F1045" t="str">
            <v>LAMINACIÓN IMPRESA NACHOS CHEDDAR PICANTES 150g</v>
          </cell>
          <cell r="G1045" t="str">
            <v>CX</v>
          </cell>
          <cell r="H1045" t="str">
            <v>LAMINACION</v>
          </cell>
        </row>
        <row r="1046">
          <cell r="C1046" t="str">
            <v>01-2659</v>
          </cell>
          <cell r="D1046" t="str">
            <v>TXPAPS049A001</v>
          </cell>
          <cell r="E1046" t="str">
            <v>PEPSICO ALIMENTOS, S.C.A.</v>
          </cell>
          <cell r="F1046" t="str">
            <v>LAMINACION IMPRESA PEPITO ORIGINAL XXL (SIN VATAMINA)180g</v>
          </cell>
          <cell r="G1046" t="str">
            <v>CX</v>
          </cell>
          <cell r="H1046" t="str">
            <v>LAMINACION</v>
          </cell>
        </row>
        <row r="1047">
          <cell r="C1047" t="str">
            <v>01-2700</v>
          </cell>
          <cell r="D1047" t="str">
            <v xml:space="preserve">TMAYGP207A002 </v>
          </cell>
          <cell r="E1047" t="str">
            <v>ANAYANSI,C.A.</v>
          </cell>
          <cell r="F1047" t="str">
            <v>LINER TERMOSELLABLE MTP  IMPRESO GARANTIA DE PUREZA</v>
          </cell>
          <cell r="G1047" t="str">
            <v>MCL</v>
          </cell>
          <cell r="H1047" t="str">
            <v>CORTE</v>
          </cell>
        </row>
        <row r="1048">
          <cell r="C1048" t="str">
            <v>32-006196</v>
          </cell>
          <cell r="D1048" t="str">
            <v>TMTCAV129A001</v>
          </cell>
          <cell r="E1048" t="str">
            <v>INVERSIONES TORREFACCION DEL CAFÉ, C.A</v>
          </cell>
          <cell r="F1048" t="str">
            <v>LAMINACION IMPRESA CAFÉ AMANECER AL VACIO 250g</v>
          </cell>
          <cell r="G1048" t="str">
            <v>MCL</v>
          </cell>
          <cell r="H1048" t="str">
            <v>LAMINACION</v>
          </cell>
        </row>
        <row r="1049">
          <cell r="C1049" t="str">
            <v>01-2699</v>
          </cell>
          <cell r="D1049" t="str">
            <v xml:space="preserve">TMAYGP207A002 </v>
          </cell>
          <cell r="E1049" t="str">
            <v>ANAYANSI,C.A.</v>
          </cell>
          <cell r="F1049" t="str">
            <v>LINER TERMOSELLABLE MTP  IMPRESO GARANTIA DE PUREZA</v>
          </cell>
          <cell r="G1049" t="str">
            <v>MCL</v>
          </cell>
          <cell r="H1049" t="str">
            <v>CORTE</v>
          </cell>
        </row>
        <row r="1050">
          <cell r="C1050" t="str">
            <v>01-2665</v>
          </cell>
          <cell r="D1050" t="str">
            <v xml:space="preserve">TXPACB036A001    </v>
          </cell>
          <cell r="E1050" t="str">
            <v>PEPSICO ALIMENTOS, S.C.A.</v>
          </cell>
          <cell r="F1050" t="str">
            <v>LAMINACIÓN IMPRESA CHEETOS BOLIQUESO 110g</v>
          </cell>
          <cell r="G1050" t="str">
            <v>CX</v>
          </cell>
          <cell r="H1050" t="str">
            <v>LAMINACION</v>
          </cell>
        </row>
        <row r="1051">
          <cell r="C1051" t="str">
            <v>01-2664</v>
          </cell>
          <cell r="D1051" t="str">
            <v>TXPAMP036A001</v>
          </cell>
          <cell r="E1051" t="str">
            <v>PEPSICO ALIMENTOS, S.C.A.</v>
          </cell>
          <cell r="F1051" t="str">
            <v>LAMINACION IMPRESA CHEETOS MEGA PUFF 110g</v>
          </cell>
          <cell r="G1051" t="str">
            <v>CX</v>
          </cell>
          <cell r="H1051" t="str">
            <v>LAMINACION</v>
          </cell>
        </row>
        <row r="1052">
          <cell r="C1052" t="str">
            <v>01-2661</v>
          </cell>
          <cell r="D1052" t="str">
            <v>TXPARO045A001</v>
          </cell>
          <cell r="E1052" t="str">
            <v>PEPSICO ALIMENTOS, S.C.A.</v>
          </cell>
          <cell r="F1052" t="str">
            <v>LAMINACION IMPRESA RUFFLES ORIGINAL 300g</v>
          </cell>
          <cell r="G1052" t="str">
            <v>CX</v>
          </cell>
          <cell r="H1052" t="str">
            <v>LAMINACION</v>
          </cell>
        </row>
        <row r="1053">
          <cell r="C1053" t="str">
            <v>01-2591</v>
          </cell>
          <cell r="D1053" t="str">
            <v>TXPCSC023C001</v>
          </cell>
          <cell r="E1053" t="str">
            <v xml:space="preserve">PEPSI-COLA VENEZUELA, C.A. </v>
          </cell>
          <cell r="F1053" t="str">
            <v>ETIQUETA IMPRESA SEVEN UP CERO 1,5L</v>
          </cell>
          <cell r="G1053" t="str">
            <v>CX</v>
          </cell>
          <cell r="H1053" t="str">
            <v>CORTE</v>
          </cell>
        </row>
        <row r="1054">
          <cell r="C1054" t="str">
            <v>01-2590</v>
          </cell>
          <cell r="D1054" t="str">
            <v>TXPCSC023A001</v>
          </cell>
          <cell r="E1054" t="str">
            <v xml:space="preserve">PEPSI-COLA VENEZUELA, C.A. </v>
          </cell>
          <cell r="F1054" t="str">
            <v>ETIQUETA IMPRESA SEVEN UP CERO 2 L</v>
          </cell>
          <cell r="G1054" t="str">
            <v>CX</v>
          </cell>
          <cell r="H1054" t="str">
            <v>CORTE</v>
          </cell>
        </row>
        <row r="1055">
          <cell r="C1055" t="str">
            <v>21-0291</v>
          </cell>
          <cell r="D1055" t="str">
            <v>TXSPKV043A001</v>
          </cell>
          <cell r="E1055" t="str">
            <v>C.A. SUCESORA DE JOSE PUIG &amp; CIA</v>
          </cell>
          <cell r="F1055" t="str">
            <v>LAMINACION IMPRESA KATY VAINILLA 128g</v>
          </cell>
          <cell r="G1055" t="str">
            <v>CX</v>
          </cell>
          <cell r="H1055" t="str">
            <v>LAMINACION</v>
          </cell>
        </row>
        <row r="1056">
          <cell r="C1056" t="str">
            <v>01-2711</v>
          </cell>
          <cell r="D1056" t="str">
            <v>TMSSAL1190090</v>
          </cell>
          <cell r="E1056" t="str">
            <v>ETIQUETAS SOL SIL C.A</v>
          </cell>
          <cell r="F1056" t="str">
            <v>ALUMINIO LAMINADO SIN IMPRESIÓN</v>
          </cell>
          <cell r="G1056" t="str">
            <v>MCL</v>
          </cell>
          <cell r="H1056" t="str">
            <v>CORTE</v>
          </cell>
        </row>
        <row r="1057">
          <cell r="C1057" t="str">
            <v>01-2709</v>
          </cell>
          <cell r="D1057" t="str">
            <v>TMAPAL1190010</v>
          </cell>
          <cell r="E1057" t="str">
            <v>ALIMENTOS POLAR COMERCIAL, C.A.</v>
          </cell>
          <cell r="F1057" t="str">
            <v>ALUMINIO LAMINADO SIN IMPRESIÓN</v>
          </cell>
          <cell r="G1057" t="str">
            <v>MCL</v>
          </cell>
          <cell r="H1057" t="str">
            <v>LAMINACION</v>
          </cell>
        </row>
        <row r="1058">
          <cell r="C1058" t="str">
            <v>01-2705</v>
          </cell>
          <cell r="D1058" t="str">
            <v>TMTTGP199A001</v>
          </cell>
          <cell r="E1058" t="str">
            <v xml:space="preserve">INDUSTRIAS DE TAPAS TAIME, C.A </v>
          </cell>
          <cell r="F1058" t="str">
            <v>LINNER MTP  IMPRESO GARANTIA DE PUREZA</v>
          </cell>
          <cell r="G1058" t="str">
            <v>MCL</v>
          </cell>
          <cell r="H1058" t="str">
            <v>LAMINACION</v>
          </cell>
        </row>
        <row r="1059">
          <cell r="C1059" t="str">
            <v>01-2690</v>
          </cell>
          <cell r="D1059" t="str">
            <v>TXPCPF023B001</v>
          </cell>
          <cell r="E1059" t="str">
            <v xml:space="preserve">PEPSI-COLA VENEZUELA, C.A. </v>
          </cell>
          <cell r="F1059" t="str">
            <v>ETIQUETA IMPRESA PEPSI  FREE 1,5 L</v>
          </cell>
          <cell r="G1059" t="str">
            <v>CX</v>
          </cell>
          <cell r="H1059" t="str">
            <v>CORTE</v>
          </cell>
        </row>
        <row r="1060">
          <cell r="C1060" t="str">
            <v>01-2691</v>
          </cell>
          <cell r="D1060" t="str">
            <v>TXPCPF023C001</v>
          </cell>
          <cell r="E1060" t="str">
            <v xml:space="preserve">PEPSI-COLA VENEZUELA, C.A. </v>
          </cell>
          <cell r="F1060" t="str">
            <v>ETIQUETA IMPRESA PEPSI  FREE 2 L</v>
          </cell>
          <cell r="G1060" t="str">
            <v>CX</v>
          </cell>
          <cell r="H1060" t="str">
            <v>CORTE</v>
          </cell>
        </row>
        <row r="1061">
          <cell r="C1061" t="str">
            <v>21-0273</v>
          </cell>
          <cell r="D1061" t="str">
            <v>TXAMCK040A001</v>
          </cell>
          <cell r="E1061" t="str">
            <v>ALIMENTOS MUNCHY, C.A.</v>
          </cell>
          <cell r="F1061" t="str">
            <v>LAMINACIÓN IMPRESA CHIS KESITOS 45 g</v>
          </cell>
          <cell r="G1061" t="str">
            <v>CX</v>
          </cell>
          <cell r="H1061" t="str">
            <v>LAMINACION</v>
          </cell>
        </row>
        <row r="1062">
          <cell r="C1062" t="str">
            <v>21-0278</v>
          </cell>
          <cell r="D1062" t="str">
            <v>TXSPSP019A001</v>
          </cell>
          <cell r="E1062" t="str">
            <v>C.A. SUCESORA DE JOSE PUIG &amp; CIA</v>
          </cell>
          <cell r="F1062" t="str">
            <v>ENVOLTORIO INTERNO IMPRESO GALLETAS SODA PUIG 24 g</v>
          </cell>
          <cell r="G1062" t="str">
            <v>CX</v>
          </cell>
          <cell r="H1062" t="str">
            <v>CORTE</v>
          </cell>
        </row>
        <row r="1063">
          <cell r="C1063" t="str">
            <v>01-2698</v>
          </cell>
          <cell r="D1063" t="str">
            <v>TXPARQ045A001</v>
          </cell>
          <cell r="E1063" t="str">
            <v>PEPSICO ALIMENTOS, S.C.A.</v>
          </cell>
          <cell r="F1063" t="str">
            <v>LAMINACION IMPRESA RUFFLES QUESO 300g</v>
          </cell>
          <cell r="G1063" t="str">
            <v>CX</v>
          </cell>
          <cell r="H1063" t="str">
            <v>LAMINACION</v>
          </cell>
        </row>
        <row r="1064">
          <cell r="C1064" t="str">
            <v>32-006191</v>
          </cell>
          <cell r="D1064" t="str">
            <v>TXABFA065B002</v>
          </cell>
          <cell r="E1064" t="str">
            <v>ALIMENTOS BOTALON, C.A.</v>
          </cell>
          <cell r="F1064" t="str">
            <v>LAMINACION IMPRESA CAFÉ MOLIDO GOURMET FLOR DE ARAUCA 200g</v>
          </cell>
          <cell r="G1064" t="str">
            <v>CX</v>
          </cell>
          <cell r="H1064" t="str">
            <v>LAMINACION</v>
          </cell>
        </row>
        <row r="1065">
          <cell r="C1065" t="str">
            <v>32-006194</v>
          </cell>
          <cell r="D1065" t="str">
            <v>TXABSS065B002</v>
          </cell>
          <cell r="E1065" t="str">
            <v>ALIMENTOS BOTALON, C.A.</v>
          </cell>
          <cell r="F1065" t="str">
            <v>LAMINACION IMPRESA CAFÉ MOLIDO GOURMET SAN SALVADOR 500 g</v>
          </cell>
          <cell r="G1065" t="str">
            <v>CX</v>
          </cell>
          <cell r="H1065" t="str">
            <v>LAMINACION</v>
          </cell>
        </row>
        <row r="1066">
          <cell r="C1066" t="str">
            <v>32-006192</v>
          </cell>
          <cell r="D1066" t="str">
            <v>TXABFA065A001</v>
          </cell>
          <cell r="E1066" t="str">
            <v>ALIMENTOS BOTALON, C.A.</v>
          </cell>
          <cell r="F1066" t="str">
            <v>LAMINACION IMPRESA CAFÉ MOLIDO GOURMET FLOR DE ARAUCA 500g</v>
          </cell>
          <cell r="G1066" t="str">
            <v>CX</v>
          </cell>
          <cell r="H1066" t="str">
            <v>LAMINACION</v>
          </cell>
        </row>
        <row r="1067">
          <cell r="C1067" t="str">
            <v>01-2701</v>
          </cell>
          <cell r="D1067" t="str">
            <v>TMAPMD112A001</v>
          </cell>
          <cell r="E1067" t="str">
            <v>ALIMENTOS POLAR COMERCIAL, C.A.</v>
          </cell>
          <cell r="F1067" t="str">
            <v>ETIQUETA MI GURT DURAZNO 125g</v>
          </cell>
          <cell r="G1067" t="str">
            <v>MCL</v>
          </cell>
          <cell r="H1067" t="str">
            <v>LAMINACION</v>
          </cell>
        </row>
        <row r="1068">
          <cell r="C1068" t="str">
            <v>01-2692</v>
          </cell>
          <cell r="D1068" t="str">
            <v>TMTCPF110A001</v>
          </cell>
          <cell r="E1068" t="str">
            <v>TUCAREN, C.A.</v>
          </cell>
          <cell r="F1068" t="str">
            <v>LAMINACION IMPRESA CORES POLIFILM</v>
          </cell>
          <cell r="G1068" t="str">
            <v>MCL</v>
          </cell>
          <cell r="H1068" t="str">
            <v>LAMINACION</v>
          </cell>
        </row>
        <row r="1069">
          <cell r="C1069" t="str">
            <v>01-2715</v>
          </cell>
          <cell r="D1069" t="str">
            <v>TXACBC040A001</v>
          </cell>
          <cell r="E1069" t="str">
            <v>ALIMENTOS CHUCHES, C. A.</v>
          </cell>
          <cell r="F1069" t="str">
            <v>LAMINACION IMPRESA BOLICHEESE 85 g</v>
          </cell>
          <cell r="G1069" t="str">
            <v>CX</v>
          </cell>
          <cell r="H1069" t="str">
            <v>LAMINACION</v>
          </cell>
        </row>
        <row r="1070">
          <cell r="C1070" t="str">
            <v>01-2716</v>
          </cell>
          <cell r="D1070" t="str">
            <v>TXMNAL048B002</v>
          </cell>
          <cell r="E1070" t="str">
            <v>MOLINOS NACIONALES C.A (MONACA)</v>
          </cell>
          <cell r="F1070" t="str">
            <v>LAMINACION IMPRESA AVENA LASSIE 400g</v>
          </cell>
          <cell r="G1070" t="str">
            <v>MCL</v>
          </cell>
          <cell r="H1070" t="str">
            <v>LAMINACION</v>
          </cell>
        </row>
        <row r="1071">
          <cell r="C1071" t="str">
            <v>01-2717</v>
          </cell>
          <cell r="D1071" t="str">
            <v>TXMNAL048B001</v>
          </cell>
          <cell r="E1071" t="str">
            <v>MOLINOS NACIONALES C.A (MONACA)</v>
          </cell>
          <cell r="F1071" t="str">
            <v>LAMINACION IMPRESA AVENA LASSIE 800 g</v>
          </cell>
          <cell r="G1071" t="str">
            <v>CX</v>
          </cell>
          <cell r="H1071" t="str">
            <v>LAMINACION</v>
          </cell>
        </row>
        <row r="1072">
          <cell r="C1072" t="str">
            <v>01-2719</v>
          </cell>
          <cell r="D1072" t="str">
            <v>TMMCFP1040002</v>
          </cell>
          <cell r="E1072" t="str">
            <v>SERVICIOS INDUTRIALES SERGEIN CHAPARRO</v>
          </cell>
          <cell r="F1072" t="str">
            <v>LAMINACION FONDO PLATA SIN IMPRESIÓN</v>
          </cell>
          <cell r="G1072" t="str">
            <v>MCL</v>
          </cell>
          <cell r="H1072" t="str">
            <v>LAMINACION</v>
          </cell>
        </row>
        <row r="1073">
          <cell r="C1073" t="str">
            <v>01-2718</v>
          </cell>
          <cell r="D1073" t="str">
            <v>TMSCFD106A003</v>
          </cell>
          <cell r="E1073" t="str">
            <v>SERVICIOS INDUTRIALES SERGEIN CHAPARRO</v>
          </cell>
          <cell r="F1073" t="str">
            <v>LAMINACION IMPRESA FONDO DORADO</v>
          </cell>
          <cell r="G1073" t="str">
            <v>MCL</v>
          </cell>
          <cell r="H1073" t="str">
            <v>LAMINACION</v>
          </cell>
        </row>
        <row r="1074">
          <cell r="C1074" t="str">
            <v>21-0289</v>
          </cell>
          <cell r="D1074" t="str">
            <v xml:space="preserve"> TMPNKK097A001</v>
          </cell>
          <cell r="E1074" t="str">
            <v>PROCESADORA NATURALYST, S.A.</v>
          </cell>
          <cell r="F1074" t="str">
            <v>LAMINACIÓN IMPRESA KETCHUP KIERO 10g</v>
          </cell>
          <cell r="G1074" t="str">
            <v>MCL</v>
          </cell>
          <cell r="H1074" t="str">
            <v>LAMINACION</v>
          </cell>
        </row>
        <row r="1075">
          <cell r="C1075" t="str">
            <v>01-2720</v>
          </cell>
          <cell r="D1075" t="str">
            <v>TMEDFS0270001</v>
          </cell>
          <cell r="E1075" t="str">
            <v>FABRICA DE PRODUCTOS IMPERMEABILIZANTES EDIL C.A.,</v>
          </cell>
          <cell r="F1075" t="str">
            <v>FILM TRANSPARENTE SILICONIZADO SIN IMPRESIÓN</v>
          </cell>
          <cell r="G1075" t="str">
            <v>MCL</v>
          </cell>
          <cell r="H1075" t="str">
            <v>LAMINACION</v>
          </cell>
        </row>
        <row r="1076">
          <cell r="C1076" t="str">
            <v>01-2640</v>
          </cell>
          <cell r="D1076" t="str">
            <v>TXMNAL048B002</v>
          </cell>
          <cell r="E1076" t="str">
            <v>MOLINOS NACIONALES C.A (MONACA)</v>
          </cell>
          <cell r="F1076" t="str">
            <v>LAMINACION IMPRESA AVENA LASSIE 400g</v>
          </cell>
          <cell r="G1076" t="str">
            <v>MCL</v>
          </cell>
          <cell r="H1076" t="str">
            <v>LAMINACION</v>
          </cell>
        </row>
        <row r="1077">
          <cell r="C1077" t="str">
            <v>32-006159</v>
          </cell>
          <cell r="D1077" t="str">
            <v>TMAHPF1090001</v>
          </cell>
          <cell r="E1077" t="str">
            <v>ALIMENTOS HEINZ, C.A.</v>
          </cell>
          <cell r="F1077" t="str">
            <v xml:space="preserve">PAPEL POLY FOIL (MORROTRIPLEX PARA FLAN Y HELADOS) </v>
          </cell>
          <cell r="G1077" t="str">
            <v>MCL</v>
          </cell>
          <cell r="H1077" t="str">
            <v>LAMINACION</v>
          </cell>
        </row>
        <row r="1078">
          <cell r="C1078" t="str">
            <v>01-2694</v>
          </cell>
          <cell r="D1078" t="str">
            <v>TXPCEP023B001</v>
          </cell>
          <cell r="E1078" t="str">
            <v xml:space="preserve">PEPSI-COLA VENEZUELA, C.A. </v>
          </cell>
          <cell r="F1078" t="str">
            <v>ETIQUETA IMPRESA  PEPSI FREE 1 L</v>
          </cell>
          <cell r="G1078" t="str">
            <v>CX</v>
          </cell>
          <cell r="H1078" t="str">
            <v>CORTE</v>
          </cell>
        </row>
        <row r="1079">
          <cell r="C1079" t="str">
            <v>01-2708</v>
          </cell>
          <cell r="D1079" t="str">
            <v>TXMSGB030A001</v>
          </cell>
          <cell r="E1079" t="str">
            <v>MULTINACIONAL DE SABORES C.A.</v>
          </cell>
          <cell r="F1079" t="str">
            <v>ETIQUETA IMPRESA REFRESCO  GLUP CHICLE BOMBA 2 L</v>
          </cell>
          <cell r="G1079" t="str">
            <v>CX</v>
          </cell>
          <cell r="H1079" t="str">
            <v>CORTE</v>
          </cell>
        </row>
        <row r="1080">
          <cell r="C1080" t="str">
            <v>01-2640</v>
          </cell>
          <cell r="D1080" t="str">
            <v>TXMNAL048B002</v>
          </cell>
          <cell r="E1080" t="str">
            <v>MOLINOS NACIONALES C.A (MONACA)</v>
          </cell>
          <cell r="F1080" t="str">
            <v>LAMINACION IMPRESA AVENA LASSIE 400g</v>
          </cell>
          <cell r="G1080" t="str">
            <v>MCL</v>
          </cell>
          <cell r="H1080" t="str">
            <v>LAMINACION</v>
          </cell>
        </row>
        <row r="1081">
          <cell r="C1081" t="str">
            <v>01-2710</v>
          </cell>
          <cell r="D1081" t="str">
            <v>TMAPAL1190010</v>
          </cell>
          <cell r="E1081" t="str">
            <v>ALIMENTOS POLAR COMERCIAL, C.A.</v>
          </cell>
          <cell r="F1081" t="str">
            <v>ALUMINIO LAMINADO SIN IMPRESIÓN</v>
          </cell>
          <cell r="G1081" t="str">
            <v>MCL</v>
          </cell>
          <cell r="H1081" t="str">
            <v>LAMINACION</v>
          </cell>
        </row>
        <row r="1082">
          <cell r="C1082" t="str">
            <v>01-2715</v>
          </cell>
          <cell r="D1082" t="str">
            <v>TXACBC040A001</v>
          </cell>
          <cell r="E1082" t="str">
            <v>ALIMENTOS CHUCHES, C. A.</v>
          </cell>
          <cell r="F1082" t="str">
            <v>LAMINACION IMPRESA BOLICHEESE 85 g</v>
          </cell>
          <cell r="G1082" t="str">
            <v>CX</v>
          </cell>
          <cell r="H1082" t="str">
            <v>LAMINACION</v>
          </cell>
        </row>
        <row r="1083">
          <cell r="C1083" t="str">
            <v>01-2732</v>
          </cell>
          <cell r="D1083" t="str">
            <v>TXPAPS040B001</v>
          </cell>
          <cell r="E1083" t="str">
            <v>PEPSICO ALIMENTOS, S.C.A.</v>
          </cell>
          <cell r="F1083" t="str">
            <v>LAMINACIÓN IMPRESA PEPITO ORIGINAL (SIN VITAMINA) 80g</v>
          </cell>
          <cell r="G1083" t="str">
            <v>CX</v>
          </cell>
          <cell r="H1083" t="str">
            <v>LAMINACION</v>
          </cell>
        </row>
        <row r="1084">
          <cell r="C1084" t="str">
            <v>01-2731</v>
          </cell>
          <cell r="D1084" t="str">
            <v>TXPAPS031A001</v>
          </cell>
          <cell r="E1084" t="str">
            <v>PEPSICO ALIMENTOS, S.C.A.</v>
          </cell>
          <cell r="F1084" t="str">
            <v>LAMINACIÓN IMPRESA PEPITO ORIGINAL (SIN VITAMINA) 25g</v>
          </cell>
          <cell r="G1084" t="str">
            <v>CX</v>
          </cell>
          <cell r="H1084" t="str">
            <v>LAMINACION</v>
          </cell>
        </row>
        <row r="1085">
          <cell r="C1085" t="str">
            <v>01-2737</v>
          </cell>
          <cell r="D1085" t="str">
            <v>TMSVLM0940001</v>
          </cell>
          <cell r="E1085" t="str">
            <v>SONOCO VENEZOLANA, C.A.</v>
          </cell>
          <cell r="F1085" t="str">
            <v>LAMINACION LINER RM 511 SIN IMPRESIÓN</v>
          </cell>
          <cell r="G1085" t="str">
            <v>MCL</v>
          </cell>
          <cell r="H1085" t="str">
            <v>LAMINACION</v>
          </cell>
        </row>
        <row r="1086">
          <cell r="C1086" t="str">
            <v>32-006198</v>
          </cell>
          <cell r="D1086" t="str">
            <v xml:space="preserve">TMTCPA052A001   </v>
          </cell>
          <cell r="E1086" t="str">
            <v>INVERSIONES TORREFACCION DEL CAFÉ, C.A</v>
          </cell>
          <cell r="F1086" t="str">
            <v>POLYPOUCH IMPRESO DELLANONNA-COFFEE BREAK- AMANECER 4g</v>
          </cell>
          <cell r="G1086" t="str">
            <v>MCL</v>
          </cell>
          <cell r="H1086" t="str">
            <v>LAMINACION</v>
          </cell>
        </row>
        <row r="1087">
          <cell r="C1087" t="str">
            <v>01-2641</v>
          </cell>
          <cell r="D1087" t="str">
            <v>TXMNAL048B001</v>
          </cell>
          <cell r="E1087" t="str">
            <v>MOLINOS NACIONALES C.A (MONACA)</v>
          </cell>
          <cell r="F1087" t="str">
            <v>LAMINACION IMPRESA AVENA LASSIE 800 g</v>
          </cell>
          <cell r="G1087" t="str">
            <v>CX</v>
          </cell>
          <cell r="H1087" t="str">
            <v>LAMINACION</v>
          </cell>
        </row>
        <row r="1088">
          <cell r="C1088" t="str">
            <v>01-2733</v>
          </cell>
          <cell r="D1088" t="str">
            <v xml:space="preserve">TXPAPS049A001  </v>
          </cell>
          <cell r="E1088" t="str">
            <v>PEPSICO ALIMENTOS, S.C.A.</v>
          </cell>
          <cell r="F1088" t="str">
            <v>LAMINACIÓN IMPRESA  PEPITO ORIGINAL XXL (SIN VITAMINA) 180g</v>
          </cell>
          <cell r="G1088" t="str">
            <v>CX</v>
          </cell>
          <cell r="H1088" t="str">
            <v>LAMINACION</v>
          </cell>
        </row>
        <row r="1089">
          <cell r="C1089" t="str">
            <v>01-2730</v>
          </cell>
          <cell r="D1089" t="str">
            <v xml:space="preserve">TXPADQ045B002 </v>
          </cell>
          <cell r="E1089" t="str">
            <v>PEPSICO ALIMENTOS, S.C.A.</v>
          </cell>
          <cell r="F1089" t="str">
            <v xml:space="preserve">LAMINACIÓN IMPRESA DORITOS MEGA QUESO XXL 420 g  </v>
          </cell>
          <cell r="G1089" t="str">
            <v>CX</v>
          </cell>
          <cell r="H1089" t="str">
            <v>LAMINACION</v>
          </cell>
        </row>
        <row r="1090">
          <cell r="C1090" t="str">
            <v>01-2731</v>
          </cell>
          <cell r="D1090" t="str">
            <v>TXPAPS031A001</v>
          </cell>
          <cell r="E1090" t="str">
            <v>PEPSICO ALIMENTOS, S.C.A.</v>
          </cell>
          <cell r="F1090" t="str">
            <v>LAMINACIÓN IMPRESA PEPITO ORIGINAL (SIN VITAMINA) 25g</v>
          </cell>
          <cell r="G1090" t="str">
            <v>CX</v>
          </cell>
          <cell r="H1090" t="str">
            <v>LAMINACION</v>
          </cell>
        </row>
        <row r="1091">
          <cell r="C1091" t="str">
            <v>32-006195</v>
          </cell>
          <cell r="D1091" t="str">
            <v>TXABCA065A002</v>
          </cell>
          <cell r="E1091" t="str">
            <v>ALIMENTOS BOTALON, C.A.</v>
          </cell>
          <cell r="F1091" t="str">
            <v xml:space="preserve"> LAMINACION IMPRESA CAFÉ MOLIDO GOURMET  ARAUCA 200 g</v>
          </cell>
          <cell r="G1091" t="str">
            <v>CX</v>
          </cell>
          <cell r="H1091" t="str">
            <v>LAMINACION</v>
          </cell>
        </row>
        <row r="1092">
          <cell r="C1092" t="str">
            <v>01-2698</v>
          </cell>
          <cell r="D1092" t="str">
            <v>TXPARQ045A001</v>
          </cell>
          <cell r="E1092" t="str">
            <v>PEPSICO ALIMENTOS, S.C.A.</v>
          </cell>
          <cell r="F1092" t="str">
            <v>LAMINACION IMPRESA RUFFLES QUESO 300g</v>
          </cell>
          <cell r="G1092" t="str">
            <v>CX</v>
          </cell>
          <cell r="H1092" t="str">
            <v>LAMINACION</v>
          </cell>
        </row>
        <row r="1093">
          <cell r="C1093" t="str">
            <v>01-2743</v>
          </cell>
          <cell r="D1093" t="str">
            <v xml:space="preserve"> TMEDFB0270001</v>
          </cell>
          <cell r="E1093" t="str">
            <v>FABRICA DE PRODUCTOS IMPERMEABILIZANTES EDIL C.A.,</v>
          </cell>
          <cell r="F1093" t="str">
            <v xml:space="preserve">FILM SILICONIZADO SIN IMPRESION BLANCO                            </v>
          </cell>
          <cell r="G1093" t="str">
            <v>MCL</v>
          </cell>
          <cell r="H1093" t="str">
            <v>LAMINACION</v>
          </cell>
        </row>
        <row r="1094">
          <cell r="C1094" t="str">
            <v>01-2744</v>
          </cell>
          <cell r="D1094" t="str">
            <v xml:space="preserve"> TMEDFB0270001</v>
          </cell>
          <cell r="E1094" t="str">
            <v>FABRICA DE PRODUCTOS IMPERMEABILIZANTES EDIL C.A.,</v>
          </cell>
          <cell r="F1094" t="str">
            <v>FILM TRANSPARENTE SILICONIZADO SIN IMPRESIÓN</v>
          </cell>
          <cell r="G1094" t="str">
            <v>MCL</v>
          </cell>
          <cell r="H1094" t="str">
            <v>LAMINACION</v>
          </cell>
        </row>
        <row r="1095">
          <cell r="C1095" t="str">
            <v>21-0272</v>
          </cell>
          <cell r="D1095" t="str">
            <v>TXAMCK040B001</v>
          </cell>
          <cell r="E1095" t="str">
            <v>ALIMENTOS MUNCHY, C.A.</v>
          </cell>
          <cell r="F1095" t="str">
            <v>LAMINACION IMPRESA CHIS-KESITOS 145g</v>
          </cell>
          <cell r="G1095" t="str">
            <v>CX</v>
          </cell>
          <cell r="H1095" t="str">
            <v>LAMINACION</v>
          </cell>
        </row>
        <row r="1096">
          <cell r="C1096" t="str">
            <v>01-2724</v>
          </cell>
          <cell r="D1096" t="str">
            <v>TXPAPJ040B001</v>
          </cell>
          <cell r="E1096" t="str">
            <v>PEPSICO ALIMENTOS, S.C.A.</v>
          </cell>
          <cell r="F1096" t="str">
            <v>LAMINACION IMPRESA PEPITO JUMBO 65g</v>
          </cell>
          <cell r="G1096" t="str">
            <v>CX</v>
          </cell>
          <cell r="H1096" t="str">
            <v>LAMINACION</v>
          </cell>
        </row>
        <row r="1097">
          <cell r="C1097" t="str">
            <v>01-2723</v>
          </cell>
          <cell r="D1097" t="str">
            <v>TXPAPJ040A001</v>
          </cell>
          <cell r="E1097" t="str">
            <v>PEPSICO ALIMENTOS, S.C.A.</v>
          </cell>
          <cell r="F1097" t="str">
            <v>LAMINACION IMPRESA PEPITO JUMBO 18g</v>
          </cell>
          <cell r="G1097" t="str">
            <v>CX</v>
          </cell>
          <cell r="H1097" t="str">
            <v>LAMINACION</v>
          </cell>
        </row>
        <row r="1098">
          <cell r="C1098" t="str">
            <v>01-2738</v>
          </cell>
          <cell r="D1098" t="str">
            <v>TXPADQ040A001</v>
          </cell>
          <cell r="E1098" t="str">
            <v>PEPSICO ALIMENTOS, S.C.A.</v>
          </cell>
          <cell r="F1098" t="str">
            <v>LAMINACIÓN IMPRESA DORITOS MEGA QUESO 150g.</v>
          </cell>
          <cell r="G1098" t="str">
            <v>CX</v>
          </cell>
          <cell r="H1098" t="str">
            <v>LAMINACION</v>
          </cell>
        </row>
        <row r="1099">
          <cell r="C1099" t="str">
            <v>01-2517</v>
          </cell>
          <cell r="D1099" t="str">
            <v>TXPADQ045B002</v>
          </cell>
          <cell r="E1099" t="str">
            <v>PEPSICO ALIMENTOS, S.C.A.</v>
          </cell>
          <cell r="F1099" t="str">
            <v xml:space="preserve">LAMINACIÓN IMPRESA DORITOS MEGA QUESO XXL 420 g  </v>
          </cell>
          <cell r="G1099" t="str">
            <v>CX</v>
          </cell>
          <cell r="H1099" t="str">
            <v>LAMINACION</v>
          </cell>
        </row>
        <row r="1100">
          <cell r="C1100" t="str">
            <v>01-2712</v>
          </cell>
          <cell r="D1100" t="str">
            <v xml:space="preserve">TMPHSZ0230001   </v>
          </cell>
          <cell r="E1100" t="str">
            <v>PHARSANA DE VENEZUELA,C.A</v>
          </cell>
          <cell r="F1100" t="str">
            <v>BOPP FRONTAL  SECUREZZA SIN IMPRESIÓN</v>
          </cell>
          <cell r="G1100" t="str">
            <v>MCL</v>
          </cell>
          <cell r="H1100" t="str">
            <v>LAMINACION</v>
          </cell>
        </row>
        <row r="1101">
          <cell r="C1101" t="str">
            <v>01-2740</v>
          </cell>
          <cell r="D1101" t="str">
            <v>TMEIGP207A001</v>
          </cell>
          <cell r="E1101" t="str">
            <v>ENVASES INDUSTRIALES DEL CENTRO C.A.</v>
          </cell>
          <cell r="F1101" t="str">
            <v>LINNER MTP  IMPRESO GARANTIA DE PUREZA</v>
          </cell>
          <cell r="G1101" t="str">
            <v>MCL</v>
          </cell>
          <cell r="H1101" t="str">
            <v>CORTE</v>
          </cell>
        </row>
        <row r="1102">
          <cell r="C1102" t="str">
            <v>01-2728</v>
          </cell>
          <cell r="D1102" t="str">
            <v>TXPACT040A002</v>
          </cell>
          <cell r="E1102" t="str">
            <v>PEPSICO ALIMENTOS, S.C.A.</v>
          </cell>
          <cell r="F1102" t="str">
            <v>LAMINACION IMPRESA CHEESE TRIS 150g</v>
          </cell>
          <cell r="G1102" t="str">
            <v>CX</v>
          </cell>
          <cell r="H1102" t="str">
            <v>LAMINACION</v>
          </cell>
        </row>
        <row r="1103">
          <cell r="C1103" t="str">
            <v>01-2742</v>
          </cell>
          <cell r="D1103" t="str">
            <v>TMCPLU2400001</v>
          </cell>
          <cell r="E1103" t="str">
            <v>CORPORACION ORIENTAL DEL PLASTICO, C.A. (CORPLAST</v>
          </cell>
          <cell r="F1103" t="str">
            <v>LAMINACION LINER INDUCCION UNIVERSAL SIN IMPRESIÓN</v>
          </cell>
          <cell r="G1103" t="str">
            <v>MCL</v>
          </cell>
          <cell r="H1103" t="str">
            <v>CORTE</v>
          </cell>
        </row>
        <row r="1104">
          <cell r="C1104" t="str">
            <v>01-2705</v>
          </cell>
          <cell r="D1104" t="str">
            <v>TMTTGP199A001</v>
          </cell>
          <cell r="E1104" t="str">
            <v xml:space="preserve">INDUSTRIAS DE TAPAS TAIME, C.A </v>
          </cell>
          <cell r="F1104" t="str">
            <v>LINNER MTP  IMPRESO GARANTIA DE PUREZA</v>
          </cell>
          <cell r="G1104" t="str">
            <v>MCL</v>
          </cell>
          <cell r="H1104" t="str">
            <v>LAMINACION</v>
          </cell>
        </row>
        <row r="1105">
          <cell r="C1105" t="str">
            <v>01-2729</v>
          </cell>
          <cell r="D1105" t="str">
            <v>TXPACT040B002</v>
          </cell>
          <cell r="E1105" t="str">
            <v>PEPSICO ALIMENTOS, S.C.A.</v>
          </cell>
          <cell r="F1105" t="str">
            <v>LAMINACION IMPRESA CHEESE TRIS 54g</v>
          </cell>
          <cell r="G1105" t="str">
            <v>CX</v>
          </cell>
          <cell r="H1105" t="str">
            <v>LAMINACION</v>
          </cell>
        </row>
        <row r="1106">
          <cell r="C1106" t="str">
            <v>01-2714</v>
          </cell>
          <cell r="D1106" t="str">
            <v>TMVRAV0600001</v>
          </cell>
          <cell r="E1106" t="str">
            <v>INDUSTRIAS VALLE REAL C.A.</v>
          </cell>
          <cell r="F1106" t="str">
            <v>POLYPOUCH SIN IMPRESIÓN</v>
          </cell>
          <cell r="G1106" t="str">
            <v>MCL</v>
          </cell>
          <cell r="H1106" t="str">
            <v>CORTE</v>
          </cell>
        </row>
        <row r="1107">
          <cell r="C1107" t="str">
            <v>01-2725</v>
          </cell>
          <cell r="D1107" t="str">
            <v>TXPARF040A001</v>
          </cell>
          <cell r="E1107" t="str">
            <v>PEPSICO ALIMENTOS, S.C.A.</v>
          </cell>
          <cell r="F1107" t="str">
            <v>LAMINACION IMPRESA RUFFLES QUESO 36g</v>
          </cell>
          <cell r="G1107" t="str">
            <v>CX</v>
          </cell>
          <cell r="H1107" t="str">
            <v>LAMINACION</v>
          </cell>
        </row>
        <row r="1108">
          <cell r="C1108" t="str">
            <v>01-2733</v>
          </cell>
          <cell r="D1108" t="str">
            <v>TXPAPS049A001</v>
          </cell>
          <cell r="E1108" t="str">
            <v>PEPSICO ALIMENTOS, S.C.A.</v>
          </cell>
          <cell r="F1108" t="str">
            <v>LAMINACION IMPRESA PEPITO ORIGINAL XXL (SIN VATAMINA)180g</v>
          </cell>
          <cell r="G1108" t="str">
            <v>CX</v>
          </cell>
          <cell r="H1108" t="str">
            <v>LAMINACION</v>
          </cell>
        </row>
        <row r="1109">
          <cell r="C1109" t="str">
            <v>32-006199</v>
          </cell>
          <cell r="D1109" t="str">
            <v>TMARMZ076B001</v>
          </cell>
          <cell r="E1109" t="str">
            <v>ALFONZO RIVAS &amp; CIA, C.A.</v>
          </cell>
          <cell r="F1109" t="str">
            <v>LAMINACION IMPRESA MAIZINA 120 g</v>
          </cell>
          <cell r="G1109" t="str">
            <v>MCL</v>
          </cell>
          <cell r="H1109" t="str">
            <v>LAMINACION</v>
          </cell>
        </row>
        <row r="1110">
          <cell r="C1110" t="str">
            <v>21-0290</v>
          </cell>
          <cell r="D1110" t="str">
            <v>TXINMC045A001</v>
          </cell>
          <cell r="E1110" t="str">
            <v>INDUSTRIAS INTEGRADAS DE ALIMENTOS  INALSA,S.A</v>
          </cell>
          <cell r="F1110" t="str">
            <v>LAMINACION IMPRESA MARIA CALEDONIA 140g</v>
          </cell>
          <cell r="G1110" t="str">
            <v>CX</v>
          </cell>
          <cell r="H1110" t="str">
            <v>LAMINACION</v>
          </cell>
        </row>
        <row r="1111">
          <cell r="C1111" t="str">
            <v>01-2642</v>
          </cell>
          <cell r="D1111" t="str">
            <v>TXMNHJ054B001</v>
          </cell>
          <cell r="E1111" t="str">
            <v>MOLINOS NACIONALES C.A (MONACA)</v>
          </cell>
          <cell r="F1111" t="str">
            <v>LAMINACION IMPRESA HARINA JUANA BRICK 1 kg</v>
          </cell>
          <cell r="G1111" t="str">
            <v>CX</v>
          </cell>
          <cell r="H1111" t="str">
            <v>LAMINACION</v>
          </cell>
        </row>
        <row r="1112">
          <cell r="C1112" t="str">
            <v>32-006200</v>
          </cell>
          <cell r="D1112" t="str">
            <v>TMFFLU2400001</v>
          </cell>
          <cell r="E1112" t="str">
            <v>FABRICA FESTA S.A.</v>
          </cell>
          <cell r="F1112" t="str">
            <v>LAMINACION LINER INDUCCION UNIVERSAL SIN IMPRESIÓN</v>
          </cell>
          <cell r="G1112" t="str">
            <v>MCL</v>
          </cell>
          <cell r="H1112" t="str">
            <v>CORTE</v>
          </cell>
        </row>
        <row r="1113">
          <cell r="C1113" t="str">
            <v>01-2641</v>
          </cell>
          <cell r="D1113" t="str">
            <v>TXMNHJ054B001</v>
          </cell>
          <cell r="E1113" t="str">
            <v>MOLINOS NACIONALES C.A (MONACA)</v>
          </cell>
          <cell r="F1113" t="str">
            <v>LAMINACION IMPRESA HARINA JUANA BRICK 1 kg</v>
          </cell>
          <cell r="G1113" t="str">
            <v>CX</v>
          </cell>
          <cell r="H1113" t="str">
            <v>LAMINACION</v>
          </cell>
        </row>
        <row r="1114">
          <cell r="C1114" t="str">
            <v>01-2752</v>
          </cell>
          <cell r="D1114" t="str">
            <v>TMSCFD106A003</v>
          </cell>
          <cell r="E1114" t="str">
            <v>SERVICIOS INDUTRIALES SERGEIN CHAPARRO</v>
          </cell>
          <cell r="F1114" t="str">
            <v>LAMINACION IMPRESA FONDO DORADO</v>
          </cell>
          <cell r="G1114" t="str">
            <v>MCL</v>
          </cell>
          <cell r="H1114" t="str">
            <v>LAMINACION</v>
          </cell>
        </row>
        <row r="1115">
          <cell r="C1115" t="str">
            <v>01-2706</v>
          </cell>
          <cell r="D1115" t="str">
            <v>TXMSGV030A001</v>
          </cell>
          <cell r="E1115" t="str">
            <v>MULTINACIONAL DE SABORES C.A.</v>
          </cell>
          <cell r="F1115" t="str">
            <v>ETIQUETA IMPRESA REFRESCO  GLUP MANZANA VERDE 2 L</v>
          </cell>
          <cell r="G1115" t="str">
            <v>CX</v>
          </cell>
          <cell r="H1115" t="str">
            <v>CORTE</v>
          </cell>
        </row>
        <row r="1116">
          <cell r="C1116" t="str">
            <v>01-2707</v>
          </cell>
          <cell r="D1116" t="str">
            <v>TXMSPF030A001</v>
          </cell>
          <cell r="E1116" t="str">
            <v>MULTINACIONAL DE SABORES C.A.</v>
          </cell>
          <cell r="F1116" t="str">
            <v>ETIQUETA IMPRESA REFRESCO  GLUP PONCHE DE FRUTAS 2 L</v>
          </cell>
          <cell r="G1116" t="str">
            <v>CX</v>
          </cell>
          <cell r="H1116" t="str">
            <v>CORTE</v>
          </cell>
        </row>
        <row r="1117">
          <cell r="C1117" t="str">
            <v>32-006193</v>
          </cell>
          <cell r="D1117" t="str">
            <v>TXABSS065C002</v>
          </cell>
          <cell r="E1117" t="str">
            <v>ALIMENTOS BOTALON, C.A.</v>
          </cell>
          <cell r="F1117" t="str">
            <v>LAMINACION IMPRESA CAFÉ MOLIDO GOURMET SAN SALVADOR 200g</v>
          </cell>
          <cell r="G1117" t="str">
            <v>CX</v>
          </cell>
          <cell r="H1117" t="str">
            <v>LAMINACION</v>
          </cell>
        </row>
        <row r="1118">
          <cell r="C1118" t="str">
            <v>01-2750</v>
          </cell>
          <cell r="D1118" t="str">
            <v>TXPCSC023C001</v>
          </cell>
          <cell r="E1118" t="str">
            <v xml:space="preserve">PEPSI-COLA VENEZUELA, C.A. </v>
          </cell>
          <cell r="F1118" t="str">
            <v>ETIQUETA IMPRESA SEVEN UP CERO 1,5L</v>
          </cell>
          <cell r="G1118" t="str">
            <v>CX</v>
          </cell>
          <cell r="H1118" t="str">
            <v>CORTE</v>
          </cell>
        </row>
        <row r="1119">
          <cell r="C1119" t="str">
            <v>01-2749</v>
          </cell>
          <cell r="D1119" t="str">
            <v>TXPCSC023A001</v>
          </cell>
          <cell r="E1119" t="str">
            <v xml:space="preserve">PEPSI-COLA VENEZUELA, C.A. </v>
          </cell>
          <cell r="F1119" t="str">
            <v>ETIQUETA IMPRESA SEVEN UP CERO 2 L</v>
          </cell>
          <cell r="G1119" t="str">
            <v>CX</v>
          </cell>
          <cell r="H1119" t="str">
            <v>CORTE</v>
          </cell>
        </row>
        <row r="1120">
          <cell r="C1120" t="str">
            <v>01-2747</v>
          </cell>
          <cell r="D1120" t="str">
            <v>TXPCPC023A001</v>
          </cell>
          <cell r="E1120" t="str">
            <v xml:space="preserve">PEPSI-COLA VENEZUELA, C.A. </v>
          </cell>
          <cell r="F1120" t="str">
            <v>ETIQUETA IMPRESA PEPSI FREE CULTURAL 1,5 L</v>
          </cell>
          <cell r="G1120" t="str">
            <v>CX</v>
          </cell>
          <cell r="H1120" t="str">
            <v>CORTE</v>
          </cell>
        </row>
        <row r="1121">
          <cell r="C1121" t="str">
            <v>01-2753</v>
          </cell>
          <cell r="D1121" t="str">
            <v>TXPCPC023C001</v>
          </cell>
          <cell r="E1121" t="str">
            <v xml:space="preserve">PEPSI-COLA VENEZUELA, C.A. </v>
          </cell>
          <cell r="F1121" t="str">
            <v>ETIQUETA IMPRESA PEPSI FREE CULTURAL MARACAIBO 1,5 L</v>
          </cell>
          <cell r="G1121" t="str">
            <v>CX</v>
          </cell>
          <cell r="H1121" t="str">
            <v>CORTE</v>
          </cell>
        </row>
        <row r="1122">
          <cell r="C1122" t="str">
            <v>01-2754</v>
          </cell>
          <cell r="D1122" t="str">
            <v>TXPCPC023B001</v>
          </cell>
          <cell r="E1122" t="str">
            <v xml:space="preserve">PEPSI-COLA VENEZUELA, C.A. </v>
          </cell>
          <cell r="F1122" t="str">
            <v>ETIQUETA IMPRESA PEPSI FREE CULTURAL CARACAS 1,5 L</v>
          </cell>
          <cell r="G1122" t="str">
            <v>CX</v>
          </cell>
          <cell r="H1122" t="str">
            <v>CORTE</v>
          </cell>
        </row>
        <row r="1123">
          <cell r="C1123" t="str">
            <v>32-006188</v>
          </cell>
          <cell r="D1123" t="str">
            <v>TXABCA041A001</v>
          </cell>
          <cell r="E1123" t="str">
            <v>ALIMENTOS BOTALON, C.A.</v>
          </cell>
          <cell r="F1123" t="str">
            <v>LAMINACION IMPRESA CAFE ARAUCA 100g</v>
          </cell>
          <cell r="G1123" t="str">
            <v>CX</v>
          </cell>
          <cell r="H1123" t="str">
            <v>LAMINACION</v>
          </cell>
        </row>
        <row r="1124">
          <cell r="C1124" t="str">
            <v>01-2745</v>
          </cell>
          <cell r="D1124" t="str">
            <v>TXPCPF023C001</v>
          </cell>
          <cell r="E1124" t="str">
            <v xml:space="preserve">PEPSI-COLA VENEZUELA, C.A. </v>
          </cell>
          <cell r="F1124" t="str">
            <v>ETIQUETA IMPRESA PEPSI  FREE 2 L</v>
          </cell>
          <cell r="G1124" t="str">
            <v>CX</v>
          </cell>
          <cell r="H1124" t="str">
            <v>CORTE</v>
          </cell>
        </row>
        <row r="1125">
          <cell r="C1125" t="str">
            <v>01-2765</v>
          </cell>
          <cell r="D1125" t="str">
            <v>TMMCAR057A002</v>
          </cell>
          <cell r="E1125" t="str">
            <v>MORROCEL C.A.</v>
          </cell>
          <cell r="F1125" t="str">
            <v>POLYPOUCH IMPRESO ANTIGRASO ESTANDAR</v>
          </cell>
          <cell r="G1125" t="str">
            <v>MCL</v>
          </cell>
          <cell r="H1125" t="str">
            <v>LAMINACION</v>
          </cell>
        </row>
        <row r="1126">
          <cell r="C1126" t="str">
            <v>01-2762</v>
          </cell>
          <cell r="D1126" t="str">
            <v>TXPADQ045B002</v>
          </cell>
          <cell r="E1126" t="str">
            <v>PEPSICO ALIMENTOS, S.C.A.</v>
          </cell>
          <cell r="F1126" t="str">
            <v xml:space="preserve">LAMINACIÓN IMPRESA DORITOS MEGA QUESO XXL 420 g  </v>
          </cell>
          <cell r="G1126" t="str">
            <v>CX</v>
          </cell>
          <cell r="H1126" t="str">
            <v>LAMINACION</v>
          </cell>
        </row>
        <row r="1127">
          <cell r="C1127" t="str">
            <v>32-006202</v>
          </cell>
          <cell r="D1127" t="str">
            <v>TMLIPR0450001</v>
          </cell>
          <cell r="E1127" t="str">
            <v>LITO INNOVACIÓN 3.000, C. A.</v>
          </cell>
          <cell r="F1127" t="str">
            <v>POLYPOUCH SIN IMPRESIÓN</v>
          </cell>
          <cell r="G1127" t="str">
            <v>MCL</v>
          </cell>
          <cell r="H1127" t="str">
            <v>LAMINACION</v>
          </cell>
        </row>
        <row r="1128">
          <cell r="C1128" t="str">
            <v>01-2693</v>
          </cell>
          <cell r="D1128" t="str">
            <v>TMMLPC072A001</v>
          </cell>
          <cell r="E1128" t="str">
            <v>MONTALAR DE VENEZUELA, S.A.</v>
          </cell>
          <cell r="F1128" t="str">
            <v>LAMINACIÓN IMPRESA PUDIN CHOCOLATE 90g</v>
          </cell>
          <cell r="G1128" t="str">
            <v>MCL</v>
          </cell>
          <cell r="H1128" t="str">
            <v>LAMINACION</v>
          </cell>
        </row>
        <row r="1129">
          <cell r="C1129" t="str">
            <v>01-2761</v>
          </cell>
          <cell r="D1129" t="str">
            <v>TXPADQ040A001</v>
          </cell>
          <cell r="E1129" t="str">
            <v>PEPSICO ALIMENTOS, S.C.A.</v>
          </cell>
          <cell r="F1129" t="str">
            <v>LAMINACIÓN IMPRESA DORITOS MEGA QUESO 150g.</v>
          </cell>
          <cell r="G1129" t="str">
            <v>CX</v>
          </cell>
          <cell r="H1129" t="str">
            <v>LAMINACION</v>
          </cell>
        </row>
        <row r="1130">
          <cell r="C1130" t="str">
            <v>01-2756</v>
          </cell>
          <cell r="D1130" t="str">
            <v>TXPAPS040B001</v>
          </cell>
          <cell r="E1130" t="str">
            <v>PEPSICO ALIMENTOS, S.C.A.</v>
          </cell>
          <cell r="F1130" t="str">
            <v>LAMINACIÓN IMPRESA PEPITO ORIGINAL (SIN VITAMINA) 80g</v>
          </cell>
          <cell r="G1130" t="str">
            <v>CX</v>
          </cell>
          <cell r="H1130" t="str">
            <v>LAMINACION</v>
          </cell>
        </row>
        <row r="1131">
          <cell r="C1131" t="str">
            <v>01-2757</v>
          </cell>
          <cell r="D1131" t="str">
            <v>TXPAPS049A001</v>
          </cell>
          <cell r="E1131" t="str">
            <v>PEPSICO ALIMENTOS, S.C.A.</v>
          </cell>
          <cell r="F1131" t="str">
            <v>LAMINACION IMPRESA PEPITO ORIGINAL XXL (SIN VATAMINA)180g</v>
          </cell>
          <cell r="G1131" t="str">
            <v>CX</v>
          </cell>
          <cell r="H1131" t="str">
            <v>LAMINACION</v>
          </cell>
        </row>
        <row r="1132">
          <cell r="C1132" t="str">
            <v>01-2769</v>
          </cell>
          <cell r="D1132" t="str">
            <v>TXPAMP036A001</v>
          </cell>
          <cell r="E1132" t="str">
            <v>PEPSICO ALIMENTOS, S.C.A.</v>
          </cell>
          <cell r="F1132" t="str">
            <v>LAMINACION IMPRESA CHEETOS MEGA PUFF 110g</v>
          </cell>
          <cell r="G1132" t="str">
            <v>CX</v>
          </cell>
          <cell r="H1132" t="str">
            <v>LAMINACION</v>
          </cell>
        </row>
        <row r="1133">
          <cell r="C1133" t="str">
            <v>01-2758</v>
          </cell>
          <cell r="D1133" t="str">
            <v>TXPACT040A002</v>
          </cell>
          <cell r="E1133" t="str">
            <v>PEPSICO ALIMENTOS, S.C.A.</v>
          </cell>
          <cell r="F1133" t="str">
            <v>LAMINACION IMPRESA CHEESE TRIS 150g</v>
          </cell>
          <cell r="G1133" t="str">
            <v>CX</v>
          </cell>
          <cell r="H1133" t="str">
            <v>LAMINACION</v>
          </cell>
        </row>
        <row r="1134">
          <cell r="C1134" t="str">
            <v>01-2776</v>
          </cell>
          <cell r="D1134" t="str">
            <v xml:space="preserve">TXPACB036A001    </v>
          </cell>
          <cell r="E1134" t="str">
            <v>PEPSICO ALIMENTOS, S.C.A.</v>
          </cell>
          <cell r="F1134" t="str">
            <v>LAMINACIÓN IMPRESA CHEETOS BOLIQUESO 110g</v>
          </cell>
          <cell r="G1134" t="str">
            <v>CX</v>
          </cell>
          <cell r="H1134" t="str">
            <v>LAMINACION</v>
          </cell>
        </row>
        <row r="1135">
          <cell r="C1135" t="str">
            <v>01-2773</v>
          </cell>
          <cell r="D1135" t="str">
            <v>TMMCGP207A001</v>
          </cell>
          <cell r="E1135" t="str">
            <v>MORROCEL C.A.</v>
          </cell>
          <cell r="F1135" t="str">
            <v>LINNER MTP  IMPRESO GARANTIA DE PUREZA</v>
          </cell>
          <cell r="G1135" t="str">
            <v>MCL</v>
          </cell>
          <cell r="H1135" t="str">
            <v>LAMINACION</v>
          </cell>
        </row>
        <row r="1136">
          <cell r="C1136" t="str">
            <v>32-006201</v>
          </cell>
          <cell r="D1136" t="str">
            <v>TMLIPR0550002</v>
          </cell>
          <cell r="E1136" t="str">
            <v>LITO INNOVACIÓN 3.000, C. A.</v>
          </cell>
          <cell r="F1136" t="str">
            <v>POLYPOUCH SIN IMPRESIÓN</v>
          </cell>
          <cell r="G1136" t="str">
            <v>MCL</v>
          </cell>
          <cell r="H1136" t="str">
            <v>LAMINACION</v>
          </cell>
        </row>
        <row r="1137">
          <cell r="C1137" t="str">
            <v>01-2770</v>
          </cell>
          <cell r="D1137" t="str">
            <v>TMAPAL1190010</v>
          </cell>
          <cell r="E1137" t="str">
            <v>ALIMENTOS POLAR COMERCIAL, C.A.</v>
          </cell>
          <cell r="F1137" t="str">
            <v>ALUMINIO LAMINADO SIN IMPRESIÓN</v>
          </cell>
          <cell r="G1137" t="str">
            <v>MCL</v>
          </cell>
          <cell r="H1137" t="str">
            <v>LAMINACION</v>
          </cell>
        </row>
        <row r="1138">
          <cell r="C1138" t="str">
            <v>01-2772</v>
          </cell>
          <cell r="D1138" t="str">
            <v>TXPAPJ040A001</v>
          </cell>
          <cell r="E1138" t="str">
            <v>PEPSICO ALIMENTOS, S.C.A.</v>
          </cell>
          <cell r="F1138" t="str">
            <v>LAMINACION IMPRESA PEPITO JUMBO 18g</v>
          </cell>
          <cell r="G1138" t="str">
            <v>CX</v>
          </cell>
          <cell r="H1138" t="str">
            <v>LAMINACION</v>
          </cell>
        </row>
        <row r="1139">
          <cell r="C1139" t="str">
            <v>01-2771</v>
          </cell>
          <cell r="D1139" t="str">
            <v>TXPAPJ040B001</v>
          </cell>
          <cell r="E1139" t="str">
            <v>PEPSICO ALIMENTOS, S.C.A.</v>
          </cell>
          <cell r="F1139" t="str">
            <v>LAMINACION IMPRESA PEPITO JUMBO 65g</v>
          </cell>
          <cell r="G1139" t="str">
            <v>CX</v>
          </cell>
          <cell r="H1139" t="str">
            <v>LAMINACION</v>
          </cell>
        </row>
        <row r="1140">
          <cell r="C1140" t="str">
            <v>01-2760</v>
          </cell>
          <cell r="D1140" t="str">
            <v>TXPAPS031A001</v>
          </cell>
          <cell r="E1140" t="str">
            <v>PEPSICO ALIMENTOS, S.C.A.</v>
          </cell>
          <cell r="F1140" t="str">
            <v>LAMINACIÓN IMPRESA PEPITO ORIGINAL (SIN VITAMINA) 25g</v>
          </cell>
          <cell r="G1140" t="str">
            <v>CX</v>
          </cell>
          <cell r="H1140" t="str">
            <v>LAMINACION</v>
          </cell>
        </row>
        <row r="1141">
          <cell r="C1141" t="str">
            <v>01-2781</v>
          </cell>
          <cell r="D1141" t="str">
            <v>TMMCFP1040003</v>
          </cell>
          <cell r="E1141" t="str">
            <v>SERVICIOS INDUTRIALES SERGEIN CHAPARRO</v>
          </cell>
          <cell r="F1141" t="str">
            <v>LAMINACION FONDO PLATA SIN IMPRESIÓN</v>
          </cell>
          <cell r="G1141" t="str">
            <v>MCL</v>
          </cell>
          <cell r="H1141" t="str">
            <v>LAMINACION</v>
          </cell>
        </row>
        <row r="1142">
          <cell r="C1142" t="str">
            <v>01-2676</v>
          </cell>
          <cell r="D1142" t="str">
            <v>TMMCFR103A001</v>
          </cell>
          <cell r="E1142" t="str">
            <v>SERVICIOS INDUTRIALES SERGEIN CHAPARRO</v>
          </cell>
          <cell r="F1142" t="str">
            <v>LAMINACION IMPRESA FONDO ROJO</v>
          </cell>
          <cell r="G1142" t="str">
            <v>MCL</v>
          </cell>
          <cell r="H1142" t="str">
            <v>LAMINACION</v>
          </cell>
        </row>
        <row r="1143">
          <cell r="C1143" t="str">
            <v>32-006205</v>
          </cell>
          <cell r="D1143" t="str">
            <v>TMMCGP207A001</v>
          </cell>
          <cell r="E1143" t="str">
            <v>MONDELEZ VZ,C.A</v>
          </cell>
          <cell r="F1143" t="str">
            <v>LINNER MTP  IMPRESO GARANTIA DE PUREZA</v>
          </cell>
          <cell r="G1143" t="str">
            <v>MCL</v>
          </cell>
          <cell r="H1143" t="str">
            <v>LAMINACION</v>
          </cell>
        </row>
        <row r="1144">
          <cell r="C1144" t="str">
            <v>01-2782</v>
          </cell>
          <cell r="D1144" t="str">
            <v>TMSCFD106A003</v>
          </cell>
          <cell r="E1144" t="str">
            <v>SERVICIOS INDUTRIALES SERGEIN CHAPARRO</v>
          </cell>
          <cell r="F1144" t="str">
            <v>LAMINACION IMPRESA FONDO DORADO</v>
          </cell>
          <cell r="G1144" t="str">
            <v>MCL</v>
          </cell>
          <cell r="H1144" t="str">
            <v>LAMINACION</v>
          </cell>
        </row>
        <row r="1145">
          <cell r="C1145" t="str">
            <v>01-2774</v>
          </cell>
          <cell r="D1145" t="str">
            <v>TXPAMP045A001</v>
          </cell>
          <cell r="E1145" t="str">
            <v>PEPSICO ALIMENTOS, S.C.A.</v>
          </cell>
          <cell r="F1145" t="str">
            <v>LAMINACION IMPRESA CHEETOS MEGA PUFF 270 g</v>
          </cell>
          <cell r="G1145" t="str">
            <v>CX</v>
          </cell>
          <cell r="H1145" t="str">
            <v>LAMINACION</v>
          </cell>
        </row>
        <row r="1146">
          <cell r="C1146" t="str">
            <v>01-2777</v>
          </cell>
          <cell r="D1146" t="str">
            <v>TXPACB049A001</v>
          </cell>
          <cell r="E1146" t="str">
            <v>PEPSICO ALIMENTOS, S.C.A.</v>
          </cell>
          <cell r="F1146" t="str">
            <v>LAMINACION IMPRESA CHEETOS BOLIQUESOS 180g</v>
          </cell>
          <cell r="G1146" t="str">
            <v>CX</v>
          </cell>
          <cell r="H1146" t="str">
            <v>LAMINACION</v>
          </cell>
        </row>
        <row r="1147">
          <cell r="C1147" t="str">
            <v>32-006204</v>
          </cell>
          <cell r="D1147" t="str">
            <v>TMLIBJ0500001</v>
          </cell>
          <cell r="E1147" t="str">
            <v>LITO INNOVACIÓN 3.000, C. A.</v>
          </cell>
          <cell r="F1147" t="str">
            <v>POLYPOUCH SIN IMPRESIÓN</v>
          </cell>
          <cell r="G1147" t="str">
            <v>CX</v>
          </cell>
          <cell r="H1147" t="str">
            <v>LAMINACION</v>
          </cell>
        </row>
        <row r="1148">
          <cell r="C1148" t="str">
            <v>01-2768</v>
          </cell>
          <cell r="D1148" t="str">
            <v>TXPAMP031A001</v>
          </cell>
          <cell r="E1148" t="str">
            <v>PEPSICO ALIMENTOS, S.C.A.</v>
          </cell>
          <cell r="F1148" t="str">
            <v>LAMINACIÓN IMPRESA CHEETOS MEGA PUFFS 28g</v>
          </cell>
          <cell r="G1148" t="str">
            <v>CX</v>
          </cell>
          <cell r="H1148" t="str">
            <v>LAMINACION</v>
          </cell>
        </row>
        <row r="1149">
          <cell r="C1149" t="str">
            <v>01-2657</v>
          </cell>
          <cell r="D1149" t="str">
            <v>TXPAMP045A001</v>
          </cell>
          <cell r="E1149" t="str">
            <v>PEPSICO ALIMENTOS, S.C.A.</v>
          </cell>
          <cell r="F1149" t="str">
            <v>LAMINACION IMPRESA CHEETOS MEGA PUFF 270 g</v>
          </cell>
          <cell r="G1149" t="str">
            <v>CX</v>
          </cell>
          <cell r="H1149" t="str">
            <v>LAMINACION</v>
          </cell>
        </row>
        <row r="1150">
          <cell r="C1150" t="str">
            <v>01-2783</v>
          </cell>
          <cell r="D1150" t="str">
            <v>TXMNAL048B002</v>
          </cell>
          <cell r="E1150" t="str">
            <v>MOLINOS NACIONALES C.A (MONACA)</v>
          </cell>
          <cell r="F1150" t="str">
            <v>LAMINACION IMPRESA AVENA LASSIE 400g</v>
          </cell>
          <cell r="G1150" t="str">
            <v>MCL</v>
          </cell>
          <cell r="H1150" t="str">
            <v>LAMINACION</v>
          </cell>
        </row>
        <row r="1151">
          <cell r="C1151" t="str">
            <v>01-2792</v>
          </cell>
          <cell r="D1151" t="str">
            <v>TXPAPS031A001</v>
          </cell>
          <cell r="E1151" t="str">
            <v>PEPSICO ALIMENTOS, S.C.A.</v>
          </cell>
          <cell r="F1151" t="str">
            <v>LAMINACIÓN IMPRESA PEPITO ORIGINAL (SIN VITAMINA) 25g</v>
          </cell>
          <cell r="G1151" t="str">
            <v>CX</v>
          </cell>
          <cell r="H1151" t="str">
            <v>LAMINACION</v>
          </cell>
        </row>
        <row r="1152">
          <cell r="C1152" t="str">
            <v>01-2775</v>
          </cell>
          <cell r="D1152" t="str">
            <v>TXPACB031A001</v>
          </cell>
          <cell r="E1152" t="str">
            <v>PEPSICO ALIMENTOS, S.C.A.</v>
          </cell>
          <cell r="F1152" t="str">
            <v>LAMINACIÓN IMPRESA CHEETOS BOLIQUESO 28g</v>
          </cell>
          <cell r="G1152" t="str">
            <v>CX</v>
          </cell>
          <cell r="H1152" t="str">
            <v>LAMINACION</v>
          </cell>
        </row>
        <row r="1153">
          <cell r="C1153" t="str">
            <v>01-2794</v>
          </cell>
          <cell r="D1153" t="str">
            <v>TXPAPS049A001</v>
          </cell>
          <cell r="E1153" t="str">
            <v>PEPSICO ALIMENTOS, S.C.A.</v>
          </cell>
          <cell r="F1153" t="str">
            <v>LAMINACION IMPRESA PEPITO ORIGINAL XXL (SIN VATAMINA)180g</v>
          </cell>
          <cell r="G1153" t="str">
            <v>CX</v>
          </cell>
          <cell r="H1153" t="str">
            <v>LAMINACION</v>
          </cell>
        </row>
        <row r="1154">
          <cell r="C1154" t="str">
            <v>01-2791</v>
          </cell>
          <cell r="D1154" t="str">
            <v>TXPADQ045B002</v>
          </cell>
          <cell r="E1154" t="str">
            <v>PEPSICO ALIMENTOS, S.C.A.</v>
          </cell>
          <cell r="F1154" t="str">
            <v xml:space="preserve">LAMINACIÓN IMPRESA DORITOS MEGA QUESO XXL 420 g  </v>
          </cell>
          <cell r="G1154" t="str">
            <v>CX</v>
          </cell>
          <cell r="H1154" t="str">
            <v>LAMINACION</v>
          </cell>
        </row>
        <row r="1155">
          <cell r="C1155" t="str">
            <v>01-2802</v>
          </cell>
          <cell r="D1155" t="str">
            <v xml:space="preserve">TXPACB036A001    </v>
          </cell>
          <cell r="E1155" t="str">
            <v>PEPSICO ALIMENTOS, S.C.A.</v>
          </cell>
          <cell r="F1155" t="str">
            <v>LAMINACIÓN IMPRESA CHEETOS BOLIQUESO 110g</v>
          </cell>
          <cell r="G1155" t="str">
            <v>CX</v>
          </cell>
          <cell r="H1155" t="str">
            <v>LAMINACION</v>
          </cell>
        </row>
        <row r="1156">
          <cell r="C1156" t="str">
            <v>01-2801</v>
          </cell>
          <cell r="D1156" t="str">
            <v>TXPAMP036A001</v>
          </cell>
          <cell r="E1156" t="str">
            <v>PEPSICO ALIMENTOS, S.C.A.</v>
          </cell>
          <cell r="F1156" t="str">
            <v>LAMINACION IMPRESA CHEETOS MEGA PUFF 110g</v>
          </cell>
          <cell r="G1156" t="str">
            <v>CX</v>
          </cell>
          <cell r="H1156" t="str">
            <v>LAMINACION</v>
          </cell>
        </row>
        <row r="1157">
          <cell r="C1157" t="str">
            <v>01-2751</v>
          </cell>
          <cell r="D1157" t="str">
            <v xml:space="preserve">TXCPEM023A001  </v>
          </cell>
          <cell r="E1157" t="str">
            <v>CERVECERIA POLAR,C.A.</v>
          </cell>
          <cell r="F1157" t="str">
            <v>ETIQUETA IMPRESA MALTIN POLAR 1,5 L</v>
          </cell>
          <cell r="G1157" t="str">
            <v>CX</v>
          </cell>
          <cell r="H1157" t="str">
            <v>CORTE</v>
          </cell>
        </row>
        <row r="1158">
          <cell r="C1158" t="str">
            <v>21-0293</v>
          </cell>
          <cell r="D1158" t="str">
            <v>TMPPFD106A001</v>
          </cell>
          <cell r="E1158" t="str">
            <v>PROPACA,C.A</v>
          </cell>
          <cell r="F1158" t="str">
            <v>LAMINACION IMPRESA FONDO DORADO</v>
          </cell>
          <cell r="G1158" t="str">
            <v>MCL</v>
          </cell>
          <cell r="H1158" t="str">
            <v>CORTE</v>
          </cell>
        </row>
        <row r="1159">
          <cell r="C1159" t="str">
            <v>01-2783</v>
          </cell>
          <cell r="D1159" t="str">
            <v>TXMNAL048B002</v>
          </cell>
          <cell r="E1159" t="str">
            <v>MOLINOS NACIONALES C.A (MONACA)</v>
          </cell>
          <cell r="F1159" t="str">
            <v>LAMINACION IMPRESA AVENA LASSIE 400g</v>
          </cell>
          <cell r="G1159" t="str">
            <v>MCL</v>
          </cell>
          <cell r="H1159" t="str">
            <v>LAMINACION</v>
          </cell>
        </row>
        <row r="1160">
          <cell r="C1160" t="str">
            <v>32-006207</v>
          </cell>
          <cell r="D1160" t="str">
            <v>TMMCGP207A001</v>
          </cell>
          <cell r="E1160" t="str">
            <v>MORROCEL C.A.</v>
          </cell>
          <cell r="F1160" t="str">
            <v>LINNER MTP  IMPRESO GARANTIA DE PUREZA</v>
          </cell>
          <cell r="G1160" t="str">
            <v>MCL</v>
          </cell>
          <cell r="H1160" t="str">
            <v>LAMINACION</v>
          </cell>
        </row>
        <row r="1161">
          <cell r="C1161" t="str">
            <v>01-2808</v>
          </cell>
          <cell r="D1161" t="str">
            <v>TMTTGP207A001</v>
          </cell>
          <cell r="E1161" t="str">
            <v xml:space="preserve">INDUSTRIAS DE TAPAS TAIME, C.A </v>
          </cell>
          <cell r="F1161" t="str">
            <v>LINER MTP IMP. GARANTIA DE PUREZA</v>
          </cell>
          <cell r="G1161" t="str">
            <v>MCL</v>
          </cell>
          <cell r="H1161" t="str">
            <v>LAMINACION</v>
          </cell>
        </row>
        <row r="1162">
          <cell r="C1162" t="str">
            <v>01-2796</v>
          </cell>
          <cell r="D1162" t="str">
            <v>TXPACT040A002</v>
          </cell>
          <cell r="E1162" t="str">
            <v>PEPSICO ALIMENTOS, S.C.A.</v>
          </cell>
          <cell r="F1162" t="str">
            <v>LAMINACION IMPRESA CHEESE TRIS 150g</v>
          </cell>
          <cell r="G1162" t="str">
            <v>CX</v>
          </cell>
          <cell r="H1162" t="str">
            <v>LAMINACION</v>
          </cell>
        </row>
        <row r="1163">
          <cell r="C1163" t="str">
            <v>01-2795</v>
          </cell>
          <cell r="D1163" t="str">
            <v>TXPACT036B002</v>
          </cell>
          <cell r="E1163" t="str">
            <v>PEPSICO ALIMENTOS, S.C.A.</v>
          </cell>
          <cell r="F1163" t="str">
            <v>LAMINACION IMPRESA CHEESE TRIS 54g</v>
          </cell>
          <cell r="G1163" t="str">
            <v>CX</v>
          </cell>
          <cell r="H1163" t="str">
            <v>LAMINACION</v>
          </cell>
        </row>
        <row r="1164">
          <cell r="C1164" t="str">
            <v>01-2809</v>
          </cell>
          <cell r="D1164" t="str">
            <v>TXPACT045A002</v>
          </cell>
          <cell r="E1164" t="str">
            <v>PEPSICO ALIMENTOS, S.C.A.</v>
          </cell>
          <cell r="F1164" t="str">
            <v>LAMINACION IMPRESA CHEESE TRIS 150g</v>
          </cell>
          <cell r="G1164" t="str">
            <v>CX</v>
          </cell>
          <cell r="H1164" t="str">
            <v>LAMINACION</v>
          </cell>
        </row>
        <row r="1165">
          <cell r="C1165" t="str">
            <v>01-2766</v>
          </cell>
          <cell r="D1165" t="str">
            <v>TXPARF040B001</v>
          </cell>
          <cell r="E1165" t="str">
            <v>PEPSICO ALIMENTOS, S.C.A.</v>
          </cell>
          <cell r="F1165" t="str">
            <v xml:space="preserve">LAMINACIÓN IMPRESA RUFFLESS QUESO 125 g </v>
          </cell>
          <cell r="G1165" t="str">
            <v>CX</v>
          </cell>
          <cell r="H1165" t="str">
            <v>LAMINACION</v>
          </cell>
        </row>
        <row r="1166">
          <cell r="C1166" t="str">
            <v>01-2767</v>
          </cell>
          <cell r="D1166" t="str">
            <v>TXPAJS040C001</v>
          </cell>
          <cell r="E1166" t="str">
            <v>PEPSICO ALIMENTOS, S.C.A.</v>
          </cell>
          <cell r="F1166" t="str">
            <v>LAMINACION IMPRESA PAPAS JACKS SAL 80g</v>
          </cell>
          <cell r="G1166" t="str">
            <v>CX</v>
          </cell>
          <cell r="H1166" t="str">
            <v>LAMINACION</v>
          </cell>
        </row>
        <row r="1167">
          <cell r="C1167" t="str">
            <v>01-2793</v>
          </cell>
          <cell r="D1167" t="str">
            <v>TXPAPS036B001</v>
          </cell>
          <cell r="E1167" t="str">
            <v>PEPSICO ALIMENTOS, S.C.A.</v>
          </cell>
          <cell r="F1167" t="str">
            <v>LAMINACIÓN IMPRESA PEPITO ORIGINAL (SIN VITAMINA) 80g</v>
          </cell>
          <cell r="G1167" t="str">
            <v>CX</v>
          </cell>
          <cell r="H1167" t="str">
            <v>LAMINACION</v>
          </cell>
        </row>
        <row r="1168">
          <cell r="C1168" t="str">
            <v>21-0292</v>
          </cell>
          <cell r="D1168" t="str">
            <v>TXSPKV039A002</v>
          </cell>
          <cell r="E1168" t="str">
            <v>C.A. SUCESORA DE JOSE PUIG &amp; CIA</v>
          </cell>
          <cell r="F1168" t="str">
            <v>LAMINACION IMPRESA KATY VAINILLA 32g</v>
          </cell>
          <cell r="G1168" t="str">
            <v>CX</v>
          </cell>
          <cell r="H1168" t="str">
            <v>LAMINACION</v>
          </cell>
        </row>
        <row r="1169">
          <cell r="C1169" t="str">
            <v>01-2812</v>
          </cell>
          <cell r="D1169" t="str">
            <v>TXPAPS040B001</v>
          </cell>
          <cell r="E1169" t="str">
            <v>PEPSICO ALIMENTOS, S.C.A.</v>
          </cell>
          <cell r="F1169" t="str">
            <v>LAMINACIÓN IMPRESA PEPITO ORIGINAL (SIN VITAMINA) 80g</v>
          </cell>
          <cell r="G1169" t="str">
            <v>CX</v>
          </cell>
          <cell r="H1169" t="str">
            <v>LAMINACION</v>
          </cell>
        </row>
        <row r="1170">
          <cell r="C1170" t="str">
            <v>32-006210</v>
          </cell>
          <cell r="D1170" t="str">
            <v>TMFFLU2400001</v>
          </cell>
          <cell r="E1170" t="str">
            <v>FABRICA FESTA S.A.</v>
          </cell>
          <cell r="F1170" t="str">
            <v>LAMINACION LINER INDUCCION UNIVERSAL SIN IMPRESIÓN</v>
          </cell>
          <cell r="G1170" t="str">
            <v>MCL</v>
          </cell>
          <cell r="H1170" t="str">
            <v>CORTE</v>
          </cell>
        </row>
        <row r="1171">
          <cell r="C1171" t="str">
            <v>32-006211</v>
          </cell>
          <cell r="D1171" t="str">
            <v>TMARYS096A001</v>
          </cell>
          <cell r="E1171" t="str">
            <v>ALFONZO RIVAS &amp; CIA, C.A.</v>
          </cell>
          <cell r="F1171" t="str">
            <v>LAMINACION IMPRESA YELIGHT SIN SABOR 9g</v>
          </cell>
          <cell r="G1171" t="str">
            <v>MCL</v>
          </cell>
          <cell r="H1171" t="str">
            <v>LAMINACION</v>
          </cell>
        </row>
        <row r="1172">
          <cell r="C1172" t="str">
            <v>01-2814</v>
          </cell>
          <cell r="D1172" t="str">
            <v>TMAPAL1190010</v>
          </cell>
          <cell r="E1172" t="str">
            <v>ALIMENTOS POLAR COMERCIAL, C.A.</v>
          </cell>
          <cell r="F1172" t="str">
            <v>ALUMINIO LAMINADO SIN IMPRESIÓN</v>
          </cell>
          <cell r="G1172" t="str">
            <v>MCL</v>
          </cell>
          <cell r="H1172" t="str">
            <v>LAMINACION</v>
          </cell>
        </row>
        <row r="1173">
          <cell r="C1173" t="str">
            <v>01-2797</v>
          </cell>
          <cell r="D1173" t="str">
            <v xml:space="preserve"> TXPARO040A001</v>
          </cell>
          <cell r="E1173" t="str">
            <v>PEPSICO ALIMENTOS, S.C.A.</v>
          </cell>
          <cell r="F1173" t="str">
            <v>LAMINACION IMPRESA RUFFLES ORIGINAL 125g</v>
          </cell>
          <cell r="G1173" t="str">
            <v>CX</v>
          </cell>
          <cell r="H1173" t="str">
            <v>LAMINACION</v>
          </cell>
        </row>
        <row r="1174">
          <cell r="C1174" t="str">
            <v>01-2819</v>
          </cell>
          <cell r="D1174" t="str">
            <v>TMAPAL1190010</v>
          </cell>
          <cell r="E1174" t="str">
            <v>ALIMENTOS POLAR COMERCIAL, C.A.</v>
          </cell>
          <cell r="F1174" t="str">
            <v>ALUMINIO LAMINADO SIN IMPRESIÓN</v>
          </cell>
          <cell r="G1174" t="str">
            <v>MCL</v>
          </cell>
          <cell r="H1174" t="str">
            <v>LAMINACION</v>
          </cell>
        </row>
        <row r="1175">
          <cell r="C1175" t="str">
            <v>01-2811</v>
          </cell>
          <cell r="D1175" t="str">
            <v>TMSVLM0940001</v>
          </cell>
          <cell r="E1175" t="str">
            <v>SONOCO VENEZOLANA, C.A.</v>
          </cell>
          <cell r="F1175" t="str">
            <v>LAMINACION LINER RM 511 SIN IMPRESIÓN</v>
          </cell>
          <cell r="G1175" t="str">
            <v>MCL</v>
          </cell>
          <cell r="H1175" t="str">
            <v>LAMINACION</v>
          </cell>
        </row>
        <row r="1176">
          <cell r="C1176" t="str">
            <v>01-2816</v>
          </cell>
          <cell r="D1176" t="str">
            <v xml:space="preserve"> TMPPLU2400001</v>
          </cell>
          <cell r="E1176" t="str">
            <v>PLASTIPRODUCTOS PINCORD, C.A.</v>
          </cell>
          <cell r="F1176" t="str">
            <v xml:space="preserve">LAMINACION LINNER DE INDUCCION UNIVERSAL SIN IMPRESIÓN        </v>
          </cell>
          <cell r="G1176" t="str">
            <v>MCL</v>
          </cell>
          <cell r="H1176" t="str">
            <v>LAMINACION</v>
          </cell>
        </row>
        <row r="1177">
          <cell r="C1177" t="str">
            <v>01-2818</v>
          </cell>
          <cell r="D1177" t="str">
            <v>TMAYGP207A003</v>
          </cell>
          <cell r="E1177" t="str">
            <v>ANAYANSI,C.A.</v>
          </cell>
          <cell r="F1177" t="str">
            <v>LINER TERMOSELLABLE MTP  IMPRESO GARANTIA DE PUREZA</v>
          </cell>
          <cell r="G1177" t="str">
            <v>MCL</v>
          </cell>
          <cell r="H1177" t="str">
            <v>LAMINACION</v>
          </cell>
        </row>
        <row r="1178">
          <cell r="C1178" t="str">
            <v>32-006038</v>
          </cell>
          <cell r="D1178" t="str">
            <v>TMIDME0570001</v>
          </cell>
          <cell r="E1178" t="str">
            <v>INDUSTRIAS DIANA C.A.</v>
          </cell>
          <cell r="F1178" t="str">
            <v>LAMINACION MARGARINA LA ESTANCIA 15g SIN IMPRESIÓN</v>
          </cell>
          <cell r="G1178" t="str">
            <v>MCL</v>
          </cell>
          <cell r="H1178" t="str">
            <v>LAMINACION</v>
          </cell>
        </row>
        <row r="1179">
          <cell r="C1179" t="str">
            <v>01-2815</v>
          </cell>
          <cell r="D1179" t="str">
            <v xml:space="preserve"> TMIBPS0420001</v>
          </cell>
          <cell r="E1179" t="str">
            <v>INDUSTRIAS BIOPAPEL C.A.</v>
          </cell>
          <cell r="F1179" t="str">
            <v>POLYPOUCH SILICONIZADO SIN IMPRESIÓN</v>
          </cell>
          <cell r="G1179" t="str">
            <v>MCL</v>
          </cell>
          <cell r="H1179" t="str">
            <v>LAMINACION</v>
          </cell>
        </row>
        <row r="1180">
          <cell r="C1180" t="str">
            <v>01-2821</v>
          </cell>
          <cell r="D1180" t="str">
            <v xml:space="preserve"> TMIBPS0420001</v>
          </cell>
          <cell r="E1180" t="str">
            <v>INDUSTRIAS BIOPAPEL C.A.</v>
          </cell>
          <cell r="F1180" t="str">
            <v>POLYPOUCH SILICONIZADO SIN IMPRESIÓN</v>
          </cell>
          <cell r="G1180" t="str">
            <v>MCL</v>
          </cell>
          <cell r="H1180" t="str">
            <v>LAMINACION</v>
          </cell>
        </row>
        <row r="1181">
          <cell r="C1181" t="str">
            <v>01-2810</v>
          </cell>
          <cell r="D1181" t="str">
            <v>TMICPS0420001</v>
          </cell>
          <cell r="E1181" t="str">
            <v>INDUSTRIAS CORPAÑAL,C.A.</v>
          </cell>
          <cell r="F1181" t="str">
            <v>POLYPOUCH SILICONADO SIN IMPRESIÓN</v>
          </cell>
          <cell r="G1181" t="str">
            <v>MCL</v>
          </cell>
          <cell r="H1181" t="str">
            <v>LAMINACION</v>
          </cell>
        </row>
        <row r="1182">
          <cell r="C1182" t="str">
            <v>01-2822</v>
          </cell>
          <cell r="D1182" t="str">
            <v xml:space="preserve">TMMLCC061A002 </v>
          </cell>
          <cell r="E1182" t="str">
            <v>MONTALAR DE VENEZUELA, S.A.</v>
          </cell>
          <cell r="F1182" t="str">
            <v>POLYPOUCH IMPRESO STICK MONTALBÁN “0” CALORIAS 1g</v>
          </cell>
          <cell r="G1182" t="str">
            <v>MCL</v>
          </cell>
          <cell r="H1182" t="str">
            <v>LAMINACION</v>
          </cell>
        </row>
        <row r="1183">
          <cell r="C1183" t="str">
            <v>21-0294</v>
          </cell>
          <cell r="D1183" t="str">
            <v>TXSPSP028B002</v>
          </cell>
          <cell r="E1183" t="str">
            <v>C.A. SUCESORA DE JOSE PUIG &amp; CIA</v>
          </cell>
          <cell r="F1183" t="str">
            <v>ENVOLTORIO EXTERNO IMPRESO SODA PUIG 240g</v>
          </cell>
          <cell r="G1183" t="str">
            <v>CX</v>
          </cell>
          <cell r="H1183" t="str">
            <v>CORTE</v>
          </cell>
        </row>
        <row r="1184">
          <cell r="C1184" t="str">
            <v>21-0295</v>
          </cell>
          <cell r="D1184" t="str">
            <v>TXSPPP0270001</v>
          </cell>
          <cell r="E1184" t="str">
            <v>C.A. SUCESORA DE JOSE PUIG &amp; CIA</v>
          </cell>
          <cell r="F1184" t="str">
            <v>BOPP SIN IMPRESIÓN</v>
          </cell>
          <cell r="G1184" t="str">
            <v>CX</v>
          </cell>
          <cell r="H1184" t="str">
            <v>CORTE</v>
          </cell>
        </row>
        <row r="1185">
          <cell r="C1185" t="str">
            <v>32-006213</v>
          </cell>
          <cell r="D1185" t="str">
            <v>TMARYS096A001</v>
          </cell>
          <cell r="E1185" t="str">
            <v>ALFONZO RIVAS &amp; CIA, C.A.</v>
          </cell>
          <cell r="F1185" t="str">
            <v>LAMINACION IMPRESA YELIGHT SIN SABOR 9g</v>
          </cell>
          <cell r="G1185" t="str">
            <v>MCL</v>
          </cell>
          <cell r="H1185" t="str">
            <v>LAMINACION</v>
          </cell>
        </row>
        <row r="1186">
          <cell r="C1186" t="str">
            <v>32-006217</v>
          </cell>
          <cell r="D1186" t="str">
            <v>TMARFC040B001</v>
          </cell>
          <cell r="E1186" t="str">
            <v>ALFONZO RIVAS &amp; CIA, C.A.</v>
          </cell>
          <cell r="F1186" t="str">
            <v xml:space="preserve">LAMINACION IMPRESA FLIPS  CHOCOLATE 28g </v>
          </cell>
          <cell r="G1186" t="str">
            <v>MCL</v>
          </cell>
          <cell r="H1186" t="str">
            <v>LAMINACION</v>
          </cell>
        </row>
        <row r="1187">
          <cell r="C1187" t="str">
            <v>01-2820</v>
          </cell>
          <cell r="D1187" t="str">
            <v>TXMNAL048B002</v>
          </cell>
          <cell r="E1187" t="str">
            <v>MOLINOS NACIONALES C.A (MONACA)</v>
          </cell>
          <cell r="F1187" t="str">
            <v>LAMINACION IMPRESA AVENA LASSIE 400g</v>
          </cell>
          <cell r="G1187" t="str">
            <v>MCL</v>
          </cell>
          <cell r="H1187" t="str">
            <v>LAMINACION</v>
          </cell>
        </row>
        <row r="1188">
          <cell r="C1188" t="str">
            <v>01-2826</v>
          </cell>
          <cell r="D1188" t="str">
            <v>TXPACT040B002</v>
          </cell>
          <cell r="E1188" t="str">
            <v>PEPSICO ALIMENTOS, S.C.A.</v>
          </cell>
          <cell r="F1188" t="str">
            <v>LAMINACION IMPRESA CHEESE TRIS 54g</v>
          </cell>
          <cell r="G1188" t="str">
            <v>CX</v>
          </cell>
          <cell r="H1188" t="str">
            <v>LAMINACION</v>
          </cell>
        </row>
        <row r="1189">
          <cell r="C1189" t="str">
            <v>01-2830</v>
          </cell>
          <cell r="D1189" t="str">
            <v>TXPARF040B001</v>
          </cell>
          <cell r="E1189" t="str">
            <v>PEPSICO ALIMENTOS, S.C.A.</v>
          </cell>
          <cell r="F1189" t="str">
            <v xml:space="preserve">LAMINACIÓN IMPRESA RUFFLESS QUESO 125 g </v>
          </cell>
          <cell r="G1189" t="str">
            <v>CX</v>
          </cell>
          <cell r="H1189" t="str">
            <v>LAMINACION</v>
          </cell>
        </row>
        <row r="1190">
          <cell r="C1190" t="str">
            <v>01-2825</v>
          </cell>
          <cell r="D1190" t="str">
            <v>TXPCPC023A001</v>
          </cell>
          <cell r="E1190" t="str">
            <v xml:space="preserve">PEPSI-COLA VENEZUELA, C.A. </v>
          </cell>
          <cell r="F1190" t="str">
            <v>ETIQUETA IMPRESA PEPSI FREE CULTURAL 1,5 L</v>
          </cell>
          <cell r="G1190" t="str">
            <v>CX</v>
          </cell>
          <cell r="H1190" t="str">
            <v>CORTE</v>
          </cell>
        </row>
        <row r="1191">
          <cell r="C1191" t="str">
            <v>32-006219</v>
          </cell>
          <cell r="D1191" t="str">
            <v>TMRDGP207A002</v>
          </cell>
          <cell r="E1191" t="str">
            <v>REDICA,  C.A.</v>
          </cell>
          <cell r="F1191" t="str">
            <v>LINER MTP IMPRESO GARANTIA DE PUREZA</v>
          </cell>
          <cell r="G1191" t="str">
            <v>MCL</v>
          </cell>
          <cell r="H1191" t="str">
            <v>LAMINACION</v>
          </cell>
        </row>
        <row r="1192">
          <cell r="C1192" t="str">
            <v>32-006218</v>
          </cell>
          <cell r="D1192" t="str">
            <v>TMRDGP207A001</v>
          </cell>
          <cell r="E1192" t="str">
            <v>REDICA,  C.A.</v>
          </cell>
          <cell r="F1192" t="str">
            <v>LINER MTP IMP. GARANTIA DE PUREZA</v>
          </cell>
          <cell r="G1192" t="str">
            <v>CX</v>
          </cell>
          <cell r="H1192" t="str">
            <v>CORTE</v>
          </cell>
        </row>
        <row r="1193">
          <cell r="C1193" t="str">
            <v>01-2838</v>
          </cell>
          <cell r="D1193" t="str">
            <v>TXPAJS040C001</v>
          </cell>
          <cell r="E1193" t="str">
            <v>PEPSICO ALIMENTOS, S.C.A.</v>
          </cell>
          <cell r="F1193" t="str">
            <v>LAMINACION IMPRESA PAPAS JACKS SAL 80g</v>
          </cell>
          <cell r="G1193" t="str">
            <v>CX</v>
          </cell>
          <cell r="H1193" t="str">
            <v>LAMINACION</v>
          </cell>
        </row>
        <row r="1194">
          <cell r="C1194" t="str">
            <v>32-006216</v>
          </cell>
          <cell r="D1194" t="str">
            <v>TMARFC040A001</v>
          </cell>
          <cell r="E1194" t="str">
            <v>ALFONZO RIVAS &amp; CIA, C.A.</v>
          </cell>
          <cell r="F1194" t="str">
            <v>LAMINACION IMPRESA FLIPS CHOCOLATE 120g</v>
          </cell>
          <cell r="G1194" t="str">
            <v>MCL</v>
          </cell>
          <cell r="H1194" t="str">
            <v>LAMINACION</v>
          </cell>
        </row>
        <row r="1195">
          <cell r="C1195" t="str">
            <v>01-2824</v>
          </cell>
          <cell r="D1195" t="str">
            <v xml:space="preserve">TXCPEM023A001  </v>
          </cell>
          <cell r="E1195" t="str">
            <v>CERVECERIA POLAR,C.A.</v>
          </cell>
          <cell r="F1195" t="str">
            <v>ETIQUETA IMPRESA MALTIN POLAR 1,5 L</v>
          </cell>
          <cell r="G1195" t="str">
            <v>CX</v>
          </cell>
          <cell r="H1195" t="str">
            <v>CORTE</v>
          </cell>
        </row>
        <row r="1196">
          <cell r="C1196" t="str">
            <v>01-2827</v>
          </cell>
          <cell r="D1196" t="str">
            <v>TXPADQ045B002</v>
          </cell>
          <cell r="E1196" t="str">
            <v>PEPSICO ALIMENTOS, S.C.A.</v>
          </cell>
          <cell r="F1196" t="str">
            <v xml:space="preserve">LAMINACIÓN IMPRESA DORITOS MEGA QUESO XXL 420 g  </v>
          </cell>
          <cell r="G1196" t="str">
            <v>CX</v>
          </cell>
          <cell r="H1196" t="str">
            <v>LAMINACION</v>
          </cell>
        </row>
        <row r="1197">
          <cell r="C1197" t="str">
            <v>01-2840</v>
          </cell>
          <cell r="D1197" t="str">
            <v>TXMSJN030B002</v>
          </cell>
          <cell r="E1197" t="str">
            <v>MULTINACIONAL DE SABORES C.A.</v>
          </cell>
          <cell r="F1197" t="str">
            <v>ETIQUETA IMPRESA JUSTY   NARANJA 1,5 L</v>
          </cell>
          <cell r="G1197" t="str">
            <v>CX</v>
          </cell>
          <cell r="H1197" t="str">
            <v>CORTE</v>
          </cell>
        </row>
        <row r="1198">
          <cell r="C1198" t="str">
            <v>01-2843</v>
          </cell>
          <cell r="D1198" t="str">
            <v>TMTTGP207A001</v>
          </cell>
          <cell r="E1198" t="str">
            <v xml:space="preserve">INDUSTRIAS DE TAPAS TAIME, C.A </v>
          </cell>
          <cell r="F1198" t="str">
            <v>LINER MTP IMP. GARANTIA DE PUREZA</v>
          </cell>
          <cell r="G1198" t="str">
            <v>MCL</v>
          </cell>
          <cell r="H1198" t="str">
            <v>LAMINACION</v>
          </cell>
        </row>
        <row r="1199">
          <cell r="C1199" t="str">
            <v>01-2846</v>
          </cell>
          <cell r="D1199" t="str">
            <v>TMAPTG0860001</v>
          </cell>
          <cell r="E1199" t="str">
            <v>ALIMENTOS POLAR COMERCIAL, C.A.</v>
          </cell>
          <cell r="F1199" t="str">
            <v>LAMINACION TAPAS GALÓN – 110 SIN IMPRESION</v>
          </cell>
          <cell r="G1199" t="str">
            <v>MCL</v>
          </cell>
          <cell r="H1199" t="str">
            <v>LAMINACION</v>
          </cell>
        </row>
        <row r="1200">
          <cell r="C1200" t="str">
            <v>32-006206</v>
          </cell>
          <cell r="D1200" t="str">
            <v>TMARMF045A001</v>
          </cell>
          <cell r="E1200" t="str">
            <v>ALFONZO RIVAS &amp; CIA, C.A.</v>
          </cell>
          <cell r="F1200" t="str">
            <v>LAMINACION IMPRESA MAIZORITOS FRUTY AROS 240g</v>
          </cell>
          <cell r="G1200" t="str">
            <v>MCL</v>
          </cell>
          <cell r="H1200" t="str">
            <v>LAMINACION</v>
          </cell>
        </row>
        <row r="1201">
          <cell r="C1201" t="str">
            <v>01-2850</v>
          </cell>
          <cell r="D1201" t="str">
            <v>TMAPAL1190010</v>
          </cell>
          <cell r="E1201" t="str">
            <v>ALIMENTOS POLAR COMERCIAL, C.A.</v>
          </cell>
          <cell r="F1201" t="str">
            <v>ALUMINIO LAMINADO SIN IMPRESIÓN</v>
          </cell>
          <cell r="G1201" t="str">
            <v>MCL</v>
          </cell>
          <cell r="H1201" t="str">
            <v>LAMINACION</v>
          </cell>
        </row>
        <row r="1202">
          <cell r="C1202" t="str">
            <v>01-2847</v>
          </cell>
          <cell r="D1202" t="str">
            <v>TMEDFS0270001</v>
          </cell>
          <cell r="E1202" t="str">
            <v>FABRICA DE PRODUCTOS IMPERMEABILIZANTES EDIL C.A.,</v>
          </cell>
          <cell r="F1202" t="str">
            <v>FILM TRANSPARENTE SILICONIZADO SIN IMPRESIÓN</v>
          </cell>
          <cell r="G1202" t="str">
            <v>MCL</v>
          </cell>
          <cell r="H1202" t="str">
            <v>LAMINACION</v>
          </cell>
        </row>
        <row r="1203">
          <cell r="C1203" t="str">
            <v>32-006203</v>
          </cell>
          <cell r="D1203" t="str">
            <v>TXTFCA050A001</v>
          </cell>
          <cell r="E1203" t="str">
            <v>INVERSIONES TORREFACCION DEL CAFÉ, C.A</v>
          </cell>
          <cell r="F1203" t="str">
            <v>LAMINACION IMPRESA CAFÉ AMANECER MOLIDO GOURMET 200g</v>
          </cell>
          <cell r="G1203" t="str">
            <v>CX</v>
          </cell>
          <cell r="H1203" t="str">
            <v>LAMINACION</v>
          </cell>
        </row>
        <row r="1204">
          <cell r="C1204" t="str">
            <v>01-2787</v>
          </cell>
          <cell r="D1204" t="str">
            <v>TMMLPL072A001</v>
          </cell>
          <cell r="E1204" t="str">
            <v>MONTALAR DE VENEZUELA, S.A.</v>
          </cell>
          <cell r="F1204" t="str">
            <v>LAMINACIÓN IMPRESA PAPELÓN LIMÓN 115g</v>
          </cell>
          <cell r="G1204" t="str">
            <v>MCL</v>
          </cell>
          <cell r="H1204" t="str">
            <v>LAMINACION</v>
          </cell>
        </row>
        <row r="1205">
          <cell r="C1205" t="str">
            <v>01-2789</v>
          </cell>
          <cell r="D1205" t="str">
            <v>TMMLPN083A001</v>
          </cell>
          <cell r="E1205" t="str">
            <v>MONTALAR DE VENEZUELA, S.A.</v>
          </cell>
          <cell r="F1205" t="str">
            <v>LAMINACION IMPRESA PAPELON NATURAL 500g</v>
          </cell>
          <cell r="G1205" t="str">
            <v>MCL</v>
          </cell>
          <cell r="H1205" t="str">
            <v>LAMINACION</v>
          </cell>
        </row>
        <row r="1206">
          <cell r="C1206" t="str">
            <v>01-2786</v>
          </cell>
          <cell r="D1206" t="str">
            <v>TMMLPH072A001</v>
          </cell>
          <cell r="E1206" t="str">
            <v>MONTALAR DE VENEZUELA, S.A.</v>
          </cell>
          <cell r="F1206" t="str">
            <v>LAMINACIÓN IMPRESA PAPELÓN LIMÓN HIERBABUENA 115g</v>
          </cell>
          <cell r="G1206" t="str">
            <v>MCL</v>
          </cell>
          <cell r="H1206" t="str">
            <v>LAMINACION</v>
          </cell>
        </row>
        <row r="1207">
          <cell r="C1207" t="str">
            <v>32-006206</v>
          </cell>
          <cell r="D1207" t="str">
            <v>TMARMF045A001</v>
          </cell>
          <cell r="E1207" t="str">
            <v>ALFONZO RIVAS &amp; CIA, C.A.</v>
          </cell>
          <cell r="F1207" t="str">
            <v>LAMINACION IMPRESA MAIZORITOS FRUTY AROS 240g</v>
          </cell>
          <cell r="G1207" t="str">
            <v>MCL</v>
          </cell>
          <cell r="H1207" t="str">
            <v>LAMINACION</v>
          </cell>
        </row>
        <row r="1208">
          <cell r="C1208" t="str">
            <v>01-2842</v>
          </cell>
          <cell r="D1208" t="str">
            <v xml:space="preserve"> TXMSFR030B002 </v>
          </cell>
          <cell r="E1208" t="str">
            <v>MULTINACIONAL DE SABORES C.A.</v>
          </cell>
          <cell r="F1208" t="str">
            <v>ETIQUETA IMPRESA JUSTY FRUTAS ROJAS 1,5 L</v>
          </cell>
          <cell r="G1208" t="str">
            <v>CX</v>
          </cell>
          <cell r="H1208" t="str">
            <v>CORTE</v>
          </cell>
        </row>
        <row r="1209">
          <cell r="C1209" t="str">
            <v>01-2828</v>
          </cell>
          <cell r="D1209" t="str">
            <v>TXPARO040A001</v>
          </cell>
          <cell r="E1209" t="str">
            <v>PEPSICO ALIMENTOS, S.C.A.</v>
          </cell>
          <cell r="F1209" t="str">
            <v>LAMINACION IMPRESA RUFFLES ORIGINAL 125g</v>
          </cell>
          <cell r="G1209" t="str">
            <v>CX</v>
          </cell>
          <cell r="H1209" t="str">
            <v>LAMINACION</v>
          </cell>
        </row>
        <row r="1210">
          <cell r="C1210" t="str">
            <v>01-2832</v>
          </cell>
          <cell r="D1210" t="str">
            <v>TXPAPS040C001</v>
          </cell>
          <cell r="E1210" t="str">
            <v>PEPSICO ALIMENTOS, S.C.A.</v>
          </cell>
          <cell r="F1210" t="str">
            <v>LAMINACIÓN IMPRESA PEPITO ORIGINAL (SIN VITAMINA) 80g</v>
          </cell>
          <cell r="G1210" t="str">
            <v>CX</v>
          </cell>
          <cell r="H1210" t="str">
            <v>LAMINACION</v>
          </cell>
        </row>
        <row r="1211">
          <cell r="C1211" t="str">
            <v>01-2849</v>
          </cell>
          <cell r="D1211" t="str">
            <v>TMAPAL1190010</v>
          </cell>
          <cell r="E1211" t="str">
            <v>ALIMENTOS POLAR COMERCIAL, C.A.</v>
          </cell>
          <cell r="F1211" t="str">
            <v>ALUMINIO LAMINADO SIN IMPRESIÓN</v>
          </cell>
          <cell r="G1211" t="str">
            <v>MCL</v>
          </cell>
          <cell r="H1211" t="str">
            <v>LAMINACION</v>
          </cell>
        </row>
        <row r="1212">
          <cell r="C1212" t="str">
            <v>01-2848</v>
          </cell>
          <cell r="D1212" t="str">
            <v>TMAPAL1190010</v>
          </cell>
          <cell r="E1212" t="str">
            <v>ALIMENTOS POLAR COMERCIAL, C.A.</v>
          </cell>
          <cell r="F1212" t="str">
            <v>ALUMINIO LAMINADO SIN IMPRESIÓN</v>
          </cell>
          <cell r="G1212" t="str">
            <v>MCL</v>
          </cell>
          <cell r="H1212" t="str">
            <v>LAMINACION</v>
          </cell>
        </row>
        <row r="1213">
          <cell r="C1213" t="str">
            <v>01-2844</v>
          </cell>
          <cell r="D1213" t="str">
            <v>TMMCAE057A002</v>
          </cell>
          <cell r="E1213" t="str">
            <v>DISTRIBUIDORA PLASTICSUR, C.A.</v>
          </cell>
          <cell r="F1213" t="str">
            <v>POLYPOUCH IMPRESO ANTIGRASO ESTANDAR</v>
          </cell>
          <cell r="G1213" t="str">
            <v>MCL</v>
          </cell>
          <cell r="H1213" t="str">
            <v>CORTE</v>
          </cell>
        </row>
        <row r="1214">
          <cell r="C1214" t="str">
            <v>01-2841</v>
          </cell>
          <cell r="D1214" t="str">
            <v xml:space="preserve">TXMSMD030B002 </v>
          </cell>
          <cell r="E1214" t="str">
            <v>MULTINACIONAL DE SABORES C.A.</v>
          </cell>
          <cell r="F1214" t="str">
            <v>ETIQUETA IMPRESA JUSTY MANGO Y DURAZNO  1,5 L</v>
          </cell>
          <cell r="G1214" t="str">
            <v>CX</v>
          </cell>
          <cell r="H1214" t="str">
            <v>CORTE</v>
          </cell>
        </row>
        <row r="1215">
          <cell r="C1215" t="str">
            <v>32-006220</v>
          </cell>
          <cell r="D1215" t="str">
            <v>TMARCF045A001</v>
          </cell>
          <cell r="E1215" t="str">
            <v>ALFONZO RIVAS &amp; CIA, C.A.</v>
          </cell>
          <cell r="F1215" t="str">
            <v>LAMINACION IMPRESA MAIZORITOS CRONCH FLAKES 300g</v>
          </cell>
          <cell r="G1215" t="str">
            <v>MCL</v>
          </cell>
          <cell r="H1215" t="str">
            <v>LAMINACION</v>
          </cell>
        </row>
        <row r="1216">
          <cell r="C1216" t="str">
            <v>01-2845</v>
          </cell>
          <cell r="D1216" t="str">
            <v>TMAYGP207A003</v>
          </cell>
          <cell r="E1216" t="str">
            <v>ANAYANSI,C.A.</v>
          </cell>
          <cell r="F1216" t="str">
            <v>LINER TERMOSELLABLE MTP  IMPRESO GARANTIA DE PUREZA</v>
          </cell>
          <cell r="G1216" t="str">
            <v>MCL</v>
          </cell>
          <cell r="H1216" t="str">
            <v>LAMINACION</v>
          </cell>
        </row>
        <row r="1217">
          <cell r="C1217" t="str">
            <v>32-006209</v>
          </cell>
          <cell r="D1217" t="str">
            <v>TMARMZ044A001</v>
          </cell>
          <cell r="E1217" t="str">
            <v>ALFONZO RIVAS &amp; CIA, C.A.</v>
          </cell>
          <cell r="F1217" t="str">
            <v>LAMINACION IMPRESA MAIZINA 90 g</v>
          </cell>
          <cell r="G1217" t="str">
            <v>MCL</v>
          </cell>
          <cell r="H1217" t="str">
            <v>LAMINACION</v>
          </cell>
        </row>
        <row r="1218">
          <cell r="C1218" t="str">
            <v>32-006208</v>
          </cell>
          <cell r="D1218" t="str">
            <v>TMARMZ044C001</v>
          </cell>
          <cell r="E1218" t="str">
            <v>ALFONZO RIVAS &amp; CIA, C.A.</v>
          </cell>
          <cell r="F1218" t="str">
            <v>LAMINACION IMPRESA MAIZINA 800g</v>
          </cell>
          <cell r="G1218" t="str">
            <v>MCL</v>
          </cell>
          <cell r="H1218" t="str">
            <v>LAMINACION</v>
          </cell>
        </row>
        <row r="1219">
          <cell r="C1219" t="str">
            <v>01-2854</v>
          </cell>
          <cell r="D1219" t="str">
            <v>TMTTGP207A001</v>
          </cell>
          <cell r="E1219" t="str">
            <v xml:space="preserve">INDUSTRIAS DE TAPAS TAIME, C.A </v>
          </cell>
          <cell r="F1219" t="str">
            <v>LINER MTP IMP. GARANTIA DE PUREZA</v>
          </cell>
          <cell r="G1219" t="str">
            <v>MCL</v>
          </cell>
          <cell r="H1219" t="str">
            <v>LAMINACION</v>
          </cell>
        </row>
        <row r="1220">
          <cell r="C1220" t="str">
            <v>01-2853</v>
          </cell>
          <cell r="D1220" t="str">
            <v>TMTTGP207A002</v>
          </cell>
          <cell r="E1220" t="str">
            <v xml:space="preserve">INDUSTRIAS DE TAPAS TAIME, C.A </v>
          </cell>
          <cell r="F1220" t="str">
            <v>LINER MTP IMPRESO GARANTIA DE PUREZA</v>
          </cell>
          <cell r="G1220" t="str">
            <v>MCL</v>
          </cell>
          <cell r="H1220" t="str">
            <v>CORTE</v>
          </cell>
        </row>
        <row r="1221">
          <cell r="C1221" t="str">
            <v>01-2831</v>
          </cell>
          <cell r="D1221" t="str">
            <v>TXPAPS049B001</v>
          </cell>
          <cell r="E1221" t="str">
            <v>PEPSICO ALIMENTOS, S.C.A.</v>
          </cell>
          <cell r="F1221" t="str">
            <v>LAMINACION IMPRESA PEPITO ORIGINAL XXL (SIN VATAMINA)180g</v>
          </cell>
          <cell r="G1221" t="str">
            <v>CX</v>
          </cell>
          <cell r="H1221" t="str">
            <v>LAMINACION</v>
          </cell>
        </row>
        <row r="1222">
          <cell r="C1222" t="str">
            <v>01-2833</v>
          </cell>
          <cell r="D1222" t="str">
            <v>TXPACB049A001</v>
          </cell>
          <cell r="E1222" t="str">
            <v>PEPSICO ALIMENTOS, S.C.A.</v>
          </cell>
          <cell r="F1222" t="str">
            <v>LAMINACION IMPRESA CHEETOS BOLIQUESOS 180g</v>
          </cell>
          <cell r="G1222" t="str">
            <v>CX</v>
          </cell>
          <cell r="H1222" t="str">
            <v>LAMINACION</v>
          </cell>
        </row>
        <row r="1223">
          <cell r="C1223" t="str">
            <v>32-006222</v>
          </cell>
          <cell r="D1223" t="str">
            <v>TMTCAV129A001</v>
          </cell>
          <cell r="E1223" t="str">
            <v>INVERSIONES TORREFACCION DEL CAFÉ, C.A</v>
          </cell>
          <cell r="F1223" t="str">
            <v>LAMINACION IMPRESA CAFÉ AMANECER AL VACIO 250g</v>
          </cell>
          <cell r="G1223" t="str">
            <v>MCL</v>
          </cell>
          <cell r="H1223" t="str">
            <v>LAMINACION</v>
          </cell>
        </row>
        <row r="1224">
          <cell r="C1224" t="str">
            <v>01-2836</v>
          </cell>
          <cell r="D1224" t="str">
            <v>TXPAPJ031B001</v>
          </cell>
          <cell r="E1224" t="str">
            <v>PEPSICO ALIMENTOS, S.C.A.</v>
          </cell>
          <cell r="F1224" t="str">
            <v>LAMINACION IMPRESA PEPITO JUMBO 18g</v>
          </cell>
          <cell r="G1224" t="str">
            <v>CX</v>
          </cell>
          <cell r="H1224" t="str">
            <v>LAMINACION</v>
          </cell>
        </row>
        <row r="1225">
          <cell r="C1225" t="str">
            <v>32-006224</v>
          </cell>
          <cell r="D1225" t="str">
            <v>TXABSS065B002</v>
          </cell>
          <cell r="E1225" t="str">
            <v>ALIMENTOS BOTALON, C.A.</v>
          </cell>
          <cell r="F1225" t="str">
            <v>LAMINACION IMPRESA CAFÉ MOLIDO GOURMET SAN SALVADOR 500 g</v>
          </cell>
          <cell r="G1225" t="str">
            <v>CX</v>
          </cell>
          <cell r="H1225" t="str">
            <v>LAMINACION</v>
          </cell>
        </row>
        <row r="1226">
          <cell r="C1226" t="str">
            <v>01-2834</v>
          </cell>
          <cell r="D1226" t="str">
            <v>TXPACB036B001</v>
          </cell>
          <cell r="E1226" t="str">
            <v>PEPSICO ALIMENTOS, S.C.A.</v>
          </cell>
          <cell r="F1226" t="str">
            <v>LAMINACIÓN IMPRESA CHEETOS BOLIQUESO 110g</v>
          </cell>
          <cell r="G1226" t="str">
            <v>CX</v>
          </cell>
          <cell r="H1226" t="str">
            <v>LAMINACION</v>
          </cell>
        </row>
        <row r="1227">
          <cell r="C1227" t="str">
            <v>01-2852</v>
          </cell>
          <cell r="D1227" t="str">
            <v>TMANEM045B001</v>
          </cell>
          <cell r="E1227" t="str">
            <v>ALIMENTOS NUMOCA</v>
          </cell>
          <cell r="F1227" t="str">
            <v>POLYPOUCH IMPRESO ENDULZANTE MAKEA 1g</v>
          </cell>
          <cell r="G1227" t="str">
            <v>MCL</v>
          </cell>
          <cell r="H1227" t="str">
            <v>CORTE</v>
          </cell>
        </row>
        <row r="1228">
          <cell r="C1228" t="str">
            <v>01-2837</v>
          </cell>
          <cell r="D1228" t="str">
            <v>TXPAJS040A001</v>
          </cell>
          <cell r="E1228" t="str">
            <v>PEPSICO ALIMENTOS, S.C.A.</v>
          </cell>
          <cell r="F1228" t="str">
            <v>LAMINACION IMPRESA PAPAS JACKS SAL 30g</v>
          </cell>
          <cell r="G1228" t="str">
            <v>CX</v>
          </cell>
          <cell r="H1228" t="str">
            <v>LAMINACION</v>
          </cell>
        </row>
        <row r="1229">
          <cell r="C1229" t="str">
            <v>01-2829</v>
          </cell>
          <cell r="D1229" t="str">
            <v>TXPARF040A001</v>
          </cell>
          <cell r="E1229" t="str">
            <v>PEPSICO ALIMENTOS, S.C.A.</v>
          </cell>
          <cell r="F1229" t="str">
            <v>LAMINACION IMPRESA RUFFLES QUESO 36g</v>
          </cell>
          <cell r="G1229" t="str">
            <v>CX</v>
          </cell>
          <cell r="H1229" t="str">
            <v>LAMINACION</v>
          </cell>
        </row>
        <row r="1230">
          <cell r="C1230" t="str">
            <v>01-2831</v>
          </cell>
          <cell r="D1230" t="str">
            <v>TXPAPS049B001</v>
          </cell>
          <cell r="E1230" t="str">
            <v>PEPSICO ALIMENTOS, S.C.A.</v>
          </cell>
          <cell r="F1230" t="str">
            <v>LAMINACION IMPRESA PEPITO ORIGINAL XXL (SIN VATAMINA)180g</v>
          </cell>
          <cell r="G1230" t="str">
            <v>CX</v>
          </cell>
          <cell r="H1230" t="str">
            <v>LAMINACION</v>
          </cell>
        </row>
        <row r="1231">
          <cell r="C1231" t="str">
            <v>01-2860</v>
          </cell>
          <cell r="D1231" t="str">
            <v>TMMCGP207A001</v>
          </cell>
          <cell r="E1231" t="str">
            <v>MORROCEL C.A.</v>
          </cell>
          <cell r="F1231" t="str">
            <v>LINNER MTP  IMPRESO GARANTIA DE PUREZA</v>
          </cell>
          <cell r="G1231" t="str">
            <v>MCL</v>
          </cell>
          <cell r="H1231" t="str">
            <v>LAMINACION</v>
          </cell>
        </row>
        <row r="1232">
          <cell r="C1232" t="str">
            <v>01-2857</v>
          </cell>
          <cell r="D1232" t="str">
            <v>TMAWAA057A001</v>
          </cell>
          <cell r="E1232" t="str">
            <v>ALUM-WARE PRODUCTOS DE ALUMINIO C.A.</v>
          </cell>
          <cell r="F1232" t="str">
            <v>POLYPOUCH IMPRESO ANTIGRASO ALUM-WARE</v>
          </cell>
          <cell r="G1232" t="str">
            <v>MCL</v>
          </cell>
          <cell r="H1232" t="str">
            <v>LAMINACION</v>
          </cell>
        </row>
        <row r="1233">
          <cell r="C1233" t="str">
            <v>01-2835</v>
          </cell>
          <cell r="D1233" t="str">
            <v>TXPAPJ040C001</v>
          </cell>
          <cell r="E1233" t="str">
            <v>PEPSICO ALIMENTOS, S.C.A.</v>
          </cell>
          <cell r="F1233" t="str">
            <v>LAMINACION IMPRESA PEPITO JUMBO 65g</v>
          </cell>
          <cell r="G1233" t="str">
            <v>CX</v>
          </cell>
          <cell r="H1233" t="str">
            <v>LAMINACION</v>
          </cell>
        </row>
        <row r="1234">
          <cell r="C1234" t="str">
            <v>01-2851</v>
          </cell>
          <cell r="D1234" t="str">
            <v>TXPCEP023B001</v>
          </cell>
          <cell r="E1234" t="str">
            <v xml:space="preserve">PEPSI-COLA VENEZUELA, C.A. </v>
          </cell>
          <cell r="F1234" t="str">
            <v>ETIQUETA IMPRESA  PEPSI FREE 1 L</v>
          </cell>
          <cell r="G1234" t="str">
            <v>CX</v>
          </cell>
          <cell r="H1234" t="str">
            <v>CORTE</v>
          </cell>
        </row>
        <row r="1235">
          <cell r="C1235" t="str">
            <v>01-2862</v>
          </cell>
          <cell r="D1235" t="str">
            <v>TMMCPS0420001</v>
          </cell>
          <cell r="E1235" t="str">
            <v>MORROCEL C.A.</v>
          </cell>
          <cell r="F1235" t="str">
            <v>POLYPOUCH SILICONIZADO SIN IMPRESIÓN</v>
          </cell>
          <cell r="G1235" t="str">
            <v>MCL</v>
          </cell>
          <cell r="H1235" t="str">
            <v>LAMINACION</v>
          </cell>
        </row>
        <row r="1236">
          <cell r="C1236" t="str">
            <v>01-2863</v>
          </cell>
          <cell r="D1236" t="str">
            <v>TXMNAL048B002</v>
          </cell>
          <cell r="E1236" t="str">
            <v>MOLINOS NACIONALES C.A (MONACA)</v>
          </cell>
          <cell r="F1236" t="str">
            <v>LAMINACION IMPRESA AVENA LASSIE 400g</v>
          </cell>
          <cell r="G1236" t="str">
            <v>MCL</v>
          </cell>
          <cell r="H1236" t="str">
            <v>LAMINACION</v>
          </cell>
        </row>
        <row r="1237">
          <cell r="C1237" t="str">
            <v>01-2837</v>
          </cell>
          <cell r="D1237" t="str">
            <v>TXPAJS040A001</v>
          </cell>
          <cell r="E1237" t="str">
            <v>PEPSICO ALIMENTOS, S.C.A.</v>
          </cell>
          <cell r="F1237" t="str">
            <v>LAMINACION IMPRESA PAPAS JACKS SAL 30g</v>
          </cell>
          <cell r="G1237" t="str">
            <v>CX</v>
          </cell>
          <cell r="H1237" t="str">
            <v>LAMINACION</v>
          </cell>
        </row>
        <row r="1238">
          <cell r="C1238" t="str">
            <v>01-2829</v>
          </cell>
          <cell r="D1238" t="str">
            <v>TXPARF040A001</v>
          </cell>
          <cell r="E1238" t="str">
            <v>PEPSICO ALIMENTOS, S.C.A.</v>
          </cell>
          <cell r="F1238" t="str">
            <v>LAMINACION IMPRESA RUFFLES QUESO 36g</v>
          </cell>
          <cell r="G1238" t="str">
            <v>CX</v>
          </cell>
          <cell r="H1238" t="str">
            <v>LAMINACION</v>
          </cell>
        </row>
        <row r="1239">
          <cell r="C1239" t="str">
            <v>21-2856</v>
          </cell>
          <cell r="D1239" t="str">
            <v>TMEIGP207A001</v>
          </cell>
          <cell r="E1239" t="str">
            <v>ENVASES INDUSTRIALES DEL CENTRO C.A.</v>
          </cell>
          <cell r="F1239" t="str">
            <v>LINNER MTP  IMPRESO GARANTIA DE PUREZA</v>
          </cell>
          <cell r="G1239" t="str">
            <v>MCL</v>
          </cell>
          <cell r="H1239" t="str">
            <v>CORTE</v>
          </cell>
        </row>
        <row r="1240">
          <cell r="C1240" t="str">
            <v>01-2865</v>
          </cell>
          <cell r="D1240" t="str">
            <v>TMSCFN105A001</v>
          </cell>
          <cell r="E1240" t="str">
            <v>SERVICIOS INDUTRIALES SERGEIN CHAPARRO</v>
          </cell>
          <cell r="F1240" t="str">
            <v>CINTA LAMINADA LOMO DE CUADERNO NEGRO BRILLANTE</v>
          </cell>
          <cell r="G1240" t="str">
            <v>MCL</v>
          </cell>
          <cell r="H1240" t="str">
            <v>CORTE</v>
          </cell>
        </row>
        <row r="1241">
          <cell r="C1241" t="str">
            <v>01-2868</v>
          </cell>
          <cell r="D1241" t="str">
            <v>TMTTGP207A002</v>
          </cell>
          <cell r="E1241" t="str">
            <v xml:space="preserve">INDUSTRIAS DE TAPAS TAIME, C.A </v>
          </cell>
          <cell r="F1241" t="str">
            <v>LINER MTP IMPRESO GARANTIA DE PUREZA</v>
          </cell>
          <cell r="G1241" t="str">
            <v>MCL</v>
          </cell>
          <cell r="H1241" t="str">
            <v>CORTE</v>
          </cell>
        </row>
        <row r="1242">
          <cell r="C1242" t="str">
            <v>01-2864</v>
          </cell>
          <cell r="D1242" t="str">
            <v>TMDDFT0460001</v>
          </cell>
          <cell r="E1242" t="str">
            <v>COMERCIALIZADORA Y DISTRIBUIDORA D.D. &amp; D, C.A.</v>
          </cell>
          <cell r="F1242" t="str">
            <v>FILM TRANSPARENTE SIN IMPRESIÓN</v>
          </cell>
          <cell r="G1242" t="str">
            <v>MCL</v>
          </cell>
          <cell r="H1242" t="str">
            <v>CORTE</v>
          </cell>
        </row>
        <row r="1243">
          <cell r="C1243" t="str">
            <v>01-2867</v>
          </cell>
          <cell r="D1243" t="str">
            <v>TMEDFS0270001</v>
          </cell>
          <cell r="E1243" t="str">
            <v>FABRICA DE PRODUCTOS IMPERMEABILIZANTES EDIL C.A.,</v>
          </cell>
          <cell r="F1243" t="str">
            <v>FILM TRANSPARENTE SILICONIZADO SIN IMPRESIÓN</v>
          </cell>
          <cell r="G1243" t="str">
            <v>MCL</v>
          </cell>
          <cell r="H1243" t="str">
            <v>LAMINACION</v>
          </cell>
        </row>
        <row r="1244">
          <cell r="C1244" t="str">
            <v>01-2866</v>
          </cell>
          <cell r="D1244" t="str">
            <v>TMEDFS0270001</v>
          </cell>
          <cell r="E1244" t="str">
            <v>FABRICA DE PRODUCTOS IMPERMEABILIZANTES EDIL C.A.,</v>
          </cell>
          <cell r="F1244" t="str">
            <v>FILM TRANSPARENTE SILICONIZADO SIN IMPRESIÓN</v>
          </cell>
          <cell r="G1244" t="str">
            <v>MCL</v>
          </cell>
          <cell r="H1244" t="str">
            <v>LAMINACION</v>
          </cell>
        </row>
        <row r="1245">
          <cell r="C1245" t="str">
            <v>01-2871</v>
          </cell>
          <cell r="D1245" t="str">
            <v>TMAPAL1190010</v>
          </cell>
          <cell r="E1245" t="str">
            <v>ALIMENTOS POLAR COMERCIAL, C.A.</v>
          </cell>
          <cell r="F1245" t="str">
            <v>ALUMINIO LAMINADO SIN IMPRESIÓN</v>
          </cell>
          <cell r="G1245" t="str">
            <v>MCL</v>
          </cell>
          <cell r="H1245" t="str">
            <v>LAMINACION</v>
          </cell>
        </row>
        <row r="1246">
          <cell r="C1246" t="str">
            <v>32-006231</v>
          </cell>
          <cell r="D1246" t="str">
            <v>TMAHPG0600001</v>
          </cell>
          <cell r="E1246" t="str">
            <v>ALIMENTOS HEINZ, C.A.</v>
          </cell>
          <cell r="F1246" t="str">
            <v>POLYPOUCH (LAMINADO PARA GELATINA)</v>
          </cell>
          <cell r="G1246" t="str">
            <v>MCL</v>
          </cell>
          <cell r="H1246" t="str">
            <v>CORTE</v>
          </cell>
        </row>
        <row r="1247">
          <cell r="C1247" t="str">
            <v>32-006223</v>
          </cell>
          <cell r="D1247" t="str">
            <v>TMCJET061A001</v>
          </cell>
          <cell r="E1247" t="str">
            <v>CORPORACION JIGMA 1702, C.A.</v>
          </cell>
          <cell r="F1247" t="str">
            <v>POLYPOUCH EDULZANTE DULCILINA SIN CALORIAS BASE STEVIA 1g.</v>
          </cell>
          <cell r="G1247" t="str">
            <v>MCL</v>
          </cell>
          <cell r="H1247" t="str">
            <v>LAMINACION</v>
          </cell>
        </row>
        <row r="1248">
          <cell r="C1248" t="str">
            <v>32-006236</v>
          </cell>
          <cell r="D1248" t="str">
            <v>TMMCGP207A001</v>
          </cell>
          <cell r="E1248" t="str">
            <v>MONDELEZ VZ,C.A</v>
          </cell>
          <cell r="F1248" t="str">
            <v>LINNER MTP  IMPRESO GARANTIA DE PUREZA</v>
          </cell>
          <cell r="G1248" t="str">
            <v>MCL</v>
          </cell>
          <cell r="H1248" t="str">
            <v>LAMINACION</v>
          </cell>
        </row>
        <row r="1249">
          <cell r="C1249" t="str">
            <v>01-2875</v>
          </cell>
          <cell r="D1249" t="str">
            <v>TMTTGP207A002</v>
          </cell>
          <cell r="E1249" t="str">
            <v xml:space="preserve">INDUSTRIAS DE TAPAS TAIME, C.A </v>
          </cell>
          <cell r="F1249" t="str">
            <v>LINER MTP IMPRESO GARANTIA DE PUREZA</v>
          </cell>
          <cell r="G1249" t="str">
            <v>MCL</v>
          </cell>
          <cell r="H1249" t="str">
            <v>CORTE</v>
          </cell>
        </row>
        <row r="1250">
          <cell r="C1250" t="str">
            <v>01-2872</v>
          </cell>
          <cell r="D1250" t="str">
            <v>TMAYGP207A004</v>
          </cell>
          <cell r="E1250" t="str">
            <v>ANAYANSI,C.A.</v>
          </cell>
          <cell r="F1250" t="str">
            <v>LINER MTP IMPRESO GARANTIA DE PUREZA</v>
          </cell>
          <cell r="G1250" t="str">
            <v>MCL</v>
          </cell>
          <cell r="H1250" t="str">
            <v>CORTE</v>
          </cell>
        </row>
        <row r="1251">
          <cell r="C1251" t="str">
            <v>32-006225</v>
          </cell>
          <cell r="D1251" t="str">
            <v>TXABSS065C002</v>
          </cell>
          <cell r="E1251" t="str">
            <v>ALIMENTOS BOTALON, C.A.</v>
          </cell>
          <cell r="F1251" t="str">
            <v>LAMINACION IMPRESA CAFÉ MOLIDO GOURMET SAN SALVADOR 200g</v>
          </cell>
          <cell r="G1251" t="str">
            <v>CX</v>
          </cell>
          <cell r="H1251" t="str">
            <v>LAMINACION</v>
          </cell>
        </row>
        <row r="1252">
          <cell r="C1252" t="str">
            <v>01-2877</v>
          </cell>
          <cell r="D1252" t="str">
            <v>TMMCFP1040003</v>
          </cell>
          <cell r="E1252" t="str">
            <v>SERVICIOS INDUTRIALES SERGEIN CHAPARRO</v>
          </cell>
          <cell r="F1252" t="str">
            <v>LAMINACION FONDO PLATA SIN IMPRESIÓN</v>
          </cell>
          <cell r="G1252" t="str">
            <v>MCL</v>
          </cell>
          <cell r="H1252" t="str">
            <v>LAMINACION</v>
          </cell>
        </row>
        <row r="1253">
          <cell r="C1253" t="str">
            <v>01-2876</v>
          </cell>
          <cell r="D1253" t="str">
            <v>TMSCFD106A003</v>
          </cell>
          <cell r="E1253" t="str">
            <v>SERVICIOS INDUTRIALES SERGEIN CHAPARRO</v>
          </cell>
          <cell r="F1253" t="str">
            <v>LAMINACION IMPRESA FONDO DORADO</v>
          </cell>
          <cell r="G1253" t="str">
            <v>MCL</v>
          </cell>
          <cell r="H1253" t="str">
            <v>LAMINACION</v>
          </cell>
        </row>
        <row r="1254">
          <cell r="C1254" t="str">
            <v>01-2882</v>
          </cell>
          <cell r="D1254" t="str">
            <v>TXPARO045A001</v>
          </cell>
          <cell r="E1254" t="str">
            <v>PEPSICO ALIMENTOS, S.C.A.</v>
          </cell>
          <cell r="F1254" t="str">
            <v>LAMINACION IMPRESA RUFFLES ORIGINAL 300g</v>
          </cell>
          <cell r="G1254" t="str">
            <v>CX</v>
          </cell>
          <cell r="H1254" t="str">
            <v>LAMINACION</v>
          </cell>
        </row>
        <row r="1255">
          <cell r="C1255" t="str">
            <v>01-2883</v>
          </cell>
          <cell r="D1255" t="str">
            <v>TXPAPS049B001</v>
          </cell>
          <cell r="E1255" t="str">
            <v>PEPSICO ALIMENTOS, S.C.A.</v>
          </cell>
          <cell r="F1255" t="str">
            <v>LAMINACION IMPRESA PEPITO ORIGINAL XXL (SIN VATAMINA)180g</v>
          </cell>
          <cell r="G1255" t="str">
            <v>CX</v>
          </cell>
          <cell r="H1255" t="str">
            <v>LAMINACION</v>
          </cell>
        </row>
        <row r="1256">
          <cell r="C1256" t="str">
            <v>32-006237</v>
          </cell>
          <cell r="D1256" t="str">
            <v>TXABCA065A002</v>
          </cell>
          <cell r="E1256" t="str">
            <v>ALIMENTOS BOTALON, C.A.</v>
          </cell>
          <cell r="F1256" t="str">
            <v xml:space="preserve"> LAMINACION IMPRESA CAFÉ MOLIDO GOURMET  ARAUCA 200 g</v>
          </cell>
          <cell r="G1256" t="str">
            <v>CX</v>
          </cell>
          <cell r="H1256" t="str">
            <v>LAMINACION</v>
          </cell>
        </row>
        <row r="1257">
          <cell r="C1257" t="str">
            <v>01-2879</v>
          </cell>
          <cell r="D1257" t="str">
            <v>TXPAMP045A001</v>
          </cell>
          <cell r="E1257" t="str">
            <v>PEPSICO ALIMENTOS, S.C.A.</v>
          </cell>
          <cell r="F1257" t="str">
            <v>LAMINACION IMPRESA CHEETOS MEGA PUFF 270 g</v>
          </cell>
          <cell r="G1257" t="str">
            <v>CX</v>
          </cell>
          <cell r="H1257" t="str">
            <v>LAMINACION</v>
          </cell>
        </row>
        <row r="1258">
          <cell r="C1258" t="str">
            <v>01-2881</v>
          </cell>
          <cell r="D1258" t="str">
            <v>TXPARO040A001</v>
          </cell>
          <cell r="E1258" t="str">
            <v>PEPSICO ALIMENTOS, S.C.A.</v>
          </cell>
          <cell r="F1258" t="str">
            <v>LAMINACION IMPRESA RUFFLES ORIGINAL 125g</v>
          </cell>
          <cell r="G1258" t="str">
            <v>CX</v>
          </cell>
          <cell r="H1258" t="str">
            <v>LAMINACION</v>
          </cell>
        </row>
        <row r="1259">
          <cell r="C1259" t="str">
            <v>01-2880</v>
          </cell>
          <cell r="D1259" t="str">
            <v>TXPAMP036A001</v>
          </cell>
          <cell r="E1259" t="str">
            <v>PEPSICO ALIMENTOS, S.C.A.</v>
          </cell>
          <cell r="F1259" t="str">
            <v>LAMINACION IMPRESA CHEETOS MEGA PUFF 110g</v>
          </cell>
          <cell r="G1259" t="str">
            <v>CX</v>
          </cell>
          <cell r="H1259" t="str">
            <v>LAMINACION</v>
          </cell>
        </row>
        <row r="1260">
          <cell r="C1260" t="str">
            <v>32-006227</v>
          </cell>
          <cell r="D1260" t="str">
            <v>TXABFA065B002</v>
          </cell>
          <cell r="E1260" t="str">
            <v>ALIMENTOS BOTALON, C.A.</v>
          </cell>
          <cell r="F1260" t="str">
            <v>LAMINACION IMPRESA CAFÉ MOLIDO GOURMET FLOR DE ARAUCA 200g</v>
          </cell>
          <cell r="G1260" t="str">
            <v>CX</v>
          </cell>
          <cell r="H1260" t="str">
            <v>LAMINACION</v>
          </cell>
        </row>
        <row r="1261">
          <cell r="C1261" t="str">
            <v>01-2887</v>
          </cell>
          <cell r="D1261" t="str">
            <v>TXPCSC023C001</v>
          </cell>
          <cell r="E1261" t="str">
            <v xml:space="preserve">PEPSI-COLA VENEZUELA, C.A. </v>
          </cell>
          <cell r="F1261" t="str">
            <v>ETIQUETA IMPRESA SEVEN UP CERO 1,5L</v>
          </cell>
          <cell r="G1261" t="str">
            <v>CX</v>
          </cell>
          <cell r="H1261" t="str">
            <v>CORTE</v>
          </cell>
        </row>
        <row r="1262">
          <cell r="C1262" t="str">
            <v>01-2886</v>
          </cell>
          <cell r="D1262" t="str">
            <v>TXPCEP023B001</v>
          </cell>
          <cell r="E1262" t="str">
            <v xml:space="preserve">PEPSI-COLA VENEZUELA, C.A. </v>
          </cell>
          <cell r="F1262" t="str">
            <v>ETIQUETA IMPRESA  PEPSI FREE 1 L</v>
          </cell>
          <cell r="G1262" t="str">
            <v>CX</v>
          </cell>
          <cell r="H1262" t="str">
            <v>CORTE</v>
          </cell>
        </row>
        <row r="1263">
          <cell r="C1263" t="str">
            <v>32-006226</v>
          </cell>
          <cell r="D1263" t="str">
            <v>TXABFA065A001</v>
          </cell>
          <cell r="E1263" t="str">
            <v>ALIMENTOS BOTALON, C.A.</v>
          </cell>
          <cell r="F1263" t="str">
            <v>LAMINACION IMPRESA CAFÉ MOLIDO GOURMET FLOR DE ARAUCA 500g</v>
          </cell>
          <cell r="G1263" t="str">
            <v>CX</v>
          </cell>
          <cell r="H1263" t="str">
            <v>LAMINACION</v>
          </cell>
        </row>
        <row r="1264">
          <cell r="C1264" t="str">
            <v>01-2893</v>
          </cell>
          <cell r="D1264" t="str">
            <v>TMSSAL1190090</v>
          </cell>
          <cell r="E1264" t="str">
            <v>ETIQUETAS SOL SIL C.A</v>
          </cell>
          <cell r="F1264" t="str">
            <v>ALUMINIO LAMINADO SIN IMPRESIÓN</v>
          </cell>
          <cell r="G1264" t="str">
            <v>MCL</v>
          </cell>
          <cell r="H1264" t="str">
            <v>CORTE</v>
          </cell>
        </row>
        <row r="1265">
          <cell r="C1265" t="str">
            <v>32-006234</v>
          </cell>
          <cell r="D1265" t="str">
            <v>TMCPMU102A001</v>
          </cell>
          <cell r="E1265" t="str">
            <v>CORPORACION PANDEMIX 1990,C.A.</v>
          </cell>
          <cell r="F1265" t="str">
            <v>LAMINACION IMPRESA SACHET MAGIC PANDA UVA FRUTAS SALVAJES 9g</v>
          </cell>
          <cell r="G1265" t="str">
            <v>MCL</v>
          </cell>
          <cell r="H1265" t="str">
            <v>LAMINACION</v>
          </cell>
        </row>
        <row r="1266">
          <cell r="C1266" t="str">
            <v>01-2888</v>
          </cell>
          <cell r="D1266" t="str">
            <v>TMPHSZ0230001</v>
          </cell>
          <cell r="E1266" t="str">
            <v>PHARSANA DE VENEZUELA,C.A</v>
          </cell>
          <cell r="F1266" t="str">
            <v>BOPP  FRONTAL SECUREZZA SIN IMPRESIÓN</v>
          </cell>
          <cell r="G1266" t="str">
            <v>MCL</v>
          </cell>
          <cell r="H1266" t="str">
            <v>LAMINACION</v>
          </cell>
        </row>
        <row r="1267">
          <cell r="C1267" t="str">
            <v>01-2895</v>
          </cell>
          <cell r="D1267" t="str">
            <v>TMTTGP207A001</v>
          </cell>
          <cell r="E1267" t="str">
            <v xml:space="preserve">INDUSTRIAS DE TAPAS TAIME, C.A </v>
          </cell>
          <cell r="F1267" t="str">
            <v>LINER MTP IMP. GARANTIA DE PUREZA</v>
          </cell>
          <cell r="G1267" t="str">
            <v>MCL</v>
          </cell>
          <cell r="H1267" t="str">
            <v>LAMINACION</v>
          </cell>
        </row>
        <row r="1268">
          <cell r="C1268" t="str">
            <v>01-2894</v>
          </cell>
          <cell r="D1268" t="str">
            <v>TMSSAL1190110</v>
          </cell>
          <cell r="E1268" t="str">
            <v>ETIQUETAS SOL SIL C.A</v>
          </cell>
          <cell r="F1268" t="str">
            <v>ALUMINIO LAMINADO SIN IMPRESIÓN</v>
          </cell>
          <cell r="G1268" t="str">
            <v>MCL</v>
          </cell>
          <cell r="H1268" t="str">
            <v>CORTE</v>
          </cell>
        </row>
        <row r="1269">
          <cell r="C1269" t="str">
            <v>32-006232</v>
          </cell>
          <cell r="D1269" t="str">
            <v>TMPPFL109A001</v>
          </cell>
          <cell r="E1269" t="str">
            <v>PRODUCTOS ALIMENTICIOS PIGOLLO, C.A.</v>
          </cell>
          <cell r="F1269" t="str">
            <v>LAMINACION IMPRESA FREXTEA LIMON 18g</v>
          </cell>
          <cell r="G1269" t="str">
            <v>MCL</v>
          </cell>
          <cell r="H1269" t="str">
            <v>LAMINACION</v>
          </cell>
        </row>
        <row r="1270">
          <cell r="C1270" t="str">
            <v>32-006238</v>
          </cell>
          <cell r="D1270" t="str">
            <v>TMRDGP207A001</v>
          </cell>
          <cell r="E1270" t="str">
            <v>REDICA,  C.A.</v>
          </cell>
          <cell r="F1270" t="str">
            <v>LINER MTP IMP. GARANTIA DE PUREZA</v>
          </cell>
          <cell r="G1270" t="str">
            <v>CX</v>
          </cell>
          <cell r="H1270" t="str">
            <v>CORTE</v>
          </cell>
        </row>
        <row r="1271">
          <cell r="C1271" t="str">
            <v>32-006239</v>
          </cell>
          <cell r="D1271" t="str">
            <v>TXCHPP0270001</v>
          </cell>
          <cell r="E1271" t="str">
            <v>HELADERIA LA CHARLOTTE ICE, C.A.</v>
          </cell>
          <cell r="F1271" t="str">
            <v>BOPP SIN IMPRESIÓN</v>
          </cell>
          <cell r="G1271" t="str">
            <v>CX</v>
          </cell>
          <cell r="H1271" t="str">
            <v>CORTE</v>
          </cell>
        </row>
        <row r="1272">
          <cell r="C1272" t="str">
            <v>01-2897</v>
          </cell>
          <cell r="D1272" t="str">
            <v>TMAPAL1190010</v>
          </cell>
          <cell r="E1272" t="str">
            <v>ALIMENTOS POLAR COMERCIAL, C.A.</v>
          </cell>
          <cell r="F1272" t="str">
            <v>ALUMINIO LAMINADO SIN IMPRESIÓN</v>
          </cell>
          <cell r="G1272" t="str">
            <v>MCL</v>
          </cell>
          <cell r="H1272" t="str">
            <v>LAMINACION</v>
          </cell>
        </row>
        <row r="1273">
          <cell r="C1273" t="str">
            <v>32-006239</v>
          </cell>
          <cell r="D1273" t="str">
            <v>TXCHPP0270001</v>
          </cell>
          <cell r="E1273" t="str">
            <v>HELADERIA LA CHARLOTTE ICE, C.A.</v>
          </cell>
          <cell r="F1273" t="str">
            <v>BOPP SIN IMPRESIÓN</v>
          </cell>
          <cell r="G1273" t="str">
            <v>CX</v>
          </cell>
          <cell r="H1273" t="str">
            <v>CORTE</v>
          </cell>
        </row>
        <row r="1274">
          <cell r="C1274" t="str">
            <v>01-2911</v>
          </cell>
          <cell r="D1274" t="str">
            <v>TMMCFR106A001</v>
          </cell>
          <cell r="E1274" t="str">
            <v>SERVICIOS INDUTRIALES SERGEIN CHAPARRO</v>
          </cell>
          <cell r="F1274" t="str">
            <v>LAMINACION IMPRESA FONDO ROJO</v>
          </cell>
          <cell r="G1274" t="str">
            <v>MCL</v>
          </cell>
          <cell r="H1274" t="str">
            <v>LAMINACION</v>
          </cell>
        </row>
        <row r="1275">
          <cell r="C1275" t="str">
            <v>01-2870</v>
          </cell>
          <cell r="D1275" t="str">
            <v>TXMNAL048B002</v>
          </cell>
          <cell r="E1275" t="str">
            <v>MOLINOS NACIONALES C.A (MONACA)</v>
          </cell>
          <cell r="F1275" t="str">
            <v>LAMINACION IMPRESA AVENA LASSIE 400g</v>
          </cell>
          <cell r="G1275" t="str">
            <v>MCL</v>
          </cell>
          <cell r="H1275" t="str">
            <v>LAMINACION</v>
          </cell>
        </row>
        <row r="1276">
          <cell r="C1276" t="str">
            <v>01-2913</v>
          </cell>
          <cell r="D1276" t="str">
            <v>TMAPAL125A001</v>
          </cell>
          <cell r="E1276" t="str">
            <v>ALIMENTOS POLAR COMERCIAL, C.A.</v>
          </cell>
          <cell r="F1276" t="str">
            <v>ALUMINIO LAMINADO SIN IMPRESIÓN</v>
          </cell>
          <cell r="G1276" t="str">
            <v>MCL</v>
          </cell>
          <cell r="H1276" t="str">
            <v>LAMINACION</v>
          </cell>
        </row>
        <row r="1277">
          <cell r="C1277" t="str">
            <v>01-2912</v>
          </cell>
          <cell r="D1277" t="str">
            <v>TMMCFV106A001</v>
          </cell>
          <cell r="E1277" t="str">
            <v>SERVICIOS INDUTRIALES SERGEIN CHAPARRO</v>
          </cell>
          <cell r="F1277" t="str">
            <v>LAMINACION IMPRESA FONDO VERDE</v>
          </cell>
          <cell r="G1277" t="str">
            <v>MCL</v>
          </cell>
          <cell r="H1277" t="str">
            <v>LAMINACION</v>
          </cell>
        </row>
        <row r="1278">
          <cell r="C1278" t="str">
            <v>01-2923</v>
          </cell>
          <cell r="D1278" t="str">
            <v>TMAYGP207A001</v>
          </cell>
          <cell r="E1278" t="str">
            <v>ANAYANSI,C.A.</v>
          </cell>
          <cell r="F1278" t="str">
            <v>LINER MTP IMPRESO GARANTIA DE PUREZA</v>
          </cell>
          <cell r="G1278" t="str">
            <v>MCL</v>
          </cell>
          <cell r="H1278" t="str">
            <v>LAMINACION</v>
          </cell>
        </row>
        <row r="1279">
          <cell r="C1279" t="str">
            <v>01-2925</v>
          </cell>
          <cell r="D1279" t="str">
            <v>TMAYGP207A001</v>
          </cell>
          <cell r="E1279" t="str">
            <v>ANAYANSI,C.A.</v>
          </cell>
          <cell r="F1279" t="str">
            <v>LINER MTP IMPRESO GARANTIA DE PUREZA</v>
          </cell>
          <cell r="G1279" t="str">
            <v>MCL</v>
          </cell>
          <cell r="H1279" t="str">
            <v>LAMINACION</v>
          </cell>
        </row>
        <row r="1280">
          <cell r="C1280" t="str">
            <v>32-006241</v>
          </cell>
          <cell r="D1280" t="str">
            <v>TMFFLU2400001</v>
          </cell>
          <cell r="E1280" t="str">
            <v>FABRICA FESTA S.A.</v>
          </cell>
          <cell r="F1280" t="str">
            <v>LAMINACION LINER INDUCCION UNIVERSAL SIN IMPRESIÓN</v>
          </cell>
          <cell r="G1280" t="str">
            <v>MCL</v>
          </cell>
          <cell r="H1280" t="str">
            <v>CORTE</v>
          </cell>
        </row>
        <row r="1281">
          <cell r="C1281" t="str">
            <v>01-2914</v>
          </cell>
          <cell r="D1281" t="str">
            <v>TXPAPS031A001</v>
          </cell>
          <cell r="E1281" t="str">
            <v>PEPSICO ALIMENTOS, S.C.A.</v>
          </cell>
          <cell r="F1281" t="str">
            <v>LAMINACIÓN IMPRESA PEPITO ORIGINAL (SIN VITAMINA) 25g</v>
          </cell>
          <cell r="G1281" t="str">
            <v>CX</v>
          </cell>
          <cell r="H1281" t="str">
            <v>LAMINACION</v>
          </cell>
        </row>
        <row r="1282">
          <cell r="C1282" t="str">
            <v>01-2910</v>
          </cell>
          <cell r="D1282" t="str">
            <v>TMMCGP207A001</v>
          </cell>
          <cell r="E1282" t="str">
            <v>MORROCEL C.A.</v>
          </cell>
          <cell r="F1282" t="str">
            <v>LINNER MTP  IMPRESO GARANTIA DE PUREZA</v>
          </cell>
          <cell r="G1282" t="str">
            <v>MCL</v>
          </cell>
          <cell r="H1282" t="str">
            <v>LAMINACION</v>
          </cell>
        </row>
        <row r="1283">
          <cell r="C1283" t="str">
            <v>01-2916</v>
          </cell>
          <cell r="D1283" t="str">
            <v>TXPACB031A001</v>
          </cell>
          <cell r="E1283" t="str">
            <v>PEPSICO ALIMENTOS, S.C.A.</v>
          </cell>
          <cell r="F1283" t="str">
            <v>LAMINACIÓN IMPRESA CHEETOS BOLIQUESO 28g</v>
          </cell>
          <cell r="G1283" t="str">
            <v>CX</v>
          </cell>
          <cell r="H1283" t="str">
            <v>LAMINACION</v>
          </cell>
        </row>
        <row r="1284">
          <cell r="C1284" t="str">
            <v>01-2917</v>
          </cell>
          <cell r="D1284" t="str">
            <v>TXPADQ045B002</v>
          </cell>
          <cell r="E1284" t="str">
            <v>PEPSICO ALIMENTOS, S.C.A.</v>
          </cell>
          <cell r="F1284" t="str">
            <v xml:space="preserve">LAMINACIÓN IMPRESA DORITOS MEGA QUESO XXL 420 g  </v>
          </cell>
          <cell r="G1284" t="str">
            <v>CX</v>
          </cell>
          <cell r="H1284" t="str">
            <v>LAMINACION</v>
          </cell>
        </row>
        <row r="1285">
          <cell r="C1285" t="str">
            <v>01-2915</v>
          </cell>
          <cell r="D1285" t="str">
            <v>TXPAMP031A001</v>
          </cell>
          <cell r="E1285" t="str">
            <v>PEPSICO ALIMENTOS, S.C.A.</v>
          </cell>
          <cell r="F1285" t="str">
            <v>LAMINACIÓN IMPRESA CHEETOS MEGA PUFFS 28g</v>
          </cell>
          <cell r="G1285" t="str">
            <v>CX</v>
          </cell>
          <cell r="H1285" t="str">
            <v>LAMINACION</v>
          </cell>
        </row>
        <row r="1286">
          <cell r="C1286" t="str">
            <v>01-2916</v>
          </cell>
          <cell r="D1286" t="str">
            <v>TXPACB031A001</v>
          </cell>
          <cell r="E1286" t="str">
            <v>PEPSICO ALIMENTOS, S.C.A.</v>
          </cell>
          <cell r="F1286" t="str">
            <v>LAMINACIÓN IMPRESA CHEETOS BOLIQUESO 28g</v>
          </cell>
          <cell r="G1286" t="str">
            <v>CX</v>
          </cell>
          <cell r="H1286" t="str">
            <v>LAMINACION</v>
          </cell>
        </row>
        <row r="1287">
          <cell r="C1287" t="str">
            <v>01-2890</v>
          </cell>
          <cell r="D1287" t="str">
            <v>TMSVRM0860010</v>
          </cell>
          <cell r="E1287" t="str">
            <v>SONOCO VENEZOLANA, C.A.</v>
          </cell>
          <cell r="F1287" t="str">
            <v>LAMINACION MEMBRANA RM 952 SIN IMPRESIÓN</v>
          </cell>
          <cell r="G1287" t="str">
            <v>MCL</v>
          </cell>
          <cell r="H1287" t="str">
            <v>LAMINACION</v>
          </cell>
        </row>
        <row r="1288">
          <cell r="C1288" t="str">
            <v>01-2905</v>
          </cell>
          <cell r="D1288" t="str">
            <v>TMDPAC064A001</v>
          </cell>
          <cell r="E1288" t="str">
            <v>DISPEVE, C.A</v>
          </cell>
          <cell r="F1288" t="str">
            <v xml:space="preserve">POLYPOUCH IMPRESO ANTIGRASO CUADROS </v>
          </cell>
          <cell r="G1288" t="str">
            <v>MCL</v>
          </cell>
          <cell r="H1288" t="str">
            <v>CORTE</v>
          </cell>
        </row>
        <row r="1289">
          <cell r="C1289" t="str">
            <v>01-2926</v>
          </cell>
          <cell r="D1289" t="str">
            <v>TXPCPY023A001</v>
          </cell>
          <cell r="E1289" t="str">
            <v xml:space="preserve">PEPSI-COLA VENEZUELA, C.A. </v>
          </cell>
          <cell r="F1289" t="str">
            <v>ETIQUETA IMPRESA PEPI YANGEL 1,5 L</v>
          </cell>
          <cell r="G1289" t="str">
            <v>CX</v>
          </cell>
          <cell r="H1289" t="str">
            <v>CORTE</v>
          </cell>
        </row>
        <row r="1290">
          <cell r="C1290" t="str">
            <v>01-2928</v>
          </cell>
          <cell r="D1290" t="str">
            <v>TXPCPY023A001</v>
          </cell>
          <cell r="E1290" t="str">
            <v xml:space="preserve">PEPSI-COLA VENEZUELA, C.A. </v>
          </cell>
          <cell r="F1290" t="str">
            <v>ETIQUETA IMPRESA PEPI YANGEL 1,5 L</v>
          </cell>
          <cell r="G1290" t="str">
            <v>CX</v>
          </cell>
          <cell r="H1290" t="str">
            <v>CORTE</v>
          </cell>
        </row>
        <row r="1291">
          <cell r="C1291" t="str">
            <v>01-2927</v>
          </cell>
          <cell r="D1291" t="str">
            <v>TXPCPY023A001</v>
          </cell>
          <cell r="E1291" t="str">
            <v xml:space="preserve">PEPSI-COLA VENEZUELA, C.A. </v>
          </cell>
          <cell r="F1291" t="str">
            <v>ETIQUETA IMPRESA PEPI YANGEL 1,5 L</v>
          </cell>
          <cell r="G1291" t="str">
            <v>CX</v>
          </cell>
          <cell r="H1291" t="str">
            <v>CORTE</v>
          </cell>
        </row>
        <row r="1292">
          <cell r="C1292" t="str">
            <v>01-2901</v>
          </cell>
          <cell r="D1292" t="str">
            <v>TMDPAC064A001</v>
          </cell>
          <cell r="E1292" t="str">
            <v>DISPEVE, C.A</v>
          </cell>
          <cell r="F1292" t="str">
            <v xml:space="preserve">POLYPOUCH IMPRESO ANTIGRASO CUADROS </v>
          </cell>
          <cell r="G1292" t="str">
            <v>MCL</v>
          </cell>
          <cell r="H1292" t="str">
            <v>CORTE</v>
          </cell>
        </row>
        <row r="1293">
          <cell r="C1293" t="str">
            <v>01-2909</v>
          </cell>
          <cell r="D1293" t="str">
            <v>TMDPAR064A001</v>
          </cell>
          <cell r="E1293" t="str">
            <v>DISPEVE, C.A</v>
          </cell>
          <cell r="F1293" t="str">
            <v xml:space="preserve">POLYPOUCH IMPRESO ANTIGRASO CUADROS </v>
          </cell>
          <cell r="G1293" t="str">
            <v>MCL</v>
          </cell>
          <cell r="H1293" t="str">
            <v>CORTE</v>
          </cell>
        </row>
        <row r="1294">
          <cell r="C1294" t="str">
            <v>32-006243</v>
          </cell>
          <cell r="D1294" t="str">
            <v>TMMCGP207A001</v>
          </cell>
          <cell r="E1294" t="str">
            <v>MONDELEZ VZ,C.A</v>
          </cell>
          <cell r="F1294" t="str">
            <v>LINNER MTP  IMPRESO GARANTIA DE PUREZA</v>
          </cell>
          <cell r="G1294" t="str">
            <v>MCL</v>
          </cell>
          <cell r="H1294" t="str">
            <v>CORTE</v>
          </cell>
        </row>
        <row r="1295">
          <cell r="C1295" t="str">
            <v>32-006242</v>
          </cell>
          <cell r="D1295" t="str">
            <v>TMMCGP207A001</v>
          </cell>
          <cell r="E1295" t="str">
            <v>MONDELEZ VZ,C.A</v>
          </cell>
          <cell r="F1295" t="str">
            <v>LINNER MTP  IMPRESO GARANTIA DE PUREZA</v>
          </cell>
          <cell r="G1295" t="str">
            <v>MCL</v>
          </cell>
          <cell r="H1295" t="str">
            <v>CORTE</v>
          </cell>
        </row>
        <row r="1296">
          <cell r="C1296" t="str">
            <v>01-2904</v>
          </cell>
          <cell r="D1296" t="str">
            <v>TMDPAC064A001</v>
          </cell>
          <cell r="E1296" t="str">
            <v>DISPEVE, C.A</v>
          </cell>
          <cell r="F1296" t="str">
            <v xml:space="preserve">POLYPOUCH IMPRESO ANTIGRASO CUADROS </v>
          </cell>
          <cell r="G1296" t="str">
            <v>MCL</v>
          </cell>
          <cell r="H1296" t="str">
            <v>CORTE</v>
          </cell>
        </row>
        <row r="1297">
          <cell r="C1297" t="str">
            <v>01-2900</v>
          </cell>
          <cell r="D1297" t="str">
            <v>TMDPAC064A001</v>
          </cell>
          <cell r="E1297" t="str">
            <v>DISPEVE, C.A</v>
          </cell>
          <cell r="F1297" t="str">
            <v xml:space="preserve">POLYPOUCH IMPRESO ANTIGRASO CUADROS </v>
          </cell>
          <cell r="G1297" t="str">
            <v>MCL</v>
          </cell>
          <cell r="H1297" t="str">
            <v>CORTE</v>
          </cell>
        </row>
        <row r="1298">
          <cell r="C1298" t="str">
            <v>01-2929</v>
          </cell>
          <cell r="D1298" t="str">
            <v>TXPACT040B002</v>
          </cell>
          <cell r="E1298" t="str">
            <v>PEPSICO ALIMENTOS, S.C.A.</v>
          </cell>
          <cell r="F1298" t="str">
            <v>LAMINACION IMPRESA CHEESE TRIS 54g</v>
          </cell>
          <cell r="G1298" t="str">
            <v>CX</v>
          </cell>
          <cell r="H1298" t="str">
            <v>LAMINACION</v>
          </cell>
        </row>
        <row r="1299">
          <cell r="C1299" t="str">
            <v>01-2918</v>
          </cell>
          <cell r="D1299" t="str">
            <v>TXPACT040B002</v>
          </cell>
          <cell r="E1299" t="str">
            <v>PEPSICO ALIMENTOS, S.C.A.</v>
          </cell>
          <cell r="F1299" t="str">
            <v>LAMINACION IMPRESA CHEESE TRIS 54g</v>
          </cell>
          <cell r="G1299" t="str">
            <v>CX</v>
          </cell>
          <cell r="H1299" t="str">
            <v>LAMINACION</v>
          </cell>
        </row>
        <row r="1300">
          <cell r="C1300" t="str">
            <v>01-2920</v>
          </cell>
          <cell r="D1300" t="str">
            <v>TXPAPS049B001</v>
          </cell>
          <cell r="E1300" t="str">
            <v>PEPSICO ALIMENTOS, S.C.A.</v>
          </cell>
          <cell r="F1300" t="str">
            <v>LAMINACION IMPRESA PEPITO ORIGINAL XXL (SIN VATAMINA)180g</v>
          </cell>
          <cell r="G1300" t="str">
            <v>CX</v>
          </cell>
          <cell r="H1300" t="str">
            <v>LAMINACION</v>
          </cell>
        </row>
        <row r="1301">
          <cell r="C1301" t="str">
            <v>01-2919</v>
          </cell>
          <cell r="D1301" t="str">
            <v>TXPARO045A001</v>
          </cell>
          <cell r="E1301" t="str">
            <v>PEPSICO ALIMENTOS, S.C.A.</v>
          </cell>
          <cell r="F1301" t="str">
            <v>LAMINACION IMPRESA RUFFLES ORIGINAL 300g</v>
          </cell>
          <cell r="G1301" t="str">
            <v>CX</v>
          </cell>
          <cell r="H1301" t="str">
            <v>LAMINACION</v>
          </cell>
        </row>
        <row r="1302">
          <cell r="C1302" t="str">
            <v>01-2921</v>
          </cell>
          <cell r="D1302" t="str">
            <v>TXPACB049B001</v>
          </cell>
          <cell r="E1302" t="str">
            <v>PEPSICO ALIMENTOS, S.C.A.</v>
          </cell>
          <cell r="F1302" t="str">
            <v>LAMINACION IMPRESA CHEETOS BOLIQUESO 180g</v>
          </cell>
          <cell r="G1302" t="str">
            <v>CX</v>
          </cell>
          <cell r="H1302" t="str">
            <v>LAMINACION</v>
          </cell>
        </row>
        <row r="1303">
          <cell r="C1303" t="str">
            <v>01-2922</v>
          </cell>
          <cell r="D1303" t="str">
            <v>TXPACB036A001</v>
          </cell>
          <cell r="E1303" t="str">
            <v>PEPSICO ALIMENTOS, S.C.A.</v>
          </cell>
          <cell r="F1303" t="str">
            <v>LAMINACIÓN IMPRESA CHEETOS BOLIQUESO 110g</v>
          </cell>
          <cell r="G1303" t="str">
            <v>CX</v>
          </cell>
          <cell r="H1303" t="str">
            <v>LAMINACION</v>
          </cell>
        </row>
        <row r="1304">
          <cell r="C1304" t="str">
            <v>01-2908</v>
          </cell>
          <cell r="D1304" t="str">
            <v>TMDPAC064A001</v>
          </cell>
          <cell r="E1304" t="str">
            <v>DISPEVE, C.A</v>
          </cell>
          <cell r="F1304" t="str">
            <v xml:space="preserve">POLYPOUCH IMPRESO ANTIGRASO CUADROS </v>
          </cell>
          <cell r="G1304" t="str">
            <v>MCL</v>
          </cell>
          <cell r="H1304" t="str">
            <v>CORTE</v>
          </cell>
        </row>
        <row r="1305">
          <cell r="C1305" t="str">
            <v>01-2903</v>
          </cell>
          <cell r="D1305" t="str">
            <v>TMDPAC064A001</v>
          </cell>
          <cell r="E1305" t="str">
            <v>DISPEVE, C.A</v>
          </cell>
          <cell r="F1305" t="str">
            <v xml:space="preserve">POLYPOUCH IMPRESO ANTIGRASO CUADROS </v>
          </cell>
          <cell r="G1305" t="str">
            <v>MCL</v>
          </cell>
          <cell r="H1305" t="str">
            <v>CORTE</v>
          </cell>
        </row>
        <row r="1306">
          <cell r="C1306" t="str">
            <v>01-2937</v>
          </cell>
          <cell r="D1306" t="str">
            <v>TMEDFS0270001</v>
          </cell>
          <cell r="E1306" t="str">
            <v>FABRICA DE PRODUCTOS IMPERMEABILIZANTES EDIL C.A.,</v>
          </cell>
          <cell r="F1306" t="str">
            <v>FILM TRANSPARENTE SILICONIZADO SIN IMPRESIÓN</v>
          </cell>
          <cell r="G1306" t="str">
            <v>MCL</v>
          </cell>
          <cell r="H1306" t="str">
            <v>LAMINACION</v>
          </cell>
        </row>
        <row r="1307">
          <cell r="C1307" t="str">
            <v>01-2939</v>
          </cell>
          <cell r="D1307" t="str">
            <v>TMSCFD106A003</v>
          </cell>
          <cell r="E1307" t="str">
            <v>SERVICIOS INDUTRIALES SERGEIN CHAPARRO</v>
          </cell>
          <cell r="F1307" t="str">
            <v>LAMINACION IMPRESA FONDO DORADO</v>
          </cell>
          <cell r="G1307" t="str">
            <v>MCL</v>
          </cell>
          <cell r="H1307" t="str">
            <v>LAMINACION</v>
          </cell>
        </row>
        <row r="1308">
          <cell r="C1308" t="str">
            <v>01-2940</v>
          </cell>
          <cell r="D1308" t="str">
            <v>TMMCFP1040003</v>
          </cell>
          <cell r="E1308" t="str">
            <v>SERVICIOS INDUTRIALES SERGEIN CHAPARRO</v>
          </cell>
          <cell r="F1308" t="str">
            <v>LAMINACION FONDO PLATA SIN IMPRESIÓN</v>
          </cell>
          <cell r="G1308" t="str">
            <v>MCL</v>
          </cell>
          <cell r="H1308" t="str">
            <v>LAMINACION</v>
          </cell>
        </row>
        <row r="1309">
          <cell r="C1309" t="str">
            <v>01-2899</v>
          </cell>
          <cell r="D1309" t="str">
            <v>TMDPAC064A001</v>
          </cell>
          <cell r="E1309" t="str">
            <v>DISPEVE, C.A</v>
          </cell>
          <cell r="F1309" t="str">
            <v xml:space="preserve">POLYPOUCH IMPRESO ANTIGRASO CUADROS </v>
          </cell>
          <cell r="G1309" t="str">
            <v>MCL</v>
          </cell>
          <cell r="H1309" t="str">
            <v>CORTE</v>
          </cell>
        </row>
        <row r="1310">
          <cell r="C1310" t="str">
            <v>01-2907</v>
          </cell>
          <cell r="D1310" t="str">
            <v>TMDPAR064A001</v>
          </cell>
          <cell r="E1310" t="str">
            <v>DISPEVE, C.A</v>
          </cell>
          <cell r="F1310" t="str">
            <v xml:space="preserve">POLYPOUCH IMPRESO ANTIGRASO CUADROS </v>
          </cell>
          <cell r="G1310" t="str">
            <v>MCL</v>
          </cell>
          <cell r="H1310" t="str">
            <v>CORTE</v>
          </cell>
        </row>
        <row r="1311">
          <cell r="C1311" t="str">
            <v>32-006245</v>
          </cell>
          <cell r="D1311" t="str">
            <v>TMARMZ044B001</v>
          </cell>
          <cell r="E1311" t="str">
            <v>ALFONZO RIVAS &amp; CIA, C.A.</v>
          </cell>
          <cell r="F1311" t="str">
            <v>LAMINACION IMPRESA MAIZINA 400g</v>
          </cell>
          <cell r="G1311" t="str">
            <v>MCL</v>
          </cell>
          <cell r="H1311" t="str">
            <v>LAMINACION</v>
          </cell>
        </row>
        <row r="1312">
          <cell r="C1312" t="str">
            <v>32-006247</v>
          </cell>
          <cell r="D1312" t="str">
            <v>TMARFL0380001</v>
          </cell>
          <cell r="E1312" t="str">
            <v>ALFONZO RIVAS &amp; CIA, C.A.</v>
          </cell>
          <cell r="F1312" t="str">
            <v>LAMINACIÓN  SIN IMPRESIÓN FLIPS 220 g</v>
          </cell>
          <cell r="G1312" t="str">
            <v>MCL</v>
          </cell>
          <cell r="H1312" t="str">
            <v>LAMINACION</v>
          </cell>
        </row>
        <row r="1313">
          <cell r="C1313" t="str">
            <v>32-006229</v>
          </cell>
          <cell r="D1313" t="str">
            <v>TMARFC040B001</v>
          </cell>
          <cell r="E1313" t="str">
            <v>ALFONZO RIVAS &amp; CIA, C.A.</v>
          </cell>
          <cell r="F1313" t="str">
            <v xml:space="preserve">LAMINACION IMPRESA FLIPS  CHOCOLATE 28g </v>
          </cell>
          <cell r="G1313" t="str">
            <v>MCL</v>
          </cell>
          <cell r="H1313" t="str">
            <v>LAMINACION</v>
          </cell>
        </row>
        <row r="1314">
          <cell r="C1314" t="str">
            <v>01-2891</v>
          </cell>
          <cell r="D1314" t="str">
            <v xml:space="preserve">TXCPEM023A001  </v>
          </cell>
          <cell r="E1314" t="str">
            <v>CERVECERIA POLAR,C.A.</v>
          </cell>
          <cell r="F1314" t="str">
            <v>ETIQUETA IMPRESA MALTIN POLAR 1,5 L</v>
          </cell>
          <cell r="G1314" t="str">
            <v>CX</v>
          </cell>
          <cell r="H1314" t="str">
            <v>CORTE</v>
          </cell>
        </row>
        <row r="1315">
          <cell r="C1315" t="str">
            <v>01-2941</v>
          </cell>
          <cell r="D1315" t="str">
            <v>TMSCFN105A001</v>
          </cell>
          <cell r="E1315" t="str">
            <v>SERVICIOS INDUTRIALES SERGEIN CHAPARRO</v>
          </cell>
          <cell r="F1315" t="str">
            <v>CINTA LAMINADA LOMO DE CUADERNO NEGRO BRILLANTE</v>
          </cell>
          <cell r="G1315" t="str">
            <v>MCL</v>
          </cell>
          <cell r="H1315" t="str">
            <v>CORTE</v>
          </cell>
        </row>
        <row r="1316">
          <cell r="C1316" t="str">
            <v>32-006230</v>
          </cell>
          <cell r="D1316" t="str">
            <v>TMARFC040A001</v>
          </cell>
          <cell r="E1316" t="str">
            <v>ALFONZO RIVAS &amp; CIA, C.A.</v>
          </cell>
          <cell r="F1316" t="str">
            <v>LAMINACION IMPRESA FLIPS CHOCOLATE 120g</v>
          </cell>
          <cell r="G1316" t="str">
            <v>MCL</v>
          </cell>
          <cell r="H1316" t="str">
            <v>LAMINACION</v>
          </cell>
        </row>
        <row r="1317">
          <cell r="C1317" t="str">
            <v>01-2933</v>
          </cell>
          <cell r="D1317" t="str">
            <v>TXCLAT029A001</v>
          </cell>
          <cell r="E1317" t="str">
            <v>CELOVEN, C.A.</v>
          </cell>
          <cell r="F1317" t="str">
            <v>DECOCEL IMPRESO SOLIDO AZUL P-300</v>
          </cell>
          <cell r="G1317" t="str">
            <v>CX</v>
          </cell>
          <cell r="H1317" t="str">
            <v>LAMINACION</v>
          </cell>
        </row>
        <row r="1318">
          <cell r="C1318" t="str">
            <v>01-2934</v>
          </cell>
          <cell r="D1318" t="str">
            <v>TXCLRP029A001</v>
          </cell>
          <cell r="E1318" t="str">
            <v>CELOVEN, C.A.</v>
          </cell>
          <cell r="F1318" t="str">
            <v xml:space="preserve">DECOCEL IMPRESO SOLIDO ROJO PIGMENTADO </v>
          </cell>
          <cell r="G1318" t="str">
            <v>CX</v>
          </cell>
          <cell r="H1318" t="str">
            <v>LAMINACION</v>
          </cell>
        </row>
        <row r="1319">
          <cell r="C1319" t="str">
            <v>01-2931</v>
          </cell>
          <cell r="D1319" t="str">
            <v>TMCLAT089A001</v>
          </cell>
          <cell r="E1319" t="str">
            <v>CELOVEN, C.A.</v>
          </cell>
          <cell r="F1319" t="str">
            <v>LAMINACION IMPRESA DECOCEL SOLIDO AZUL P-300</v>
          </cell>
          <cell r="G1319" t="str">
            <v>MCL</v>
          </cell>
          <cell r="H1319" t="str">
            <v>LAMINACION</v>
          </cell>
        </row>
        <row r="1320">
          <cell r="C1320" t="str">
            <v>01-2932</v>
          </cell>
          <cell r="D1320" t="str">
            <v>TMCLRP089A001</v>
          </cell>
          <cell r="E1320" t="str">
            <v>CELOVEN, C.A.</v>
          </cell>
          <cell r="F1320" t="str">
            <v>LAMINACION IMPRESA DECOCEL SOLIDO ROJO PIGMENTADO</v>
          </cell>
          <cell r="G1320" t="str">
            <v>MCL</v>
          </cell>
          <cell r="H1320" t="str">
            <v>LAMINACION</v>
          </cell>
        </row>
        <row r="1321">
          <cell r="C1321" t="str">
            <v>01-2902</v>
          </cell>
          <cell r="D1321" t="str">
            <v>TMDPAC064A001</v>
          </cell>
          <cell r="E1321" t="str">
            <v>DISPEVE, C.A</v>
          </cell>
          <cell r="F1321" t="str">
            <v xml:space="preserve">POLYPOUCH IMPRESO ANTIGRASO CUADROS </v>
          </cell>
          <cell r="G1321" t="str">
            <v>MCL</v>
          </cell>
          <cell r="H1321" t="str">
            <v>CORTE</v>
          </cell>
        </row>
        <row r="1322">
          <cell r="C1322" t="str">
            <v>01-2898</v>
          </cell>
          <cell r="D1322" t="str">
            <v>TMDPAC064A001</v>
          </cell>
          <cell r="E1322" t="str">
            <v>DISPEVE, C.A</v>
          </cell>
          <cell r="F1322" t="str">
            <v xml:space="preserve">POLYPOUCH IMPRESO ANTIGRASO CUADROS </v>
          </cell>
          <cell r="G1322" t="str">
            <v>MCL</v>
          </cell>
          <cell r="H1322" t="str">
            <v>CORTE</v>
          </cell>
        </row>
        <row r="1323">
          <cell r="C1323" t="str">
            <v>01-2906</v>
          </cell>
          <cell r="D1323" t="str">
            <v>TMDPAR064A001</v>
          </cell>
          <cell r="E1323" t="str">
            <v>DISPEVE, C.A</v>
          </cell>
          <cell r="F1323" t="str">
            <v xml:space="preserve">POLYPOUCH IMPRESO ANTIGRASO CUADROS </v>
          </cell>
          <cell r="G1323" t="str">
            <v>MCL</v>
          </cell>
          <cell r="H1323" t="str">
            <v>CORTE</v>
          </cell>
        </row>
        <row r="1324">
          <cell r="C1324" t="str">
            <v>01-2930</v>
          </cell>
          <cell r="D1324" t="str">
            <v>TMCLPD073A001</v>
          </cell>
          <cell r="E1324" t="str">
            <v>CELOVEN, C.A.</v>
          </cell>
          <cell r="F1324" t="str">
            <v>POLYPOUCH SILICONADO DECOCEL 73 g</v>
          </cell>
          <cell r="G1324" t="str">
            <v>MCL</v>
          </cell>
          <cell r="H1324" t="str">
            <v>LAMINACION</v>
          </cell>
        </row>
        <row r="1325">
          <cell r="C1325" t="str">
            <v>01-2932</v>
          </cell>
          <cell r="D1325" t="str">
            <v>TMCLRP089A001</v>
          </cell>
          <cell r="E1325" t="str">
            <v>CELOVEN, C.A.</v>
          </cell>
          <cell r="F1325" t="str">
            <v>LAMINACION IMPRESA DECOCEL SOLIDO ROJO PIGMENTADO</v>
          </cell>
          <cell r="G1325" t="str">
            <v>MCL</v>
          </cell>
          <cell r="H1325" t="str">
            <v>LAMINACION</v>
          </cell>
        </row>
        <row r="1326">
          <cell r="C1326" t="str">
            <v>01-2942</v>
          </cell>
          <cell r="D1326" t="str">
            <v xml:space="preserve">TMMLCC061A002 </v>
          </cell>
          <cell r="E1326" t="str">
            <v>MONTALAR DE VENEZUELA, S.A.</v>
          </cell>
          <cell r="F1326" t="str">
            <v>POLYPOUCH IMPRESO STICK MONTALBÁN “0” CALORIAS 1g</v>
          </cell>
          <cell r="G1326" t="str">
            <v>MCL</v>
          </cell>
          <cell r="H1326" t="str">
            <v>LAMINACION</v>
          </cell>
        </row>
        <row r="1327">
          <cell r="C1327" t="str">
            <v>32-006254</v>
          </cell>
          <cell r="D1327" t="str">
            <v>TXTFCA050A001</v>
          </cell>
          <cell r="E1327" t="str">
            <v>INVERSIONES TORREFACCION DEL CAFÉ, C.A</v>
          </cell>
          <cell r="F1327" t="str">
            <v>LAMINACION IMPRESA CAFÉ AMANECER MOLIDO GOURMET 200g</v>
          </cell>
          <cell r="G1327" t="str">
            <v>CX</v>
          </cell>
          <cell r="H1327" t="str">
            <v>LAMINACION</v>
          </cell>
        </row>
        <row r="1328">
          <cell r="C1328" t="str">
            <v>32-006251</v>
          </cell>
          <cell r="D1328" t="str">
            <v>TMARMZ044C001</v>
          </cell>
          <cell r="E1328" t="str">
            <v>ALFONZO RIVAS &amp; CIA, C.A.</v>
          </cell>
          <cell r="F1328" t="str">
            <v>LAMINACION IMPRESA MAIZINA 800g</v>
          </cell>
          <cell r="G1328" t="str">
            <v>MCL</v>
          </cell>
          <cell r="H1328" t="str">
            <v>LAMINACION</v>
          </cell>
        </row>
        <row r="1329">
          <cell r="C1329" t="str">
            <v>32-006248</v>
          </cell>
          <cell r="D1329" t="str">
            <v>TMARMZ044A001</v>
          </cell>
          <cell r="E1329" t="str">
            <v>ALFONZO RIVAS &amp; CIA, C.A.</v>
          </cell>
          <cell r="F1329" t="str">
            <v>LAMINACION IMPRESA MAIZINA 90 g</v>
          </cell>
          <cell r="G1329" t="str">
            <v>MCL</v>
          </cell>
          <cell r="H1329" t="str">
            <v>LAMINACION</v>
          </cell>
        </row>
        <row r="1330">
          <cell r="C1330" t="str">
            <v>32-006246</v>
          </cell>
          <cell r="D1330" t="str">
            <v>TMARMZ044B001</v>
          </cell>
          <cell r="E1330" t="str">
            <v>ALFONZO RIVAS &amp; CIA, C.A.</v>
          </cell>
          <cell r="F1330" t="str">
            <v>LAMINACION IMPRESA MAIZINA 400g</v>
          </cell>
          <cell r="G1330" t="str">
            <v>MCL</v>
          </cell>
          <cell r="H1330" t="str">
            <v>LAMINACION</v>
          </cell>
        </row>
        <row r="1331">
          <cell r="C1331" t="str">
            <v>01-2896</v>
          </cell>
          <cell r="D1331" t="str">
            <v>TMTTGP207A002</v>
          </cell>
          <cell r="E1331" t="str">
            <v xml:space="preserve">INDUSTRIAS DE TAPAS TAIME, C.A </v>
          </cell>
          <cell r="F1331" t="str">
            <v>LINER MTP IMPRESO GARANTIA DE PUREZA</v>
          </cell>
          <cell r="G1331" t="str">
            <v>MCL</v>
          </cell>
          <cell r="H1331" t="str">
            <v>CORTE</v>
          </cell>
        </row>
        <row r="1332">
          <cell r="C1332" t="str">
            <v>32-006255</v>
          </cell>
          <cell r="D1332" t="str">
            <v>TMMCGP207A001</v>
          </cell>
          <cell r="E1332" t="str">
            <v>MONDELEZ VZ,C.A</v>
          </cell>
          <cell r="F1332" t="str">
            <v>LINNER MTP  IMPRESO GARANTIA DE PUREZA</v>
          </cell>
          <cell r="G1332" t="str">
            <v>MCL</v>
          </cell>
          <cell r="H1332" t="str">
            <v>LAMINACION</v>
          </cell>
        </row>
        <row r="1333">
          <cell r="C1333" t="str">
            <v>01-2891</v>
          </cell>
          <cell r="D1333" t="str">
            <v xml:space="preserve">TXCPEM023A001  </v>
          </cell>
          <cell r="E1333" t="str">
            <v>CERVECERIA POLAR,C.A.</v>
          </cell>
          <cell r="F1333" t="str">
            <v>ETIQUETA IMPRESA MALTIN POLAR 1,5 L</v>
          </cell>
          <cell r="G1333" t="str">
            <v>CX</v>
          </cell>
          <cell r="H1333" t="str">
            <v>CORTE</v>
          </cell>
        </row>
        <row r="1334">
          <cell r="C1334" t="str">
            <v>000F</v>
          </cell>
          <cell r="D1334" t="str">
            <v>000F</v>
          </cell>
          <cell r="E1334" t="str">
            <v xml:space="preserve">FALTA DE PEDIDOS /  INSUMOS </v>
          </cell>
          <cell r="F1334" t="str">
            <v xml:space="preserve">FALTA DE PEDIDOS /  INSUMOS </v>
          </cell>
          <cell r="G1334" t="str">
            <v>MCL</v>
          </cell>
          <cell r="H1334" t="str">
            <v>TODAS</v>
          </cell>
        </row>
        <row r="1335">
          <cell r="C1335" t="str">
            <v>01-2943</v>
          </cell>
          <cell r="D1335" t="str">
            <v>TXPARO040B001</v>
          </cell>
          <cell r="E1335" t="str">
            <v>PEPSICO ALIMENTOS, S.C.A.</v>
          </cell>
          <cell r="F1335" t="str">
            <v>LAMINACIÓN IMPRESA RUFFLES ORIGINAL 36g</v>
          </cell>
          <cell r="G1335" t="str">
            <v>CX</v>
          </cell>
          <cell r="H1335" t="str">
            <v>LAMINACION</v>
          </cell>
        </row>
        <row r="1336">
          <cell r="C1336" t="str">
            <v>32-006256</v>
          </cell>
          <cell r="D1336" t="str">
            <v>TXTFCA050A001</v>
          </cell>
          <cell r="E1336" t="str">
            <v>INVERSIONES TORREFACCION DEL CAFÉ, C.A</v>
          </cell>
          <cell r="F1336" t="str">
            <v>LAMINACION IMPRESA CAFÉ AMANECER MOLIDO GOURMET 200g</v>
          </cell>
          <cell r="G1336" t="str">
            <v>CX</v>
          </cell>
          <cell r="H1336" t="str">
            <v>LAMINACION</v>
          </cell>
        </row>
        <row r="1337">
          <cell r="C1337" t="str">
            <v>32-006257</v>
          </cell>
          <cell r="D1337" t="str">
            <v>TXTFDN050A001</v>
          </cell>
          <cell r="E1337" t="str">
            <v>INVERSIONES TORREFACCION DEL CAFÉ, C.A</v>
          </cell>
          <cell r="F1337" t="str">
            <v>LAMINACION IMPRESA CAFÉ DELLA NONNA MOLIDO GOURMET 200 g.</v>
          </cell>
          <cell r="G1337" t="str">
            <v>CX</v>
          </cell>
          <cell r="H1337" t="str">
            <v>LAMINACION</v>
          </cell>
        </row>
        <row r="1338">
          <cell r="C1338" t="str">
            <v>01-2944</v>
          </cell>
          <cell r="D1338" t="str">
            <v>TXPATR040A001</v>
          </cell>
          <cell r="E1338" t="str">
            <v>PEPSICO ALIMENTOS, S.C.A.</v>
          </cell>
          <cell r="F1338" t="str">
            <v>LAMINACION IMPRESA DE TODITO RESUELTO 130g</v>
          </cell>
          <cell r="G1338" t="str">
            <v>CX</v>
          </cell>
          <cell r="H1338" t="str">
            <v>LAMINACION</v>
          </cell>
        </row>
        <row r="1339">
          <cell r="C1339" t="str">
            <v>01-2945</v>
          </cell>
          <cell r="D1339" t="str">
            <v>TXPATR040B001</v>
          </cell>
          <cell r="E1339" t="str">
            <v>PEPSICO ALIMENTOS, S.C.A.</v>
          </cell>
          <cell r="F1339" t="str">
            <v>LAMINACION IMPRESA DE TODITO RESUELTO 45g</v>
          </cell>
          <cell r="G1339" t="str">
            <v>CX</v>
          </cell>
          <cell r="H1339" t="str">
            <v>LAMINACION</v>
          </cell>
        </row>
        <row r="1340">
          <cell r="C1340" t="str">
            <v>01-2701</v>
          </cell>
          <cell r="D1340" t="str">
            <v>TMAPMD112A001</v>
          </cell>
          <cell r="E1340" t="str">
            <v>ALIMENTOS POLAR COMERCIAL, C.A.</v>
          </cell>
          <cell r="F1340" t="str">
            <v>ETIQUETA MI GURT DURAZNO 125g</v>
          </cell>
          <cell r="G1340" t="str">
            <v>MCL</v>
          </cell>
          <cell r="H1340" t="str">
            <v>LAMINACION</v>
          </cell>
        </row>
        <row r="1341">
          <cell r="C1341" t="str">
            <v>01-2948</v>
          </cell>
          <cell r="D1341" t="str">
            <v>TXPACT040B002</v>
          </cell>
          <cell r="E1341" t="str">
            <v>PEPSICO ALIMENTOS, S.C.A.</v>
          </cell>
          <cell r="F1341" t="str">
            <v>LAMINACION IMPRESA CHEESE TRIS 54g</v>
          </cell>
          <cell r="G1341" t="str">
            <v>CX</v>
          </cell>
          <cell r="H1341" t="str">
            <v>LAMINACION</v>
          </cell>
        </row>
        <row r="1342">
          <cell r="C1342" t="str">
            <v>01-2953</v>
          </cell>
          <cell r="D1342" t="str">
            <v>TXPAPJ040C001</v>
          </cell>
          <cell r="E1342" t="str">
            <v>PEPSICO ALIMENTOS, S.C.A.</v>
          </cell>
          <cell r="F1342" t="str">
            <v>LAMINACION IMPRESA PEPITO JUMBO 65g</v>
          </cell>
          <cell r="G1342" t="str">
            <v>CX</v>
          </cell>
          <cell r="H1342" t="str">
            <v>LAMINACION</v>
          </cell>
        </row>
        <row r="1343">
          <cell r="C1343" t="str">
            <v>01-2949</v>
          </cell>
          <cell r="D1343" t="str">
            <v>TXPAPS040C001</v>
          </cell>
          <cell r="E1343" t="str">
            <v>PEPSICO ALIMENTOS, S.C.A.</v>
          </cell>
          <cell r="F1343" t="str">
            <v>LAMINACIÓN IMPRESA PEPITO ORIGINAL (SIN VITAMINA) 80g</v>
          </cell>
          <cell r="G1343" t="str">
            <v>CX</v>
          </cell>
          <cell r="H1343" t="str">
            <v>LAMINACION</v>
          </cell>
        </row>
        <row r="1344">
          <cell r="C1344" t="str">
            <v>01-2955</v>
          </cell>
          <cell r="D1344" t="str">
            <v>TMAYGP207A003</v>
          </cell>
          <cell r="E1344" t="str">
            <v>ANAYANSI,C.A.</v>
          </cell>
          <cell r="F1344" t="str">
            <v>LINER TERMOSELLABLE MTP  IMPRESO GARANTIA DE PUREZA</v>
          </cell>
          <cell r="G1344" t="str">
            <v>MCL</v>
          </cell>
          <cell r="H1344" t="str">
            <v>LAMINACION</v>
          </cell>
        </row>
        <row r="1345">
          <cell r="C1345" t="str">
            <v>01-2956</v>
          </cell>
          <cell r="D1345" t="str">
            <v>TMAYGP207A001</v>
          </cell>
          <cell r="E1345" t="str">
            <v>ANAYANSI,C.A.</v>
          </cell>
          <cell r="F1345" t="str">
            <v>LINER MTP IMPRESO GARANTIA DE PUREZA</v>
          </cell>
          <cell r="G1345" t="str">
            <v>MCL</v>
          </cell>
          <cell r="H1345" t="str">
            <v>LAMINACION</v>
          </cell>
        </row>
        <row r="1346">
          <cell r="C1346" t="str">
            <v>01-2957</v>
          </cell>
          <cell r="D1346" t="str">
            <v xml:space="preserve">TMAYGP207A002 </v>
          </cell>
          <cell r="E1346" t="str">
            <v>ANAYANSI,C.A.</v>
          </cell>
          <cell r="F1346" t="str">
            <v>LINER TERMOSELLABLE MTP  IMPRESO GARANTIA DE PUREZA</v>
          </cell>
          <cell r="G1346" t="str">
            <v>MCL</v>
          </cell>
          <cell r="H1346" t="str">
            <v>CORTE</v>
          </cell>
        </row>
        <row r="1347">
          <cell r="C1347" t="str">
            <v>01-2946</v>
          </cell>
          <cell r="D1347" t="str">
            <v>TMAPAL1190010</v>
          </cell>
          <cell r="E1347" t="str">
            <v>ALIMENTOS POLAR COMERCIAL, C.A.</v>
          </cell>
          <cell r="F1347" t="str">
            <v>ALUMINIO LAMINADO SIN IMPRESIÓN</v>
          </cell>
          <cell r="G1347" t="str">
            <v>MCL</v>
          </cell>
          <cell r="H1347" t="str">
            <v>LAMINACION</v>
          </cell>
        </row>
        <row r="1348">
          <cell r="C1348" t="str">
            <v>32-006260</v>
          </cell>
          <cell r="D1348" t="str">
            <v>TXABCA065A002</v>
          </cell>
          <cell r="E1348" t="str">
            <v>ALIMENTOS BOTALON, C.A.</v>
          </cell>
          <cell r="F1348" t="str">
            <v xml:space="preserve"> LAMINACION IMPRESA CAFÉ MOLIDO GOURMET  ARAUCA 200 g</v>
          </cell>
          <cell r="G1348" t="str">
            <v>CX</v>
          </cell>
          <cell r="H1348" t="str">
            <v>LAMINACION</v>
          </cell>
        </row>
        <row r="1349">
          <cell r="C1349" t="str">
            <v>01-2950</v>
          </cell>
          <cell r="D1349" t="str">
            <v>TXPAPS049B001</v>
          </cell>
          <cell r="E1349" t="str">
            <v>PEPSICO ALIMENTOS, S.C.A.</v>
          </cell>
          <cell r="F1349" t="str">
            <v>LAMINACION IMPRESA PEPITO ORIGINAL XXL (SIN VATAMINA)180g</v>
          </cell>
          <cell r="G1349" t="str">
            <v>CX</v>
          </cell>
          <cell r="H1349" t="str">
            <v>LAMINACION</v>
          </cell>
        </row>
        <row r="1350">
          <cell r="C1350" t="str">
            <v>01-2960</v>
          </cell>
          <cell r="D1350" t="str">
            <v>TXPAPS040A001</v>
          </cell>
          <cell r="E1350" t="str">
            <v>PEPSICO ALIMENTOS, S.C.A.</v>
          </cell>
          <cell r="F1350" t="str">
            <v>LAMINACIÓN IMPRESA PEPITO ORIGINAL (SIN VITAMINA) 25g</v>
          </cell>
          <cell r="G1350" t="str">
            <v>CX</v>
          </cell>
          <cell r="H1350" t="str">
            <v>LAMINACION</v>
          </cell>
        </row>
        <row r="1351">
          <cell r="C1351" t="str">
            <v>32-006259</v>
          </cell>
          <cell r="D1351" t="str">
            <v>TXABCA041A001</v>
          </cell>
          <cell r="E1351" t="str">
            <v>ALIMENTOS BOTALON, C.A.</v>
          </cell>
          <cell r="F1351" t="str">
            <v>LAMINACION IMPRESA CAFE ARAUCA 100g</v>
          </cell>
          <cell r="G1351" t="str">
            <v>CX</v>
          </cell>
          <cell r="H1351" t="str">
            <v>LAMINACION</v>
          </cell>
        </row>
        <row r="1352">
          <cell r="C1352" t="str">
            <v>01-2951</v>
          </cell>
          <cell r="D1352" t="str">
            <v>TXPAPS031A001</v>
          </cell>
          <cell r="E1352" t="str">
            <v>PEPSICO ALIMENTOS, S.C.A.</v>
          </cell>
          <cell r="F1352" t="str">
            <v>LAMINACIÓN IMPRESA PEPITO ORIGINAL (SIN VITAMINA) 25g</v>
          </cell>
          <cell r="G1352" t="str">
            <v>CX</v>
          </cell>
          <cell r="H1352" t="str">
            <v>LAMINACION</v>
          </cell>
        </row>
        <row r="1353">
          <cell r="C1353" t="str">
            <v>01-2963</v>
          </cell>
          <cell r="D1353" t="str">
            <v>TMPPLU2400001</v>
          </cell>
          <cell r="E1353" t="str">
            <v>PLASTIPRODUCTOS PINCORD, C.A.</v>
          </cell>
          <cell r="F1353" t="str">
            <v>LAMINACION LINER INDUCCION UNIVERSAL SIN IMPRESIÓN</v>
          </cell>
          <cell r="G1353" t="str">
            <v>MCL</v>
          </cell>
          <cell r="H1353" t="str">
            <v>CORTE</v>
          </cell>
        </row>
        <row r="1354">
          <cell r="C1354" t="str">
            <v>32-006261</v>
          </cell>
          <cell r="D1354" t="str">
            <v>TXABFA065B002</v>
          </cell>
          <cell r="E1354" t="str">
            <v>ALIMENTOS BOTALON, C.A.</v>
          </cell>
          <cell r="F1354" t="str">
            <v>LAMINACION IMPRESA CAFÉ MOLIDO GOURMET FLOR DE ARAUCA 200g</v>
          </cell>
          <cell r="G1354" t="str">
            <v>CX</v>
          </cell>
          <cell r="H1354" t="str">
            <v>LAMINACION</v>
          </cell>
        </row>
        <row r="1355">
          <cell r="C1355" t="str">
            <v>32-006262</v>
          </cell>
          <cell r="D1355" t="str">
            <v>TXABFA065A001</v>
          </cell>
          <cell r="E1355" t="str">
            <v>ALIMENTOS BOTALON, C.A.</v>
          </cell>
          <cell r="F1355" t="str">
            <v>LAMINACION IMPRESA CAFÉ MOLIDO GOURMET FLOR DE ARAUCA 500g</v>
          </cell>
          <cell r="G1355" t="str">
            <v>CX</v>
          </cell>
          <cell r="H1355" t="str">
            <v>LAMINACION</v>
          </cell>
        </row>
        <row r="1356">
          <cell r="C1356" t="str">
            <v>32-006249</v>
          </cell>
          <cell r="D1356" t="str">
            <v>TMARMA045A001</v>
          </cell>
          <cell r="E1356" t="str">
            <v>ALFONZO RIVAS &amp; CIA, C.A.</v>
          </cell>
          <cell r="F1356" t="str">
            <v>LAMINACION IMPRESA MAIZORITOS AZUCARADAS 240g</v>
          </cell>
          <cell r="G1356" t="str">
            <v>MCL</v>
          </cell>
          <cell r="H1356" t="str">
            <v>LAMINACION</v>
          </cell>
        </row>
        <row r="1357">
          <cell r="C1357" t="str">
            <v>32-006270</v>
          </cell>
          <cell r="D1357" t="str">
            <v>TMFFLU2400001</v>
          </cell>
          <cell r="E1357" t="str">
            <v>FABRICA FESTA S.A.</v>
          </cell>
          <cell r="F1357" t="str">
            <v>LAMINACION LINER INDUCCION UNIVERSAL SIN IMPRESIÓN</v>
          </cell>
          <cell r="G1357" t="str">
            <v>MCL</v>
          </cell>
          <cell r="H1357" t="str">
            <v>CORTE</v>
          </cell>
        </row>
        <row r="1358">
          <cell r="C1358" t="str">
            <v>01-2967</v>
          </cell>
          <cell r="D1358" t="str">
            <v>TMSVRM0890001</v>
          </cell>
          <cell r="E1358" t="str">
            <v>SONOCO VENEZOLANA, C.A.</v>
          </cell>
          <cell r="F1358" t="str">
            <v>LAMINACION LINER RM-511 SIN IMPRESIÓN 175 mm</v>
          </cell>
          <cell r="G1358" t="str">
            <v>MCL</v>
          </cell>
          <cell r="H1358" t="str">
            <v>LAMINACION</v>
          </cell>
        </row>
        <row r="1359">
          <cell r="C1359" t="str">
            <v>01-2947</v>
          </cell>
          <cell r="D1359" t="str">
            <v>TXPADQ045B002</v>
          </cell>
          <cell r="E1359" t="str">
            <v>PEPSICO ALIMENTOS, S.C.A.</v>
          </cell>
          <cell r="F1359" t="str">
            <v xml:space="preserve">LAMINACIÓN IMPRESA DORITOS MEGA QUESO XXL 420 g  </v>
          </cell>
          <cell r="G1359" t="str">
            <v>CX</v>
          </cell>
          <cell r="H1359" t="str">
            <v>LAMINACION</v>
          </cell>
        </row>
        <row r="1360">
          <cell r="C1360" t="str">
            <v>32-006264</v>
          </cell>
          <cell r="D1360" t="str">
            <v>TXABSS065B002</v>
          </cell>
          <cell r="E1360" t="str">
            <v>ALIMENTOS BOTALON, C.A.</v>
          </cell>
          <cell r="F1360" t="str">
            <v>LAMINACION IMPRESA CAFÉ MOLIDO GOURMET SAN SALVADOR 500 g</v>
          </cell>
          <cell r="G1360" t="str">
            <v>CX</v>
          </cell>
          <cell r="H1360" t="str">
            <v>LAMINACION</v>
          </cell>
        </row>
        <row r="1361">
          <cell r="C1361" t="str">
            <v>32-006263</v>
          </cell>
          <cell r="D1361" t="str">
            <v>TXABSS065C002</v>
          </cell>
          <cell r="E1361" t="str">
            <v>ALIMENTOS BOTALON, C.A.</v>
          </cell>
          <cell r="F1361" t="str">
            <v>LAMINACION IMPRESA CAFÉ MOLIDO GOURMET SAN SALVADOR 200g</v>
          </cell>
          <cell r="G1361" t="str">
            <v>CX</v>
          </cell>
          <cell r="H1361" t="str">
            <v>LAMINACION</v>
          </cell>
        </row>
        <row r="1362">
          <cell r="C1362" t="str">
            <v>01-2968</v>
          </cell>
          <cell r="D1362" t="str">
            <v>TMTCPF110A001</v>
          </cell>
          <cell r="E1362" t="str">
            <v>TUCAREN, C.A.</v>
          </cell>
          <cell r="F1362" t="str">
            <v>LAMINACION IMPRESA CORES POLIFILM</v>
          </cell>
          <cell r="G1362" t="str">
            <v>MCL</v>
          </cell>
          <cell r="H1362" t="str">
            <v>LAMINACION</v>
          </cell>
        </row>
        <row r="1363">
          <cell r="C1363" t="str">
            <v>01-2952</v>
          </cell>
          <cell r="D1363" t="str">
            <v>TXPAMP036A001</v>
          </cell>
          <cell r="E1363" t="str">
            <v>PEPSICO ALIMENTOS, S.C.A.</v>
          </cell>
          <cell r="F1363" t="str">
            <v>LAMINACION IMPRESA CHEETOS MEGA PUFF 110g</v>
          </cell>
          <cell r="G1363" t="str">
            <v>CX</v>
          </cell>
          <cell r="H1363" t="str">
            <v>LAMINACION</v>
          </cell>
        </row>
        <row r="1364">
          <cell r="C1364" t="str">
            <v>32-006238</v>
          </cell>
          <cell r="D1364" t="str">
            <v>TXAVAM023A001</v>
          </cell>
          <cell r="E1364" t="str">
            <v>ANVIAGUA, C. A.</v>
          </cell>
          <cell r="F1364" t="str">
            <v>ETIQUETA IMPRESA AGUA MINERAL LOS ALPES 330ml</v>
          </cell>
          <cell r="G1364" t="str">
            <v>CX</v>
          </cell>
          <cell r="H1364" t="str">
            <v>CORTE</v>
          </cell>
        </row>
        <row r="1365">
          <cell r="C1365" t="str">
            <v>32-006258</v>
          </cell>
          <cell r="D1365" t="str">
            <v>TMAHPG0600001</v>
          </cell>
          <cell r="E1365" t="str">
            <v>ALIMENTOS HEINZ, C.A.</v>
          </cell>
          <cell r="F1365" t="str">
            <v>POLYPOUCH (LAMINADO PARA GELATINA)</v>
          </cell>
          <cell r="G1365" t="str">
            <v>MCL</v>
          </cell>
          <cell r="H1365" t="str">
            <v>LAMINACION</v>
          </cell>
        </row>
        <row r="1366">
          <cell r="C1366" t="str">
            <v>32-006268</v>
          </cell>
          <cell r="D1366" t="str">
            <v>TXAVAM023A001</v>
          </cell>
          <cell r="E1366" t="str">
            <v>ANVIAGUA, C. A.</v>
          </cell>
          <cell r="F1366" t="str">
            <v>ETIQUETA IMPRESA AGUA MINERAL LOS ALPES 330ml</v>
          </cell>
          <cell r="G1366" t="str">
            <v>CX</v>
          </cell>
          <cell r="H1366" t="str">
            <v>CORTE</v>
          </cell>
        </row>
        <row r="1367">
          <cell r="C1367" t="str">
            <v>01-2971</v>
          </cell>
          <cell r="D1367" t="str">
            <v>TMSCFD106A003</v>
          </cell>
          <cell r="E1367" t="str">
            <v>SERVICIOS INDUTRIALES SERGEIN CHAPARRO</v>
          </cell>
          <cell r="F1367" t="str">
            <v>LAMINACION IMPRESA FONDO DORADO</v>
          </cell>
          <cell r="G1367" t="str">
            <v>MCL</v>
          </cell>
          <cell r="H1367" t="str">
            <v>LAMINACION</v>
          </cell>
        </row>
        <row r="1368">
          <cell r="C1368" t="str">
            <v>01-2970</v>
          </cell>
          <cell r="D1368" t="str">
            <v>TMEIGP207A001</v>
          </cell>
          <cell r="E1368" t="str">
            <v>ENVASES INDUSTRIALES DEL CENTRO C.A.</v>
          </cell>
          <cell r="F1368" t="str">
            <v>LINNER MTP  IMPRESO GARANTIA DE PUREZA</v>
          </cell>
          <cell r="G1368" t="str">
            <v>MCL</v>
          </cell>
          <cell r="H1368" t="str">
            <v>CORTE</v>
          </cell>
        </row>
        <row r="1369">
          <cell r="C1369" t="str">
            <v>01-2964</v>
          </cell>
          <cell r="D1369" t="str">
            <v>TMGCOF043B001</v>
          </cell>
          <cell r="E1369" t="str">
            <v>GENIA CARE, C.A.</v>
          </cell>
          <cell r="F1369" t="str">
            <v>POLYPOUCH IMPRESO FRENTE GASA ESTERIZADAS ORTOBAN 10 * 10 cm</v>
          </cell>
          <cell r="G1369" t="str">
            <v>MCL</v>
          </cell>
          <cell r="H1369" t="str">
            <v>LAMINACION</v>
          </cell>
        </row>
        <row r="1370">
          <cell r="C1370" t="str">
            <v>01-2969</v>
          </cell>
          <cell r="D1370" t="str">
            <v>TXPCPF023C001</v>
          </cell>
          <cell r="E1370" t="str">
            <v xml:space="preserve">PEPSI-COLA VENEZUELA, C.A. </v>
          </cell>
          <cell r="F1370" t="str">
            <v>ETIQUETA IMPRESA PEPSI  FREE 2 L</v>
          </cell>
          <cell r="G1370" t="str">
            <v>CX</v>
          </cell>
          <cell r="H1370" t="str">
            <v>CORTE</v>
          </cell>
        </row>
        <row r="1371">
          <cell r="C1371" t="str">
            <v>32-006282</v>
          </cell>
          <cell r="D1371" t="str">
            <v>TMLIPR0450001</v>
          </cell>
          <cell r="E1371" t="str">
            <v>LITO INNOVACIÓN 3.000, C. A.</v>
          </cell>
          <cell r="F1371" t="str">
            <v>POLYPOUCH SIN IMPRESIÓN</v>
          </cell>
          <cell r="G1371" t="str">
            <v>MCL</v>
          </cell>
          <cell r="H1371" t="str">
            <v>LAMINACION</v>
          </cell>
        </row>
        <row r="1372">
          <cell r="C1372" t="str">
            <v>32-006271</v>
          </cell>
          <cell r="D1372" t="str">
            <v>TXCHPP0270001</v>
          </cell>
          <cell r="E1372" t="str">
            <v>HELADERIA LA CHARLOTTE ICE, C.A.</v>
          </cell>
          <cell r="F1372" t="str">
            <v>BOPP SIN IMPRESIÓN</v>
          </cell>
          <cell r="G1372" t="str">
            <v>CX</v>
          </cell>
          <cell r="H1372" t="str">
            <v>CORTE</v>
          </cell>
        </row>
        <row r="1373">
          <cell r="C1373" t="str">
            <v>32-006281</v>
          </cell>
          <cell r="D1373" t="str">
            <v>TMLVPL071B001</v>
          </cell>
          <cell r="E1373" t="str">
            <v>LEVAPAN VENEZOLANA, S.A.</v>
          </cell>
          <cell r="F1373" t="str">
            <v>POLYPOUCH PARAFINADO IMPRESO LEVAPAN</v>
          </cell>
          <cell r="G1373" t="str">
            <v>MCL</v>
          </cell>
          <cell r="H1373" t="str">
            <v>LAMINACION</v>
          </cell>
        </row>
        <row r="1374">
          <cell r="C1374" t="str">
            <v>01-2965</v>
          </cell>
          <cell r="D1374" t="str">
            <v>TMGC0D0300002</v>
          </cell>
          <cell r="E1374" t="str">
            <v>GENIA CARE, C.A.</v>
          </cell>
          <cell r="F1374" t="str">
            <v>DORSO SIN IMPRESIÓN GASAS ESTERIZABLES ORTOBAN 10 * 10 cm</v>
          </cell>
          <cell r="G1374" t="str">
            <v>MCL</v>
          </cell>
          <cell r="H1374" t="str">
            <v>LAMINACION</v>
          </cell>
        </row>
        <row r="1375">
          <cell r="C1375" t="str">
            <v>01-2974</v>
          </cell>
          <cell r="D1375" t="str">
            <v>TMCLPD073A001</v>
          </cell>
          <cell r="E1375" t="str">
            <v>CELOVEN, C.A.</v>
          </cell>
          <cell r="F1375" t="str">
            <v>POLYPOUCH SILICONADO DECOCEL 73 g</v>
          </cell>
          <cell r="G1375" t="str">
            <v>MCL</v>
          </cell>
          <cell r="H1375" t="str">
            <v>LAMINACION</v>
          </cell>
        </row>
        <row r="1376">
          <cell r="C1376" t="str">
            <v>32-006264</v>
          </cell>
          <cell r="D1376" t="str">
            <v>TXABSS065B002</v>
          </cell>
          <cell r="E1376" t="str">
            <v>ALIMENTOS BOTALON, C.A.</v>
          </cell>
          <cell r="F1376" t="str">
            <v>LAMINACION IMPRESA CAFÉ MOLIDO GOURMET SAN SALVADOR 500 g</v>
          </cell>
          <cell r="G1376" t="str">
            <v>CX</v>
          </cell>
          <cell r="H1376" t="str">
            <v>LAMINACION</v>
          </cell>
        </row>
        <row r="1377">
          <cell r="C1377" t="str">
            <v>21-0305</v>
          </cell>
          <cell r="D1377" t="str">
            <v>TMPNTG0870001</v>
          </cell>
          <cell r="E1377" t="str">
            <v>PROCESADORA NATURALYST, S.A.</v>
          </cell>
          <cell r="F1377" t="str">
            <v>LAMINACION TAPA DE GALON SIN IMPRESIÓN</v>
          </cell>
          <cell r="G1377" t="str">
            <v>MCL</v>
          </cell>
          <cell r="H1377" t="str">
            <v>LAMINACION</v>
          </cell>
        </row>
        <row r="1378">
          <cell r="C1378" t="str">
            <v>01-2975</v>
          </cell>
          <cell r="D1378" t="str">
            <v>TMAPTG0860001</v>
          </cell>
          <cell r="E1378" t="str">
            <v>ALIMENTOS POLAR COMERCIAL, C.A.</v>
          </cell>
          <cell r="F1378" t="str">
            <v>LAMINACION TAPAS GALÓN – 110 SIN IMPRESION</v>
          </cell>
          <cell r="G1378" t="str">
            <v>MCL</v>
          </cell>
          <cell r="H1378" t="str">
            <v>LAMINACION</v>
          </cell>
        </row>
        <row r="1379">
          <cell r="C1379" t="str">
            <v>32-006250</v>
          </cell>
          <cell r="D1379" t="str">
            <v>TMARCF045A001</v>
          </cell>
          <cell r="E1379" t="str">
            <v>ALFONZO RIVAS &amp; CIA, C.A.</v>
          </cell>
          <cell r="F1379" t="str">
            <v>LAMINACION IMPRESA MAIZORITOS CRONCH FLAKES 300g</v>
          </cell>
          <cell r="G1379" t="str">
            <v>MCL</v>
          </cell>
          <cell r="H1379" t="str">
            <v>LAMINACION</v>
          </cell>
        </row>
        <row r="1380">
          <cell r="C1380" t="str">
            <v>32-006253</v>
          </cell>
          <cell r="D1380" t="str">
            <v>TMARCF045A001</v>
          </cell>
          <cell r="E1380" t="str">
            <v>ALFONZO RIVAS &amp; CIA, C.A.</v>
          </cell>
          <cell r="F1380" t="str">
            <v>LAMINACION IMPRESA MAIZORITOS CRONCH FLAKES 300g</v>
          </cell>
          <cell r="G1380" t="str">
            <v>MCL</v>
          </cell>
          <cell r="H1380" t="str">
            <v>LAMINACION</v>
          </cell>
        </row>
        <row r="1381">
          <cell r="C1381" t="str">
            <v>01-2984</v>
          </cell>
          <cell r="D1381" t="str">
            <v>TXMSGN030B001</v>
          </cell>
          <cell r="E1381" t="str">
            <v>MULTINACIONAL DE SABORES C.A.</v>
          </cell>
          <cell r="F1381" t="str">
            <v>ETIQUETA IMPRESA REFRESCO GLUP COLA NEGRA 1,5 L</v>
          </cell>
          <cell r="G1381" t="str">
            <v>CX</v>
          </cell>
          <cell r="H1381" t="str">
            <v>CORTE</v>
          </cell>
        </row>
        <row r="1382">
          <cell r="C1382" t="str">
            <v>01-2972</v>
          </cell>
          <cell r="D1382" t="str">
            <v>TMEDFS0270001</v>
          </cell>
          <cell r="E1382" t="str">
            <v>FABRICA DE PRODUCTOS IMPERMEABILIZANTES EDIL C.A.,</v>
          </cell>
          <cell r="F1382" t="str">
            <v>FILM TRANSPARENTE SILICONIZADO SIN IMPRESIÓN</v>
          </cell>
          <cell r="G1382" t="str">
            <v>MCL</v>
          </cell>
          <cell r="H1382" t="str">
            <v>LAMINACION</v>
          </cell>
        </row>
        <row r="1383">
          <cell r="C1383" t="str">
            <v>01-2973</v>
          </cell>
          <cell r="D1383" t="str">
            <v>TMEDFS0270001</v>
          </cell>
          <cell r="E1383" t="str">
            <v>FABRICA DE PRODUCTOS IMPERMEABILIZANTES EDIL C.A.,</v>
          </cell>
          <cell r="F1383" t="str">
            <v>FILM TRANSPARENTE SILICONIZADO SIN IMPRESIÓN</v>
          </cell>
          <cell r="G1383" t="str">
            <v>MCL</v>
          </cell>
          <cell r="H1383" t="str">
            <v>LAMINACION</v>
          </cell>
        </row>
        <row r="1384">
          <cell r="C1384" t="str">
            <v>01-2989</v>
          </cell>
          <cell r="D1384" t="str">
            <v>TXPAPS031A001</v>
          </cell>
          <cell r="E1384" t="str">
            <v>PEPSICO ALIMENTOS, S.C.A.</v>
          </cell>
          <cell r="F1384" t="str">
            <v>LAMINACIÓN IMPRESA PEPITO ORIGINAL (SIN VITAMINA) 25g</v>
          </cell>
          <cell r="G1384" t="str">
            <v>CX</v>
          </cell>
          <cell r="H1384" t="str">
            <v>LAMINACION</v>
          </cell>
        </row>
        <row r="1385">
          <cell r="C1385" t="str">
            <v>01-2994</v>
          </cell>
          <cell r="D1385" t="str">
            <v>TXPADQ045B002</v>
          </cell>
          <cell r="E1385" t="str">
            <v>PEPSICO ALIMENTOS, S.C.A.</v>
          </cell>
          <cell r="F1385" t="str">
            <v xml:space="preserve">LAMINACIÓN IMPRESA DORITOS MEGA QUESO XXL 420 g  </v>
          </cell>
          <cell r="G1385" t="str">
            <v>CX</v>
          </cell>
          <cell r="H1385" t="str">
            <v>LAMINACION</v>
          </cell>
        </row>
        <row r="1386">
          <cell r="C1386" t="str">
            <v>01-2993</v>
          </cell>
          <cell r="D1386" t="str">
            <v>TXPADQ040A001</v>
          </cell>
          <cell r="E1386" t="str">
            <v>PEPSICO ALIMENTOS, S.C.A.</v>
          </cell>
          <cell r="F1386" t="str">
            <v>LAMINACIÓN IMPRESA DORITOS MEGA QUESO 150g.</v>
          </cell>
          <cell r="G1386" t="str">
            <v>CX</v>
          </cell>
          <cell r="H1386" t="str">
            <v>LAMINACION</v>
          </cell>
        </row>
        <row r="1387">
          <cell r="C1387" t="str">
            <v>01-2988</v>
          </cell>
          <cell r="D1387" t="str">
            <v>TXPACT040A002</v>
          </cell>
          <cell r="E1387" t="str">
            <v>PEPSICO ALIMENTOS, S.C.A.</v>
          </cell>
          <cell r="F1387" t="str">
            <v>LAMINACION IMPRESA CHEESE TRIS 150g</v>
          </cell>
          <cell r="G1387" t="str">
            <v>CX</v>
          </cell>
          <cell r="H1387" t="str">
            <v>LAMINACION</v>
          </cell>
        </row>
        <row r="1388">
          <cell r="C1388" t="str">
            <v>01-2995</v>
          </cell>
          <cell r="D1388" t="str">
            <v>TMSCFD106A003</v>
          </cell>
          <cell r="E1388" t="str">
            <v>SERVICIOS INDUTRIALES SERGEIN CHAPARRO</v>
          </cell>
          <cell r="F1388" t="str">
            <v>LAMINACION IMPRESA FONDO DORADO</v>
          </cell>
          <cell r="G1388" t="str">
            <v>MCL</v>
          </cell>
          <cell r="H1388" t="str">
            <v>LAMINACION</v>
          </cell>
        </row>
        <row r="1389">
          <cell r="C1389" t="str">
            <v>01-2996</v>
          </cell>
          <cell r="D1389" t="str">
            <v>TMMCFP1040003</v>
          </cell>
          <cell r="E1389" t="str">
            <v>SERVICIOS INDUTRIALES SERGEIN CHAPARRO</v>
          </cell>
          <cell r="F1389" t="str">
            <v>LAMINACION FONDO PLATA SIN IMPRESIÓN</v>
          </cell>
          <cell r="G1389" t="str">
            <v>MCL</v>
          </cell>
          <cell r="H1389" t="str">
            <v>LAMINACION</v>
          </cell>
        </row>
        <row r="1390">
          <cell r="C1390" t="str">
            <v>01-2997</v>
          </cell>
          <cell r="D1390" t="str">
            <v>TMSCFN105A001</v>
          </cell>
          <cell r="E1390" t="str">
            <v>SERVICIOS INDUTRIALES SERGEIN CHAPARRO</v>
          </cell>
          <cell r="F1390" t="str">
            <v>CINTA LAMINADA LOMO DE CUADERNO NEGRO BRILLANTE</v>
          </cell>
          <cell r="G1390" t="str">
            <v>MCL</v>
          </cell>
          <cell r="H1390" t="str">
            <v>CORTE</v>
          </cell>
        </row>
        <row r="1391">
          <cell r="C1391" t="str">
            <v>01-2990</v>
          </cell>
          <cell r="D1391" t="str">
            <v>TXPACT040B002</v>
          </cell>
          <cell r="E1391" t="str">
            <v>PEPSICO ALIMENTOS, S.C.A.</v>
          </cell>
          <cell r="F1391" t="str">
            <v>LAMINACION IMPRESA CHEESE TRIS 54g</v>
          </cell>
          <cell r="G1391" t="str">
            <v>CX</v>
          </cell>
          <cell r="H1391" t="str">
            <v>LAMINACION</v>
          </cell>
        </row>
        <row r="1392">
          <cell r="C1392" t="str">
            <v>01-2962</v>
          </cell>
          <cell r="D1392" t="str">
            <v>TMAWAA057A001</v>
          </cell>
          <cell r="E1392" t="str">
            <v>ALUM-WARE PRODUCTOS DE ALUMINIO C.A.</v>
          </cell>
          <cell r="F1392" t="str">
            <v>POLYPOUCH IMPRESO ANTIGRASO ALUM-WARE</v>
          </cell>
          <cell r="G1392" t="str">
            <v>MCL</v>
          </cell>
          <cell r="H1392" t="str">
            <v>LAMINACION</v>
          </cell>
        </row>
        <row r="1393">
          <cell r="C1393" t="str">
            <v>01-2976</v>
          </cell>
          <cell r="D1393" t="str">
            <v>TXMSGN030C001</v>
          </cell>
          <cell r="E1393" t="str">
            <v>MULTINACIONAL DE SABORES C.A.</v>
          </cell>
          <cell r="F1393" t="str">
            <v>ETIQUETA IMPRESA REFRESCO GLUP COLA NEGRA 1 L</v>
          </cell>
          <cell r="G1393" t="str">
            <v>CX</v>
          </cell>
          <cell r="H1393" t="str">
            <v>CORTE</v>
          </cell>
        </row>
        <row r="1394">
          <cell r="C1394" t="str">
            <v>01-2980</v>
          </cell>
          <cell r="D1394" t="str">
            <v>TXMSGN030D001</v>
          </cell>
          <cell r="E1394" t="str">
            <v>MULTINACIONAL DE SABORES C.A.</v>
          </cell>
          <cell r="F1394" t="str">
            <v>ETIQUETA IMPRESA REFRESCO GLUP COLA NEGRA 400 ml</v>
          </cell>
          <cell r="G1394" t="str">
            <v>CX</v>
          </cell>
          <cell r="H1394" t="str">
            <v>CORTE</v>
          </cell>
        </row>
        <row r="1395">
          <cell r="C1395" t="str">
            <v>32-006272</v>
          </cell>
          <cell r="D1395" t="str">
            <v>TMARFL0380001</v>
          </cell>
          <cell r="E1395" t="str">
            <v>ALFONZO RIVAS &amp; CIA, C.A.</v>
          </cell>
          <cell r="F1395" t="str">
            <v>LAMINACIÓN  SIN IMPRESIÓN FLIPS 220 g</v>
          </cell>
          <cell r="G1395" t="str">
            <v>MCL</v>
          </cell>
          <cell r="H1395" t="str">
            <v>LAMINACION</v>
          </cell>
        </row>
        <row r="1396">
          <cell r="C1396" t="str">
            <v>01-2983</v>
          </cell>
          <cell r="D1396" t="str">
            <v>TXMSGF030D001</v>
          </cell>
          <cell r="E1396" t="str">
            <v>MULTINACIONAL DE SABORES C.A.</v>
          </cell>
          <cell r="F1396" t="str">
            <v>ETIQUETA IMPRESA REFRESCO GLUP FRESH 400 ml</v>
          </cell>
          <cell r="G1396" t="str">
            <v>CX</v>
          </cell>
          <cell r="H1396" t="str">
            <v>CORTE</v>
          </cell>
        </row>
        <row r="1397">
          <cell r="C1397" t="str">
            <v>01-2979</v>
          </cell>
          <cell r="D1397" t="str">
            <v>TXMSGF030C001</v>
          </cell>
          <cell r="E1397" t="str">
            <v>MULTINACIONAL DE SABORES C.A.</v>
          </cell>
          <cell r="F1397" t="str">
            <v>ETIQUETA IMPRESA REFRESCO GLUP FRESH 1 L</v>
          </cell>
          <cell r="G1397" t="str">
            <v>CX</v>
          </cell>
          <cell r="H1397" t="str">
            <v>CORTE</v>
          </cell>
        </row>
        <row r="1398">
          <cell r="C1398" t="str">
            <v>01-2998</v>
          </cell>
          <cell r="D1398" t="str">
            <v>TMPHSZ0230001</v>
          </cell>
          <cell r="E1398" t="str">
            <v>PHARSANA DE VENEZUELA,C.A</v>
          </cell>
          <cell r="F1398" t="str">
            <v>BOPP  FRONTAL SECUREZZA SIN IMPRESIÓN</v>
          </cell>
          <cell r="G1398" t="str">
            <v>MCL</v>
          </cell>
          <cell r="H1398" t="str">
            <v>LAMINACION</v>
          </cell>
        </row>
        <row r="1399">
          <cell r="C1399" t="str">
            <v>01-3001</v>
          </cell>
          <cell r="D1399" t="str">
            <v>TXPAPS049B001</v>
          </cell>
          <cell r="E1399" t="str">
            <v>PEPSICO ALIMENTOS, S.C.A.</v>
          </cell>
          <cell r="F1399" t="str">
            <v>LAMINACION IMPRESA PEPITO ORIGINAL XXL (SIN VATAMINA)180g</v>
          </cell>
          <cell r="G1399" t="str">
            <v>CX</v>
          </cell>
          <cell r="H1399" t="str">
            <v>LAMINACION</v>
          </cell>
        </row>
        <row r="1400">
          <cell r="C1400" t="str">
            <v>32-006266</v>
          </cell>
          <cell r="D1400" t="str">
            <v>TXTFCA040C001</v>
          </cell>
          <cell r="E1400" t="str">
            <v>INVERSIONES TORREFACCION DEL CAFÉ, C.A</v>
          </cell>
          <cell r="F1400" t="str">
            <v xml:space="preserve">LAMINACION IMPRESA CAFÉ AMANECER MOLIDO GOURMET 100g </v>
          </cell>
          <cell r="G1400" t="str">
            <v>CX</v>
          </cell>
          <cell r="H1400" t="str">
            <v>LAMINACION</v>
          </cell>
        </row>
        <row r="1401">
          <cell r="C1401" t="str">
            <v>32-006267</v>
          </cell>
          <cell r="D1401" t="str">
            <v>TXTFDN040C001</v>
          </cell>
          <cell r="E1401" t="str">
            <v>INVERSIONES TORREFACCION DEL CAFÉ, C.A</v>
          </cell>
          <cell r="F1401" t="str">
            <v>LAMINACION IMPRESA CAFÉ DELLA NONNA MOLIDO GOURMET 100g</v>
          </cell>
          <cell r="G1401" t="str">
            <v>CX</v>
          </cell>
          <cell r="H1401" t="str">
            <v>LAMINACION</v>
          </cell>
        </row>
        <row r="1402">
          <cell r="C1402" t="str">
            <v>01-3004</v>
          </cell>
          <cell r="D1402" t="str">
            <v>TXPATR049C001</v>
          </cell>
          <cell r="E1402" t="str">
            <v>PEPSICO ALIMENTOS, S.C.A.</v>
          </cell>
          <cell r="F1402" t="str">
            <v>LAMINACION IMPRESA DE TODITO RESUELTO XXL 400g</v>
          </cell>
          <cell r="G1402" t="str">
            <v>CX</v>
          </cell>
          <cell r="H1402" t="str">
            <v>LAMINACION</v>
          </cell>
        </row>
        <row r="1403">
          <cell r="C1403" t="str">
            <v>01-3000</v>
          </cell>
          <cell r="D1403" t="str">
            <v>TXPAPS040C001</v>
          </cell>
          <cell r="E1403" t="str">
            <v>PEPSICO ALIMENTOS, S.C.A.</v>
          </cell>
          <cell r="F1403" t="str">
            <v>LAMINACIÓN IMPRESA PEPITO ORIGINAL (SIN VITAMINA) 80g</v>
          </cell>
          <cell r="G1403" t="str">
            <v>CX</v>
          </cell>
          <cell r="H1403" t="str">
            <v>LAMINACION</v>
          </cell>
        </row>
        <row r="1404">
          <cell r="C1404" t="str">
            <v>01-3002</v>
          </cell>
          <cell r="D1404" t="str">
            <v>TXPACB036B001</v>
          </cell>
          <cell r="E1404" t="str">
            <v>PEPSICO ALIMENTOS, S.C.A.</v>
          </cell>
          <cell r="F1404" t="str">
            <v>LAMINACIÓN IMPRESA CHEETOS BOLIQUESO 110g</v>
          </cell>
          <cell r="G1404" t="str">
            <v>CX</v>
          </cell>
          <cell r="H1404" t="str">
            <v>LAMINACION</v>
          </cell>
        </row>
        <row r="1405">
          <cell r="C1405" t="str">
            <v>32-006287</v>
          </cell>
          <cell r="D1405" t="str">
            <v>TMMCGP207A001</v>
          </cell>
          <cell r="E1405" t="str">
            <v>REDICA,  C.A.</v>
          </cell>
          <cell r="F1405" t="str">
            <v>LINNER MTP  IMPRESO GARANTIA DE PUREZA</v>
          </cell>
          <cell r="G1405" t="str">
            <v>MCL</v>
          </cell>
          <cell r="H1405" t="str">
            <v>LAMINACION</v>
          </cell>
        </row>
        <row r="1406">
          <cell r="C1406" t="str">
            <v>01-3005</v>
          </cell>
          <cell r="D1406" t="str">
            <v>TXPATR040A001</v>
          </cell>
          <cell r="E1406" t="str">
            <v>PEPSICO ALIMENTOS, S.C.A.</v>
          </cell>
          <cell r="F1406" t="str">
            <v>LAMINACION IMPRESA DE TODITO RESUELTO 130g</v>
          </cell>
          <cell r="G1406" t="str">
            <v>CX</v>
          </cell>
          <cell r="H1406" t="str">
            <v>LAMINACION</v>
          </cell>
        </row>
        <row r="1407">
          <cell r="C1407" t="str">
            <v>01-3003</v>
          </cell>
          <cell r="D1407" t="str">
            <v>TXPATR040B001</v>
          </cell>
          <cell r="E1407" t="str">
            <v>PEPSICO ALIMENTOS, S.C.A.</v>
          </cell>
          <cell r="F1407" t="str">
            <v>LAMINACION IMPRESA DE TODITO RESUELTO 45g</v>
          </cell>
          <cell r="G1407" t="str">
            <v>CX</v>
          </cell>
          <cell r="H1407" t="str">
            <v>LAMINACION</v>
          </cell>
        </row>
        <row r="1408">
          <cell r="C1408" t="str">
            <v>01-2982</v>
          </cell>
          <cell r="D1408" t="str">
            <v>TXMSGU030C001</v>
          </cell>
          <cell r="E1408" t="str">
            <v>MULTINACIONAL DE SABORES C.A.</v>
          </cell>
          <cell r="F1408" t="str">
            <v>ETIQUETA IMPRESA REFRESCO GLUP UVA 400 ml</v>
          </cell>
          <cell r="G1408" t="str">
            <v>CX</v>
          </cell>
          <cell r="H1408" t="str">
            <v>CORTE</v>
          </cell>
        </row>
        <row r="1409">
          <cell r="C1409" t="str">
            <v>01-2978</v>
          </cell>
          <cell r="D1409" t="str">
            <v>TXMSGU030D001</v>
          </cell>
          <cell r="E1409" t="str">
            <v>MULTINACIONAL DE SABORES C.A.</v>
          </cell>
          <cell r="F1409" t="str">
            <v>ETIQUETA IMPRESA REFRESCO GLUP UVA 1 L</v>
          </cell>
          <cell r="G1409" t="str">
            <v>CX</v>
          </cell>
          <cell r="H1409" t="str">
            <v>CORTE</v>
          </cell>
        </row>
        <row r="1410">
          <cell r="C1410" t="str">
            <v>01-2981</v>
          </cell>
          <cell r="D1410" t="str">
            <v>TXMSGK030D001</v>
          </cell>
          <cell r="E1410" t="str">
            <v>MULTINACIONAL DE SABORES C.A.</v>
          </cell>
          <cell r="F1410" t="str">
            <v>ETIQUETA IMPRESA REFRESCO GLUP KOLITA 400 ml</v>
          </cell>
          <cell r="G1410" t="str">
            <v>CX</v>
          </cell>
          <cell r="H1410" t="str">
            <v>CORTE</v>
          </cell>
        </row>
        <row r="1411">
          <cell r="C1411" t="str">
            <v>01-2977</v>
          </cell>
          <cell r="D1411" t="str">
            <v>TXMSGK030C001</v>
          </cell>
          <cell r="E1411" t="str">
            <v>MULTINACIONAL DE SABORES C.A.</v>
          </cell>
          <cell r="F1411" t="str">
            <v>ETIQUETA IMPRESA REFRESCO GLUP KOLITTA 1 L</v>
          </cell>
          <cell r="G1411" t="str">
            <v>CX</v>
          </cell>
          <cell r="H1411" t="str">
            <v>CORTE</v>
          </cell>
        </row>
        <row r="1412">
          <cell r="C1412" t="str">
            <v>32-006273</v>
          </cell>
          <cell r="D1412" t="str">
            <v>TMARYC096A001</v>
          </cell>
          <cell r="E1412" t="str">
            <v>ALFONZO RIVAS &amp; CIA, C.A.</v>
          </cell>
          <cell r="F1412" t="str">
            <v>LAMINACION IMPRESA YELIGHT CEREZA 12 g</v>
          </cell>
          <cell r="G1412" t="str">
            <v>MCL</v>
          </cell>
          <cell r="H1412" t="str">
            <v>LAMINACION</v>
          </cell>
        </row>
        <row r="1413">
          <cell r="C1413" t="str">
            <v>01-3006</v>
          </cell>
          <cell r="D1413" t="str">
            <v>TXPARF040A001</v>
          </cell>
          <cell r="E1413" t="str">
            <v>PEPSICO ALIMENTOS, S.C.A.</v>
          </cell>
          <cell r="F1413" t="str">
            <v>LAMINACION IMPRESA RUFFLES QUESO 36g</v>
          </cell>
          <cell r="G1413" t="str">
            <v>CX</v>
          </cell>
          <cell r="H1413" t="str">
            <v>LAMINACION</v>
          </cell>
        </row>
        <row r="1414">
          <cell r="C1414" t="str">
            <v>21-0306</v>
          </cell>
          <cell r="D1414" t="str">
            <v>TXAMCP040A001</v>
          </cell>
          <cell r="E1414" t="str">
            <v>ALIMENTOS MUNCHY, C.A.</v>
          </cell>
          <cell r="F1414" t="str">
            <v>LAMINACION IMPRESA CHICHARRON SON PICANTE 62 g</v>
          </cell>
          <cell r="G1414" t="str">
            <v>CX</v>
          </cell>
          <cell r="H1414" t="str">
            <v>LAMINACION</v>
          </cell>
        </row>
        <row r="1415">
          <cell r="C1415" t="str">
            <v>01-2987</v>
          </cell>
          <cell r="D1415" t="str">
            <v>TXMSGF030B001</v>
          </cell>
          <cell r="E1415" t="str">
            <v>MULTINACIONAL DE SABORES C.A.</v>
          </cell>
          <cell r="F1415" t="str">
            <v>ETIQUETA IMPRESA REFRESCO GLUP FRESH 1,5 L</v>
          </cell>
          <cell r="G1415" t="str">
            <v>CX</v>
          </cell>
          <cell r="H1415" t="str">
            <v>CORTE</v>
          </cell>
        </row>
        <row r="1416">
          <cell r="C1416" t="str">
            <v>01-3010</v>
          </cell>
          <cell r="D1416" t="str">
            <v>TMSCFD106A003</v>
          </cell>
          <cell r="E1416" t="str">
            <v>SERVICIOS INDUTRIALES SERGEIN CHAPARRO</v>
          </cell>
          <cell r="F1416" t="str">
            <v>LAMINACION IMPRESA FONDO DORADO</v>
          </cell>
          <cell r="G1416" t="str">
            <v>MCL</v>
          </cell>
          <cell r="H1416" t="str">
            <v>LAMINACION</v>
          </cell>
        </row>
        <row r="1417">
          <cell r="C1417" t="str">
            <v>01-3012</v>
          </cell>
          <cell r="D1417" t="str">
            <v>TMSCFN105A001</v>
          </cell>
          <cell r="E1417" t="str">
            <v>SERVICIOS INDUTRIALES SERGEIN CHAPARRO</v>
          </cell>
          <cell r="F1417" t="str">
            <v>CINTA LAMINADA LOMO DE CUADERNO NEGRO BRILLANTE</v>
          </cell>
          <cell r="G1417" t="str">
            <v>MCL</v>
          </cell>
          <cell r="H1417" t="str">
            <v>CORTE</v>
          </cell>
        </row>
        <row r="1418">
          <cell r="C1418" t="str">
            <v>01-3011</v>
          </cell>
          <cell r="D1418" t="str">
            <v>TMMCFP1040003</v>
          </cell>
          <cell r="E1418" t="str">
            <v>SERVICIOS INDUTRIALES SERGEIN CHAPARRO</v>
          </cell>
          <cell r="F1418" t="str">
            <v>LAMINACION FONDO PLATA SIN IMPRESIÓN</v>
          </cell>
          <cell r="G1418" t="str">
            <v>MCL</v>
          </cell>
          <cell r="H1418" t="str">
            <v>LAMINACION</v>
          </cell>
        </row>
        <row r="1419">
          <cell r="C1419" t="str">
            <v>01-3008</v>
          </cell>
          <cell r="D1419" t="str">
            <v>TXPARQ031A001</v>
          </cell>
          <cell r="E1419" t="str">
            <v>PEPSICO ALIMENTOS, S.C.A.</v>
          </cell>
          <cell r="F1419" t="str">
            <v>LAMINACIÓN IMPRESA ROSQUIS 32g</v>
          </cell>
          <cell r="G1419" t="str">
            <v>CX</v>
          </cell>
          <cell r="H1419" t="str">
            <v>LAMINACION</v>
          </cell>
        </row>
        <row r="1420">
          <cell r="C1420" t="str">
            <v>01-3009</v>
          </cell>
          <cell r="D1420" t="str">
            <v>TXPARQ040B001</v>
          </cell>
          <cell r="E1420" t="str">
            <v>PEPSICO ALIMENTOS, S.C.A.</v>
          </cell>
          <cell r="F1420" t="str">
            <v>LAMINACIÓN IMPRESA ROSQUIS 135g</v>
          </cell>
          <cell r="G1420" t="str">
            <v>CX</v>
          </cell>
          <cell r="H1420" t="str">
            <v>LAMINACION</v>
          </cell>
        </row>
        <row r="1421">
          <cell r="C1421" t="str">
            <v>01-2986</v>
          </cell>
          <cell r="D1421" t="str">
            <v>TXMSGU030B001</v>
          </cell>
          <cell r="E1421" t="str">
            <v>MULTINACIONAL DE SABORES C.A.</v>
          </cell>
          <cell r="F1421" t="str">
            <v>ETIQUETA IMPRESA REFRESCO GLUP UVA 1,5 L</v>
          </cell>
          <cell r="G1421" t="str">
            <v>CX</v>
          </cell>
          <cell r="H1421" t="str">
            <v>CORTE</v>
          </cell>
        </row>
        <row r="1422">
          <cell r="C1422" t="str">
            <v>01-3013</v>
          </cell>
          <cell r="D1422" t="str">
            <v>TXPCEP023B001</v>
          </cell>
          <cell r="E1422" t="str">
            <v xml:space="preserve">PEPSI-COLA VENEZUELA, C.A. </v>
          </cell>
          <cell r="F1422" t="str">
            <v>ETIQUETA IMPRESA  PEPSI FREE 1 L</v>
          </cell>
          <cell r="G1422" t="str">
            <v>CX</v>
          </cell>
          <cell r="H1422" t="str">
            <v>CORTE</v>
          </cell>
        </row>
        <row r="1423">
          <cell r="C1423" t="str">
            <v>01-3014</v>
          </cell>
          <cell r="D1423" t="str">
            <v>TXPAMP031A001</v>
          </cell>
          <cell r="E1423" t="str">
            <v>PEPSICO ALIMENTOS, S.C.A.</v>
          </cell>
          <cell r="F1423" t="str">
            <v>LAMINACIÓN IMPRESA CHEETOS MEGA PUFFS 28g</v>
          </cell>
          <cell r="G1423" t="str">
            <v>CX</v>
          </cell>
          <cell r="H1423" t="str">
            <v>LAMINACION</v>
          </cell>
        </row>
        <row r="1424">
          <cell r="C1424" t="str">
            <v>32-006292</v>
          </cell>
          <cell r="D1424" t="str">
            <v>TMAHPG0700001</v>
          </cell>
          <cell r="E1424" t="str">
            <v>ALIMENTOS HEINZ, C.A.</v>
          </cell>
          <cell r="F1424" t="str">
            <v>POLYPOUCH SIN IMPRESIÓN (LAMINADO PARA GELATINA)</v>
          </cell>
          <cell r="G1424" t="str">
            <v>MCL</v>
          </cell>
          <cell r="H1424" t="str">
            <v>LAMINACION</v>
          </cell>
        </row>
        <row r="1425">
          <cell r="C1425" t="str">
            <v>01-2985</v>
          </cell>
          <cell r="D1425" t="str">
            <v>TXMSGK030B001</v>
          </cell>
          <cell r="E1425" t="str">
            <v>MULTINACIONAL DE SABORES C.A.</v>
          </cell>
          <cell r="F1425" t="str">
            <v>ETIQUETA IMPRESA REFRESCO GLUP KOLITA 1,5 L</v>
          </cell>
          <cell r="G1425" t="str">
            <v>CX</v>
          </cell>
          <cell r="H1425" t="str">
            <v>CORTE</v>
          </cell>
        </row>
        <row r="1426">
          <cell r="C1426" t="str">
            <v>32-006283</v>
          </cell>
          <cell r="D1426" t="str">
            <v>TMARMF045A001</v>
          </cell>
          <cell r="E1426" t="str">
            <v>ALFONZO RIVAS &amp; CIA, C.A.</v>
          </cell>
          <cell r="F1426" t="str">
            <v>LAMINACION IMPRESA MAIZORITOS FRUTY AROS 240g</v>
          </cell>
          <cell r="G1426" t="str">
            <v>MCL</v>
          </cell>
          <cell r="H1426" t="str">
            <v>LAMINACION</v>
          </cell>
        </row>
        <row r="1427">
          <cell r="C1427" t="str">
            <v>01-3016</v>
          </cell>
          <cell r="D1427" t="str">
            <v>TXPAMP045A001</v>
          </cell>
          <cell r="E1427" t="str">
            <v>PEPSICO ALIMENTOS, S.C.A.</v>
          </cell>
          <cell r="F1427" t="str">
            <v>LAMINACION IMPRESA CHEETOS MEGA PUFF 270 g</v>
          </cell>
          <cell r="G1427" t="str">
            <v>CX</v>
          </cell>
          <cell r="H1427" t="str">
            <v>LAMINACION</v>
          </cell>
        </row>
        <row r="1428">
          <cell r="C1428" t="str">
            <v>01-3015</v>
          </cell>
          <cell r="D1428" t="str">
            <v>TXPAMP036A001</v>
          </cell>
          <cell r="E1428" t="str">
            <v>PEPSICO ALIMENTOS, S.C.A.</v>
          </cell>
          <cell r="F1428" t="str">
            <v>LAMINACION IMPRESA CHEETOS MEGA PUFF 110g</v>
          </cell>
          <cell r="G1428" t="str">
            <v>CX</v>
          </cell>
          <cell r="H1428" t="str">
            <v>LAMINACION</v>
          </cell>
        </row>
        <row r="1429">
          <cell r="C1429" t="str">
            <v>32-006290</v>
          </cell>
          <cell r="D1429" t="str">
            <v>TMAHPF1090001</v>
          </cell>
          <cell r="E1429" t="str">
            <v>ALIMENTOS HEINZ, C.A.</v>
          </cell>
          <cell r="F1429" t="str">
            <v xml:space="preserve">PAPEL POLY FOIL (MORROTRIPLEX PARA FLAN Y HELADOS) </v>
          </cell>
          <cell r="G1429" t="str">
            <v>MCL</v>
          </cell>
          <cell r="H1429" t="str">
            <v>LAMINACION</v>
          </cell>
        </row>
        <row r="1430">
          <cell r="C1430" t="str">
            <v>32-006291</v>
          </cell>
          <cell r="D1430" t="str">
            <v>TMAHPF1090002</v>
          </cell>
          <cell r="E1430" t="str">
            <v>ALIMENTOS HEINZ, C.A.</v>
          </cell>
          <cell r="F1430" t="str">
            <v xml:space="preserve">PAPEL POLY FOIL (MORROTRIPLEX PARA FLAN Y HELADOS) </v>
          </cell>
          <cell r="G1430" t="str">
            <v>MCL</v>
          </cell>
          <cell r="H1430" t="str">
            <v>LAMINACION</v>
          </cell>
        </row>
        <row r="1431">
          <cell r="C1431" t="str">
            <v>32-006286</v>
          </cell>
          <cell r="D1431" t="str">
            <v>TXECAC028A001</v>
          </cell>
          <cell r="E1431" t="str">
            <v>EMBOTELLADORA CRISTAL;C.A.</v>
          </cell>
          <cell r="F1431" t="str">
            <v xml:space="preserve">ETIQUETA IMPRESA AGUA MINERAL CRYSTAL 330 cm³ </v>
          </cell>
          <cell r="G1431" t="str">
            <v>CX</v>
          </cell>
          <cell r="H1431" t="str">
            <v>CORTE</v>
          </cell>
        </row>
        <row r="1432">
          <cell r="C1432" t="str">
            <v>01-3020</v>
          </cell>
          <cell r="D1432" t="str">
            <v>TMMCGP207A001</v>
          </cell>
          <cell r="E1432" t="str">
            <v>MORROCEL C.A.</v>
          </cell>
          <cell r="F1432" t="str">
            <v>LINNER MTP  IMPRESO GARANTIA DE PUREZA</v>
          </cell>
          <cell r="G1432" t="str">
            <v>MCL</v>
          </cell>
          <cell r="H1432" t="str">
            <v>LAMINACION</v>
          </cell>
        </row>
        <row r="1433">
          <cell r="C1433" t="str">
            <v>32-006275</v>
          </cell>
          <cell r="D1433" t="str">
            <v>TMARMZ044A001</v>
          </cell>
          <cell r="E1433" t="str">
            <v>ALFONZO RIVAS &amp; CIA, C.A.</v>
          </cell>
          <cell r="F1433" t="str">
            <v>LAMINACION IMPRESA MAIZINA 90 g</v>
          </cell>
          <cell r="G1433" t="str">
            <v>MCL</v>
          </cell>
          <cell r="H1433" t="str">
            <v>LAMINACION</v>
          </cell>
        </row>
        <row r="1434">
          <cell r="C1434" t="str">
            <v>01-3017</v>
          </cell>
          <cell r="D1434" t="str">
            <v>TXPCPF023B001</v>
          </cell>
          <cell r="E1434" t="str">
            <v xml:space="preserve">PEPSI-COLA VENEZUELA, C.A. </v>
          </cell>
          <cell r="F1434" t="str">
            <v>ETIQUETA IMPRESA PEPSI  FREE 1,5 L</v>
          </cell>
          <cell r="G1434" t="str">
            <v>CX</v>
          </cell>
          <cell r="H1434" t="str">
            <v>CORTE</v>
          </cell>
        </row>
        <row r="1435">
          <cell r="C1435" t="str">
            <v>32-006252</v>
          </cell>
          <cell r="D1435" t="str">
            <v>TMARMZ076B001</v>
          </cell>
          <cell r="E1435" t="str">
            <v>ALFONZO RIVAS &amp; CIA, C.A.</v>
          </cell>
          <cell r="F1435" t="str">
            <v>LAMINACION IMPRESA MAIZINA 120 g</v>
          </cell>
          <cell r="G1435" t="str">
            <v>MCL</v>
          </cell>
          <cell r="H1435" t="str">
            <v>LAMINACION</v>
          </cell>
        </row>
        <row r="1436">
          <cell r="C1436" t="str">
            <v>32-006276</v>
          </cell>
          <cell r="D1436" t="str">
            <v>TMARMZ076A001</v>
          </cell>
          <cell r="E1436" t="str">
            <v>ALFONZO RIVAS &amp; CIA, C.A.</v>
          </cell>
          <cell r="F1436" t="str">
            <v>LAMINACION IMPRESA MAIZINA 2 kg</v>
          </cell>
          <cell r="G1436" t="str">
            <v>MCL</v>
          </cell>
          <cell r="H1436" t="str">
            <v>LAMINACION</v>
          </cell>
        </row>
        <row r="1437">
          <cell r="C1437" t="str">
            <v>01-2959</v>
          </cell>
          <cell r="D1437" t="str">
            <v>TXPARS040A002</v>
          </cell>
          <cell r="E1437" t="str">
            <v>PEPSICO ALIMENTOS, S.C.A.</v>
          </cell>
          <cell r="F1437" t="str">
            <v>LAMINACION IMPRESA JACKS TOSTON RUSTICO SAL 100g</v>
          </cell>
          <cell r="G1437" t="str">
            <v>CX</v>
          </cell>
          <cell r="H1437" t="str">
            <v>LAMINACION</v>
          </cell>
        </row>
        <row r="1438">
          <cell r="C1438" t="str">
            <v>01-2958</v>
          </cell>
          <cell r="D1438" t="str">
            <v>TXPARS040B002</v>
          </cell>
          <cell r="E1438" t="str">
            <v>PEPSICO ALIMENTOS, S.C.A.</v>
          </cell>
          <cell r="F1438" t="str">
            <v>LAMINACION IMPRESA JACKS TOSTON RUSTICO SAL 45g</v>
          </cell>
          <cell r="G1438" t="str">
            <v>CX</v>
          </cell>
          <cell r="H1438" t="str">
            <v>LAMINACION</v>
          </cell>
        </row>
        <row r="1439">
          <cell r="C1439" t="str">
            <v>01-3021</v>
          </cell>
          <cell r="D1439" t="str">
            <v xml:space="preserve">TXCPEM023A001  </v>
          </cell>
          <cell r="E1439" t="str">
            <v>CERVECERIA POLAR,C.A.</v>
          </cell>
          <cell r="F1439" t="str">
            <v>ETIQUETA IMPRESA MALTIN POLAR 1,5 L</v>
          </cell>
          <cell r="G1439" t="str">
            <v>CX</v>
          </cell>
          <cell r="H1439" t="str">
            <v>CORTE</v>
          </cell>
        </row>
        <row r="1440">
          <cell r="C1440" t="str">
            <v>01-3026</v>
          </cell>
          <cell r="D1440" t="str">
            <v>TMAPAL125A001</v>
          </cell>
          <cell r="E1440" t="str">
            <v>ALIMENTOS POLAR COMERCIAL, C.A.</v>
          </cell>
          <cell r="F1440" t="str">
            <v>ALUMINIO LAMINADO SIN IMPRESIÓN</v>
          </cell>
          <cell r="G1440" t="str">
            <v>MCL</v>
          </cell>
          <cell r="H1440" t="str">
            <v>LAMINACION</v>
          </cell>
        </row>
        <row r="1441">
          <cell r="C1441" t="str">
            <v>01-2959</v>
          </cell>
          <cell r="D1441" t="str">
            <v>TXPARS040A002</v>
          </cell>
          <cell r="E1441" t="str">
            <v>PEPSICO ALIMENTOS, S.C.A.</v>
          </cell>
          <cell r="F1441" t="str">
            <v>LAMINACION IMPRESA JACKS TOSTON RUSTICO SAL 100g</v>
          </cell>
          <cell r="G1441" t="str">
            <v>CX</v>
          </cell>
          <cell r="H1441" t="str">
            <v>LAMINACION</v>
          </cell>
        </row>
        <row r="1442">
          <cell r="C1442" t="str">
            <v>32-006296</v>
          </cell>
          <cell r="D1442" t="str">
            <v>TXHCFF029A001</v>
          </cell>
          <cell r="E1442" t="str">
            <v>HELADOS CALI, C.A.</v>
          </cell>
          <cell r="F1442" t="str">
            <v>ENVOLTORIO IMPRESO HELADOS FRES SABOR A  FRUTAS 70 cm³</v>
          </cell>
          <cell r="G1442" t="str">
            <v>CX</v>
          </cell>
          <cell r="H1442" t="str">
            <v>CORTE</v>
          </cell>
        </row>
        <row r="1443">
          <cell r="C1443" t="str">
            <v>01-3018</v>
          </cell>
          <cell r="D1443" t="str">
            <v xml:space="preserve">TMSVRM0960010   </v>
          </cell>
          <cell r="E1443" t="str">
            <v>SONOCO VENEZOLANA, C.A.</v>
          </cell>
          <cell r="F1443" t="str">
            <v>LAMINACION MEMBRANA RM 952 SIN IMPRESIÓN</v>
          </cell>
          <cell r="G1443" t="str">
            <v>MCL</v>
          </cell>
          <cell r="H1443" t="str">
            <v>LAMINACION</v>
          </cell>
        </row>
        <row r="1444">
          <cell r="C1444" t="str">
            <v>02-3019</v>
          </cell>
          <cell r="D1444" t="str">
            <v xml:space="preserve">TMSVRM0960010   </v>
          </cell>
          <cell r="E1444" t="str">
            <v>SONOCO VENEZOLANA, C.A.</v>
          </cell>
          <cell r="F1444" t="str">
            <v>LAMINACION MEMBRANA RM 952 SIN IMPRESIÓN</v>
          </cell>
          <cell r="G1444" t="str">
            <v>MCL</v>
          </cell>
          <cell r="H1444" t="str">
            <v>LAMINACION</v>
          </cell>
        </row>
        <row r="1445">
          <cell r="C1445" t="str">
            <v>01-3027</v>
          </cell>
          <cell r="D1445" t="str">
            <v>TMEDFB0270001</v>
          </cell>
          <cell r="E1445" t="str">
            <v>FABRICA DE PRODUCTOS IMPERMEABILIZANTES EDIL C.A.,</v>
          </cell>
          <cell r="F1445" t="str">
            <v xml:space="preserve">FILM SILICONIZADO SIN IMPRESION BLANCO                            </v>
          </cell>
          <cell r="G1445" t="str">
            <v>MCL</v>
          </cell>
          <cell r="H1445" t="str">
            <v>LAMINACION</v>
          </cell>
        </row>
        <row r="1446">
          <cell r="C1446" t="str">
            <v>01-2966</v>
          </cell>
          <cell r="D1446" t="str">
            <v>TXMSJN030B002</v>
          </cell>
          <cell r="E1446" t="str">
            <v>MULTINACIONAL DE SABORES C.A.</v>
          </cell>
          <cell r="F1446" t="str">
            <v>ETIQUETA IMPRESA JUSTY   NARANJA 1,5 L</v>
          </cell>
          <cell r="G1446" t="str">
            <v>CX</v>
          </cell>
          <cell r="H1446" t="str">
            <v>CORTE</v>
          </cell>
        </row>
        <row r="1447">
          <cell r="C1447" t="str">
            <v>01-3044</v>
          </cell>
          <cell r="D1447" t="str">
            <v>TMMCFP1040003</v>
          </cell>
          <cell r="E1447" t="str">
            <v>SERVICIOS INDUTRIALES SERGEIN CHAPARRO</v>
          </cell>
          <cell r="F1447" t="str">
            <v>LAMINACION FONDO PLATA SIN IMPRESIÓN</v>
          </cell>
          <cell r="G1447" t="str">
            <v>MCL</v>
          </cell>
          <cell r="H1447" t="str">
            <v>LAMINACION</v>
          </cell>
        </row>
        <row r="1448">
          <cell r="C1448" t="str">
            <v>01-3051</v>
          </cell>
          <cell r="D1448" t="str">
            <v>TMSCFD106A003</v>
          </cell>
          <cell r="E1448" t="str">
            <v>SERVICIOS INDUTRIALES SERGEIN CHAPARRO</v>
          </cell>
          <cell r="F1448" t="str">
            <v>LAMINACION IMPRESA FONDO DORADO</v>
          </cell>
          <cell r="G1448" t="str">
            <v>MCL</v>
          </cell>
          <cell r="H1448" t="str">
            <v>LAMINACION</v>
          </cell>
        </row>
        <row r="1449">
          <cell r="C1449" t="str">
            <v>01-3031</v>
          </cell>
          <cell r="D1449" t="str">
            <v xml:space="preserve">TMAYGP207A002 </v>
          </cell>
          <cell r="E1449" t="str">
            <v>ANAYANSI,C.A.</v>
          </cell>
          <cell r="F1449" t="str">
            <v>LINER TERMOSELLABLE MTP  IMPRESO GARANTIA DE PUREZA</v>
          </cell>
          <cell r="G1449" t="str">
            <v>MCL</v>
          </cell>
          <cell r="H1449" t="str">
            <v>CORTE</v>
          </cell>
        </row>
        <row r="1450">
          <cell r="C1450" t="str">
            <v>01-3029</v>
          </cell>
          <cell r="D1450" t="str">
            <v>TMAYGP207A001</v>
          </cell>
          <cell r="E1450" t="str">
            <v>ANAYANSI,C.A.</v>
          </cell>
          <cell r="F1450" t="str">
            <v>LINER MTP IMPRESO GARANTIA DE PUREZA</v>
          </cell>
          <cell r="G1450" t="str">
            <v>MCL</v>
          </cell>
          <cell r="H1450" t="str">
            <v>LAMINACION</v>
          </cell>
        </row>
        <row r="1451">
          <cell r="C1451" t="str">
            <v>01-3030</v>
          </cell>
          <cell r="D1451" t="str">
            <v>TMAYGP207A001</v>
          </cell>
          <cell r="E1451" t="str">
            <v>ANAYANSI,C.A.</v>
          </cell>
          <cell r="F1451" t="str">
            <v>LINER MTP IMPRESO GARANTIA DE PUREZA</v>
          </cell>
          <cell r="G1451" t="str">
            <v>MCL</v>
          </cell>
          <cell r="H1451" t="str">
            <v>LAMINACION</v>
          </cell>
        </row>
        <row r="1452">
          <cell r="C1452" t="str">
            <v>01-3035</v>
          </cell>
          <cell r="D1452" t="str">
            <v>TXPACT040B002</v>
          </cell>
          <cell r="E1452" t="str">
            <v>PEPSICO ALIMENTOS, S.C.A.</v>
          </cell>
          <cell r="F1452" t="str">
            <v>LAMINACION IMPRESA CHEESE TRIS 54g</v>
          </cell>
          <cell r="G1452" t="str">
            <v>CX</v>
          </cell>
          <cell r="H1452" t="str">
            <v>LAMINACION</v>
          </cell>
        </row>
        <row r="1453">
          <cell r="C1453" t="str">
            <v>01-3032</v>
          </cell>
          <cell r="D1453" t="str">
            <v>TXPARQ040B001</v>
          </cell>
          <cell r="E1453" t="str">
            <v>PEPSICO ALIMENTOS, S.C.A.</v>
          </cell>
          <cell r="F1453" t="str">
            <v>LAMINACIÓN IMPRESA ROSQUIS 135g</v>
          </cell>
          <cell r="G1453" t="str">
            <v>CX</v>
          </cell>
          <cell r="H1453" t="str">
            <v>LAMINACION</v>
          </cell>
        </row>
        <row r="1454">
          <cell r="C1454" t="str">
            <v>01-3042</v>
          </cell>
          <cell r="D1454" t="str">
            <v>TXPACB031A001</v>
          </cell>
          <cell r="E1454" t="str">
            <v>PEPSICO ALIMENTOS, S.C.A.</v>
          </cell>
          <cell r="F1454" t="str">
            <v>LAMINACIÓN IMPRESA CHEETOS BOLIQUESO 28g</v>
          </cell>
          <cell r="G1454" t="str">
            <v>CX</v>
          </cell>
          <cell r="H1454" t="str">
            <v>LAMINACION</v>
          </cell>
        </row>
        <row r="1455">
          <cell r="C1455" t="str">
            <v>01-3043</v>
          </cell>
          <cell r="D1455" t="str">
            <v>TXPAPS031A001</v>
          </cell>
          <cell r="E1455" t="str">
            <v>PEPSICO ALIMENTOS, S.C.A.</v>
          </cell>
          <cell r="F1455" t="str">
            <v>LAMINACIÓN IMPRESA PEPITO ORIGINAL (SIN VITAMINA) 25g</v>
          </cell>
          <cell r="G1455" t="str">
            <v>CX</v>
          </cell>
          <cell r="H1455" t="str">
            <v>LAMINACION</v>
          </cell>
        </row>
        <row r="1456">
          <cell r="C1456" t="str">
            <v>01-3041</v>
          </cell>
          <cell r="D1456" t="str">
            <v>TXPAPS049B001</v>
          </cell>
          <cell r="E1456" t="str">
            <v>PEPSICO ALIMENTOS, S.C.A.</v>
          </cell>
          <cell r="F1456" t="str">
            <v>LAMINACION IMPRESA PEPITO ORIGINAL XXL (SIN VATAMINA)180g</v>
          </cell>
          <cell r="G1456" t="str">
            <v>CX</v>
          </cell>
          <cell r="H1456" t="str">
            <v>LAMINACION</v>
          </cell>
        </row>
        <row r="1457">
          <cell r="C1457" t="str">
            <v>01-3038</v>
          </cell>
          <cell r="D1457" t="str">
            <v>TXPATR049C001</v>
          </cell>
          <cell r="E1457" t="str">
            <v>PEPSICO ALIMENTOS, S.C.A.</v>
          </cell>
          <cell r="F1457" t="str">
            <v>LAMINACION IMPRESA DE TODITO RESUELTO XXL 400g</v>
          </cell>
          <cell r="G1457" t="str">
            <v>CX</v>
          </cell>
          <cell r="H1457" t="str">
            <v>LAMINACION</v>
          </cell>
        </row>
        <row r="1458">
          <cell r="C1458" t="str">
            <v>01-3033</v>
          </cell>
          <cell r="D1458" t="str">
            <v>TXPADQ045B002</v>
          </cell>
          <cell r="E1458" t="str">
            <v>PEPSICO ALIMENTOS, S.C.A.</v>
          </cell>
          <cell r="F1458" t="str">
            <v xml:space="preserve">LAMINACIÓN IMPRESA DORITOS MEGA QUESO XXL 420 g  </v>
          </cell>
          <cell r="G1458" t="str">
            <v>CX</v>
          </cell>
          <cell r="H1458" t="str">
            <v>LAMINACION</v>
          </cell>
        </row>
        <row r="1459">
          <cell r="C1459" t="str">
            <v>01-3040</v>
          </cell>
          <cell r="D1459" t="str">
            <v>TXPAPS040C001</v>
          </cell>
          <cell r="E1459" t="str">
            <v>PEPSICO ALIMENTOS, S.C.A.</v>
          </cell>
          <cell r="F1459" t="str">
            <v>LAMINACIÓN IMPRESA PEPITO ORIGINAL (SIN VITAMINA) 80g</v>
          </cell>
          <cell r="G1459" t="str">
            <v>CX</v>
          </cell>
          <cell r="H1459" t="str">
            <v>LAMINACION</v>
          </cell>
        </row>
        <row r="1460">
          <cell r="C1460" t="str">
            <v>32-006277</v>
          </cell>
          <cell r="D1460" t="str">
            <v>TMARFS096A001</v>
          </cell>
          <cell r="E1460" t="str">
            <v>ALFONZO RIVAS &amp; CIA, C.A.</v>
          </cell>
          <cell r="F1460" t="str">
            <v>LAMINACION IMPRESA YELIGHT FUSION SILVESTRE 12g</v>
          </cell>
          <cell r="G1460" t="str">
            <v>MCL</v>
          </cell>
          <cell r="H1460" t="str">
            <v>LAMINACION</v>
          </cell>
        </row>
        <row r="1461">
          <cell r="C1461" t="str">
            <v>01-3048</v>
          </cell>
          <cell r="D1461" t="str">
            <v>TMAWAA057A002</v>
          </cell>
          <cell r="E1461" t="str">
            <v>ALUM-WARE PRODUCTOS DE ALUMINIO C.A.</v>
          </cell>
          <cell r="F1461" t="str">
            <v>POLYPOUCH IMPRESO ANTIGRASO ALUM-WARE</v>
          </cell>
          <cell r="G1461" t="str">
            <v>MCL</v>
          </cell>
          <cell r="H1461" t="str">
            <v>CORTE</v>
          </cell>
        </row>
        <row r="1462">
          <cell r="C1462" t="str">
            <v>32-006308</v>
          </cell>
          <cell r="D1462" t="str">
            <v>TMRDGP207A001</v>
          </cell>
          <cell r="E1462" t="str">
            <v>REDICA,  C.A.</v>
          </cell>
          <cell r="F1462" t="str">
            <v>LINER MTP IMP. GARANTIA DE PUREZA</v>
          </cell>
          <cell r="G1462" t="str">
            <v>CX</v>
          </cell>
          <cell r="H1462" t="str">
            <v>CORTE</v>
          </cell>
        </row>
        <row r="1463">
          <cell r="C1463" t="str">
            <v>32-006307</v>
          </cell>
          <cell r="D1463" t="str">
            <v>TMMCGP207A004</v>
          </cell>
          <cell r="E1463" t="str">
            <v>MONDELEZ VZ,C.A</v>
          </cell>
          <cell r="F1463" t="str">
            <v>LINER MTP IMPRESO GARANTIA DE PUREZA</v>
          </cell>
          <cell r="G1463" t="str">
            <v>MCL</v>
          </cell>
          <cell r="H1463" t="str">
            <v>CORTE</v>
          </cell>
        </row>
        <row r="1464">
          <cell r="C1464" t="str">
            <v>32-006278</v>
          </cell>
          <cell r="D1464" t="str">
            <v>TMARFC096A001</v>
          </cell>
          <cell r="E1464" t="str">
            <v>ALFONZO RIVAS &amp; CIA, C.A.</v>
          </cell>
          <cell r="F1464" t="str">
            <v>LAMINACION IMPRESA YELIGHT FUSION CITRICA 12g</v>
          </cell>
          <cell r="G1464" t="str">
            <v>MCL</v>
          </cell>
          <cell r="H1464" t="str">
            <v>LAMINACION</v>
          </cell>
        </row>
        <row r="1465">
          <cell r="C1465" t="str">
            <v>32-006279</v>
          </cell>
          <cell r="D1465" t="str">
            <v>TMARYC096A001</v>
          </cell>
          <cell r="E1465" t="str">
            <v>ALFONZO RIVAS &amp; CIA, C.A.</v>
          </cell>
          <cell r="F1465" t="str">
            <v>LAMINACION IMPRESA YELIGHT CEREZA 12 g</v>
          </cell>
          <cell r="G1465" t="str">
            <v>MCL</v>
          </cell>
          <cell r="H1465" t="str">
            <v>LAMINACION</v>
          </cell>
        </row>
        <row r="1466">
          <cell r="C1466" t="str">
            <v>32-006280</v>
          </cell>
          <cell r="D1466" t="str">
            <v>TMARYF096A001</v>
          </cell>
          <cell r="E1466" t="str">
            <v>ALFONZO RIVAS &amp; CIA, C.A.</v>
          </cell>
          <cell r="F1466" t="str">
            <v>LAMINACION IMPRESA YELIGHT FRESA 12g</v>
          </cell>
          <cell r="G1466" t="str">
            <v>MCL</v>
          </cell>
          <cell r="H1466" t="str">
            <v>LAMINACION</v>
          </cell>
        </row>
        <row r="1467">
          <cell r="C1467" t="str">
            <v>01-3047</v>
          </cell>
          <cell r="D1467" t="str">
            <v>TMAWAA057A010</v>
          </cell>
          <cell r="E1467" t="str">
            <v>ALUM-WARE PRODUCTOS DE ALUMINIO C.A.</v>
          </cell>
          <cell r="F1467" t="str">
            <v>POLYPOUCH IMPRESO ANTIGRASO ALUM-WARE</v>
          </cell>
          <cell r="G1467" t="str">
            <v>MCL</v>
          </cell>
          <cell r="H1467" t="str">
            <v>CORTE</v>
          </cell>
        </row>
        <row r="1468">
          <cell r="C1468" t="str">
            <v>32-006274</v>
          </cell>
          <cell r="D1468" t="str">
            <v>TMARMZ044D001</v>
          </cell>
          <cell r="E1468" t="str">
            <v>ALFONZO RIVAS &amp; CIA, C.A.</v>
          </cell>
          <cell r="F1468" t="str">
            <v>LAMINACION IMPRESA MAIZINA 200g</v>
          </cell>
          <cell r="G1468" t="str">
            <v>MCL</v>
          </cell>
          <cell r="H1468" t="str">
            <v>LAMINACION</v>
          </cell>
        </row>
        <row r="1469">
          <cell r="C1469" t="str">
            <v>01-3052</v>
          </cell>
          <cell r="D1469" t="str">
            <v>TXMNAL048B001</v>
          </cell>
          <cell r="E1469" t="str">
            <v>MOLINOS NACIONALES C.A (MONACA)</v>
          </cell>
          <cell r="F1469" t="str">
            <v>LAMINACION IMPRESA AVENA LASSIE 800 g</v>
          </cell>
          <cell r="G1469" t="str">
            <v>CX</v>
          </cell>
          <cell r="H1469" t="str">
            <v>LAMINACION</v>
          </cell>
        </row>
        <row r="1470">
          <cell r="C1470" t="str">
            <v>01-3037</v>
          </cell>
          <cell r="D1470" t="str">
            <v>TXPATR040B001</v>
          </cell>
          <cell r="E1470" t="str">
            <v>PEPSICO ALIMENTOS, S.C.A.</v>
          </cell>
          <cell r="F1470" t="str">
            <v>LAMINACION IMPRESA DE TODITO RESUELTO 45g</v>
          </cell>
          <cell r="G1470" t="str">
            <v>CX</v>
          </cell>
          <cell r="H1470" t="str">
            <v>LAMINACION</v>
          </cell>
        </row>
        <row r="1471">
          <cell r="C1471" t="str">
            <v>01-3039</v>
          </cell>
          <cell r="D1471" t="str">
            <v>TXPATR040A001</v>
          </cell>
          <cell r="E1471" t="str">
            <v>PEPSICO ALIMENTOS, S.C.A.</v>
          </cell>
          <cell r="F1471" t="str">
            <v>LAMINACION IMPRESA DE TODITO RESUELTO 130g</v>
          </cell>
          <cell r="G1471" t="str">
            <v>CX</v>
          </cell>
          <cell r="H1471" t="str">
            <v>LAMINACION</v>
          </cell>
        </row>
        <row r="1472">
          <cell r="C1472" t="str">
            <v>01-3053</v>
          </cell>
          <cell r="D1472" t="str">
            <v>TXPADQ040A001</v>
          </cell>
          <cell r="E1472" t="str">
            <v>PEPSICO ALIMENTOS, S.C.A.</v>
          </cell>
          <cell r="F1472" t="str">
            <v>LAMINACIÓN IMPRESA DORITOS MEGA QUESO 150g.</v>
          </cell>
          <cell r="G1472" t="str">
            <v>CX</v>
          </cell>
          <cell r="H1472" t="str">
            <v>LAMINACION</v>
          </cell>
        </row>
        <row r="1473">
          <cell r="C1473" t="str">
            <v>01-3034</v>
          </cell>
          <cell r="D1473" t="str">
            <v>TXPARF040B001</v>
          </cell>
          <cell r="E1473" t="str">
            <v>PEPSICO ALIMENTOS, S.C.A.</v>
          </cell>
          <cell r="F1473" t="str">
            <v xml:space="preserve">LAMINACIÓN IMPRESA RUFFLESS QUESO 125 g </v>
          </cell>
          <cell r="G1473" t="str">
            <v>CX</v>
          </cell>
          <cell r="H1473" t="str">
            <v>LAMINACION</v>
          </cell>
        </row>
        <row r="1474">
          <cell r="C1474" t="str">
            <v>01-3036</v>
          </cell>
          <cell r="D1474" t="str">
            <v>TXPARO040A001</v>
          </cell>
          <cell r="E1474" t="str">
            <v>PEPSICO ALIMENTOS, S.C.A.</v>
          </cell>
          <cell r="F1474" t="str">
            <v>LAMINACION IMPRESA RUFFLES ORIGINAL 125g</v>
          </cell>
          <cell r="G1474" t="str">
            <v>CX</v>
          </cell>
          <cell r="H1474" t="str">
            <v>LAMINACION</v>
          </cell>
        </row>
        <row r="1475">
          <cell r="C1475" t="str">
            <v>32-006288</v>
          </cell>
          <cell r="D1475" t="str">
            <v>TMARTL103A001</v>
          </cell>
          <cell r="E1475" t="str">
            <v>ALFONZO RIVAS &amp; CIA, C.A.</v>
          </cell>
          <cell r="F1475" t="str">
            <v>LAMINACION IMPRESA TE LISTO LIMÓN 90 g</v>
          </cell>
          <cell r="G1475" t="str">
            <v>MCL</v>
          </cell>
          <cell r="H1475" t="str">
            <v>LAMINACION</v>
          </cell>
        </row>
        <row r="1476">
          <cell r="C1476" t="str">
            <v>32-006284</v>
          </cell>
          <cell r="D1476" t="str">
            <v>TMARCF045A001</v>
          </cell>
          <cell r="E1476" t="str">
            <v>ALFONZO RIVAS &amp; CIA, C.A.</v>
          </cell>
          <cell r="F1476" t="str">
            <v>LAMINACION IMPRESA MAIZORITOS CRONCH FLAKES 300g</v>
          </cell>
          <cell r="G1476" t="str">
            <v>MCL</v>
          </cell>
          <cell r="H1476" t="str">
            <v>LAMINACION</v>
          </cell>
        </row>
        <row r="1477">
          <cell r="C1477" t="str">
            <v>01-3045</v>
          </cell>
          <cell r="D1477" t="str">
            <v>TMTTGP207A002</v>
          </cell>
          <cell r="E1477" t="str">
            <v xml:space="preserve">INDUSTRIAS DE TAPAS TAIME, C.A </v>
          </cell>
          <cell r="F1477" t="str">
            <v>LINER MTP IMPRESO GARANTIA DE PUREZA</v>
          </cell>
          <cell r="G1477" t="str">
            <v>MCL</v>
          </cell>
          <cell r="H1477" t="str">
            <v>CORTE</v>
          </cell>
        </row>
        <row r="1478">
          <cell r="C1478" t="str">
            <v>01-3046</v>
          </cell>
          <cell r="D1478" t="str">
            <v>TMRBFD132A001</v>
          </cell>
          <cell r="E1478" t="str">
            <v>PRODUCCIONES RB, C.A</v>
          </cell>
          <cell r="F1478" t="str">
            <v>LAMINACION IMPRESA FONDO DORADO</v>
          </cell>
          <cell r="G1478" t="str">
            <v>MCL</v>
          </cell>
          <cell r="H1478" t="str">
            <v>LAMINACION</v>
          </cell>
        </row>
        <row r="1479">
          <cell r="C1479" t="str">
            <v>01-3058</v>
          </cell>
          <cell r="D1479" t="str">
            <v>TMMCFP1040004</v>
          </cell>
          <cell r="E1479" t="str">
            <v>SERVICIOS INDUTRIALES SERGEIN CHAPARRO</v>
          </cell>
          <cell r="F1479" t="str">
            <v>LAMINACION FONDO PLATA SIN IMPRESIÓN</v>
          </cell>
          <cell r="G1479" t="str">
            <v>MCL</v>
          </cell>
          <cell r="H1479" t="str">
            <v>LAMINACION</v>
          </cell>
        </row>
        <row r="1480">
          <cell r="C1480" t="str">
            <v>01-3064</v>
          </cell>
          <cell r="D1480" t="str">
            <v>TMMCAL1250001</v>
          </cell>
          <cell r="E1480" t="str">
            <v>MORROCEL C.A.</v>
          </cell>
          <cell r="F1480" t="str">
            <v>ALUMINIO LAMINADO SIN IMPRESIÓN</v>
          </cell>
          <cell r="G1480" t="str">
            <v>MCL</v>
          </cell>
          <cell r="H1480" t="str">
            <v>LAMINACION</v>
          </cell>
        </row>
        <row r="1481">
          <cell r="C1481" t="str">
            <v>01-3059</v>
          </cell>
          <cell r="D1481" t="str">
            <v>TMMCFD106A003</v>
          </cell>
          <cell r="E1481" t="str">
            <v>SERVICIOS INDUTRIALES SERGEIN CHAPARRO</v>
          </cell>
          <cell r="F1481" t="str">
            <v>LAMINACION IMPRESA FONDO DORADO</v>
          </cell>
          <cell r="G1481" t="str">
            <v>MCL</v>
          </cell>
          <cell r="H1481" t="str">
            <v>LAMINACION</v>
          </cell>
        </row>
        <row r="1482">
          <cell r="C1482" t="str">
            <v>32-006285</v>
          </cell>
          <cell r="D1482" t="str">
            <v>TMARFC040A001</v>
          </cell>
          <cell r="E1482" t="str">
            <v>ALFONZO RIVAS &amp; CIA, C.A.</v>
          </cell>
          <cell r="F1482" t="str">
            <v>LAMINACION IMPRESA FLIPS CHOCOLATE 120g</v>
          </cell>
          <cell r="G1482" t="str">
            <v>MCL</v>
          </cell>
          <cell r="H1482" t="str">
            <v>LAMINACION</v>
          </cell>
        </row>
        <row r="1483">
          <cell r="C1483" t="str">
            <v>32-006309</v>
          </cell>
          <cell r="D1483" t="str">
            <v>TMFFLU2400001</v>
          </cell>
          <cell r="E1483" t="str">
            <v>FABRICA FESTA S.A.</v>
          </cell>
          <cell r="F1483" t="str">
            <v>LAMINACION LINER INDUCCION UNIVERSAL SIN IMPRESIÓN</v>
          </cell>
          <cell r="G1483" t="str">
            <v>MCL</v>
          </cell>
          <cell r="H1483" t="str">
            <v>CORTE</v>
          </cell>
        </row>
        <row r="1484">
          <cell r="C1484" t="str">
            <v>01-3079</v>
          </cell>
          <cell r="D1484" t="str">
            <v>TMAPAL125A001</v>
          </cell>
          <cell r="E1484" t="str">
            <v>ALIMENTOS POLAR COMERCIAL, C.A.</v>
          </cell>
          <cell r="F1484" t="str">
            <v>ALUMINIO LAMINADO SIN IMPRESIÓN</v>
          </cell>
          <cell r="G1484" t="str">
            <v>MCL</v>
          </cell>
          <cell r="H1484" t="str">
            <v>LAMINACION</v>
          </cell>
        </row>
        <row r="1485">
          <cell r="C1485" t="str">
            <v>01-3063</v>
          </cell>
          <cell r="D1485" t="str">
            <v>TMMCAL1190001</v>
          </cell>
          <cell r="E1485" t="str">
            <v>MORROCEL C.A.</v>
          </cell>
          <cell r="F1485" t="str">
            <v>ALUMINIO LAMINADO SIN IMPRESIÓN</v>
          </cell>
          <cell r="G1485" t="str">
            <v>MCL</v>
          </cell>
          <cell r="H1485" t="str">
            <v>LAMINACION</v>
          </cell>
        </row>
        <row r="1486">
          <cell r="C1486" t="str">
            <v>01-3080</v>
          </cell>
          <cell r="D1486" t="str">
            <v>TMAPAL1190010</v>
          </cell>
          <cell r="E1486" t="str">
            <v>ALIMENTOS POLAR COMERCIAL, C.A.</v>
          </cell>
          <cell r="F1486" t="str">
            <v>ALUMINIO LAMINADO SIN IMPRESIÓN</v>
          </cell>
          <cell r="G1486" t="str">
            <v>MCL</v>
          </cell>
          <cell r="H1486" t="str">
            <v>LAMINACION</v>
          </cell>
        </row>
        <row r="1487">
          <cell r="C1487" t="str">
            <v>01-3060</v>
          </cell>
          <cell r="D1487" t="str">
            <v>TMSSAL1190090</v>
          </cell>
          <cell r="E1487" t="str">
            <v>ETIQUETAS SOL SIL C.A</v>
          </cell>
          <cell r="F1487" t="str">
            <v>ALUMINIO LAMINADO SIN IMPRESIÓN</v>
          </cell>
          <cell r="G1487" t="str">
            <v>MCL</v>
          </cell>
          <cell r="H1487" t="str">
            <v>CORTE</v>
          </cell>
        </row>
        <row r="1488">
          <cell r="C1488" t="str">
            <v>32-006289</v>
          </cell>
          <cell r="D1488" t="str">
            <v>TMARTD103A001</v>
          </cell>
          <cell r="E1488" t="str">
            <v>ALFONZO RIVAS &amp; CIA, C.A.</v>
          </cell>
          <cell r="F1488" t="str">
            <v>LAMINACION IMPRESA TE LISTO DURAZNO 90g</v>
          </cell>
          <cell r="G1488" t="str">
            <v>MCL</v>
          </cell>
          <cell r="H1488" t="str">
            <v>LAMINACION</v>
          </cell>
        </row>
        <row r="1489">
          <cell r="C1489" t="str">
            <v>01-3024</v>
          </cell>
          <cell r="D1489" t="str">
            <v>TMUMBC141A001</v>
          </cell>
          <cell r="E1489" t="str">
            <v>UM DESCARTABLES, C.A.</v>
          </cell>
          <cell r="F1489" t="str">
            <v>BOLSAS IMPRESAS KIT BATA CIRUJANO DESCARTABLES ESTERIL</v>
          </cell>
          <cell r="G1489" t="str">
            <v>MCL</v>
          </cell>
          <cell r="H1489" t="str">
            <v>LAMINACION</v>
          </cell>
        </row>
        <row r="1490">
          <cell r="C1490" t="str">
            <v>01-3082</v>
          </cell>
          <cell r="D1490" t="str">
            <v>TMSCFD106A003</v>
          </cell>
          <cell r="E1490" t="str">
            <v>SERVICIOS INDUTRIALES SERGEIN CHAPARRO</v>
          </cell>
          <cell r="F1490" t="str">
            <v>LAMINACION IMPRESA FONDO DORADO</v>
          </cell>
          <cell r="G1490" t="str">
            <v>MCL</v>
          </cell>
          <cell r="H1490" t="str">
            <v>LAMINACION</v>
          </cell>
        </row>
        <row r="1491">
          <cell r="C1491" t="str">
            <v>01-3081</v>
          </cell>
          <cell r="D1491" t="str">
            <v>TMMCFP1040003</v>
          </cell>
          <cell r="E1491" t="str">
            <v>SERVICIOS INDUTRIALES SERGEIN CHAPARRO</v>
          </cell>
          <cell r="F1491" t="str">
            <v>LAMINACION FONDO PLATA SIN IMPRESIÓN</v>
          </cell>
          <cell r="G1491" t="str">
            <v>MCL</v>
          </cell>
          <cell r="H1491" t="str">
            <v>LAMINACION</v>
          </cell>
        </row>
        <row r="1492">
          <cell r="C1492" t="str">
            <v>01-3066</v>
          </cell>
          <cell r="D1492" t="str">
            <v>TXPARQ031A001</v>
          </cell>
          <cell r="E1492" t="str">
            <v>PEPSICO ALIMENTOS, S.C.A.</v>
          </cell>
          <cell r="F1492" t="str">
            <v>LAMINACIÓN IMPRESA ROSQUIS 32g</v>
          </cell>
          <cell r="G1492" t="str">
            <v>CX</v>
          </cell>
          <cell r="H1492" t="str">
            <v>LAMINACION</v>
          </cell>
        </row>
        <row r="1493">
          <cell r="C1493" t="str">
            <v>01-3056</v>
          </cell>
          <cell r="D1493" t="str">
            <v>TXPCSC023A001</v>
          </cell>
          <cell r="E1493" t="str">
            <v xml:space="preserve">PEPSI-COLA VENEZUELA, C.A. </v>
          </cell>
          <cell r="F1493" t="str">
            <v>ETIQUETA IMPRESA SEVEN UP CERO 2 L</v>
          </cell>
          <cell r="G1493" t="str">
            <v>CX</v>
          </cell>
          <cell r="H1493" t="str">
            <v>CORTE</v>
          </cell>
        </row>
        <row r="1494">
          <cell r="C1494" t="str">
            <v>01-3054</v>
          </cell>
          <cell r="D1494" t="str">
            <v>TXPCPF023C001</v>
          </cell>
          <cell r="E1494" t="str">
            <v xml:space="preserve">PEPSI-COLA VENEZUELA, C.A. </v>
          </cell>
          <cell r="F1494" t="str">
            <v>ETIQUETA IMPRESA PEPSI  FREE 2 L</v>
          </cell>
          <cell r="G1494" t="str">
            <v>CX</v>
          </cell>
          <cell r="H1494" t="str">
            <v>CORTE</v>
          </cell>
        </row>
        <row r="1495">
          <cell r="C1495" t="str">
            <v>21-0314</v>
          </cell>
          <cell r="D1495" t="str">
            <v>TMAKPQ0750002</v>
          </cell>
          <cell r="E1495" t="str">
            <v>LACTEOS ANANKÉ, C.A</v>
          </cell>
          <cell r="F1495" t="str">
            <v>POLYPOUCH SIN IMPRESIÓN</v>
          </cell>
          <cell r="G1495" t="str">
            <v>MCL</v>
          </cell>
          <cell r="H1495" t="str">
            <v>LAMINACION</v>
          </cell>
        </row>
        <row r="1496">
          <cell r="C1496" t="str">
            <v>01-3055</v>
          </cell>
          <cell r="D1496" t="str">
            <v>TXPCPF023B001</v>
          </cell>
          <cell r="E1496" t="str">
            <v xml:space="preserve">PEPSI-COLA VENEZUELA, C.A. </v>
          </cell>
          <cell r="F1496" t="str">
            <v>ETIQUETA IMPRESA PEPSI  FREE 1,5 L</v>
          </cell>
          <cell r="G1496" t="str">
            <v>CX</v>
          </cell>
          <cell r="H1496" t="str">
            <v>CORTE</v>
          </cell>
        </row>
        <row r="1497">
          <cell r="C1497" t="str">
            <v>01-3073</v>
          </cell>
          <cell r="D1497" t="str">
            <v>TXPAPS031A001</v>
          </cell>
          <cell r="E1497" t="str">
            <v>PEPSICO ALIMENTOS, S.C.A.</v>
          </cell>
          <cell r="F1497" t="str">
            <v>LAMINACIÓN IMPRESA PEPITO ORIGINAL (SIN VITAMINA) 25g</v>
          </cell>
          <cell r="G1497" t="str">
            <v>CX</v>
          </cell>
          <cell r="H1497" t="str">
            <v>LAMINACION</v>
          </cell>
        </row>
        <row r="1498">
          <cell r="C1498" t="str">
            <v>01-3069</v>
          </cell>
          <cell r="D1498" t="str">
            <v>TXPADQ045B002</v>
          </cell>
          <cell r="E1498" t="str">
            <v>PEPSICO ALIMENTOS, S.C.A.</v>
          </cell>
          <cell r="F1498" t="str">
            <v xml:space="preserve">LAMINACIÓN IMPRESA DORITOS MEGA QUESO XXL 420 g  </v>
          </cell>
          <cell r="G1498" t="str">
            <v>CX</v>
          </cell>
          <cell r="H1498" t="str">
            <v>LAMINACION</v>
          </cell>
        </row>
        <row r="1499">
          <cell r="C1499" t="str">
            <v>01-3075</v>
          </cell>
          <cell r="D1499" t="str">
            <v>TXPAPS049B001</v>
          </cell>
          <cell r="E1499" t="str">
            <v>PEPSICO ALIMENTOS, S.C.A.</v>
          </cell>
          <cell r="F1499" t="str">
            <v>LAMINACION IMPRESA PEPITO ORIGINAL XXL (SIN VATAMINA)180g</v>
          </cell>
          <cell r="G1499" t="str">
            <v>CX</v>
          </cell>
          <cell r="H1499" t="str">
            <v>LAMINACION</v>
          </cell>
        </row>
        <row r="1500">
          <cell r="C1500" t="str">
            <v>01-3067</v>
          </cell>
          <cell r="D1500" t="str">
            <v>TXPARQ040B001</v>
          </cell>
          <cell r="E1500" t="str">
            <v>PEPSICO ALIMENTOS, S.C.A.</v>
          </cell>
          <cell r="F1500" t="str">
            <v>LAMINACIÓN IMPRESA ROSQUIS 135g</v>
          </cell>
          <cell r="G1500" t="str">
            <v>CX</v>
          </cell>
          <cell r="H1500" t="str">
            <v>LAMINACION</v>
          </cell>
        </row>
        <row r="1501">
          <cell r="C1501" t="str">
            <v>01-3068</v>
          </cell>
          <cell r="D1501" t="str">
            <v>TXPADQ040A001</v>
          </cell>
          <cell r="E1501" t="str">
            <v>PEPSICO ALIMENTOS, S.C.A.</v>
          </cell>
          <cell r="F1501" t="str">
            <v>LAMINACIÓN IMPRESA DORITOS MEGA QUESO 150g.</v>
          </cell>
          <cell r="G1501" t="str">
            <v>CX</v>
          </cell>
          <cell r="H1501" t="str">
            <v>LAMINACION</v>
          </cell>
        </row>
        <row r="1502">
          <cell r="C1502" t="str">
            <v>01-3072</v>
          </cell>
          <cell r="D1502" t="str">
            <v>TXPATR040B001</v>
          </cell>
          <cell r="E1502" t="str">
            <v>PEPSICO ALIMENTOS, S.C.A.</v>
          </cell>
          <cell r="F1502" t="str">
            <v>LAMINACION IMPRESA DE TODITO RESUELTO 45g</v>
          </cell>
          <cell r="G1502" t="str">
            <v>CX</v>
          </cell>
          <cell r="H1502" t="str">
            <v>LAMINACION</v>
          </cell>
        </row>
        <row r="1503">
          <cell r="C1503" t="str">
            <v>01-3087</v>
          </cell>
          <cell r="D1503" t="str">
            <v>TMMCAE057A002</v>
          </cell>
          <cell r="E1503" t="str">
            <v>DISTINTA, C.A.</v>
          </cell>
          <cell r="F1503" t="str">
            <v>POLYPOUCH IMPRESO ANTIGRASO ESTANDAR</v>
          </cell>
          <cell r="G1503" t="str">
            <v>MCL</v>
          </cell>
          <cell r="H1503" t="str">
            <v>CORTE</v>
          </cell>
        </row>
        <row r="1504">
          <cell r="C1504" t="str">
            <v>01-3071</v>
          </cell>
          <cell r="D1504" t="str">
            <v>TXPARQ045A001</v>
          </cell>
          <cell r="E1504" t="str">
            <v>PEPSICO ALIMENTOS, S.C.A.</v>
          </cell>
          <cell r="F1504" t="str">
            <v>LAMINACION IMPRESA RUFFLES QUESO 300g</v>
          </cell>
          <cell r="G1504" t="str">
            <v>CX</v>
          </cell>
          <cell r="H1504" t="str">
            <v>LAMINACION</v>
          </cell>
        </row>
        <row r="1505">
          <cell r="C1505" t="str">
            <v>01-3076</v>
          </cell>
          <cell r="D1505" t="str">
            <v>TXPACB049B001</v>
          </cell>
          <cell r="E1505" t="str">
            <v>PEPSICO ALIMENTOS, S.C.A.</v>
          </cell>
          <cell r="F1505" t="str">
            <v>LAMINACION IMPRESA CHEETOS BOLIQUESO 180g</v>
          </cell>
          <cell r="G1505" t="str">
            <v>CX</v>
          </cell>
          <cell r="H1505" t="str">
            <v>LAMINACION</v>
          </cell>
        </row>
        <row r="1506">
          <cell r="C1506" t="str">
            <v>01-3072</v>
          </cell>
          <cell r="D1506" t="str">
            <v>TXPATR040B001</v>
          </cell>
          <cell r="E1506" t="str">
            <v>PEPSICO ALIMENTOS, S.C.A.</v>
          </cell>
          <cell r="F1506" t="str">
            <v>LAMINACION IMPRESA DE TODITO RESUELTO 45g</v>
          </cell>
          <cell r="G1506" t="str">
            <v>CX</v>
          </cell>
          <cell r="H1506" t="str">
            <v>LAMINACION</v>
          </cell>
        </row>
        <row r="1507">
          <cell r="C1507" t="str">
            <v>01-3022</v>
          </cell>
          <cell r="D1507" t="str">
            <v>TXMSGV030C001</v>
          </cell>
          <cell r="E1507" t="str">
            <v>MULTINACIONAL DE SABORES C.A.</v>
          </cell>
          <cell r="F1507" t="str">
            <v>ETIQUETA IMPRESA REFRESCO GLUP MANZANA VERDE 1 L</v>
          </cell>
          <cell r="G1507" t="str">
            <v>CX</v>
          </cell>
          <cell r="H1507" t="str">
            <v>CORTE</v>
          </cell>
        </row>
        <row r="1508">
          <cell r="C1508" t="str">
            <v>01-3061</v>
          </cell>
          <cell r="D1508" t="str">
            <v>TMSSAL1190090</v>
          </cell>
          <cell r="E1508" t="str">
            <v>ETIQUETAS SOL SIL C.A</v>
          </cell>
          <cell r="F1508" t="str">
            <v>ALUMINIO LAMINADO SIN IMPRESIÓN</v>
          </cell>
          <cell r="G1508" t="str">
            <v>MCL</v>
          </cell>
          <cell r="H1508" t="str">
            <v>CORTE</v>
          </cell>
        </row>
        <row r="1509">
          <cell r="C1509" t="str">
            <v>01-3070</v>
          </cell>
          <cell r="D1509" t="str">
            <v>TXPACT040B002</v>
          </cell>
          <cell r="E1509" t="str">
            <v>PEPSICO ALIMENTOS, S.C.A.</v>
          </cell>
          <cell r="F1509" t="str">
            <v>LAMINACION IMPRESA CHEESE TRIS 54g</v>
          </cell>
          <cell r="G1509" t="str">
            <v>CX</v>
          </cell>
          <cell r="H1509" t="str">
            <v>LAMINACION</v>
          </cell>
        </row>
        <row r="1510">
          <cell r="C1510" t="str">
            <v>01-3023</v>
          </cell>
          <cell r="D1510" t="str">
            <v>TXMSGV030D001</v>
          </cell>
          <cell r="E1510" t="str">
            <v>MULTINACIONAL DE SABORES C.A.</v>
          </cell>
          <cell r="F1510" t="str">
            <v>ETIQUETA IMPRESA REFRESCO GLUP MANZANA VERDE 400ml</v>
          </cell>
          <cell r="G1510" t="str">
            <v>CX</v>
          </cell>
          <cell r="H1510" t="str">
            <v>CORTE</v>
          </cell>
        </row>
        <row r="1511">
          <cell r="C1511" t="str">
            <v>01-3084</v>
          </cell>
          <cell r="D1511" t="str">
            <v>TMSCFN105A001</v>
          </cell>
          <cell r="E1511" t="str">
            <v>SERVICIOS INDUTRIALES SERGEIN CHAPARRO</v>
          </cell>
          <cell r="F1511" t="str">
            <v>LAMINACION IMPRESA FONDO NEGRO</v>
          </cell>
          <cell r="G1511" t="str">
            <v>MCL</v>
          </cell>
          <cell r="H1511" t="str">
            <v>CORTE</v>
          </cell>
        </row>
        <row r="1512">
          <cell r="C1512" t="str">
            <v>21-0317</v>
          </cell>
          <cell r="D1512" t="str">
            <v>TXSPSP024B001</v>
          </cell>
          <cell r="E1512" t="str">
            <v>C.A. SUCESORA DE JOSE PUIG &amp; CIA</v>
          </cell>
          <cell r="F1512" t="str">
            <v>ENVOLTORIO EXTERNO IMPRESO SODA PUIG 240g</v>
          </cell>
          <cell r="G1512" t="str">
            <v>CX</v>
          </cell>
          <cell r="H1512" t="str">
            <v>CORTE</v>
          </cell>
        </row>
        <row r="1513">
          <cell r="C1513" t="str">
            <v>21-0315</v>
          </cell>
          <cell r="D1513" t="str">
            <v>TXSPSP019A001</v>
          </cell>
          <cell r="E1513" t="str">
            <v>C.A. SUCESORA DE JOSE PUIG &amp; CIA</v>
          </cell>
          <cell r="F1513" t="str">
            <v>ENVOLTORIO INTERNO IMPRESO GALLETAS SODA PUIG 24 g</v>
          </cell>
          <cell r="G1513" t="str">
            <v>CX</v>
          </cell>
          <cell r="H1513" t="str">
            <v>CORTE</v>
          </cell>
        </row>
        <row r="1514">
          <cell r="C1514" t="str">
            <v>21-0312</v>
          </cell>
          <cell r="D1514" t="str">
            <v>TXSPSP028B002</v>
          </cell>
          <cell r="E1514" t="str">
            <v>C.A. SUCESORA DE JOSE PUIG &amp; CIA</v>
          </cell>
          <cell r="F1514" t="str">
            <v>ENVOLTORIO EXTERNO IMPRESO SODA PUIG 240g</v>
          </cell>
          <cell r="G1514" t="str">
            <v>CX</v>
          </cell>
          <cell r="H1514" t="str">
            <v>CORTE</v>
          </cell>
        </row>
        <row r="1515">
          <cell r="C1515" t="str">
            <v>01-3074</v>
          </cell>
          <cell r="D1515" t="str">
            <v>TXPAPS040C001</v>
          </cell>
          <cell r="E1515" t="str">
            <v>PEPSICO ALIMENTOS, S.C.A.</v>
          </cell>
          <cell r="F1515" t="str">
            <v>LAMINACIÓN IMPRESA PEPITO ORIGINAL (SIN VITAMINA) 80g</v>
          </cell>
          <cell r="G1515" t="str">
            <v>CX</v>
          </cell>
          <cell r="H1515" t="str">
            <v>LAMINACION</v>
          </cell>
        </row>
        <row r="1516">
          <cell r="C1516" t="str">
            <v>01-3078</v>
          </cell>
          <cell r="D1516" t="str">
            <v>TXPAPJ040C001</v>
          </cell>
          <cell r="E1516" t="str">
            <v>PEPSICO ALIMENTOS, S.C.A.</v>
          </cell>
          <cell r="F1516" t="str">
            <v>LAMINACION IMPRESA PEPITO JUMBO 65g</v>
          </cell>
          <cell r="G1516" t="str">
            <v>CX</v>
          </cell>
          <cell r="H1516" t="str">
            <v>LAMINACION</v>
          </cell>
        </row>
        <row r="1517">
          <cell r="C1517" t="str">
            <v>01-3077</v>
          </cell>
          <cell r="D1517" t="str">
            <v>TXPACB036B001</v>
          </cell>
          <cell r="E1517" t="str">
            <v>PEPSICO ALIMENTOS, S.C.A.</v>
          </cell>
          <cell r="F1517" t="str">
            <v>LAMINACIÓN IMPRESA CHEETOS BOLIQUESO 110g</v>
          </cell>
          <cell r="G1517" t="str">
            <v>CX</v>
          </cell>
          <cell r="H1517" t="str">
            <v>LAMINACION</v>
          </cell>
        </row>
        <row r="1518">
          <cell r="C1518" t="str">
            <v>21-0310</v>
          </cell>
          <cell r="D1518" t="str">
            <v>TXSPSS024B001</v>
          </cell>
          <cell r="E1518" t="str">
            <v>C.A. SUCESORA DE JOSE PUIG &amp; CIA</v>
          </cell>
          <cell r="F1518" t="str">
            <v>ENVOLTORIO INTERNO IMPRESO SODA EL SOL 24g</v>
          </cell>
          <cell r="G1518" t="str">
            <v>CX</v>
          </cell>
          <cell r="H1518" t="str">
            <v>CORTE</v>
          </cell>
        </row>
        <row r="1519">
          <cell r="C1519" t="str">
            <v>21-0311</v>
          </cell>
          <cell r="D1519" t="str">
            <v>TXSPSS028B002</v>
          </cell>
          <cell r="E1519" t="str">
            <v>C.A. SUCESORA DE JOSE PUIG &amp; CIA</v>
          </cell>
          <cell r="F1519" t="str">
            <v>ENVOLTORIO EXTERNO IMPRESO SODA EL SOL 240 g</v>
          </cell>
          <cell r="G1519" t="str">
            <v>CX</v>
          </cell>
          <cell r="H1519" t="str">
            <v>CORTE</v>
          </cell>
        </row>
        <row r="1520">
          <cell r="C1520" t="str">
            <v>01-3086</v>
          </cell>
          <cell r="D1520" t="str">
            <v>TXMSGP023A001</v>
          </cell>
          <cell r="E1520" t="str">
            <v>MULTINACIONAL DE SABORES C.A.</v>
          </cell>
          <cell r="F1520" t="str">
            <v>ETIQUETA IMPRESA REFRESCO GLUP PIÑA 2L</v>
          </cell>
          <cell r="G1520" t="str">
            <v>CX</v>
          </cell>
          <cell r="H1520" t="str">
            <v>CORTE</v>
          </cell>
        </row>
        <row r="1521">
          <cell r="C1521" t="str">
            <v>01-3085</v>
          </cell>
          <cell r="D1521" t="str">
            <v>TXMSGN023C001</v>
          </cell>
          <cell r="E1521" t="str">
            <v>MULTINACIONAL DE SABORES C.A.</v>
          </cell>
          <cell r="F1521" t="str">
            <v>ETIQUETA IMPRESA REFRESCO GLUP COLA NEGRA 1L</v>
          </cell>
          <cell r="G1521" t="str">
            <v>CX</v>
          </cell>
          <cell r="H1521" t="str">
            <v>CORTE</v>
          </cell>
        </row>
        <row r="1522">
          <cell r="C1522" t="str">
            <v>32-006317</v>
          </cell>
          <cell r="D1522" t="str">
            <v>TXABSS065B002</v>
          </cell>
          <cell r="E1522" t="str">
            <v>ALIMENTOS BOTALON, C.A.</v>
          </cell>
          <cell r="F1522" t="str">
            <v>LAMINACION IMPRESA CAFÉ MOLIDO GOURMET SAN SALVADOR 500 g</v>
          </cell>
          <cell r="G1522" t="str">
            <v>CX</v>
          </cell>
          <cell r="H1522" t="str">
            <v>LAMINACION</v>
          </cell>
        </row>
        <row r="1523">
          <cell r="C1523" t="str">
            <v>32-006322</v>
          </cell>
          <cell r="D1523" t="str">
            <v>TMTCAV129A001</v>
          </cell>
          <cell r="E1523" t="str">
            <v>INVERSIONES TORREFACCION DEL CAFÉ, C.A</v>
          </cell>
          <cell r="F1523" t="str">
            <v>LAMINACION IMPRESA CAFÉ AMANECER AL VACIO 250g</v>
          </cell>
          <cell r="G1523" t="str">
            <v>MCL</v>
          </cell>
          <cell r="H1523" t="str">
            <v>LAMINACION</v>
          </cell>
        </row>
        <row r="1524">
          <cell r="C1524" t="str">
            <v>01-3088</v>
          </cell>
          <cell r="D1524" t="str">
            <v>TMAPTC078A001</v>
          </cell>
          <cell r="E1524" t="str">
            <v>ALIMENTOS POLAR COMERCIAL, C.A.</v>
          </cell>
          <cell r="F1524" t="str">
            <v>LAMINACION IMPRESA TAPAS COLADOS BU 130g</v>
          </cell>
          <cell r="G1524" t="str">
            <v>MCL</v>
          </cell>
          <cell r="H1524" t="str">
            <v>LAMINACION</v>
          </cell>
        </row>
        <row r="1525">
          <cell r="C1525" t="str">
            <v>01-3062</v>
          </cell>
          <cell r="D1525" t="str">
            <v>TMDCCA089A001</v>
          </cell>
          <cell r="E1525" t="str">
            <v>DISTRIBUIDORA CAMPO ALEGRE C.A</v>
          </cell>
          <cell r="F1525" t="str">
            <v>LAMINACION IMPRESA LECHE EN POLVO 900g</v>
          </cell>
          <cell r="G1525" t="str">
            <v>MCL</v>
          </cell>
          <cell r="H1525" t="str">
            <v>LAMINACION</v>
          </cell>
        </row>
        <row r="1526">
          <cell r="C1526" t="str">
            <v>32-006300</v>
          </cell>
          <cell r="D1526" t="str">
            <v>TMAJPC102A001</v>
          </cell>
          <cell r="E1526" t="str">
            <v>ALIMENTOS DEL JARDIN C.A.</v>
          </cell>
          <cell r="F1526" t="str">
            <v>FRUXI LIFE PIÑA COCO,PARCHITA,COCTEL FRUTA,FRESA 30g</v>
          </cell>
          <cell r="G1526" t="str">
            <v>MCL</v>
          </cell>
          <cell r="H1526" t="str">
            <v>LAMINACION</v>
          </cell>
        </row>
        <row r="1527">
          <cell r="C1527" t="str">
            <v>01-3090</v>
          </cell>
          <cell r="D1527" t="str">
            <v>TMDVPD079A001</v>
          </cell>
          <cell r="E1527" t="str">
            <v>DISTRIBUIDORA DH VITAL, C.A</v>
          </cell>
          <cell r="F1527" t="str">
            <v>LAMINACION IMPRESA DECOLORANTE</v>
          </cell>
          <cell r="G1527" t="str">
            <v>MCL</v>
          </cell>
          <cell r="H1527" t="str">
            <v>LAMINACION</v>
          </cell>
        </row>
        <row r="1528">
          <cell r="C1528" t="str">
            <v>32-006265</v>
          </cell>
          <cell r="D1528" t="str">
            <v>TXABSG096A001</v>
          </cell>
          <cell r="E1528" t="str">
            <v>ALIMENTOS BOTALON, C.A.</v>
          </cell>
          <cell r="F1528" t="str">
            <v>LAMINACION IMPRESA CAFÉ TOSTADO EN GRANO SAN SALVADOR 1kg</v>
          </cell>
          <cell r="G1528" t="str">
            <v>CX</v>
          </cell>
          <cell r="H1528" t="str">
            <v>LAMINACION</v>
          </cell>
        </row>
        <row r="1529">
          <cell r="C1529" t="str">
            <v>01-3045</v>
          </cell>
          <cell r="D1529" t="str">
            <v>TMTTGP207A002</v>
          </cell>
          <cell r="E1529" t="str">
            <v xml:space="preserve">INDUSTRIAS DE TAPAS TAIME, C.A </v>
          </cell>
          <cell r="F1529" t="str">
            <v>LINER MTP IMPRESO GARANTIA DE PUREZA</v>
          </cell>
          <cell r="G1529" t="str">
            <v>MCL</v>
          </cell>
          <cell r="H1529" t="str">
            <v>CORTE</v>
          </cell>
        </row>
        <row r="1530">
          <cell r="C1530" t="str">
            <v>01-3094</v>
          </cell>
          <cell r="D1530" t="str">
            <v>TMAYGP207A001</v>
          </cell>
          <cell r="E1530" t="str">
            <v>ANAYANSI,C.A.</v>
          </cell>
          <cell r="F1530" t="str">
            <v>LINER MTP IMPRESO GARANTIA DE PUREZA</v>
          </cell>
          <cell r="G1530" t="str">
            <v>MCL</v>
          </cell>
          <cell r="H1530" t="str">
            <v>LAMINACION</v>
          </cell>
        </row>
        <row r="1531">
          <cell r="C1531" t="str">
            <v>01-3095</v>
          </cell>
          <cell r="D1531" t="str">
            <v>TMAYGP207A003</v>
          </cell>
          <cell r="E1531" t="str">
            <v>ANAYANSI,C.A.</v>
          </cell>
          <cell r="F1531" t="str">
            <v>LINER TERMOSELLABLE MTP  IMPRESO GARANTIA DE PUREZA</v>
          </cell>
          <cell r="G1531" t="str">
            <v>MCL</v>
          </cell>
          <cell r="H1531" t="str">
            <v>LAMINACION</v>
          </cell>
        </row>
        <row r="1532">
          <cell r="C1532" t="str">
            <v>32-006323</v>
          </cell>
          <cell r="D1532" t="str">
            <v>TXHCFF029A001</v>
          </cell>
          <cell r="E1532" t="str">
            <v>HELADOS CALI, C.A.</v>
          </cell>
          <cell r="F1532" t="str">
            <v>ENVOLTORIO IMPRESO HELADOS FRES SABOR A  FRUTAS 70 cm³</v>
          </cell>
          <cell r="G1532" t="str">
            <v>CX</v>
          </cell>
          <cell r="H1532" t="str">
            <v>CORTE</v>
          </cell>
        </row>
        <row r="1533">
          <cell r="C1533" t="str">
            <v>32-006328</v>
          </cell>
          <cell r="D1533" t="str">
            <v>TMMCGP207A004</v>
          </cell>
          <cell r="E1533" t="str">
            <v>MONDELEZ VZ,C.A</v>
          </cell>
          <cell r="F1533" t="str">
            <v>LINER MTP IMPRESO GARANTIA DE PUREZA</v>
          </cell>
          <cell r="G1533" t="str">
            <v>MCL</v>
          </cell>
          <cell r="H1533" t="str">
            <v>CORTE</v>
          </cell>
        </row>
        <row r="1534">
          <cell r="C1534" t="str">
            <v>32-006318</v>
          </cell>
          <cell r="D1534" t="str">
            <v>TMAVLU2400001</v>
          </cell>
          <cell r="E1534" t="str">
            <v>ALPLA DE VENEZUELA, S.A.</v>
          </cell>
          <cell r="F1534" t="str">
            <v>LAMINACION LINNER INDUCCIÓN UNIVERSAL SIN IMPRESIÓN</v>
          </cell>
          <cell r="G1534" t="str">
            <v>MCL</v>
          </cell>
          <cell r="H1534" t="str">
            <v>LAMINACION</v>
          </cell>
        </row>
        <row r="1535">
          <cell r="C1535" t="str">
            <v>01-3091</v>
          </cell>
          <cell r="D1535" t="str">
            <v>TMMCAE057A002</v>
          </cell>
          <cell r="E1535" t="str">
            <v>DISTINTA, C.A.</v>
          </cell>
          <cell r="F1535" t="str">
            <v>POLYPOUCH IMPRESO ANTIGRASO ESTANDAR</v>
          </cell>
          <cell r="G1535" t="str">
            <v>MCL</v>
          </cell>
          <cell r="H1535" t="str">
            <v>CORTE</v>
          </cell>
        </row>
        <row r="1536">
          <cell r="C1536" t="str">
            <v>32-006305</v>
          </cell>
          <cell r="D1536" t="str">
            <v>TXTFCA050B001</v>
          </cell>
          <cell r="E1536" t="str">
            <v>INVERSIONES TORREFACCION DEL CAFÉ, C.A</v>
          </cell>
          <cell r="F1536" t="str">
            <v>LAMINACION IMPRESA CAFÉ AMANECER MOLIDO GOURMET 500g</v>
          </cell>
          <cell r="G1536" t="str">
            <v>CX</v>
          </cell>
          <cell r="H1536" t="str">
            <v>LAMINACION</v>
          </cell>
        </row>
        <row r="1537">
          <cell r="C1537" t="str">
            <v>32-006303</v>
          </cell>
          <cell r="D1537" t="str">
            <v>TXTFDN050B001</v>
          </cell>
          <cell r="E1537" t="str">
            <v>INVERSIONES TORREFACCION DEL CAFÉ, C.A</v>
          </cell>
          <cell r="F1537" t="str">
            <v>LAMINACION IMPRESA CAFÉ DELLA NONNA MOLIDO GOURMET 500 g.</v>
          </cell>
          <cell r="G1537" t="str">
            <v>CX</v>
          </cell>
          <cell r="H1537" t="str">
            <v>LAMINACION</v>
          </cell>
        </row>
        <row r="1538">
          <cell r="C1538" t="str">
            <v>32-006306</v>
          </cell>
          <cell r="D1538" t="str">
            <v>TXTFCA050A001</v>
          </cell>
          <cell r="E1538" t="str">
            <v>INVERSIONES TORREFACCION DEL CAFÉ, C.A</v>
          </cell>
          <cell r="F1538" t="str">
            <v>LAMINACION IMPRESA CAFÉ AMANECER MOLIDO GOURMET 200g</v>
          </cell>
          <cell r="G1538" t="str">
            <v>CX</v>
          </cell>
          <cell r="H1538" t="str">
            <v>LAMINACION</v>
          </cell>
        </row>
        <row r="1539">
          <cell r="C1539" t="str">
            <v>32-006302</v>
          </cell>
          <cell r="D1539" t="str">
            <v>TXTFDN050A001</v>
          </cell>
          <cell r="E1539" t="str">
            <v>INVERSIONES TORREFACCION DEL CAFÉ, C.A</v>
          </cell>
          <cell r="F1539" t="str">
            <v>LAMINACION IMPRESA CAFÉ DELLA NONNA MOLIDO GOURMET 200 g.</v>
          </cell>
          <cell r="G1539" t="str">
            <v>CX</v>
          </cell>
          <cell r="H1539" t="str">
            <v>LAMINACION</v>
          </cell>
        </row>
        <row r="1540">
          <cell r="C1540" t="str">
            <v>32-006304</v>
          </cell>
          <cell r="D1540" t="str">
            <v>TXTFCA040C001</v>
          </cell>
          <cell r="E1540" t="str">
            <v>INVERSIONES TORREFACCION DEL CAFÉ, C.A</v>
          </cell>
          <cell r="F1540" t="str">
            <v xml:space="preserve">LAMINACION IMPRESA CAFÉ AMANECER MOLIDO GOURMET 100g </v>
          </cell>
          <cell r="G1540" t="str">
            <v>CX</v>
          </cell>
          <cell r="H1540" t="str">
            <v>LAMINACION</v>
          </cell>
        </row>
        <row r="1541">
          <cell r="C1541" t="str">
            <v>32-006301</v>
          </cell>
          <cell r="D1541" t="str">
            <v>TXTFDN040C001</v>
          </cell>
          <cell r="E1541" t="str">
            <v>INVERSIONES TORREFACCION DEL CAFÉ, C.A</v>
          </cell>
          <cell r="F1541" t="str">
            <v>LAMINACION IMPRESA CAFÉ DELLA NONNA MOLIDO GOURMET 100g</v>
          </cell>
          <cell r="G1541" t="str">
            <v>CX</v>
          </cell>
          <cell r="H1541" t="str">
            <v>LAMINACION</v>
          </cell>
        </row>
        <row r="1542">
          <cell r="C1542" t="str">
            <v>01-3102</v>
          </cell>
          <cell r="D1542" t="str">
            <v>TXPADQ040A001</v>
          </cell>
          <cell r="E1542" t="str">
            <v>PEPSICO ALIMENTOS, S.C.A.</v>
          </cell>
          <cell r="F1542" t="str">
            <v>LAMINACIÓN IMPRESA DORITOS MEGA QUESO 150g.</v>
          </cell>
          <cell r="G1542" t="str">
            <v>CX</v>
          </cell>
          <cell r="H1542" t="str">
            <v>LAMINACION</v>
          </cell>
        </row>
        <row r="1543">
          <cell r="C1543" t="str">
            <v>01-3103</v>
          </cell>
          <cell r="D1543" t="str">
            <v>TXPACT040B002</v>
          </cell>
          <cell r="E1543" t="str">
            <v>PEPSICO ALIMENTOS, S.C.A.</v>
          </cell>
          <cell r="F1543" t="str">
            <v>LAMINACION IMPRESA CHEESE TRIS 54g</v>
          </cell>
          <cell r="G1543" t="str">
            <v>CX</v>
          </cell>
          <cell r="H1543" t="str">
            <v>LAMINACION</v>
          </cell>
        </row>
        <row r="1544">
          <cell r="C1544" t="str">
            <v>01-3118</v>
          </cell>
          <cell r="D1544" t="str">
            <v>TMAYGP207A001</v>
          </cell>
          <cell r="E1544" t="str">
            <v>ANAYANSI,C.A.</v>
          </cell>
          <cell r="F1544" t="str">
            <v>LINER MTP IMPRESO GARANTIA DE PUREZA</v>
          </cell>
          <cell r="G1544" t="str">
            <v>MCL</v>
          </cell>
          <cell r="H1544" t="str">
            <v>LAMINACION</v>
          </cell>
        </row>
        <row r="1545">
          <cell r="C1545" t="str">
            <v>01-3119</v>
          </cell>
          <cell r="D1545" t="str">
            <v>TMAYGP207A003</v>
          </cell>
          <cell r="E1545" t="str">
            <v>ANAYANSI,C.A.</v>
          </cell>
          <cell r="F1545" t="str">
            <v>LINER TERMOSELLABLE MTP  IMPRESO GARANTIA DE PUREZA</v>
          </cell>
          <cell r="G1545" t="str">
            <v>MCL</v>
          </cell>
          <cell r="H1545" t="str">
            <v>LAMINACION</v>
          </cell>
        </row>
        <row r="1546">
          <cell r="C1546" t="str">
            <v>01-3112</v>
          </cell>
          <cell r="D1546" t="str">
            <v>TXPAPS040C001</v>
          </cell>
          <cell r="E1546" t="str">
            <v>PEPSICO ALIMENTOS, S.C.A.</v>
          </cell>
          <cell r="F1546" t="str">
            <v>LAMINACIÓN IMPRESA PEPITO ORIGINAL (SIN VITAMINA) 80g</v>
          </cell>
          <cell r="G1546" t="str">
            <v>CX</v>
          </cell>
          <cell r="H1546" t="str">
            <v>LAMINACION</v>
          </cell>
        </row>
        <row r="1547">
          <cell r="C1547" t="str">
            <v>01-3113</v>
          </cell>
          <cell r="D1547" t="str">
            <v>TXPAPS049B001</v>
          </cell>
          <cell r="E1547" t="str">
            <v>PEPSICO ALIMENTOS, S.C.A.</v>
          </cell>
          <cell r="F1547" t="str">
            <v>LAMINACION IMPRESA PEPITO ORIGINAL XXL (SIN VATAMINA)180g</v>
          </cell>
          <cell r="G1547" t="str">
            <v>CX</v>
          </cell>
          <cell r="H1547" t="str">
            <v>LAMINACION</v>
          </cell>
        </row>
        <row r="1548">
          <cell r="C1548" t="str">
            <v>01-3109</v>
          </cell>
          <cell r="D1548" t="str">
            <v>TXPATR040B001</v>
          </cell>
          <cell r="E1548" t="str">
            <v>PEPSICO ALIMENTOS, S.C.A.</v>
          </cell>
          <cell r="F1548" t="str">
            <v>LAMINACION IMPRESA DE TODITO RESUELTO 45g</v>
          </cell>
          <cell r="G1548" t="str">
            <v>CX</v>
          </cell>
          <cell r="H1548" t="str">
            <v>LAMINACION</v>
          </cell>
        </row>
        <row r="1549">
          <cell r="C1549" t="str">
            <v>01-3111</v>
          </cell>
          <cell r="D1549" t="str">
            <v>TXPATR040A001</v>
          </cell>
          <cell r="E1549" t="str">
            <v>PEPSICO ALIMENTOS, S.C.A.</v>
          </cell>
          <cell r="F1549" t="str">
            <v>LAMINACION IMPRESA DE TODITO RESUELTO 130g</v>
          </cell>
          <cell r="G1549" t="str">
            <v>CX</v>
          </cell>
          <cell r="H1549" t="str">
            <v>LAMINACION</v>
          </cell>
        </row>
        <row r="1550">
          <cell r="C1550" t="str">
            <v>01-3133</v>
          </cell>
          <cell r="D1550" t="str">
            <v>TXPADQ045B002</v>
          </cell>
          <cell r="E1550" t="str">
            <v>PEPSICO ALIMENTOS, S.C.A.</v>
          </cell>
          <cell r="F1550" t="str">
            <v xml:space="preserve">LAMINACIÓN IMPRESA DORITOS MEGA QUESO XXL 420 g  </v>
          </cell>
          <cell r="G1550" t="str">
            <v>CX</v>
          </cell>
          <cell r="H1550" t="str">
            <v>LAMINACION</v>
          </cell>
        </row>
        <row r="1551">
          <cell r="C1551" t="str">
            <v>01-3108</v>
          </cell>
          <cell r="D1551" t="str">
            <v>TXPARO040A001</v>
          </cell>
          <cell r="E1551" t="str">
            <v>PEPSICO ALIMENTOS, S.C.A.</v>
          </cell>
          <cell r="F1551" t="str">
            <v>LAMINACION IMPRESA RUFFLES ORIGINAL 125g</v>
          </cell>
          <cell r="G1551" t="str">
            <v>CX</v>
          </cell>
          <cell r="H1551" t="str">
            <v>LAMINACION</v>
          </cell>
        </row>
        <row r="1552">
          <cell r="C1552" t="str">
            <v>01-3107</v>
          </cell>
          <cell r="D1552" t="str">
            <v>TXPARO040B001</v>
          </cell>
          <cell r="E1552" t="str">
            <v>PEPSICO ALIMENTOS, S.C.A.</v>
          </cell>
          <cell r="F1552" t="str">
            <v>LAMINACIÓN IMPRESA RUFFLES ORIGINAL 36g</v>
          </cell>
          <cell r="G1552" t="str">
            <v>CX</v>
          </cell>
          <cell r="H1552" t="str">
            <v>LAMINACION</v>
          </cell>
        </row>
        <row r="1553">
          <cell r="C1553" t="str">
            <v>01-3117</v>
          </cell>
          <cell r="D1553" t="str">
            <v>TXPAMP045A002</v>
          </cell>
          <cell r="E1553" t="str">
            <v>PEPSICO ALIMENTOS, S.C.A.</v>
          </cell>
          <cell r="F1553" t="str">
            <v>LAMINACION IMPRESA CHEETOS MEGA PUFFS XXL 270g</v>
          </cell>
          <cell r="G1553" t="str">
            <v>CX</v>
          </cell>
          <cell r="H1553" t="str">
            <v>LAMINACION</v>
          </cell>
        </row>
        <row r="1554">
          <cell r="C1554" t="str">
            <v>01-3116</v>
          </cell>
          <cell r="D1554" t="str">
            <v>TXPAMP036A002</v>
          </cell>
          <cell r="E1554" t="str">
            <v>PEPSICO ALIMENTOS, S.C.A.</v>
          </cell>
          <cell r="F1554" t="str">
            <v>LAMINACION IMPRESA CHEETOS MEGA PUFF 110g</v>
          </cell>
          <cell r="G1554" t="str">
            <v>CX</v>
          </cell>
          <cell r="H1554" t="str">
            <v>LAMINACION</v>
          </cell>
        </row>
        <row r="1555">
          <cell r="C1555" t="str">
            <v>01-3115</v>
          </cell>
          <cell r="D1555" t="str">
            <v>TXPAMP031A002</v>
          </cell>
          <cell r="E1555" t="str">
            <v>PEPSICO ALIMENTOS, S.C.A.</v>
          </cell>
          <cell r="F1555" t="str">
            <v>LAMINACION IMPRESA CHEETOS MEGA PUFFS 28g</v>
          </cell>
          <cell r="G1555" t="str">
            <v>CX</v>
          </cell>
          <cell r="H1555" t="str">
            <v>LAMINACION</v>
          </cell>
        </row>
        <row r="1556">
          <cell r="C1556" t="str">
            <v>32-006295</v>
          </cell>
          <cell r="D1556" t="str">
            <v>TMARCF045A002</v>
          </cell>
          <cell r="E1556" t="str">
            <v>ALFONZO RIVAS &amp; CIA, C.A.</v>
          </cell>
          <cell r="F1556" t="str">
            <v>LAMINACION IMPRESA MAIZORITOS CRONCH FLAKES 300g</v>
          </cell>
          <cell r="G1556" t="str">
            <v>MCL</v>
          </cell>
          <cell r="H1556" t="str">
            <v>LAMINACION</v>
          </cell>
        </row>
        <row r="1557">
          <cell r="C1557" t="str">
            <v>21-0313</v>
          </cell>
          <cell r="D1557" t="str">
            <v>TXSPSP024B002</v>
          </cell>
          <cell r="E1557" t="str">
            <v>C.A. SUCESORA DE JOSE PUIG &amp; CIA</v>
          </cell>
          <cell r="F1557" t="str">
            <v>ENVOLTORIO INTERNO IMPRESO SODA PUIG 24g</v>
          </cell>
          <cell r="G1557" t="str">
            <v>CX</v>
          </cell>
          <cell r="H1557" t="str">
            <v>CORTE</v>
          </cell>
        </row>
        <row r="1558">
          <cell r="C1558" t="str">
            <v>01-3145</v>
          </cell>
          <cell r="D1558" t="str">
            <v>TMMLCC060A002</v>
          </cell>
          <cell r="E1558" t="str">
            <v>MONTALAR DE VENEZUELA, S.A.</v>
          </cell>
          <cell r="F1558" t="str">
            <v>POLYPOUCH IMPRESO STICK MONTALBAN "0" CALORIAS 1g</v>
          </cell>
          <cell r="G1558" t="str">
            <v>MCL</v>
          </cell>
          <cell r="H1558" t="str">
            <v>LAMINACION</v>
          </cell>
        </row>
        <row r="1559">
          <cell r="C1559" t="str">
            <v>21-0318</v>
          </cell>
          <cell r="D1559" t="str">
            <v>TMPPFD106A002</v>
          </cell>
          <cell r="E1559" t="str">
            <v>PROPACA,C.A</v>
          </cell>
          <cell r="F1559" t="str">
            <v>LAMINACION IMPRESA FONDO DORADO</v>
          </cell>
          <cell r="G1559" t="str">
            <v>MCL</v>
          </cell>
          <cell r="H1559" t="str">
            <v>LAMINACION</v>
          </cell>
        </row>
        <row r="1560">
          <cell r="C1560" t="str">
            <v>01-3120</v>
          </cell>
          <cell r="D1560" t="str">
            <v>TMRBFD132A001</v>
          </cell>
          <cell r="E1560" t="str">
            <v>PRODUCCIONES RB, C.A</v>
          </cell>
          <cell r="F1560" t="str">
            <v>LAMINACION IMPRESA FONDO DORADO</v>
          </cell>
          <cell r="G1560" t="str">
            <v>MCL</v>
          </cell>
          <cell r="H1560" t="str">
            <v>LAMINACION</v>
          </cell>
        </row>
        <row r="1561">
          <cell r="C1561" t="str">
            <v>01-2785</v>
          </cell>
          <cell r="D1561" t="str">
            <v>TMAPFF112A002</v>
          </cell>
          <cell r="E1561" t="str">
            <v>ALIMENTOS POLAR COMERCIAL, C.A.</v>
          </cell>
          <cell r="F1561" t="str">
            <v>ETIQUETA MI GURT FRUTA FRESA 125 g</v>
          </cell>
          <cell r="G1561" t="str">
            <v>MCL</v>
          </cell>
          <cell r="H1561" t="str">
            <v>CORTE</v>
          </cell>
        </row>
        <row r="1562">
          <cell r="C1562" t="str">
            <v>32-006319</v>
          </cell>
          <cell r="D1562" t="str">
            <v>TMAHPG0700020</v>
          </cell>
          <cell r="E1562" t="str">
            <v>ALIMENTOS HEINZ, C.A.</v>
          </cell>
          <cell r="F1562" t="str">
            <v>POLYPOUCH (LAMINADO PARA GELATINA)</v>
          </cell>
          <cell r="G1562" t="str">
            <v>MCL</v>
          </cell>
          <cell r="H1562" t="str">
            <v>LAMINACION</v>
          </cell>
        </row>
        <row r="1563">
          <cell r="C1563" t="str">
            <v>32-006330</v>
          </cell>
          <cell r="D1563" t="str">
            <v>TMPSPP0700020</v>
          </cell>
          <cell r="E1563" t="str">
            <v>PRODUCTOS SUBLIME, S.A.</v>
          </cell>
          <cell r="F1563" t="str">
            <v>POLYPOUCH SIN IMPRESIÓN</v>
          </cell>
          <cell r="G1563" t="str">
            <v>MCL</v>
          </cell>
          <cell r="H1563" t="str">
            <v>LAMINACION</v>
          </cell>
        </row>
        <row r="1564">
          <cell r="C1564" t="str">
            <v>32-006310</v>
          </cell>
          <cell r="D1564" t="str">
            <v>TMLIPR0450001</v>
          </cell>
          <cell r="E1564" t="str">
            <v>LITO INNOVACIÓN 3.000, C. A.</v>
          </cell>
          <cell r="F1564" t="str">
            <v>POLYPOUCH SIN IMPRESIÓN</v>
          </cell>
          <cell r="G1564" t="str">
            <v>MCL</v>
          </cell>
          <cell r="H1564" t="str">
            <v>LAMINACION</v>
          </cell>
        </row>
        <row r="1565">
          <cell r="C1565" t="str">
            <v>01-3110</v>
          </cell>
          <cell r="D1565" t="str">
            <v>TXPATR049C001</v>
          </cell>
          <cell r="E1565" t="str">
            <v>PEPSICO ALIMENTOS, S.C.A.</v>
          </cell>
          <cell r="F1565" t="str">
            <v>LAMINACION IMPRESA DE TODITO RESUELTO XXL 400g</v>
          </cell>
          <cell r="G1565" t="str">
            <v>CX</v>
          </cell>
          <cell r="H1565" t="str">
            <v>LAMINACION</v>
          </cell>
        </row>
        <row r="1566">
          <cell r="C1566" t="str">
            <v>01-3104</v>
          </cell>
          <cell r="D1566" t="str">
            <v>TXPAPS031A001</v>
          </cell>
          <cell r="E1566" t="str">
            <v>PEPSICO ALIMENTOS, S.C.A.</v>
          </cell>
          <cell r="F1566" t="str">
            <v>LAMINACIÓN IMPRESA PEPITO ORIGINAL (SIN VITAMINA) 25g</v>
          </cell>
          <cell r="G1566" t="str">
            <v>CX</v>
          </cell>
          <cell r="H1566" t="str">
            <v>LAMINACION</v>
          </cell>
        </row>
        <row r="1567">
          <cell r="C1567" t="str">
            <v>21-0318</v>
          </cell>
          <cell r="D1567" t="str">
            <v>TMPPFD106A002</v>
          </cell>
          <cell r="E1567" t="str">
            <v>PROPACA,C.A</v>
          </cell>
          <cell r="F1567" t="str">
            <v>LAMINACION IMPRESA FONDO DORADO</v>
          </cell>
          <cell r="G1567" t="str">
            <v>MCL</v>
          </cell>
          <cell r="H1567" t="str">
            <v>LAMINACION</v>
          </cell>
        </row>
        <row r="1568">
          <cell r="C1568" t="str">
            <v>01-3083</v>
          </cell>
          <cell r="D1568" t="str">
            <v>TMAWAA060A010</v>
          </cell>
          <cell r="E1568" t="str">
            <v>ALUM-WARE PRODUCTOS DE ALUMINIO C.A.</v>
          </cell>
          <cell r="F1568" t="str">
            <v>POLYPOUCH IMPRESO ANTIGRASO ALUM-WARE</v>
          </cell>
          <cell r="G1568" t="str">
            <v>MCL</v>
          </cell>
          <cell r="H1568" t="str">
            <v>LAMINACION</v>
          </cell>
        </row>
        <row r="1569">
          <cell r="C1569" t="str">
            <v>01-3114</v>
          </cell>
          <cell r="D1569" t="str">
            <v>TXPACB031A002</v>
          </cell>
          <cell r="E1569" t="str">
            <v>PEPSICO ALIMENTOS, S.C.A.</v>
          </cell>
          <cell r="F1569" t="str">
            <v>LAMINACION IMPRESA CHEETOS BOLIQUESO 28g</v>
          </cell>
          <cell r="G1569" t="str">
            <v>CX</v>
          </cell>
          <cell r="H1569" t="str">
            <v>LAMINACION</v>
          </cell>
        </row>
        <row r="1570">
          <cell r="C1570" t="str">
            <v>01-3106</v>
          </cell>
          <cell r="D1570" t="str">
            <v>TXPARF040B002</v>
          </cell>
          <cell r="E1570" t="str">
            <v>PEPSICO ALIMENTOS, S.C.A.</v>
          </cell>
          <cell r="F1570" t="str">
            <v>LAMINACION IMPRESA RUFFLES QUESO 125g</v>
          </cell>
          <cell r="G1570" t="str">
            <v>CX</v>
          </cell>
          <cell r="H1570" t="str">
            <v>LAMINACION</v>
          </cell>
        </row>
        <row r="1571">
          <cell r="C1571" t="str">
            <v>32-006331</v>
          </cell>
          <cell r="D1571" t="str">
            <v>TXNVPI039A001</v>
          </cell>
          <cell r="E1571" t="str">
            <v>NUCITA VENEZOLANA. NUCIVEN, C.A.</v>
          </cell>
          <cell r="F1571" t="str">
            <v>LAMINACION IMPRESA PIRULIN LUJO</v>
          </cell>
          <cell r="G1571" t="str">
            <v>CX</v>
          </cell>
          <cell r="H1571" t="str">
            <v>LAMINACION</v>
          </cell>
        </row>
        <row r="1572">
          <cell r="C1572" t="str">
            <v>01-3121</v>
          </cell>
          <cell r="D1572" t="str">
            <v>TMEDFS0270001</v>
          </cell>
          <cell r="E1572" t="str">
            <v>FABRICA DE PRODUCTOS IMPERMEABILIZANTES EDIL C.A.,</v>
          </cell>
          <cell r="F1572" t="str">
            <v>FILM TRANSPARENTE SILICONIZADO SIN IMPRESIÓN</v>
          </cell>
          <cell r="G1572" t="str">
            <v>MCL</v>
          </cell>
          <cell r="H1572" t="str">
            <v>LAMINACION</v>
          </cell>
        </row>
        <row r="1573">
          <cell r="C1573" t="str">
            <v>01-3105</v>
          </cell>
          <cell r="D1573" t="str">
            <v>TXPARF040A002</v>
          </cell>
          <cell r="E1573" t="str">
            <v>PEPSICO ALIMENTOS, S.C.A.</v>
          </cell>
          <cell r="F1573" t="str">
            <v>LAMINACION IMPRESA RUFFLES QUESO 36g</v>
          </cell>
          <cell r="G1573" t="str">
            <v>CX</v>
          </cell>
          <cell r="H1573" t="str">
            <v>LAMINACION</v>
          </cell>
        </row>
        <row r="1574">
          <cell r="C1574" t="str">
            <v>01-3122</v>
          </cell>
          <cell r="D1574" t="str">
            <v>TMEDFS0270001</v>
          </cell>
          <cell r="E1574" t="str">
            <v>FABRICA DE PRODUCTOS IMPERMEABILIZANTES EDIL C.A.,</v>
          </cell>
          <cell r="F1574" t="str">
            <v>FILM TRANSPARENTE SILICONIZADO SIN IMPRESIÓN</v>
          </cell>
          <cell r="G1574" t="str">
            <v>MCL</v>
          </cell>
          <cell r="H1574" t="str">
            <v>LAMINACION</v>
          </cell>
        </row>
        <row r="1575">
          <cell r="C1575" t="str">
            <v>32-006316</v>
          </cell>
          <cell r="D1575" t="str">
            <v>TXABFA065A001</v>
          </cell>
          <cell r="E1575" t="str">
            <v>ALIMENTOS BOTALON, C.A.</v>
          </cell>
          <cell r="F1575" t="str">
            <v>LAMINACION IMPRESA CAFÉ MOLIDO GOURMET FLOR DE ARAUCA 500g</v>
          </cell>
          <cell r="G1575" t="str">
            <v>CX</v>
          </cell>
          <cell r="H1575" t="str">
            <v>LAMINACION</v>
          </cell>
        </row>
        <row r="1576">
          <cell r="C1576" t="str">
            <v>01-3149</v>
          </cell>
          <cell r="D1576" t="str">
            <v>TMMLAG069A001</v>
          </cell>
          <cell r="E1576" t="str">
            <v>MONTALAR DE VENEZUELA, S.A.</v>
          </cell>
          <cell r="F1576" t="str">
            <v>LAMINACION IMPRESA AZUCAR PULVERIZADA GLASS 1 Kg</v>
          </cell>
          <cell r="G1576" t="str">
            <v>MCL</v>
          </cell>
          <cell r="H1576" t="str">
            <v>LAMINACION</v>
          </cell>
        </row>
        <row r="1577">
          <cell r="C1577" t="str">
            <v>01-3093</v>
          </cell>
          <cell r="D1577" t="str">
            <v>TMAWAA060A010</v>
          </cell>
          <cell r="E1577" t="str">
            <v>ALUM-WARE PRODUCTOS DE ALUMINIO C.A.</v>
          </cell>
          <cell r="F1577" t="str">
            <v>POLYPOUCH IMPRESO ANTIGRASO ALUM-WARE</v>
          </cell>
          <cell r="G1577" t="str">
            <v>MCL</v>
          </cell>
          <cell r="H1577" t="str">
            <v>LAMINACION</v>
          </cell>
        </row>
        <row r="1578">
          <cell r="C1578" t="str">
            <v>32-006333</v>
          </cell>
          <cell r="D1578" t="str">
            <v>TXCHPP0270001</v>
          </cell>
          <cell r="E1578" t="str">
            <v>HELADERIA LA CHARLOTTE ICE, C.A.</v>
          </cell>
          <cell r="F1578" t="str">
            <v>BOPP SIN IMPRESIÓN</v>
          </cell>
          <cell r="G1578" t="str">
            <v>CX</v>
          </cell>
          <cell r="H1578" t="str">
            <v>CORTE</v>
          </cell>
        </row>
        <row r="1579">
          <cell r="C1579" t="str">
            <v>21-0319</v>
          </cell>
          <cell r="D1579" t="str">
            <v>TMPNKK105A001</v>
          </cell>
          <cell r="E1579" t="str">
            <v>PROCESADORA NATURALYST, S.A.</v>
          </cell>
          <cell r="F1579" t="str">
            <v>LAMINACION IMPRESA KETCHUP KIERO 10g</v>
          </cell>
          <cell r="G1579" t="str">
            <v>MCL</v>
          </cell>
          <cell r="H1579" t="str">
            <v>LAMINACION</v>
          </cell>
        </row>
        <row r="1580">
          <cell r="C1580" t="str">
            <v>01-3147</v>
          </cell>
          <cell r="D1580" t="str">
            <v>TMCTPS0810001</v>
          </cell>
          <cell r="E1580" t="str">
            <v>CORRUGADOS DEL TUY, C.A.</v>
          </cell>
          <cell r="F1580" t="str">
            <v>PAPEL NATURAL SIN IMPRESIÓN</v>
          </cell>
          <cell r="G1580" t="str">
            <v>MCL</v>
          </cell>
          <cell r="H1580" t="str">
            <v>CORTE</v>
          </cell>
        </row>
        <row r="1581">
          <cell r="C1581" t="str">
            <v>01-3124</v>
          </cell>
          <cell r="D1581" t="str">
            <v>TMEDFB0270001</v>
          </cell>
          <cell r="E1581" t="str">
            <v>FABRICA DE PRODUCTOS IMPERMEABILIZANTES EDIL C.A.,</v>
          </cell>
          <cell r="F1581" t="str">
            <v xml:space="preserve">FILM SILICONIZADO SIN IMPRESION BLANCO                            </v>
          </cell>
          <cell r="G1581" t="str">
            <v>MCL</v>
          </cell>
          <cell r="H1581" t="str">
            <v>LAMINACION</v>
          </cell>
        </row>
        <row r="1582">
          <cell r="C1582" t="str">
            <v>01-3045</v>
          </cell>
          <cell r="D1582" t="str">
            <v>TMTTGP207A002</v>
          </cell>
          <cell r="E1582" t="str">
            <v xml:space="preserve">INDUSTRIAS DE TAPAS TAIME, C.A </v>
          </cell>
          <cell r="F1582" t="str">
            <v>LINER MTP IMPRESO GARANTIA DE PUREZA</v>
          </cell>
          <cell r="G1582" t="str">
            <v>MCL</v>
          </cell>
          <cell r="H1582" t="str">
            <v>CORTE</v>
          </cell>
        </row>
        <row r="1583">
          <cell r="C1583" t="str">
            <v>01-3126</v>
          </cell>
          <cell r="D1583" t="str">
            <v>TXPCPF023B001</v>
          </cell>
          <cell r="E1583" t="str">
            <v xml:space="preserve">PEPSI-COLA VENEZUELA, C.A. </v>
          </cell>
          <cell r="F1583" t="str">
            <v>ETIQUETA IMPRESA PEPSI  FREE 1,5 L</v>
          </cell>
          <cell r="G1583" t="str">
            <v>CX</v>
          </cell>
          <cell r="H1583" t="str">
            <v>CORTE</v>
          </cell>
        </row>
        <row r="1584">
          <cell r="C1584" t="str">
            <v>01-3123</v>
          </cell>
          <cell r="D1584" t="str">
            <v>TMEDFS0270001</v>
          </cell>
          <cell r="E1584" t="str">
            <v>FABRICA DE PRODUCTOS IMPERMEABILIZANTES EDIL C.A.,</v>
          </cell>
          <cell r="F1584" t="str">
            <v>FILM TRANSPARENTE SILICONIZADO SIN IMPRESIÓN</v>
          </cell>
          <cell r="G1584" t="str">
            <v>MCL</v>
          </cell>
          <cell r="H1584" t="str">
            <v>LAMINACION</v>
          </cell>
        </row>
        <row r="1585">
          <cell r="C1585" t="str">
            <v>01-3124</v>
          </cell>
          <cell r="D1585" t="str">
            <v>TMEDFB0270001</v>
          </cell>
          <cell r="E1585" t="str">
            <v>FABRICA DE PRODUCTOS IMPERMEABILIZANTES EDIL C.A.,</v>
          </cell>
          <cell r="F1585" t="str">
            <v xml:space="preserve">FILM SILICONIZADO SIN IMPRESION BLANCO                            </v>
          </cell>
          <cell r="G1585" t="str">
            <v>MCL</v>
          </cell>
          <cell r="H1585" t="str">
            <v>LAMINACION</v>
          </cell>
        </row>
        <row r="1586">
          <cell r="C1586" t="str">
            <v>01-3156</v>
          </cell>
          <cell r="D1586" t="str">
            <v>TMAPAL1190010</v>
          </cell>
          <cell r="E1586" t="str">
            <v>ALIMENTOS POLAR COMERCIAL, C.A.</v>
          </cell>
          <cell r="F1586" t="str">
            <v>ALUMINIO LAMINADO SIN IMPRESIÓN</v>
          </cell>
          <cell r="G1586" t="str">
            <v>MCL</v>
          </cell>
          <cell r="H1586" t="str">
            <v>LAMINACION</v>
          </cell>
        </row>
        <row r="1587">
          <cell r="C1587" t="str">
            <v>01-3096</v>
          </cell>
          <cell r="D1587" t="str">
            <v>TXPCPF023B001</v>
          </cell>
          <cell r="E1587" t="str">
            <v xml:space="preserve">PEPSI-COLA VENEZUELA, C.A. </v>
          </cell>
          <cell r="F1587" t="str">
            <v>ETIQUETA IMPRESA PEPSI  FREE 1,5 L</v>
          </cell>
          <cell r="G1587" t="str">
            <v>CX</v>
          </cell>
          <cell r="H1587" t="str">
            <v>CORTE</v>
          </cell>
        </row>
        <row r="1588">
          <cell r="C1588" t="str">
            <v>01-3146</v>
          </cell>
          <cell r="D1588" t="str">
            <v>TMFVBC141A001</v>
          </cell>
          <cell r="E1588" t="str">
            <v>FABRICA VENEZOLANA DE DESCARTABLES C.A.</v>
          </cell>
          <cell r="F1588" t="str">
            <v>BOLSAS ESTERILIZABLE POLYPOUCH IMPRESO BATA CIRUJANO</v>
          </cell>
          <cell r="G1588" t="str">
            <v>MCL</v>
          </cell>
          <cell r="H1588" t="str">
            <v>LAMINACION</v>
          </cell>
        </row>
        <row r="1589">
          <cell r="C1589" t="str">
            <v>01-3129</v>
          </cell>
          <cell r="D1589" t="str">
            <v>TXPCPF023C001</v>
          </cell>
          <cell r="E1589" t="str">
            <v xml:space="preserve">PEPSI-COLA VENEZUELA, C.A. </v>
          </cell>
          <cell r="F1589" t="str">
            <v>ETIQUETA IMPRESA PEPSI  FREE 2 L</v>
          </cell>
          <cell r="G1589" t="str">
            <v>CX</v>
          </cell>
          <cell r="H1589" t="str">
            <v>CORTE</v>
          </cell>
        </row>
        <row r="1590">
          <cell r="C1590" t="str">
            <v>01-3099</v>
          </cell>
          <cell r="D1590" t="str">
            <v>TXPCPF023C001</v>
          </cell>
          <cell r="E1590" t="str">
            <v xml:space="preserve">PEPSI-COLA VENEZUELA, C.A. </v>
          </cell>
          <cell r="F1590" t="str">
            <v>ETIQUETA IMPRESA PEPSI  FREE 2 L</v>
          </cell>
          <cell r="G1590" t="str">
            <v>CX</v>
          </cell>
          <cell r="H1590" t="str">
            <v>CORTE</v>
          </cell>
        </row>
        <row r="1591">
          <cell r="C1591" t="str">
            <v>01-3097</v>
          </cell>
          <cell r="D1591" t="str">
            <v>TXPCEP023B001</v>
          </cell>
          <cell r="E1591" t="str">
            <v xml:space="preserve">PEPSI-COLA VENEZUELA, C.A. </v>
          </cell>
          <cell r="F1591" t="str">
            <v>ETIQUETA IMPRESA  PEPSI FREE 1 L</v>
          </cell>
          <cell r="G1591" t="str">
            <v>CX</v>
          </cell>
          <cell r="H1591" t="str">
            <v>CORTE</v>
          </cell>
        </row>
        <row r="1592">
          <cell r="C1592" t="str">
            <v>01-3127</v>
          </cell>
          <cell r="D1592" t="str">
            <v>TXPCEP023B001</v>
          </cell>
          <cell r="E1592" t="str">
            <v xml:space="preserve">PEPSI-COLA VENEZUELA, C.A. </v>
          </cell>
          <cell r="F1592" t="str">
            <v>ETIQUETA IMPRESA  PEPSI FREE 1 L</v>
          </cell>
          <cell r="G1592" t="str">
            <v>CX</v>
          </cell>
          <cell r="H1592" t="str">
            <v>CORTE</v>
          </cell>
        </row>
        <row r="1593">
          <cell r="C1593" t="str">
            <v>01-3098</v>
          </cell>
          <cell r="D1593" t="str">
            <v>TXPCSC023C001</v>
          </cell>
          <cell r="E1593" t="str">
            <v xml:space="preserve">PEPSI-COLA VENEZUELA, C.A. </v>
          </cell>
          <cell r="F1593" t="str">
            <v>ETIQUETA IMPRESA SEVEN UP CERO 1,5L</v>
          </cell>
          <cell r="G1593" t="str">
            <v>CX</v>
          </cell>
          <cell r="H1593" t="str">
            <v>CORTE</v>
          </cell>
        </row>
        <row r="1594">
          <cell r="C1594" t="str">
            <v>01-3128</v>
          </cell>
          <cell r="D1594" t="str">
            <v>TXPCSC023C001</v>
          </cell>
          <cell r="E1594" t="str">
            <v xml:space="preserve">PEPSI-COLA VENEZUELA, C.A. </v>
          </cell>
          <cell r="F1594" t="str">
            <v>ETIQUETA IMPRESA SEVEN UP CERO 1,5L</v>
          </cell>
          <cell r="G1594" t="str">
            <v>CX</v>
          </cell>
          <cell r="H1594" t="str">
            <v>CORTE</v>
          </cell>
        </row>
        <row r="1595">
          <cell r="C1595" t="str">
            <v>01-3157</v>
          </cell>
          <cell r="D1595" t="str">
            <v>TXPCEM028B002</v>
          </cell>
          <cell r="E1595" t="str">
            <v xml:space="preserve">PEPSI-COLA VENEZUELA, C.A. </v>
          </cell>
          <cell r="F1595" t="str">
            <v>ETIQUETA IMPRESA MINALBA 600cc</v>
          </cell>
          <cell r="G1595" t="str">
            <v>CX</v>
          </cell>
          <cell r="H1595" t="str">
            <v>CORTE</v>
          </cell>
        </row>
        <row r="1596">
          <cell r="C1596" t="str">
            <v>32-006324</v>
          </cell>
          <cell r="D1596" t="str">
            <v>TXHCTM030A001</v>
          </cell>
          <cell r="E1596" t="str">
            <v>HELADOS CALI, C.A.</v>
          </cell>
          <cell r="F1596" t="str">
            <v>ENVOLTORIO IMPRESO HELADOS TENTACION MANDARINA 70 CM3</v>
          </cell>
          <cell r="G1596" t="str">
            <v>CX</v>
          </cell>
          <cell r="H1596" t="str">
            <v>CORTE</v>
          </cell>
        </row>
        <row r="1597">
          <cell r="C1597" t="str">
            <v>32-006332</v>
          </cell>
          <cell r="D1597" t="str">
            <v>TXHCHM042A001</v>
          </cell>
          <cell r="E1597" t="str">
            <v>HELADOS CALI, C.A.</v>
          </cell>
          <cell r="F1597" t="str">
            <v>LAMINACION ENVOLTORIO IMPRESO HELADOS MAUSI 70cm3</v>
          </cell>
          <cell r="G1597" t="str">
            <v>CX</v>
          </cell>
          <cell r="H1597" t="str">
            <v>LAMINACION</v>
          </cell>
        </row>
        <row r="1598">
          <cell r="C1598" t="str">
            <v>01-3148</v>
          </cell>
          <cell r="D1598" t="str">
            <v>TMMLPN083A001</v>
          </cell>
          <cell r="E1598" t="str">
            <v>MONTALAR DE VENEZUELA, S.A.</v>
          </cell>
          <cell r="F1598" t="str">
            <v>LAMINACION IMPRESA PAPELON NATURAL 500g</v>
          </cell>
          <cell r="G1598" t="str">
            <v>MCL</v>
          </cell>
          <cell r="H1598" t="str">
            <v>LAMINACION</v>
          </cell>
        </row>
        <row r="1599">
          <cell r="C1599" t="str">
            <v>01-3137</v>
          </cell>
          <cell r="D1599" t="str">
            <v>TMCLAT089A001</v>
          </cell>
          <cell r="E1599" t="str">
            <v>CELOVEN, C.A.</v>
          </cell>
          <cell r="F1599" t="str">
            <v>LAMINACION IMPRESA DECOCEL SOLIDO AZUL P-300</v>
          </cell>
          <cell r="G1599" t="str">
            <v>MCL</v>
          </cell>
          <cell r="H1599" t="str">
            <v>LAMINACION</v>
          </cell>
        </row>
        <row r="1600">
          <cell r="C1600" t="str">
            <v>32-006313</v>
          </cell>
          <cell r="D1600" t="str">
            <v>TMARFL0380001</v>
          </cell>
          <cell r="E1600" t="str">
            <v>ALFONZO RIVAS &amp; CIA, C.A.</v>
          </cell>
          <cell r="F1600" t="str">
            <v>LAMINACIÓN  SIN IMPRESIÓN FLIPS 220 g</v>
          </cell>
          <cell r="G1600" t="str">
            <v>MCL</v>
          </cell>
          <cell r="H1600" t="str">
            <v>LAMINACION</v>
          </cell>
        </row>
        <row r="1601">
          <cell r="C1601" t="str">
            <v>32-006321</v>
          </cell>
          <cell r="D1601" t="str">
            <v>TMARFC040A001</v>
          </cell>
          <cell r="E1601" t="str">
            <v>ALFONZO RIVAS &amp; CIA, C.A.</v>
          </cell>
          <cell r="F1601" t="str">
            <v>LAMINACION IMPRESA FLIPS CHOCOLATE 120g</v>
          </cell>
          <cell r="G1601" t="str">
            <v>MCL</v>
          </cell>
          <cell r="H1601" t="str">
            <v>LAMINACION</v>
          </cell>
        </row>
        <row r="1602">
          <cell r="C1602" t="str">
            <v>01-3057</v>
          </cell>
          <cell r="D1602" t="str">
            <v>TMMLPC072A001</v>
          </cell>
          <cell r="E1602" t="str">
            <v>MONTALAR DE VENEZUELA, S.A.</v>
          </cell>
          <cell r="F1602" t="str">
            <v>LAMINACIÓN IMPRESA PUDIN CHOCOLATE 90g</v>
          </cell>
          <cell r="G1602" t="str">
            <v>MCL</v>
          </cell>
          <cell r="H1602" t="str">
            <v>LAMINACION</v>
          </cell>
        </row>
        <row r="1603">
          <cell r="C1603" t="str">
            <v>32-006320</v>
          </cell>
          <cell r="D1603" t="str">
            <v>TXNVMP083A001</v>
          </cell>
          <cell r="E1603" t="str">
            <v>NUCITA VENEZOLANA. NUCIVEN, C.A.</v>
          </cell>
          <cell r="F1603" t="str">
            <v>LAMINACION IMPRESA MEZCLA PANCAKES 500g</v>
          </cell>
          <cell r="G1603" t="str">
            <v>CX</v>
          </cell>
          <cell r="H1603" t="str">
            <v>LAMINACION</v>
          </cell>
        </row>
        <row r="1604">
          <cell r="C1604" t="str">
            <v>01-3152</v>
          </cell>
          <cell r="D1604" t="str">
            <v>TXMNAL048B001</v>
          </cell>
          <cell r="E1604" t="str">
            <v>MOLINOS NACIONALES C.A (MONACA)</v>
          </cell>
          <cell r="F1604" t="str">
            <v>LAMINACION IMPRESA AVENA LASSIE 800 g</v>
          </cell>
          <cell r="G1604" t="str">
            <v>CX</v>
          </cell>
          <cell r="H1604" t="str">
            <v>LAMINACION</v>
          </cell>
        </row>
        <row r="1605">
          <cell r="C1605" t="str">
            <v>01-3150</v>
          </cell>
          <cell r="D1605" t="str">
            <v>TMMLPH072A001</v>
          </cell>
          <cell r="E1605" t="str">
            <v>MONTALAR DE VENEZUELA, S.A.</v>
          </cell>
          <cell r="F1605" t="str">
            <v>LAMINACIÓN IMPRESA PAPELÓN LIMÓN HIERBABUENA 115g</v>
          </cell>
          <cell r="G1605" t="str">
            <v>MCL</v>
          </cell>
          <cell r="H1605" t="str">
            <v>LAMINACION</v>
          </cell>
        </row>
        <row r="1606">
          <cell r="C1606" t="str">
            <v>01-3151</v>
          </cell>
          <cell r="D1606" t="str">
            <v>TMMLPJ072A001</v>
          </cell>
          <cell r="E1606" t="str">
            <v>MONTALAR DE VENEZUELA, S.A.</v>
          </cell>
          <cell r="F1606" t="str">
            <v>LAMINACIÓN IMPRESA PAPELÓN LIMÓN JENGIBRE 115g</v>
          </cell>
          <cell r="G1606" t="str">
            <v>MCL</v>
          </cell>
          <cell r="H1606" t="str">
            <v>LAMINACION</v>
          </cell>
        </row>
        <row r="1607">
          <cell r="C1607" t="str">
            <v>32-006312</v>
          </cell>
          <cell r="D1607" t="str">
            <v>TMARMZ044B001</v>
          </cell>
          <cell r="E1607" t="str">
            <v>ALFONZO RIVAS &amp; CIA, C.A.</v>
          </cell>
          <cell r="F1607" t="str">
            <v>LAMINACION IMPRESA MAIZINA 400g</v>
          </cell>
          <cell r="G1607" t="str">
            <v>MCL</v>
          </cell>
          <cell r="H1607" t="str">
            <v>LAMINACION</v>
          </cell>
        </row>
        <row r="1608">
          <cell r="C1608" t="str">
            <v>32-006314</v>
          </cell>
          <cell r="D1608" t="str">
            <v>TMARMZ044A001</v>
          </cell>
          <cell r="E1608" t="str">
            <v>ALFONZO RIVAS &amp; CIA, C.A.</v>
          </cell>
          <cell r="F1608" t="str">
            <v>LAMINACION IMPRESA MAIZINA 90 g</v>
          </cell>
          <cell r="G1608" t="str">
            <v>MCL</v>
          </cell>
          <cell r="H1608" t="str">
            <v>LAMINACION</v>
          </cell>
        </row>
        <row r="1609">
          <cell r="C1609" t="str">
            <v>01-3101</v>
          </cell>
          <cell r="D1609" t="str">
            <v>TXPARQ031A001</v>
          </cell>
          <cell r="E1609" t="str">
            <v>PEPSICO ALIMENTOS, S.C.A.</v>
          </cell>
          <cell r="F1609" t="str">
            <v>LAMINACIÓN IMPRESA ROSQUIS 32g</v>
          </cell>
          <cell r="G1609" t="str">
            <v>CX</v>
          </cell>
          <cell r="H1609" t="str">
            <v>LAMINACION</v>
          </cell>
        </row>
        <row r="1610">
          <cell r="C1610" t="str">
            <v>21-0322</v>
          </cell>
          <cell r="D1610" t="str">
            <v>TXNVCN096A001</v>
          </cell>
          <cell r="E1610" t="str">
            <v>NESTLE VENEZUELA, S.A.</v>
          </cell>
          <cell r="F1610" t="str">
            <v>LAMINACION IMPRESA CANPROLAC FORTICRECE 800g</v>
          </cell>
          <cell r="G1610" t="str">
            <v>MCL</v>
          </cell>
          <cell r="H1610" t="str">
            <v>LAMINACION</v>
          </cell>
        </row>
        <row r="1611">
          <cell r="C1611" t="str">
            <v>01-3100</v>
          </cell>
          <cell r="D1611" t="str">
            <v xml:space="preserve">TXCPEM023A001  </v>
          </cell>
          <cell r="E1611" t="str">
            <v>CERVECERIA POLAR,C.A.</v>
          </cell>
          <cell r="F1611" t="str">
            <v>ETIQUETA IMPRESA MALTIN POLAR 1,5 L</v>
          </cell>
          <cell r="G1611" t="str">
            <v>CX</v>
          </cell>
          <cell r="H1611" t="str">
            <v>CORTE</v>
          </cell>
        </row>
        <row r="1612">
          <cell r="C1612" t="str">
            <v>01-3154</v>
          </cell>
          <cell r="D1612" t="str">
            <v>TMISPM1500001</v>
          </cell>
          <cell r="E1612" t="str">
            <v>INVERSIONES SELVA,C.A.</v>
          </cell>
          <cell r="F1612" t="str">
            <v>POLYPOUCH SIN IMPRESIÓN</v>
          </cell>
          <cell r="G1612" t="str">
            <v>MCL</v>
          </cell>
          <cell r="H1612" t="str">
            <v>LAMINACION</v>
          </cell>
        </row>
        <row r="1613">
          <cell r="C1613" t="str">
            <v>01-3153</v>
          </cell>
          <cell r="D1613" t="str">
            <v>TMISPM1500002</v>
          </cell>
          <cell r="E1613" t="str">
            <v>INVERSIONES SELVA,C.A.</v>
          </cell>
          <cell r="F1613" t="str">
            <v>POLYPOUCH SIN IMPRESIÓN</v>
          </cell>
          <cell r="G1613" t="str">
            <v>MCL</v>
          </cell>
          <cell r="H1613" t="str">
            <v>LAMINACION</v>
          </cell>
        </row>
        <row r="1614">
          <cell r="C1614" t="str">
            <v>01-2974</v>
          </cell>
          <cell r="D1614" t="str">
            <v>TMCLPD073A001</v>
          </cell>
          <cell r="E1614" t="str">
            <v>CELOVEN, C.A.</v>
          </cell>
          <cell r="F1614" t="str">
            <v>POLYPOUCH SILICONADO DECOCEL 73 g</v>
          </cell>
          <cell r="G1614" t="str">
            <v>MCL</v>
          </cell>
          <cell r="H1614" t="str">
            <v>LAMINACION</v>
          </cell>
        </row>
        <row r="1615">
          <cell r="C1615" t="str">
            <v>01-3168</v>
          </cell>
          <cell r="D1615" t="str">
            <v>TXPCEM028D001</v>
          </cell>
          <cell r="E1615" t="str">
            <v xml:space="preserve">PEPSI-COLA VENEZUELA, C.A. </v>
          </cell>
          <cell r="F1615" t="str">
            <v>ETIQUETA IMPRESA MINALBA 5 L</v>
          </cell>
          <cell r="G1615" t="str">
            <v>CX</v>
          </cell>
          <cell r="H1615" t="str">
            <v>CORTE</v>
          </cell>
        </row>
        <row r="1616">
          <cell r="C1616" t="str">
            <v>01-3166</v>
          </cell>
          <cell r="D1616" t="str">
            <v>TXPCEM028A001</v>
          </cell>
          <cell r="E1616" t="str">
            <v xml:space="preserve">PEPSI-COLA VENEZUELA, C.A. </v>
          </cell>
          <cell r="F1616" t="str">
            <v>ETIQUETA IMPRESA MINALBA 355cc</v>
          </cell>
          <cell r="G1616" t="str">
            <v>CX</v>
          </cell>
          <cell r="H1616" t="str">
            <v>CORTE</v>
          </cell>
        </row>
        <row r="1617">
          <cell r="C1617" t="str">
            <v>32-006315</v>
          </cell>
          <cell r="D1617" t="str">
            <v>TXABCA041B001</v>
          </cell>
          <cell r="E1617" t="str">
            <v>ALIMENTOS BOTALON, C.A.</v>
          </cell>
          <cell r="F1617" t="str">
            <v>LAMINACION IMPRESA CAFÉ ARAUCA 50g</v>
          </cell>
          <cell r="G1617" t="str">
            <v>CX</v>
          </cell>
          <cell r="H1617" t="str">
            <v>LAMINACION</v>
          </cell>
        </row>
        <row r="1618">
          <cell r="C1618" t="str">
            <v>01-3158</v>
          </cell>
          <cell r="D1618" t="str">
            <v>TMSVRM0960001</v>
          </cell>
          <cell r="E1618" t="str">
            <v>SONOCO VENEZOLANA, C.A.</v>
          </cell>
          <cell r="F1618" t="str">
            <v>LAMINACION MEMBRANA RM 952 S/I</v>
          </cell>
          <cell r="G1618" t="str">
            <v>MCL</v>
          </cell>
          <cell r="H1618" t="str">
            <v>LAMINACION</v>
          </cell>
        </row>
        <row r="1619">
          <cell r="C1619" t="str">
            <v>01-3159</v>
          </cell>
          <cell r="D1619" t="str">
            <v xml:space="preserve">TMSVRM0960010   </v>
          </cell>
          <cell r="E1619" t="str">
            <v>SONOCO VENEZOLANA, C.A.</v>
          </cell>
          <cell r="F1619" t="str">
            <v>LAMINACION MEMBRANA RM 952 SIN IMPRESIÓN</v>
          </cell>
          <cell r="G1619" t="str">
            <v>MCL</v>
          </cell>
          <cell r="H1619" t="str">
            <v>LAMINACION</v>
          </cell>
        </row>
        <row r="1620">
          <cell r="C1620" t="str">
            <v>01-3160</v>
          </cell>
          <cell r="D1620" t="str">
            <v>TMSVRM0890001</v>
          </cell>
          <cell r="E1620" t="str">
            <v>SONOCO VENEZOLANA, C.A.</v>
          </cell>
          <cell r="F1620" t="str">
            <v>LAMINACION LINER RM-511 SIN IMPRESIÓN 175 mm</v>
          </cell>
          <cell r="G1620" t="str">
            <v>MCL</v>
          </cell>
          <cell r="H1620" t="str">
            <v>LAMINACION</v>
          </cell>
        </row>
        <row r="1621">
          <cell r="C1621" t="str">
            <v>01-3170</v>
          </cell>
          <cell r="D1621" t="str">
            <v>TMAPAL1190010</v>
          </cell>
          <cell r="E1621" t="str">
            <v>ALIMENTOS POLAR COMERCIAL, C.A.</v>
          </cell>
          <cell r="F1621" t="str">
            <v>ALUMINIO LAMINADO SIN IMPRESIÓN</v>
          </cell>
          <cell r="G1621" t="str">
            <v>MCL</v>
          </cell>
          <cell r="H1621" t="str">
            <v>LAMINACION</v>
          </cell>
        </row>
        <row r="1622">
          <cell r="C1622" t="str">
            <v>01-3089</v>
          </cell>
          <cell r="D1622" t="str">
            <v>TMGCOY029A001</v>
          </cell>
          <cell r="E1622" t="str">
            <v>GENIA CARE, C.A.</v>
          </cell>
          <cell r="F1622" t="str">
            <v>ENVOLTORIOS IMPRESO ORTOBAN VENDAS YESO</v>
          </cell>
          <cell r="G1622" t="str">
            <v>MCL</v>
          </cell>
          <cell r="H1622" t="str">
            <v>CORTE</v>
          </cell>
        </row>
        <row r="1623">
          <cell r="C1623" t="str">
            <v>01-3176</v>
          </cell>
          <cell r="D1623" t="str">
            <v>TMEIGP207A001</v>
          </cell>
          <cell r="E1623" t="str">
            <v>ENVASES INDUSTRIALES DEL CENTRO C.A.</v>
          </cell>
          <cell r="F1623" t="str">
            <v>LINNER MTP  IMPRESO GARANTIA DE PUREZA</v>
          </cell>
          <cell r="G1623" t="str">
            <v>MCL</v>
          </cell>
          <cell r="H1623" t="str">
            <v>CORTE</v>
          </cell>
        </row>
        <row r="1624">
          <cell r="C1624" t="str">
            <v>01-3089</v>
          </cell>
          <cell r="D1624" t="str">
            <v>TMGCOY029A001</v>
          </cell>
          <cell r="E1624" t="str">
            <v>GENIA CARE, C.A.</v>
          </cell>
          <cell r="F1624" t="str">
            <v>ENVOLTORIOS IMPRESO ORTOBAN VENDAS YESO</v>
          </cell>
          <cell r="G1624" t="str">
            <v>MCL</v>
          </cell>
          <cell r="H1624" t="str">
            <v>CORTE</v>
          </cell>
        </row>
        <row r="1625">
          <cell r="C1625" t="str">
            <v>01-3167</v>
          </cell>
          <cell r="D1625" t="str">
            <v>TXPCEM028C002</v>
          </cell>
          <cell r="E1625" t="str">
            <v xml:space="preserve">PEPSI-COLA VENEZUELA, C.A. </v>
          </cell>
          <cell r="F1625" t="str">
            <v>ETIQUETA IMPRESA MINALBA 1,5L</v>
          </cell>
          <cell r="G1625" t="str">
            <v>CX</v>
          </cell>
          <cell r="H1625" t="str">
            <v>CORTE</v>
          </cell>
        </row>
        <row r="1626">
          <cell r="C1626" t="str">
            <v>32-006335</v>
          </cell>
          <cell r="D1626" t="str">
            <v>TMTCAV129A001</v>
          </cell>
          <cell r="E1626" t="str">
            <v>INVERSIONES TORREFACCION DEL CAFÉ, C.A</v>
          </cell>
          <cell r="F1626" t="str">
            <v>LAMINACION IMPRESA CAFÉ AMANECER AL VACIO 250g</v>
          </cell>
          <cell r="G1626" t="str">
            <v>MCL</v>
          </cell>
          <cell r="H1626" t="str">
            <v>LAMINACION</v>
          </cell>
        </row>
        <row r="1627">
          <cell r="C1627" t="str">
            <v>32-006347</v>
          </cell>
          <cell r="D1627" t="str">
            <v>TXABCA041A001</v>
          </cell>
          <cell r="E1627" t="str">
            <v>ALIMENTOS BOTALON, C.A.</v>
          </cell>
          <cell r="F1627" t="str">
            <v>LAMINACION IMPRESA CAFE ARAUCA 100g</v>
          </cell>
          <cell r="G1627" t="str">
            <v>CX</v>
          </cell>
          <cell r="H1627" t="str">
            <v>LAMINACION</v>
          </cell>
        </row>
        <row r="1628">
          <cell r="C1628" t="str">
            <v>01-3186</v>
          </cell>
          <cell r="D1628" t="str">
            <v>TMSSAL1190001</v>
          </cell>
          <cell r="E1628" t="str">
            <v>ETIQUETAS SOL SIL C.A</v>
          </cell>
          <cell r="F1628" t="str">
            <v>ALUMINIO LAMINADO SIN IMPRESIÓN</v>
          </cell>
          <cell r="G1628" t="str">
            <v>MCL</v>
          </cell>
          <cell r="H1628" t="str">
            <v>CORTE</v>
          </cell>
        </row>
        <row r="1629">
          <cell r="C1629" t="str">
            <v>01-3162</v>
          </cell>
          <cell r="D1629" t="str">
            <v>TXMSGV030A001</v>
          </cell>
          <cell r="E1629" t="str">
            <v>MULTINACIONAL DE SABORES C.A.</v>
          </cell>
          <cell r="F1629" t="str">
            <v>ETIQUETA IMPRESA REFRESCO  GLUP MANZANA VERDE 2 L</v>
          </cell>
          <cell r="G1629" t="str">
            <v>CX</v>
          </cell>
          <cell r="H1629" t="str">
            <v>CORTE</v>
          </cell>
        </row>
        <row r="1630">
          <cell r="C1630" t="str">
            <v>01-3163</v>
          </cell>
          <cell r="D1630" t="str">
            <v>TXMSGF030A001</v>
          </cell>
          <cell r="E1630" t="str">
            <v>MULTINACIONAL DE SABORES C.A.</v>
          </cell>
          <cell r="F1630" t="str">
            <v>ETIQUE IMPRESA REFRESCO GLUP FRESH 2L</v>
          </cell>
          <cell r="G1630" t="str">
            <v>CX</v>
          </cell>
          <cell r="H1630" t="str">
            <v>CORTE</v>
          </cell>
        </row>
        <row r="1631">
          <cell r="C1631" t="str">
            <v>01-3175</v>
          </cell>
          <cell r="D1631" t="str">
            <v>TXPCSC023A001</v>
          </cell>
          <cell r="E1631" t="str">
            <v xml:space="preserve">PEPSI-COLA VENEZUELA, C.A. </v>
          </cell>
          <cell r="F1631" t="str">
            <v>ETIQUETA IMPRESA SEVEN UP CERO 2 L</v>
          </cell>
          <cell r="G1631" t="str">
            <v>CX</v>
          </cell>
          <cell r="H1631" t="str">
            <v>CORTE</v>
          </cell>
        </row>
        <row r="1632">
          <cell r="C1632" t="str">
            <v>01-3180</v>
          </cell>
          <cell r="D1632" t="str">
            <v>TMCLVP089A001</v>
          </cell>
          <cell r="E1632" t="str">
            <v>CELOVEN, C.A.</v>
          </cell>
          <cell r="F1632" t="str">
            <v>LAMINACION IMPRESA DECOCEL SOLIDO VERDE PIGMENTADO</v>
          </cell>
          <cell r="G1632" t="str">
            <v>MCL</v>
          </cell>
          <cell r="H1632" t="str">
            <v>CORTE</v>
          </cell>
        </row>
        <row r="1633">
          <cell r="C1633" t="str">
            <v>01-3181</v>
          </cell>
          <cell r="D1633" t="str">
            <v>TMCLVM089A001</v>
          </cell>
          <cell r="E1633" t="str">
            <v>CELOVEN, C.A.</v>
          </cell>
          <cell r="F1633" t="str">
            <v>LAMINACION IMPRESA DECOCEL SOLIDO VERDE MANZANA P-375</v>
          </cell>
          <cell r="G1633" t="str">
            <v>MCL</v>
          </cell>
          <cell r="H1633" t="str">
            <v>LAMINACION</v>
          </cell>
        </row>
        <row r="1634">
          <cell r="C1634" t="str">
            <v>01-3184</v>
          </cell>
          <cell r="D1634" t="str">
            <v>TMCLNG089A001</v>
          </cell>
          <cell r="E1634" t="str">
            <v>CELOVEN, C.A.</v>
          </cell>
          <cell r="F1634" t="str">
            <v>LAMINACION IMPRESA DECOCEL SOLIDO NEGRO</v>
          </cell>
          <cell r="G1634" t="str">
            <v>MCL</v>
          </cell>
          <cell r="H1634" t="str">
            <v>LAMINACION</v>
          </cell>
        </row>
        <row r="1635">
          <cell r="C1635" t="str">
            <v>01-3185</v>
          </cell>
          <cell r="D1635" t="str">
            <v>TMCLMO089A001</v>
          </cell>
          <cell r="E1635" t="str">
            <v>CELOVEN, C.A.</v>
          </cell>
          <cell r="F1635" t="str">
            <v>LAMINACION IMPRESA DECOCEL SOLIDO MORADO P-2582</v>
          </cell>
          <cell r="G1635" t="str">
            <v>MCL</v>
          </cell>
          <cell r="H1635" t="str">
            <v>LAMINACION</v>
          </cell>
        </row>
        <row r="1636">
          <cell r="C1636" t="str">
            <v>01-3193</v>
          </cell>
          <cell r="D1636" t="str">
            <v>TMEDFS0270001</v>
          </cell>
          <cell r="E1636" t="str">
            <v>FABRICA DE PRODUCTOS IMPERMEABILIZANTES EDIL C.A.,</v>
          </cell>
          <cell r="F1636" t="str">
            <v>FILM TRANSPARENTE SILICONIZADO SIN IMPRESIÓN</v>
          </cell>
          <cell r="G1636" t="str">
            <v>MCL</v>
          </cell>
          <cell r="H1636" t="str">
            <v>LAMINACION</v>
          </cell>
        </row>
        <row r="1637">
          <cell r="C1637" t="str">
            <v>01-3194</v>
          </cell>
          <cell r="D1637" t="str">
            <v>TMEDFS0270001</v>
          </cell>
          <cell r="E1637" t="str">
            <v>FABRICA DE PRODUCTOS IMPERMEABILIZANTES EDIL C.A.,</v>
          </cell>
          <cell r="F1637" t="str">
            <v>FILM TRANSPARENTE SILICONIZADO SIN IMPRESIÓN</v>
          </cell>
          <cell r="G1637" t="str">
            <v>MCL</v>
          </cell>
          <cell r="H1637" t="str">
            <v>LAMINACION</v>
          </cell>
        </row>
        <row r="1638">
          <cell r="C1638" t="str">
            <v>01-3138</v>
          </cell>
          <cell r="D1638" t="str">
            <v>TMCLAI089A001</v>
          </cell>
          <cell r="E1638" t="str">
            <v>CELOVEN, C.A.</v>
          </cell>
          <cell r="F1638" t="str">
            <v>LAMINACION IMPRESA DECOCEL AZUL INTENSO P-287</v>
          </cell>
          <cell r="G1638" t="str">
            <v>MCL</v>
          </cell>
          <cell r="H1638" t="str">
            <v>LAMINACION</v>
          </cell>
        </row>
        <row r="1639">
          <cell r="C1639" t="str">
            <v>01-3174</v>
          </cell>
          <cell r="D1639" t="str">
            <v>TXPCSC023C001</v>
          </cell>
          <cell r="E1639" t="str">
            <v xml:space="preserve">PEPSI-COLA VENEZUELA, C.A. </v>
          </cell>
          <cell r="F1639" t="str">
            <v>ETIQUETA IMPRESA SEVEN UP CERO 1,5L</v>
          </cell>
          <cell r="G1639" t="str">
            <v>CX</v>
          </cell>
          <cell r="H1639" t="str">
            <v>CORTE</v>
          </cell>
        </row>
        <row r="1640">
          <cell r="C1640" t="str">
            <v>32-006364</v>
          </cell>
          <cell r="D1640" t="str">
            <v>TMMCGP207A004</v>
          </cell>
          <cell r="E1640" t="str">
            <v>MONDELEZ VZ,C.A</v>
          </cell>
          <cell r="F1640" t="str">
            <v>LINER MTP IMPRESO GARANTIA DE PUREZA</v>
          </cell>
          <cell r="G1640" t="str">
            <v>MCL</v>
          </cell>
          <cell r="H1640" t="str">
            <v>CORTE</v>
          </cell>
        </row>
        <row r="1641">
          <cell r="C1641" t="str">
            <v>01-3199</v>
          </cell>
          <cell r="D1641" t="str">
            <v>TMMCAE057A002</v>
          </cell>
          <cell r="E1641" t="str">
            <v>MORROCEL C.A.</v>
          </cell>
          <cell r="F1641" t="str">
            <v>POLYPOUCH IMPRESO ANTIGRASO ESTANDAR</v>
          </cell>
          <cell r="G1641" t="str">
            <v>MCL</v>
          </cell>
          <cell r="H1641" t="str">
            <v>CORTE</v>
          </cell>
        </row>
        <row r="1642">
          <cell r="C1642" t="str">
            <v>01-3140</v>
          </cell>
          <cell r="D1642" t="str">
            <v>TMCLRS089A001</v>
          </cell>
          <cell r="E1642" t="str">
            <v>CELOVEN, C.A.</v>
          </cell>
          <cell r="F1642" t="str">
            <v>LAMINACION IMPRESA DECOCEL SOLIDO ROSADO P-210</v>
          </cell>
          <cell r="G1642" t="str">
            <v>MCL</v>
          </cell>
          <cell r="H1642" t="str">
            <v>LAMINACION</v>
          </cell>
        </row>
        <row r="1643">
          <cell r="C1643" t="str">
            <v>01-3195</v>
          </cell>
          <cell r="D1643" t="str">
            <v>TXPCEM028B002</v>
          </cell>
          <cell r="E1643" t="str">
            <v xml:space="preserve">PEPSI-COLA VENEZUELA, C.A. </v>
          </cell>
          <cell r="F1643" t="str">
            <v>ETIQUETA IMPRESA MINALBA 600cc</v>
          </cell>
          <cell r="G1643" t="str">
            <v>CX</v>
          </cell>
          <cell r="H1643" t="str">
            <v>CORTE</v>
          </cell>
        </row>
        <row r="1644">
          <cell r="C1644" t="str">
            <v>01-3144</v>
          </cell>
          <cell r="D1644" t="str">
            <v>TXCLRS029A001</v>
          </cell>
          <cell r="E1644" t="str">
            <v>CELOVEN, C.A.</v>
          </cell>
          <cell r="F1644" t="str">
            <v>DECOCEL IMPRESO SOLIDO ROSADO P-210</v>
          </cell>
          <cell r="G1644" t="str">
            <v>MCL</v>
          </cell>
          <cell r="H1644" t="str">
            <v>LAMINACION</v>
          </cell>
        </row>
        <row r="1645">
          <cell r="C1645" t="str">
            <v>01-3142</v>
          </cell>
          <cell r="D1645" t="str">
            <v>TXCLAI029A001</v>
          </cell>
          <cell r="E1645" t="str">
            <v>CELOVEN, C.A.</v>
          </cell>
          <cell r="F1645" t="str">
            <v>DECOCEL IMPRESO SOLIDO AZUL INTENSO P-287</v>
          </cell>
          <cell r="G1645" t="str">
            <v>CX</v>
          </cell>
          <cell r="H1645" t="str">
            <v>LAMINACION</v>
          </cell>
        </row>
        <row r="1646">
          <cell r="C1646" t="str">
            <v>01-3164</v>
          </cell>
          <cell r="D1646" t="str">
            <v>TXMSGN030C001</v>
          </cell>
          <cell r="E1646" t="str">
            <v>MULTINACIONAL DE SABORES C.A.</v>
          </cell>
          <cell r="F1646" t="str">
            <v>ETIQUETA IMPRESA REFRESCO GLUP COLA NEGRA 1 L</v>
          </cell>
          <cell r="G1646" t="str">
            <v>CX</v>
          </cell>
          <cell r="H1646" t="str">
            <v>CORTE</v>
          </cell>
        </row>
        <row r="1647">
          <cell r="C1647" t="str">
            <v>01-3189</v>
          </cell>
          <cell r="D1647" t="str">
            <v xml:space="preserve">TXPARQ045A002 </v>
          </cell>
          <cell r="E1647" t="str">
            <v>PEPSICO ALIMENTOS, S.C.A.</v>
          </cell>
          <cell r="F1647" t="str">
            <v>LAMINACION IMPRESA RUFFLES QUESO 300g</v>
          </cell>
          <cell r="G1647" t="str">
            <v>CX</v>
          </cell>
          <cell r="H1647" t="str">
            <v>LAMINACION</v>
          </cell>
        </row>
        <row r="1648">
          <cell r="C1648" t="str">
            <v>01-3161</v>
          </cell>
          <cell r="D1648" t="str">
            <v>TXMSGN030A001</v>
          </cell>
          <cell r="E1648" t="str">
            <v>MULTINACIONAL DE SABORES C.A.</v>
          </cell>
          <cell r="F1648" t="str">
            <v>ETIQUETA IMPRESA REFRESCO GLUP COLA NEGRA 2L</v>
          </cell>
          <cell r="G1648" t="str">
            <v>CX</v>
          </cell>
          <cell r="H1648" t="str">
            <v>CORTE</v>
          </cell>
        </row>
        <row r="1649">
          <cell r="C1649" t="str">
            <v>01-3198</v>
          </cell>
          <cell r="D1649" t="str">
            <v>TXPCEM028C002</v>
          </cell>
          <cell r="E1649" t="str">
            <v xml:space="preserve">PEPSI-COLA VENEZUELA, C.A. </v>
          </cell>
          <cell r="F1649" t="str">
            <v>ETIQUETA IMPRESA MINALBA 1,5L</v>
          </cell>
          <cell r="G1649" t="str">
            <v>CX</v>
          </cell>
          <cell r="H1649" t="str">
            <v>CORTE</v>
          </cell>
        </row>
        <row r="1650">
          <cell r="C1650" t="str">
            <v>01-3197</v>
          </cell>
          <cell r="D1650" t="str">
            <v>TXPCEM028A001</v>
          </cell>
          <cell r="E1650" t="str">
            <v xml:space="preserve">PEPSI-COLA VENEZUELA, C.A. </v>
          </cell>
          <cell r="F1650" t="str">
            <v>ETIQUETA IMPRESA MINALBA 355cc</v>
          </cell>
          <cell r="G1650" t="str">
            <v>CX</v>
          </cell>
          <cell r="H1650" t="str">
            <v>CORTE</v>
          </cell>
        </row>
        <row r="1651">
          <cell r="C1651" t="str">
            <v>01-3196</v>
          </cell>
          <cell r="D1651" t="str">
            <v>TXPCEM028D001</v>
          </cell>
          <cell r="E1651" t="str">
            <v xml:space="preserve">PEPSI-COLA VENEZUELA, C.A. </v>
          </cell>
          <cell r="F1651" t="str">
            <v>ETIQUETA IMPRESA MINALBA 5 L</v>
          </cell>
          <cell r="G1651" t="str">
            <v>CX</v>
          </cell>
          <cell r="H1651" t="str">
            <v>CORTE</v>
          </cell>
        </row>
        <row r="1652">
          <cell r="C1652" t="str">
            <v>01-3188</v>
          </cell>
          <cell r="D1652" t="str">
            <v>TXPARF040B002</v>
          </cell>
          <cell r="E1652" t="str">
            <v>PEPSICO ALIMENTOS, S.C.A.</v>
          </cell>
          <cell r="F1652" t="str">
            <v>LAMINACION IMPRESA RUFFLES QUESO 125g</v>
          </cell>
          <cell r="G1652" t="str">
            <v>CX</v>
          </cell>
          <cell r="H1652" t="str">
            <v>LAMINACION</v>
          </cell>
        </row>
        <row r="1653">
          <cell r="C1653" t="str">
            <v>01-3190</v>
          </cell>
          <cell r="D1653" t="str">
            <v>TXPADQ040A001</v>
          </cell>
          <cell r="E1653" t="str">
            <v>PEPSICO ALIMENTOS, S.C.A.</v>
          </cell>
          <cell r="F1653" t="str">
            <v>LAMINACIÓN IMPRESA DORITOS MEGA QUESO 150g.</v>
          </cell>
          <cell r="G1653" t="str">
            <v>CX</v>
          </cell>
          <cell r="H1653" t="str">
            <v>LAMINACION</v>
          </cell>
        </row>
        <row r="1654">
          <cell r="C1654" t="str">
            <v>32-006356</v>
          </cell>
          <cell r="D1654" t="str">
            <v>TMARFC040B001</v>
          </cell>
          <cell r="E1654" t="str">
            <v>ALFONZO RIVAS &amp; CIA, C.A.</v>
          </cell>
          <cell r="F1654" t="str">
            <v xml:space="preserve">LAMINACION IMPRESA FLIPS  CHOCOLATE 28g </v>
          </cell>
          <cell r="G1654" t="str">
            <v>MCL</v>
          </cell>
          <cell r="H1654" t="str">
            <v>LAMINACION</v>
          </cell>
        </row>
        <row r="1655">
          <cell r="C1655" t="str">
            <v>01-3165</v>
          </cell>
          <cell r="D1655" t="str">
            <v>TXMSJN030B002</v>
          </cell>
          <cell r="E1655" t="str">
            <v>MULTINACIONAL DE SABORES C.A.</v>
          </cell>
          <cell r="F1655" t="str">
            <v>ETIQUETA IMPRESA JUSTY   NARANJA 1,5 L</v>
          </cell>
          <cell r="G1655" t="str">
            <v>CX</v>
          </cell>
          <cell r="H1655" t="str">
            <v>CORTE</v>
          </cell>
        </row>
        <row r="1656">
          <cell r="C1656" t="str">
            <v>01-3187</v>
          </cell>
          <cell r="D1656" t="str">
            <v>TXPARF040A002</v>
          </cell>
          <cell r="E1656" t="str">
            <v>PEPSICO ALIMENTOS, S.C.A.</v>
          </cell>
          <cell r="F1656" t="str">
            <v>LAMINACION IMPRESA RUFFLES QUESO 36g</v>
          </cell>
          <cell r="G1656" t="str">
            <v>CX</v>
          </cell>
          <cell r="H1656" t="str">
            <v>LAMINACION</v>
          </cell>
        </row>
        <row r="1657">
          <cell r="C1657" t="str">
            <v>01-3200</v>
          </cell>
          <cell r="D1657" t="str">
            <v>TMAPAL125A001</v>
          </cell>
          <cell r="E1657" t="str">
            <v>ALIMENTOS POLAR COMERCIAL, C.A.</v>
          </cell>
          <cell r="F1657" t="str">
            <v>ALUMINIO LAMINADO SIN IMPRESIÓN</v>
          </cell>
          <cell r="G1657" t="str">
            <v>MCL</v>
          </cell>
          <cell r="H1657" t="str">
            <v>LAMINACION</v>
          </cell>
        </row>
        <row r="1658">
          <cell r="C1658" t="str">
            <v>01-3204</v>
          </cell>
          <cell r="D1658" t="str">
            <v>TMMCGP207A001</v>
          </cell>
          <cell r="E1658" t="str">
            <v>MORROCEL C.A.</v>
          </cell>
          <cell r="F1658" t="str">
            <v>LINNER MTP  IMPRESO GARANTIA DE PUREZA</v>
          </cell>
          <cell r="G1658" t="str">
            <v>MCL</v>
          </cell>
          <cell r="H1658" t="str">
            <v>LAMINACION</v>
          </cell>
        </row>
        <row r="1659">
          <cell r="C1659" t="str">
            <v>01-3173</v>
          </cell>
          <cell r="D1659" t="str">
            <v>TXPCPF023C001</v>
          </cell>
          <cell r="E1659" t="str">
            <v xml:space="preserve">PEPSI-COLA VENEZUELA, C.A. </v>
          </cell>
          <cell r="F1659" t="str">
            <v>ETIQUETA IMPRESA PEPSI  FREE 2 L</v>
          </cell>
          <cell r="G1659" t="str">
            <v>CX</v>
          </cell>
          <cell r="H1659" t="str">
            <v>CORTE</v>
          </cell>
        </row>
        <row r="1660">
          <cell r="C1660" t="str">
            <v>01-3171</v>
          </cell>
          <cell r="D1660" t="str">
            <v>TXPCPF023B001</v>
          </cell>
          <cell r="E1660" t="str">
            <v xml:space="preserve">PEPSI-COLA VENEZUELA, C.A. </v>
          </cell>
          <cell r="F1660" t="str">
            <v>ETIQUETA IMPRESA PEPSI  FREE 1,5 L</v>
          </cell>
          <cell r="G1660" t="str">
            <v>CX</v>
          </cell>
          <cell r="H1660" t="str">
            <v>CORTE</v>
          </cell>
        </row>
        <row r="1661">
          <cell r="C1661" t="str">
            <v>01-3207</v>
          </cell>
          <cell r="D1661" t="str">
            <v>TMMCFD106A003</v>
          </cell>
          <cell r="E1661" t="str">
            <v>MORROCEL C.A.</v>
          </cell>
          <cell r="F1661" t="str">
            <v>LAMINACION IMPRESA FONDO DORADO</v>
          </cell>
          <cell r="G1661" t="str">
            <v>MCL</v>
          </cell>
          <cell r="H1661" t="str">
            <v>LAMINACION</v>
          </cell>
        </row>
        <row r="1662">
          <cell r="C1662" t="str">
            <v>01-3208</v>
          </cell>
          <cell r="D1662" t="str">
            <v>TMMCFR106A001</v>
          </cell>
          <cell r="E1662" t="str">
            <v>MORROCEL C.A.</v>
          </cell>
          <cell r="F1662" t="str">
            <v>LAMINACION IMPRESA FONDO ROJO</v>
          </cell>
          <cell r="G1662" t="str">
            <v>MCL</v>
          </cell>
          <cell r="H1662" t="str">
            <v>LAMINACION</v>
          </cell>
        </row>
        <row r="1663">
          <cell r="C1663" t="str">
            <v>01-3225</v>
          </cell>
          <cell r="D1663" t="str">
            <v>TMMCFA106A001</v>
          </cell>
          <cell r="E1663" t="str">
            <v>MORROCEL C.A.</v>
          </cell>
          <cell r="F1663" t="str">
            <v>LAMINACION IMPRESA FONDO AZUL</v>
          </cell>
          <cell r="G1663" t="str">
            <v>MCL</v>
          </cell>
          <cell r="H1663" t="str">
            <v>LAMINACION</v>
          </cell>
        </row>
        <row r="1664">
          <cell r="C1664" t="str">
            <v>01-3217</v>
          </cell>
          <cell r="D1664" t="str">
            <v>TMMCFP1040002</v>
          </cell>
          <cell r="E1664" t="str">
            <v>MORROCEL C.A.</v>
          </cell>
          <cell r="F1664" t="str">
            <v>LAMINACION FONDO PLATA SIN IMPRESIÓN</v>
          </cell>
          <cell r="G1664" t="str">
            <v>MCL</v>
          </cell>
          <cell r="H1664" t="str">
            <v>LAMINACION</v>
          </cell>
        </row>
        <row r="1665">
          <cell r="C1665" t="str">
            <v>01-3172</v>
          </cell>
          <cell r="D1665" t="str">
            <v>TXPCEP023B001</v>
          </cell>
          <cell r="E1665" t="str">
            <v xml:space="preserve">PEPSI-COLA VENEZUELA, C.A. </v>
          </cell>
          <cell r="F1665" t="str">
            <v>ETIQUETA IMPRESA  PEPSI FREE 1 L</v>
          </cell>
          <cell r="G1665" t="str">
            <v>CX</v>
          </cell>
          <cell r="H1665" t="str">
            <v>CORTE</v>
          </cell>
        </row>
        <row r="1666">
          <cell r="C1666" t="str">
            <v>32-006325</v>
          </cell>
          <cell r="D1666" t="str">
            <v>TMARMA045A002</v>
          </cell>
          <cell r="E1666" t="str">
            <v>ALFONZO RIVAS &amp; CIA, C.A.</v>
          </cell>
          <cell r="F1666" t="str">
            <v>LAMINACION IMPRESA MAIZORITOS AZUCARADAS 240g</v>
          </cell>
          <cell r="G1666" t="str">
            <v>MCL</v>
          </cell>
          <cell r="H1666" t="str">
            <v>LAMINACION</v>
          </cell>
        </row>
        <row r="1667">
          <cell r="C1667" t="str">
            <v>01-3210</v>
          </cell>
          <cell r="D1667" t="str">
            <v>TMGFBC043B001</v>
          </cell>
          <cell r="E1667" t="str">
            <v>GS FHARMA, C.A.</v>
          </cell>
          <cell r="F1667" t="str">
            <v>POLYPOUCH IMPRESO FRENTE GASAS ESTERILIZADAS BE CARE 10x10cm</v>
          </cell>
          <cell r="G1667" t="str">
            <v>MCL</v>
          </cell>
          <cell r="H1667" t="str">
            <v>LAMINACION</v>
          </cell>
        </row>
        <row r="1668">
          <cell r="C1668" t="str">
            <v>01-3212</v>
          </cell>
          <cell r="D1668" t="str">
            <v>TMGFBC043A001</v>
          </cell>
          <cell r="E1668" t="str">
            <v>GS FHARMA, C.A.</v>
          </cell>
          <cell r="F1668" t="str">
            <v>POLYPOUCH IMPRESO FRENTE GASAS ESTERILIZADAS BE CARE 7,5x7,5cm</v>
          </cell>
          <cell r="G1668" t="str">
            <v>MCL</v>
          </cell>
          <cell r="H1668" t="str">
            <v>LAMINACION</v>
          </cell>
        </row>
        <row r="1669">
          <cell r="C1669" t="str">
            <v>32-006326</v>
          </cell>
          <cell r="D1669" t="str">
            <v>TMARCF045A002</v>
          </cell>
          <cell r="E1669" t="str">
            <v>ALFONZO RIVAS &amp; CIA, C.A.</v>
          </cell>
          <cell r="F1669" t="str">
            <v>LAMINACION IMPRESA MAIZORITOS CRONCH FLAKES 300g</v>
          </cell>
          <cell r="G1669" t="str">
            <v>MCL</v>
          </cell>
          <cell r="H1669" t="str">
            <v>LAMINACION</v>
          </cell>
        </row>
        <row r="1670">
          <cell r="C1670" t="str">
            <v>01-3177</v>
          </cell>
          <cell r="D1670" t="str">
            <v>TMTCPF110A001</v>
          </cell>
          <cell r="E1670" t="str">
            <v>TUCAREN, C.A.</v>
          </cell>
          <cell r="F1670" t="str">
            <v>LAMINACION IMPRESA CORES POLIFILM</v>
          </cell>
          <cell r="G1670" t="str">
            <v>MCL</v>
          </cell>
          <cell r="H1670" t="str">
            <v>LAMINACION</v>
          </cell>
        </row>
        <row r="1671">
          <cell r="C1671" t="str">
            <v>01-3205</v>
          </cell>
          <cell r="D1671" t="str">
            <v>TMAWAJ060A010</v>
          </cell>
          <cell r="E1671" t="str">
            <v>ALUM-WARE PRODUCTOS DE ALUMINIO C.A.</v>
          </cell>
          <cell r="F1671" t="str">
            <v>POLYPOUCH IMPRESO ANTIGRASO ALUM-WARE</v>
          </cell>
          <cell r="G1671" t="str">
            <v>MCL</v>
          </cell>
          <cell r="H1671" t="str">
            <v>LAMINACION</v>
          </cell>
        </row>
        <row r="1672">
          <cell r="C1672" t="str">
            <v>01-3211</v>
          </cell>
          <cell r="D1672" t="str">
            <v>TMGFBC0300002</v>
          </cell>
          <cell r="E1672" t="str">
            <v>GS FHARMA, C.A.</v>
          </cell>
          <cell r="F1672" t="str">
            <v>DORSO SIN IMPRESIÓN GASAS ESTERILIZADAS BE CARE 10 cm * 10 cm</v>
          </cell>
          <cell r="G1672" t="str">
            <v>MCL</v>
          </cell>
          <cell r="H1672" t="str">
            <v>CORTE</v>
          </cell>
        </row>
        <row r="1673">
          <cell r="C1673" t="str">
            <v>01-3213</v>
          </cell>
          <cell r="D1673" t="str">
            <v>TMGFBC0300001</v>
          </cell>
          <cell r="E1673" t="str">
            <v>GS FHARMA, C.A.</v>
          </cell>
          <cell r="F1673" t="str">
            <v>DORSO SIN IMPRESIÓN GASAS ESTERILIZADAS BE CARE 7,5cm * 7,5 cm</v>
          </cell>
          <cell r="G1673" t="str">
            <v>MCL</v>
          </cell>
          <cell r="H1673" t="str">
            <v>CORTE</v>
          </cell>
        </row>
        <row r="1674">
          <cell r="C1674" t="str">
            <v>01-3228</v>
          </cell>
          <cell r="D1674" t="str">
            <v>TXMSCN030A001</v>
          </cell>
          <cell r="E1674" t="str">
            <v>MULTINACIONAL DE SABORES C.A.</v>
          </cell>
          <cell r="F1674" t="str">
            <v>ETIQUETA IMPRESA REFRESCO GLUP COLA NEGRA 2 L NAVIDAD 2021</v>
          </cell>
          <cell r="G1674" t="str">
            <v>CX</v>
          </cell>
          <cell r="H1674" t="str">
            <v>CORTE</v>
          </cell>
        </row>
        <row r="1675">
          <cell r="C1675" t="str">
            <v>32-006327</v>
          </cell>
          <cell r="D1675" t="str">
            <v>TMARMF045A002</v>
          </cell>
          <cell r="E1675" t="str">
            <v>ALFONZO RIVAS &amp; CIA, C.A.</v>
          </cell>
          <cell r="F1675" t="str">
            <v>LAMINACION IMPRESA MAIZORITOS FRUTY AROS 240g</v>
          </cell>
          <cell r="G1675" t="str">
            <v>MCL</v>
          </cell>
          <cell r="H1675" t="str">
            <v>LAMINACION</v>
          </cell>
        </row>
        <row r="1676">
          <cell r="C1676" t="str">
            <v>01-3206</v>
          </cell>
          <cell r="D1676" t="str">
            <v>TMMCAE060A001</v>
          </cell>
          <cell r="E1676" t="str">
            <v>MORROCEL C.A.</v>
          </cell>
          <cell r="F1676" t="str">
            <v>POLYPOUCH IMPRESO ANTIGRASO ESTANDAR</v>
          </cell>
          <cell r="G1676" t="str">
            <v>MCL</v>
          </cell>
          <cell r="H1676" t="str">
            <v>LAMINACION</v>
          </cell>
        </row>
        <row r="1677">
          <cell r="C1677" t="str">
            <v>01-3229</v>
          </cell>
          <cell r="D1677" t="str">
            <v>TMAYGP207A003</v>
          </cell>
          <cell r="E1677" t="str">
            <v>ANAYANSI,C.A.</v>
          </cell>
          <cell r="F1677" t="str">
            <v>LINER TERMOSELLABLE MTP  IMPRESO GARANTIA DE PUREZA</v>
          </cell>
          <cell r="G1677" t="str">
            <v>MCL</v>
          </cell>
          <cell r="H1677" t="str">
            <v>LAMINACION</v>
          </cell>
        </row>
        <row r="1678">
          <cell r="C1678" t="str">
            <v>01-3230</v>
          </cell>
          <cell r="D1678" t="str">
            <v>TMAYGP207A001</v>
          </cell>
          <cell r="E1678" t="str">
            <v>ANAYANSI,C.A.</v>
          </cell>
          <cell r="F1678" t="str">
            <v>LINER MTP IMPRESO GARANTIA DE PUREZA</v>
          </cell>
          <cell r="G1678" t="str">
            <v>MCL</v>
          </cell>
          <cell r="H1678" t="str">
            <v>LAMINACION</v>
          </cell>
        </row>
        <row r="1679">
          <cell r="C1679" t="str">
            <v>32-006358</v>
          </cell>
          <cell r="D1679" t="str">
            <v>TMARFC040A001</v>
          </cell>
          <cell r="E1679" t="str">
            <v>ALFONZO RIVAS &amp; CIA, C.A.</v>
          </cell>
          <cell r="F1679" t="str">
            <v>LAMINACION IMPRESA FLIPS CHOCOLATE 120g</v>
          </cell>
          <cell r="G1679" t="str">
            <v>MCL</v>
          </cell>
          <cell r="H1679" t="str">
            <v>LAMINACION</v>
          </cell>
        </row>
        <row r="1680">
          <cell r="C1680" t="str">
            <v>01-3231</v>
          </cell>
          <cell r="D1680" t="str">
            <v>TMMCGP207A001</v>
          </cell>
          <cell r="E1680" t="str">
            <v>ANAYANSI,C.A.</v>
          </cell>
          <cell r="F1680" t="str">
            <v>LINNER MTP  IMPRESO GARANTIA DE PUREZA</v>
          </cell>
          <cell r="G1680" t="str">
            <v>MCL</v>
          </cell>
          <cell r="H1680" t="str">
            <v>LAMINACION</v>
          </cell>
        </row>
        <row r="1681">
          <cell r="C1681" t="str">
            <v>01-0324</v>
          </cell>
          <cell r="D1681" t="str">
            <v>TXNVSV096A001</v>
          </cell>
          <cell r="E1681" t="str">
            <v>NESTLE VENEZUELA, S.A.</v>
          </cell>
          <cell r="F1681" t="str">
            <v>LAMINACION IMPRESA SVELTY 400g</v>
          </cell>
          <cell r="G1681" t="str">
            <v>CX</v>
          </cell>
          <cell r="H1681" t="str">
            <v>LAMINACION</v>
          </cell>
        </row>
        <row r="1682">
          <cell r="C1682" t="str">
            <v>01-3209</v>
          </cell>
          <cell r="D1682" t="str">
            <v>TMCLPD073A001</v>
          </cell>
          <cell r="E1682" t="str">
            <v>CELOVEN, C.A.</v>
          </cell>
          <cell r="F1682" t="str">
            <v>POLYPOUCH SILICONADO DECOCEL 73 g</v>
          </cell>
          <cell r="G1682" t="str">
            <v>MCL</v>
          </cell>
          <cell r="H1682" t="str">
            <v>LAMINACION</v>
          </cell>
        </row>
        <row r="1683">
          <cell r="C1683" t="str">
            <v>01-3202</v>
          </cell>
          <cell r="D1683" t="str">
            <v>TMICPS0420001</v>
          </cell>
          <cell r="E1683" t="str">
            <v>INDUSTRIAS CORPAÑAL,C.A.</v>
          </cell>
          <cell r="F1683" t="str">
            <v>POLYPOUCH SILICONADO SIN IMPRESIÓN</v>
          </cell>
          <cell r="G1683" t="str">
            <v>MCL</v>
          </cell>
          <cell r="H1683" t="str">
            <v>LAMINACION</v>
          </cell>
        </row>
        <row r="1684">
          <cell r="C1684" t="str">
            <v>21-0324</v>
          </cell>
          <cell r="D1684" t="str">
            <v>TXNVSV096A001</v>
          </cell>
          <cell r="E1684" t="str">
            <v>NESTLE VENEZUELA, S.A.</v>
          </cell>
          <cell r="F1684" t="str">
            <v>LAMINACION IMPRESA SVELTY 400g</v>
          </cell>
          <cell r="G1684" t="str">
            <v>CX</v>
          </cell>
          <cell r="H1684" t="str">
            <v>LAMINACION</v>
          </cell>
        </row>
        <row r="1685">
          <cell r="C1685" t="str">
            <v>01-3237</v>
          </cell>
          <cell r="D1685" t="str">
            <v>TXPARO040B001</v>
          </cell>
          <cell r="E1685" t="str">
            <v>PEPSICO ALIMENTOS, S.C.A.</v>
          </cell>
          <cell r="F1685" t="str">
            <v>LAMINACIÓN IMPRESA RUFFLES ORIGINAL 36g</v>
          </cell>
          <cell r="G1685" t="str">
            <v>CX</v>
          </cell>
          <cell r="H1685" t="str">
            <v>LAMINACION</v>
          </cell>
        </row>
        <row r="1686">
          <cell r="C1686" t="str">
            <v>01-3179</v>
          </cell>
          <cell r="D1686" t="str">
            <v>TXCLVM029A001</v>
          </cell>
          <cell r="E1686" t="str">
            <v>CELOVEN, C.A.</v>
          </cell>
          <cell r="F1686" t="str">
            <v>DECOCEL IMPRESO SOLIDO VERDE MANZANA P-375</v>
          </cell>
          <cell r="G1686" t="str">
            <v>CX</v>
          </cell>
          <cell r="H1686" t="str">
            <v>LAMINACION</v>
          </cell>
        </row>
        <row r="1687">
          <cell r="C1687" t="str">
            <v>01-3178</v>
          </cell>
          <cell r="D1687" t="str">
            <v>TXCLVP029A001</v>
          </cell>
          <cell r="E1687" t="str">
            <v>CELOVEN, C.A.</v>
          </cell>
          <cell r="F1687" t="str">
            <v>DECOCEL IMPRESO SOLIDO VERDE PIGMENTADO</v>
          </cell>
          <cell r="G1687" t="str">
            <v>CX</v>
          </cell>
          <cell r="H1687" t="str">
            <v>LAMINACION</v>
          </cell>
        </row>
        <row r="1688">
          <cell r="C1688" t="str">
            <v>01-3182</v>
          </cell>
          <cell r="D1688" t="str">
            <v>TXCLNG029A001</v>
          </cell>
          <cell r="E1688" t="str">
            <v>CELOVEN, C.A.</v>
          </cell>
          <cell r="F1688" t="str">
            <v>DECOCEL IMPRESO SOLIDO NEGRO</v>
          </cell>
          <cell r="G1688" t="str">
            <v>CX</v>
          </cell>
          <cell r="H1688" t="str">
            <v>LAMINACION</v>
          </cell>
        </row>
        <row r="1689">
          <cell r="C1689" t="str">
            <v>01-3183</v>
          </cell>
          <cell r="D1689" t="str">
            <v>TXCLMO029A001</v>
          </cell>
          <cell r="E1689" t="str">
            <v>CELOVEN, C.A.</v>
          </cell>
          <cell r="F1689" t="str">
            <v>DECOCEL IMPRESO SOLIDO MORADO P-2582</v>
          </cell>
          <cell r="G1689" t="str">
            <v>CX</v>
          </cell>
          <cell r="H1689" t="str">
            <v>LAMINACION</v>
          </cell>
        </row>
        <row r="1690">
          <cell r="C1690" t="str">
            <v>32-006359</v>
          </cell>
          <cell r="D1690" t="str">
            <v>TMARMZ076B001</v>
          </cell>
          <cell r="E1690" t="str">
            <v>ALFONZO RIVAS &amp; CIA, C.A.</v>
          </cell>
          <cell r="F1690" t="str">
            <v>LAMINACION IMPRESA MAIZINA 120 g</v>
          </cell>
          <cell r="G1690" t="str">
            <v>MCL</v>
          </cell>
          <cell r="H1690" t="str">
            <v>LAMINACION</v>
          </cell>
        </row>
        <row r="1691">
          <cell r="C1691" t="str">
            <v>01-3222</v>
          </cell>
          <cell r="D1691" t="str">
            <v>TXMSGU030D001</v>
          </cell>
          <cell r="E1691" t="str">
            <v>MULTINACIONAL DE SABORES C.A.</v>
          </cell>
          <cell r="F1691" t="str">
            <v>ETIQUETA IMPRESA REFRESCO GLUP UVA 1 L</v>
          </cell>
          <cell r="G1691" t="str">
            <v>CX</v>
          </cell>
          <cell r="H1691" t="str">
            <v>CORTE</v>
          </cell>
        </row>
        <row r="1692">
          <cell r="C1692" t="str">
            <v>01-3223</v>
          </cell>
          <cell r="D1692" t="str">
            <v>TXMSGK030C001</v>
          </cell>
          <cell r="E1692" t="str">
            <v>MULTINACIONAL DE SABORES C.A.</v>
          </cell>
          <cell r="F1692" t="str">
            <v>ETIQUETA IMPRESA REFRESCO GLUP KOLITTA 1 L</v>
          </cell>
          <cell r="G1692" t="str">
            <v>CX</v>
          </cell>
          <cell r="H1692" t="str">
            <v>CORTE</v>
          </cell>
        </row>
        <row r="1693">
          <cell r="C1693" t="str">
            <v>01-3232</v>
          </cell>
          <cell r="D1693" t="str">
            <v>TXPADQ045B002</v>
          </cell>
          <cell r="E1693" t="str">
            <v>PEPSICO ALIMENTOS, S.C.A.</v>
          </cell>
          <cell r="F1693" t="str">
            <v xml:space="preserve">LAMINACIÓN IMPRESA DORITOS MEGA QUESO XXL 420 g  </v>
          </cell>
          <cell r="G1693" t="str">
            <v>CX</v>
          </cell>
          <cell r="H1693" t="str">
            <v>LAMINACION</v>
          </cell>
        </row>
        <row r="1694">
          <cell r="C1694" t="str">
            <v>01-3224</v>
          </cell>
          <cell r="D1694" t="str">
            <v>TXMSGV030C001</v>
          </cell>
          <cell r="E1694" t="str">
            <v>MULTINACIONAL DE SABORES C.A.</v>
          </cell>
          <cell r="F1694" t="str">
            <v>ETIQUETA IMPRESA REFRESCO GLUP MANZANA VERDE 1 L</v>
          </cell>
          <cell r="G1694" t="str">
            <v>CX</v>
          </cell>
          <cell r="H1694" t="str">
            <v>CORTE</v>
          </cell>
        </row>
        <row r="1695">
          <cell r="C1695" t="str">
            <v>01-3219</v>
          </cell>
          <cell r="D1695" t="str">
            <v>TXMSGV030A001</v>
          </cell>
          <cell r="E1695" t="str">
            <v>MULTINACIONAL DE SABORES C.A.</v>
          </cell>
          <cell r="F1695" t="str">
            <v>ETIQUETA IMPRESA REFRESCO  GLUP MANZANA VERDE 2 L</v>
          </cell>
          <cell r="G1695" t="str">
            <v>CX</v>
          </cell>
          <cell r="H1695" t="str">
            <v>CORTE</v>
          </cell>
        </row>
        <row r="1696">
          <cell r="C1696" t="str">
            <v>01-3242</v>
          </cell>
          <cell r="D1696" t="str">
            <v>TMAWAA060A010</v>
          </cell>
          <cell r="E1696" t="str">
            <v>ALUM-WARE PRODUCTOS DE ALUMINIO C.A.</v>
          </cell>
          <cell r="F1696" t="str">
            <v>POLYPOUCH IMPRESO ANTIGRASO ALUM-WARE</v>
          </cell>
          <cell r="G1696" t="str">
            <v>MCL</v>
          </cell>
          <cell r="H1696" t="str">
            <v>LAMINACION</v>
          </cell>
        </row>
        <row r="1697">
          <cell r="C1697" t="str">
            <v>01-3245</v>
          </cell>
          <cell r="D1697" t="str">
            <v>TMMCFD106A003</v>
          </cell>
          <cell r="E1697" t="str">
            <v>SERVICIOS INDUTRIALES SERGEIN CHAPARRO</v>
          </cell>
          <cell r="F1697" t="str">
            <v>LAMINACION IMPRESA FONDO DORADO</v>
          </cell>
          <cell r="G1697" t="str">
            <v>MCL</v>
          </cell>
          <cell r="H1697" t="str">
            <v>LAMINACION</v>
          </cell>
        </row>
        <row r="1698">
          <cell r="C1698" t="str">
            <v>01-3246</v>
          </cell>
          <cell r="D1698" t="str">
            <v>TMMCFR106A001</v>
          </cell>
          <cell r="E1698" t="str">
            <v>SERVICIOS INDUTRIALES SERGEIN CHAPARRO</v>
          </cell>
          <cell r="F1698" t="str">
            <v>LAMINACION IMPRESA FONDO ROJO</v>
          </cell>
          <cell r="G1698" t="str">
            <v>MCL</v>
          </cell>
          <cell r="H1698" t="str">
            <v>LAMINACION</v>
          </cell>
        </row>
        <row r="1699">
          <cell r="C1699" t="str">
            <v>01-3191</v>
          </cell>
          <cell r="D1699" t="str">
            <v>TXPATR040A002</v>
          </cell>
          <cell r="E1699" t="str">
            <v>PEPSICO ALIMENTOS, S.C.A.</v>
          </cell>
          <cell r="F1699" t="str">
            <v>LAMINACION IMPRESA DE TODITO RESUELTO 130g</v>
          </cell>
          <cell r="G1699" t="str">
            <v>CX</v>
          </cell>
          <cell r="H1699" t="str">
            <v>LAMINACION</v>
          </cell>
        </row>
        <row r="1700">
          <cell r="C1700" t="str">
            <v>01-3192</v>
          </cell>
          <cell r="D1700" t="str">
            <v>TXPAPS031A002</v>
          </cell>
          <cell r="E1700" t="str">
            <v>PEPSICO ALIMENTOS, S.C.A.</v>
          </cell>
          <cell r="F1700" t="str">
            <v>LAMINACIÓN IMPRESA PEPITO ORIGINAL (SIN VITAMINA) 25g</v>
          </cell>
          <cell r="G1700" t="str">
            <v>CX</v>
          </cell>
          <cell r="H1700" t="str">
            <v>LAMINACION</v>
          </cell>
        </row>
        <row r="1701">
          <cell r="C1701" t="str">
            <v>01-3240</v>
          </cell>
          <cell r="D1701" t="str">
            <v>TXPAPS031A002</v>
          </cell>
          <cell r="E1701" t="str">
            <v>PEPSICO ALIMENTOS, S.C.A.</v>
          </cell>
          <cell r="F1701" t="str">
            <v>LAMINACIÓN IMPRESA PEPITO ORIGINAL (SIN VITAMINA) 25g</v>
          </cell>
          <cell r="G1701" t="str">
            <v>CX</v>
          </cell>
          <cell r="H1701" t="str">
            <v>LAMINACION</v>
          </cell>
        </row>
        <row r="1702">
          <cell r="C1702" t="str">
            <v>01-3243</v>
          </cell>
          <cell r="D1702" t="str">
            <v>TMAPTC078A001</v>
          </cell>
          <cell r="E1702" t="str">
            <v>ALIMENTOS POLAR COMERCIAL, C.A.</v>
          </cell>
          <cell r="F1702" t="str">
            <v>LAMINACION IMPRESA TAPAS COLADOS BU 130g</v>
          </cell>
          <cell r="G1702" t="str">
            <v>MCL</v>
          </cell>
          <cell r="H1702" t="str">
            <v>LAMINACION</v>
          </cell>
        </row>
        <row r="1703">
          <cell r="C1703" t="str">
            <v>01-3241</v>
          </cell>
          <cell r="D1703" t="str">
            <v>TMAWAA060A010</v>
          </cell>
          <cell r="E1703" t="str">
            <v>ALUM-WARE PRODUCTOS DE ALUMINIO C.A.</v>
          </cell>
          <cell r="F1703" t="str">
            <v>POLYPOUCH IMPRESO ANTIGRASO ALUM-WARE</v>
          </cell>
          <cell r="G1703" t="str">
            <v>MCL</v>
          </cell>
          <cell r="H1703" t="str">
            <v>LAMINACION</v>
          </cell>
        </row>
        <row r="1704">
          <cell r="C1704" t="str">
            <v>01-3235</v>
          </cell>
          <cell r="D1704" t="str">
            <v>TXPACT040B003</v>
          </cell>
          <cell r="E1704" t="str">
            <v>PEPSICO ALIMENTOS, S.C.A.</v>
          </cell>
          <cell r="F1704" t="str">
            <v>LAMINACION IMPRESA CHEESE TRIS 54g</v>
          </cell>
          <cell r="G1704" t="str">
            <v>CX</v>
          </cell>
          <cell r="H1704" t="str">
            <v>LAMINACION</v>
          </cell>
        </row>
        <row r="1705">
          <cell r="C1705" t="str">
            <v>01-3247</v>
          </cell>
          <cell r="D1705" t="str">
            <v>TMDDFB0460001</v>
          </cell>
          <cell r="E1705" t="str">
            <v>COMERCIALIZADORA Y DISTRIBUIDORA D.D. &amp; D, C.A.</v>
          </cell>
          <cell r="F1705" t="str">
            <v>FILM PIGMENTADO BLANCO SIN IMPRESIÓN</v>
          </cell>
          <cell r="G1705" t="str">
            <v>MCL</v>
          </cell>
          <cell r="H1705" t="str">
            <v>CORTE</v>
          </cell>
        </row>
        <row r="1706">
          <cell r="C1706" t="str">
            <v>01-3236</v>
          </cell>
          <cell r="D1706" t="str">
            <v>TXPACT040A003</v>
          </cell>
          <cell r="E1706" t="str">
            <v>PEPSICO ALIMENTOS, S.C.A.</v>
          </cell>
          <cell r="F1706" t="str">
            <v>LAMINACION IMPRESA CHEESE TRIS 150g</v>
          </cell>
          <cell r="G1706" t="str">
            <v>CX</v>
          </cell>
          <cell r="H1706" t="str">
            <v>LAMINACION</v>
          </cell>
        </row>
        <row r="1707">
          <cell r="C1707" t="str">
            <v>01-3238</v>
          </cell>
          <cell r="D1707" t="str">
            <v>TXPARO040A001</v>
          </cell>
          <cell r="E1707" t="str">
            <v>PEPSICO ALIMENTOS, S.C.A.</v>
          </cell>
          <cell r="F1707" t="str">
            <v>LAMINACION IMPRESA RUFFLES ORIGINAL 125g</v>
          </cell>
          <cell r="G1707" t="str">
            <v>CX</v>
          </cell>
          <cell r="H1707" t="str">
            <v>LAMINACION</v>
          </cell>
        </row>
        <row r="1708">
          <cell r="C1708" t="str">
            <v>01-3234</v>
          </cell>
          <cell r="D1708" t="str">
            <v>TXPARF040B002</v>
          </cell>
          <cell r="E1708" t="str">
            <v>PEPSICO ALIMENTOS, S.C.A.</v>
          </cell>
          <cell r="F1708" t="str">
            <v>LAMINACION IMPRESA RUFFLES QUESO 125g</v>
          </cell>
          <cell r="G1708" t="str">
            <v>CX</v>
          </cell>
          <cell r="H1708" t="str">
            <v>LAMINACION</v>
          </cell>
        </row>
        <row r="1709">
          <cell r="C1709" t="str">
            <v>32-006334</v>
          </cell>
          <cell r="D1709" t="str">
            <v>TXCOCM041A001</v>
          </cell>
          <cell r="E1709" t="str">
            <v>CAFÉ ORIGEN, C.A.</v>
          </cell>
          <cell r="F1709" t="str">
            <v>LAMINACION IMPRESA CAFÉ MOLIDO MADRID 100 g</v>
          </cell>
          <cell r="G1709" t="str">
            <v>CX</v>
          </cell>
          <cell r="H1709" t="str">
            <v>LAMINACION</v>
          </cell>
        </row>
        <row r="1710">
          <cell r="C1710" t="str">
            <v>32-006344</v>
          </cell>
          <cell r="D1710" t="str">
            <v>TXTFCA078A001</v>
          </cell>
          <cell r="E1710" t="str">
            <v>INVERSIONES TORREFACCION DEL CAFÉ, C.A</v>
          </cell>
          <cell r="F1710" t="str">
            <v>LAMINACION IMPRESA CAFÉ  AMANECER TOSTADO GRANO 1000 g</v>
          </cell>
          <cell r="G1710" t="str">
            <v>CX</v>
          </cell>
          <cell r="H1710" t="str">
            <v>LAMINACION</v>
          </cell>
        </row>
        <row r="1711">
          <cell r="C1711" t="str">
            <v>32-006336</v>
          </cell>
          <cell r="D1711" t="str">
            <v>TXTFCA078A001</v>
          </cell>
          <cell r="E1711" t="str">
            <v>INVERSIONES TORREFACCION DEL CAFÉ, C.A</v>
          </cell>
          <cell r="F1711" t="str">
            <v>LAMINACION IMPRESA CAFÉ  AMANECER TOSTADO GRANO 1000 g</v>
          </cell>
          <cell r="G1711" t="str">
            <v>CX</v>
          </cell>
          <cell r="H1711" t="str">
            <v>LAMINACION</v>
          </cell>
        </row>
        <row r="1712">
          <cell r="C1712" t="str">
            <v>32-006374</v>
          </cell>
          <cell r="D1712" t="str">
            <v>TXCHPP0270001</v>
          </cell>
          <cell r="E1712" t="str">
            <v>HELADERIA LA CHARLOTTE ICE, C.A.</v>
          </cell>
          <cell r="F1712" t="str">
            <v>BOPP SIN IMPRESIÓN</v>
          </cell>
          <cell r="G1712" t="str">
            <v>CX</v>
          </cell>
          <cell r="H1712" t="str">
            <v>CORTE</v>
          </cell>
        </row>
        <row r="1713">
          <cell r="C1713" t="str">
            <v>01-3233</v>
          </cell>
          <cell r="D1713" t="str">
            <v>TXPARF040A002</v>
          </cell>
          <cell r="E1713" t="str">
            <v>PEPSICO ALIMENTOS, S.C.A.</v>
          </cell>
          <cell r="F1713" t="str">
            <v>LAMINACION IMPRESA RUFFLES QUESO 36g</v>
          </cell>
          <cell r="G1713" t="str">
            <v>CX</v>
          </cell>
          <cell r="H1713" t="str">
            <v>LAMINACION</v>
          </cell>
        </row>
        <row r="1714">
          <cell r="C1714" t="str">
            <v>32-006359</v>
          </cell>
          <cell r="D1714" t="str">
            <v>TMARMZ076B001</v>
          </cell>
          <cell r="E1714" t="str">
            <v>ALFONZO RIVAS &amp; CIA, C.A.</v>
          </cell>
          <cell r="F1714" t="str">
            <v>LAMINACION IMPRESA MAIZINA 120 g</v>
          </cell>
          <cell r="G1714" t="str">
            <v>MCL</v>
          </cell>
          <cell r="H1714" t="str">
            <v>LAMINACION</v>
          </cell>
        </row>
        <row r="1715">
          <cell r="C1715" t="str">
            <v>01-3221</v>
          </cell>
          <cell r="D1715" t="str">
            <v>TXMSGF030C001</v>
          </cell>
          <cell r="E1715" t="str">
            <v>MULTINACIONAL DE SABORES C.A.</v>
          </cell>
          <cell r="F1715" t="str">
            <v>ETIQUETA IMPRESA REFRESCO GLUP FRESH 1 L</v>
          </cell>
          <cell r="G1715" t="str">
            <v>CX</v>
          </cell>
          <cell r="H1715" t="str">
            <v>CORTE</v>
          </cell>
        </row>
        <row r="1716">
          <cell r="C1716" t="str">
            <v>01-3239</v>
          </cell>
          <cell r="D1716" t="str">
            <v>TXPAJS040C001</v>
          </cell>
          <cell r="E1716" t="str">
            <v>PEPSICO ALIMENTOS, S.C.A.</v>
          </cell>
          <cell r="F1716" t="str">
            <v>LAMINACION IMPRESA PAPAS JACKS SAL 80g</v>
          </cell>
          <cell r="G1716" t="str">
            <v>CX</v>
          </cell>
          <cell r="H1716" t="str">
            <v>LAMINACION</v>
          </cell>
        </row>
        <row r="1717">
          <cell r="C1717" t="str">
            <v>32-006366</v>
          </cell>
          <cell r="D1717" t="str">
            <v>TMLVPL071B001</v>
          </cell>
          <cell r="E1717" t="str">
            <v>LEVAPAN VENEZOLANA, S.A.</v>
          </cell>
          <cell r="F1717" t="str">
            <v>POLYPOUCH PARAFINADO IMPRESO LEVAPAN</v>
          </cell>
          <cell r="G1717" t="str">
            <v>MCL</v>
          </cell>
          <cell r="H1717" t="str">
            <v>LAMINACION</v>
          </cell>
        </row>
        <row r="1718">
          <cell r="C1718" t="str">
            <v>01-3220</v>
          </cell>
          <cell r="D1718" t="str">
            <v>TXMSGN030C001</v>
          </cell>
          <cell r="E1718" t="str">
            <v>MULTINACIONAL DE SABORES C.A.</v>
          </cell>
          <cell r="F1718" t="str">
            <v>ETIQUETA IMPRESA REFRESCO GLUP COLA NEGRA 1 L</v>
          </cell>
          <cell r="G1718" t="str">
            <v>CX</v>
          </cell>
          <cell r="H1718" t="str">
            <v>CORTE</v>
          </cell>
        </row>
        <row r="1719">
          <cell r="C1719" t="str">
            <v>01-3201</v>
          </cell>
          <cell r="D1719" t="str">
            <v>TMMLPL072A001</v>
          </cell>
          <cell r="E1719" t="str">
            <v>MONTALAR DE VENEZUELA, S.A.</v>
          </cell>
          <cell r="F1719" t="str">
            <v>LAMINACIÓN IMPRESA PAPELÓN LIMÓN 115g</v>
          </cell>
          <cell r="G1719" t="str">
            <v>MCL</v>
          </cell>
          <cell r="H1719" t="str">
            <v>LAMINACION</v>
          </cell>
        </row>
        <row r="1720">
          <cell r="C1720" t="str">
            <v>01-3249</v>
          </cell>
          <cell r="D1720" t="str">
            <v>TXPCPF023B001</v>
          </cell>
          <cell r="E1720" t="str">
            <v xml:space="preserve">PEPSI-COLA VENEZUELA, C.A. </v>
          </cell>
          <cell r="F1720" t="str">
            <v>ETIQUETA IMPRESA PEPSI  FREE 1,5 L</v>
          </cell>
          <cell r="G1720" t="str">
            <v>CX</v>
          </cell>
          <cell r="H1720" t="str">
            <v>CORTE</v>
          </cell>
        </row>
        <row r="1721">
          <cell r="C1721" t="str">
            <v>01-3248</v>
          </cell>
          <cell r="D1721" t="str">
            <v>TXPCPF023B001</v>
          </cell>
          <cell r="E1721" t="str">
            <v xml:space="preserve">PEPSI-COLA VENEZUELA, C.A. </v>
          </cell>
          <cell r="F1721" t="str">
            <v>ETIQUETA IMPRESA PEPSI  FREE 1,5 L</v>
          </cell>
          <cell r="G1721" t="str">
            <v>CX</v>
          </cell>
          <cell r="H1721" t="str">
            <v>CORTE</v>
          </cell>
        </row>
        <row r="1722">
          <cell r="C1722" t="str">
            <v>01-3258</v>
          </cell>
          <cell r="D1722" t="str">
            <v>TXPAMP045A002</v>
          </cell>
          <cell r="E1722" t="str">
            <v>PEPSICO ALIMENTOS, S.C.A.</v>
          </cell>
          <cell r="F1722" t="str">
            <v>LAMINACION IMPRESA CHEETOS MEGA PUFFS XXL 270g</v>
          </cell>
          <cell r="G1722" t="str">
            <v>CX</v>
          </cell>
          <cell r="H1722" t="str">
            <v>LAMINACION</v>
          </cell>
        </row>
        <row r="1723">
          <cell r="C1723" t="str">
            <v>01-3244</v>
          </cell>
          <cell r="D1723" t="str">
            <v>TMAPAL1190010</v>
          </cell>
          <cell r="E1723" t="str">
            <v>ALIMENTOS POLAR COMERCIAL, C.A.</v>
          </cell>
          <cell r="F1723" t="str">
            <v>ALUMINIO LAMINADO SIN IMPRESIÓN</v>
          </cell>
          <cell r="G1723" t="str">
            <v>MCL</v>
          </cell>
          <cell r="H1723" t="str">
            <v>LAMINACION</v>
          </cell>
        </row>
        <row r="1724">
          <cell r="C1724" t="str">
            <v>01-3255</v>
          </cell>
          <cell r="D1724" t="str">
            <v>TXOSPP0230001</v>
          </cell>
          <cell r="E1724" t="str">
            <v>OSIRIS C.A. (MANUFACTURAS QUIMICO INDUSTRIALES)</v>
          </cell>
          <cell r="F1724" t="str">
            <v>BOPP SIN IMPRESIÓN</v>
          </cell>
          <cell r="G1724" t="str">
            <v>MCL</v>
          </cell>
          <cell r="H1724" t="str">
            <v>CORTE</v>
          </cell>
        </row>
        <row r="1725">
          <cell r="C1725" t="str">
            <v>01-3259</v>
          </cell>
          <cell r="D1725" t="str">
            <v>TXPAPJ040B002</v>
          </cell>
          <cell r="E1725" t="str">
            <v>PEPSICO ALIMENTOS, S.C.A.</v>
          </cell>
          <cell r="F1725" t="str">
            <v>LAMINACION IMPRESA PEPITO JUMBO 65g</v>
          </cell>
          <cell r="G1725" t="str">
            <v>CX</v>
          </cell>
          <cell r="H1725" t="str">
            <v>LAMINACION</v>
          </cell>
        </row>
        <row r="1726">
          <cell r="C1726" t="str">
            <v>01-3257</v>
          </cell>
          <cell r="D1726" t="str">
            <v>TXPAMP036A002</v>
          </cell>
          <cell r="E1726" t="str">
            <v>PEPSICO ALIMENTOS, S.C.A.</v>
          </cell>
          <cell r="F1726" t="str">
            <v>LAMINACION IMPRESA CHEETOS MEGA PUFF 110g</v>
          </cell>
          <cell r="G1726" t="str">
            <v>CX</v>
          </cell>
          <cell r="H1726" t="str">
            <v>LAMINACION</v>
          </cell>
        </row>
        <row r="1727">
          <cell r="C1727" t="str">
            <v>01-3256</v>
          </cell>
          <cell r="D1727" t="str">
            <v>TXPAMP031A001</v>
          </cell>
          <cell r="E1727" t="str">
            <v>PEPSICO ALIMENTOS, S.C.A.</v>
          </cell>
          <cell r="F1727" t="str">
            <v>LAMINACIÓN IMPRESA CHEETOS MEGA PUFFS 28g</v>
          </cell>
          <cell r="G1727" t="str">
            <v>CX</v>
          </cell>
          <cell r="H1727" t="str">
            <v>LAMINACION</v>
          </cell>
        </row>
        <row r="1728">
          <cell r="C1728" t="str">
            <v>01-3254</v>
          </cell>
          <cell r="D1728" t="str">
            <v>TXAMNC040A001</v>
          </cell>
          <cell r="E1728" t="str">
            <v>ALIMENTOS MEXICANOS, C.A.</v>
          </cell>
          <cell r="F1728" t="str">
            <v>LAMINACIÓN IMPRESA NACHOS CHEDDAR CRUJIENTE 150g</v>
          </cell>
          <cell r="G1728" t="str">
            <v>CX</v>
          </cell>
          <cell r="H1728" t="str">
            <v>LAMINACION</v>
          </cell>
        </row>
        <row r="1729">
          <cell r="C1729" t="str">
            <v>01-3260</v>
          </cell>
          <cell r="D1729" t="str">
            <v>TXAVEM028B001</v>
          </cell>
          <cell r="E1729" t="str">
            <v>AMCOR RIGID PACKAGING DE VENEZUELA, S.A.</v>
          </cell>
          <cell r="F1729" t="str">
            <v>ETIQUETA  IMPRESA MINALBA 5 L</v>
          </cell>
          <cell r="G1729" t="str">
            <v>CX</v>
          </cell>
          <cell r="H1729" t="str">
            <v>CORTE</v>
          </cell>
        </row>
        <row r="1730">
          <cell r="C1730" t="str">
            <v>01-3263</v>
          </cell>
          <cell r="D1730" t="str">
            <v>TXAVEM028C001</v>
          </cell>
          <cell r="E1730" t="str">
            <v>AMCOR RIGID PACKAGING DE VENEZUELA, S.A.</v>
          </cell>
          <cell r="F1730" t="str">
            <v>ETIQUETA IMPRESA MINALBA 600 cc</v>
          </cell>
          <cell r="G1730" t="str">
            <v>CX</v>
          </cell>
          <cell r="H1730" t="str">
            <v>CORTE</v>
          </cell>
        </row>
        <row r="1731">
          <cell r="C1731" t="str">
            <v>01-3261</v>
          </cell>
          <cell r="D1731" t="str">
            <v>TXAVEM028A001</v>
          </cell>
          <cell r="E1731" t="str">
            <v>AMCOR RIGID PACKAGING DE VENEZUELA, S.A.</v>
          </cell>
          <cell r="F1731" t="str">
            <v>ETIQUETA IMPRESA MINALBA 1,5 L</v>
          </cell>
          <cell r="G1731" t="str">
            <v>CX</v>
          </cell>
          <cell r="H1731" t="str">
            <v>CORTE</v>
          </cell>
        </row>
        <row r="1732">
          <cell r="C1732" t="str">
            <v>01-3262</v>
          </cell>
          <cell r="D1732" t="str">
            <v>TXAVEM028D001</v>
          </cell>
          <cell r="E1732" t="str">
            <v>AMCOR RIGID PACKAGING DE VENEZUELA, S.A.</v>
          </cell>
          <cell r="F1732" t="str">
            <v>ETIQUETA IMPRESA MINALBA 355cc</v>
          </cell>
          <cell r="G1732" t="str">
            <v>CX</v>
          </cell>
          <cell r="H1732" t="str">
            <v>CORTE</v>
          </cell>
        </row>
        <row r="1733">
          <cell r="C1733" t="str">
            <v>32-006365</v>
          </cell>
          <cell r="D1733" t="str">
            <v>TMAAES061A001</v>
          </cell>
          <cell r="E1733" t="str">
            <v>ALIMENTOS AGLOW VE C.A.</v>
          </cell>
          <cell r="F1733" t="str">
            <v>POLYPOUCH IMPRESO SACHET EDULCORANTE  SWEETEST 1g</v>
          </cell>
          <cell r="G1733" t="str">
            <v>MCL</v>
          </cell>
          <cell r="H1733" t="str">
            <v>LAMINACION</v>
          </cell>
        </row>
        <row r="1734">
          <cell r="C1734" t="str">
            <v>01-3264</v>
          </cell>
          <cell r="D1734" t="str">
            <v>TMMCAE060A001</v>
          </cell>
          <cell r="E1734" t="str">
            <v>CARTONES CM JUNIOR F.P.</v>
          </cell>
          <cell r="F1734" t="str">
            <v>POLYPOUCH IMPRESO ANTIGRASO ESTANDAR</v>
          </cell>
          <cell r="G1734" t="str">
            <v>MCL</v>
          </cell>
          <cell r="H1734" t="str">
            <v>LAMINACION</v>
          </cell>
        </row>
        <row r="1735">
          <cell r="C1735" t="str">
            <v>01-3206</v>
          </cell>
          <cell r="D1735" t="str">
            <v>TMMCAE060A001</v>
          </cell>
          <cell r="E1735" t="str">
            <v>MORROCEL C.A.</v>
          </cell>
          <cell r="F1735" t="str">
            <v>POLYPOUCH IMPRESO ANTIGRASO ESTANDAR</v>
          </cell>
          <cell r="G1735" t="str">
            <v>MCL</v>
          </cell>
          <cell r="H1735" t="str">
            <v>LAMINACION</v>
          </cell>
        </row>
        <row r="1736">
          <cell r="C1736" t="str">
            <v>21-0325</v>
          </cell>
          <cell r="D1736" t="str">
            <v>TXNVCF096A001</v>
          </cell>
          <cell r="E1736" t="str">
            <v>NESTLE VENEZUELA, S.A.</v>
          </cell>
          <cell r="F1736" t="str">
            <v xml:space="preserve">LAMINACION IMPRESA LA CAMPESINA FORTIFICADA 800g </v>
          </cell>
          <cell r="G1736" t="str">
            <v>CX</v>
          </cell>
          <cell r="H1736" t="str">
            <v>LAMINACION</v>
          </cell>
        </row>
        <row r="1737">
          <cell r="C1737" t="str">
            <v>32-006357</v>
          </cell>
          <cell r="D1737" t="str">
            <v>TMARMZ044A001</v>
          </cell>
          <cell r="E1737" t="str">
            <v>ALFONZO RIVAS &amp; CIA, C.A.</v>
          </cell>
          <cell r="F1737" t="str">
            <v>LAMINACION IMPRESA MAIZINA 90 g</v>
          </cell>
          <cell r="G1737" t="str">
            <v>MCL</v>
          </cell>
          <cell r="H1737" t="str">
            <v>LAMINACION</v>
          </cell>
        </row>
        <row r="1738">
          <cell r="C1738" t="str">
            <v>32-006355</v>
          </cell>
          <cell r="D1738" t="str">
            <v>TMARMZ044D001</v>
          </cell>
          <cell r="E1738" t="str">
            <v>ALFONZO RIVAS &amp; CIA, C.A.</v>
          </cell>
          <cell r="F1738" t="str">
            <v>LAMINACION IMPRESA MAIZINA 200g</v>
          </cell>
          <cell r="G1738" t="str">
            <v>MCL</v>
          </cell>
          <cell r="H1738" t="str">
            <v>LAMINACION</v>
          </cell>
        </row>
        <row r="1739">
          <cell r="C1739" t="str">
            <v>32-006363</v>
          </cell>
          <cell r="D1739" t="str">
            <v>TMARYF096A001</v>
          </cell>
          <cell r="E1739" t="str">
            <v>ALFONZO RIVAS &amp; CIA, C.A.</v>
          </cell>
          <cell r="F1739" t="str">
            <v>LAMINACION IMPRESA YELIGHT FRESA 12g</v>
          </cell>
          <cell r="G1739" t="str">
            <v>MCL</v>
          </cell>
          <cell r="H1739" t="str">
            <v>LAMINACION</v>
          </cell>
        </row>
        <row r="1740">
          <cell r="C1740" t="str">
            <v>32-006362</v>
          </cell>
          <cell r="D1740" t="str">
            <v>TMARYS096A001</v>
          </cell>
          <cell r="E1740" t="str">
            <v>ALFONZO RIVAS &amp; CIA, C.A.</v>
          </cell>
          <cell r="F1740" t="str">
            <v>LAMINACION IMPRESA YELIGHT SIN SABOR 9g</v>
          </cell>
          <cell r="G1740" t="str">
            <v>MCL</v>
          </cell>
          <cell r="H1740" t="str">
            <v>LAMINACION</v>
          </cell>
        </row>
        <row r="1741">
          <cell r="C1741" t="str">
            <v>32-006360</v>
          </cell>
          <cell r="D1741" t="str">
            <v>TMARFS096A001</v>
          </cell>
          <cell r="E1741" t="str">
            <v>ALFONZO RIVAS &amp; CIA, C.A.</v>
          </cell>
          <cell r="F1741" t="str">
            <v>LAMINACION IMPRESA YELIGHT FUSION SILVESTRE 12g</v>
          </cell>
          <cell r="G1741" t="str">
            <v>MCL</v>
          </cell>
          <cell r="H1741" t="str">
            <v>LAMINACION</v>
          </cell>
        </row>
        <row r="1742">
          <cell r="C1742" t="str">
            <v>32-006361</v>
          </cell>
          <cell r="D1742" t="str">
            <v>TMARFC096A001</v>
          </cell>
          <cell r="E1742" t="str">
            <v>ALFONZO RIVAS &amp; CIA, C.A.</v>
          </cell>
          <cell r="F1742" t="str">
            <v>LAMINACION IMPRESA YELIGHT FUSION CITRICA 12g</v>
          </cell>
          <cell r="G1742" t="str">
            <v>MCL</v>
          </cell>
          <cell r="H1742" t="str">
            <v>LAMINACION</v>
          </cell>
        </row>
        <row r="1743">
          <cell r="C1743" t="str">
            <v>01-3251</v>
          </cell>
          <cell r="D1743" t="str">
            <v>TMEDFB0270001</v>
          </cell>
          <cell r="E1743" t="str">
            <v>FABRICA DE PRODUCTOS IMPERMEABILIZANTES EDIL C.A.,</v>
          </cell>
          <cell r="F1743" t="str">
            <v xml:space="preserve">FILM SILICONIZADO SIN IMPRESION BLANCO                            </v>
          </cell>
          <cell r="G1743" t="str">
            <v>MCL</v>
          </cell>
          <cell r="H1743" t="str">
            <v>LAMINACION</v>
          </cell>
        </row>
        <row r="1744">
          <cell r="C1744" t="str">
            <v>01-3272</v>
          </cell>
          <cell r="D1744" t="str">
            <v>TMDPAR064A001</v>
          </cell>
          <cell r="E1744" t="str">
            <v>DISPEVE, C.A</v>
          </cell>
          <cell r="F1744" t="str">
            <v xml:space="preserve">POLYPOUCH IMPRESO ANTIGRASO CUADROS </v>
          </cell>
          <cell r="G1744" t="str">
            <v>MCL</v>
          </cell>
          <cell r="H1744" t="str">
            <v>CORTE</v>
          </cell>
        </row>
        <row r="1745">
          <cell r="C1745" t="str">
            <v>01-3275</v>
          </cell>
          <cell r="D1745" t="str">
            <v>TMDPAC064A001</v>
          </cell>
          <cell r="E1745" t="str">
            <v>DISPEVE, C.A</v>
          </cell>
          <cell r="F1745" t="str">
            <v xml:space="preserve">POLYPOUCH IMPRESO ANTIGRASO CUADROS </v>
          </cell>
          <cell r="G1745" t="str">
            <v>MCL</v>
          </cell>
          <cell r="H1745" t="str">
            <v>CORTE</v>
          </cell>
        </row>
        <row r="1746">
          <cell r="C1746" t="str">
            <v>01-3266</v>
          </cell>
          <cell r="D1746" t="str">
            <v>TXSRCI040A001</v>
          </cell>
          <cell r="E1746" t="str">
            <v>AGROPECUARIA SANTA ROSALIA, C.A.</v>
          </cell>
          <cell r="F1746" t="str">
            <v>LAMINACION IMPRESA CAFÉ IMPERIAL MOLIDO 250g</v>
          </cell>
          <cell r="G1746" t="str">
            <v>CX</v>
          </cell>
          <cell r="H1746" t="str">
            <v>LAMINACION</v>
          </cell>
        </row>
        <row r="1747">
          <cell r="C1747" t="str">
            <v>01-3203</v>
          </cell>
          <cell r="D1747" t="str">
            <v>TMAPKL098A001</v>
          </cell>
          <cell r="E1747" t="str">
            <v>ALIMENTOS POLAR COMERCIAL, C.A.</v>
          </cell>
          <cell r="F1747" t="str">
            <v>LAMINACION IMPRESA KONGA LIMON 30g</v>
          </cell>
          <cell r="G1747" t="str">
            <v>MCL</v>
          </cell>
          <cell r="H1747" t="str">
            <v>LAMINACION</v>
          </cell>
        </row>
        <row r="1748">
          <cell r="C1748" t="str">
            <v>21-0323</v>
          </cell>
          <cell r="D1748" t="str">
            <v>TMPNGC089A001</v>
          </cell>
          <cell r="E1748" t="str">
            <v>PROCESADORA NATURALYST, S.A.</v>
          </cell>
          <cell r="F1748" t="str">
            <v>LAMINACION IMPRESA GELATINA KIERO FRAMBUESA CEREZA 96g</v>
          </cell>
          <cell r="G1748" t="str">
            <v>CX</v>
          </cell>
          <cell r="H1748" t="str">
            <v>LAMINACION</v>
          </cell>
        </row>
        <row r="1749">
          <cell r="C1749" t="str">
            <v>32-006353</v>
          </cell>
          <cell r="D1749" t="str">
            <v>TXABSG096A001</v>
          </cell>
          <cell r="E1749" t="str">
            <v>ALIMENTOS BOTALON, C.A.</v>
          </cell>
          <cell r="F1749" t="str">
            <v>LAMINACION IMPRESA CAFÉ TOSTADO EN GRANO SAN SALVADOR 1kg</v>
          </cell>
          <cell r="G1749" t="str">
            <v>CX</v>
          </cell>
          <cell r="H1749" t="str">
            <v>LAMINACION</v>
          </cell>
        </row>
        <row r="1750">
          <cell r="C1750" t="str">
            <v>01-3274</v>
          </cell>
          <cell r="D1750" t="str">
            <v>TMDPAC064A001</v>
          </cell>
          <cell r="E1750" t="str">
            <v>DISPEVE, C.A</v>
          </cell>
          <cell r="F1750" t="str">
            <v xml:space="preserve">POLYPOUCH IMPRESO ANTIGRASO CUADROS </v>
          </cell>
          <cell r="G1750" t="str">
            <v>MCL</v>
          </cell>
          <cell r="H1750" t="str">
            <v>CORTE</v>
          </cell>
        </row>
        <row r="1751">
          <cell r="C1751" t="str">
            <v>01-3273</v>
          </cell>
          <cell r="D1751" t="str">
            <v>TMDPAR064A001</v>
          </cell>
          <cell r="E1751" t="str">
            <v>DISPEVE, C.A</v>
          </cell>
          <cell r="F1751" t="str">
            <v xml:space="preserve">POLYPOUCH IMPRESO ANTIGRASO CUADROS </v>
          </cell>
          <cell r="G1751" t="str">
            <v>MCL</v>
          </cell>
          <cell r="H1751" t="str">
            <v>CORTE</v>
          </cell>
        </row>
        <row r="1752">
          <cell r="C1752" t="str">
            <v>32-006348</v>
          </cell>
          <cell r="D1752" t="str">
            <v>TXABCA065A002</v>
          </cell>
          <cell r="E1752" t="str">
            <v>ALIMENTOS BOTALON, C.A.</v>
          </cell>
          <cell r="F1752" t="str">
            <v xml:space="preserve"> LAMINACION IMPRESA CAFÉ MOLIDO GOURMET  ARAUCA 200 g</v>
          </cell>
          <cell r="G1752" t="str">
            <v>CX</v>
          </cell>
          <cell r="H1752" t="str">
            <v>LAMINACION</v>
          </cell>
        </row>
        <row r="1753">
          <cell r="C1753" t="str">
            <v>01-3271</v>
          </cell>
          <cell r="D1753" t="str">
            <v>TMPHSZ0230001</v>
          </cell>
          <cell r="E1753" t="str">
            <v>PHARSANA DE VENEZUELA,C.A</v>
          </cell>
          <cell r="F1753" t="str">
            <v>BOPP  FRONTAL SECUREZZA SIN IMPRESIÓN</v>
          </cell>
          <cell r="G1753" t="str">
            <v>MCL</v>
          </cell>
          <cell r="H1753" t="str">
            <v>LAMINACION</v>
          </cell>
        </row>
        <row r="1754">
          <cell r="C1754" t="str">
            <v>01-3281</v>
          </cell>
          <cell r="D1754" t="str">
            <v>TXPCPN023A001</v>
          </cell>
          <cell r="E1754" t="str">
            <v xml:space="preserve">PEPSI-COLA VENEZUELA, C.A. </v>
          </cell>
          <cell r="F1754" t="str">
            <v>ETIQUETA IMPRESA  PEPSI NAVIDAD 2 L</v>
          </cell>
          <cell r="G1754" t="str">
            <v>CX</v>
          </cell>
          <cell r="H1754" t="str">
            <v>CORTE</v>
          </cell>
        </row>
        <row r="1755">
          <cell r="C1755" t="str">
            <v>01-3280</v>
          </cell>
          <cell r="D1755" t="str">
            <v>TXPCPN023A001</v>
          </cell>
          <cell r="E1755" t="str">
            <v xml:space="preserve">PEPSI-COLA VENEZUELA, C.A. </v>
          </cell>
          <cell r="F1755" t="str">
            <v>ETIQUETA IMPRESA  PEPSI NAVIDAD 2 L</v>
          </cell>
          <cell r="G1755" t="str">
            <v>CX</v>
          </cell>
          <cell r="H1755" t="str">
            <v>CORTE</v>
          </cell>
        </row>
        <row r="1756">
          <cell r="C1756" t="str">
            <v>01-3250</v>
          </cell>
          <cell r="D1756" t="str">
            <v>TXPCPN023A001</v>
          </cell>
          <cell r="E1756" t="str">
            <v xml:space="preserve">PEPSI-COLA VENEZUELA, C.A. </v>
          </cell>
          <cell r="F1756" t="str">
            <v>ETIQUETA IMPRESA  PEPSI NAVIDAD 2 L</v>
          </cell>
          <cell r="G1756" t="str">
            <v>CX</v>
          </cell>
          <cell r="H1756" t="str">
            <v>CORTE</v>
          </cell>
        </row>
        <row r="1757">
          <cell r="C1757" t="str">
            <v>01-3277</v>
          </cell>
          <cell r="D1757" t="str">
            <v>TXPCEP023B001</v>
          </cell>
          <cell r="E1757" t="str">
            <v xml:space="preserve">PEPSI-COLA VENEZUELA, C.A. </v>
          </cell>
          <cell r="F1757" t="str">
            <v>ETIQUETA IMPRESA  PEPSI FREE 1 L</v>
          </cell>
          <cell r="G1757" t="str">
            <v>CX</v>
          </cell>
          <cell r="H1757" t="str">
            <v>CORTE</v>
          </cell>
        </row>
        <row r="1758">
          <cell r="C1758" t="str">
            <v>32-006379</v>
          </cell>
          <cell r="D1758" t="str">
            <v>TXHCHM042A001</v>
          </cell>
          <cell r="E1758" t="str">
            <v>HELADOS CALI, C.A.</v>
          </cell>
          <cell r="F1758" t="str">
            <v>LAMINACION ENVOLTORIO IMPRESO HELADOS MAUSI 70cm3</v>
          </cell>
          <cell r="G1758" t="str">
            <v>CX</v>
          </cell>
          <cell r="H1758" t="str">
            <v>LAMINACION</v>
          </cell>
        </row>
        <row r="1759">
          <cell r="C1759" t="str">
            <v>01-3278</v>
          </cell>
          <cell r="D1759" t="str">
            <v>TXPCSC023C001</v>
          </cell>
          <cell r="E1759" t="str">
            <v xml:space="preserve">PEPSI-COLA VENEZUELA, C.A. </v>
          </cell>
          <cell r="F1759" t="str">
            <v>ETIQUETA IMPRESA SEVEN UP CERO 1,5L</v>
          </cell>
          <cell r="G1759" t="str">
            <v>CX</v>
          </cell>
          <cell r="H1759" t="str">
            <v>CORTE</v>
          </cell>
        </row>
        <row r="1760">
          <cell r="C1760" t="str">
            <v>01-3267</v>
          </cell>
          <cell r="D1760" t="str">
            <v>TMGCOF043B001</v>
          </cell>
          <cell r="E1760" t="str">
            <v>GENIA CARE, C.A.</v>
          </cell>
          <cell r="F1760" t="str">
            <v>POLYPOUCH IMPRESO FRENTE GASA ESTERIZADAS ORTOBAN 10 * 10 cm</v>
          </cell>
          <cell r="G1760" t="str">
            <v>MCL</v>
          </cell>
          <cell r="H1760" t="str">
            <v>LAMINACION</v>
          </cell>
        </row>
        <row r="1761">
          <cell r="C1761" t="str">
            <v>01-3269</v>
          </cell>
          <cell r="D1761" t="str">
            <v>TMGCOF043A001</v>
          </cell>
          <cell r="E1761" t="str">
            <v>GENIA CARE, C.A.</v>
          </cell>
          <cell r="F1761" t="str">
            <v>POLYPOUCH IMPRESO FRENTE GASA ESTERIZADAS ORTOBAN 7,5 * 7,5 cm</v>
          </cell>
          <cell r="G1761" t="str">
            <v>MCL</v>
          </cell>
          <cell r="H1761" t="str">
            <v>LAMINACION</v>
          </cell>
        </row>
        <row r="1762">
          <cell r="C1762" t="str">
            <v>01-3285</v>
          </cell>
          <cell r="D1762" t="str">
            <v>TXPACT040B003</v>
          </cell>
          <cell r="E1762" t="str">
            <v>PEPSICO ALIMENTOS, S.C.A.</v>
          </cell>
          <cell r="F1762" t="str">
            <v>LAMINACION IMPRESA CHEESE TRIS 54g</v>
          </cell>
          <cell r="G1762" t="str">
            <v>CX</v>
          </cell>
          <cell r="H1762" t="str">
            <v>LAMINACION</v>
          </cell>
        </row>
        <row r="1763">
          <cell r="C1763" t="str">
            <v>01-2896</v>
          </cell>
          <cell r="D1763" t="str">
            <v>TMTTGP207A002</v>
          </cell>
          <cell r="E1763" t="str">
            <v xml:space="preserve">INDUSTRIAS DE TAPAS TAIME, C.A </v>
          </cell>
          <cell r="F1763" t="str">
            <v>LINER MTP IMPRESO GARANTIA DE PUREZA</v>
          </cell>
          <cell r="G1763" t="str">
            <v>MCL</v>
          </cell>
          <cell r="H1763" t="str">
            <v>CORTE</v>
          </cell>
        </row>
        <row r="1764">
          <cell r="C1764" t="str">
            <v>01-3282</v>
          </cell>
          <cell r="D1764" t="str">
            <v>TXPACT040A003</v>
          </cell>
          <cell r="E1764" t="str">
            <v>PEPSICO ALIMENTOS, S.C.A.</v>
          </cell>
          <cell r="F1764" t="str">
            <v>LAMINACION IMPRESA CHEESE TRIS 150g</v>
          </cell>
          <cell r="G1764" t="str">
            <v>CX</v>
          </cell>
          <cell r="H1764" t="str">
            <v>LAMINACION</v>
          </cell>
        </row>
        <row r="1765">
          <cell r="C1765" t="str">
            <v>01-3283</v>
          </cell>
          <cell r="D1765" t="str">
            <v>TXPAPS031A002</v>
          </cell>
          <cell r="E1765" t="str">
            <v>PEPSICO ALIMENTOS, S.C.A.</v>
          </cell>
          <cell r="F1765" t="str">
            <v>LAMINACIÓN IMPRESA PEPITO ORIGINAL (SIN VITAMINA) 25g</v>
          </cell>
          <cell r="G1765" t="str">
            <v>CX</v>
          </cell>
          <cell r="H1765" t="str">
            <v>LAMINACION</v>
          </cell>
        </row>
        <row r="1766">
          <cell r="C1766" t="str">
            <v>01-3296</v>
          </cell>
          <cell r="D1766" t="str">
            <v>TXPAPJ031B002</v>
          </cell>
          <cell r="E1766" t="str">
            <v>PEPSICO ALIMENTOS, S.C.A.</v>
          </cell>
          <cell r="F1766" t="str">
            <v>LAMINACION IMPRESA PEPITO JUMBO 18g</v>
          </cell>
          <cell r="G1766" t="str">
            <v>CX</v>
          </cell>
          <cell r="H1766" t="str">
            <v>LAMINACION</v>
          </cell>
        </row>
        <row r="1767">
          <cell r="C1767" t="str">
            <v>01-3298</v>
          </cell>
          <cell r="D1767" t="str">
            <v>TXPAPJ040B002</v>
          </cell>
          <cell r="E1767" t="str">
            <v>PEPSICO ALIMENTOS, S.C.A.</v>
          </cell>
          <cell r="F1767" t="str">
            <v>LAMINACION IMPRESA PEPITO JUMBO 65g</v>
          </cell>
          <cell r="G1767" t="str">
            <v>CX</v>
          </cell>
          <cell r="H1767" t="str">
            <v>LAMINACION</v>
          </cell>
        </row>
        <row r="1768">
          <cell r="C1768" t="str">
            <v>01-3289</v>
          </cell>
          <cell r="D1768" t="str">
            <v>TXPARF040B002</v>
          </cell>
          <cell r="E1768" t="str">
            <v>PEPSICO ALIMENTOS, S.C.A.</v>
          </cell>
          <cell r="F1768" t="str">
            <v>LAMINACION IMPRESA RUFFLES QUESO 125g</v>
          </cell>
          <cell r="G1768" t="str">
            <v>CX</v>
          </cell>
          <cell r="H1768" t="str">
            <v>LAMINACION</v>
          </cell>
        </row>
        <row r="1769">
          <cell r="C1769" t="str">
            <v>01-3292</v>
          </cell>
          <cell r="D1769" t="str">
            <v>TXPARO040A001</v>
          </cell>
          <cell r="E1769" t="str">
            <v>PEPSICO ALIMENTOS, S.C.A.</v>
          </cell>
          <cell r="F1769" t="str">
            <v>LAMINACION IMPRESA RUFFLES ORIGINAL 125g</v>
          </cell>
          <cell r="G1769" t="str">
            <v>CX</v>
          </cell>
          <cell r="H1769" t="str">
            <v>LAMINACION</v>
          </cell>
        </row>
        <row r="1770">
          <cell r="C1770" t="str">
            <v>01-3287</v>
          </cell>
          <cell r="D1770" t="str">
            <v>TXPACB036B002</v>
          </cell>
          <cell r="E1770" t="str">
            <v>PEPSICO ALIMENTOS, S.C.A.</v>
          </cell>
          <cell r="F1770" t="str">
            <v>LAMINACION IMPRESA CHEETOS BOLIQUESO 110g</v>
          </cell>
          <cell r="G1770" t="str">
            <v>CX</v>
          </cell>
          <cell r="H1770" t="str">
            <v>LAMINACION</v>
          </cell>
        </row>
        <row r="1771">
          <cell r="C1771" t="str">
            <v>01-3286</v>
          </cell>
          <cell r="D1771" t="str">
            <v>TXPACB049B002</v>
          </cell>
          <cell r="E1771" t="str">
            <v>PEPSICO ALIMENTOS, S.C.A.</v>
          </cell>
          <cell r="F1771" t="str">
            <v>LAMINACION IMPRESA CHEETOS BOLIQUESO 180g</v>
          </cell>
          <cell r="G1771" t="str">
            <v>CX</v>
          </cell>
          <cell r="H1771" t="str">
            <v>LAMINACION</v>
          </cell>
        </row>
        <row r="1772">
          <cell r="C1772" t="str">
            <v>01-3265</v>
          </cell>
          <cell r="D1772" t="str">
            <v>TXCPPV023A002</v>
          </cell>
          <cell r="E1772" t="str">
            <v>CERVECERIA POLAR,C.A.</v>
          </cell>
          <cell r="F1772" t="str">
            <v>ETIQUETA IMPRESA MALTIN POLAR NAVIDAD 1,5 L</v>
          </cell>
          <cell r="G1772" t="str">
            <v>CX</v>
          </cell>
          <cell r="H1772" t="str">
            <v>CORTE</v>
          </cell>
        </row>
        <row r="1773">
          <cell r="C1773" t="str">
            <v>01-3279</v>
          </cell>
          <cell r="D1773" t="str">
            <v xml:space="preserve">TXCPEM023A001  </v>
          </cell>
          <cell r="E1773" t="str">
            <v>CERVECERIA POLAR,C.A.</v>
          </cell>
          <cell r="F1773" t="str">
            <v>ETIQUETA IMPRESA MALTIN POLAR 1,5 L</v>
          </cell>
          <cell r="G1773" t="str">
            <v>CX</v>
          </cell>
          <cell r="H1773" t="str">
            <v>CORTE</v>
          </cell>
        </row>
        <row r="1774">
          <cell r="C1774" t="str">
            <v>32-006381</v>
          </cell>
          <cell r="D1774" t="str">
            <v>TMAVLU2400001</v>
          </cell>
          <cell r="E1774" t="str">
            <v>ALPLA DE VENEZUELA, S.A.</v>
          </cell>
          <cell r="F1774" t="str">
            <v>LAMINACION LINNER INDUCCIÓN UNIVERSAL SIN IMPRESIÓN</v>
          </cell>
          <cell r="G1774" t="str">
            <v>MCL</v>
          </cell>
          <cell r="H1774" t="str">
            <v>LAMINACION</v>
          </cell>
        </row>
        <row r="1775">
          <cell r="C1775" t="str">
            <v>01-3301</v>
          </cell>
          <cell r="D1775" t="str">
            <v>TMAYGP207A001</v>
          </cell>
          <cell r="E1775" t="str">
            <v>ANAYANSI,C.A.</v>
          </cell>
          <cell r="F1775" t="str">
            <v>LINER MTP IMPRESO GARANTIA DE PUREZA</v>
          </cell>
          <cell r="G1775" t="str">
            <v>MCL</v>
          </cell>
          <cell r="H1775" t="str">
            <v>LAMINACION</v>
          </cell>
        </row>
        <row r="1776">
          <cell r="C1776" t="str">
            <v>01-3302</v>
          </cell>
          <cell r="D1776" t="str">
            <v>TMAYGP207A001</v>
          </cell>
          <cell r="E1776" t="str">
            <v>ANAYANSI,C.A.</v>
          </cell>
          <cell r="F1776" t="str">
            <v>LINER MTP IMPRESO GARANTIA DE PUREZA</v>
          </cell>
          <cell r="G1776" t="str">
            <v>MCL</v>
          </cell>
          <cell r="H1776" t="str">
            <v>LAMINACION</v>
          </cell>
        </row>
        <row r="1777">
          <cell r="C1777" t="str">
            <v>01-3303</v>
          </cell>
          <cell r="D1777" t="str">
            <v>TMAYGP207A001</v>
          </cell>
          <cell r="E1777" t="str">
            <v>ANAYANSI,C.A.</v>
          </cell>
          <cell r="F1777" t="str">
            <v>LINER MTP IMPRESO GARANTIA DE PUREZA</v>
          </cell>
          <cell r="G1777" t="str">
            <v>MCL</v>
          </cell>
          <cell r="H1777" t="str">
            <v>LAMINACION</v>
          </cell>
        </row>
        <row r="1778">
          <cell r="C1778" t="str">
            <v>01-3169</v>
          </cell>
          <cell r="D1778" t="str">
            <v>TMDSCR128A001</v>
          </cell>
          <cell r="E1778" t="str">
            <v>DEL SUR C.A.</v>
          </cell>
          <cell r="F1778" t="str">
            <v>LAMINACION IMPRESA CAFÉ RIMOLY AL VACIO 256 g</v>
          </cell>
          <cell r="G1778" t="str">
            <v>MCL</v>
          </cell>
          <cell r="H1778" t="str">
            <v>LAMINACION</v>
          </cell>
        </row>
        <row r="1779">
          <cell r="C1779" t="str">
            <v>32-006383</v>
          </cell>
          <cell r="D1779" t="str">
            <v>TMMCGP207A001</v>
          </cell>
          <cell r="E1779" t="str">
            <v>MONDELEZ VZ,C.A</v>
          </cell>
          <cell r="F1779" t="str">
            <v>LINNER MTP  IMPRESO GARANTIA DE PUREZA</v>
          </cell>
          <cell r="G1779" t="str">
            <v>MCL</v>
          </cell>
          <cell r="H1779" t="str">
            <v>CORTE</v>
          </cell>
        </row>
        <row r="1780">
          <cell r="C1780" t="str">
            <v>32-006384</v>
          </cell>
          <cell r="D1780" t="str">
            <v>TMMCGP207A004</v>
          </cell>
          <cell r="E1780" t="str">
            <v>MONDELEZ VZ,C.A</v>
          </cell>
          <cell r="F1780" t="str">
            <v>LINER MTP IMPRESO GARANTIA DE PUREZA</v>
          </cell>
          <cell r="G1780" t="str">
            <v>MCL</v>
          </cell>
          <cell r="H1780" t="str">
            <v>CORTE</v>
          </cell>
        </row>
        <row r="1781">
          <cell r="C1781" t="str">
            <v>32-006349</v>
          </cell>
          <cell r="D1781" t="str">
            <v>TXABFA065B002</v>
          </cell>
          <cell r="E1781" t="str">
            <v>ALIMENTOS BOTALON, C.A.</v>
          </cell>
          <cell r="F1781" t="str">
            <v>LAMINACION IMPRESA CAFÉ MOLIDO GOURMET FLOR DE ARAUCA 200g</v>
          </cell>
          <cell r="G1781" t="str">
            <v>CX</v>
          </cell>
          <cell r="H1781" t="str">
            <v>LAMINACION</v>
          </cell>
        </row>
        <row r="1782">
          <cell r="C1782" t="str">
            <v>01-3304</v>
          </cell>
          <cell r="D1782" t="str">
            <v>TMEIGP207A001</v>
          </cell>
          <cell r="E1782" t="str">
            <v>ENVASES INDUSTRIALES DEL CENTRO C.A.</v>
          </cell>
          <cell r="F1782" t="str">
            <v>LINNER MTP  IMPRESO GARANTIA DE PUREZA</v>
          </cell>
          <cell r="G1782" t="str">
            <v>MCL</v>
          </cell>
          <cell r="H1782" t="str">
            <v>CORTE</v>
          </cell>
        </row>
        <row r="1783">
          <cell r="C1783" t="str">
            <v>32-006382</v>
          </cell>
          <cell r="D1783" t="str">
            <v>TMFFLU2400001</v>
          </cell>
          <cell r="E1783" t="str">
            <v>FABRICA FESTA S.A.</v>
          </cell>
          <cell r="F1783" t="str">
            <v>LAMINACION LINER INDUCCION UNIVERSAL SIN IMPRESIÓN</v>
          </cell>
          <cell r="G1783" t="str">
            <v>MCL</v>
          </cell>
          <cell r="H1783" t="str">
            <v>CORTE</v>
          </cell>
        </row>
        <row r="1784">
          <cell r="C1784" t="str">
            <v>01-3299</v>
          </cell>
          <cell r="D1784" t="str">
            <v>TMCILU2400001</v>
          </cell>
          <cell r="E1784" t="str">
            <v>CORPORACION ILU, C.A</v>
          </cell>
          <cell r="F1784" t="str">
            <v>LAMINACION LINER INDUCCION UNIVERSAL SIN IMPRESIÓN</v>
          </cell>
          <cell r="G1784" t="str">
            <v>MCL</v>
          </cell>
          <cell r="H1784" t="str">
            <v>CORTE</v>
          </cell>
        </row>
        <row r="1785">
          <cell r="C1785" t="str">
            <v>32-006350</v>
          </cell>
          <cell r="D1785" t="str">
            <v>TXABFA065A001</v>
          </cell>
          <cell r="E1785" t="str">
            <v>ALIMENTOS BOTALON, C.A.</v>
          </cell>
          <cell r="F1785" t="str">
            <v>LAMINACION IMPRESA CAFÉ MOLIDO GOURMET FLOR DE ARAUCA 500g</v>
          </cell>
          <cell r="G1785" t="str">
            <v>CX</v>
          </cell>
          <cell r="H1785" t="str">
            <v>LAMINACION</v>
          </cell>
        </row>
        <row r="1786">
          <cell r="C1786" t="str">
            <v>01-3288</v>
          </cell>
          <cell r="D1786" t="str">
            <v>TXPARF040A002</v>
          </cell>
          <cell r="E1786" t="str">
            <v>PEPSICO ALIMENTOS, S.C.A.</v>
          </cell>
          <cell r="F1786" t="str">
            <v>LAMINACION IMPRESA RUFFLES QUESO 36g</v>
          </cell>
          <cell r="G1786" t="str">
            <v>CX</v>
          </cell>
          <cell r="H1786" t="str">
            <v>LAMINACION</v>
          </cell>
        </row>
        <row r="1787">
          <cell r="C1787" t="str">
            <v>32-006380</v>
          </cell>
          <cell r="D1787" t="str">
            <v>TMLIPR0450001</v>
          </cell>
          <cell r="E1787" t="str">
            <v>LITO INNOVACIÓN 3.000, C. A.</v>
          </cell>
          <cell r="F1787" t="str">
            <v>POLYPOUCH SIN IMPRESIÓN</v>
          </cell>
          <cell r="G1787" t="str">
            <v>MCL</v>
          </cell>
          <cell r="H1787" t="str">
            <v>LAMINACION</v>
          </cell>
        </row>
        <row r="1788">
          <cell r="C1788" t="str">
            <v>32-006375</v>
          </cell>
          <cell r="D1788" t="str">
            <v>TMAAAG052A001</v>
          </cell>
          <cell r="E1788" t="str">
            <v>ALIMENTOS AGLOW VE C.A.</v>
          </cell>
          <cell r="F1788" t="str">
            <v>POLYPOUCH IMPRESO AZUCAR GRANIER 4g</v>
          </cell>
          <cell r="G1788" t="str">
            <v>MCL</v>
          </cell>
          <cell r="H1788" t="str">
            <v>LAMINACION</v>
          </cell>
        </row>
        <row r="1789">
          <cell r="C1789" t="str">
            <v>32-006377</v>
          </cell>
          <cell r="D1789" t="str">
            <v>TMLEAF102A001</v>
          </cell>
          <cell r="E1789" t="str">
            <v>LABORATORIOS ELMOR, S.A.</v>
          </cell>
          <cell r="F1789" t="str">
            <v>LAMINACION MTP IMPRESA ALRES FORTE 3 g</v>
          </cell>
          <cell r="G1789" t="str">
            <v>MCL</v>
          </cell>
          <cell r="H1789" t="str">
            <v>LAMINACION</v>
          </cell>
        </row>
        <row r="1790">
          <cell r="C1790" t="str">
            <v>01-3311</v>
          </cell>
          <cell r="D1790" t="str">
            <v>TMMCGP207A001</v>
          </cell>
          <cell r="E1790" t="str">
            <v>MORROCEL C.A.</v>
          </cell>
          <cell r="F1790" t="str">
            <v>LINNER MTP  IMPRESO GARANTIA DE PUREZA</v>
          </cell>
          <cell r="G1790" t="str">
            <v>MCL</v>
          </cell>
          <cell r="H1790" t="str">
            <v>LAMINACION</v>
          </cell>
        </row>
        <row r="1791">
          <cell r="C1791" t="str">
            <v>01-3276</v>
          </cell>
          <cell r="D1791" t="str">
            <v>TMSVRM0890001</v>
          </cell>
          <cell r="E1791" t="str">
            <v>SONOCO VENEZOLANA, C.A.</v>
          </cell>
          <cell r="F1791" t="str">
            <v>LAMINACION LINER RM-511 SIN IMPRESIÓN 175 mm</v>
          </cell>
          <cell r="G1791" t="str">
            <v>MCL</v>
          </cell>
          <cell r="H1791" t="str">
            <v>LAMINACION</v>
          </cell>
        </row>
        <row r="1792">
          <cell r="C1792" t="str">
            <v>01-3267</v>
          </cell>
          <cell r="D1792" t="str">
            <v>TMGCOF043B001</v>
          </cell>
          <cell r="E1792" t="str">
            <v>GENIA CARE, C.A.</v>
          </cell>
          <cell r="F1792" t="str">
            <v>POLYPOUCH IMPRESO FRENTE GASA ESTERIZADAS ORTOBAN 10 * 10 cm</v>
          </cell>
          <cell r="G1792" t="str">
            <v>MCL</v>
          </cell>
          <cell r="H1792" t="str">
            <v>LAMINACION</v>
          </cell>
        </row>
        <row r="1793">
          <cell r="C1793" t="str">
            <v>01-3269</v>
          </cell>
          <cell r="D1793" t="str">
            <v>TMGCOF043A001</v>
          </cell>
          <cell r="E1793" t="str">
            <v>GENIA CARE, C.A.</v>
          </cell>
          <cell r="F1793" t="str">
            <v>POLYPOUCH IMPRESO FRENTE GASA ESTERIZADAS ORTOBAN 7,5 * 7,5 cm</v>
          </cell>
          <cell r="G1793" t="str">
            <v>MCL</v>
          </cell>
          <cell r="H1793" t="str">
            <v>LAMINACION</v>
          </cell>
        </row>
        <row r="1794">
          <cell r="C1794" t="str">
            <v>01-3312</v>
          </cell>
          <cell r="D1794" t="str">
            <v>TMAPAL1190010</v>
          </cell>
          <cell r="E1794" t="str">
            <v>ALIMENTOS POLAR COMERCIAL, C.A.</v>
          </cell>
          <cell r="F1794" t="str">
            <v>ALUMINIO LAMINADO SIN IMPRESIÓN</v>
          </cell>
          <cell r="G1794" t="str">
            <v>MCL</v>
          </cell>
          <cell r="H1794" t="str">
            <v>LAMINACION</v>
          </cell>
        </row>
        <row r="1795">
          <cell r="C1795" t="str">
            <v>01-3305</v>
          </cell>
          <cell r="D1795" t="str">
            <v>TMTTGP207A002</v>
          </cell>
          <cell r="E1795" t="str">
            <v xml:space="preserve">INDUSTRIAS DE TAPAS TAIME, C.A </v>
          </cell>
          <cell r="F1795" t="str">
            <v>LINER MTP IMPRESO GARANTIA DE PUREZA</v>
          </cell>
          <cell r="G1795" t="str">
            <v>MCL</v>
          </cell>
          <cell r="H1795" t="str">
            <v>CORTE</v>
          </cell>
        </row>
        <row r="1796">
          <cell r="C1796" t="str">
            <v>01-3268</v>
          </cell>
          <cell r="D1796" t="str">
            <v>TMGCOD0300002</v>
          </cell>
          <cell r="E1796" t="str">
            <v>GENIA CARE, C.A.</v>
          </cell>
          <cell r="F1796" t="str">
            <v>DORSO SIN IMPRESIÓN GASAS ESTERIZADAS ORTOBAN 10 * 10 cm</v>
          </cell>
          <cell r="G1796" t="str">
            <v>MCL</v>
          </cell>
          <cell r="H1796" t="str">
            <v>CORTE</v>
          </cell>
        </row>
        <row r="1797">
          <cell r="C1797" t="str">
            <v>01-3270</v>
          </cell>
          <cell r="D1797" t="str">
            <v>TMGCOD0300001</v>
          </cell>
          <cell r="E1797" t="str">
            <v>GENIA CARE, C.A.</v>
          </cell>
          <cell r="F1797" t="str">
            <v>DORSO SIN IMPRESIÓN GASAS ESTERILIZADAS ORTOBAN 7,5x 7,5cm</v>
          </cell>
          <cell r="G1797" t="str">
            <v>MCL</v>
          </cell>
          <cell r="H1797" t="str">
            <v>CORTE</v>
          </cell>
        </row>
        <row r="1798">
          <cell r="C1798" t="str">
            <v>01-3313</v>
          </cell>
          <cell r="D1798" t="str">
            <v>TMSSAL1190001</v>
          </cell>
          <cell r="E1798" t="str">
            <v>ETIQUETAS SOL SIL C.A</v>
          </cell>
          <cell r="F1798" t="str">
            <v>ALUMINIO LAMINADO SIN IMPRESIÓN</v>
          </cell>
          <cell r="G1798" t="str">
            <v>MCL</v>
          </cell>
          <cell r="H1798" t="str">
            <v>CORTE</v>
          </cell>
        </row>
        <row r="1799">
          <cell r="C1799" t="str">
            <v>32-006378</v>
          </cell>
          <cell r="D1799" t="str">
            <v>TXHCFF029A001</v>
          </cell>
          <cell r="E1799" t="str">
            <v>HELADOS CALI, C.A.</v>
          </cell>
          <cell r="F1799" t="str">
            <v>ENVOLTORIO IMPRESO HELADOS FRES SABOR A  FRUTAS 70 cm³</v>
          </cell>
          <cell r="G1799" t="str">
            <v>CX</v>
          </cell>
          <cell r="H1799" t="str">
            <v>CORTE</v>
          </cell>
        </row>
        <row r="1800">
          <cell r="C1800" t="str">
            <v>32-006386</v>
          </cell>
          <cell r="D1800" t="str">
            <v>TXNVPI039A001</v>
          </cell>
          <cell r="E1800" t="str">
            <v>NUCITA VENEZOLANA. NUCIVEN, C.A.</v>
          </cell>
          <cell r="F1800" t="str">
            <v>LAMINACION IMPRESA PIRULIN LUJO</v>
          </cell>
          <cell r="G1800" t="str">
            <v>CX</v>
          </cell>
          <cell r="H1800" t="str">
            <v>LAMINACION</v>
          </cell>
        </row>
        <row r="1801">
          <cell r="C1801" t="str">
            <v>01-3308</v>
          </cell>
          <cell r="D1801" t="str">
            <v>TXAVEM028C001</v>
          </cell>
          <cell r="E1801" t="str">
            <v>AMCOR RIGID PACKAGING DE VENEZUELA, S.A.</v>
          </cell>
          <cell r="F1801" t="str">
            <v>ETIQUETA IMPRESA MINALBA 600 cc</v>
          </cell>
          <cell r="G1801" t="str">
            <v>CX</v>
          </cell>
          <cell r="H1801" t="str">
            <v>CORTE</v>
          </cell>
        </row>
        <row r="1802">
          <cell r="C1802" t="str">
            <v>01-3306</v>
          </cell>
          <cell r="D1802" t="str">
            <v>TXAMNC040A001</v>
          </cell>
          <cell r="E1802" t="str">
            <v>ALIMENTOS MEXICANOS, C.A.</v>
          </cell>
          <cell r="F1802" t="str">
            <v>LAMINACIÓN IMPRESA NACHOS CHEDDAR CRUJIENTE 150g</v>
          </cell>
          <cell r="G1802" t="str">
            <v>CX</v>
          </cell>
          <cell r="H1802" t="str">
            <v>LAMINACION</v>
          </cell>
        </row>
        <row r="1803">
          <cell r="C1803" t="str">
            <v>01-3294</v>
          </cell>
          <cell r="D1803" t="str">
            <v>TXPATR049C002</v>
          </cell>
          <cell r="E1803" t="str">
            <v>PEPSICO ALIMENTOS, S.C.A.</v>
          </cell>
          <cell r="F1803" t="str">
            <v>LAMINACION IMPRESA DE TODITO RESUELTO XXL 400g</v>
          </cell>
          <cell r="G1803" t="str">
            <v>CX</v>
          </cell>
          <cell r="H1803" t="str">
            <v>LAMINACION</v>
          </cell>
        </row>
        <row r="1804">
          <cell r="C1804" t="str">
            <v>01-3284</v>
          </cell>
          <cell r="D1804" t="str">
            <v>TXPADQ045B002</v>
          </cell>
          <cell r="E1804" t="str">
            <v>PEPSICO ALIMENTOS, S.C.A.</v>
          </cell>
          <cell r="F1804" t="str">
            <v xml:space="preserve">LAMINACIÓN IMPRESA DORITOS MEGA QUESO XXL 420 g  </v>
          </cell>
          <cell r="G1804" t="str">
            <v>CX</v>
          </cell>
          <cell r="H1804" t="str">
            <v>LAMINACION</v>
          </cell>
        </row>
        <row r="1805">
          <cell r="C1805" t="str">
            <v>01-3307</v>
          </cell>
          <cell r="D1805" t="str">
            <v>TXAVEM028D001</v>
          </cell>
          <cell r="E1805" t="str">
            <v>AMCOR RIGID PACKAGING DE VENEZUELA, S.A.</v>
          </cell>
          <cell r="F1805" t="str">
            <v>ETIQUETA IMPRESA MINALBA 355cc</v>
          </cell>
          <cell r="G1805" t="str">
            <v>CX</v>
          </cell>
          <cell r="H1805" t="str">
            <v>CORTE</v>
          </cell>
        </row>
        <row r="1806">
          <cell r="C1806" t="str">
            <v>01-3290</v>
          </cell>
          <cell r="D1806" t="str">
            <v xml:space="preserve">TXPARQ045A002 </v>
          </cell>
          <cell r="E1806" t="str">
            <v>PEPSICO ALIMENTOS, S.C.A.</v>
          </cell>
          <cell r="F1806" t="str">
            <v>LAMINACION IMPRESA RUFFLES QUESO 300g</v>
          </cell>
          <cell r="G1806" t="str">
            <v>CX</v>
          </cell>
          <cell r="H1806" t="str">
            <v>LAMINACION</v>
          </cell>
        </row>
        <row r="1807">
          <cell r="C1807" t="str">
            <v>01-3309</v>
          </cell>
          <cell r="D1807" t="str">
            <v>TXAVEM028A001</v>
          </cell>
          <cell r="E1807" t="str">
            <v>AMCOR RIGID PACKAGING DE VENEZUELA, S.A.</v>
          </cell>
          <cell r="F1807" t="str">
            <v>ETIQUETA IMPRESA MINALBA 1,5 L</v>
          </cell>
          <cell r="G1807" t="str">
            <v>CX</v>
          </cell>
          <cell r="H1807" t="str">
            <v>CORTE</v>
          </cell>
        </row>
        <row r="1808">
          <cell r="C1808" t="str">
            <v>01-3310</v>
          </cell>
          <cell r="D1808" t="str">
            <v>TXAVEM028B001</v>
          </cell>
          <cell r="E1808" t="str">
            <v>AMCOR RIGID PACKAGING DE VENEZUELA, S.A.</v>
          </cell>
          <cell r="F1808" t="str">
            <v>ETIQUETA  IMPRESA MINALBA 5 L</v>
          </cell>
          <cell r="G1808" t="str">
            <v>CX</v>
          </cell>
          <cell r="H1808" t="str">
            <v>CORTE</v>
          </cell>
        </row>
        <row r="1809">
          <cell r="C1809" t="str">
            <v>32-006387</v>
          </cell>
          <cell r="D1809" t="str">
            <v>TXNVPN040A001</v>
          </cell>
          <cell r="E1809" t="str">
            <v>NUCITA VENEZOLANA. NUCIVEN, C.A.</v>
          </cell>
          <cell r="F1809" t="str">
            <v>LAMINACION IMPRESA PIRULIN 60g</v>
          </cell>
          <cell r="G1809" t="str">
            <v>CX</v>
          </cell>
          <cell r="H1809" t="str">
            <v>LAMINACION</v>
          </cell>
        </row>
        <row r="1810">
          <cell r="C1810" t="str">
            <v>32-006385</v>
          </cell>
          <cell r="D1810" t="str">
            <v>TXHCHY023A001</v>
          </cell>
          <cell r="E1810" t="str">
            <v>HELADOS CALI, C.A.</v>
          </cell>
          <cell r="F1810" t="str">
            <v>ENVOLTORIO IMPRESO HELADO PASION YOGURT FRUTOS ROJOS 70 cc</v>
          </cell>
          <cell r="G1810" t="str">
            <v>CX</v>
          </cell>
          <cell r="H1810" t="str">
            <v>CORTE</v>
          </cell>
        </row>
        <row r="1811">
          <cell r="C1811" t="str">
            <v>01-3319</v>
          </cell>
          <cell r="D1811" t="str">
            <v>TMAPPT080A001</v>
          </cell>
          <cell r="E1811" t="str">
            <v>ALIMENTOS POLAR COMERCIAL, C.A.</v>
          </cell>
          <cell r="F1811" t="str">
            <v xml:space="preserve">LAMINACION IMPRESA TAPAS PUDIN TODDY </v>
          </cell>
          <cell r="G1811" t="str">
            <v>MCL</v>
          </cell>
          <cell r="H1811" t="str">
            <v>LAMINACION</v>
          </cell>
        </row>
        <row r="1812">
          <cell r="C1812" t="str">
            <v>01-3318</v>
          </cell>
          <cell r="D1812" t="str">
            <v>TXPAPS040A002</v>
          </cell>
          <cell r="E1812" t="str">
            <v>PEPSICO ALIMENTOS, S.C.A.</v>
          </cell>
          <cell r="F1812" t="str">
            <v>LAMINACION IMPRESA PEPITO ORIGINAL  (SIN VITAMINA) 25g</v>
          </cell>
          <cell r="G1812" t="str">
            <v>CX</v>
          </cell>
          <cell r="H1812" t="str">
            <v>LAMINACION</v>
          </cell>
        </row>
        <row r="1813">
          <cell r="C1813" t="str">
            <v>32-006367</v>
          </cell>
          <cell r="D1813" t="str">
            <v>TMARFF040A002</v>
          </cell>
          <cell r="E1813" t="str">
            <v>ALFONZO RIVAS &amp; CIA, C.A.</v>
          </cell>
          <cell r="F1813" t="str">
            <v>LAMINACION IMPRESA FLIPS FUDGE CHOCOLATE 50g</v>
          </cell>
          <cell r="G1813" t="str">
            <v>CX</v>
          </cell>
          <cell r="H1813" t="str">
            <v>LAMINACION</v>
          </cell>
        </row>
        <row r="1814">
          <cell r="C1814" t="str">
            <v>01-3293</v>
          </cell>
          <cell r="D1814" t="str">
            <v>TXPATR040B002</v>
          </cell>
          <cell r="E1814" t="str">
            <v>PEPSICO ALIMENTOS, S.C.A.</v>
          </cell>
          <cell r="F1814" t="str">
            <v>LAMINACION IMPRESA DE TODITO RESUELTO 45g</v>
          </cell>
          <cell r="G1814" t="str">
            <v>CX</v>
          </cell>
          <cell r="H1814" t="str">
            <v>LAMINACION</v>
          </cell>
        </row>
        <row r="1815">
          <cell r="C1815" t="str">
            <v>32-006388</v>
          </cell>
          <cell r="D1815" t="str">
            <v>TMRDGP207A001</v>
          </cell>
          <cell r="E1815" t="str">
            <v>REDICA,  C.A.</v>
          </cell>
          <cell r="F1815" t="str">
            <v>LINER MTP IMP. GARANTIA DE PUREZA</v>
          </cell>
          <cell r="G1815" t="str">
            <v>CX</v>
          </cell>
          <cell r="H1815" t="str">
            <v>CORTE</v>
          </cell>
        </row>
        <row r="1816">
          <cell r="C1816" t="str">
            <v>01-3316</v>
          </cell>
          <cell r="D1816" t="str">
            <v>TXPCSC023C001</v>
          </cell>
          <cell r="E1816" t="str">
            <v xml:space="preserve">PEPSI-COLA VENEZUELA, C.A. </v>
          </cell>
          <cell r="F1816" t="str">
            <v>ETIQUETA IMPRESA SEVEN UP CERO 1,5L</v>
          </cell>
          <cell r="G1816" t="str">
            <v>CX</v>
          </cell>
          <cell r="H1816" t="str">
            <v>CORTE</v>
          </cell>
        </row>
        <row r="1817">
          <cell r="C1817" t="str">
            <v>01-3314</v>
          </cell>
          <cell r="D1817" t="str">
            <v>TXPCEP023B001</v>
          </cell>
          <cell r="E1817" t="str">
            <v xml:space="preserve">PEPSI-COLA VENEZUELA, C.A. </v>
          </cell>
          <cell r="F1817" t="str">
            <v>ETIQUETA IMPRESA  PEPSI FREE 1 L</v>
          </cell>
          <cell r="G1817" t="str">
            <v>CX</v>
          </cell>
          <cell r="H1817" t="str">
            <v>CORTE</v>
          </cell>
        </row>
        <row r="1818">
          <cell r="C1818" t="str">
            <v>01-3291</v>
          </cell>
          <cell r="D1818" t="str">
            <v>TXPARO040B001</v>
          </cell>
          <cell r="E1818" t="str">
            <v>PEPSICO ALIMENTOS, S.C.A.</v>
          </cell>
          <cell r="F1818" t="str">
            <v>LAMINACIÓN IMPRESA RUFFLES ORIGINAL 36g</v>
          </cell>
          <cell r="G1818" t="str">
            <v>CX</v>
          </cell>
          <cell r="H1818" t="str">
            <v>LAMINACION</v>
          </cell>
        </row>
        <row r="1819">
          <cell r="C1819" t="str">
            <v>01-3295</v>
          </cell>
          <cell r="D1819" t="str">
            <v>TXPAJS040A001</v>
          </cell>
          <cell r="E1819" t="str">
            <v>PEPSICO ALIMENTOS, S.C.A.</v>
          </cell>
          <cell r="F1819" t="str">
            <v>LAMINACION IMPRESA PAPAS JACKS SAL 30g</v>
          </cell>
          <cell r="G1819" t="str">
            <v>CX</v>
          </cell>
          <cell r="H1819" t="str">
            <v>LAMINACION</v>
          </cell>
        </row>
        <row r="1820">
          <cell r="C1820" t="str">
            <v>01-3093</v>
          </cell>
          <cell r="D1820" t="str">
            <v>TMAWAA060A010</v>
          </cell>
          <cell r="E1820" t="str">
            <v>ALUM-WARE PRODUCTOS DE ALUMINIO C.A.</v>
          </cell>
          <cell r="F1820" t="str">
            <v>POLYPOUCH IMPRESO ANTIGRASO ALUM-WARE</v>
          </cell>
          <cell r="G1820" t="str">
            <v>MCL</v>
          </cell>
          <cell r="H1820" t="str">
            <v>LAMINACION</v>
          </cell>
        </row>
        <row r="1821">
          <cell r="C1821" t="str">
            <v>32-006368</v>
          </cell>
          <cell r="D1821" t="str">
            <v>TMAJGS084A001</v>
          </cell>
          <cell r="E1821" t="str">
            <v>ALIMENTOS DEL JARDIN C.A.</v>
          </cell>
          <cell r="F1821" t="str">
            <v>LAMINACION IMPRESA FRUXI GELATINA FRESA 40g</v>
          </cell>
          <cell r="G1821" t="str">
            <v>MCL</v>
          </cell>
          <cell r="H1821" t="str">
            <v>LAMINACION</v>
          </cell>
        </row>
        <row r="1822">
          <cell r="C1822" t="str">
            <v>32-006369</v>
          </cell>
          <cell r="D1822" t="str">
            <v>TMAJGU084A001</v>
          </cell>
          <cell r="E1822" t="str">
            <v>ALIMENTOS DEL JARDIN C.A.</v>
          </cell>
          <cell r="F1822" t="str">
            <v>LAMINACION IMPRESA FRUXI GELATINA UVA 40g</v>
          </cell>
          <cell r="G1822" t="str">
            <v>MCL</v>
          </cell>
          <cell r="H1822" t="str">
            <v>LAMINACION</v>
          </cell>
        </row>
        <row r="1823">
          <cell r="C1823" t="str">
            <v>32-006370</v>
          </cell>
          <cell r="D1823" t="str">
            <v>TMAJGP084A001</v>
          </cell>
          <cell r="E1823" t="str">
            <v>ALIMENTOS DEL JARDIN C.A.</v>
          </cell>
          <cell r="F1823" t="str">
            <v>LAMINACION IMPRESA FRUXI GELATINA PIÑA 40g</v>
          </cell>
          <cell r="G1823" t="str">
            <v>MCL</v>
          </cell>
          <cell r="H1823" t="str">
            <v>LAMINACION</v>
          </cell>
        </row>
        <row r="1824">
          <cell r="C1824" t="str">
            <v>32-006371</v>
          </cell>
          <cell r="D1824" t="str">
            <v>TMAJGF084A001</v>
          </cell>
          <cell r="E1824" t="str">
            <v>ALIMENTOS DEL JARDIN C.A.</v>
          </cell>
          <cell r="F1824" t="str">
            <v>LAMINACION IMPRESA FRUXI GELATINA FRAMBUESA 40g</v>
          </cell>
          <cell r="G1824" t="str">
            <v>MCL</v>
          </cell>
          <cell r="H1824" t="str">
            <v>LAMINACION</v>
          </cell>
        </row>
        <row r="1825">
          <cell r="C1825" t="str">
            <v>01-3317</v>
          </cell>
          <cell r="D1825" t="str">
            <v>TXIOAV025A001</v>
          </cell>
          <cell r="E1825" t="str">
            <v>INVERSIONES OASIS, C.A.</v>
          </cell>
          <cell r="F1825" t="str">
            <v>ETIQUETA IMPRESA AGUAVIDA 600ml</v>
          </cell>
          <cell r="G1825" t="str">
            <v>CX</v>
          </cell>
          <cell r="H1825" t="str">
            <v>CORTE</v>
          </cell>
        </row>
        <row r="1826">
          <cell r="C1826" t="str">
            <v>01-3315</v>
          </cell>
          <cell r="D1826" t="str">
            <v>TXPCPF023B001</v>
          </cell>
          <cell r="E1826" t="str">
            <v xml:space="preserve">PEPSI-COLA VENEZUELA, C.A. </v>
          </cell>
          <cell r="F1826" t="str">
            <v>ETIQUETA IMPRESA PEPSI  FREE 1,5 L</v>
          </cell>
          <cell r="G1826" t="str">
            <v>CX</v>
          </cell>
          <cell r="H1826" t="str">
            <v>CORTE</v>
          </cell>
        </row>
        <row r="1827">
          <cell r="C1827" t="str">
            <v>01-3322</v>
          </cell>
          <cell r="D1827" t="str">
            <v>TMSIGP207A001</v>
          </cell>
          <cell r="E1827" t="str">
            <v>EL SAMARIO INVERSIONES</v>
          </cell>
          <cell r="F1827" t="str">
            <v>LINER MTP IMPRESO GARANTIA DE PUREZA</v>
          </cell>
          <cell r="G1827" t="str">
            <v>MCL</v>
          </cell>
          <cell r="H1827" t="str">
            <v>CORTE</v>
          </cell>
        </row>
        <row r="1828">
          <cell r="C1828" t="str">
            <v>32-006351</v>
          </cell>
          <cell r="D1828" t="str">
            <v>TXABSS065C002</v>
          </cell>
          <cell r="E1828" t="str">
            <v>ALIMENTOS BOTALON, C.A.</v>
          </cell>
          <cell r="F1828" t="str">
            <v>LAMINACION IMPRESA CAFÉ MOLIDO GOURMET SAN SALVADOR 200g</v>
          </cell>
          <cell r="G1828" t="str">
            <v>CX</v>
          </cell>
          <cell r="H1828" t="str">
            <v>LAMINACION</v>
          </cell>
        </row>
        <row r="1829">
          <cell r="C1829" t="str">
            <v>32-006352</v>
          </cell>
          <cell r="D1829" t="str">
            <v>TXABSS065B002</v>
          </cell>
          <cell r="E1829" t="str">
            <v>ALIMENTOS BOTALON, C.A.</v>
          </cell>
          <cell r="F1829" t="str">
            <v>LAMINACION IMPRESA CAFÉ MOLIDO GOURMET SAN SALVADOR 500 g</v>
          </cell>
          <cell r="G1829" t="str">
            <v>CX</v>
          </cell>
          <cell r="H1829" t="str">
            <v>LAMINACION</v>
          </cell>
        </row>
        <row r="1830">
          <cell r="C1830" t="str">
            <v>01-3324</v>
          </cell>
          <cell r="D1830" t="str">
            <v>TXPARF040A002</v>
          </cell>
          <cell r="E1830" t="str">
            <v>PEPSICO ALIMENTOS, S.C.A.</v>
          </cell>
          <cell r="F1830" t="str">
            <v>LAMINACION IMPRESA RUFFLES QUESO 36g</v>
          </cell>
          <cell r="G1830" t="str">
            <v>CX</v>
          </cell>
          <cell r="H1830" t="str">
            <v>LAMINACION</v>
          </cell>
        </row>
        <row r="1831">
          <cell r="C1831" t="str">
            <v>01-3325</v>
          </cell>
          <cell r="D1831" t="str">
            <v>TXPARF040B002</v>
          </cell>
          <cell r="E1831" t="str">
            <v>PEPSICO ALIMENTOS, S.C.A.</v>
          </cell>
          <cell r="F1831" t="str">
            <v>LAMINACION IMPRESA RUFFLES QUESO 125g</v>
          </cell>
          <cell r="G1831" t="str">
            <v>CX</v>
          </cell>
          <cell r="H1831" t="str">
            <v>LAMINACION</v>
          </cell>
        </row>
        <row r="1832">
          <cell r="C1832" t="str">
            <v>01-3332</v>
          </cell>
          <cell r="D1832" t="str">
            <v>TXPAPS040A002</v>
          </cell>
          <cell r="E1832" t="str">
            <v>PEPSICO ALIMENTOS, S.C.A.</v>
          </cell>
          <cell r="F1832" t="str">
            <v>LAMINACION IMPRESA PEPITO ORIGINAL  (SIN VITAMINA) 25g</v>
          </cell>
          <cell r="G1832" t="str">
            <v>CX</v>
          </cell>
          <cell r="H1832" t="str">
            <v>LAMINACION</v>
          </cell>
        </row>
        <row r="1833">
          <cell r="C1833" t="str">
            <v>01-3326</v>
          </cell>
          <cell r="D1833" t="str">
            <v xml:space="preserve">TXPARQ045A002 </v>
          </cell>
          <cell r="E1833" t="str">
            <v>PEPSICO ALIMENTOS, S.C.A.</v>
          </cell>
          <cell r="F1833" t="str">
            <v>LAMINACION IMPRESA RUFFLES QUESO 300g</v>
          </cell>
          <cell r="G1833" t="str">
            <v>CX</v>
          </cell>
          <cell r="H1833" t="str">
            <v>LAMINACION</v>
          </cell>
        </row>
        <row r="1834">
          <cell r="C1834" t="str">
            <v>01-3330</v>
          </cell>
          <cell r="D1834" t="str">
            <v>TXPARO045A001</v>
          </cell>
          <cell r="E1834" t="str">
            <v>PEPSICO ALIMENTOS, S.C.A.</v>
          </cell>
          <cell r="F1834" t="str">
            <v>LAMINACION IMPRESA RUFFLES ORIGINAL 300g</v>
          </cell>
          <cell r="G1834" t="str">
            <v>CX</v>
          </cell>
          <cell r="H1834" t="str">
            <v>LAMINACION</v>
          </cell>
        </row>
        <row r="1835">
          <cell r="C1835" t="str">
            <v>01-3329</v>
          </cell>
          <cell r="D1835" t="str">
            <v>TXPARO040A001</v>
          </cell>
          <cell r="E1835" t="str">
            <v>PEPSICO ALIMENTOS, S.C.A.</v>
          </cell>
          <cell r="F1835" t="str">
            <v>LAMINACION IMPRESA RUFFLES ORIGINAL 125g</v>
          </cell>
          <cell r="G1835" t="str">
            <v>CX</v>
          </cell>
          <cell r="H1835" t="str">
            <v>LAMINACION</v>
          </cell>
        </row>
        <row r="1836">
          <cell r="C1836" t="str">
            <v>01-3328</v>
          </cell>
          <cell r="D1836" t="str">
            <v>TXPACT040A003</v>
          </cell>
          <cell r="E1836" t="str">
            <v>PEPSICO ALIMENTOS, S.C.A.</v>
          </cell>
          <cell r="F1836" t="str">
            <v>LAMINACION IMPRESA CHEESE TRIS 150g</v>
          </cell>
          <cell r="G1836" t="str">
            <v>CX</v>
          </cell>
          <cell r="H1836" t="str">
            <v>LAMINACION</v>
          </cell>
        </row>
        <row r="1837">
          <cell r="C1837" t="str">
            <v>32-006389</v>
          </cell>
          <cell r="D1837" t="str">
            <v>TMMCGP207A004</v>
          </cell>
          <cell r="E1837" t="str">
            <v>MONDELEZ VZ,C.A</v>
          </cell>
          <cell r="F1837" t="str">
            <v>LINER MTP IMPRESO GARANTIA DE PUREZA</v>
          </cell>
          <cell r="G1837" t="str">
            <v>MCL</v>
          </cell>
          <cell r="H1837" t="str">
            <v>CORTE</v>
          </cell>
        </row>
        <row r="1838">
          <cell r="C1838" t="str">
            <v>01-3333</v>
          </cell>
          <cell r="D1838" t="str">
            <v>TXPACB040C002</v>
          </cell>
          <cell r="E1838" t="str">
            <v>PEPSICO ALIMENTOS, S.C.A.</v>
          </cell>
          <cell r="F1838" t="str">
            <v>LAMINACION IMPRESA CHEETOS BOLIQUESO 80g</v>
          </cell>
          <cell r="G1838" t="str">
            <v>CX</v>
          </cell>
          <cell r="H1838" t="str">
            <v>LAMINACION</v>
          </cell>
        </row>
        <row r="1839">
          <cell r="C1839" t="str">
            <v>01-3327</v>
          </cell>
          <cell r="D1839" t="str">
            <v>TXPACT040B003</v>
          </cell>
          <cell r="E1839" t="str">
            <v>PEPSICO ALIMENTOS, S.C.A.</v>
          </cell>
          <cell r="F1839" t="str">
            <v>LAMINACION IMPRESA CHEESE TRIS 54g</v>
          </cell>
          <cell r="G1839" t="str">
            <v>CX</v>
          </cell>
          <cell r="H1839" t="str">
            <v>LAMINACION</v>
          </cell>
        </row>
        <row r="1840">
          <cell r="C1840" t="str">
            <v>01-3323</v>
          </cell>
          <cell r="D1840" t="str">
            <v>TXPADQ045B002</v>
          </cell>
          <cell r="E1840" t="str">
            <v>PEPSICO ALIMENTOS, S.C.A.</v>
          </cell>
          <cell r="F1840" t="str">
            <v xml:space="preserve">LAMINACIÓN IMPRESA DORITOS MEGA QUESO XXL 420 g  </v>
          </cell>
          <cell r="G1840" t="str">
            <v>CX</v>
          </cell>
          <cell r="H1840" t="str">
            <v>LAMINACION</v>
          </cell>
        </row>
        <row r="1841">
          <cell r="C1841" t="str">
            <v>21-0336</v>
          </cell>
          <cell r="D1841" t="str">
            <v>TMPNKK097A001</v>
          </cell>
          <cell r="E1841" t="str">
            <v>PROCESADORA NATURALYST, S.A.</v>
          </cell>
          <cell r="F1841" t="str">
            <v>LAMINACION IMPRESA KETCHUP KIERO 10g</v>
          </cell>
          <cell r="G1841" t="str">
            <v>MCL</v>
          </cell>
          <cell r="H1841" t="str">
            <v>LAMINACION</v>
          </cell>
        </row>
        <row r="1842">
          <cell r="C1842" t="str">
            <v>01-3347</v>
          </cell>
          <cell r="D1842" t="str">
            <v>TXAVEM028B001</v>
          </cell>
          <cell r="E1842" t="str">
            <v>AMCOR RIGID PACKAGING DE VENEZUELA, S.A.</v>
          </cell>
          <cell r="F1842" t="str">
            <v>ETIQUETA  IMPRESA MINALBA 5 L</v>
          </cell>
          <cell r="G1842" t="str">
            <v>CX</v>
          </cell>
          <cell r="H1842" t="str">
            <v>CORTE</v>
          </cell>
        </row>
        <row r="1843">
          <cell r="C1843" t="str">
            <v>01-3345</v>
          </cell>
          <cell r="D1843" t="str">
            <v>TXAVEM028C001</v>
          </cell>
          <cell r="E1843" t="str">
            <v>AMCOR RIGID PACKAGING DE VENEZUELA, S.A.</v>
          </cell>
          <cell r="F1843" t="str">
            <v>ETIQUETA IMPRESA MINALBA 600 cc</v>
          </cell>
          <cell r="G1843" t="str">
            <v>CX</v>
          </cell>
          <cell r="H1843" t="str">
            <v>CORTE</v>
          </cell>
        </row>
        <row r="1844">
          <cell r="C1844" t="str">
            <v>01-3342</v>
          </cell>
          <cell r="D1844" t="str">
            <v>TXIOAV040A001</v>
          </cell>
          <cell r="E1844" t="str">
            <v>INVERSIONES OASIS, C.A.</v>
          </cell>
          <cell r="F1844" t="str">
            <v>LAMINACION IMPRESA ETIQUETA AGUAVIDA 600ml</v>
          </cell>
          <cell r="G1844" t="str">
            <v>CX</v>
          </cell>
          <cell r="H1844" t="str">
            <v>LAMINACION</v>
          </cell>
        </row>
        <row r="1845">
          <cell r="C1845" t="str">
            <v>01-3344</v>
          </cell>
          <cell r="D1845" t="str">
            <v>TXAVEM028D001</v>
          </cell>
          <cell r="E1845" t="str">
            <v>AMCOR RIGID PACKAGING DE VENEZUELA, S.A.</v>
          </cell>
          <cell r="F1845" t="str">
            <v>ETIQUETA IMPRESA MINALBA 355cc</v>
          </cell>
          <cell r="G1845" t="str">
            <v>CX</v>
          </cell>
          <cell r="H1845" t="str">
            <v>CORTE</v>
          </cell>
        </row>
        <row r="1846">
          <cell r="C1846" t="str">
            <v>01-3346</v>
          </cell>
          <cell r="D1846" t="str">
            <v>TXAVEM028A001</v>
          </cell>
          <cell r="E1846" t="str">
            <v>AMCOR RIGID PACKAGING DE VENEZUELA, S.A.</v>
          </cell>
          <cell r="F1846" t="str">
            <v>ETIQUETA IMPRESA MINALBA 1,5 L</v>
          </cell>
          <cell r="G1846" t="str">
            <v>CX</v>
          </cell>
          <cell r="H1846" t="str">
            <v>CORTE</v>
          </cell>
        </row>
        <row r="1847">
          <cell r="C1847" t="str">
            <v>01-3352</v>
          </cell>
          <cell r="D1847" t="str">
            <v>TMMCGP207A001</v>
          </cell>
          <cell r="E1847" t="str">
            <v>MORROCEL C.A.</v>
          </cell>
          <cell r="F1847" t="str">
            <v>LINNER MTP  IMPRESO GARANTIA DE PUREZA</v>
          </cell>
          <cell r="G1847" t="str">
            <v>MCL</v>
          </cell>
          <cell r="H1847" t="str">
            <v>LAMINACION</v>
          </cell>
        </row>
        <row r="1848">
          <cell r="C1848" t="str">
            <v>01-3351</v>
          </cell>
          <cell r="D1848" t="str">
            <v>TMAPAL1190010</v>
          </cell>
          <cell r="E1848" t="str">
            <v>ALIMENTOS POLAR COMERCIAL, C.A.</v>
          </cell>
          <cell r="F1848" t="str">
            <v>ALUMINIO LAMINADO SIN IMPRESIÓN</v>
          </cell>
          <cell r="G1848" t="str">
            <v>MCL</v>
          </cell>
          <cell r="H1848" t="str">
            <v>LAMINACION</v>
          </cell>
        </row>
        <row r="1849">
          <cell r="C1849" t="str">
            <v>32-006393</v>
          </cell>
          <cell r="D1849" t="str">
            <v>TMMCGP207A001</v>
          </cell>
          <cell r="E1849" t="str">
            <v>MONDELEZ VZ,C.A</v>
          </cell>
          <cell r="F1849" t="str">
            <v>LINNER MTP  IMPRESO GARANTIA DE PUREZA</v>
          </cell>
          <cell r="G1849" t="str">
            <v>MCL</v>
          </cell>
          <cell r="H1849" t="str">
            <v>LAMINACION</v>
          </cell>
        </row>
        <row r="1850">
          <cell r="C1850" t="str">
            <v>01-3367</v>
          </cell>
          <cell r="D1850" t="str">
            <v>TMDDPS0610001</v>
          </cell>
          <cell r="E1850" t="str">
            <v>COMERCIALIZADORA Y DISTRIBUIDORA D.D. &amp; D, C.A.</v>
          </cell>
          <cell r="F1850" t="str">
            <v>POLYPOUCH SIN IMPRESIÓN</v>
          </cell>
          <cell r="G1850" t="str">
            <v>MCL</v>
          </cell>
          <cell r="H1850" t="str">
            <v>CORTE</v>
          </cell>
        </row>
        <row r="1851">
          <cell r="C1851" t="str">
            <v>01-3335</v>
          </cell>
          <cell r="D1851" t="str">
            <v>TXPCEP023B001</v>
          </cell>
          <cell r="E1851" t="str">
            <v xml:space="preserve">PEPSI-COLA VENEZUELA, C.A. </v>
          </cell>
          <cell r="F1851" t="str">
            <v>ETIQUETA IMPRESA  PEPSI FREE 1 L</v>
          </cell>
          <cell r="G1851" t="str">
            <v>CX</v>
          </cell>
          <cell r="H1851" t="str">
            <v>CORTE</v>
          </cell>
        </row>
        <row r="1852">
          <cell r="C1852" t="str">
            <v>01-3336</v>
          </cell>
          <cell r="D1852" t="str">
            <v>TXPCSC023C001</v>
          </cell>
          <cell r="E1852" t="str">
            <v xml:space="preserve">PEPSI-COLA VENEZUELA, C.A. </v>
          </cell>
          <cell r="F1852" t="str">
            <v>ETIQUETA IMPRESA SEVEN UP CERO 1,5L</v>
          </cell>
          <cell r="G1852" t="str">
            <v>CX</v>
          </cell>
          <cell r="H1852" t="str">
            <v>CORTE</v>
          </cell>
        </row>
        <row r="1853">
          <cell r="C1853" t="str">
            <v>01-3337</v>
          </cell>
          <cell r="D1853" t="str">
            <v>TXPCSC023A001</v>
          </cell>
          <cell r="E1853" t="str">
            <v xml:space="preserve">PEPSI-COLA VENEZUELA, C.A. </v>
          </cell>
          <cell r="F1853" t="str">
            <v>ETIQUETA IMPRESA SEVEN UP CERO 2 L</v>
          </cell>
          <cell r="G1853" t="str">
            <v>CX</v>
          </cell>
          <cell r="H1853" t="str">
            <v>CORTE</v>
          </cell>
        </row>
        <row r="1854">
          <cell r="C1854" t="str">
            <v>01-3376</v>
          </cell>
          <cell r="D1854" t="str">
            <v>TMMLAG069A001</v>
          </cell>
          <cell r="E1854" t="str">
            <v>MONTALAR DE VENEZUELA, S.A.</v>
          </cell>
          <cell r="F1854" t="str">
            <v>LAMINACION IMPRESA AZUCAR PULVERIZADA GLASS 1 Kg</v>
          </cell>
          <cell r="G1854" t="str">
            <v>MCL</v>
          </cell>
          <cell r="H1854" t="str">
            <v>LAMINACION</v>
          </cell>
        </row>
        <row r="1855">
          <cell r="C1855" t="str">
            <v>01-3348</v>
          </cell>
          <cell r="D1855" t="str">
            <v>TMSVRM0890001</v>
          </cell>
          <cell r="E1855" t="str">
            <v>SONOCO VENEZOLANA, C.A.</v>
          </cell>
          <cell r="F1855" t="str">
            <v>LAMINACION LINER RM-511 SIN IMPRESIÓN 175 mm</v>
          </cell>
          <cell r="G1855" t="str">
            <v>MCL</v>
          </cell>
          <cell r="H1855" t="str">
            <v>LAMINACION</v>
          </cell>
        </row>
        <row r="1856">
          <cell r="C1856" t="str">
            <v>32-006310</v>
          </cell>
          <cell r="D1856" t="str">
            <v>TMLIPR0450001</v>
          </cell>
          <cell r="E1856" t="str">
            <v>LITO INNOVACIÓN 3.000, C. A.</v>
          </cell>
          <cell r="F1856" t="str">
            <v>POLYPOUCH SIN IMPRESIÓN</v>
          </cell>
          <cell r="G1856" t="str">
            <v>MCL</v>
          </cell>
          <cell r="H1856" t="str">
            <v>LAMINACION</v>
          </cell>
        </row>
        <row r="1857">
          <cell r="C1857" t="str">
            <v>01-3375</v>
          </cell>
          <cell r="D1857" t="str">
            <v>TMMLCC060A002</v>
          </cell>
          <cell r="E1857" t="str">
            <v>MONTALAR DE VENEZUELA, S.A.</v>
          </cell>
          <cell r="F1857" t="str">
            <v>POLYPOUCH IMPRESO STICK MONTALBAN "0" CALORIAS 1g</v>
          </cell>
          <cell r="G1857" t="str">
            <v>MCL</v>
          </cell>
          <cell r="H1857" t="str">
            <v>LAMINACION</v>
          </cell>
        </row>
        <row r="1858">
          <cell r="C1858" t="str">
            <v>32-006403</v>
          </cell>
          <cell r="D1858" t="str">
            <v>TMFFLU2400001</v>
          </cell>
          <cell r="E1858" t="str">
            <v>FABRICA FESTA S.A.</v>
          </cell>
          <cell r="F1858" t="str">
            <v>LAMINACION LINER INDUCCION UNIVERSAL SIN IMPRESIÓN</v>
          </cell>
          <cell r="G1858" t="str">
            <v>MCL</v>
          </cell>
          <cell r="H1858" t="str">
            <v>CORTE</v>
          </cell>
        </row>
        <row r="1859">
          <cell r="C1859" t="str">
            <v>01-3343</v>
          </cell>
          <cell r="D1859" t="str">
            <v>TMICPS0520001</v>
          </cell>
          <cell r="E1859" t="str">
            <v>INDUSTRIAS CORPAÑAL,C.A.</v>
          </cell>
          <cell r="F1859" t="str">
            <v>POLYPOUCH SILICONIZADO SIN IMPRESIÓN</v>
          </cell>
          <cell r="G1859" t="str">
            <v>MCL</v>
          </cell>
          <cell r="H1859" t="str">
            <v>LAMINACION</v>
          </cell>
        </row>
        <row r="1860">
          <cell r="C1860" t="str">
            <v>01-3370</v>
          </cell>
          <cell r="D1860" t="str">
            <v>TMAYGP207A001</v>
          </cell>
          <cell r="E1860" t="str">
            <v>ANAYANSI,C.A.</v>
          </cell>
          <cell r="F1860" t="str">
            <v>LINER MTP IMPRESO GARANTIA DE PUREZA</v>
          </cell>
          <cell r="G1860" t="str">
            <v>MCL</v>
          </cell>
          <cell r="H1860" t="str">
            <v>LAMINACION</v>
          </cell>
        </row>
        <row r="1861">
          <cell r="C1861" t="str">
            <v>01-3368</v>
          </cell>
          <cell r="D1861" t="str">
            <v xml:space="preserve">TMSVRM0960010   </v>
          </cell>
          <cell r="E1861" t="str">
            <v>SONOCO VENEZOLANA, C.A.</v>
          </cell>
          <cell r="F1861" t="str">
            <v>LAMINACION MEMBRANA RM 952 SIN IMPRESIÓN</v>
          </cell>
          <cell r="G1861" t="str">
            <v>MCL</v>
          </cell>
          <cell r="H1861" t="str">
            <v>LAMINACION</v>
          </cell>
        </row>
        <row r="1862">
          <cell r="C1862" t="str">
            <v>01-3369</v>
          </cell>
          <cell r="D1862" t="str">
            <v>TMAYGP207A004</v>
          </cell>
          <cell r="E1862" t="str">
            <v>ANAYANSI,C.A.</v>
          </cell>
          <cell r="F1862" t="str">
            <v>LINER MTP IMPRESO GARANTIA DE PUREZA</v>
          </cell>
          <cell r="G1862" t="str">
            <v>MCL</v>
          </cell>
          <cell r="H1862" t="str">
            <v>CORTE</v>
          </cell>
        </row>
        <row r="1863">
          <cell r="C1863" t="str">
            <v>01-3353</v>
          </cell>
          <cell r="D1863" t="str">
            <v>TMCLPD073A001</v>
          </cell>
          <cell r="E1863" t="str">
            <v>CELOVEN, C.A.</v>
          </cell>
          <cell r="F1863" t="str">
            <v>POLYPOUCH SILICONADO DECOCEL 73 g</v>
          </cell>
          <cell r="G1863" t="str">
            <v>MCL</v>
          </cell>
          <cell r="H1863" t="str">
            <v>LAMINACION</v>
          </cell>
        </row>
        <row r="1864">
          <cell r="C1864" t="str">
            <v>01-3350</v>
          </cell>
          <cell r="D1864" t="str">
            <v>TMAWAJ060A010</v>
          </cell>
          <cell r="E1864" t="str">
            <v>ALUM-WARE PRODUCTOS DE ALUMINIO C.A.</v>
          </cell>
          <cell r="F1864" t="str">
            <v>POLYPOUCH IMPRESO ANTIGRASO ALUM-WARE</v>
          </cell>
          <cell r="G1864" t="str">
            <v>MCL</v>
          </cell>
          <cell r="H1864" t="str">
            <v>LAMINACION</v>
          </cell>
        </row>
        <row r="1865">
          <cell r="C1865" t="str">
            <v>01-3356</v>
          </cell>
          <cell r="D1865" t="str">
            <v>TXCLRS029A001</v>
          </cell>
          <cell r="E1865" t="str">
            <v>CELOVEN, C.A.</v>
          </cell>
          <cell r="F1865" t="str">
            <v>DECOCEL IMPRESO SOLIDO ROSADO P-210</v>
          </cell>
          <cell r="G1865" t="str">
            <v>MCL</v>
          </cell>
          <cell r="H1865" t="str">
            <v>LAMINACION</v>
          </cell>
        </row>
        <row r="1866">
          <cell r="C1866" t="str">
            <v>01-3357</v>
          </cell>
          <cell r="D1866" t="str">
            <v>TXCLFU029A001</v>
          </cell>
          <cell r="E1866" t="str">
            <v>CELOVEN, C.A.</v>
          </cell>
          <cell r="F1866" t="str">
            <v xml:space="preserve">DECOCEL IMPRESO SOLID0 FUCSIA </v>
          </cell>
          <cell r="G1866" t="str">
            <v>CX</v>
          </cell>
          <cell r="H1866" t="str">
            <v>LAMINACION</v>
          </cell>
        </row>
        <row r="1867">
          <cell r="C1867" t="str">
            <v>01-3349</v>
          </cell>
          <cell r="D1867" t="str">
            <v>TMMCAE060A001</v>
          </cell>
          <cell r="E1867" t="str">
            <v>MORROCEL C.A.</v>
          </cell>
          <cell r="F1867" t="str">
            <v>POLYPOUCH IMPRESO ANTIGRASO ESTANDAR</v>
          </cell>
          <cell r="G1867" t="str">
            <v>MCL</v>
          </cell>
          <cell r="H1867" t="str">
            <v>LAMINACION</v>
          </cell>
        </row>
        <row r="1868">
          <cell r="C1868" t="str">
            <v>32-006390</v>
          </cell>
          <cell r="D1868" t="str">
            <v>TMARFC040A001</v>
          </cell>
          <cell r="E1868" t="str">
            <v>ALFONZO RIVAS &amp; CIA, C.A.</v>
          </cell>
          <cell r="F1868" t="str">
            <v>LAMINACION IMPRESA FLIPS CHOCOLATE 120g</v>
          </cell>
          <cell r="G1868" t="str">
            <v>MCL</v>
          </cell>
          <cell r="H1868" t="str">
            <v>LAMINACION</v>
          </cell>
        </row>
        <row r="1869">
          <cell r="C1869" t="str">
            <v>01-3379</v>
          </cell>
          <cell r="D1869" t="str">
            <v>TXPACT040A003</v>
          </cell>
          <cell r="E1869" t="str">
            <v>PEPSICO ALIMENTOS, S.C.A.</v>
          </cell>
          <cell r="F1869" t="str">
            <v>LAMINACION IMPRESA CHEESE TRIS 150g</v>
          </cell>
          <cell r="G1869" t="str">
            <v>CX</v>
          </cell>
          <cell r="H1869" t="str">
            <v>LAMINACION</v>
          </cell>
        </row>
        <row r="1870">
          <cell r="C1870" t="str">
            <v>01-3362</v>
          </cell>
          <cell r="D1870" t="str">
            <v>TMCLRS089A001</v>
          </cell>
          <cell r="E1870" t="str">
            <v>CELOVEN, C.A.</v>
          </cell>
          <cell r="F1870" t="str">
            <v>LAMINACION IMPRESA DECOCEL SOLIDO ROSADO P-210</v>
          </cell>
          <cell r="G1870" t="str">
            <v>MCL</v>
          </cell>
          <cell r="H1870" t="str">
            <v>LAMINACION</v>
          </cell>
        </row>
        <row r="1871">
          <cell r="C1871" t="str">
            <v>01-3363</v>
          </cell>
          <cell r="D1871" t="str">
            <v>TMCLFU089A001</v>
          </cell>
          <cell r="E1871" t="str">
            <v>CELOVEN, C.A.</v>
          </cell>
          <cell r="F1871" t="str">
            <v>LAMINACION IMPRESA DECOCEL SOLIDO FUCSIA</v>
          </cell>
          <cell r="G1871" t="str">
            <v>MCL</v>
          </cell>
          <cell r="H1871" t="str">
            <v>LAMINACION</v>
          </cell>
        </row>
        <row r="1872">
          <cell r="C1872" t="str">
            <v>01-3366</v>
          </cell>
          <cell r="D1872" t="str">
            <v>TMCLAT089A001</v>
          </cell>
          <cell r="E1872" t="str">
            <v>CELOVEN, C.A.</v>
          </cell>
          <cell r="F1872" t="str">
            <v>LAMINACION IMPRESA DECOCEL SOLIDO AZUL P-300</v>
          </cell>
          <cell r="G1872" t="str">
            <v>MCL</v>
          </cell>
          <cell r="H1872" t="str">
            <v>LAMINACION</v>
          </cell>
        </row>
        <row r="1873">
          <cell r="C1873" t="str">
            <v>01-3361</v>
          </cell>
          <cell r="D1873" t="str">
            <v>TMCLRP089A001</v>
          </cell>
          <cell r="E1873" t="str">
            <v>CELOVEN, C.A.</v>
          </cell>
          <cell r="F1873" t="str">
            <v>LAMINACION IMPRESA DECOCEL SOLIDO ROJO PIGMENTADO</v>
          </cell>
          <cell r="G1873" t="str">
            <v>MCL</v>
          </cell>
          <cell r="H1873" t="str">
            <v>LAMINACION</v>
          </cell>
        </row>
        <row r="1874">
          <cell r="C1874" t="str">
            <v>01-3364</v>
          </cell>
          <cell r="D1874" t="str">
            <v>TMCLNG089A001</v>
          </cell>
          <cell r="E1874" t="str">
            <v>CELOVEN, C.A.</v>
          </cell>
          <cell r="F1874" t="str">
            <v>LAMINACION IMPRESA DECOCEL SOLIDO NEGRO</v>
          </cell>
          <cell r="G1874" t="str">
            <v>MCL</v>
          </cell>
          <cell r="H1874" t="str">
            <v>LAMINACION</v>
          </cell>
        </row>
        <row r="1875">
          <cell r="C1875" t="str">
            <v>01-3365</v>
          </cell>
          <cell r="D1875" t="str">
            <v>TMCLAI089A001</v>
          </cell>
          <cell r="E1875" t="str">
            <v>CELOVEN, C.A.</v>
          </cell>
          <cell r="F1875" t="str">
            <v>LAMINACION IMPRESA DECOCEL AZUL INTENSO P-287</v>
          </cell>
          <cell r="G1875" t="str">
            <v>MCL</v>
          </cell>
          <cell r="H1875" t="str">
            <v>LAMINACION</v>
          </cell>
        </row>
        <row r="1876">
          <cell r="C1876" t="str">
            <v>01-3380</v>
          </cell>
          <cell r="D1876" t="str">
            <v>TXPACT040B003</v>
          </cell>
          <cell r="E1876" t="str">
            <v>PEPSICO ALIMENTOS, S.C.A.</v>
          </cell>
          <cell r="F1876" t="str">
            <v>LAMINACION IMPRESA CHEESE TRIS 54g</v>
          </cell>
          <cell r="G1876" t="str">
            <v>CX</v>
          </cell>
          <cell r="H1876" t="str">
            <v>LAMINACION</v>
          </cell>
        </row>
        <row r="1877">
          <cell r="C1877" t="str">
            <v>01-3382</v>
          </cell>
          <cell r="D1877" t="str">
            <v>TXPADQ045B002</v>
          </cell>
          <cell r="E1877" t="str">
            <v>PEPSICO ALIMENTOS, S.C.A.</v>
          </cell>
          <cell r="F1877" t="str">
            <v xml:space="preserve">LAMINACIÓN IMPRESA DORITOS MEGA QUESO XXL 420 g  </v>
          </cell>
          <cell r="G1877" t="str">
            <v>CX</v>
          </cell>
          <cell r="H1877" t="str">
            <v>LAMINACION</v>
          </cell>
        </row>
        <row r="1878">
          <cell r="C1878" t="str">
            <v>01-3388</v>
          </cell>
          <cell r="D1878" t="str">
            <v>TXPAPS040A002</v>
          </cell>
          <cell r="E1878" t="str">
            <v>PEPSICO ALIMENTOS, S.C.A.</v>
          </cell>
          <cell r="F1878" t="str">
            <v>LAMINACION IMPRESA PEPITO ORIGINAL  (SIN VITAMINA) 25g</v>
          </cell>
          <cell r="G1878" t="str">
            <v>CX</v>
          </cell>
          <cell r="H1878" t="str">
            <v>LAMINACION</v>
          </cell>
        </row>
        <row r="1879">
          <cell r="C1879" t="str">
            <v>01-3381</v>
          </cell>
          <cell r="D1879" t="str">
            <v>TXPAPJ040B002</v>
          </cell>
          <cell r="E1879" t="str">
            <v>PEPSICO ALIMENTOS, S.C.A.</v>
          </cell>
          <cell r="F1879" t="str">
            <v>LAMINACION IMPRESA PEPITO JUMBO 65g</v>
          </cell>
          <cell r="G1879" t="str">
            <v>CX</v>
          </cell>
          <cell r="H1879" t="str">
            <v>LAMINACION</v>
          </cell>
        </row>
        <row r="1880">
          <cell r="C1880" t="str">
            <v>32-006407</v>
          </cell>
          <cell r="D1880" t="str">
            <v>TXFVV1028A001</v>
          </cell>
          <cell r="E1880" t="str">
            <v>FABRICA DE VELAS VERACRUZ,C.A.</v>
          </cell>
          <cell r="F1880" t="str">
            <v>BOPP IMPRESO ESTUCHE PARA VELON #1</v>
          </cell>
          <cell r="G1880" t="str">
            <v>CX</v>
          </cell>
          <cell r="H1880" t="str">
            <v>CORTE</v>
          </cell>
        </row>
        <row r="1881">
          <cell r="C1881" t="str">
            <v>01-3331</v>
          </cell>
          <cell r="D1881" t="str">
            <v>TXPATR040A002</v>
          </cell>
          <cell r="E1881" t="str">
            <v>PEPSICO ALIMENTOS, S.C.A.</v>
          </cell>
          <cell r="F1881" t="str">
            <v>LAMINACION IMPRESA DE TODITO RESUELTO 130g</v>
          </cell>
          <cell r="G1881" t="str">
            <v>CX</v>
          </cell>
          <cell r="H1881" t="str">
            <v>LAMINACION</v>
          </cell>
        </row>
        <row r="1882">
          <cell r="C1882" t="str">
            <v>01-3387</v>
          </cell>
          <cell r="D1882" t="str">
            <v>TXPARF040B002</v>
          </cell>
          <cell r="E1882" t="str">
            <v>PEPSICO ALIMENTOS, S.C.A.</v>
          </cell>
          <cell r="F1882" t="str">
            <v>LAMINACION IMPRESA RUFFLES QUESO 125g</v>
          </cell>
          <cell r="G1882" t="str">
            <v>CX</v>
          </cell>
          <cell r="H1882" t="str">
            <v>LAMINACION</v>
          </cell>
        </row>
        <row r="1883">
          <cell r="C1883" t="str">
            <v>01-3384</v>
          </cell>
          <cell r="D1883" t="str">
            <v>TXPARO040A001</v>
          </cell>
          <cell r="E1883" t="str">
            <v>PEPSICO ALIMENTOS, S.C.A.</v>
          </cell>
          <cell r="F1883" t="str">
            <v>LAMINACION IMPRESA RUFFLES ORIGINAL 125g</v>
          </cell>
          <cell r="G1883" t="str">
            <v>CX</v>
          </cell>
          <cell r="H1883" t="str">
            <v>LAMINACION</v>
          </cell>
        </row>
        <row r="1884">
          <cell r="C1884" t="str">
            <v>01-3383</v>
          </cell>
          <cell r="D1884" t="str">
            <v>TXPARO040B001</v>
          </cell>
          <cell r="E1884" t="str">
            <v>PEPSICO ALIMENTOS, S.C.A.</v>
          </cell>
          <cell r="F1884" t="str">
            <v>LAMINACIÓN IMPRESA RUFFLES ORIGINAL 36g</v>
          </cell>
          <cell r="G1884" t="str">
            <v>CX</v>
          </cell>
          <cell r="H1884" t="str">
            <v>LAMINACION</v>
          </cell>
        </row>
        <row r="1885">
          <cell r="C1885" t="str">
            <v>01-3385</v>
          </cell>
          <cell r="D1885" t="str">
            <v>TXPARO045A001</v>
          </cell>
          <cell r="E1885" t="str">
            <v>PEPSICO ALIMENTOS, S.C.A.</v>
          </cell>
          <cell r="F1885" t="str">
            <v>LAMINACION IMPRESA RUFFLES ORIGINAL 300g</v>
          </cell>
          <cell r="G1885" t="str">
            <v>CX</v>
          </cell>
          <cell r="H1885" t="str">
            <v>LAMINACION</v>
          </cell>
        </row>
        <row r="1886">
          <cell r="C1886" t="str">
            <v>01-3386</v>
          </cell>
          <cell r="D1886" t="str">
            <v>TXPAJS040C001</v>
          </cell>
          <cell r="E1886" t="str">
            <v>PEPSICO ALIMENTOS, S.C.A.</v>
          </cell>
          <cell r="F1886" t="str">
            <v>LAMINACION IMPRESA PAPAS JACKS SAL 80g</v>
          </cell>
          <cell r="G1886" t="str">
            <v>CX</v>
          </cell>
          <cell r="H1886" t="str">
            <v>LAMINACION</v>
          </cell>
        </row>
        <row r="1887">
          <cell r="C1887" t="str">
            <v>01-3389</v>
          </cell>
          <cell r="D1887" t="str">
            <v>TMCFGP207A001</v>
          </cell>
          <cell r="E1887" t="str">
            <v>CARFLEX C.A.</v>
          </cell>
          <cell r="F1887" t="str">
            <v>LINER MTP IMPRESO GARANTIA DE PUREZA</v>
          </cell>
          <cell r="G1887" t="str">
            <v>MCL</v>
          </cell>
          <cell r="H1887" t="str">
            <v>CORTE</v>
          </cell>
        </row>
        <row r="1888">
          <cell r="C1888" t="str">
            <v>01-3378</v>
          </cell>
          <cell r="D1888" t="str">
            <v>TXCPMA023A001</v>
          </cell>
          <cell r="E1888" t="str">
            <v>CERVECERIA POLAR,C.A.</v>
          </cell>
          <cell r="F1888" t="str">
            <v>ETIQUETA IMPRESA MALTIN POLAR 1,5 L</v>
          </cell>
          <cell r="G1888" t="str">
            <v>CX</v>
          </cell>
          <cell r="H1888" t="str">
            <v>CORTE</v>
          </cell>
        </row>
        <row r="1889">
          <cell r="C1889" t="str">
            <v>21-0334</v>
          </cell>
          <cell r="D1889" t="str">
            <v>TXSPCC048B002</v>
          </cell>
          <cell r="E1889" t="str">
            <v>C.A. SUCESORA DE JOSE PUIG &amp; CIA</v>
          </cell>
          <cell r="F1889" t="str">
            <v>LAMINACION IMPRESA GALLETAS COOKY CHIPS 200g</v>
          </cell>
          <cell r="G1889" t="str">
            <v>CX</v>
          </cell>
          <cell r="H1889" t="str">
            <v>LAMINACION</v>
          </cell>
        </row>
        <row r="1890">
          <cell r="C1890" t="str">
            <v>32-006341</v>
          </cell>
          <cell r="D1890" t="str">
            <v>TXTFCA050B001</v>
          </cell>
          <cell r="E1890" t="str">
            <v>INVERSIONES TORREFACCION DEL CAFÉ, C.A</v>
          </cell>
          <cell r="F1890" t="str">
            <v>LAMINACION IMPRESA CAFÉ AMANECER MOLIDO GOURMET 500g</v>
          </cell>
          <cell r="G1890" t="str">
            <v>CX</v>
          </cell>
          <cell r="H1890" t="str">
            <v>LAMINACION</v>
          </cell>
        </row>
        <row r="1891">
          <cell r="C1891" t="str">
            <v>21-0330</v>
          </cell>
          <cell r="D1891" t="str">
            <v>TXSPBC050A001</v>
          </cell>
          <cell r="E1891" t="str">
            <v>C.A. SUCESORA DE JOSE PUIG &amp; CIA</v>
          </cell>
          <cell r="F1891" t="str">
            <v>LAMINACION IMPRESA BROWNIES CHOCOLATE 175g</v>
          </cell>
          <cell r="G1891" t="str">
            <v>CX</v>
          </cell>
          <cell r="H1891" t="str">
            <v>LAMINACION</v>
          </cell>
        </row>
        <row r="1892">
          <cell r="C1892" t="str">
            <v>32-006342</v>
          </cell>
          <cell r="D1892" t="str">
            <v>TXTFDN050B001</v>
          </cell>
          <cell r="E1892" t="str">
            <v>INVERSIONES TORREFACCION DEL CAFÉ, C.A</v>
          </cell>
          <cell r="F1892" t="str">
            <v>LAMINACION IMPRESA CAFÉ DELLA NONNA MOLIDO GOURMET 500 g.</v>
          </cell>
          <cell r="G1892" t="str">
            <v>CX</v>
          </cell>
          <cell r="H1892" t="str">
            <v>LAMINACION</v>
          </cell>
        </row>
        <row r="1893">
          <cell r="C1893" t="str">
            <v>21-0331</v>
          </cell>
          <cell r="D1893" t="str">
            <v>TXSPTC050A001</v>
          </cell>
          <cell r="E1893" t="str">
            <v>C.A. SUCESORA DE JOSE PUIG &amp; CIA</v>
          </cell>
          <cell r="F1893" t="str">
            <v>LAMINACION IMPRESA TIMBITOS OSITOS CANELA 175g</v>
          </cell>
          <cell r="G1893" t="str">
            <v>CX</v>
          </cell>
          <cell r="H1893" t="str">
            <v>LAMINACION</v>
          </cell>
        </row>
        <row r="1894">
          <cell r="C1894" t="str">
            <v>01-3355</v>
          </cell>
          <cell r="D1894" t="str">
            <v>TXCLRP029A001</v>
          </cell>
          <cell r="E1894" t="str">
            <v>CELOVEN, C.A.</v>
          </cell>
          <cell r="F1894" t="str">
            <v xml:space="preserve">DECOCEL IMPRESO SOLIDO ROJO PIGMENTADO </v>
          </cell>
          <cell r="G1894" t="str">
            <v>CX</v>
          </cell>
          <cell r="H1894" t="str">
            <v>LAMINACION</v>
          </cell>
        </row>
        <row r="1895">
          <cell r="C1895" t="str">
            <v>01-3390</v>
          </cell>
          <cell r="D1895" t="str">
            <v>TMAPAL125A001</v>
          </cell>
          <cell r="E1895" t="str">
            <v>ALIMENTOS POLAR COMERCIAL, C.A.</v>
          </cell>
          <cell r="F1895" t="str">
            <v>ALUMINIO LAMINADO SIN IMPRESIÓN</v>
          </cell>
          <cell r="G1895" t="str">
            <v>MCL</v>
          </cell>
          <cell r="H1895" t="str">
            <v>LAMINACION</v>
          </cell>
        </row>
        <row r="1896">
          <cell r="C1896" t="str">
            <v>01-3391</v>
          </cell>
          <cell r="D1896" t="str">
            <v>TMMCFD106A003</v>
          </cell>
          <cell r="E1896" t="str">
            <v>MORROCEL C.A.</v>
          </cell>
          <cell r="F1896" t="str">
            <v>LAMINACION IMPRESA FONDO DORADO</v>
          </cell>
          <cell r="G1896" t="str">
            <v>MCL</v>
          </cell>
          <cell r="H1896" t="str">
            <v>LAMINACION</v>
          </cell>
        </row>
        <row r="1897">
          <cell r="C1897" t="str">
            <v>01-3354</v>
          </cell>
          <cell r="D1897" t="str">
            <v>TXAMNO040A001</v>
          </cell>
          <cell r="E1897" t="str">
            <v>ALIMENTOS MEXICANOS, C.A.</v>
          </cell>
          <cell r="F1897" t="str">
            <v>LAMINACIÓN IMPRESA NACHOS ORIGINALES 150g</v>
          </cell>
          <cell r="G1897" t="str">
            <v>CX</v>
          </cell>
          <cell r="H1897" t="str">
            <v>LAMINACION</v>
          </cell>
        </row>
        <row r="1898">
          <cell r="C1898" t="str">
            <v>01-3360</v>
          </cell>
          <cell r="D1898" t="str">
            <v>TXCLAT029A001</v>
          </cell>
          <cell r="E1898" t="str">
            <v>CELOVEN, C.A.</v>
          </cell>
          <cell r="F1898" t="str">
            <v>DECOCEL IMPRESO SOLIDO AZUL P-300</v>
          </cell>
          <cell r="G1898" t="str">
            <v>CX</v>
          </cell>
          <cell r="H1898" t="str">
            <v>LAMINACION</v>
          </cell>
        </row>
        <row r="1899">
          <cell r="C1899" t="str">
            <v>01-3359</v>
          </cell>
          <cell r="D1899" t="str">
            <v>TXCLAI029A001</v>
          </cell>
          <cell r="E1899" t="str">
            <v>CELOVEN, C.A.</v>
          </cell>
          <cell r="F1899" t="str">
            <v>DECOCEL IMPRESO SOLIDO AZUL INTENSO P-287</v>
          </cell>
          <cell r="G1899" t="str">
            <v>CX</v>
          </cell>
          <cell r="H1899" t="str">
            <v>LAMINACION</v>
          </cell>
        </row>
        <row r="1900">
          <cell r="C1900" t="str">
            <v>01-3354</v>
          </cell>
          <cell r="D1900" t="str">
            <v>TXAMNO040A001</v>
          </cell>
          <cell r="E1900" t="str">
            <v>ALIMENTOS MEXICANOS, C.A.</v>
          </cell>
          <cell r="F1900" t="str">
            <v>LAMINACIÓN IMPRESA NACHOS ORIGINALES 150g</v>
          </cell>
          <cell r="G1900" t="str">
            <v>CX</v>
          </cell>
          <cell r="H1900" t="str">
            <v>LAMINACION</v>
          </cell>
        </row>
        <row r="1901">
          <cell r="C1901" t="str">
            <v>21-0346</v>
          </cell>
          <cell r="D1901" t="str">
            <v>TMPNKK097A001</v>
          </cell>
          <cell r="E1901" t="str">
            <v>PROCESADORA NATURALYST, S.A.</v>
          </cell>
          <cell r="F1901" t="str">
            <v>LAMINACION IMPRESA KETCHUP KIERO 10g</v>
          </cell>
          <cell r="G1901" t="str">
            <v>MCL</v>
          </cell>
          <cell r="H1901" t="str">
            <v>LAMINACION</v>
          </cell>
        </row>
        <row r="1902">
          <cell r="C1902" t="str">
            <v>32-006396</v>
          </cell>
          <cell r="D1902" t="str">
            <v>TMARFL0380001</v>
          </cell>
          <cell r="E1902" t="str">
            <v>ALFONZO RIVAS &amp; CIA, C.A.</v>
          </cell>
          <cell r="F1902" t="str">
            <v>LAMINACIÓN  SIN IMPRESIÓN FLIPS 220 g</v>
          </cell>
          <cell r="G1902" t="str">
            <v>MCL</v>
          </cell>
          <cell r="H1902" t="str">
            <v>LAMINACION</v>
          </cell>
        </row>
        <row r="1903">
          <cell r="C1903" t="str">
            <v>21-0339</v>
          </cell>
          <cell r="D1903" t="str">
            <v>TXNVSV096A001</v>
          </cell>
          <cell r="E1903" t="str">
            <v>NESTLE VENEZUELA, S.A.</v>
          </cell>
          <cell r="F1903" t="str">
            <v>LAMINACION IMPRESA SVELTY 400g</v>
          </cell>
          <cell r="G1903" t="str">
            <v>CX</v>
          </cell>
          <cell r="H1903" t="str">
            <v>LAMINACION</v>
          </cell>
        </row>
        <row r="1904">
          <cell r="C1904" t="str">
            <v>21-0338</v>
          </cell>
          <cell r="D1904" t="str">
            <v>TXNVCF096A001</v>
          </cell>
          <cell r="E1904" t="str">
            <v>NESTLE VENEZUELA, S.A.</v>
          </cell>
          <cell r="F1904" t="str">
            <v xml:space="preserve">LAMINACION IMPRESA LA CAMPESINA FORTIFICADA 800g </v>
          </cell>
          <cell r="G1904" t="str">
            <v>CX</v>
          </cell>
          <cell r="H1904" t="str">
            <v>LAMINACION</v>
          </cell>
        </row>
        <row r="1905">
          <cell r="C1905" t="str">
            <v>21-0347</v>
          </cell>
          <cell r="D1905" t="str">
            <v>TMPNGS089A001</v>
          </cell>
          <cell r="E1905" t="str">
            <v>PROCESADORA NATURALYST, S.A.</v>
          </cell>
          <cell r="F1905" t="str">
            <v>LAMINACION IMPRESA GELATINA KIERO FRAMBUESA 96g</v>
          </cell>
          <cell r="G1905" t="str">
            <v>CX</v>
          </cell>
          <cell r="H1905" t="str">
            <v>LAMINACION</v>
          </cell>
        </row>
        <row r="1906">
          <cell r="C1906" t="str">
            <v>01-3399</v>
          </cell>
          <cell r="D1906" t="str">
            <v>TMDNFN105A001</v>
          </cell>
          <cell r="E1906" t="str">
            <v>CARTONAJE DIVINO NIÑO, C.A.</v>
          </cell>
          <cell r="F1906" t="str">
            <v>LAMINACION IMPRESA FONDO NEGRO</v>
          </cell>
          <cell r="G1906" t="str">
            <v>MCL</v>
          </cell>
          <cell r="H1906" t="str">
            <v>CORTE</v>
          </cell>
        </row>
        <row r="1907">
          <cell r="C1907" t="str">
            <v>01-3334</v>
          </cell>
          <cell r="D1907" t="str">
            <v>TXPCPF023B001</v>
          </cell>
          <cell r="E1907" t="str">
            <v xml:space="preserve">PEPSI-COLA VENEZUELA, C.A. </v>
          </cell>
          <cell r="F1907" t="str">
            <v>ETIQUETA IMPRESA PEPSI  FREE 1,5 L</v>
          </cell>
          <cell r="G1907" t="str">
            <v>CX</v>
          </cell>
          <cell r="H1907" t="str">
            <v>CORTE</v>
          </cell>
        </row>
        <row r="1908">
          <cell r="C1908" t="str">
            <v>01-3338</v>
          </cell>
          <cell r="D1908" t="str">
            <v>TXPCPF023B001</v>
          </cell>
          <cell r="E1908" t="str">
            <v xml:space="preserve">PEPSI-COLA VENEZUELA, C.A. </v>
          </cell>
          <cell r="F1908" t="str">
            <v>ETIQUETA IMPRESA PEPSI  FREE 1,5 L</v>
          </cell>
          <cell r="G1908" t="str">
            <v>CX</v>
          </cell>
          <cell r="H1908" t="str">
            <v>CORTE</v>
          </cell>
        </row>
        <row r="1909">
          <cell r="C1909" t="str">
            <v>01-3392</v>
          </cell>
          <cell r="D1909" t="str">
            <v>TXPCPU023A001</v>
          </cell>
          <cell r="E1909" t="str">
            <v xml:space="preserve">PEPSI-COLA VENEZUELA, C.A. </v>
          </cell>
          <cell r="F1909" t="str">
            <v>ETIQUETA IMPRESA PEPSI UEFA CHAMPIONS LEAGUE 2022,</v>
          </cell>
          <cell r="G1909" t="str">
            <v>CX</v>
          </cell>
          <cell r="H1909" t="str">
            <v>CORTE</v>
          </cell>
        </row>
        <row r="1910">
          <cell r="C1910" t="str">
            <v>01-3393</v>
          </cell>
          <cell r="D1910" t="str">
            <v>TXPCPU023A001</v>
          </cell>
          <cell r="E1910" t="str">
            <v xml:space="preserve">PEPSI-COLA VENEZUELA, C.A. </v>
          </cell>
          <cell r="F1910" t="str">
            <v>ETIQUETA IMPRESA PEPSI UEFA CHAMPIONS LEAGUE 2022,</v>
          </cell>
          <cell r="G1910" t="str">
            <v>CX</v>
          </cell>
          <cell r="H1910" t="str">
            <v>CORTE</v>
          </cell>
        </row>
        <row r="1911">
          <cell r="C1911" t="str">
            <v>01-3394</v>
          </cell>
          <cell r="D1911" t="str">
            <v>TXPCPU023A001</v>
          </cell>
          <cell r="E1911" t="str">
            <v xml:space="preserve">PEPSI-COLA VENEZUELA, C.A. </v>
          </cell>
          <cell r="F1911" t="str">
            <v>ETIQUETA IMPRESA PEPSI UEFA CHAMPIONS LEAGUE 2022,</v>
          </cell>
          <cell r="G1911" t="str">
            <v>CX</v>
          </cell>
          <cell r="H1911" t="str">
            <v>CORTE</v>
          </cell>
        </row>
        <row r="1912">
          <cell r="C1912" t="str">
            <v>01-3377</v>
          </cell>
          <cell r="D1912" t="str">
            <v>TXPCPF023C001</v>
          </cell>
          <cell r="E1912" t="str">
            <v xml:space="preserve">PEPSI-COLA VENEZUELA, C.A. </v>
          </cell>
          <cell r="F1912" t="str">
            <v>ETIQUETA IMPRESA PEPSI  FREE 2 L</v>
          </cell>
          <cell r="G1912" t="str">
            <v>CX</v>
          </cell>
          <cell r="H1912" t="str">
            <v>CORTE</v>
          </cell>
        </row>
        <row r="1913">
          <cell r="C1913" t="str">
            <v>21-0347</v>
          </cell>
          <cell r="D1913" t="str">
            <v>TMPNGS089A001</v>
          </cell>
          <cell r="E1913" t="str">
            <v>PROCESADORA NATURALYST, S.A.</v>
          </cell>
          <cell r="F1913" t="str">
            <v>LAMINACION IMPRESA GELATINA KIERO FRAMBUESA 96g</v>
          </cell>
          <cell r="G1913" t="str">
            <v>CX</v>
          </cell>
          <cell r="H1913" t="str">
            <v>LAMINACION</v>
          </cell>
        </row>
        <row r="1914">
          <cell r="C1914" t="str">
            <v>21-0349</v>
          </cell>
          <cell r="D1914" t="str">
            <v>TMPNGC089A001</v>
          </cell>
          <cell r="E1914" t="str">
            <v>PROCESADORA NATURALYST, S.A.</v>
          </cell>
          <cell r="F1914" t="str">
            <v>LAMINACION IMPRESA GELATINA KIERO FRAMBUESA CEREZA 96g</v>
          </cell>
          <cell r="G1914" t="str">
            <v>CX</v>
          </cell>
          <cell r="H1914" t="str">
            <v>LAMINACION</v>
          </cell>
        </row>
        <row r="1915">
          <cell r="C1915" t="str">
            <v>01-3338</v>
          </cell>
          <cell r="D1915" t="str">
            <v>TXPCPF023B001</v>
          </cell>
          <cell r="E1915" t="str">
            <v xml:space="preserve">PEPSI-COLA VENEZUELA, C.A. </v>
          </cell>
          <cell r="F1915" t="str">
            <v>ETIQUETA IMPRESA PEPSI  FREE 1,5 L</v>
          </cell>
          <cell r="G1915" t="str">
            <v>CX</v>
          </cell>
          <cell r="H1915" t="str">
            <v>CORTE</v>
          </cell>
        </row>
        <row r="1916">
          <cell r="C1916" t="str">
            <v>01-3414</v>
          </cell>
          <cell r="D1916" t="str">
            <v>TXPARF040B002</v>
          </cell>
          <cell r="E1916" t="str">
            <v>PEPSICO ALIMENTOS, S.C.A.</v>
          </cell>
          <cell r="F1916" t="str">
            <v>LAMINACION IMPRESA RUFFLES QUESO 125g</v>
          </cell>
          <cell r="G1916" t="str">
            <v>CX</v>
          </cell>
          <cell r="H1916" t="str">
            <v>LAMINACION</v>
          </cell>
        </row>
        <row r="1917">
          <cell r="C1917" t="str">
            <v>01-3410</v>
          </cell>
          <cell r="D1917" t="str">
            <v>TXPAR0040A001</v>
          </cell>
          <cell r="E1917" t="str">
            <v>PEPSICO ALIMENTOS, S.C.A.</v>
          </cell>
          <cell r="F1917" t="str">
            <v>LAMINACION IMPRESA RUFFLES ORIGINAL 125g</v>
          </cell>
          <cell r="G1917" t="str">
            <v>CX</v>
          </cell>
          <cell r="H1917" t="str">
            <v>LAMINACION</v>
          </cell>
        </row>
        <row r="1918">
          <cell r="C1918" t="str">
            <v>01-3413</v>
          </cell>
          <cell r="D1918" t="str">
            <v>TXPARF040A002</v>
          </cell>
          <cell r="E1918" t="str">
            <v>PEPSICO ALIMENTOS, S.C.A.</v>
          </cell>
          <cell r="F1918" t="str">
            <v>LAMINACION IMPRESA RUFFLES QUESO 36g</v>
          </cell>
          <cell r="G1918" t="str">
            <v>CX</v>
          </cell>
          <cell r="H1918" t="str">
            <v>LAMINACION</v>
          </cell>
        </row>
        <row r="1919">
          <cell r="C1919" t="str">
            <v>01-3409</v>
          </cell>
          <cell r="D1919" t="str">
            <v>TXPARO040B001</v>
          </cell>
          <cell r="E1919" t="str">
            <v>PEPSICO ALIMENTOS, S.C.A.</v>
          </cell>
          <cell r="F1919" t="str">
            <v>LAMINACIÓN IMPRESA RUFFLES ORIGINAL 36g</v>
          </cell>
          <cell r="G1919" t="str">
            <v>CX</v>
          </cell>
          <cell r="H1919" t="str">
            <v>LAMINACION</v>
          </cell>
        </row>
        <row r="1920">
          <cell r="C1920" t="str">
            <v>21-0332</v>
          </cell>
          <cell r="D1920" t="str">
            <v>TXSPGM048A001</v>
          </cell>
          <cell r="E1920" t="str">
            <v>C.A. SUCESORA DE JOSE PUIG &amp; CIA</v>
          </cell>
          <cell r="F1920" t="str">
            <v>LAMINACION IMPRESA GALLETA MARIA MOLIDA 250g</v>
          </cell>
          <cell r="G1920" t="str">
            <v>CX</v>
          </cell>
          <cell r="H1920" t="str">
            <v>LAMINACION</v>
          </cell>
        </row>
        <row r="1921">
          <cell r="C1921" t="str">
            <v>01-3428</v>
          </cell>
          <cell r="D1921" t="str">
            <v>TMAYGP207A004</v>
          </cell>
          <cell r="E1921" t="str">
            <v>ANAYANSI,C.A.</v>
          </cell>
          <cell r="F1921" t="str">
            <v>LINER MTP IMPRESO GARANTIA DE PUREZA</v>
          </cell>
          <cell r="G1921" t="str">
            <v>MCL</v>
          </cell>
          <cell r="H1921" t="str">
            <v>CORTE</v>
          </cell>
        </row>
        <row r="1922">
          <cell r="C1922" t="str">
            <v>01-3430</v>
          </cell>
          <cell r="D1922" t="str">
            <v>TMAYGP207A003</v>
          </cell>
          <cell r="E1922" t="str">
            <v>ANAYANSI,C.A.</v>
          </cell>
          <cell r="F1922" t="str">
            <v>LINER TERMOSELLABLE MTP  IMPRESO GARANTIA DE PUREZA</v>
          </cell>
          <cell r="G1922" t="str">
            <v>MCL</v>
          </cell>
          <cell r="H1922" t="str">
            <v>LAMINACION</v>
          </cell>
        </row>
        <row r="1923">
          <cell r="C1923" t="str">
            <v>01-3431</v>
          </cell>
          <cell r="D1923" t="str">
            <v xml:space="preserve">TMAYGP207A002 </v>
          </cell>
          <cell r="E1923" t="str">
            <v>ANAYANSI,C.A.</v>
          </cell>
          <cell r="F1923" t="str">
            <v>LINER TERMOSELLABLE MTP  IMPRESO GARANTIA DE PUREZA</v>
          </cell>
          <cell r="G1923" t="str">
            <v>MCL</v>
          </cell>
          <cell r="H1923" t="str">
            <v>CORTE</v>
          </cell>
        </row>
        <row r="1924">
          <cell r="C1924" t="str">
            <v>01-3429</v>
          </cell>
          <cell r="D1924" t="str">
            <v>TMAYGP207A001</v>
          </cell>
          <cell r="E1924" t="str">
            <v>ANAYANSI,C.A.</v>
          </cell>
          <cell r="F1924" t="str">
            <v>LINER MTP IMPRESO GARANTIA DE PUREZA</v>
          </cell>
          <cell r="G1924" t="str">
            <v>MCL</v>
          </cell>
          <cell r="H1924" t="str">
            <v>LAMINACION</v>
          </cell>
        </row>
        <row r="1925">
          <cell r="C1925" t="str">
            <v>01-3406</v>
          </cell>
          <cell r="D1925" t="str">
            <v>TXPAPS040A002</v>
          </cell>
          <cell r="E1925" t="str">
            <v>PEPSICO ALIMENTOS, S.C.A.</v>
          </cell>
          <cell r="F1925" t="str">
            <v>LAMINACION IMPRESA PEPITO ORIGINAL  (SIN VITAMINA) 25g</v>
          </cell>
          <cell r="G1925" t="str">
            <v>CX</v>
          </cell>
          <cell r="H1925" t="str">
            <v>LAMINACION</v>
          </cell>
        </row>
        <row r="1926">
          <cell r="C1926" t="str">
            <v>01-3417</v>
          </cell>
          <cell r="D1926" t="str">
            <v>TXPATR040A002</v>
          </cell>
          <cell r="E1926" t="str">
            <v>PEPSICO ALIMENTOS, S.C.A.</v>
          </cell>
          <cell r="F1926" t="str">
            <v>LAMINACION IMPRESA DE TODITO RESUELTO 130g</v>
          </cell>
          <cell r="G1926" t="str">
            <v>CX</v>
          </cell>
          <cell r="H1926" t="str">
            <v>LAMINACION</v>
          </cell>
        </row>
        <row r="1927">
          <cell r="C1927" t="str">
            <v>013406</v>
          </cell>
          <cell r="D1927" t="str">
            <v>TXPAPS031A002</v>
          </cell>
          <cell r="E1927" t="str">
            <v>PEPSICO ALIMENTOS, S.C.A.</v>
          </cell>
          <cell r="F1927" t="str">
            <v>LAMINACIÓN IMPRESA PEPITO ORIGINAL (SIN VITAMINA) 25g</v>
          </cell>
          <cell r="G1927" t="str">
            <v>CX</v>
          </cell>
          <cell r="H1927" t="str">
            <v>LAMINACION</v>
          </cell>
        </row>
        <row r="1928">
          <cell r="C1928" t="str">
            <v>01-3407</v>
          </cell>
          <cell r="D1928" t="str">
            <v>TXPAPS031A002</v>
          </cell>
          <cell r="E1928" t="str">
            <v>PEPSICO ALIMENTOS, S.C.A.</v>
          </cell>
          <cell r="F1928" t="str">
            <v>LAMINACIÓN IMPRESA PEPITO ORIGINAL (SIN VITAMINA) 25g</v>
          </cell>
          <cell r="G1928" t="str">
            <v>CX</v>
          </cell>
          <cell r="H1928" t="str">
            <v>LAMINACION</v>
          </cell>
        </row>
        <row r="1929">
          <cell r="C1929" t="str">
            <v>01-3416</v>
          </cell>
          <cell r="D1929" t="str">
            <v>TXPACT040A003</v>
          </cell>
          <cell r="E1929" t="str">
            <v>PEPSICO ALIMENTOS, S.C.A.</v>
          </cell>
          <cell r="F1929" t="str">
            <v>LAMINACION IMPRESA CHEESE TRIS 150g</v>
          </cell>
          <cell r="G1929" t="str">
            <v>CX</v>
          </cell>
          <cell r="H1929" t="str">
            <v>LAMINACION</v>
          </cell>
        </row>
        <row r="1930">
          <cell r="C1930" t="str">
            <v>01-3405</v>
          </cell>
          <cell r="D1930" t="str">
            <v>TXPACT040B003</v>
          </cell>
          <cell r="E1930" t="str">
            <v>PEPSICO ALIMENTOS, S.C.A.</v>
          </cell>
          <cell r="F1930" t="str">
            <v>LAMINACION IMPRESA CHEESE TRIS 54g</v>
          </cell>
          <cell r="G1930" t="str">
            <v>CX</v>
          </cell>
          <cell r="H1930" t="str">
            <v>LAMINACION</v>
          </cell>
        </row>
        <row r="1931">
          <cell r="C1931" t="str">
            <v>32-006401</v>
          </cell>
          <cell r="D1931" t="str">
            <v>TMARCF045A002</v>
          </cell>
          <cell r="E1931" t="str">
            <v>ALFONZO RIVAS &amp; CIA, C.A.</v>
          </cell>
          <cell r="F1931" t="str">
            <v>LAMINACION IMPRESA MAIZORITOS CRONCH FLAKES 300g</v>
          </cell>
          <cell r="G1931" t="str">
            <v>MCL</v>
          </cell>
          <cell r="H1931" t="str">
            <v>LAMINACION</v>
          </cell>
        </row>
        <row r="1932">
          <cell r="C1932" t="str">
            <v>01-3433</v>
          </cell>
          <cell r="D1932" t="str">
            <v>TMMCAR060A003</v>
          </cell>
          <cell r="E1932" t="str">
            <v>CARTONES CM JUNIOR F.P.</v>
          </cell>
          <cell r="F1932" t="str">
            <v>POLYPOUCH IMPRESO ANTIGRASO ESTANDAR</v>
          </cell>
          <cell r="G1932" t="str">
            <v>MCL</v>
          </cell>
          <cell r="H1932" t="str">
            <v>CORTE</v>
          </cell>
        </row>
        <row r="1933">
          <cell r="C1933" t="str">
            <v>32-006392</v>
          </cell>
          <cell r="D1933" t="str">
            <v>TMARMC099A001</v>
          </cell>
          <cell r="E1933" t="str">
            <v>ALFONZO RIVAS &amp; CIA, C.A.</v>
          </cell>
          <cell r="F1933" t="str">
            <v>LAMINACION IMPRESA EMPANIZADO Mc CORMICK 80g</v>
          </cell>
          <cell r="G1933" t="str">
            <v>MCL</v>
          </cell>
          <cell r="H1933" t="str">
            <v>LAMINACION</v>
          </cell>
        </row>
        <row r="1934">
          <cell r="C1934" t="str">
            <v>32-006402</v>
          </cell>
          <cell r="D1934" t="str">
            <v>TMARMA045A002</v>
          </cell>
          <cell r="E1934" t="str">
            <v>ALFONZO RIVAS &amp; CIA, C.A.</v>
          </cell>
          <cell r="F1934" t="str">
            <v>LAMINACION IMPRESA MAIZORITOS AZUCARADAS 240g</v>
          </cell>
          <cell r="G1934" t="str">
            <v>MCL</v>
          </cell>
          <cell r="H1934" t="str">
            <v>LAMINACION</v>
          </cell>
        </row>
        <row r="1935">
          <cell r="C1935" t="str">
            <v>32-006397</v>
          </cell>
          <cell r="D1935" t="str">
            <v>TMARMF045A002</v>
          </cell>
          <cell r="E1935" t="str">
            <v>ALFONZO RIVAS &amp; CIA, C.A.</v>
          </cell>
          <cell r="F1935" t="str">
            <v>LAMINACION IMPRESA MAIZORITOS FRUTY AROS 240g</v>
          </cell>
          <cell r="G1935" t="str">
            <v>MCL</v>
          </cell>
          <cell r="H1935" t="str">
            <v>LAMINACION</v>
          </cell>
        </row>
        <row r="1936">
          <cell r="C1936" t="str">
            <v>01-3424</v>
          </cell>
          <cell r="D1936" t="str">
            <v>TMTCPF110A001</v>
          </cell>
          <cell r="E1936" t="str">
            <v>TUCAREN, C.A.</v>
          </cell>
          <cell r="F1936" t="str">
            <v>LAMINACION IMPRESA CORES POLIFILM</v>
          </cell>
          <cell r="G1936" t="str">
            <v>MCL</v>
          </cell>
          <cell r="H1936" t="str">
            <v>LAMINACION</v>
          </cell>
        </row>
        <row r="1937">
          <cell r="C1937" t="str">
            <v>32-006409</v>
          </cell>
          <cell r="D1937" t="str">
            <v>TXNVPI039A001</v>
          </cell>
          <cell r="E1937" t="str">
            <v>NUCITA VENEZOLANA. NUCIVEN, C.A.</v>
          </cell>
          <cell r="F1937" t="str">
            <v>LAMINACION IMPRESA PIRULIN LUJO</v>
          </cell>
          <cell r="G1937" t="str">
            <v>CX</v>
          </cell>
          <cell r="H1937" t="str">
            <v>LAMINACION</v>
          </cell>
        </row>
        <row r="1938">
          <cell r="C1938" t="str">
            <v>01-3437</v>
          </cell>
          <cell r="D1938" t="str">
            <v>TMMCLS2220001</v>
          </cell>
          <cell r="E1938" t="str">
            <v>CORPORACION ILU, C.A</v>
          </cell>
          <cell r="F1938" t="str">
            <v>LINNER SUPERPUESTO SIN IMPRESIÓN</v>
          </cell>
          <cell r="G1938" t="str">
            <v>MCL</v>
          </cell>
          <cell r="H1938" t="str">
            <v>LAMINACION</v>
          </cell>
        </row>
        <row r="1939">
          <cell r="C1939" t="str">
            <v>01-3434</v>
          </cell>
          <cell r="D1939" t="str">
            <v>TMAPAL1190010</v>
          </cell>
          <cell r="E1939" t="str">
            <v>ALIMENTOS POLAR COMERCIAL, C.A.</v>
          </cell>
          <cell r="F1939" t="str">
            <v>ALUMINIO LAMINADO SIN IMPRESIÓN</v>
          </cell>
          <cell r="G1939" t="str">
            <v>MCL</v>
          </cell>
          <cell r="H1939" t="str">
            <v>LAMINACION</v>
          </cell>
        </row>
        <row r="1940">
          <cell r="C1940" t="str">
            <v>01-3420</v>
          </cell>
          <cell r="D1940" t="str">
            <v>TXAVEM028A001</v>
          </cell>
          <cell r="E1940" t="str">
            <v>AMCOR RIGID PACKAGING DE VENEZUELA, S.A.</v>
          </cell>
          <cell r="F1940" t="str">
            <v>ETIQUETA IMPRESA MINALBA 1,5 L</v>
          </cell>
          <cell r="G1940" t="str">
            <v>CX</v>
          </cell>
          <cell r="H1940" t="str">
            <v>CORTE</v>
          </cell>
        </row>
        <row r="1941">
          <cell r="C1941" t="str">
            <v>01-3418</v>
          </cell>
          <cell r="D1941" t="str">
            <v>TXAVEM028C001</v>
          </cell>
          <cell r="E1941" t="str">
            <v>AMCOR RIGID PACKAGING DE VENEZUELA, S.A.</v>
          </cell>
          <cell r="F1941" t="str">
            <v>ETIQUETA IMPRESA MINALBA 600 cc</v>
          </cell>
          <cell r="G1941" t="str">
            <v>CX</v>
          </cell>
          <cell r="H1941" t="str">
            <v>CORTE</v>
          </cell>
        </row>
        <row r="1942">
          <cell r="C1942" t="str">
            <v>01-3419</v>
          </cell>
          <cell r="D1942" t="str">
            <v>TXAVEM028D001</v>
          </cell>
          <cell r="E1942" t="str">
            <v>AMCOR RIGID PACKAGING DE VENEZUELA, S.A.</v>
          </cell>
          <cell r="F1942" t="str">
            <v>ETIQUETA IMPRESA MINALBA 355cc</v>
          </cell>
          <cell r="G1942" t="str">
            <v>CX</v>
          </cell>
          <cell r="H1942" t="str">
            <v>CORTE</v>
          </cell>
        </row>
        <row r="1943">
          <cell r="C1943" t="str">
            <v>01-3439</v>
          </cell>
          <cell r="D1943" t="str">
            <v>TXPCPU023A001</v>
          </cell>
          <cell r="E1943" t="str">
            <v xml:space="preserve">PEPSI-COLA VENEZUELA, C.A. </v>
          </cell>
          <cell r="F1943" t="str">
            <v>ETIQUETA IMPRESA PEPSI UEFA CHAMPIONS LEAGUE 2022,</v>
          </cell>
          <cell r="G1943" t="str">
            <v>CX</v>
          </cell>
          <cell r="H1943" t="str">
            <v>CORTE</v>
          </cell>
        </row>
        <row r="1944">
          <cell r="C1944" t="str">
            <v>01-3400</v>
          </cell>
          <cell r="D1944" t="str">
            <v>TMCILU2400001</v>
          </cell>
          <cell r="E1944" t="str">
            <v>CORPORACION ILU, C.A</v>
          </cell>
          <cell r="F1944" t="str">
            <v>LAMINACION LINER INDUCCION UNIVERSAL SIN IMPRESIÓN</v>
          </cell>
          <cell r="G1944" t="str">
            <v>MCL</v>
          </cell>
          <cell r="H1944" t="str">
            <v>CORTE</v>
          </cell>
        </row>
        <row r="1945">
          <cell r="C1945" t="str">
            <v>01-3401</v>
          </cell>
          <cell r="D1945" t="str">
            <v>TMCILS2220001</v>
          </cell>
          <cell r="E1945" t="str">
            <v>CORPORACION ILU, C.A</v>
          </cell>
          <cell r="F1945" t="str">
            <v>LINNER SUPERPUESTO SIN IMPRESIÓN</v>
          </cell>
          <cell r="G1945" t="str">
            <v>MCL</v>
          </cell>
          <cell r="H1945" t="str">
            <v>CORTE</v>
          </cell>
        </row>
        <row r="1946">
          <cell r="C1946" t="str">
            <v>01-3442</v>
          </cell>
          <cell r="D1946" t="str">
            <v>TXMSGN030C001</v>
          </cell>
          <cell r="E1946" t="str">
            <v>MULTINACIONAL DE SABORES C.A.</v>
          </cell>
          <cell r="F1946" t="str">
            <v>ETIQUETA IMPRESA REFRESCO GLUP COLA NEGRA 1 L</v>
          </cell>
          <cell r="G1946" t="str">
            <v>CX</v>
          </cell>
          <cell r="H1946" t="str">
            <v>CORTE</v>
          </cell>
        </row>
        <row r="1947">
          <cell r="C1947" t="str">
            <v>01-3395</v>
          </cell>
          <cell r="D1947" t="str">
            <v>TMSVRM0890001</v>
          </cell>
          <cell r="E1947" t="str">
            <v>SONOCO VENEZOLANA, C.A.</v>
          </cell>
          <cell r="F1947" t="str">
            <v>LAMINACION LINER RM-511 SIN IMPRESIÓN 175 mm</v>
          </cell>
          <cell r="G1947" t="str">
            <v>MCL</v>
          </cell>
          <cell r="H1947" t="str">
            <v>LAMINACION</v>
          </cell>
        </row>
        <row r="1948">
          <cell r="C1948" t="str">
            <v>01-3435</v>
          </cell>
          <cell r="D1948" t="str">
            <v>TMSVRM0890001</v>
          </cell>
          <cell r="E1948" t="str">
            <v>SONOCO VENEZOLANA, C.A.</v>
          </cell>
          <cell r="F1948" t="str">
            <v>LAMINACION LINER RM-511 SIN IMPRESIÓN 175 mm</v>
          </cell>
          <cell r="G1948" t="str">
            <v>MCL</v>
          </cell>
          <cell r="H1948" t="str">
            <v>LAMINACION</v>
          </cell>
        </row>
        <row r="1950">
          <cell r="C1950" t="str">
            <v>01-3398</v>
          </cell>
          <cell r="D1950" t="str">
            <v>TMMCFP0750001</v>
          </cell>
          <cell r="E1950" t="str">
            <v>MORROCEL C.A.</v>
          </cell>
          <cell r="F1950" t="str">
            <v>LAMINACION FONDO PLATA SIN IMPRESIÓN</v>
          </cell>
          <cell r="G1950" t="str">
            <v>MCL</v>
          </cell>
          <cell r="H1950" t="str">
            <v>LAMINACION</v>
          </cell>
        </row>
        <row r="1951">
          <cell r="C1951" t="str">
            <v>01-3438</v>
          </cell>
          <cell r="D1951" t="str">
            <v>TMDTPS0600001</v>
          </cell>
          <cell r="E1951" t="str">
            <v>DISTINTA, C.A.</v>
          </cell>
          <cell r="F1951" t="str">
            <v>POLYPOUCH SIN IMPRESIÓN</v>
          </cell>
          <cell r="G1951" t="str">
            <v>MCL</v>
          </cell>
          <cell r="H1951" t="str">
            <v>LAMINACION</v>
          </cell>
        </row>
        <row r="1952">
          <cell r="C1952" t="str">
            <v>32-006408</v>
          </cell>
          <cell r="D1952" t="str">
            <v>TMCJET061A001</v>
          </cell>
          <cell r="E1952" t="str">
            <v>CORPORACION JIGMA 1702, C.A.</v>
          </cell>
          <cell r="F1952" t="str">
            <v>POLYPOUCH EDULZANTE DULCILINA SIN CALORIAS BASE STEVIA 1g.</v>
          </cell>
          <cell r="G1952" t="str">
            <v>MCL</v>
          </cell>
          <cell r="H1952" t="str">
            <v>LAMINACION</v>
          </cell>
        </row>
        <row r="1953">
          <cell r="C1953" t="str">
            <v>01-3427</v>
          </cell>
          <cell r="D1953" t="str">
            <v>TMPHSZ0230001</v>
          </cell>
          <cell r="E1953" t="str">
            <v>PHARSANA DE VENEZUELA,C.A</v>
          </cell>
          <cell r="F1953" t="str">
            <v>BOPP  FRONTAL SECUREZZA SIN IMPRESIÓN</v>
          </cell>
          <cell r="G1953" t="str">
            <v>MCL</v>
          </cell>
          <cell r="H1953" t="str">
            <v>LAMINACION</v>
          </cell>
        </row>
        <row r="1954">
          <cell r="C1954" t="str">
            <v>01-3408</v>
          </cell>
          <cell r="D1954" t="str">
            <v>TXPADQ049B002</v>
          </cell>
          <cell r="E1954" t="str">
            <v>PEPSICO ALIMENTOS, S.C.A.</v>
          </cell>
          <cell r="F1954" t="str">
            <v>LAMINACION IMPRESA DORITOS MEGA QUESO XXL 420g</v>
          </cell>
          <cell r="G1954" t="str">
            <v>CX</v>
          </cell>
          <cell r="H1954" t="str">
            <v>LAMINACION</v>
          </cell>
        </row>
        <row r="1955">
          <cell r="C1955" t="str">
            <v>21-0341</v>
          </cell>
          <cell r="D1955" t="str">
            <v>TXAMBK040B001</v>
          </cell>
          <cell r="E1955" t="str">
            <v>ALIMENTOS MUNCHY, C.A.</v>
          </cell>
          <cell r="F1955" t="str">
            <v>LAMINACION IMPRESA BOLI KRUNCH 25 g.</v>
          </cell>
          <cell r="G1955" t="str">
            <v>CX</v>
          </cell>
          <cell r="H1955" t="str">
            <v>LAMINACION</v>
          </cell>
        </row>
        <row r="1956">
          <cell r="C1956" t="str">
            <v>01-3411</v>
          </cell>
          <cell r="D1956" t="str">
            <v>TXPAMP040A002</v>
          </cell>
          <cell r="E1956" t="str">
            <v>PEPSICO ALIMENTOS, S.C.A.</v>
          </cell>
          <cell r="F1956" t="str">
            <v>LAMINACION IMPRESA CHEETOS MEGA PUFFS 110g</v>
          </cell>
          <cell r="G1956" t="str">
            <v>CX</v>
          </cell>
          <cell r="H1956" t="str">
            <v>LAMINACION</v>
          </cell>
        </row>
        <row r="1957">
          <cell r="C1957" t="str">
            <v>01-3412</v>
          </cell>
          <cell r="D1957" t="str">
            <v>TXPAMP049A002</v>
          </cell>
          <cell r="E1957" t="str">
            <v>PEPSICO ALIMENTOS, S.C.A.</v>
          </cell>
          <cell r="F1957" t="str">
            <v>LAMINACION IMPRESA CHEETOS MEGA PUFFS XXL 270g</v>
          </cell>
          <cell r="G1957" t="str">
            <v>CX</v>
          </cell>
          <cell r="H1957" t="str">
            <v>LAMINACION</v>
          </cell>
        </row>
        <row r="1958">
          <cell r="C1958" t="str">
            <v>21-0340</v>
          </cell>
          <cell r="D1958" t="str">
            <v>TXAMBK040A001</v>
          </cell>
          <cell r="E1958" t="str">
            <v>ALIMENTOS MUNCHY, C.A.</v>
          </cell>
          <cell r="F1958" t="str">
            <v>LAMINACION IMPRESA BOLI KRUNCH 85g</v>
          </cell>
          <cell r="G1958" t="str">
            <v>CX</v>
          </cell>
          <cell r="H1958" t="str">
            <v>LAMINACION</v>
          </cell>
        </row>
        <row r="1959">
          <cell r="C1959" t="str">
            <v>01-3415</v>
          </cell>
          <cell r="D1959" t="str">
            <v>TXPACB040B002</v>
          </cell>
          <cell r="E1959" t="str">
            <v>PEPSICO ALIMENTOS, S.C.A.</v>
          </cell>
          <cell r="F1959" t="str">
            <v>LAMINACION IMPRESA CHEETOS BOLIQUESO 110g</v>
          </cell>
          <cell r="G1959" t="str">
            <v>CX</v>
          </cell>
          <cell r="H1959" t="str">
            <v>LAMINACION</v>
          </cell>
        </row>
        <row r="1960">
          <cell r="C1960" t="str">
            <v>32-006405</v>
          </cell>
          <cell r="D1960" t="str">
            <v>TXABFA065A001</v>
          </cell>
          <cell r="E1960" t="str">
            <v>ALIMENTOS BOTALON, C.A.</v>
          </cell>
          <cell r="F1960" t="str">
            <v>LAMINACION IMPRESA CAFÉ MOLIDO GOURMET FLOR DE ARAUCA 500g</v>
          </cell>
          <cell r="G1960" t="str">
            <v>CX</v>
          </cell>
          <cell r="H1960" t="str">
            <v>LAMINACION</v>
          </cell>
        </row>
        <row r="1961">
          <cell r="C1961" t="str">
            <v>32-006395</v>
          </cell>
          <cell r="D1961" t="str">
            <v>TMARMZ044A001</v>
          </cell>
          <cell r="E1961" t="str">
            <v>ALFONZO RIVAS &amp; CIA, C.A.</v>
          </cell>
          <cell r="F1961" t="str">
            <v>LAMINACION IMPRESA MAIZINA 90 g</v>
          </cell>
          <cell r="G1961" t="str">
            <v>MCL</v>
          </cell>
          <cell r="H1961" t="str">
            <v>LAMINACION</v>
          </cell>
        </row>
        <row r="1962">
          <cell r="C1962" t="str">
            <v>32-006400</v>
          </cell>
          <cell r="D1962" t="str">
            <v>TMARMZ044C001</v>
          </cell>
          <cell r="E1962" t="str">
            <v>ALFONZO RIVAS &amp; CIA, C.A.</v>
          </cell>
          <cell r="F1962" t="str">
            <v>LAMINACION IMPRESA MAIZINA 800g</v>
          </cell>
          <cell r="G1962" t="str">
            <v>MCL</v>
          </cell>
          <cell r="H1962" t="str">
            <v>LAMINACION</v>
          </cell>
        </row>
        <row r="1963">
          <cell r="C1963" t="str">
            <v>32-006404</v>
          </cell>
          <cell r="D1963" t="str">
            <v>TXABCA041A001</v>
          </cell>
          <cell r="E1963" t="str">
            <v>ALIMENTOS BOTALON, C.A.</v>
          </cell>
          <cell r="F1963" t="str">
            <v>LAMINACION IMPRESA CAFE ARAUCA 100g</v>
          </cell>
          <cell r="G1963" t="str">
            <v>CX</v>
          </cell>
          <cell r="H1963" t="str">
            <v>LAMINACION</v>
          </cell>
        </row>
        <row r="1964">
          <cell r="C1964" t="str">
            <v>32-006417</v>
          </cell>
          <cell r="D1964" t="str">
            <v>TXNVPN040A001</v>
          </cell>
          <cell r="E1964" t="str">
            <v>NUCITA VENEZOLANA. NUCIVEN, C.A.</v>
          </cell>
          <cell r="F1964" t="str">
            <v>LAMINACION IMPRESA PIRULIN 60g</v>
          </cell>
          <cell r="G1964" t="str">
            <v>CX</v>
          </cell>
          <cell r="H1964" t="str">
            <v>LAMINACION</v>
          </cell>
        </row>
        <row r="1965">
          <cell r="C1965" t="str">
            <v>01-3445</v>
          </cell>
          <cell r="D1965" t="str">
            <v>TXPCPU023A001</v>
          </cell>
          <cell r="E1965" t="str">
            <v xml:space="preserve">PEPSI-COLA VENEZUELA, C.A. </v>
          </cell>
          <cell r="F1965" t="str">
            <v>ETIQUETA IMPRESA PEPSI UEFA CHAMPIONS LEAGUE 2022,</v>
          </cell>
          <cell r="G1965" t="str">
            <v>CX</v>
          </cell>
          <cell r="H1965" t="str">
            <v>CORTE</v>
          </cell>
        </row>
        <row r="1966">
          <cell r="C1966" t="str">
            <v>01-3449</v>
          </cell>
          <cell r="D1966" t="str">
            <v>TXPCPF023C001</v>
          </cell>
          <cell r="E1966" t="str">
            <v xml:space="preserve">PEPSI-COLA VENEZUELA, C.A. </v>
          </cell>
          <cell r="F1966" t="str">
            <v>ETIQUETA IMPRESA PEPSI  FREE 2 L</v>
          </cell>
          <cell r="G1966" t="str">
            <v>CX</v>
          </cell>
          <cell r="H1966" t="str">
            <v>CORTE</v>
          </cell>
        </row>
        <row r="1967">
          <cell r="C1967" t="str">
            <v>01-3448</v>
          </cell>
          <cell r="D1967" t="str">
            <v>TXPCSC023A001</v>
          </cell>
          <cell r="E1967" t="str">
            <v xml:space="preserve">PEPSI-COLA VENEZUELA, C.A. </v>
          </cell>
          <cell r="F1967" t="str">
            <v>ETIQUETA IMPRESA SEVEN UP CERO 2 L</v>
          </cell>
          <cell r="G1967" t="str">
            <v>CX</v>
          </cell>
          <cell r="H1967" t="str">
            <v>CORTE</v>
          </cell>
        </row>
        <row r="1968">
          <cell r="C1968" t="str">
            <v>01-3444</v>
          </cell>
          <cell r="D1968" t="str">
            <v>TXMSJN028B002</v>
          </cell>
          <cell r="E1968" t="str">
            <v>MULTINACIONAL DE SABORES C.A.</v>
          </cell>
          <cell r="F1968" t="str">
            <v>ETIQUETA IMPRESA JUSTY   NARANJA 1,5 L</v>
          </cell>
          <cell r="G1968" t="str">
            <v>CX</v>
          </cell>
          <cell r="H1968" t="str">
            <v>CORTE</v>
          </cell>
        </row>
        <row r="1969">
          <cell r="C1969" t="str">
            <v>01-3432</v>
          </cell>
          <cell r="D1969" t="str">
            <v>TMGCOY029A001</v>
          </cell>
          <cell r="E1969" t="str">
            <v>GENIA CARE, C.A.</v>
          </cell>
          <cell r="F1969" t="str">
            <v>ENVOLTORIOS IMPRESO ORTOBAN VENDAS YESO</v>
          </cell>
          <cell r="G1969" t="str">
            <v>MCL</v>
          </cell>
          <cell r="H1969" t="str">
            <v>CORTE</v>
          </cell>
        </row>
        <row r="1970">
          <cell r="C1970" t="str">
            <v>01-3450</v>
          </cell>
          <cell r="D1970" t="str">
            <v>TXPANP040A001</v>
          </cell>
          <cell r="E1970" t="str">
            <v>PEPSICO ALIMENTOS, S.C.A.</v>
          </cell>
          <cell r="F1970" t="str">
            <v>LAMINACION IMPRESA NATUCHIPS PLATANITOS 80g</v>
          </cell>
          <cell r="G1970" t="str">
            <v>CX</v>
          </cell>
          <cell r="H1970" t="str">
            <v>LAMINACION</v>
          </cell>
        </row>
        <row r="1971">
          <cell r="C1971" t="str">
            <v>01-3454</v>
          </cell>
          <cell r="D1971" t="str">
            <v>TXMSGV028C001</v>
          </cell>
          <cell r="E1971" t="str">
            <v>MULTINACIONAL DE SABORES C.A.</v>
          </cell>
          <cell r="F1971" t="str">
            <v>ETIQUETA IMPRESA REFRESCO GLUP MANZANA VERDE 1 L</v>
          </cell>
          <cell r="G1971" t="str">
            <v>CX</v>
          </cell>
          <cell r="H1971" t="str">
            <v>CORTE</v>
          </cell>
        </row>
        <row r="1972">
          <cell r="C1972" t="str">
            <v>01-3453</v>
          </cell>
          <cell r="D1972" t="str">
            <v>TXMSGU028D001</v>
          </cell>
          <cell r="E1972" t="str">
            <v>MULTINACIONAL DE SABORES C.A.</v>
          </cell>
          <cell r="F1972" t="str">
            <v>ETIQUETA IMPRESA REFRESCO GLUP UVA 1 L</v>
          </cell>
          <cell r="G1972" t="str">
            <v>CX</v>
          </cell>
          <cell r="H1972" t="str">
            <v>CORTE</v>
          </cell>
        </row>
        <row r="1973">
          <cell r="C1973" t="str">
            <v>01-3455</v>
          </cell>
          <cell r="D1973" t="str">
            <v>TMEDFS0270001</v>
          </cell>
          <cell r="E1973" t="str">
            <v>FABRICA DE PRODUCTOS IMPERMEABILIZANTES EDIL C.A.,</v>
          </cell>
          <cell r="F1973" t="str">
            <v>FILM TRANSPARENTE SILICONIZADO SIN IMPRESIÓN</v>
          </cell>
          <cell r="G1973" t="str">
            <v>MCL</v>
          </cell>
          <cell r="H1973" t="str">
            <v>LAMINACION</v>
          </cell>
        </row>
        <row r="1974">
          <cell r="C1974" t="str">
            <v>01-3456</v>
          </cell>
          <cell r="D1974" t="str">
            <v>TMEDFS0270001</v>
          </cell>
          <cell r="E1974" t="str">
            <v>FABRICA DE PRODUCTOS IMPERMEABILIZANTES EDIL C.A.,</v>
          </cell>
          <cell r="F1974" t="str">
            <v>FILM TRANSPARENTE SILICONIZADO SIN IMPRESIÓN</v>
          </cell>
          <cell r="G1974" t="str">
            <v>MCL</v>
          </cell>
          <cell r="H1974" t="str">
            <v>LAMINACION</v>
          </cell>
        </row>
        <row r="1975">
          <cell r="C1975" t="str">
            <v>01-3451</v>
          </cell>
          <cell r="D1975" t="str">
            <v>TXMSGF028C001</v>
          </cell>
          <cell r="E1975" t="str">
            <v>MULTINACIONAL DE SABORES C.A.</v>
          </cell>
          <cell r="F1975" t="str">
            <v>ETIQUETA IMPRESA REFRESCO GLUP FRESH 1 L</v>
          </cell>
          <cell r="G1975" t="str">
            <v>CX</v>
          </cell>
          <cell r="H1975" t="str">
            <v>CORTE</v>
          </cell>
        </row>
        <row r="1976">
          <cell r="C1976" t="str">
            <v>32-006345</v>
          </cell>
          <cell r="D1976" t="str">
            <v>TXTFDN078A001</v>
          </cell>
          <cell r="E1976" t="str">
            <v>INVERSIONES TORREFACCION DEL CAFÉ, C.A</v>
          </cell>
          <cell r="F1976" t="str">
            <v>LAMINACION IMPRESA CAFÉ DELLA NONNA TOSTADO  GRANO  1000 g</v>
          </cell>
          <cell r="G1976" t="str">
            <v>CX</v>
          </cell>
          <cell r="H1976" t="str">
            <v>LAMINACION</v>
          </cell>
        </row>
        <row r="1977">
          <cell r="C1977" t="str">
            <v>01-3452</v>
          </cell>
          <cell r="D1977" t="str">
            <v>TXMSGK028C001</v>
          </cell>
          <cell r="E1977" t="str">
            <v>MULTINACIONAL DE SABORES C.A.</v>
          </cell>
          <cell r="F1977" t="str">
            <v xml:space="preserve">ETIQUETA IMPRESA REFRESCO GLUP KOLITA 1 L </v>
          </cell>
          <cell r="G1977" t="str">
            <v>CX</v>
          </cell>
          <cell r="H1977" t="str">
            <v>CORTE</v>
          </cell>
        </row>
        <row r="1978">
          <cell r="C1978" t="str">
            <v>01-3451</v>
          </cell>
          <cell r="D1978" t="str">
            <v>TXMSGF028C001</v>
          </cell>
          <cell r="E1978" t="str">
            <v>MULTINACIONAL DE SABORES C.A.</v>
          </cell>
          <cell r="F1978" t="str">
            <v>ETIQUETA IMPRESA REFRESCO GLUP FRESH 1 L</v>
          </cell>
          <cell r="G1978" t="str">
            <v>CX</v>
          </cell>
          <cell r="H1978" t="str">
            <v>CORTE</v>
          </cell>
        </row>
        <row r="1979">
          <cell r="C1979" t="str">
            <v>01-3462</v>
          </cell>
          <cell r="D1979" t="str">
            <v>TMCPAM045A001</v>
          </cell>
          <cell r="E1979" t="str">
            <v>CENTRAL EL PALMAR S.A.</v>
          </cell>
          <cell r="F1979" t="str">
            <v>POLYPOUCH IMPRESO MONTALBAN - MONTALBAN 4 g</v>
          </cell>
          <cell r="G1979" t="str">
            <v>MCL</v>
          </cell>
          <cell r="H1979" t="str">
            <v>LAMINACION</v>
          </cell>
        </row>
        <row r="1980">
          <cell r="C1980" t="str">
            <v>01-3423</v>
          </cell>
          <cell r="D1980" t="str">
            <v>TMAPPT080A001</v>
          </cell>
          <cell r="E1980" t="str">
            <v>ALIMENTOS POLAR COMERCIAL, C.A.</v>
          </cell>
          <cell r="F1980" t="str">
            <v xml:space="preserve">LAMINACION IMPRESA TAPAS PUDIN TODDY </v>
          </cell>
          <cell r="G1980" t="str">
            <v>MCL</v>
          </cell>
          <cell r="H1980" t="str">
            <v>LAMINACION</v>
          </cell>
        </row>
        <row r="1981">
          <cell r="C1981" t="str">
            <v>01-3458</v>
          </cell>
          <cell r="D1981" t="str">
            <v>TMAPTC080A001</v>
          </cell>
          <cell r="E1981" t="str">
            <v>ALIMENTOS POLAR COMERCIAL, C.A.</v>
          </cell>
          <cell r="F1981" t="str">
            <v>LAMINACION IMPRESA TAPAS COLADOS BU 130g</v>
          </cell>
          <cell r="G1981" t="str">
            <v>MCL</v>
          </cell>
          <cell r="H1981" t="str">
            <v>LAMINACION</v>
          </cell>
        </row>
        <row r="1982">
          <cell r="C1982" t="str">
            <v>32-006411</v>
          </cell>
          <cell r="D1982" t="str">
            <v>TMPPFL101A001</v>
          </cell>
          <cell r="E1982" t="str">
            <v>PRODUCTOS ALIMENTICIOS PIGOLLO, C.A.</v>
          </cell>
          <cell r="F1982" t="str">
            <v>LAMINACION IMPRESA FREXTEA LIMON 18g</v>
          </cell>
          <cell r="G1982" t="str">
            <v>MCL</v>
          </cell>
          <cell r="H1982" t="str">
            <v>LAMINACION</v>
          </cell>
        </row>
        <row r="1983">
          <cell r="C1983" t="str">
            <v>01-3460</v>
          </cell>
          <cell r="D1983" t="str">
            <v>TMAPAL1190010</v>
          </cell>
          <cell r="E1983" t="str">
            <v>ALIMENTOS POLAR COMERCIAL, C.A.</v>
          </cell>
          <cell r="F1983" t="str">
            <v>ALUMINIO LAMINADO SIN IMPRESIÓN</v>
          </cell>
          <cell r="G1983" t="str">
            <v>MCL</v>
          </cell>
          <cell r="H1983" t="str">
            <v>LAMINACION</v>
          </cell>
        </row>
        <row r="1984">
          <cell r="C1984" t="str">
            <v>01-3466</v>
          </cell>
          <cell r="D1984" t="str">
            <v>TMMCLU1870001</v>
          </cell>
          <cell r="E1984" t="str">
            <v>MORROCEL C.A.</v>
          </cell>
          <cell r="F1984" t="str">
            <v>LAMINACION LINNER INDUCCIÓN UNIVERSAL SIN IMPRESIÓN</v>
          </cell>
          <cell r="G1984" t="str">
            <v>MCL</v>
          </cell>
          <cell r="H1984" t="str">
            <v>LAMINACION</v>
          </cell>
        </row>
        <row r="1985">
          <cell r="C1985" t="str">
            <v>32-006419</v>
          </cell>
          <cell r="D1985" t="str">
            <v>TXHCCM023A001</v>
          </cell>
          <cell r="E1985" t="str">
            <v>HELADOS CALI, C.A.</v>
          </cell>
          <cell r="F1985" t="str">
            <v>ENVOLTORIO IMPRESO HELADOS CHOCO MANI 70cm³</v>
          </cell>
          <cell r="G1985" t="str">
            <v>CX</v>
          </cell>
          <cell r="H1985" t="str">
            <v>CORTE</v>
          </cell>
        </row>
        <row r="1986">
          <cell r="C1986" t="str">
            <v>32-006410</v>
          </cell>
          <cell r="D1986" t="str">
            <v>TMAHSF083A001</v>
          </cell>
          <cell r="E1986" t="str">
            <v>ALIMENTOS HEINZ, C.A.</v>
          </cell>
          <cell r="F1986" t="str">
            <v>LAMINACION IMPRESA GELATINA SONRISSA FRESA 132g</v>
          </cell>
          <cell r="G1986" t="str">
            <v>MCL</v>
          </cell>
          <cell r="H1986" t="str">
            <v>LAMINACION</v>
          </cell>
        </row>
        <row r="1987">
          <cell r="C1987" t="str">
            <v>01-3464</v>
          </cell>
          <cell r="D1987" t="str">
            <v>TMMCGP207A001</v>
          </cell>
          <cell r="E1987" t="str">
            <v>MORROCEL C.A.</v>
          </cell>
          <cell r="F1987" t="str">
            <v>LINNER MTP  IMPRESO GARANTIA DE PUREZA</v>
          </cell>
          <cell r="G1987" t="str">
            <v>MCL</v>
          </cell>
          <cell r="H1987" t="str">
            <v>LAMINACION</v>
          </cell>
        </row>
        <row r="1988">
          <cell r="C1988" t="str">
            <v>01-3465</v>
          </cell>
          <cell r="D1988" t="str">
            <v>TMMCGP199A001</v>
          </cell>
          <cell r="E1988" t="str">
            <v>MORROCEL C.A.</v>
          </cell>
          <cell r="F1988" t="str">
            <v>LINNER MTP  IMPRESO GARANTIA DE PUREZA</v>
          </cell>
          <cell r="G1988" t="str">
            <v>MCL</v>
          </cell>
          <cell r="H1988" t="str">
            <v>LAMINACION</v>
          </cell>
        </row>
        <row r="1989">
          <cell r="C1989" t="str">
            <v>01-3461</v>
          </cell>
          <cell r="D1989" t="str">
            <v xml:space="preserve">TXCPEM023A001  </v>
          </cell>
          <cell r="E1989" t="str">
            <v>CERVECERIA POLAR,C.A.</v>
          </cell>
          <cell r="F1989" t="str">
            <v>ETIQUETA IMPRESA MALTIN POLAR 1,5 L</v>
          </cell>
          <cell r="G1989" t="str">
            <v>CX</v>
          </cell>
          <cell r="H1989" t="str">
            <v>CORTE</v>
          </cell>
        </row>
        <row r="1990">
          <cell r="C1990" t="str">
            <v>32-006422</v>
          </cell>
          <cell r="D1990" t="str">
            <v>TXCHPP0270001</v>
          </cell>
          <cell r="E1990" t="str">
            <v>HELADERIA LA CHARLOTTE ICE, C.A.</v>
          </cell>
          <cell r="F1990" t="str">
            <v>BOPP SIN IMPRESIÓN</v>
          </cell>
          <cell r="G1990" t="str">
            <v>CX</v>
          </cell>
          <cell r="H1990" t="str">
            <v>CORTE</v>
          </cell>
        </row>
        <row r="1991">
          <cell r="C1991" t="str">
            <v>01-3482</v>
          </cell>
          <cell r="D1991" t="str">
            <v>TXPCSC023A001</v>
          </cell>
          <cell r="E1991" t="str">
            <v xml:space="preserve">PEPSI-COLA VENEZUELA, C.A. </v>
          </cell>
          <cell r="F1991" t="str">
            <v>ETIQUETA IMPRESA SEVEN UP CERO 2 L</v>
          </cell>
          <cell r="G1991" t="str">
            <v>CX</v>
          </cell>
          <cell r="H1991" t="str">
            <v>CORTE</v>
          </cell>
        </row>
        <row r="1992">
          <cell r="C1992" t="str">
            <v>01-3483</v>
          </cell>
          <cell r="D1992" t="str">
            <v>TXPCSC023A001</v>
          </cell>
          <cell r="E1992" t="str">
            <v xml:space="preserve">PEPSI-COLA VENEZUELA, C.A. </v>
          </cell>
          <cell r="F1992" t="str">
            <v>ETIQUETA IMPRESA SEVEN UP CERO 2 L</v>
          </cell>
          <cell r="G1992" t="str">
            <v>CX</v>
          </cell>
          <cell r="H1992" t="str">
            <v>CORTE</v>
          </cell>
        </row>
        <row r="1993">
          <cell r="C1993" t="str">
            <v>01-3463</v>
          </cell>
          <cell r="D1993" t="str">
            <v>TMAPAL125A001</v>
          </cell>
          <cell r="E1993" t="str">
            <v>ALIMENTOS POLAR COMERCIAL, C.A.</v>
          </cell>
          <cell r="F1993" t="str">
            <v>ALUMINIO LAMINADO SIN IMPRESIÓN</v>
          </cell>
          <cell r="G1993" t="str">
            <v>MCL</v>
          </cell>
          <cell r="H1993" t="str">
            <v>LAMINACION</v>
          </cell>
        </row>
        <row r="1994">
          <cell r="C1994" t="str">
            <v>01-3489</v>
          </cell>
          <cell r="D1994" t="str">
            <v>TXPAPS040A002</v>
          </cell>
          <cell r="E1994" t="str">
            <v>PEPSICO ALIMENTOS, S.C.A.</v>
          </cell>
          <cell r="F1994" t="str">
            <v>LAMINACION IMPRESA PEPITO ORIGINAL  (SIN VITAMINA) 25g</v>
          </cell>
          <cell r="G1994" t="str">
            <v>CX</v>
          </cell>
          <cell r="H1994" t="str">
            <v>LAMINACION</v>
          </cell>
        </row>
        <row r="1995">
          <cell r="C1995" t="str">
            <v>01-3471</v>
          </cell>
          <cell r="D1995" t="str">
            <v>TXPARF040A002</v>
          </cell>
          <cell r="E1995" t="str">
            <v>PEPSICO ALIMENTOS, S.C.A.</v>
          </cell>
          <cell r="F1995" t="str">
            <v>LAMINACION IMPRESA RUFFLES QUESO 36g</v>
          </cell>
          <cell r="G1995" t="str">
            <v>CX</v>
          </cell>
          <cell r="H1995" t="str">
            <v>LAMINACION</v>
          </cell>
        </row>
        <row r="1996">
          <cell r="C1996" t="str">
            <v>21-0342</v>
          </cell>
          <cell r="D1996" t="str">
            <v>TXAMKE040B002</v>
          </cell>
          <cell r="E1996" t="str">
            <v>ALIMENTOS MUNCHY, C.A.</v>
          </cell>
          <cell r="F1996" t="str">
            <v>LAMINACION IMPRESA KESITOS 85 g</v>
          </cell>
          <cell r="G1996" t="str">
            <v>CX</v>
          </cell>
          <cell r="H1996" t="str">
            <v>LAMINACION</v>
          </cell>
        </row>
        <row r="1997">
          <cell r="C1997" t="str">
            <v>21-0343</v>
          </cell>
          <cell r="D1997" t="str">
            <v>TXAMKE040A003</v>
          </cell>
          <cell r="E1997" t="str">
            <v>ALIMENTOS MUNCHY, C.A.</v>
          </cell>
          <cell r="F1997" t="str">
            <v>LAMINACION IMPRESA KESITOS 25 g</v>
          </cell>
          <cell r="G1997" t="str">
            <v>CX</v>
          </cell>
          <cell r="H1997" t="str">
            <v>LAMINACION</v>
          </cell>
        </row>
        <row r="1998">
          <cell r="C1998" t="str">
            <v>01-3481</v>
          </cell>
          <cell r="D1998" t="str">
            <v>TXPATR040A002</v>
          </cell>
          <cell r="E1998" t="str">
            <v>PEPSICO ALIMENTOS, S.C.A.</v>
          </cell>
          <cell r="F1998" t="str">
            <v>LAMINACION IMPRESA DE TODITO RESUELTO 130g</v>
          </cell>
          <cell r="G1998" t="str">
            <v>CX</v>
          </cell>
          <cell r="H1998" t="str">
            <v>LAMINACION</v>
          </cell>
        </row>
        <row r="1999">
          <cell r="C1999" t="str">
            <v>01-3490</v>
          </cell>
          <cell r="D1999" t="str">
            <v>TXPCSC023C001</v>
          </cell>
          <cell r="E1999" t="str">
            <v xml:space="preserve">PEPSI-COLA VENEZUELA, C.A. </v>
          </cell>
          <cell r="F1999" t="str">
            <v>ETIQUETA IMPRESA SEVEN UP CERO 1,5L</v>
          </cell>
          <cell r="G1999" t="str">
            <v>CX</v>
          </cell>
          <cell r="H1999" t="str">
            <v>CORTE</v>
          </cell>
        </row>
        <row r="2000">
          <cell r="C2000" t="str">
            <v>32-006423</v>
          </cell>
          <cell r="D2000" t="str">
            <v>TMIASD052A001</v>
          </cell>
          <cell r="E2000" t="str">
            <v>INDUSTRIAL AGC 2019,C.A</v>
          </cell>
          <cell r="F2000" t="str">
            <v>POLYPOUCH IMPRESO STICK AZUCAR SAN DOMINGO 4g.</v>
          </cell>
          <cell r="G2000" t="str">
            <v>MCL</v>
          </cell>
          <cell r="H2000" t="str">
            <v>LAMINACION</v>
          </cell>
        </row>
        <row r="2001">
          <cell r="C2001" t="str">
            <v>01-3485</v>
          </cell>
          <cell r="D2001" t="str">
            <v>TXAVEM028A001</v>
          </cell>
          <cell r="E2001" t="str">
            <v>AMCOR RIGID PACKAGING DE VENEZUELA, S.A.</v>
          </cell>
          <cell r="F2001" t="str">
            <v>ETIQUETA IMPRESA MINALBA 1,5 L</v>
          </cell>
          <cell r="G2001" t="str">
            <v>CX</v>
          </cell>
          <cell r="H2001" t="str">
            <v>CORTE</v>
          </cell>
        </row>
        <row r="2002">
          <cell r="C2002" t="str">
            <v>01-3484</v>
          </cell>
          <cell r="D2002" t="str">
            <v>TXAVEM028D001</v>
          </cell>
          <cell r="E2002" t="str">
            <v>AMCOR RIGID PACKAGING DE VENEZUELA, S.A.</v>
          </cell>
          <cell r="F2002" t="str">
            <v>ETIQUETA IMPRESA MINALBA 355cc</v>
          </cell>
          <cell r="G2002" t="str">
            <v>CX</v>
          </cell>
          <cell r="H2002" t="str">
            <v>CORTE</v>
          </cell>
        </row>
        <row r="2003">
          <cell r="C2003" t="str">
            <v>01-3468</v>
          </cell>
          <cell r="D2003" t="str">
            <v>TXPAMP031A002</v>
          </cell>
          <cell r="E2003" t="str">
            <v>PEPSICO ALIMENTOS, S.C.A.</v>
          </cell>
          <cell r="F2003" t="str">
            <v>LAMINACION IMPRESA CHEETOS MEGA PUFFS 28g</v>
          </cell>
          <cell r="G2003" t="str">
            <v>CX</v>
          </cell>
          <cell r="H2003" t="str">
            <v>LAMINACION</v>
          </cell>
        </row>
        <row r="2004">
          <cell r="C2004" t="str">
            <v>01-3472</v>
          </cell>
          <cell r="D2004" t="str">
            <v>TXPACB031A002</v>
          </cell>
          <cell r="E2004" t="str">
            <v>PEPSICO ALIMENTOS, S.C.A.</v>
          </cell>
          <cell r="F2004" t="str">
            <v>LAMINACION IMPRESA CHEETOS BOLIQUESO 28g</v>
          </cell>
          <cell r="G2004" t="str">
            <v>CX</v>
          </cell>
          <cell r="H2004" t="str">
            <v>LAMINACION</v>
          </cell>
        </row>
        <row r="2005">
          <cell r="C2005" t="str">
            <v>32-006413</v>
          </cell>
          <cell r="D2005" t="str">
            <v>TMAVLU1870001</v>
          </cell>
          <cell r="E2005" t="str">
            <v>ALPLA DE VENEZUELA, S.A.</v>
          </cell>
          <cell r="F2005" t="str">
            <v>LAMINACION LINNER INDUCCIÓN UNIVERSAL SIN IMPRESIÓN</v>
          </cell>
          <cell r="G2005" t="str">
            <v>MCL</v>
          </cell>
          <cell r="H2005" t="str">
            <v>CORTE</v>
          </cell>
        </row>
        <row r="2006">
          <cell r="C2006" t="str">
            <v>32-006416</v>
          </cell>
          <cell r="D2006" t="str">
            <v>TXHCPW030A001</v>
          </cell>
          <cell r="E2006" t="str">
            <v>HELADOS CALI, C.A.</v>
          </cell>
          <cell r="F2006" t="str">
            <v>ENVOLTORIO PARA HELADOS POLET WHITE 122cm3</v>
          </cell>
          <cell r="G2006" t="str">
            <v>CX</v>
          </cell>
          <cell r="H2006" t="str">
            <v>CORTE</v>
          </cell>
        </row>
        <row r="2007">
          <cell r="C2007" t="str">
            <v>01-3470</v>
          </cell>
          <cell r="D2007" t="str">
            <v>TXPAPS031A002</v>
          </cell>
          <cell r="E2007" t="str">
            <v>PEPSICO ALIMENTOS, S.C.A.</v>
          </cell>
          <cell r="F2007" t="str">
            <v>LAMINACIÓN IMPRESA PEPITO ORIGINAL (SIN VITAMINA) 25g</v>
          </cell>
          <cell r="G2007" t="str">
            <v>CX</v>
          </cell>
          <cell r="H2007" t="str">
            <v>LAMINACION</v>
          </cell>
        </row>
        <row r="2008">
          <cell r="C2008" t="str">
            <v>32-006399</v>
          </cell>
          <cell r="D2008" t="str">
            <v>TMARMZ044B001</v>
          </cell>
          <cell r="E2008" t="str">
            <v>ALFONZO RIVAS &amp; CIA, C.A.</v>
          </cell>
          <cell r="F2008" t="str">
            <v>LAMINACION IMPRESA MAIZINA 400g</v>
          </cell>
          <cell r="G2008" t="str">
            <v>MCL</v>
          </cell>
          <cell r="H2008" t="str">
            <v>LAMINACION</v>
          </cell>
        </row>
        <row r="2009">
          <cell r="C2009" t="str">
            <v>01-3491</v>
          </cell>
          <cell r="D2009" t="str">
            <v>TMEIGP199A001</v>
          </cell>
          <cell r="E2009" t="str">
            <v>ENVASES INDUSTRIALES DEL CENTRO C.A.</v>
          </cell>
          <cell r="F2009" t="str">
            <v>LINER MTP IMPRESO GARANTIA DE PUREZA</v>
          </cell>
          <cell r="G2009" t="str">
            <v>MCL</v>
          </cell>
          <cell r="H2009" t="str">
            <v>CORTE</v>
          </cell>
        </row>
        <row r="2010">
          <cell r="C2010" t="str">
            <v>32-006340</v>
          </cell>
          <cell r="D2010" t="str">
            <v>TXTFDN050A001</v>
          </cell>
          <cell r="E2010" t="str">
            <v>INVERSIONES TORREFACCION DEL CAFÉ, C.A</v>
          </cell>
          <cell r="F2010" t="str">
            <v>LAMINACION IMPRESA CAFÉ DELLA NONNA MOLIDO GOURMET 200 g.</v>
          </cell>
          <cell r="G2010" t="str">
            <v>CX</v>
          </cell>
          <cell r="H2010" t="str">
            <v>LAMINACION</v>
          </cell>
        </row>
        <row r="2011">
          <cell r="C2011" t="str">
            <v>32-006343</v>
          </cell>
          <cell r="D2011" t="str">
            <v>TMTCAV129A001</v>
          </cell>
          <cell r="E2011" t="str">
            <v>INVERSIONES TORREFACCION DEL CAFÉ, C.A</v>
          </cell>
          <cell r="F2011" t="str">
            <v>LAMINACION IMPRESA CAFÉ AMANECER AL VACIO 250g</v>
          </cell>
          <cell r="G2011" t="str">
            <v>MCL</v>
          </cell>
          <cell r="H2011" t="str">
            <v>LAMINACION</v>
          </cell>
        </row>
        <row r="2012">
          <cell r="C2012" t="str">
            <v>01-3495</v>
          </cell>
          <cell r="D2012" t="str">
            <v>TXMSGU028C001</v>
          </cell>
          <cell r="E2012" t="str">
            <v>MULTINACIONAL DE SABORES C.A.</v>
          </cell>
          <cell r="F2012" t="str">
            <v>ETIQUETA IMPRESA REFRESCO GLUP UVA 400 ml</v>
          </cell>
          <cell r="G2012" t="str">
            <v>CX</v>
          </cell>
          <cell r="H2012" t="str">
            <v>CORTE</v>
          </cell>
        </row>
        <row r="2013">
          <cell r="C2013" t="str">
            <v>01-3496</v>
          </cell>
          <cell r="D2013" t="str">
            <v>TXMSGK028D001</v>
          </cell>
          <cell r="E2013" t="str">
            <v>MULTINACIONAL DE SABORES C.A.</v>
          </cell>
          <cell r="F2013" t="str">
            <v>ETIQUETA IMPRESA REFRESCO GLUP KOLITA 400ml</v>
          </cell>
          <cell r="G2013" t="str">
            <v>CX</v>
          </cell>
          <cell r="H2013" t="str">
            <v>CORTE</v>
          </cell>
        </row>
        <row r="2014">
          <cell r="C2014" t="str">
            <v>01-3486</v>
          </cell>
          <cell r="D2014" t="str">
            <v>TMAWAA060A010</v>
          </cell>
          <cell r="E2014" t="str">
            <v>ALUM-WARE PRODUCTOS DE ALUMINIO C.A.</v>
          </cell>
          <cell r="F2014" t="str">
            <v>POLYPOUCH IMPRESO ANTIGRASO ALUM-WARE</v>
          </cell>
          <cell r="G2014" t="str">
            <v>MCL</v>
          </cell>
          <cell r="H2014" t="str">
            <v>LAMINACION</v>
          </cell>
        </row>
        <row r="2015">
          <cell r="C2015" t="str">
            <v>01-3506</v>
          </cell>
          <cell r="D2015" t="str">
            <v>TMTTGP199A001</v>
          </cell>
          <cell r="E2015" t="str">
            <v xml:space="preserve">INDUSTRIAS DE TAPAS TAIME, C.A </v>
          </cell>
          <cell r="F2015" t="str">
            <v>LINNER MTP  IMPRESO GARANTIA DE PUREZA</v>
          </cell>
          <cell r="G2015" t="str">
            <v>MCL</v>
          </cell>
          <cell r="H2015" t="str">
            <v>LAMINACION</v>
          </cell>
        </row>
        <row r="2016">
          <cell r="C2016" t="str">
            <v>01-3497</v>
          </cell>
          <cell r="D2016" t="str">
            <v>TXMSGF028D001</v>
          </cell>
          <cell r="E2016" t="str">
            <v>MULTINACIONAL DE SABORES C.A.</v>
          </cell>
          <cell r="F2016" t="str">
            <v>ETIQUETA IMPRESA REFRESCO GLUP FRESH 400ml</v>
          </cell>
          <cell r="G2016" t="str">
            <v>CX</v>
          </cell>
          <cell r="H2016" t="str">
            <v>CORTE</v>
          </cell>
        </row>
        <row r="2017">
          <cell r="C2017" t="str">
            <v>01-3505</v>
          </cell>
          <cell r="D2017" t="str">
            <v>TXPACB040C002</v>
          </cell>
          <cell r="E2017" t="str">
            <v>PEPSICO ALIMENTOS, S.C.A.</v>
          </cell>
          <cell r="F2017" t="str">
            <v>LAMINACION IMPRESA CHEETOS BOLIQUESO 80g</v>
          </cell>
          <cell r="G2017" t="str">
            <v>CX</v>
          </cell>
          <cell r="H2017" t="str">
            <v>LAMINACION</v>
          </cell>
        </row>
        <row r="2018">
          <cell r="C2018" t="str">
            <v>01-3492</v>
          </cell>
          <cell r="D2018" t="str">
            <v xml:space="preserve">TMSVRM0960010   </v>
          </cell>
          <cell r="E2018" t="str">
            <v>SONOCO VENEZOLANA, C.A.</v>
          </cell>
          <cell r="F2018" t="str">
            <v>LAMINACION MEMBRANA RM 952 SIN IMPRESIÓN</v>
          </cell>
          <cell r="G2018" t="str">
            <v>MCL</v>
          </cell>
          <cell r="H2018" t="str">
            <v>LAMINACION</v>
          </cell>
        </row>
        <row r="2019">
          <cell r="C2019" t="str">
            <v>01-3500</v>
          </cell>
          <cell r="D2019" t="str">
            <v>TXMSGV028D001</v>
          </cell>
          <cell r="E2019" t="str">
            <v>MULTINACIONAL DE SABORES C.A.</v>
          </cell>
          <cell r="F2019" t="str">
            <v>ETIQUETA IMPRESA REFRESCO GLUP MANZANA VERDE 400ml</v>
          </cell>
          <cell r="G2019" t="str">
            <v>CX</v>
          </cell>
          <cell r="H2019" t="str">
            <v>CORTE</v>
          </cell>
        </row>
        <row r="2020">
          <cell r="C2020" t="str">
            <v>32-006337</v>
          </cell>
          <cell r="D2020" t="str">
            <v>TXTFCA040C001</v>
          </cell>
          <cell r="E2020" t="str">
            <v>INVERSIONES TORREFACCION DEL CAFÉ, C.A</v>
          </cell>
          <cell r="F2020" t="str">
            <v xml:space="preserve">LAMINACION IMPRESA CAFÉ AMANECER MOLIDO GOURMET 100g </v>
          </cell>
          <cell r="G2020" t="str">
            <v>CX</v>
          </cell>
          <cell r="H2020" t="str">
            <v>LAMINACION</v>
          </cell>
        </row>
        <row r="2021">
          <cell r="C2021" t="str">
            <v>32-006426</v>
          </cell>
          <cell r="D2021" t="str">
            <v>TXHCFF025A001</v>
          </cell>
          <cell r="E2021" t="str">
            <v>HELADOS CALI, C.A.</v>
          </cell>
          <cell r="F2021" t="str">
            <v>ENVOLTORIO IMPRESO HELADOS FRES SABOR A  FRUTAS 70 cm³</v>
          </cell>
          <cell r="G2021" t="str">
            <v>CX</v>
          </cell>
          <cell r="H2021" t="str">
            <v>CORTE</v>
          </cell>
        </row>
        <row r="2022">
          <cell r="C2022" t="str">
            <v>01-3507</v>
          </cell>
          <cell r="D2022" t="str">
            <v>TMTTGP199A002</v>
          </cell>
          <cell r="E2022" t="str">
            <v xml:space="preserve">INDUSTRIAS DE TAPAS TAIME, C.A </v>
          </cell>
          <cell r="F2022" t="str">
            <v>LINER MTP IMPRESO GARANTIA DE PUREZA</v>
          </cell>
          <cell r="G2022" t="str">
            <v>MCL</v>
          </cell>
          <cell r="H2022" t="str">
            <v>CORTE</v>
          </cell>
        </row>
        <row r="2023">
          <cell r="C2023" t="str">
            <v>32-006439</v>
          </cell>
          <cell r="D2023" t="str">
            <v>TMMCGP207A001</v>
          </cell>
          <cell r="E2023" t="str">
            <v>MORROCEL C.A.</v>
          </cell>
          <cell r="F2023" t="str">
            <v>LINNER MTP  IMPRESO GARANTIA DE PUREZA</v>
          </cell>
          <cell r="G2023" t="str">
            <v>MCL</v>
          </cell>
          <cell r="H2023" t="str">
            <v>LAMINACION</v>
          </cell>
        </row>
        <row r="2024">
          <cell r="C2024" t="str">
            <v>32-006438</v>
          </cell>
          <cell r="D2024" t="str">
            <v>TMMCGP207A004</v>
          </cell>
          <cell r="E2024" t="str">
            <v>MONDELEZ VZ,C.A</v>
          </cell>
          <cell r="F2024" t="str">
            <v>LINER MTP IMPRESO GARANTIA DE PUREZA</v>
          </cell>
          <cell r="G2024" t="str">
            <v>MCL</v>
          </cell>
          <cell r="H2024" t="str">
            <v>CORTE</v>
          </cell>
        </row>
        <row r="2025">
          <cell r="C2025" t="str">
            <v>01-3504</v>
          </cell>
          <cell r="D2025" t="str">
            <v>TMAPKN096A001</v>
          </cell>
          <cell r="E2025" t="str">
            <v>ALIMENTOS POLAR COMERCIAL, C.A.</v>
          </cell>
          <cell r="F2025" t="str">
            <v>LAMINACION IMPRESA KONGA NARANJA 30g</v>
          </cell>
          <cell r="G2025" t="str">
            <v>MCL</v>
          </cell>
          <cell r="H2025" t="str">
            <v>LAMINACION</v>
          </cell>
        </row>
        <row r="2026">
          <cell r="C2026" t="str">
            <v>01-3494</v>
          </cell>
          <cell r="D2026" t="str">
            <v>TXMSJN028B002</v>
          </cell>
          <cell r="E2026" t="str">
            <v>MULTINACIONAL DE SABORES C.A.</v>
          </cell>
          <cell r="F2026" t="str">
            <v>ETIQUETA IMPRESA JUSTY   NARANJA 1,5 L</v>
          </cell>
          <cell r="G2026" t="str">
            <v>CX</v>
          </cell>
          <cell r="H2026" t="str">
            <v>CORTE</v>
          </cell>
        </row>
        <row r="2027">
          <cell r="C2027" t="str">
            <v>01-3374</v>
          </cell>
          <cell r="D2027" t="str">
            <v>TMMLPC072A001</v>
          </cell>
          <cell r="E2027" t="str">
            <v>MONTALAR DE VENEZUELA, S.A.</v>
          </cell>
          <cell r="F2027" t="str">
            <v>LAMINACIÓN IMPRESA PUDIN CHOCOLATE 90g</v>
          </cell>
          <cell r="G2027" t="str">
            <v>MCL</v>
          </cell>
          <cell r="H2027" t="str">
            <v>LAMINACION</v>
          </cell>
        </row>
        <row r="2028">
          <cell r="C2028" t="str">
            <v>01-3459</v>
          </cell>
          <cell r="D2028" t="str">
            <v>TMAPTG0780001</v>
          </cell>
          <cell r="E2028" t="str">
            <v>ALIMENTOS POLAR COMERCIAL, C.A.</v>
          </cell>
          <cell r="F2028" t="str">
            <v>LAMINACION PARA TAPAS GALON SIN IMPRESIÓN</v>
          </cell>
          <cell r="G2028" t="str">
            <v>MCL</v>
          </cell>
          <cell r="H2028" t="str">
            <v>LAMINACION</v>
          </cell>
        </row>
        <row r="2029">
          <cell r="C2029" t="str">
            <v>01-3498</v>
          </cell>
          <cell r="D2029" t="str">
            <v>TXMSGN028D001</v>
          </cell>
          <cell r="E2029" t="str">
            <v>MULTINACIONAL DE SABORES C.A.</v>
          </cell>
          <cell r="F2029" t="str">
            <v>ETIQUETA IMPRESA REFRESCO GLUP COLA NEGRA 400 ml</v>
          </cell>
          <cell r="G2029" t="str">
            <v>CX</v>
          </cell>
          <cell r="H2029" t="str">
            <v>CORTE</v>
          </cell>
        </row>
        <row r="2030">
          <cell r="C2030" t="str">
            <v>01-3373</v>
          </cell>
          <cell r="D2030" t="str">
            <v>TMMLPH072A001</v>
          </cell>
          <cell r="E2030" t="str">
            <v>MONTALAR DE VENEZUELA, S.A.</v>
          </cell>
          <cell r="F2030" t="str">
            <v>LAMINACIÓN IMPRESA PAPELÓN LIMÓN HIERBABUENA 115g</v>
          </cell>
          <cell r="G2030" t="str">
            <v>MCL</v>
          </cell>
          <cell r="H2030" t="str">
            <v>LAMINACION</v>
          </cell>
        </row>
        <row r="2031">
          <cell r="C2031" t="str">
            <v>01-3371</v>
          </cell>
          <cell r="D2031" t="str">
            <v>TMMLPL072A001</v>
          </cell>
          <cell r="E2031" t="str">
            <v>MONTALAR DE VENEZUELA, S.A.</v>
          </cell>
          <cell r="F2031" t="str">
            <v>LAMINACIÓN IMPRESA PAPELÓN LIMÓN 115g</v>
          </cell>
          <cell r="G2031" t="str">
            <v>MCL</v>
          </cell>
          <cell r="H2031" t="str">
            <v>LAMINACION</v>
          </cell>
        </row>
        <row r="2032">
          <cell r="C2032" t="str">
            <v>01-3372</v>
          </cell>
          <cell r="D2032" t="str">
            <v>TMMLPJ072A001</v>
          </cell>
          <cell r="E2032" t="str">
            <v>MONTALAR DE VENEZUELA, S.A.</v>
          </cell>
          <cell r="F2032" t="str">
            <v>LAMINACIÓN IMPRESA PAPELÓN LIMÓN JENGIBRE 115g</v>
          </cell>
          <cell r="G2032" t="str">
            <v>MCL</v>
          </cell>
          <cell r="H2032" t="str">
            <v>LAMINACION</v>
          </cell>
        </row>
        <row r="2033">
          <cell r="C2033" t="str">
            <v>01-3503</v>
          </cell>
          <cell r="D2033" t="str">
            <v>TMMLGF072A001</v>
          </cell>
          <cell r="E2033" t="str">
            <v>MONTALAR DE VENEZUELA, S.A.</v>
          </cell>
          <cell r="F2033" t="str">
            <v>LAMINACION IMPRESA GELATINA  GELLA FRESA 90g</v>
          </cell>
          <cell r="G2033" t="str">
            <v>MCL</v>
          </cell>
          <cell r="H2033" t="str">
            <v>LAMINACION</v>
          </cell>
        </row>
        <row r="2034">
          <cell r="C2034" t="str">
            <v>01-3374</v>
          </cell>
          <cell r="D2034" t="str">
            <v>TMMLP072A001</v>
          </cell>
          <cell r="E2034" t="str">
            <v>MONTALAR DE VENEZUELA, S.A.</v>
          </cell>
          <cell r="F2034" t="str">
            <v>LAMINACION IMPRESA PUDIN CHOCOLATE 90g</v>
          </cell>
          <cell r="G2034" t="str">
            <v>MCL</v>
          </cell>
          <cell r="H2034" t="str">
            <v>LAMINACION</v>
          </cell>
        </row>
        <row r="2035">
          <cell r="C2035" t="str">
            <v>32-006420</v>
          </cell>
          <cell r="D2035" t="str">
            <v>TXNVMP040A001</v>
          </cell>
          <cell r="E2035" t="str">
            <v>NUCITA VENEZOLANA. NUCIVEN, C.A.</v>
          </cell>
          <cell r="F2035" t="str">
            <v>LAMINACION IMPRESA MAX PIRULIN 30g</v>
          </cell>
          <cell r="G2035" t="str">
            <v>CX</v>
          </cell>
          <cell r="H2035" t="str">
            <v>LAMINACION</v>
          </cell>
        </row>
        <row r="2036">
          <cell r="C2036" t="str">
            <v>01-3474</v>
          </cell>
          <cell r="D2036" t="str">
            <v>TXPADQ045B002</v>
          </cell>
          <cell r="E2036" t="str">
            <v>PEPSICO ALIMENTOS, S.C.A.</v>
          </cell>
          <cell r="F2036" t="str">
            <v xml:space="preserve">LAMINACIÓN IMPRESA DORITOS MEGA QUESO XXL 420 g  </v>
          </cell>
          <cell r="G2036" t="str">
            <v>CX</v>
          </cell>
          <cell r="H2036" t="str">
            <v>LAMINACION</v>
          </cell>
        </row>
        <row r="2037">
          <cell r="C2037" t="str">
            <v>32-006431</v>
          </cell>
          <cell r="D2037" t="str">
            <v>TMLIPR0550003</v>
          </cell>
          <cell r="E2037" t="str">
            <v>LITO INNOVACIÓN 3.000, C. A.</v>
          </cell>
          <cell r="F2037" t="str">
            <v>POLYPOUCH SIN IMPRESIÓN</v>
          </cell>
          <cell r="G2037" t="str">
            <v>MCL</v>
          </cell>
          <cell r="H2037" t="str">
            <v>LAMINACION</v>
          </cell>
        </row>
        <row r="2038">
          <cell r="C2038" t="str">
            <v>32-006430</v>
          </cell>
          <cell r="D2038" t="str">
            <v>TMLIPR0450002</v>
          </cell>
          <cell r="E2038" t="str">
            <v>LITO INNOVACIÓN 3.000, C. A.</v>
          </cell>
          <cell r="F2038" t="str">
            <v>POLYPOUCH SIN IMPRESIÓN</v>
          </cell>
          <cell r="G2038" t="str">
            <v>MCL</v>
          </cell>
          <cell r="H2038" t="str">
            <v>LAMINACION</v>
          </cell>
        </row>
        <row r="2039">
          <cell r="C2039" t="str">
            <v>01-3518</v>
          </cell>
          <cell r="D2039" t="str">
            <v>TMICPS0520001</v>
          </cell>
          <cell r="E2039" t="str">
            <v>INDUSTRIAS CORPAÑAL,C.A.</v>
          </cell>
          <cell r="F2039" t="str">
            <v>POLYPOUCH SILICONIZADO SIN IMPRESIÓN</v>
          </cell>
          <cell r="G2039" t="str">
            <v>MCL</v>
          </cell>
          <cell r="H2039" t="str">
            <v>LAMINACION</v>
          </cell>
        </row>
        <row r="2040">
          <cell r="C2040" t="str">
            <v>01-3519</v>
          </cell>
          <cell r="D2040" t="str">
            <v>TMAPAL1190010</v>
          </cell>
          <cell r="E2040" t="str">
            <v>ALIMENTOS POLAR COMERCIAL, C.A.</v>
          </cell>
          <cell r="F2040" t="str">
            <v>ALUMINIO LAMINADO SIN IMPRESIÓN</v>
          </cell>
          <cell r="G2040" t="str">
            <v>MCL</v>
          </cell>
          <cell r="H2040" t="str">
            <v>LAMINACION</v>
          </cell>
        </row>
        <row r="2041">
          <cell r="C2041" t="str">
            <v>01-3476</v>
          </cell>
          <cell r="D2041" t="str">
            <v>TXPAMP036A002</v>
          </cell>
          <cell r="E2041" t="str">
            <v>PEPSICO ALIMENTOS, S.C.A.</v>
          </cell>
          <cell r="F2041" t="str">
            <v>LAMINACION IMPRESA CHEETOS MEGA PUFF 110g</v>
          </cell>
          <cell r="G2041" t="str">
            <v>CX</v>
          </cell>
          <cell r="H2041" t="str">
            <v>LAMINACION</v>
          </cell>
        </row>
        <row r="2042">
          <cell r="C2042" t="str">
            <v>01-3478</v>
          </cell>
          <cell r="D2042" t="str">
            <v xml:space="preserve">TXPARQ045A002 </v>
          </cell>
          <cell r="E2042" t="str">
            <v>PEPSICO ALIMENTOS, S.C.A.</v>
          </cell>
          <cell r="F2042" t="str">
            <v>LAMINACION IMPRESA RUFFLES QUESO 300g</v>
          </cell>
          <cell r="G2042" t="str">
            <v>CX</v>
          </cell>
          <cell r="H2042" t="str">
            <v>LAMINACION</v>
          </cell>
        </row>
        <row r="2043">
          <cell r="C2043" t="str">
            <v>01-3516</v>
          </cell>
          <cell r="D2043" t="str">
            <v>TMMCAE060A010</v>
          </cell>
          <cell r="E2043" t="str">
            <v>MORROCEL C.A.</v>
          </cell>
          <cell r="F2043" t="str">
            <v>POLYPOUCH  IMPRESO ANTIGRASO ESTÁNDAR</v>
          </cell>
          <cell r="G2043" t="str">
            <v>MCL</v>
          </cell>
          <cell r="H2043" t="str">
            <v>LAMINACION</v>
          </cell>
        </row>
        <row r="2044">
          <cell r="C2044" t="str">
            <v>01-3479</v>
          </cell>
          <cell r="D2044" t="str">
            <v>TXPARF040B002</v>
          </cell>
          <cell r="E2044" t="str">
            <v>PEPSICO ALIMENTOS, S.C.A.</v>
          </cell>
          <cell r="F2044" t="str">
            <v>LAMINACION IMPRESA RUFFLES QUESO 125g</v>
          </cell>
          <cell r="G2044" t="str">
            <v>CX</v>
          </cell>
          <cell r="H2044" t="str">
            <v>LAMINACION</v>
          </cell>
        </row>
        <row r="2045">
          <cell r="C2045" t="str">
            <v>01-3475</v>
          </cell>
          <cell r="D2045" t="str">
            <v>TXPARO040A001</v>
          </cell>
          <cell r="E2045" t="str">
            <v>PEPSICO ALIMENTOS, S.C.A.</v>
          </cell>
          <cell r="F2045" t="str">
            <v>LAMINACION IMPRESA RUFFLES ORIGINAL 125g</v>
          </cell>
          <cell r="G2045" t="str">
            <v>CX</v>
          </cell>
          <cell r="H2045" t="str">
            <v>LAMINACION</v>
          </cell>
        </row>
        <row r="2046">
          <cell r="C2046" t="str">
            <v>01-3521</v>
          </cell>
          <cell r="D2046" t="str">
            <v>TMCILS2220001</v>
          </cell>
          <cell r="E2046" t="str">
            <v>CORPORACION ILU, C.A</v>
          </cell>
          <cell r="F2046" t="str">
            <v>LINNER SUPERPUESTO SIN IMPRESIÓN</v>
          </cell>
          <cell r="G2046" t="str">
            <v>MCL</v>
          </cell>
          <cell r="H2046" t="str">
            <v>CORTE</v>
          </cell>
        </row>
        <row r="2047">
          <cell r="C2047" t="str">
            <v>01-3525</v>
          </cell>
          <cell r="D2047" t="str">
            <v>TMAHPF1090001</v>
          </cell>
          <cell r="E2047" t="str">
            <v>ALIMENTOS HEINZ, C.A.</v>
          </cell>
          <cell r="F2047" t="str">
            <v xml:space="preserve">PAPEL POLY FOIL (MORROTRIPLEX PARA FLAN Y HELADOS) </v>
          </cell>
          <cell r="G2047" t="str">
            <v>MCL</v>
          </cell>
          <cell r="H2047" t="str">
            <v>LAMINACION</v>
          </cell>
        </row>
        <row r="2048">
          <cell r="C2048" t="str">
            <v>32-006449</v>
          </cell>
          <cell r="D2048" t="str">
            <v>TMIASD052A002</v>
          </cell>
          <cell r="E2048" t="str">
            <v>INDUSTRIAL AGC 2019,C.A</v>
          </cell>
          <cell r="F2048" t="str">
            <v>POLYPOUCH IMPRESO STICK AZUCAR SAN DOMINGO 4g.</v>
          </cell>
          <cell r="G2048" t="str">
            <v>MCL</v>
          </cell>
          <cell r="H2048" t="str">
            <v>LAMINACION</v>
          </cell>
        </row>
        <row r="2049">
          <cell r="C2049" t="str">
            <v>01-3524</v>
          </cell>
          <cell r="D2049" t="str">
            <v>TMSVRM0890001</v>
          </cell>
          <cell r="E2049" t="str">
            <v>SONOCO VENEZOLANA, C.A.</v>
          </cell>
          <cell r="F2049" t="str">
            <v>LAMINACION LINER RM-511 SIN IMPRESIÓN 175 mm</v>
          </cell>
          <cell r="G2049" t="str">
            <v>MCL</v>
          </cell>
          <cell r="H2049" t="str">
            <v>LAMINACION</v>
          </cell>
        </row>
        <row r="2050">
          <cell r="C2050" t="str">
            <v>32-006433</v>
          </cell>
          <cell r="D2050" t="str">
            <v>TXABCA065A002</v>
          </cell>
          <cell r="E2050" t="str">
            <v>ALIMENTOS BOTALON, C.A.</v>
          </cell>
          <cell r="F2050" t="str">
            <v xml:space="preserve"> LAMINACION IMPRESA CAFÉ MOLIDO GOURMET  ARAUCA 200 g</v>
          </cell>
          <cell r="G2050" t="str">
            <v>CX</v>
          </cell>
          <cell r="H2050" t="str">
            <v>LAMINACION</v>
          </cell>
        </row>
        <row r="2051">
          <cell r="C2051" t="str">
            <v>01-3508</v>
          </cell>
          <cell r="D2051" t="str">
            <v>TMAYGP199A002</v>
          </cell>
          <cell r="E2051" t="str">
            <v>ANAYANSI,C.A.</v>
          </cell>
          <cell r="F2051" t="str">
            <v>LINER TERMOSELLABLE MTP IMP. GARANTIA DE PUREZA</v>
          </cell>
          <cell r="G2051" t="str">
            <v>MCL</v>
          </cell>
          <cell r="H2051" t="str">
            <v>CORTE</v>
          </cell>
        </row>
        <row r="2052">
          <cell r="C2052" t="str">
            <v>01-3509</v>
          </cell>
          <cell r="D2052" t="str">
            <v>TMAYGP199A002</v>
          </cell>
          <cell r="E2052" t="str">
            <v>ANAYANSI,C.A.</v>
          </cell>
          <cell r="F2052" t="str">
            <v>LINER TERMOSELLABLE MTP IMP. GARANTIA DE PUREZA</v>
          </cell>
          <cell r="G2052" t="str">
            <v>MCL</v>
          </cell>
          <cell r="H2052" t="str">
            <v>CORTE</v>
          </cell>
        </row>
        <row r="2053">
          <cell r="C2053" t="str">
            <v>01-3510</v>
          </cell>
          <cell r="D2053" t="str">
            <v>TMAYGP199A003</v>
          </cell>
          <cell r="E2053" t="str">
            <v>ANAYANSI,C.A.</v>
          </cell>
          <cell r="F2053" t="str">
            <v>LINNER TERMOSELLABLE MTP  IMPRESO GARANTIA DE PUREZA</v>
          </cell>
          <cell r="G2053" t="str">
            <v>MCL</v>
          </cell>
          <cell r="H2053" t="str">
            <v>CORTE</v>
          </cell>
        </row>
        <row r="2054">
          <cell r="C2054" t="str">
            <v>01-3511</v>
          </cell>
          <cell r="D2054" t="str">
            <v>TMAYGP199A001</v>
          </cell>
          <cell r="E2054" t="str">
            <v>ANAYANSI,C.A.</v>
          </cell>
          <cell r="F2054" t="str">
            <v>LINNER TERMOSELLABLE MTP  IMPRESO GARANTIA DE PUREZA</v>
          </cell>
          <cell r="G2054" t="str">
            <v>MCL</v>
          </cell>
          <cell r="H2054" t="str">
            <v>CORTE</v>
          </cell>
        </row>
        <row r="2055">
          <cell r="C2055" t="str">
            <v>01-3480</v>
          </cell>
          <cell r="D2055" t="str">
            <v>TXPAPS031A002</v>
          </cell>
          <cell r="E2055" t="str">
            <v>PEPSICO ALIMENTOS, S.C.A.</v>
          </cell>
          <cell r="F2055" t="str">
            <v>LAMINACIÓN IMPRESA PEPITO ORIGINAL (SIN VITAMINA) 25g</v>
          </cell>
          <cell r="G2055" t="str">
            <v>CX</v>
          </cell>
          <cell r="H2055" t="str">
            <v>LAMINACION</v>
          </cell>
        </row>
        <row r="2056">
          <cell r="C2056" t="str">
            <v>32-006398</v>
          </cell>
          <cell r="D2056" t="str">
            <v>TMARMS045A001</v>
          </cell>
          <cell r="E2056" t="str">
            <v>ALFONZO RIVAS &amp; CIA, C.A.</v>
          </cell>
          <cell r="F2056" t="str">
            <v>LAMINACION IMPRESA MAIZORITOS CHOCO SAFARI 240g</v>
          </cell>
          <cell r="G2056" t="str">
            <v>CX</v>
          </cell>
          <cell r="H2056" t="str">
            <v>LAMINACION</v>
          </cell>
        </row>
        <row r="2057">
          <cell r="C2057" t="str">
            <v>32-006442</v>
          </cell>
          <cell r="D2057" t="str">
            <v>TMARMF045A002</v>
          </cell>
          <cell r="E2057" t="str">
            <v>ALFONZO RIVAS &amp; CIA, C.A.</v>
          </cell>
          <cell r="F2057" t="str">
            <v>LAMINACION IMPRESA MAIZORITOS FRUTY AROS 240g</v>
          </cell>
          <cell r="G2057" t="str">
            <v>MCL</v>
          </cell>
          <cell r="H2057" t="str">
            <v>LAMINACION</v>
          </cell>
        </row>
        <row r="2058">
          <cell r="C2058" t="str">
            <v>32-006339</v>
          </cell>
          <cell r="D2058" t="str">
            <v>TXTFCA050A001</v>
          </cell>
          <cell r="E2058" t="str">
            <v>INVERSIONES TORREFACCION DEL CAFÉ, C.A</v>
          </cell>
          <cell r="F2058" t="str">
            <v>LAMINACION IMPRESA CAFÉ AMANECER MOLIDO GOURMET 200g</v>
          </cell>
          <cell r="G2058" t="str">
            <v>CX</v>
          </cell>
          <cell r="H2058" t="str">
            <v>LAMINACION</v>
          </cell>
        </row>
        <row r="2059">
          <cell r="C2059" t="str">
            <v>32-006338</v>
          </cell>
          <cell r="D2059" t="str">
            <v>TXTFDN040C001</v>
          </cell>
          <cell r="E2059" t="str">
            <v>INVERSIONES TORREFACCION DEL CAFÉ, C.A</v>
          </cell>
          <cell r="F2059" t="str">
            <v>LAMINACION IMPRESA CAFÉ DELLA NONNA MOLIDO GOURMET 100g</v>
          </cell>
          <cell r="G2059" t="str">
            <v>CX</v>
          </cell>
          <cell r="H2059" t="str">
            <v>LAMINACION</v>
          </cell>
        </row>
        <row r="2060">
          <cell r="C2060" t="str">
            <v>01-3536</v>
          </cell>
          <cell r="D2060" t="str">
            <v>TXPARO040B001</v>
          </cell>
          <cell r="E2060" t="str">
            <v>PEPSICO ALIMENTOS, S.C.A.</v>
          </cell>
          <cell r="F2060" t="str">
            <v>LAMINACIÓN IMPRESA RUFFLES ORIGINAL 36g</v>
          </cell>
          <cell r="G2060" t="str">
            <v>CX</v>
          </cell>
          <cell r="H2060" t="str">
            <v>LAMINACION</v>
          </cell>
        </row>
        <row r="2061">
          <cell r="C2061" t="str">
            <v>01-3537</v>
          </cell>
          <cell r="D2061" t="str">
            <v>TXPARO040A001</v>
          </cell>
          <cell r="E2061" t="str">
            <v>PEPSICO ALIMENTOS, S.C.A.</v>
          </cell>
          <cell r="F2061" t="str">
            <v>LAMINACION IMPRESA RUFFLES ORIGINAL 125g</v>
          </cell>
          <cell r="G2061" t="str">
            <v>CX</v>
          </cell>
          <cell r="H2061" t="str">
            <v>LAMINACION</v>
          </cell>
        </row>
        <row r="2062">
          <cell r="C2062" t="str">
            <v>01-3532</v>
          </cell>
          <cell r="D2062" t="str">
            <v>TXAVEM028C001</v>
          </cell>
          <cell r="E2062" t="str">
            <v>AMCOR RIGID PACKAGING DE VENEZUELA, S.A.</v>
          </cell>
          <cell r="F2062" t="str">
            <v>ETIQUETA IMPRESA MINALBA 600 cc</v>
          </cell>
          <cell r="G2062" t="str">
            <v>CX</v>
          </cell>
          <cell r="H2062" t="str">
            <v>CORTE</v>
          </cell>
        </row>
        <row r="2063">
          <cell r="C2063" t="str">
            <v>01-3538</v>
          </cell>
          <cell r="D2063" t="str">
            <v>TXPARO045A001</v>
          </cell>
          <cell r="E2063" t="str">
            <v>PEPSICO ALIMENTOS, S.C.A.</v>
          </cell>
          <cell r="F2063" t="str">
            <v>LAMINACION IMPRESA RUFFLES ORIGINAL 300g</v>
          </cell>
          <cell r="G2063" t="str">
            <v>CX</v>
          </cell>
          <cell r="H2063" t="str">
            <v>LAMINACION</v>
          </cell>
        </row>
        <row r="2064">
          <cell r="C2064" t="str">
            <v>01-3535</v>
          </cell>
          <cell r="D2064" t="str">
            <v>TXPACB036B002</v>
          </cell>
          <cell r="E2064" t="str">
            <v>PEPSICO ALIMENTOS, S.C.A.</v>
          </cell>
          <cell r="F2064" t="str">
            <v>LAMINACION IMPRESA CHEETOS BOLIQUESO 110g</v>
          </cell>
          <cell r="G2064" t="str">
            <v>CX</v>
          </cell>
          <cell r="H2064" t="str">
            <v>LAMINACION</v>
          </cell>
        </row>
        <row r="2065">
          <cell r="C2065" t="str">
            <v>01-3547</v>
          </cell>
          <cell r="D2065" t="str">
            <v>TXPAMP036A002</v>
          </cell>
          <cell r="E2065" t="str">
            <v>PEPSICO ALIMENTOS, S.C.A.</v>
          </cell>
          <cell r="F2065" t="str">
            <v>LAMINACION IMPRESA CHEETOS MEGA PUFF 110g</v>
          </cell>
          <cell r="G2065" t="str">
            <v>CX</v>
          </cell>
          <cell r="H2065" t="str">
            <v>LAMINACION</v>
          </cell>
        </row>
        <row r="2066">
          <cell r="C2066" t="str">
            <v>01-3543</v>
          </cell>
          <cell r="D2066" t="str">
            <v>TXPAJS040C001</v>
          </cell>
          <cell r="E2066" t="str">
            <v>PEPSICO ALIMENTOS, S.C.A.</v>
          </cell>
          <cell r="F2066" t="str">
            <v>LAMINACION IMPRESA PAPAS JACKS SAL 80g</v>
          </cell>
          <cell r="G2066" t="str">
            <v>CX</v>
          </cell>
          <cell r="H2066" t="str">
            <v>LAMINACION</v>
          </cell>
        </row>
        <row r="2067">
          <cell r="C2067" t="str">
            <v>01-3535</v>
          </cell>
          <cell r="D2067" t="str">
            <v>TXPACB036B002</v>
          </cell>
          <cell r="E2067" t="str">
            <v>PEPSICO ALIMENTOS, S.C.A.</v>
          </cell>
          <cell r="F2067" t="str">
            <v>LAMINACION IMPRESA CHEETOS BOLIQUESO 110g</v>
          </cell>
          <cell r="G2067" t="str">
            <v>CX</v>
          </cell>
          <cell r="H2067" t="str">
            <v>LAMINACION</v>
          </cell>
        </row>
        <row r="2068">
          <cell r="C2068" t="str">
            <v>01-3480</v>
          </cell>
          <cell r="D2068" t="str">
            <v>TXPAPS031A002</v>
          </cell>
          <cell r="E2068" t="str">
            <v>PEPSICO ALIMENTOS, S.C.A.</v>
          </cell>
          <cell r="F2068" t="str">
            <v>LAMINACIÓN IMPRESA PEPITO ORIGINAL (SIN VITAMINA) 25g</v>
          </cell>
          <cell r="G2068" t="str">
            <v>CX</v>
          </cell>
          <cell r="H2068" t="str">
            <v>LAMINACION</v>
          </cell>
        </row>
        <row r="2069">
          <cell r="C2069" t="str">
            <v>01-3562</v>
          </cell>
          <cell r="D2069" t="str">
            <v>TMSIGP207A001</v>
          </cell>
          <cell r="E2069" t="str">
            <v>EL SAMARIO INVERSIONES</v>
          </cell>
          <cell r="F2069" t="str">
            <v>LINER MTP IMPRESO GARANTIA DE PUREZA</v>
          </cell>
          <cell r="G2069" t="str">
            <v>MCL</v>
          </cell>
          <cell r="H2069" t="str">
            <v>CORTE</v>
          </cell>
        </row>
        <row r="2070">
          <cell r="C2070" t="str">
            <v>01-3529</v>
          </cell>
          <cell r="D2070" t="str">
            <v>TXPCEP023B001</v>
          </cell>
          <cell r="E2070" t="str">
            <v xml:space="preserve">PEPSI-COLA VENEZUELA, C.A. </v>
          </cell>
          <cell r="F2070" t="str">
            <v>ETIQUETA IMPRESA  PEPSI FREE 1 L</v>
          </cell>
          <cell r="G2070" t="str">
            <v>CX</v>
          </cell>
          <cell r="H2070" t="str">
            <v>CORTE</v>
          </cell>
        </row>
        <row r="2071">
          <cell r="C2071" t="str">
            <v>01-3530</v>
          </cell>
          <cell r="D2071" t="str">
            <v>TXPCSC023C001</v>
          </cell>
          <cell r="E2071" t="str">
            <v xml:space="preserve">PEPSI-COLA VENEZUELA, C.A. </v>
          </cell>
          <cell r="F2071" t="str">
            <v>ETIQUETA IMPRESA SEVEN UP CERO 1,5L</v>
          </cell>
          <cell r="G2071" t="str">
            <v>CX</v>
          </cell>
          <cell r="H2071" t="str">
            <v>CORTE</v>
          </cell>
        </row>
        <row r="2072">
          <cell r="C2072" t="str">
            <v>01-3531</v>
          </cell>
          <cell r="D2072" t="str">
            <v>TXPCSC023C001</v>
          </cell>
          <cell r="E2072" t="str">
            <v xml:space="preserve">PEPSI-COLA VENEZUELA, C.A. </v>
          </cell>
          <cell r="F2072" t="str">
            <v>ETIQUETA IMPRESA SEVEN UP CERO 1,5L</v>
          </cell>
          <cell r="G2072" t="str">
            <v>CX</v>
          </cell>
          <cell r="H2072" t="str">
            <v>CORTE</v>
          </cell>
        </row>
        <row r="2073">
          <cell r="C2073" t="str">
            <v>21-0345</v>
          </cell>
          <cell r="D2073" t="str">
            <v>TXAMCK040A002</v>
          </cell>
          <cell r="E2073" t="str">
            <v>ALIMENTOS MUNCHY, C.A.</v>
          </cell>
          <cell r="F2073" t="str">
            <v>LAMINACION IMPRESA CHIS KESITOS 45 g.</v>
          </cell>
          <cell r="G2073" t="str">
            <v>CX</v>
          </cell>
          <cell r="H2073" t="str">
            <v>LAMINACION</v>
          </cell>
        </row>
        <row r="2074">
          <cell r="C2074" t="str">
            <v>21-0344</v>
          </cell>
          <cell r="D2074" t="str">
            <v>TXAMCK040B002</v>
          </cell>
          <cell r="E2074" t="str">
            <v>ALIMENTOS MUNCHY, C.A.</v>
          </cell>
          <cell r="F2074" t="str">
            <v>LAMINACION IMPRESA CHIS KESITOS 145 g.</v>
          </cell>
          <cell r="G2074" t="str">
            <v>CX</v>
          </cell>
          <cell r="H2074" t="str">
            <v>LAMINACION</v>
          </cell>
        </row>
        <row r="2075">
          <cell r="C2075" t="str">
            <v>32-006432</v>
          </cell>
          <cell r="D2075" t="str">
            <v>TXABCA041A001</v>
          </cell>
          <cell r="E2075" t="str">
            <v>ALIMENTOS BOTALON, C.A.</v>
          </cell>
          <cell r="F2075" t="str">
            <v>LAMINACION IMPRESA CAFE ARAUCA 100g</v>
          </cell>
          <cell r="G2075" t="str">
            <v>CX</v>
          </cell>
          <cell r="H2075" t="str">
            <v>LAMINACION</v>
          </cell>
        </row>
        <row r="2076">
          <cell r="C2076" t="str">
            <v>32-006448</v>
          </cell>
          <cell r="D2076" t="str">
            <v>TXHCCM023A001</v>
          </cell>
          <cell r="E2076" t="str">
            <v>HELADOS CALI, C.A.</v>
          </cell>
          <cell r="F2076" t="str">
            <v>ENVOLTORIO IMPRESO HELADOS CHOCO MANI 70cm³</v>
          </cell>
          <cell r="G2076" t="str">
            <v>CX</v>
          </cell>
          <cell r="H2076" t="str">
            <v>CORTE</v>
          </cell>
        </row>
        <row r="2077">
          <cell r="C2077" t="str">
            <v>32-006453</v>
          </cell>
          <cell r="D2077" t="str">
            <v>TMMCGP207A001</v>
          </cell>
          <cell r="E2077" t="str">
            <v>MORROCEL C.A.</v>
          </cell>
          <cell r="F2077" t="str">
            <v>LINNER MTP  IMPRESO GARANTIA DE PUREZA</v>
          </cell>
          <cell r="G2077" t="str">
            <v>MCL</v>
          </cell>
          <cell r="H2077" t="str">
            <v>LAMINACION</v>
          </cell>
        </row>
        <row r="2078">
          <cell r="C2078" t="str">
            <v>32-006429</v>
          </cell>
          <cell r="D2078" t="str">
            <v>TXHCMP028A001</v>
          </cell>
          <cell r="E2078" t="str">
            <v>HELADOS CALI, C.A.</v>
          </cell>
          <cell r="F2078" t="str">
            <v>ENVOLTORIO IMPRESO HELADOS MAX POLET 122cm³</v>
          </cell>
          <cell r="G2078" t="str">
            <v>CX</v>
          </cell>
          <cell r="H2078" t="str">
            <v>CORTE</v>
          </cell>
        </row>
        <row r="2079">
          <cell r="C2079" t="str">
            <v>01-3534</v>
          </cell>
          <cell r="D2079" t="str">
            <v>TMEDFS0270001</v>
          </cell>
          <cell r="E2079" t="str">
            <v>FABRICA DE PRODUCTOS IMPERMEABILIZANTES EDIL C.A.,</v>
          </cell>
          <cell r="F2079" t="str">
            <v>FILM TRANSPARENTE SILICONIZADO SIN IMPRESIÓN</v>
          </cell>
          <cell r="G2079" t="str">
            <v>MCL</v>
          </cell>
          <cell r="H2079" t="str">
            <v>LAMINACION</v>
          </cell>
        </row>
        <row r="2080">
          <cell r="C2080" t="str">
            <v>32-006454</v>
          </cell>
          <cell r="D2080" t="str">
            <v>TMMCGP207A004</v>
          </cell>
          <cell r="E2080" t="str">
            <v>MONDELEZ VZ,C.A</v>
          </cell>
          <cell r="F2080" t="str">
            <v>LINER MTP IMPRESO GARANTIA DE PUREZA</v>
          </cell>
          <cell r="G2080" t="str">
            <v>MCL</v>
          </cell>
          <cell r="H2080" t="str">
            <v>CORTE</v>
          </cell>
        </row>
        <row r="2081">
          <cell r="C2081" t="str">
            <v>32-006455</v>
          </cell>
          <cell r="D2081" t="str">
            <v>TMRDGP207A001</v>
          </cell>
          <cell r="E2081" t="str">
            <v>REDICA,  C.A.</v>
          </cell>
          <cell r="F2081" t="str">
            <v>LINER MTP IMP. GARANTIA DE PUREZA</v>
          </cell>
          <cell r="G2081" t="str">
            <v>CX</v>
          </cell>
          <cell r="H2081" t="str">
            <v>CORTE</v>
          </cell>
        </row>
        <row r="2082">
          <cell r="C2082" t="str">
            <v>01-3540</v>
          </cell>
          <cell r="D2082" t="str">
            <v>TXPACF040B001</v>
          </cell>
          <cell r="E2082" t="str">
            <v>PEPSICO ALIMENTOS, S.C.A.</v>
          </cell>
          <cell r="F2082" t="str">
            <v>LAMINACION IMPRESA CHEETOS FLAMIN HOT 38g.</v>
          </cell>
          <cell r="G2082" t="str">
            <v>CX</v>
          </cell>
          <cell r="H2082" t="str">
            <v>LAMINACION</v>
          </cell>
        </row>
        <row r="2083">
          <cell r="C2083" t="str">
            <v>01-3542</v>
          </cell>
          <cell r="D2083" t="str">
            <v>TXPADF040B001</v>
          </cell>
          <cell r="E2083" t="str">
            <v>PEPSICO ALIMENTOS, S.C.A.</v>
          </cell>
          <cell r="F2083" t="str">
            <v>LAMINACION IMPRESA DORITOS FLAMIN HOT 42g.</v>
          </cell>
          <cell r="G2083" t="str">
            <v>CX</v>
          </cell>
          <cell r="H2083" t="str">
            <v>LAMINACION</v>
          </cell>
        </row>
        <row r="2084">
          <cell r="C2084" t="str">
            <v>01-3541</v>
          </cell>
          <cell r="D2084" t="str">
            <v>TXPADF040A001</v>
          </cell>
          <cell r="E2084" t="str">
            <v>PEPSICO ALIMENTOS, S.C.A.</v>
          </cell>
          <cell r="F2084" t="str">
            <v>LAMINACION IMPRESA DORITOS FLAMIN HOT 140g.</v>
          </cell>
          <cell r="G2084" t="str">
            <v>CX</v>
          </cell>
          <cell r="H2084" t="str">
            <v>LAMINACION</v>
          </cell>
        </row>
        <row r="2085">
          <cell r="C2085" t="str">
            <v>01-3544</v>
          </cell>
          <cell r="D2085" t="str">
            <v>TXPATR040A003</v>
          </cell>
          <cell r="E2085" t="str">
            <v>PEPSICO ALIMENTOS, S.C.A.</v>
          </cell>
          <cell r="F2085" t="str">
            <v>LAMINACION IMPRESA DE TODITO RESUELTO 130g</v>
          </cell>
          <cell r="G2085" t="str">
            <v>CX</v>
          </cell>
          <cell r="H2085" t="str">
            <v>LAMINACION</v>
          </cell>
        </row>
        <row r="2086">
          <cell r="C2086" t="str">
            <v>01-3546</v>
          </cell>
          <cell r="D2086" t="str">
            <v>TXPATR049C003</v>
          </cell>
          <cell r="E2086" t="str">
            <v>PEPSICO ALIMENTOS, S.C.A.</v>
          </cell>
          <cell r="F2086" t="str">
            <v>LAMINACION IMPRESA DE TODITO RESUELTO XXL 400g</v>
          </cell>
          <cell r="G2086" t="str">
            <v>CX</v>
          </cell>
          <cell r="H2086" t="str">
            <v>LAMINACION</v>
          </cell>
        </row>
        <row r="2087">
          <cell r="C2087" t="str">
            <v>01-3545</v>
          </cell>
          <cell r="D2087" t="str">
            <v>TXPATR040B003</v>
          </cell>
          <cell r="E2087" t="str">
            <v>PEPSICO ALIMENTOS, S.C.A.</v>
          </cell>
          <cell r="F2087" t="str">
            <v>LAMINACION IMPRESA DE TODITO RESUELTO 45g</v>
          </cell>
          <cell r="G2087" t="str">
            <v>CX</v>
          </cell>
          <cell r="H2087" t="str">
            <v>LAMINACION</v>
          </cell>
        </row>
        <row r="2088">
          <cell r="C2088" t="str">
            <v>01-3533</v>
          </cell>
          <cell r="D2088" t="str">
            <v>TMEDFS0270001</v>
          </cell>
          <cell r="E2088" t="str">
            <v>FABRICA DE PRODUCTOS IMPERMEABILIZANTES EDIL C.A.,</v>
          </cell>
          <cell r="F2088" t="str">
            <v>FILM TRANSPARENTE SILICONIZADO SIN IMPRESIÓN</v>
          </cell>
          <cell r="G2088" t="str">
            <v>MCL</v>
          </cell>
          <cell r="H2088" t="str">
            <v>LAMINACION</v>
          </cell>
        </row>
        <row r="2089">
          <cell r="C2089" t="str">
            <v>01-3539</v>
          </cell>
          <cell r="D2089" t="str">
            <v>TXPACF040A001</v>
          </cell>
          <cell r="E2089" t="str">
            <v>PEPSICO ALIMENTOS, S.C.A.</v>
          </cell>
          <cell r="F2089" t="str">
            <v>LAMINACION IMPRESA CHEETOS FLAMIN HOT 120g.</v>
          </cell>
          <cell r="G2089" t="str">
            <v>CX</v>
          </cell>
          <cell r="H2089" t="str">
            <v>LAMINACION</v>
          </cell>
        </row>
        <row r="2090">
          <cell r="C2090" t="str">
            <v>21-0351</v>
          </cell>
          <cell r="D2090" t="str">
            <v>TXIACC036A001</v>
          </cell>
          <cell r="E2090" t="str">
            <v>INDUSTRIAS AMAPOLA C.A.</v>
          </cell>
          <cell r="F2090" t="str">
            <v>LAMINACION IMPRESA MARIA CALEDONIA CACAO 150g.</v>
          </cell>
          <cell r="G2090" t="str">
            <v>CX</v>
          </cell>
          <cell r="H2090" t="str">
            <v>LAMINACION</v>
          </cell>
        </row>
        <row r="2091">
          <cell r="C2091" t="str">
            <v>01-3528</v>
          </cell>
          <cell r="D2091" t="str">
            <v xml:space="preserve">TXCPEM023A001  </v>
          </cell>
          <cell r="E2091" t="str">
            <v>CERVECERIA POLAR,C.A.</v>
          </cell>
          <cell r="F2091" t="str">
            <v>ETIQUETA IMPRESA MALTIN POLAR 1,5 L</v>
          </cell>
          <cell r="G2091" t="str">
            <v>CX</v>
          </cell>
          <cell r="H2091" t="str">
            <v>CORTE</v>
          </cell>
        </row>
        <row r="2092">
          <cell r="C2092" t="str">
            <v>32-006372</v>
          </cell>
          <cell r="D2092" t="str">
            <v>TXTFCA078A001</v>
          </cell>
          <cell r="E2092" t="str">
            <v>INVERSIONES TORREFACCION DEL CAFÉ, C.A</v>
          </cell>
          <cell r="F2092" t="str">
            <v>LAMINACION IMPRESA CAFÉ  AMANECER TOSTADO GRANO 1000 g</v>
          </cell>
          <cell r="G2092" t="str">
            <v>CX</v>
          </cell>
          <cell r="H2092" t="str">
            <v>LAMINACION</v>
          </cell>
        </row>
        <row r="2093">
          <cell r="C2093" t="str">
            <v>01-3565</v>
          </cell>
          <cell r="D2093" t="str">
            <v>TMSIGP207A001</v>
          </cell>
          <cell r="E2093" t="str">
            <v>EL SAMARIO INVERSIONES</v>
          </cell>
          <cell r="F2093" t="str">
            <v>LINER MTP IMPRESO GARANTIA DE PUREZA</v>
          </cell>
          <cell r="G2093" t="str">
            <v>MCL</v>
          </cell>
          <cell r="H2093" t="str">
            <v>CORTE</v>
          </cell>
        </row>
        <row r="2094">
          <cell r="C2094" t="str">
            <v>32-006415</v>
          </cell>
          <cell r="D2094" t="str">
            <v>TMARMZ076A001</v>
          </cell>
          <cell r="E2094" t="str">
            <v>ALFONZO RIVAS &amp; CIA, C.A.</v>
          </cell>
          <cell r="F2094" t="str">
            <v>LAMINACION IMPRESA MAIZINA 2 kg</v>
          </cell>
          <cell r="G2094" t="str">
            <v>MCL</v>
          </cell>
          <cell r="H2094" t="str">
            <v>LAMINACION</v>
          </cell>
        </row>
        <row r="2095">
          <cell r="C2095" t="str">
            <v>01-3568</v>
          </cell>
          <cell r="D2095" t="str">
            <v>TMDDFB0460001</v>
          </cell>
          <cell r="E2095" t="str">
            <v>COMERCIALIZADORA Y DISTRIBUIDORA D.D. &amp; D, C.A.</v>
          </cell>
          <cell r="F2095" t="str">
            <v>FILM PIGMENTADO BLANCO SIN IMPRESIÓN</v>
          </cell>
          <cell r="G2095" t="str">
            <v>MCL</v>
          </cell>
          <cell r="H2095" t="str">
            <v>CORTE</v>
          </cell>
        </row>
        <row r="2096">
          <cell r="C2096" t="str">
            <v>01-3569</v>
          </cell>
          <cell r="D2096" t="str">
            <v>TMAWAA060A010</v>
          </cell>
          <cell r="E2096" t="str">
            <v>ALUM-WARE PRODUCTOS DE ALUMINIO C.A.</v>
          </cell>
          <cell r="F2096" t="str">
            <v>POLYPOUCH IMPRESO ANTIGRASO ALUM-WARE</v>
          </cell>
          <cell r="G2096" t="str">
            <v>MCL</v>
          </cell>
          <cell r="H2096" t="str">
            <v>LAMINACION</v>
          </cell>
        </row>
        <row r="2097">
          <cell r="C2097" t="str">
            <v>21-0351</v>
          </cell>
          <cell r="D2097" t="str">
            <v>TXIACC036A001</v>
          </cell>
          <cell r="E2097" t="str">
            <v>INDUSTRIAS AMAPOLA C.A.</v>
          </cell>
          <cell r="F2097" t="str">
            <v>LAMINACION IMPRESA MARIA CALEDONIA CACAO 150g.</v>
          </cell>
          <cell r="G2097" t="str">
            <v>CX</v>
          </cell>
          <cell r="H2097" t="str">
            <v>LAMINACION</v>
          </cell>
        </row>
        <row r="2098">
          <cell r="C2098" t="str">
            <v>32-006452</v>
          </cell>
          <cell r="D2098" t="str">
            <v>TXNVPI039A001</v>
          </cell>
          <cell r="E2098" t="str">
            <v>NUCITA VENEZOLANA. NUCIVEN, C.A.</v>
          </cell>
          <cell r="F2098" t="str">
            <v>LAMINACION IMPRESA PIRULIN LUJO</v>
          </cell>
          <cell r="G2098" t="str">
            <v>CX</v>
          </cell>
          <cell r="H2098" t="str">
            <v>LAMINACION</v>
          </cell>
        </row>
        <row r="2099">
          <cell r="C2099" t="str">
            <v>32-006457</v>
          </cell>
          <cell r="D2099" t="str">
            <v>TXNVPN040A001</v>
          </cell>
          <cell r="E2099" t="str">
            <v>NUCITA VENEZOLANA. NUCIVEN, C.A.</v>
          </cell>
          <cell r="F2099" t="str">
            <v>LAMINACION IMPRESA PIRULIN 60g</v>
          </cell>
          <cell r="G2099" t="str">
            <v>CX</v>
          </cell>
          <cell r="H2099" t="str">
            <v>LAMINACION</v>
          </cell>
        </row>
        <row r="2100">
          <cell r="C2100" t="str">
            <v>32-006436</v>
          </cell>
          <cell r="D2100" t="str">
            <v>TXABSS065C002</v>
          </cell>
          <cell r="E2100" t="str">
            <v>ALIMENTOS BOTALON, C.A.</v>
          </cell>
          <cell r="F2100" t="str">
            <v>LAMINACION IMPRESA CAFÉ MOLIDO GOURMET SAN SALVADOR 200g</v>
          </cell>
          <cell r="G2100" t="str">
            <v>CX</v>
          </cell>
          <cell r="H2100" t="str">
            <v>LAMINACION</v>
          </cell>
        </row>
        <row r="2101">
          <cell r="C2101" t="str">
            <v>32-006437</v>
          </cell>
          <cell r="D2101" t="str">
            <v>TXABSS065B002</v>
          </cell>
          <cell r="E2101" t="str">
            <v>ALIMENTOS BOTALON, C.A.</v>
          </cell>
          <cell r="F2101" t="str">
            <v>LAMINACION IMPRESA CAFÉ MOLIDO GOURMET SAN SALVADOR 500 g</v>
          </cell>
          <cell r="G2101" t="str">
            <v>CX</v>
          </cell>
          <cell r="H2101" t="str">
            <v>LAMINACION</v>
          </cell>
        </row>
        <row r="2102">
          <cell r="C2102" t="str">
            <v>01-3570</v>
          </cell>
          <cell r="D2102" t="str">
            <v>TMMCFD106A003</v>
          </cell>
          <cell r="E2102" t="str">
            <v>MORROCEL C.A.</v>
          </cell>
          <cell r="F2102" t="str">
            <v>LAMINACION IMPRESA FONDO DORADO</v>
          </cell>
          <cell r="G2102" t="str">
            <v>MCL</v>
          </cell>
          <cell r="H2102" t="str">
            <v>LAMINACION</v>
          </cell>
        </row>
        <row r="2103">
          <cell r="C2103" t="str">
            <v>01-3571</v>
          </cell>
          <cell r="D2103" t="str">
            <v>TMAPAL1190010</v>
          </cell>
          <cell r="E2103" t="str">
            <v>ALIMENTOS POLAR COMERCIAL, C.A.</v>
          </cell>
          <cell r="F2103" t="str">
            <v>ALUMINIO LAMINADO SIN IMPRESIÓN</v>
          </cell>
          <cell r="G2103" t="str">
            <v>MCL</v>
          </cell>
          <cell r="H2103" t="str">
            <v>LAMINACION</v>
          </cell>
        </row>
        <row r="2104">
          <cell r="C2104" t="str">
            <v>01-3572</v>
          </cell>
          <cell r="D2104" t="str">
            <v>TMDMGF043A001</v>
          </cell>
          <cell r="E2104" t="str">
            <v>DEXX MEDICAL INDUSTRIES C.A.</v>
          </cell>
          <cell r="F2104" t="str">
            <v>POLYPOUCH IMPRESO FRENTE GASA ESTERIZADAS</v>
          </cell>
          <cell r="G2104" t="str">
            <v>MCL</v>
          </cell>
          <cell r="H2104" t="str">
            <v>LAMINACION</v>
          </cell>
        </row>
        <row r="2105">
          <cell r="C2105" t="str">
            <v>32-006451</v>
          </cell>
          <cell r="D2105" t="str">
            <v>TMLVPL071B001</v>
          </cell>
          <cell r="E2105" t="str">
            <v>LEVAPAN VENEZOLANA, S.A.</v>
          </cell>
          <cell r="F2105" t="str">
            <v>POLYPOUCH PARAFINADO IMPRESO LEVAPAN</v>
          </cell>
          <cell r="G2105" t="str">
            <v>MCL</v>
          </cell>
          <cell r="H2105" t="str">
            <v>LAMINACION</v>
          </cell>
        </row>
        <row r="2106">
          <cell r="C2106" t="str">
            <v>01-3574</v>
          </cell>
          <cell r="D2106" t="str">
            <v xml:space="preserve">TMSVRM0960010   </v>
          </cell>
          <cell r="E2106" t="str">
            <v>SONOCO VENEZOLANA, C.A.</v>
          </cell>
          <cell r="F2106" t="str">
            <v>LAMINACION MEMBRANA RM 952 SIN IMPRESIÓN</v>
          </cell>
          <cell r="G2106" t="str">
            <v>MCL</v>
          </cell>
          <cell r="H2106" t="str">
            <v>LAMINACION</v>
          </cell>
        </row>
        <row r="2107">
          <cell r="C2107" t="str">
            <v>01-3527</v>
          </cell>
          <cell r="D2107" t="str">
            <v>TMAHSC083B001</v>
          </cell>
          <cell r="E2107" t="str">
            <v>ALIMENTOS HEINZ, C.A.</v>
          </cell>
          <cell r="F2107" t="str">
            <v>LAMINACION IMPRESA GELATINA SONRISSA CEREZA 132g.</v>
          </cell>
          <cell r="G2107" t="str">
            <v>MCL</v>
          </cell>
          <cell r="H2107" t="str">
            <v>LAMINACION</v>
          </cell>
        </row>
        <row r="2108">
          <cell r="C2108" t="str">
            <v>01-3526</v>
          </cell>
          <cell r="D2108" t="str">
            <v>TMAHSF083C001</v>
          </cell>
          <cell r="E2108" t="str">
            <v>ALIMENTOS HEINZ, C.A.</v>
          </cell>
          <cell r="F2108" t="str">
            <v>LAMINACION IMPRESA GELATINA SONRISSA FRAMBUESA 132g.</v>
          </cell>
          <cell r="G2108" t="str">
            <v>MCL</v>
          </cell>
          <cell r="H2108" t="str">
            <v>LAMINACION</v>
          </cell>
        </row>
        <row r="2109">
          <cell r="C2109" t="str">
            <v>01-3563</v>
          </cell>
          <cell r="D2109" t="str">
            <v>TXMSGN028C001</v>
          </cell>
          <cell r="E2109" t="str">
            <v>MULTINACIONAL DE SABORES C.A.</v>
          </cell>
          <cell r="F2109" t="str">
            <v>ETIQUETA IMPRESA REFRESCO GLUP COLA NEGRA 1L</v>
          </cell>
          <cell r="G2109" t="str">
            <v>CX</v>
          </cell>
          <cell r="H2109" t="str">
            <v>CORTE</v>
          </cell>
        </row>
        <row r="2110">
          <cell r="C2110" t="str">
            <v>32-006446</v>
          </cell>
          <cell r="D2110" t="str">
            <v>TXHCPW030A001</v>
          </cell>
          <cell r="E2110" t="str">
            <v>HELADOS CALI, C.A.</v>
          </cell>
          <cell r="F2110" t="str">
            <v>ENVOLTORIO PARA HELADOS POLET WHITE 122cm3</v>
          </cell>
          <cell r="G2110" t="str">
            <v>CX</v>
          </cell>
          <cell r="H2110" t="str">
            <v>CORTE</v>
          </cell>
        </row>
        <row r="2111">
          <cell r="C2111" t="str">
            <v>32-006434</v>
          </cell>
          <cell r="D2111" t="str">
            <v>TXABFA065B002</v>
          </cell>
          <cell r="E2111" t="str">
            <v>ALIMENTOS BOTALON, C.A.</v>
          </cell>
          <cell r="F2111" t="str">
            <v>LAMINACION IMPRESA CAFÉ MOLIDO GOURMET FLOR DE ARAUCA 200g</v>
          </cell>
          <cell r="G2111" t="str">
            <v>CX</v>
          </cell>
          <cell r="H2111" t="str">
            <v>LAMINACION</v>
          </cell>
        </row>
        <row r="2112">
          <cell r="C2112" t="str">
            <v>32-006435</v>
          </cell>
          <cell r="D2112" t="str">
            <v>TXABFA065A001</v>
          </cell>
          <cell r="E2112" t="str">
            <v>ALIMENTOS BOTALON, C.A.</v>
          </cell>
          <cell r="F2112" t="str">
            <v>LAMINACION IMPRESA CAFÉ MOLIDO GOURMET FLOR DE ARAUCA 500g</v>
          </cell>
          <cell r="G2112" t="str">
            <v>CX</v>
          </cell>
          <cell r="H2112" t="str">
            <v>LAMINACION</v>
          </cell>
        </row>
        <row r="2113">
          <cell r="C2113" t="str">
            <v>32-006440</v>
          </cell>
          <cell r="D2113" t="str">
            <v>TMARCF045A003</v>
          </cell>
          <cell r="E2113" t="str">
            <v>ALFONZO RIVAS &amp; CIA, C.A.</v>
          </cell>
          <cell r="F2113" t="str">
            <v>LAMINACION IMPRESA MAIZORITOS CRONCH FLAKES 300g</v>
          </cell>
          <cell r="G2113" t="str">
            <v>MCL</v>
          </cell>
          <cell r="H2113" t="str">
            <v>LAMINACION</v>
          </cell>
        </row>
        <row r="2114">
          <cell r="C2114" t="str">
            <v>21-0357</v>
          </cell>
          <cell r="D2114" t="str">
            <v>TXAMBK040A002</v>
          </cell>
          <cell r="E2114" t="str">
            <v>ALIMENTOS MUNCHY, C.A.</v>
          </cell>
          <cell r="F2114" t="str">
            <v>LAMINACION IMPRESA BOLI KRUNCH 85g</v>
          </cell>
          <cell r="G2114" t="str">
            <v>CX</v>
          </cell>
          <cell r="H2114" t="str">
            <v>LAMINACION</v>
          </cell>
        </row>
        <row r="2115">
          <cell r="C2115" t="str">
            <v>21-0358</v>
          </cell>
          <cell r="D2115" t="str">
            <v>TXAMBK040B001</v>
          </cell>
          <cell r="E2115" t="str">
            <v>ALIMENTOS MUNCHY, C.A.</v>
          </cell>
          <cell r="F2115" t="str">
            <v>LAMINACION IMPRESA BOLI KRUNCH 25 g.</v>
          </cell>
          <cell r="G2115" t="str">
            <v>CX</v>
          </cell>
          <cell r="H2115" t="str">
            <v>LAMINACION</v>
          </cell>
        </row>
        <row r="2116">
          <cell r="C2116" t="str">
            <v>32-006441</v>
          </cell>
          <cell r="D2116" t="str">
            <v>TMARMA045A003</v>
          </cell>
          <cell r="E2116" t="str">
            <v>ALFONZO RIVAS &amp; CIA, C.A.</v>
          </cell>
          <cell r="F2116" t="str">
            <v>LAMINACION IMPRESA MAIZORITOS AZUCARADAS 240g</v>
          </cell>
          <cell r="G2116" t="str">
            <v>MCL</v>
          </cell>
          <cell r="H2116" t="str">
            <v>LAMINACION</v>
          </cell>
        </row>
        <row r="2117">
          <cell r="C2117" t="str">
            <v>01-3577</v>
          </cell>
          <cell r="D2117" t="str">
            <v>TXPADQ045B002</v>
          </cell>
          <cell r="E2117" t="str">
            <v>PEPSICO ALIMENTOS, S.C.A.</v>
          </cell>
          <cell r="F2117" t="str">
            <v xml:space="preserve">LAMINACIÓN IMPRESA DORITOS MEGA QUESO XXL 420 g  </v>
          </cell>
          <cell r="G2117" t="str">
            <v>CX</v>
          </cell>
          <cell r="H2117" t="str">
            <v>LAMINACION</v>
          </cell>
        </row>
        <row r="2118">
          <cell r="C2118" t="str">
            <v>01-3576</v>
          </cell>
          <cell r="D2118" t="str">
            <v>TXPAPS031A002</v>
          </cell>
          <cell r="E2118" t="str">
            <v>PEPSICO ALIMENTOS, S.C.A.</v>
          </cell>
          <cell r="F2118" t="str">
            <v>LAMINACIÓN IMPRESA PEPITO ORIGINAL (SIN VITAMINA) 25g</v>
          </cell>
          <cell r="G2118" t="str">
            <v>CX</v>
          </cell>
          <cell r="H2118" t="str">
            <v>LAMINACION</v>
          </cell>
        </row>
        <row r="2119">
          <cell r="C2119" t="str">
            <v>32-006456</v>
          </cell>
          <cell r="D2119" t="str">
            <v>TMARFL0380001</v>
          </cell>
          <cell r="E2119" t="str">
            <v>ALFONZO RIVAS &amp; CIA, C.A.</v>
          </cell>
          <cell r="F2119" t="str">
            <v>LAMINACIÓN  SIN IMPRESIÓN FLIPS 220 g</v>
          </cell>
          <cell r="G2119" t="str">
            <v>MCL</v>
          </cell>
          <cell r="H2119" t="str">
            <v>LAMINACION</v>
          </cell>
        </row>
        <row r="2120">
          <cell r="C2120" t="str">
            <v>32-006418</v>
          </cell>
          <cell r="D2120" t="str">
            <v>TXHCPC028A001</v>
          </cell>
          <cell r="E2120" t="str">
            <v>HELADOS CALI, C.A.</v>
          </cell>
          <cell r="F2120" t="str">
            <v>ENVOLTORIO IMPRESO HELADOS POLET CRUNCH 110 cc</v>
          </cell>
          <cell r="G2120" t="str">
            <v>CX</v>
          </cell>
          <cell r="H2120" t="str">
            <v>CORTE</v>
          </cell>
        </row>
        <row r="2121">
          <cell r="C2121" t="str">
            <v>01-3566</v>
          </cell>
          <cell r="D2121" t="str">
            <v>TMMLPN094A001</v>
          </cell>
          <cell r="E2121" t="str">
            <v>MONTALAR DE VENEZUELA, S.A.</v>
          </cell>
          <cell r="F2121" t="str">
            <v>LAMINACIÓN IMPRESA PAPELÓN NATURAL 500g</v>
          </cell>
          <cell r="G2121" t="str">
            <v>MCL</v>
          </cell>
          <cell r="H2121" t="str">
            <v>LAMINACION</v>
          </cell>
        </row>
        <row r="2122">
          <cell r="C2122" t="str">
            <v>32-006462</v>
          </cell>
          <cell r="D2122" t="str">
            <v>TMMCGP207A001</v>
          </cell>
          <cell r="E2122" t="str">
            <v>MONDELEZ VZ,C.A</v>
          </cell>
          <cell r="F2122" t="str">
            <v>LINNER MTP  IMPRESO GARANTIA DE PUREZA</v>
          </cell>
          <cell r="G2122" t="str">
            <v>MCL</v>
          </cell>
          <cell r="H2122" t="str">
            <v>LAMINACION</v>
          </cell>
        </row>
        <row r="2123">
          <cell r="C2123" t="str">
            <v>01-3579</v>
          </cell>
          <cell r="D2123" t="str">
            <v>TXPCEP023B001</v>
          </cell>
          <cell r="E2123" t="str">
            <v xml:space="preserve">PEPSI-COLA VENEZUELA, C.A. </v>
          </cell>
          <cell r="F2123" t="str">
            <v>ETIQUETA IMPRESA  PEPSI FREE 1 L</v>
          </cell>
          <cell r="G2123" t="str">
            <v>CX</v>
          </cell>
          <cell r="H2123" t="str">
            <v>CORTE</v>
          </cell>
        </row>
        <row r="2124">
          <cell r="C2124" t="str">
            <v>01-3580</v>
          </cell>
          <cell r="D2124" t="str">
            <v>TXPCSC023C001</v>
          </cell>
          <cell r="E2124" t="str">
            <v xml:space="preserve">PEPSI-COLA VENEZUELA, C.A. </v>
          </cell>
          <cell r="F2124" t="str">
            <v>ETIQUETA IMPRESA SEVEN UP CERO 1,5L</v>
          </cell>
          <cell r="G2124" t="str">
            <v>CX</v>
          </cell>
          <cell r="H2124" t="str">
            <v>CORTE</v>
          </cell>
        </row>
        <row r="2125">
          <cell r="C2125" t="str">
            <v>01-3578</v>
          </cell>
          <cell r="D2125" t="str">
            <v>TXPCPF023B001</v>
          </cell>
          <cell r="E2125" t="str">
            <v xml:space="preserve">PEPSI-COLA VENEZUELA, C.A. </v>
          </cell>
          <cell r="F2125" t="str">
            <v>ETIQUETA IMPRESA PEPSI  FREE 1,5 L</v>
          </cell>
          <cell r="G2125" t="str">
            <v>CX</v>
          </cell>
          <cell r="H2125" t="str">
            <v>CORTE</v>
          </cell>
        </row>
        <row r="2126">
          <cell r="C2126" t="str">
            <v>01-3581</v>
          </cell>
          <cell r="D2126" t="str">
            <v>TXPCSC023C001</v>
          </cell>
          <cell r="E2126" t="str">
            <v xml:space="preserve">PEPSI-COLA VENEZUELA, C.A. </v>
          </cell>
          <cell r="F2126" t="str">
            <v>ETIQUETA IMPRESA SEVEN UP CERO 1,5L</v>
          </cell>
          <cell r="G2126" t="str">
            <v>CX</v>
          </cell>
          <cell r="H2126" t="str">
            <v>CORTE</v>
          </cell>
        </row>
        <row r="2127">
          <cell r="C2127" t="str">
            <v>01-3585</v>
          </cell>
          <cell r="D2127" t="str">
            <v>TMAYGP207A003</v>
          </cell>
          <cell r="E2127" t="str">
            <v>ANAYANSI,C.A.</v>
          </cell>
          <cell r="F2127" t="str">
            <v>LINER TERMOSELLABLE MTP  IMPRESO GARANTIA DE PUREZA</v>
          </cell>
          <cell r="G2127" t="str">
            <v>MCL</v>
          </cell>
          <cell r="H2127" t="str">
            <v>LAMINACION</v>
          </cell>
        </row>
        <row r="2128">
          <cell r="C2128" t="str">
            <v>01-3584</v>
          </cell>
          <cell r="D2128" t="str">
            <v>TMAYGP207A001</v>
          </cell>
          <cell r="E2128" t="str">
            <v>ANAYANSI,C.A.</v>
          </cell>
          <cell r="F2128" t="str">
            <v>LINER MTP IMPRESO GARANTIA DE PUREZA</v>
          </cell>
          <cell r="G2128" t="str">
            <v>MCL</v>
          </cell>
          <cell r="H2128" t="str">
            <v>LAMINACION</v>
          </cell>
        </row>
        <row r="2129">
          <cell r="C2129" t="str">
            <v>01-3586</v>
          </cell>
          <cell r="D2129" t="str">
            <v>TMAYGP207A004</v>
          </cell>
          <cell r="E2129" t="str">
            <v>ANAYANSI,C.A.</v>
          </cell>
          <cell r="F2129" t="str">
            <v>LINER MTP IMPRESO GARANTIA DE PUREZA</v>
          </cell>
          <cell r="G2129" t="str">
            <v>MCL</v>
          </cell>
          <cell r="H2129" t="str">
            <v>CORTE</v>
          </cell>
        </row>
        <row r="2130">
          <cell r="C2130" t="str">
            <v>01-3589</v>
          </cell>
          <cell r="D2130" t="str">
            <v>TMCLPD073A001</v>
          </cell>
          <cell r="E2130" t="str">
            <v>CELOVEN, C.A.</v>
          </cell>
          <cell r="F2130" t="str">
            <v>POLYPOUCH SILICONADO DECOCEL 73 g</v>
          </cell>
          <cell r="G2130" t="str">
            <v>MCL</v>
          </cell>
          <cell r="H2130" t="str">
            <v>LAMINACION</v>
          </cell>
        </row>
        <row r="2131">
          <cell r="C2131" t="str">
            <v>01-3583</v>
          </cell>
          <cell r="D2131" t="str">
            <v>TMMLPL083A001</v>
          </cell>
          <cell r="E2131" t="str">
            <v>MONTALAR DE VENEZUELA, S.A.</v>
          </cell>
          <cell r="F2131" t="str">
            <v>LAMINACION IMPRESA PAPELON LIMON 500g</v>
          </cell>
          <cell r="G2131" t="str">
            <v>MCL</v>
          </cell>
          <cell r="H2131" t="str">
            <v>LAMINACION</v>
          </cell>
        </row>
        <row r="2132">
          <cell r="C2132" t="str">
            <v>01-3567</v>
          </cell>
          <cell r="D2132" t="str">
            <v>TMMLPL094A001</v>
          </cell>
          <cell r="E2132" t="str">
            <v>MONTALAR DE VENEZUELA, S.A.</v>
          </cell>
          <cell r="F2132" t="str">
            <v>LAMINACION IMPRESA PAPELON LIMON 500g</v>
          </cell>
          <cell r="G2132" t="str">
            <v>MCL</v>
          </cell>
          <cell r="H2132" t="str">
            <v>LAMINACION</v>
          </cell>
        </row>
        <row r="2133">
          <cell r="C2133" t="str">
            <v>01-3514</v>
          </cell>
          <cell r="D2133" t="str">
            <v>TMAPPT112A001</v>
          </cell>
          <cell r="E2133" t="str">
            <v/>
          </cell>
          <cell r="F2133" t="str">
            <v>ETIQUETA IMPRESA PUDIN TODDY 125g</v>
          </cell>
          <cell r="G2133" t="str">
            <v>MCL</v>
          </cell>
          <cell r="H2133" t="str">
            <v>LAMINACION</v>
          </cell>
        </row>
        <row r="2134">
          <cell r="C2134" t="str">
            <v>01-3515</v>
          </cell>
          <cell r="D2134" t="str">
            <v>TMAPPT107A001</v>
          </cell>
          <cell r="E2134" t="str">
            <v>ALIMENTOS POLAR COMERCIAL, C.A.</v>
          </cell>
          <cell r="F2134" t="str">
            <v>ETIQUETA IMPRESA PUDIN TODDY 125g</v>
          </cell>
          <cell r="G2134" t="str">
            <v>MCL</v>
          </cell>
          <cell r="H2134" t="str">
            <v>LAMINACION</v>
          </cell>
        </row>
        <row r="2135">
          <cell r="C2135" t="str">
            <v>21-0354</v>
          </cell>
          <cell r="D2135" t="str">
            <v>TXNVCF096A001</v>
          </cell>
          <cell r="E2135" t="str">
            <v>NESTLE VENEZUELA, S.A.</v>
          </cell>
          <cell r="F2135" t="str">
            <v xml:space="preserve">LAMINACION IMPRESA LA CAMPESINA FORTIFICADA 800g </v>
          </cell>
          <cell r="G2135" t="str">
            <v>CX</v>
          </cell>
          <cell r="H2135" t="str">
            <v>LAMINACION</v>
          </cell>
        </row>
        <row r="2136">
          <cell r="C2136" t="str">
            <v>01-3593</v>
          </cell>
          <cell r="D2136" t="str">
            <v>TXPAPS031A002</v>
          </cell>
          <cell r="E2136" t="str">
            <v>PEPSICO ALIMENTOS, S.C.A.</v>
          </cell>
          <cell r="F2136" t="str">
            <v>LAMINACIÓN IMPRESA PEPITO ORIGINAL (SIN VITAMINA) 25g</v>
          </cell>
          <cell r="G2136" t="str">
            <v>CX</v>
          </cell>
          <cell r="H2136" t="str">
            <v>LAMINACION</v>
          </cell>
        </row>
        <row r="2137">
          <cell r="C2137" t="str">
            <v>21-0371</v>
          </cell>
          <cell r="D2137" t="str">
            <v>TMPNKK097A001</v>
          </cell>
          <cell r="E2137" t="str">
            <v>PROCESADORA NATURALYST, S.A.</v>
          </cell>
          <cell r="F2137" t="str">
            <v>LAMINACION IMPRESA KETCHUP KIERO 10g</v>
          </cell>
          <cell r="G2137" t="str">
            <v>MCL</v>
          </cell>
          <cell r="H2137" t="str">
            <v>LAMINACION</v>
          </cell>
        </row>
        <row r="2138">
          <cell r="C2138" t="str">
            <v>01-3590</v>
          </cell>
          <cell r="D2138" t="str">
            <v>TXPANP040A001</v>
          </cell>
          <cell r="E2138" t="str">
            <v>PEPSICO ALIMENTOS, S.C.A.</v>
          </cell>
          <cell r="F2138" t="str">
            <v>LAMINACION IMPRESA NATUCHIPS PLATANITOS 80g</v>
          </cell>
          <cell r="G2138" t="str">
            <v>CX</v>
          </cell>
          <cell r="H2138" t="str">
            <v>LAMINACION</v>
          </cell>
        </row>
        <row r="2139">
          <cell r="C2139" t="str">
            <v>01-3592</v>
          </cell>
          <cell r="D2139" t="str">
            <v>TXPATR040A003</v>
          </cell>
          <cell r="E2139" t="str">
            <v>PEPSICO ALIMENTOS, S.C.A.</v>
          </cell>
          <cell r="F2139" t="str">
            <v>LAMINACION IMPRESA DE TODITO RESUELTO 130g</v>
          </cell>
          <cell r="G2139" t="str">
            <v>CX</v>
          </cell>
          <cell r="H2139" t="str">
            <v>LAMINACION</v>
          </cell>
        </row>
        <row r="2140">
          <cell r="C2140" t="str">
            <v>01-3604</v>
          </cell>
          <cell r="D2140" t="str">
            <v>TMMCAE060A010</v>
          </cell>
          <cell r="E2140" t="str">
            <v>DISTRIBUIDORA SAN VICENTE, C.A</v>
          </cell>
          <cell r="F2140" t="str">
            <v>POLYPOUCH  IMPRESO ANTIGRASO ESTÁNDAR</v>
          </cell>
          <cell r="G2140" t="str">
            <v>MCL</v>
          </cell>
          <cell r="H2140" t="str">
            <v>LAMINACION</v>
          </cell>
        </row>
        <row r="2141">
          <cell r="C2141" t="str">
            <v>21-0352</v>
          </cell>
          <cell r="D2141" t="str">
            <v>TXNVSV096A001</v>
          </cell>
          <cell r="E2141" t="str">
            <v>NESTLE VENEZUELA, S.A.</v>
          </cell>
          <cell r="F2141" t="str">
            <v>LAMINACION IMPRESA SVELTY 400g</v>
          </cell>
          <cell r="G2141" t="str">
            <v>CX</v>
          </cell>
          <cell r="H2141" t="str">
            <v>LAMINACION</v>
          </cell>
        </row>
        <row r="2142">
          <cell r="C2142" t="str">
            <v>01-3591</v>
          </cell>
          <cell r="D2142" t="str">
            <v>TXPADQ045B002</v>
          </cell>
          <cell r="E2142" t="str">
            <v>PEPSICO ALIMENTOS, S.C.A.</v>
          </cell>
          <cell r="F2142" t="str">
            <v xml:space="preserve">LAMINACIÓN IMPRESA DORITOS MEGA QUESO XXL 420 g  </v>
          </cell>
          <cell r="G2142" t="str">
            <v>CX</v>
          </cell>
          <cell r="H2142" t="str">
            <v>LAMINACION</v>
          </cell>
        </row>
        <row r="2143">
          <cell r="C2143" t="str">
            <v>01-3594</v>
          </cell>
          <cell r="D2143" t="str">
            <v>TXPARO040B001</v>
          </cell>
          <cell r="E2143" t="str">
            <v>PEPSICO ALIMENTOS, S.C.A.</v>
          </cell>
          <cell r="F2143" t="str">
            <v>LAMINACIÓN IMPRESA RUFFLES ORIGINAL 36g</v>
          </cell>
          <cell r="G2143" t="str">
            <v>CX</v>
          </cell>
          <cell r="H2143" t="str">
            <v>LAMINACION</v>
          </cell>
        </row>
        <row r="2144">
          <cell r="C2144" t="str">
            <v>01-3596</v>
          </cell>
          <cell r="D2144" t="str">
            <v>TXPARF040B002</v>
          </cell>
          <cell r="E2144" t="str">
            <v>PEPSICO ALIMENTOS, S.C.A.</v>
          </cell>
          <cell r="F2144" t="str">
            <v>LAMINACION IMPRESA RUFFLES QUESO 125g</v>
          </cell>
          <cell r="G2144" t="str">
            <v>CX</v>
          </cell>
          <cell r="H2144" t="str">
            <v>LAMINACION</v>
          </cell>
        </row>
        <row r="2145">
          <cell r="C2145" t="str">
            <v>01-3611</v>
          </cell>
          <cell r="D2145" t="str">
            <v>TXAVEM028A001</v>
          </cell>
          <cell r="E2145" t="str">
            <v>AMCOR RIGID PACKAGING DE VENEZUELA, S.A.</v>
          </cell>
          <cell r="F2145" t="str">
            <v>ETIQUETA IMPRESA MINALBA 1,5 L</v>
          </cell>
          <cell r="G2145" t="str">
            <v>CX</v>
          </cell>
          <cell r="H2145" t="str">
            <v>CORTE</v>
          </cell>
        </row>
        <row r="2146">
          <cell r="C2146" t="str">
            <v>01-3612</v>
          </cell>
          <cell r="D2146" t="str">
            <v>TXAVEM028C001</v>
          </cell>
          <cell r="E2146" t="str">
            <v>AMCOR RIGID PACKAGING DE VENEZUELA, S.A.</v>
          </cell>
          <cell r="F2146" t="str">
            <v>ETIQUETA IMPRESA MINALBA 600 cc</v>
          </cell>
          <cell r="G2146" t="str">
            <v>CX</v>
          </cell>
          <cell r="H2146" t="str">
            <v>CORTE</v>
          </cell>
        </row>
        <row r="2147">
          <cell r="C2147" t="str">
            <v>01-3613</v>
          </cell>
          <cell r="D2147" t="str">
            <v>TXAVEM028B001</v>
          </cell>
          <cell r="E2147" t="str">
            <v>AMCOR RIGID PACKAGING DE VENEZUELA, S.A.</v>
          </cell>
          <cell r="F2147" t="str">
            <v>ETIQUETA  IMPRESA MINALBA 5 L</v>
          </cell>
          <cell r="G2147" t="str">
            <v>CX</v>
          </cell>
          <cell r="H2147" t="str">
            <v>CORTE</v>
          </cell>
        </row>
        <row r="2148">
          <cell r="C2148" t="str">
            <v>01-3610</v>
          </cell>
          <cell r="D2148" t="str">
            <v>TXAVEM028D001</v>
          </cell>
          <cell r="E2148" t="str">
            <v>AMCOR RIGID PACKAGING DE VENEZUELA, S.A.</v>
          </cell>
          <cell r="F2148" t="str">
            <v>ETIQUETA IMPRESA MINALBA 355cc</v>
          </cell>
          <cell r="G2148" t="str">
            <v>CX</v>
          </cell>
          <cell r="H2148" t="str">
            <v>CORTE</v>
          </cell>
        </row>
        <row r="2149">
          <cell r="C2149" t="str">
            <v>01-3575</v>
          </cell>
          <cell r="D2149" t="str">
            <v>TMGCOY029A001</v>
          </cell>
          <cell r="E2149" t="str">
            <v>GENIA CARE, C.A.</v>
          </cell>
          <cell r="F2149" t="str">
            <v>ENVOLTORIOS IMPRESO ORTOBAN VENDAS YESO</v>
          </cell>
          <cell r="G2149" t="str">
            <v>MCL</v>
          </cell>
          <cell r="H2149" t="str">
            <v>CORTE</v>
          </cell>
        </row>
        <row r="2150">
          <cell r="C2150" t="str">
            <v>01-3602</v>
          </cell>
          <cell r="D2150" t="str">
            <v>TXPCPF023C001</v>
          </cell>
          <cell r="E2150" t="str">
            <v xml:space="preserve">PEPSI-COLA VENEZUELA, C.A. </v>
          </cell>
          <cell r="F2150" t="str">
            <v>ETIQUETA IMPRESA PEPSI  FREE 2 L</v>
          </cell>
          <cell r="G2150" t="str">
            <v>CX</v>
          </cell>
          <cell r="H2150" t="str">
            <v>CORTE</v>
          </cell>
        </row>
        <row r="2151">
          <cell r="C2151" t="str">
            <v>01-3600</v>
          </cell>
          <cell r="D2151" t="str">
            <v>TXPCEP023B001</v>
          </cell>
          <cell r="E2151" t="str">
            <v xml:space="preserve">PEPSI-COLA VENEZUELA, C.A. </v>
          </cell>
          <cell r="F2151" t="str">
            <v>ETIQUETA IMPRESA  PEPSI FREE 1 L</v>
          </cell>
          <cell r="G2151" t="str">
            <v>CX</v>
          </cell>
          <cell r="H2151" t="str">
            <v>CORTE</v>
          </cell>
        </row>
        <row r="2152">
          <cell r="C2152" t="str">
            <v>01-3601</v>
          </cell>
          <cell r="D2152" t="str">
            <v>TXPCSC023C001</v>
          </cell>
          <cell r="E2152" t="str">
            <v xml:space="preserve">PEPSI-COLA VENEZUELA, C.A. </v>
          </cell>
          <cell r="F2152" t="str">
            <v>ETIQUETA IMPRESA SEVEN UP CERO 1,5L</v>
          </cell>
          <cell r="G2152" t="str">
            <v>CX</v>
          </cell>
          <cell r="H2152" t="str">
            <v>CORTE</v>
          </cell>
        </row>
        <row r="2153">
          <cell r="C2153" t="str">
            <v>32-006458</v>
          </cell>
          <cell r="D2153" t="str">
            <v>TMLEAF102A001</v>
          </cell>
          <cell r="E2153" t="str">
            <v>LABORATORIOS ELMOR, S.A.</v>
          </cell>
          <cell r="F2153" t="str">
            <v>LAMINACION MTP IMPRESA ALRES FORTE 3 g</v>
          </cell>
          <cell r="G2153" t="str">
            <v>MCL</v>
          </cell>
          <cell r="H2153" t="str">
            <v>LAMINACION</v>
          </cell>
        </row>
        <row r="2154">
          <cell r="C2154" t="str">
            <v>32-006465</v>
          </cell>
          <cell r="D2154" t="str">
            <v>TMAAES061A001</v>
          </cell>
          <cell r="E2154" t="str">
            <v>ALIMENTOS AGLOW VE C.A.</v>
          </cell>
          <cell r="F2154" t="str">
            <v>POLYPOUCH IMPRESO SACHET EDULCORANTE  SWEETEST 1g</v>
          </cell>
          <cell r="G2154" t="str">
            <v>MCL</v>
          </cell>
          <cell r="H2154" t="str">
            <v>LAMINACION</v>
          </cell>
        </row>
        <row r="2155">
          <cell r="C2155" t="str">
            <v>32-006444</v>
          </cell>
          <cell r="D2155" t="str">
            <v>TMARMZ044A001</v>
          </cell>
          <cell r="E2155" t="str">
            <v>ALFONZO RIVAS &amp; CIA, C.A.</v>
          </cell>
          <cell r="F2155" t="str">
            <v>LAMINACION IMPRESA MAIZINA 90 g</v>
          </cell>
          <cell r="G2155" t="str">
            <v>MCL</v>
          </cell>
          <cell r="H2155" t="str">
            <v>LAMINACION</v>
          </cell>
        </row>
        <row r="2156">
          <cell r="C2156" t="str">
            <v>32-006445</v>
          </cell>
          <cell r="D2156" t="str">
            <v>TMARMZ044D001</v>
          </cell>
          <cell r="E2156" t="str">
            <v>ALFONZO RIVAS &amp; CIA, C.A.</v>
          </cell>
          <cell r="F2156" t="str">
            <v>LAMINACION IMPRESA MAIZINA 200g</v>
          </cell>
          <cell r="G2156" t="str">
            <v>MCL</v>
          </cell>
          <cell r="H2156" t="str">
            <v>LAMINACION</v>
          </cell>
        </row>
        <row r="2157">
          <cell r="C2157" t="str">
            <v>32-006443</v>
          </cell>
          <cell r="D2157" t="str">
            <v>TMARMZ044C001</v>
          </cell>
          <cell r="E2157" t="str">
            <v>ALFONZO RIVAS &amp; CIA, C.A.</v>
          </cell>
          <cell r="F2157" t="str">
            <v>LAMINACION IMPRESA MAIZINA 800g</v>
          </cell>
          <cell r="G2157" t="str">
            <v>MCL</v>
          </cell>
          <cell r="H2157" t="str">
            <v>LAMINACION</v>
          </cell>
        </row>
        <row r="2158">
          <cell r="C2158" t="str">
            <v>01-3621</v>
          </cell>
          <cell r="D2158" t="str">
            <v>TMTTGP207A001</v>
          </cell>
          <cell r="E2158" t="str">
            <v xml:space="preserve">INDUSTRIAS DE TAPAS TAIME, C.A </v>
          </cell>
          <cell r="F2158" t="str">
            <v>LINER MTP IMP. GARANTIA DE PUREZA</v>
          </cell>
          <cell r="G2158" t="str">
            <v>MCL</v>
          </cell>
          <cell r="H2158" t="str">
            <v>LAMINACION</v>
          </cell>
        </row>
        <row r="2159">
          <cell r="C2159" t="str">
            <v>01-3597</v>
          </cell>
          <cell r="D2159" t="str">
            <v>TXPADF040A001</v>
          </cell>
          <cell r="E2159" t="str">
            <v>PEPSICO ALIMENTOS, S.C.A.</v>
          </cell>
          <cell r="F2159" t="str">
            <v>LAMINACION IMPRESA DORITOS FLAMIN HOT 140g.</v>
          </cell>
          <cell r="G2159" t="str">
            <v>CX</v>
          </cell>
          <cell r="H2159" t="str">
            <v>LAMINACION</v>
          </cell>
        </row>
        <row r="2160">
          <cell r="C2160" t="str">
            <v>01-3598</v>
          </cell>
          <cell r="D2160" t="str">
            <v>TXPADF040B001</v>
          </cell>
          <cell r="E2160" t="str">
            <v>PEPSICO ALIMENTOS, S.C.A.</v>
          </cell>
          <cell r="F2160" t="str">
            <v>LAMINACION IMPRESA DORITOS FLAMIN HOT 42g.</v>
          </cell>
          <cell r="G2160" t="str">
            <v>CX</v>
          </cell>
          <cell r="H2160" t="str">
            <v>LAMINACION</v>
          </cell>
        </row>
        <row r="2161">
          <cell r="C2161" t="str">
            <v>01-3595</v>
          </cell>
          <cell r="D2161" t="str">
            <v>TXPAMP045A002</v>
          </cell>
          <cell r="E2161" t="str">
            <v>PEPSICO ALIMENTOS, S.C.A.</v>
          </cell>
          <cell r="F2161" t="str">
            <v>LAMINACION IMPRESA CHEETOS MEGA PUFFS XXL 270g</v>
          </cell>
          <cell r="G2161" t="str">
            <v>CX</v>
          </cell>
          <cell r="H2161" t="str">
            <v>LAMINACION</v>
          </cell>
        </row>
        <row r="2162">
          <cell r="C2162" t="str">
            <v>01-3599</v>
          </cell>
          <cell r="D2162" t="str">
            <v>TXPACB036B002</v>
          </cell>
          <cell r="E2162" t="str">
            <v>PEPSICO ALIMENTOS, S.C.A.</v>
          </cell>
          <cell r="F2162" t="str">
            <v>LAMINACION IMPRESA CHEETOS BOLIQUESO 110g</v>
          </cell>
          <cell r="G2162" t="str">
            <v>CX</v>
          </cell>
          <cell r="H2162" t="str">
            <v>LAMINACION</v>
          </cell>
        </row>
        <row r="2163">
          <cell r="C2163" t="str">
            <v>01-3622</v>
          </cell>
          <cell r="D2163" t="str">
            <v>TMMCAE060A010</v>
          </cell>
          <cell r="E2163" t="str">
            <v>DISTRIBUIDORA VALERITA, C.A.</v>
          </cell>
          <cell r="F2163" t="str">
            <v>POLYPOUCH  IMPRESO ANTIGRASO ESTÁNDAR</v>
          </cell>
          <cell r="G2163" t="str">
            <v>MCL</v>
          </cell>
          <cell r="H2163" t="str">
            <v>LAMINACION</v>
          </cell>
        </row>
        <row r="2164">
          <cell r="C2164" t="str">
            <v>01-3606</v>
          </cell>
          <cell r="D2164" t="str">
            <v>TMAWAR060C001</v>
          </cell>
          <cell r="E2164" t="str">
            <v>ALUM-WARE PRODUCTOS DE ALUMINIO C.A.</v>
          </cell>
          <cell r="F2164" t="str">
            <v>POLYPOUCH IMPRESO ANTIGRASO</v>
          </cell>
          <cell r="G2164" t="str">
            <v>MCL</v>
          </cell>
          <cell r="H2164" t="str">
            <v>LAMINACION</v>
          </cell>
        </row>
        <row r="2165">
          <cell r="C2165" t="str">
            <v>01-3608</v>
          </cell>
          <cell r="D2165" t="str">
            <v>TMAWAR060B001</v>
          </cell>
          <cell r="E2165" t="str">
            <v>ALUM-WARE PRODUCTOS DE ALUMINIO C.A.</v>
          </cell>
          <cell r="F2165" t="str">
            <v>POLYPOUCH IMPRESO ANTIGRASO ALUM-WARE</v>
          </cell>
          <cell r="G2165" t="str">
            <v>MCL</v>
          </cell>
          <cell r="H2165" t="str">
            <v>LAMINACION</v>
          </cell>
        </row>
        <row r="2166">
          <cell r="C2166" t="str">
            <v>01-3620</v>
          </cell>
          <cell r="D2166" t="str">
            <v>TMMCAE060A001</v>
          </cell>
          <cell r="E2166" t="str">
            <v>MORROCEL C.A.</v>
          </cell>
          <cell r="F2166" t="str">
            <v>POLYPOUCH IMPRESO ANTIGRASO ESTANDAR</v>
          </cell>
          <cell r="G2166" t="str">
            <v>MCL</v>
          </cell>
          <cell r="H2166" t="str">
            <v>LAMINACION</v>
          </cell>
        </row>
        <row r="2167">
          <cell r="C2167" t="str">
            <v>21-0367</v>
          </cell>
          <cell r="D2167" t="str">
            <v>TXAMKE040A003</v>
          </cell>
          <cell r="E2167" t="str">
            <v>ALIMENTOS MUNCHY, C.A.</v>
          </cell>
          <cell r="F2167" t="str">
            <v>LAMINACION IMPRESA KESITOS 25 g</v>
          </cell>
          <cell r="G2167" t="str">
            <v>CX</v>
          </cell>
          <cell r="H2167" t="str">
            <v>LAMINACION</v>
          </cell>
        </row>
        <row r="2168">
          <cell r="C2168" t="str">
            <v>32-006466</v>
          </cell>
          <cell r="D2168" t="str">
            <v>TMLIPR0370001</v>
          </cell>
          <cell r="E2168" t="str">
            <v>LITO INNOVACIÓN 3.000, C. A.</v>
          </cell>
          <cell r="F2168" t="str">
            <v>POLYPOUCH SIN IMPRESIÓN</v>
          </cell>
          <cell r="G2168" t="str">
            <v>MCL</v>
          </cell>
          <cell r="H2168" t="str">
            <v>LAMINACION</v>
          </cell>
        </row>
        <row r="2169">
          <cell r="C2169" t="str">
            <v>01-3614</v>
          </cell>
          <cell r="D2169" t="str">
            <v>TMSVRM0990010</v>
          </cell>
          <cell r="E2169" t="str">
            <v>SONOCO VENEZOLANA, C.A.</v>
          </cell>
          <cell r="F2169" t="str">
            <v xml:space="preserve">LAMINACION LINER RM-511 SIN IMPRESIÓN </v>
          </cell>
          <cell r="G2169" t="str">
            <v>MCL</v>
          </cell>
          <cell r="H2169" t="str">
            <v>LAMINACION</v>
          </cell>
        </row>
        <row r="2170">
          <cell r="C2170" t="str">
            <v>01-3573</v>
          </cell>
          <cell r="D2170" t="str">
            <v>TMSVRM0990010</v>
          </cell>
          <cell r="E2170" t="str">
            <v>SONOCO VENEZOLANA, C.A.</v>
          </cell>
          <cell r="F2170" t="str">
            <v xml:space="preserve">LAMINACION LINER RM-511 SIN IMPRESIÓN </v>
          </cell>
          <cell r="G2170" t="str">
            <v>MCL</v>
          </cell>
          <cell r="H2170" t="str">
            <v>LAMINACION</v>
          </cell>
        </row>
        <row r="2171">
          <cell r="C2171" t="str">
            <v>01-3619</v>
          </cell>
          <cell r="D2171" t="str">
            <v>TMEDFS0270001</v>
          </cell>
          <cell r="E2171" t="str">
            <v>FABRICA DE PRODUCTOS IMPERMEABILIZANTES EDIL C.A.,</v>
          </cell>
          <cell r="F2171" t="str">
            <v>FILM TRANSPARENTE SILICONIZADO SIN IMPRESIÓN</v>
          </cell>
          <cell r="G2171" t="str">
            <v>MCL</v>
          </cell>
          <cell r="H2171" t="str">
            <v>LAMINACION</v>
          </cell>
        </row>
        <row r="2172">
          <cell r="C2172" t="str">
            <v>21-0368</v>
          </cell>
          <cell r="D2172" t="str">
            <v>TXAMKE040B002</v>
          </cell>
          <cell r="E2172" t="str">
            <v>ALIMENTOS MUNCHY, C.A.</v>
          </cell>
          <cell r="F2172" t="str">
            <v>LAMINACION IMPRESA KESITOS 85 g</v>
          </cell>
          <cell r="G2172" t="str">
            <v>CX</v>
          </cell>
          <cell r="H2172" t="str">
            <v>LAMINACION</v>
          </cell>
        </row>
        <row r="2173">
          <cell r="C2173" t="str">
            <v>21-0369</v>
          </cell>
          <cell r="D2173" t="str">
            <v>TXAMCK040A002</v>
          </cell>
          <cell r="E2173" t="str">
            <v>ALIMENTOS MUNCHY, C.A.</v>
          </cell>
          <cell r="F2173" t="str">
            <v>LAMINACION IMPRESA CHIS KESITOS 45 g.</v>
          </cell>
          <cell r="G2173" t="str">
            <v>CX</v>
          </cell>
          <cell r="H2173" t="str">
            <v>LAMINACION</v>
          </cell>
        </row>
        <row r="2174">
          <cell r="C2174" t="str">
            <v>21-0370</v>
          </cell>
          <cell r="D2174" t="str">
            <v>TXAMCK040B002</v>
          </cell>
          <cell r="E2174" t="str">
            <v>ALIMENTOS MUNCHY, C.A.</v>
          </cell>
          <cell r="F2174" t="str">
            <v>LAMINACION IMPRESA CHIS KESITOS 145 g.</v>
          </cell>
          <cell r="G2174" t="str">
            <v>CX</v>
          </cell>
          <cell r="H2174" t="str">
            <v>LAMINACION</v>
          </cell>
        </row>
        <row r="2175">
          <cell r="C2175" t="str">
            <v>32-006459</v>
          </cell>
          <cell r="D2175" t="str">
            <v>TXHCHM042A001</v>
          </cell>
          <cell r="E2175" t="str">
            <v>HELADOS CALI, C.A.</v>
          </cell>
          <cell r="F2175" t="str">
            <v>LAMINACION ENVOLTORIO IMPRESO HELADOS MAUSI 70cm3</v>
          </cell>
          <cell r="G2175" t="str">
            <v>CX</v>
          </cell>
          <cell r="H2175" t="str">
            <v>LAMINACION</v>
          </cell>
        </row>
        <row r="2176">
          <cell r="C2176" t="str">
            <v>01-3629</v>
          </cell>
          <cell r="D2176" t="str">
            <v>TXPADQ040A001</v>
          </cell>
          <cell r="E2176" t="str">
            <v>PEPSICO ALIMENTOS, S.C.A.</v>
          </cell>
          <cell r="F2176" t="str">
            <v>LAMINACIÓN IMPRESA DORITOS MEGA QUESO 150g.</v>
          </cell>
          <cell r="G2176" t="str">
            <v>CX</v>
          </cell>
          <cell r="H2176" t="str">
            <v>LAMINACION</v>
          </cell>
        </row>
        <row r="2177">
          <cell r="C2177" t="str">
            <v>01-3630</v>
          </cell>
          <cell r="D2177" t="str">
            <v>TXPACT040B003</v>
          </cell>
          <cell r="E2177" t="str">
            <v>PEPSICO ALIMENTOS, S.C.A.</v>
          </cell>
          <cell r="F2177" t="str">
            <v>LAMINACION IMPRESA CHEESE TRIS 54g</v>
          </cell>
          <cell r="G2177" t="str">
            <v>CX</v>
          </cell>
          <cell r="H2177" t="str">
            <v>LAMINACION</v>
          </cell>
        </row>
        <row r="2178">
          <cell r="C2178" t="str">
            <v>32-006460</v>
          </cell>
          <cell r="D2178" t="str">
            <v>TXHCMP028A001</v>
          </cell>
          <cell r="E2178" t="str">
            <v>HELADOS CALI, C.A.</v>
          </cell>
          <cell r="F2178" t="str">
            <v>ENVOLTORIO IMPRESO HELADOS MAX POLET 122cm³</v>
          </cell>
          <cell r="G2178" t="str">
            <v>CX</v>
          </cell>
          <cell r="H2178" t="str">
            <v>CORTE</v>
          </cell>
        </row>
        <row r="2179">
          <cell r="C2179" t="str">
            <v>01-3632</v>
          </cell>
          <cell r="D2179" t="str">
            <v>TMSSAL1190001</v>
          </cell>
          <cell r="E2179" t="str">
            <v>ETIQUETAS SOL SIL C.A</v>
          </cell>
          <cell r="F2179" t="str">
            <v>ALUMINIO LAMINADO SIN IMPRESIÓN</v>
          </cell>
          <cell r="G2179" t="str">
            <v>MCL</v>
          </cell>
          <cell r="H2179" t="str">
            <v>CORTE</v>
          </cell>
        </row>
        <row r="2180">
          <cell r="C2180" t="str">
            <v>01-3609</v>
          </cell>
          <cell r="D2180" t="str">
            <v>TMAWAA060B001</v>
          </cell>
          <cell r="E2180" t="str">
            <v>ALUM-WARE PRODUCTOS DE ALUMINIO C.A.</v>
          </cell>
          <cell r="F2180" t="str">
            <v>POLYPOUCH IMPRESO ANTIGRASO ALUM-WARE</v>
          </cell>
          <cell r="G2180" t="str">
            <v>MCL</v>
          </cell>
          <cell r="H2180" t="str">
            <v>CORTE</v>
          </cell>
        </row>
        <row r="2181">
          <cell r="C2181" t="str">
            <v>32-006463</v>
          </cell>
          <cell r="D2181" t="str">
            <v>TMARYC096A001</v>
          </cell>
          <cell r="E2181" t="str">
            <v>ALFONZO RIVAS &amp; CIA, C.A.</v>
          </cell>
          <cell r="F2181" t="str">
            <v>LAMINACION IMPRESA YELIGHT CEREZA 12 g</v>
          </cell>
          <cell r="G2181" t="str">
            <v>MCL</v>
          </cell>
          <cell r="H2181" t="str">
            <v>LAMINACION</v>
          </cell>
        </row>
        <row r="2182">
          <cell r="C2182" t="str">
            <v>21-0350</v>
          </cell>
          <cell r="D2182" t="str">
            <v>TXAMAQ042A001</v>
          </cell>
          <cell r="E2182" t="str">
            <v>ALIMENTOS MUNCHY, C.A.</v>
          </cell>
          <cell r="F2182" t="str">
            <v>LAMINACION IMPRESA ANAQUEL MUNCHY</v>
          </cell>
          <cell r="G2182" t="str">
            <v>CX</v>
          </cell>
          <cell r="H2182" t="str">
            <v>LAMINACION</v>
          </cell>
        </row>
        <row r="2183">
          <cell r="C2183" t="str">
            <v>32-006474</v>
          </cell>
          <cell r="D2183" t="str">
            <v>TXNVPN040A001</v>
          </cell>
          <cell r="E2183" t="str">
            <v>NUCITA VENEZOLANA. NUCIVEN, C.A.</v>
          </cell>
          <cell r="F2183" t="str">
            <v>LAMINACION IMPRESA PIRULIN 60g</v>
          </cell>
          <cell r="G2183" t="str">
            <v>CX</v>
          </cell>
          <cell r="H2183" t="str">
            <v>LAMINACION</v>
          </cell>
        </row>
        <row r="2184">
          <cell r="C2184" t="str">
            <v>32-006475</v>
          </cell>
          <cell r="D2184" t="str">
            <v>TXNVPI039A001</v>
          </cell>
          <cell r="E2184" t="str">
            <v>NUCITA VENEZOLANA. NUCIVEN, C.A.</v>
          </cell>
          <cell r="F2184" t="str">
            <v>LAMINACION IMPRESA PIRULIN LUJO</v>
          </cell>
          <cell r="G2184" t="str">
            <v>CX</v>
          </cell>
          <cell r="H2184" t="str">
            <v>LAMINACION</v>
          </cell>
        </row>
        <row r="2185">
          <cell r="C2185" t="str">
            <v>01-3652</v>
          </cell>
          <cell r="D2185" t="str">
            <v>TXCLRS029A001</v>
          </cell>
          <cell r="E2185" t="str">
            <v>CELOVEN, C.A.</v>
          </cell>
          <cell r="F2185" t="str">
            <v>DECOCEL IMPRESO SOLIDO ROSADO P-210</v>
          </cell>
          <cell r="G2185" t="str">
            <v>MCL</v>
          </cell>
          <cell r="H2185" t="str">
            <v>LAMINACION</v>
          </cell>
        </row>
        <row r="2186">
          <cell r="C2186" t="str">
            <v>01-3653</v>
          </cell>
          <cell r="D2186" t="str">
            <v>TXCLFU029A001</v>
          </cell>
          <cell r="E2186" t="str">
            <v>CELOVEN, C.A.</v>
          </cell>
          <cell r="F2186" t="str">
            <v xml:space="preserve">DECOCEL IMPRESO SOLID0 FUCSIA </v>
          </cell>
          <cell r="G2186" t="str">
            <v>CX</v>
          </cell>
          <cell r="H2186" t="str">
            <v>LAMINACION</v>
          </cell>
        </row>
        <row r="2187">
          <cell r="C2187" t="str">
            <v>01-3634</v>
          </cell>
          <cell r="D2187" t="str">
            <v>TMAPKN096A001</v>
          </cell>
          <cell r="E2187" t="str">
            <v>ALIMENTOS POLAR COMERCIAL, C.A.</v>
          </cell>
          <cell r="F2187" t="str">
            <v>LAMINACION IMPRESA KONGA NARANJA 30g</v>
          </cell>
          <cell r="G2187" t="str">
            <v>MCL</v>
          </cell>
          <cell r="H2187" t="str">
            <v>LAMINACION</v>
          </cell>
        </row>
        <row r="2188">
          <cell r="C2188" t="str">
            <v>01-3633</v>
          </cell>
          <cell r="D2188" t="str">
            <v>TMAPKL096A001</v>
          </cell>
          <cell r="E2188" t="str">
            <v>ALIMENTOS POLAR COMERCIAL, C.A.</v>
          </cell>
          <cell r="F2188" t="str">
            <v>LAMINACION IMPRESA KONGA LIMON 30g</v>
          </cell>
          <cell r="G2188" t="str">
            <v>MCL</v>
          </cell>
          <cell r="H2188" t="str">
            <v>LAMINACION</v>
          </cell>
        </row>
        <row r="2189">
          <cell r="C2189" t="str">
            <v>01-3658</v>
          </cell>
          <cell r="D2189" t="str">
            <v>TMMCAE060A003</v>
          </cell>
          <cell r="E2189" t="str">
            <v>DISTRIBUIDORA PLASTICSUR, C.A.</v>
          </cell>
          <cell r="F2189" t="str">
            <v>POLYPOUCH IMPRESO ANTIGRASO ESTANDAR</v>
          </cell>
          <cell r="G2189" t="str">
            <v>MCL</v>
          </cell>
          <cell r="H2189" t="str">
            <v>CORTE</v>
          </cell>
        </row>
        <row r="2190">
          <cell r="C2190" t="str">
            <v>01-3659</v>
          </cell>
          <cell r="D2190" t="str">
            <v>TMMCAE060A003</v>
          </cell>
          <cell r="E2190" t="str">
            <v>DISTRIBUIDORA PLASTICSUR, C.A.</v>
          </cell>
          <cell r="F2190" t="str">
            <v>POLYPOUCH IMPRESO ANTIGRASO ESTANDAR</v>
          </cell>
          <cell r="G2190" t="str">
            <v>MCL</v>
          </cell>
          <cell r="H2190" t="str">
            <v>CORTE</v>
          </cell>
        </row>
        <row r="2191">
          <cell r="C2191" t="str">
            <v>01-3657</v>
          </cell>
          <cell r="D2191" t="str">
            <v>TMAYGP199A004</v>
          </cell>
          <cell r="E2191" t="str">
            <v>ANAYANSI,C.A.</v>
          </cell>
          <cell r="F2191" t="str">
            <v>LINER TERMOSELLABLE MTP  IMPRESO GARANTIA DE PUREZA</v>
          </cell>
          <cell r="G2191" t="str">
            <v>MCL</v>
          </cell>
          <cell r="H2191" t="str">
            <v>CORTE</v>
          </cell>
        </row>
        <row r="2192">
          <cell r="C2192" t="str">
            <v>01-3625</v>
          </cell>
          <cell r="D2192" t="str">
            <v>TMMLPL072A001</v>
          </cell>
          <cell r="E2192" t="str">
            <v>MONTALAR DE VENEZUELA, S.A.</v>
          </cell>
          <cell r="F2192" t="str">
            <v>LAMINACIÓN IMPRESA PAPELÓN LIMÓN 115g</v>
          </cell>
          <cell r="G2192" t="str">
            <v>MCL</v>
          </cell>
          <cell r="H2192" t="str">
            <v>LAMINACION</v>
          </cell>
        </row>
        <row r="2193">
          <cell r="C2193" t="str">
            <v>01-3645</v>
          </cell>
          <cell r="D2193" t="str">
            <v>TMCLFU089A001</v>
          </cell>
          <cell r="E2193" t="str">
            <v>CELOVEN, C.A.</v>
          </cell>
          <cell r="F2193" t="str">
            <v>LAMINACION IMPRESA DECOCEL SOLIDO FUCSIA</v>
          </cell>
          <cell r="G2193" t="str">
            <v>MCL</v>
          </cell>
          <cell r="H2193" t="str">
            <v>LAMINACION</v>
          </cell>
        </row>
        <row r="2194">
          <cell r="C2194" t="str">
            <v>01-3640</v>
          </cell>
          <cell r="D2194" t="str">
            <v>TMCLAI089A001</v>
          </cell>
          <cell r="E2194" t="str">
            <v>CELOVEN, C.A.</v>
          </cell>
          <cell r="F2194" t="str">
            <v>LAMINACION IMPRESA DECOCEL AZUL INTENSO P-287</v>
          </cell>
          <cell r="G2194" t="str">
            <v>MCL</v>
          </cell>
          <cell r="H2194" t="str">
            <v>LAMINACION</v>
          </cell>
        </row>
        <row r="2195">
          <cell r="C2195" t="str">
            <v>01-3643</v>
          </cell>
          <cell r="D2195" t="str">
            <v>TMCLRP089A001</v>
          </cell>
          <cell r="E2195" t="str">
            <v>CELOVEN, C.A.</v>
          </cell>
          <cell r="F2195" t="str">
            <v>LAMINACION IMPRESA DECOCEL SOLIDO ROJO PIGMENTADO</v>
          </cell>
          <cell r="G2195" t="str">
            <v>MCL</v>
          </cell>
          <cell r="H2195" t="str">
            <v>LAMINACION</v>
          </cell>
        </row>
        <row r="2196">
          <cell r="C2196" t="str">
            <v>01-3646</v>
          </cell>
          <cell r="D2196" t="str">
            <v>TMCLVP089A001</v>
          </cell>
          <cell r="E2196" t="str">
            <v>CELOVEN, C.A.</v>
          </cell>
          <cell r="F2196" t="str">
            <v>LAMINACION IMPRESA DECOCEL SOLIDO VERDE PIGMENTADO</v>
          </cell>
          <cell r="G2196" t="str">
            <v>MCL</v>
          </cell>
          <cell r="H2196" t="str">
            <v>LAMINACION</v>
          </cell>
        </row>
        <row r="2197">
          <cell r="C2197" t="str">
            <v>01-3641</v>
          </cell>
          <cell r="D2197" t="str">
            <v>TMCLAT089A001</v>
          </cell>
          <cell r="E2197" t="str">
            <v>CELOVEN, C.A.</v>
          </cell>
          <cell r="F2197" t="str">
            <v>LAMINACION IMPRESA DECOCEL SOLIDO AZUL P-300</v>
          </cell>
          <cell r="G2197" t="str">
            <v>MCL</v>
          </cell>
          <cell r="H2197" t="str">
            <v>LAMINACION</v>
          </cell>
        </row>
        <row r="2198">
          <cell r="C2198" t="str">
            <v>01-3642</v>
          </cell>
          <cell r="D2198" t="str">
            <v>TMCLNG089A001</v>
          </cell>
          <cell r="E2198" t="str">
            <v>CELOVEN, C.A.</v>
          </cell>
          <cell r="F2198" t="str">
            <v>LAMINACION IMPRESA DECOCEL SOLIDO NEGRO</v>
          </cell>
          <cell r="G2198" t="str">
            <v>MCL</v>
          </cell>
          <cell r="H2198" t="str">
            <v>LAMINACION</v>
          </cell>
        </row>
        <row r="2199">
          <cell r="C2199" t="str">
            <v>01-3644</v>
          </cell>
          <cell r="D2199" t="str">
            <v>TMCLRS089A001</v>
          </cell>
          <cell r="E2199" t="str">
            <v>CELOVEN, C.A.</v>
          </cell>
          <cell r="F2199" t="str">
            <v>LAMINACION IMPRESA DECOCEL SOLIDO ROSADO P-210</v>
          </cell>
          <cell r="G2199" t="str">
            <v>MCL</v>
          </cell>
          <cell r="H2199" t="str">
            <v>LAMINACION</v>
          </cell>
        </row>
        <row r="2200">
          <cell r="C2200" t="str">
            <v>01-3647</v>
          </cell>
          <cell r="D2200" t="str">
            <v>TMCLVM089A001</v>
          </cell>
          <cell r="E2200" t="str">
            <v>CELOVEN, C.A.</v>
          </cell>
          <cell r="F2200" t="str">
            <v>LAMINACION IMPRESA DECOCEL SOLIDO VERDE MANZANA P-375</v>
          </cell>
          <cell r="G2200" t="str">
            <v>MCL</v>
          </cell>
          <cell r="H2200" t="str">
            <v>LAMINACION</v>
          </cell>
        </row>
        <row r="2201">
          <cell r="C2201" t="str">
            <v>01-3558</v>
          </cell>
          <cell r="D2201" t="str">
            <v>TMCLAP089A001</v>
          </cell>
          <cell r="E2201" t="str">
            <v>CELOVEN, C.A.</v>
          </cell>
          <cell r="F2201" t="str">
            <v>LAMINACION IMPRESA DECOCEL SOLIDO AZUL PASTEL P-297</v>
          </cell>
          <cell r="G2201" t="str">
            <v>MCL</v>
          </cell>
          <cell r="H2201" t="str">
            <v>LAMINACION</v>
          </cell>
        </row>
        <row r="2202">
          <cell r="C2202" t="str">
            <v>01-3559</v>
          </cell>
          <cell r="D2202" t="str">
            <v>TMCLSP089A001</v>
          </cell>
          <cell r="E2202" t="str">
            <v>CELOVEN, C.A.</v>
          </cell>
          <cell r="F2202" t="str">
            <v>LAMINACION IMPRESA DECOCEL SOLIDO ROSADO PASTEL P-182</v>
          </cell>
          <cell r="G2202" t="str">
            <v>MCL</v>
          </cell>
          <cell r="H2202" t="str">
            <v>LAMINACION</v>
          </cell>
        </row>
        <row r="2203">
          <cell r="C2203" t="str">
            <v>01-3560</v>
          </cell>
          <cell r="D2203" t="str">
            <v>TMCLPA089A001</v>
          </cell>
          <cell r="E2203" t="str">
            <v>CELOVEN, C.A.</v>
          </cell>
          <cell r="F2203" t="str">
            <v>LAMINACION IMPRESA DECOCEL SOLIDO VERDE PASTEL AGUAMARINA P-3255</v>
          </cell>
          <cell r="G2203" t="str">
            <v>MCL</v>
          </cell>
          <cell r="H2203" t="str">
            <v>LAMINACION</v>
          </cell>
        </row>
        <row r="2204">
          <cell r="C2204" t="str">
            <v>01-3561</v>
          </cell>
          <cell r="D2204" t="str">
            <v>TMCLYP089A001</v>
          </cell>
          <cell r="E2204" t="str">
            <v>CELOVEN, C.A.</v>
          </cell>
          <cell r="F2204" t="str">
            <v>LAMINACION IMPRESA DECOCEL SOLIDO AMARILLO PASTEL P-113</v>
          </cell>
          <cell r="G2204" t="str">
            <v>MCL</v>
          </cell>
          <cell r="H2204" t="str">
            <v>LAMINACION</v>
          </cell>
        </row>
        <row r="2205">
          <cell r="C2205" t="str">
            <v>01-3636</v>
          </cell>
          <cell r="D2205" t="str">
            <v>TMCLMF089A001</v>
          </cell>
          <cell r="E2205" t="str">
            <v>CELOVEN, C.A.</v>
          </cell>
          <cell r="F2205" t="str">
            <v>LAMINACION IMPRESA DECOCEL MARIPOSAS Y FLORES</v>
          </cell>
          <cell r="G2205" t="str">
            <v>MCL</v>
          </cell>
          <cell r="H2205" t="str">
            <v>LAMINACION</v>
          </cell>
        </row>
        <row r="2206">
          <cell r="C2206" t="str">
            <v>01-3651</v>
          </cell>
          <cell r="D2206" t="str">
            <v>TXCLRP029A001</v>
          </cell>
          <cell r="E2206" t="str">
            <v>CELOVEN, C.A.</v>
          </cell>
          <cell r="F2206" t="str">
            <v xml:space="preserve">DECOCEL IMPRESO SOLIDO ROJO PIGMENTADO </v>
          </cell>
          <cell r="G2206" t="str">
            <v>CX</v>
          </cell>
          <cell r="H2206" t="str">
            <v>LAMINACION</v>
          </cell>
        </row>
        <row r="2207">
          <cell r="C2207" t="str">
            <v>01-3650</v>
          </cell>
          <cell r="D2207" t="str">
            <v>TXCLNG029A001</v>
          </cell>
          <cell r="E2207" t="str">
            <v>CELOVEN, C.A.</v>
          </cell>
          <cell r="F2207" t="str">
            <v>DECOCEL IMPRESO SOLIDO NEGRO</v>
          </cell>
          <cell r="G2207" t="str">
            <v>CX</v>
          </cell>
          <cell r="H2207" t="str">
            <v>LAMINACION</v>
          </cell>
        </row>
        <row r="2208">
          <cell r="C2208" t="str">
            <v>01-3649</v>
          </cell>
          <cell r="D2208" t="str">
            <v>TXCLAT029A001</v>
          </cell>
          <cell r="E2208" t="str">
            <v>CELOVEN, C.A.</v>
          </cell>
          <cell r="F2208" t="str">
            <v>DECOCEL IMPRESO SOLIDO AZUL P-300</v>
          </cell>
          <cell r="G2208" t="str">
            <v>CX</v>
          </cell>
          <cell r="H2208" t="str">
            <v>LAMINACION</v>
          </cell>
        </row>
        <row r="2209">
          <cell r="C2209" t="str">
            <v>01-3648</v>
          </cell>
          <cell r="D2209" t="str">
            <v>TXCLAI029A001</v>
          </cell>
          <cell r="E2209" t="str">
            <v>CELOVEN, C.A.</v>
          </cell>
          <cell r="F2209" t="str">
            <v>DECOCEL IMPRESO SOLIDO AZUL INTENSO P-287</v>
          </cell>
          <cell r="G2209" t="str">
            <v>CX</v>
          </cell>
          <cell r="H2209" t="str">
            <v>LAMINACION</v>
          </cell>
        </row>
        <row r="2210">
          <cell r="C2210" t="str">
            <v>01-3655</v>
          </cell>
          <cell r="D2210" t="str">
            <v>TXCLVM029A001</v>
          </cell>
          <cell r="E2210" t="str">
            <v>CELOVEN, C.A.</v>
          </cell>
          <cell r="F2210" t="str">
            <v>DECOCEL IMPRESO SOLIDO VERDE MANZANA P-375</v>
          </cell>
          <cell r="G2210" t="str">
            <v>CX</v>
          </cell>
          <cell r="H2210" t="str">
            <v>LAMINACION</v>
          </cell>
        </row>
        <row r="2211">
          <cell r="C2211" t="str">
            <v>01-3654</v>
          </cell>
          <cell r="D2211" t="str">
            <v>TXCLVP029A001</v>
          </cell>
          <cell r="E2211" t="str">
            <v>CELOVEN, C.A.</v>
          </cell>
          <cell r="F2211" t="str">
            <v>DECOCEL IMPRESO SOLIDO VERDE PIGMENTADO</v>
          </cell>
          <cell r="G2211" t="str">
            <v>CX</v>
          </cell>
          <cell r="H2211" t="str">
            <v>LAMINACION</v>
          </cell>
        </row>
        <row r="2212">
          <cell r="C2212" t="str">
            <v>01-3555</v>
          </cell>
          <cell r="D2212" t="str">
            <v>TXCLSP029A001</v>
          </cell>
          <cell r="E2212" t="str">
            <v>CELOVEN, C.A.</v>
          </cell>
          <cell r="F2212" t="str">
            <v>DECOCEL IMPRESO SOLIDO ROSADO PASTEL P-182</v>
          </cell>
          <cell r="G2212" t="str">
            <v>CX</v>
          </cell>
          <cell r="H2212" t="str">
            <v>LAMINACION</v>
          </cell>
        </row>
        <row r="2213">
          <cell r="C2213" t="str">
            <v>01-3554</v>
          </cell>
          <cell r="D2213" t="str">
            <v>TXCLAP029A001</v>
          </cell>
          <cell r="E2213" t="str">
            <v>CELOVEN, C.A.</v>
          </cell>
          <cell r="F2213" t="str">
            <v>DECOCEL IMPRESO SOLIDO AZUL PASTEL P-297</v>
          </cell>
          <cell r="G2213" t="str">
            <v>CX</v>
          </cell>
          <cell r="H2213" t="str">
            <v>LAMINACION</v>
          </cell>
        </row>
        <row r="2214">
          <cell r="C2214" t="str">
            <v>01-3556</v>
          </cell>
          <cell r="D2214" t="str">
            <v>TXCLPA029A001</v>
          </cell>
          <cell r="E2214" t="str">
            <v>CELOVEN, C.A.</v>
          </cell>
          <cell r="F2214" t="str">
            <v>DECOCEL IMPRESO SOLIDO VERDE PASTEL AGUAMARINA P-3255</v>
          </cell>
          <cell r="G2214" t="str">
            <v>CX</v>
          </cell>
          <cell r="H2214" t="str">
            <v>LAMINACION</v>
          </cell>
        </row>
        <row r="2215">
          <cell r="C2215" t="str">
            <v>01-3557</v>
          </cell>
          <cell r="D2215" t="str">
            <v>TXCLYP029A001</v>
          </cell>
          <cell r="E2215" t="str">
            <v>CELOVEN, C.A.</v>
          </cell>
          <cell r="F2215" t="str">
            <v>DECOCEL IMPRESO SOLIDO AMARILLO PASTEL P-113</v>
          </cell>
          <cell r="G2215" t="str">
            <v>CX</v>
          </cell>
          <cell r="H2215" t="str">
            <v>LAMINACION</v>
          </cell>
        </row>
        <row r="2216">
          <cell r="C2216" t="str">
            <v>01-3552</v>
          </cell>
          <cell r="D2216" t="str">
            <v>TXCLES029A001</v>
          </cell>
          <cell r="E2216" t="str">
            <v>CELOVEN, C.A.</v>
          </cell>
          <cell r="F2216" t="str">
            <v>DECOCEL IMPRESO ESCOLAR</v>
          </cell>
          <cell r="G2216" t="str">
            <v>CX</v>
          </cell>
          <cell r="H2216" t="str">
            <v>LAMINACION</v>
          </cell>
        </row>
        <row r="2217">
          <cell r="C2217" t="str">
            <v>01-3635</v>
          </cell>
          <cell r="D2217" t="str">
            <v>TXCLMF029A001</v>
          </cell>
          <cell r="E2217" t="str">
            <v>CELOVEN, C.A.</v>
          </cell>
          <cell r="F2217" t="str">
            <v>DECOCEL IMPRESO MARIPOSAS Y FLORES</v>
          </cell>
          <cell r="G2217" t="str">
            <v>CX</v>
          </cell>
          <cell r="H2217" t="str">
            <v>LAMINACION</v>
          </cell>
        </row>
        <row r="2218">
          <cell r="C2218" t="str">
            <v>01-3549</v>
          </cell>
          <cell r="D2218" t="str">
            <v>TXCLMA029A001</v>
          </cell>
          <cell r="E2218" t="str">
            <v>CELOVEN, C.A.</v>
          </cell>
          <cell r="F2218" t="str">
            <v>DECOCEL IMPRESO MARGARITAS FONDO AZUL</v>
          </cell>
          <cell r="G2218" t="str">
            <v>CX</v>
          </cell>
          <cell r="H2218" t="str">
            <v>LAMINACION</v>
          </cell>
        </row>
        <row r="2219">
          <cell r="C2219" t="str">
            <v>01-3548</v>
          </cell>
          <cell r="D2219" t="str">
            <v>TXCLMN029A001</v>
          </cell>
          <cell r="E2219" t="str">
            <v>CELOVEN, C.A.</v>
          </cell>
          <cell r="F2219" t="str">
            <v>DECOCEL IMPRESO MARGARITAS FONDO NEGRO</v>
          </cell>
          <cell r="G2219" t="str">
            <v>CX</v>
          </cell>
          <cell r="H2219" t="str">
            <v>LAMINACION</v>
          </cell>
        </row>
        <row r="2220">
          <cell r="C2220" t="str">
            <v>01-3664</v>
          </cell>
          <cell r="D2220" t="str">
            <v>TMMCAE060A003</v>
          </cell>
          <cell r="E2220" t="str">
            <v>COMERCIALIZADORA Y DISTRIBUIDORA DOMA,C.A</v>
          </cell>
          <cell r="F2220" t="str">
            <v>POLYPOUCH IMPRESO ANTIGRASO ESTANDAR</v>
          </cell>
          <cell r="G2220" t="str">
            <v>MCL</v>
          </cell>
          <cell r="H2220" t="str">
            <v>CORTE</v>
          </cell>
        </row>
        <row r="2221">
          <cell r="C2221" t="str">
            <v>01-3553</v>
          </cell>
          <cell r="D2221" t="str">
            <v>TMCLEES089A001</v>
          </cell>
          <cell r="E2221" t="str">
            <v>CELOVEN, C.A.</v>
          </cell>
          <cell r="F2221" t="str">
            <v>LAMINACION IMPRESA DECOCEL ESCOLAR</v>
          </cell>
          <cell r="G2221" t="str">
            <v>MCL</v>
          </cell>
          <cell r="H2221" t="str">
            <v>LAMINACION</v>
          </cell>
        </row>
        <row r="2222">
          <cell r="C2222" t="str">
            <v>01-3551</v>
          </cell>
          <cell r="D2222" t="str">
            <v>TMCLMA089A001</v>
          </cell>
          <cell r="E2222" t="str">
            <v>CELOVEN, C.A.</v>
          </cell>
          <cell r="F2222" t="str">
            <v>LAMINACION IMPRESA DECOCEL MARGARITAS FONDO AZUL</v>
          </cell>
          <cell r="G2222" t="str">
            <v>MCL</v>
          </cell>
          <cell r="H2222" t="str">
            <v>LAMINACION</v>
          </cell>
        </row>
        <row r="2223">
          <cell r="C2223" t="str">
            <v>01-3550</v>
          </cell>
          <cell r="D2223" t="str">
            <v>TMCLMN089A001</v>
          </cell>
          <cell r="E2223" t="str">
            <v>CELOVEN, C.A.</v>
          </cell>
          <cell r="F2223" t="str">
            <v>LAMINACION IMPRESA DECOCEL MARGARITAS FONDO NEGRO</v>
          </cell>
          <cell r="G2223" t="str">
            <v>MCL</v>
          </cell>
          <cell r="H2223" t="str">
            <v>LAMINACION</v>
          </cell>
        </row>
        <row r="2224">
          <cell r="C2224" t="str">
            <v>21-0355</v>
          </cell>
          <cell r="D2224" t="str">
            <v>TXNVCL096B001</v>
          </cell>
          <cell r="E2224" t="str">
            <v>NESTLE VENEZUELA, S.A.</v>
          </cell>
          <cell r="F2224" t="str">
            <v>LAMINACION IMPRESA CERELAC 1000g</v>
          </cell>
          <cell r="G2224" t="str">
            <v>CX</v>
          </cell>
          <cell r="H2224" t="str">
            <v>LAMINACION</v>
          </cell>
        </row>
        <row r="2225">
          <cell r="C2225" t="str">
            <v>01-3582</v>
          </cell>
          <cell r="D2225" t="str">
            <v>TXVFBV060A001</v>
          </cell>
          <cell r="E2225" t="str">
            <v>VENEFOIL,C.A.</v>
          </cell>
          <cell r="F2225" t="str">
            <v>BANNER IMPRESO VENEFOIL</v>
          </cell>
          <cell r="G2225" t="str">
            <v>CX</v>
          </cell>
          <cell r="H2225" t="str">
            <v>LAMINACION</v>
          </cell>
        </row>
        <row r="2226">
          <cell r="C2226" t="str">
            <v>01-3674</v>
          </cell>
          <cell r="D2226" t="str">
            <v>TXPADQ045B002</v>
          </cell>
          <cell r="E2226" t="str">
            <v>PEPSICO ALIMENTOS, S.C.A.</v>
          </cell>
          <cell r="F2226" t="str">
            <v xml:space="preserve">LAMINACIÓN IMPRESA DORITOS MEGA QUESO XXL 420 g  </v>
          </cell>
          <cell r="G2226" t="str">
            <v>CX</v>
          </cell>
          <cell r="H2226" t="str">
            <v>LAMINACION</v>
          </cell>
        </row>
        <row r="2227">
          <cell r="C2227" t="str">
            <v>32-006373</v>
          </cell>
          <cell r="D2227" t="str">
            <v>TXTFDN078A001</v>
          </cell>
          <cell r="E2227" t="str">
            <v>INVERSIONES TORREFACCION DEL CAFÉ, C.A</v>
          </cell>
          <cell r="F2227" t="str">
            <v>LAMINACION IMPRESA CAFÉ DELLA NONNA TOSTADO  GRANO  1000 g</v>
          </cell>
          <cell r="G2227" t="str">
            <v>CX</v>
          </cell>
          <cell r="H2227" t="str">
            <v>LAMINACION</v>
          </cell>
        </row>
        <row r="2228">
          <cell r="C2228" t="str">
            <v>32-006460</v>
          </cell>
          <cell r="D2228" t="str">
            <v>TXHCMP028A001</v>
          </cell>
          <cell r="E2228" t="str">
            <v>HELADOS CALI, C.A.</v>
          </cell>
          <cell r="F2228" t="str">
            <v>ENVOLTORIO IMPRESO HELADOS MAX POLET 122cm³</v>
          </cell>
          <cell r="G2228" t="str">
            <v>CX</v>
          </cell>
          <cell r="H2228" t="str">
            <v>CORTE</v>
          </cell>
        </row>
        <row r="2229">
          <cell r="C2229" t="str">
            <v>01-3666</v>
          </cell>
          <cell r="D2229" t="str">
            <v>TXPADQ040A001</v>
          </cell>
          <cell r="E2229" t="str">
            <v>PEPSICO ALIMENTOS, S.C.A.</v>
          </cell>
          <cell r="F2229" t="str">
            <v>LAMINACIÓN IMPRESA DORITOS MEGA QUESO 150g.</v>
          </cell>
          <cell r="G2229" t="str">
            <v>CX</v>
          </cell>
          <cell r="H2229" t="str">
            <v>LAMINACION</v>
          </cell>
        </row>
        <row r="2230">
          <cell r="C2230" t="str">
            <v>01-3668</v>
          </cell>
          <cell r="D2230" t="str">
            <v>TXPARF040A002</v>
          </cell>
          <cell r="E2230" t="str">
            <v>PEPSICO ALIMENTOS, S.C.A.</v>
          </cell>
          <cell r="F2230" t="str">
            <v>LAMINACION IMPRESA RUFFLES QUESO 36g</v>
          </cell>
          <cell r="G2230" t="str">
            <v>CX</v>
          </cell>
          <cell r="H2230" t="str">
            <v>LAMINACION</v>
          </cell>
        </row>
        <row r="2231">
          <cell r="C2231" t="str">
            <v>01-3672</v>
          </cell>
          <cell r="D2231" t="str">
            <v>TXPARF040B002</v>
          </cell>
          <cell r="E2231" t="str">
            <v>PEPSICO ALIMENTOS, S.C.A.</v>
          </cell>
          <cell r="F2231" t="str">
            <v>LAMINACION IMPRESA RUFFLES QUESO 125g</v>
          </cell>
          <cell r="G2231" t="str">
            <v>CX</v>
          </cell>
          <cell r="H2231" t="str">
            <v>LAMINACION</v>
          </cell>
        </row>
        <row r="2232">
          <cell r="C2232" t="str">
            <v>01-3667</v>
          </cell>
          <cell r="D2232" t="str">
            <v>TXPATR040A003</v>
          </cell>
          <cell r="E2232" t="str">
            <v>PEPSICO ALIMENTOS, S.C.A.</v>
          </cell>
          <cell r="F2232" t="str">
            <v>LAMINACION IMPRESA DE TODITO RESUELTO 130g</v>
          </cell>
          <cell r="G2232" t="str">
            <v>CX</v>
          </cell>
          <cell r="H2232" t="str">
            <v>LAMINACION</v>
          </cell>
        </row>
        <row r="2233">
          <cell r="C2233" t="str">
            <v>32-006477</v>
          </cell>
          <cell r="D2233" t="str">
            <v>TXHCFF029A001</v>
          </cell>
          <cell r="E2233" t="str">
            <v>HELADOS CALI, C.A.</v>
          </cell>
          <cell r="F2233" t="str">
            <v>ENVOLTORIO IMPRESO HELADOS FRES SABOR A  FRUTAS 70 cm³</v>
          </cell>
          <cell r="G2233" t="str">
            <v>CX</v>
          </cell>
          <cell r="H2233" t="str">
            <v>CORTE</v>
          </cell>
        </row>
        <row r="2234">
          <cell r="C2234" t="str">
            <v>32-006464</v>
          </cell>
          <cell r="D2234" t="str">
            <v xml:space="preserve">TMCJES061A001 </v>
          </cell>
          <cell r="E2234" t="str">
            <v>CORPORACION JIGMA 1702, C.A.</v>
          </cell>
          <cell r="F2234" t="str">
            <v>POLYPOUCH EDULZANTE DULCILINA SIN CALORIAS BASE SUCRALOSA 1g.</v>
          </cell>
          <cell r="G2234" t="str">
            <v>MCL</v>
          </cell>
          <cell r="H2234" t="str">
            <v>LAMINACION</v>
          </cell>
        </row>
        <row r="2235">
          <cell r="C2235" t="str">
            <v>01-3669</v>
          </cell>
          <cell r="D2235" t="str">
            <v>TXPACB031A002</v>
          </cell>
          <cell r="E2235" t="str">
            <v>PEPSICO ALIMENTOS, S.C.A.</v>
          </cell>
          <cell r="F2235" t="str">
            <v>LAMINACION IMPRESA CHEETOS BOLIQUESO 28g</v>
          </cell>
          <cell r="G2235" t="str">
            <v>CX</v>
          </cell>
          <cell r="H2235" t="str">
            <v>LAMINACION</v>
          </cell>
        </row>
        <row r="2236">
          <cell r="C2236" t="str">
            <v>01-3670</v>
          </cell>
          <cell r="D2236" t="str">
            <v>TXPAPS031A002</v>
          </cell>
          <cell r="E2236" t="str">
            <v>PEPSICO ALIMENTOS, S.C.A.</v>
          </cell>
          <cell r="F2236" t="str">
            <v>LAMINACIÓN IMPRESA PEPITO ORIGINAL (SIN VITAMINA) 25g</v>
          </cell>
          <cell r="G2236" t="str">
            <v>CX</v>
          </cell>
          <cell r="H2236" t="str">
            <v>LAMINACION</v>
          </cell>
        </row>
        <row r="2237">
          <cell r="C2237" t="str">
            <v>01-3671</v>
          </cell>
          <cell r="D2237" t="str">
            <v>TXPAMP036A002</v>
          </cell>
          <cell r="E2237" t="str">
            <v>PEPSICO ALIMENTOS, S.C.A.</v>
          </cell>
          <cell r="F2237" t="str">
            <v>LAMINACION IMPRESA CHEETOS MEGA PUFF 110g</v>
          </cell>
          <cell r="G2237" t="str">
            <v>CX</v>
          </cell>
          <cell r="H2237" t="str">
            <v>LAMINACION</v>
          </cell>
        </row>
        <row r="2238">
          <cell r="C2238" t="str">
            <v>01-3673</v>
          </cell>
          <cell r="D2238" t="str">
            <v>TMAPAL1190010</v>
          </cell>
          <cell r="E2238" t="str">
            <v>ALIMENTOS POLAR COMERCIAL, C.A.</v>
          </cell>
          <cell r="F2238" t="str">
            <v>ALUMINIO LAMINADO SIN IMPRESIÓN</v>
          </cell>
          <cell r="G2238" t="str">
            <v>MCL</v>
          </cell>
          <cell r="H2238" t="str">
            <v>CORTE</v>
          </cell>
        </row>
        <row r="2239">
          <cell r="C2239" t="str">
            <v>32-006465</v>
          </cell>
          <cell r="D2239" t="str">
            <v>TMAAES061A001</v>
          </cell>
          <cell r="E2239" t="str">
            <v>ALIMENTOS AGLOW VE C.A.</v>
          </cell>
          <cell r="F2239" t="str">
            <v>POLYPOUCH IMPRESO SACHET EDULCORANTE  SWEETEST 1g</v>
          </cell>
          <cell r="G2239" t="str">
            <v>MCL</v>
          </cell>
          <cell r="H2239" t="str">
            <v>LAMINACION</v>
          </cell>
        </row>
        <row r="2240">
          <cell r="C2240" t="str">
            <v>32-006476</v>
          </cell>
          <cell r="D2240" t="str">
            <v>TMLIPR0550003</v>
          </cell>
          <cell r="E2240" t="str">
            <v>LITO INNOVACIÓN 3.000, C. A.</v>
          </cell>
          <cell r="F2240" t="str">
            <v>POLYPOUCH SIN IMPRESIÓN</v>
          </cell>
          <cell r="G2240" t="str">
            <v>MCL</v>
          </cell>
          <cell r="H2240" t="str">
            <v>LAMINACION</v>
          </cell>
        </row>
        <row r="2241">
          <cell r="C2241" t="str">
            <v>01-3678</v>
          </cell>
          <cell r="D2241" t="str">
            <v>TMAHPF1090001</v>
          </cell>
          <cell r="E2241" t="str">
            <v>ALIMENTOS HEINZ, C.A.</v>
          </cell>
          <cell r="F2241" t="str">
            <v xml:space="preserve">PAPEL POLY FOIL (MORROTRIPLEX PARA FLAN Y HELADOS) </v>
          </cell>
          <cell r="G2241" t="str">
            <v>MCL</v>
          </cell>
          <cell r="H2241" t="str">
            <v>LAMINACION</v>
          </cell>
        </row>
        <row r="2242">
          <cell r="C2242" t="str">
            <v>21-0375</v>
          </cell>
          <cell r="D2242" t="str">
            <v>TXNVND096A001</v>
          </cell>
          <cell r="E2242" t="str">
            <v>NESTLE VENEZUELA, S.A.</v>
          </cell>
          <cell r="F2242" t="str">
            <v>LAMINACION IMPRESA NIDO FORTICRECE 800g</v>
          </cell>
          <cell r="G2242" t="str">
            <v>CX</v>
          </cell>
          <cell r="H2242" t="str">
            <v>LAMINACION</v>
          </cell>
        </row>
        <row r="2243">
          <cell r="C2243" t="str">
            <v>01-3679</v>
          </cell>
          <cell r="D2243" t="str">
            <v>TMAHPG0700020</v>
          </cell>
          <cell r="E2243" t="str">
            <v>ALIMENTOS HEINZ, C.A.</v>
          </cell>
          <cell r="F2243" t="str">
            <v>POLYPOUCH (LAMINADO PARA GELATINA)</v>
          </cell>
          <cell r="G2243" t="str">
            <v>MCL</v>
          </cell>
          <cell r="H2243" t="str">
            <v>LAMINACION</v>
          </cell>
        </row>
        <row r="2244">
          <cell r="C2244" t="str">
            <v>01-3638</v>
          </cell>
          <cell r="D2244" t="str">
            <v>TMMCFD106A001</v>
          </cell>
          <cell r="E2244" t="str">
            <v>MORROCEL C.A.</v>
          </cell>
          <cell r="F2244" t="str">
            <v>LAMINACION IMPRESA FONDO DORADO</v>
          </cell>
          <cell r="G2244" t="str">
            <v>MCL</v>
          </cell>
          <cell r="H2244" t="str">
            <v>LAMINACION</v>
          </cell>
        </row>
        <row r="2245">
          <cell r="C2245" t="str">
            <v>01-3639</v>
          </cell>
          <cell r="D2245" t="str">
            <v>TMMCFP0750001</v>
          </cell>
          <cell r="E2245" t="str">
            <v>MORROCEL C.A.</v>
          </cell>
          <cell r="F2245" t="str">
            <v>LAMINACION FONDO PLATA SIN IMPRESIÓN</v>
          </cell>
          <cell r="G2245" t="str">
            <v>MCL</v>
          </cell>
          <cell r="H2245" t="str">
            <v>LAMINACION</v>
          </cell>
        </row>
        <row r="2246">
          <cell r="C2246" t="str">
            <v>01-3660</v>
          </cell>
          <cell r="D2246" t="str">
            <v>TXPCPF023B001</v>
          </cell>
          <cell r="E2246" t="str">
            <v xml:space="preserve">PEPSI-COLA VENEZUELA, C.A. </v>
          </cell>
          <cell r="F2246" t="str">
            <v>ETIQUETA IMPRESA PEPSI  FREE 1,5 L</v>
          </cell>
          <cell r="G2246" t="str">
            <v>CX</v>
          </cell>
          <cell r="H2246" t="str">
            <v>CORTE</v>
          </cell>
        </row>
        <row r="2247">
          <cell r="C2247" t="str">
            <v>01-3661</v>
          </cell>
          <cell r="D2247" t="str">
            <v>TXPCPM023A001</v>
          </cell>
          <cell r="E2247" t="str">
            <v xml:space="preserve">PEPSI-COLA VENEZUELA, C.A. </v>
          </cell>
          <cell r="F2247" t="str">
            <v>ETIQUETA IMPRESA PEPSI MUSIC DECIMA EDICION 2 L</v>
          </cell>
          <cell r="G2247" t="str">
            <v>CX</v>
          </cell>
          <cell r="H2247" t="str">
            <v>CORTE</v>
          </cell>
        </row>
        <row r="2248">
          <cell r="C2248" t="str">
            <v>01-3677</v>
          </cell>
          <cell r="D2248" t="str">
            <v>TMMCGP207A001</v>
          </cell>
          <cell r="E2248" t="str">
            <v>MORROCEL C.A.</v>
          </cell>
          <cell r="F2248" t="str">
            <v>LINNER MTP  IMPRESO GARANTIA DE PUREZA</v>
          </cell>
          <cell r="G2248" t="str">
            <v>MCL</v>
          </cell>
          <cell r="H2248" t="str">
            <v>LAMINACION</v>
          </cell>
        </row>
        <row r="2249">
          <cell r="C2249" t="str">
            <v>01-3662</v>
          </cell>
          <cell r="D2249" t="str">
            <v>TXPCPM023A001</v>
          </cell>
          <cell r="E2249" t="str">
            <v xml:space="preserve">PEPSI-COLA VENEZUELA, C.A. </v>
          </cell>
          <cell r="F2249" t="str">
            <v>ETIQUETA IMPRESA PEPSI MUSIC DECIMA EDICION 2 L</v>
          </cell>
          <cell r="G2249" t="str">
            <v>CX</v>
          </cell>
          <cell r="H2249" t="str">
            <v>CORTE</v>
          </cell>
        </row>
        <row r="2250">
          <cell r="C2250" t="str">
            <v>01-3663</v>
          </cell>
          <cell r="D2250" t="str">
            <v>TXPCPM023A001</v>
          </cell>
          <cell r="E2250" t="str">
            <v xml:space="preserve">PEPSI-COLA VENEZUELA, C.A. </v>
          </cell>
          <cell r="F2250" t="str">
            <v>ETIQUETA IMPRESA PEPSI MUSIC DECIMA EDICION 2 L</v>
          </cell>
          <cell r="G2250" t="str">
            <v>CX</v>
          </cell>
          <cell r="H2250" t="str">
            <v>CORTE</v>
          </cell>
        </row>
        <row r="2251">
          <cell r="C2251" t="str">
            <v>32-006479</v>
          </cell>
          <cell r="D2251" t="str">
            <v>TMMCGP207A001</v>
          </cell>
          <cell r="E2251" t="str">
            <v>MORROCEL C.A.</v>
          </cell>
          <cell r="F2251" t="str">
            <v>LINNER MTP  IMPRESO GARANTIA DE PUREZA</v>
          </cell>
          <cell r="G2251" t="str">
            <v>MCL</v>
          </cell>
          <cell r="H2251" t="str">
            <v>LAMINACION</v>
          </cell>
        </row>
        <row r="2252">
          <cell r="C2252" t="str">
            <v>32-006480</v>
          </cell>
          <cell r="D2252" t="str">
            <v>TMMCGP207A004</v>
          </cell>
          <cell r="E2252" t="str">
            <v>MONDELEZ VZ,C.A</v>
          </cell>
          <cell r="F2252" t="str">
            <v>LINER MTP IMPRESO GARANTIA DE PUREZA</v>
          </cell>
          <cell r="G2252" t="str">
            <v>MCL</v>
          </cell>
          <cell r="H2252" t="str">
            <v>CORTE</v>
          </cell>
        </row>
        <row r="2253">
          <cell r="C2253" t="str">
            <v>32-006425</v>
          </cell>
          <cell r="D2253" t="str">
            <v>TXHCEP023A001</v>
          </cell>
          <cell r="E2253" t="str">
            <v>HELADOS CALI, C.A.</v>
          </cell>
          <cell r="F2253" t="str">
            <v>ENVOLTORIO IMPRESO HELADO EXOTICO PARCHITA YOGURT 70cm³</v>
          </cell>
          <cell r="G2253" t="str">
            <v>CX</v>
          </cell>
          <cell r="H2253" t="str">
            <v>CORTE</v>
          </cell>
        </row>
        <row r="2254">
          <cell r="C2254" t="str">
            <v>01-3688</v>
          </cell>
          <cell r="D2254" t="str">
            <v>TMAPAL125A001</v>
          </cell>
          <cell r="E2254" t="str">
            <v>ALIMENTOS POLAR COMERCIAL, C.A.</v>
          </cell>
          <cell r="F2254" t="str">
            <v>ALUMINIO LAMINADO SIN IMPRESIÓN</v>
          </cell>
          <cell r="G2254" t="str">
            <v>MCL</v>
          </cell>
          <cell r="H2254" t="str">
            <v>LAMINACION</v>
          </cell>
        </row>
        <row r="2255">
          <cell r="C2255" t="str">
            <v>01-3689</v>
          </cell>
          <cell r="D2255" t="str">
            <v>TMAWAA060B001</v>
          </cell>
          <cell r="E2255" t="str">
            <v>ALUM-WARE PRODUCTOS DE ALUMINIO C.A.</v>
          </cell>
          <cell r="F2255" t="str">
            <v>POLYPOUCH IMPRESO ANTIGRASO ALUM-WARE</v>
          </cell>
          <cell r="G2255" t="str">
            <v>MCL</v>
          </cell>
          <cell r="H2255" t="str">
            <v>CORTE</v>
          </cell>
        </row>
        <row r="2256">
          <cell r="C2256" t="str">
            <v>21-0372</v>
          </cell>
          <cell r="D2256" t="str">
            <v>TMPNKK097A001</v>
          </cell>
          <cell r="E2256" t="str">
            <v>PROCESADORA NATURALYST, S.A.</v>
          </cell>
          <cell r="F2256" t="str">
            <v>LAMINACION IMPRESA KETCHUP KIERO 10g</v>
          </cell>
          <cell r="G2256" t="str">
            <v>MCL</v>
          </cell>
          <cell r="H2256" t="str">
            <v>LAMINACION</v>
          </cell>
        </row>
        <row r="2257">
          <cell r="C2257" t="str">
            <v>01-3684</v>
          </cell>
          <cell r="D2257" t="str">
            <v>TXPACF040A001</v>
          </cell>
          <cell r="E2257" t="str">
            <v>PEPSICO ALIMENTOS, S.C.A.</v>
          </cell>
          <cell r="F2257" t="str">
            <v>LAMINACION IMPRESA CHEETOS FLAMIN HOT 120g.</v>
          </cell>
          <cell r="G2257" t="str">
            <v>CX</v>
          </cell>
          <cell r="H2257" t="str">
            <v>LAMINACION</v>
          </cell>
        </row>
        <row r="2258">
          <cell r="C2258" t="str">
            <v>01-3685</v>
          </cell>
          <cell r="D2258" t="str">
            <v>TXPACF040B001</v>
          </cell>
          <cell r="E2258" t="str">
            <v>PEPSICO ALIMENTOS, S.C.A.</v>
          </cell>
          <cell r="F2258" t="str">
            <v>LAMINACION IMPRESA CHEETOS FLAMIN HOT 38g.</v>
          </cell>
          <cell r="G2258" t="str">
            <v>CX</v>
          </cell>
          <cell r="H2258" t="str">
            <v>LAMINACION</v>
          </cell>
        </row>
        <row r="2259">
          <cell r="C2259" t="str">
            <v>01-3686</v>
          </cell>
          <cell r="D2259" t="str">
            <v>TXPADF040A001</v>
          </cell>
          <cell r="E2259" t="str">
            <v>PEPSICO ALIMENTOS, S.C.A.</v>
          </cell>
          <cell r="F2259" t="str">
            <v>LAMINACION IMPRESA DORITOS FLAMIN HOT 140g.</v>
          </cell>
          <cell r="G2259" t="str">
            <v>CX</v>
          </cell>
          <cell r="H2259" t="str">
            <v>LAMINACION</v>
          </cell>
        </row>
        <row r="2260">
          <cell r="C2260" t="str">
            <v>01-3687</v>
          </cell>
          <cell r="D2260" t="str">
            <v>TXPANP040A001</v>
          </cell>
          <cell r="E2260" t="str">
            <v>PEPSICO ALIMENTOS, S.C.A.</v>
          </cell>
          <cell r="F2260" t="str">
            <v>LAMINACION IMPRESA NATUCHIPS PLATANITOS 80g</v>
          </cell>
          <cell r="G2260" t="str">
            <v>CX</v>
          </cell>
          <cell r="H2260" t="str">
            <v>LAMINACION</v>
          </cell>
        </row>
        <row r="2261">
          <cell r="C2261" t="str">
            <v>32-006488</v>
          </cell>
          <cell r="D2261" t="str">
            <v>TMARMC099A001</v>
          </cell>
          <cell r="E2261" t="str">
            <v>ALFONZO RIVAS &amp; CIA, C.A.</v>
          </cell>
          <cell r="F2261" t="str">
            <v>LAMINACION IMPRESA EMPANIZADO Mc CORMICK 80g</v>
          </cell>
          <cell r="G2261" t="str">
            <v>MCL</v>
          </cell>
          <cell r="H2261" t="str">
            <v>LAMINACION</v>
          </cell>
        </row>
        <row r="2262">
          <cell r="C2262" t="str">
            <v>01-3656</v>
          </cell>
          <cell r="D2262" t="str">
            <v>TMMLED083A001</v>
          </cell>
          <cell r="E2262" t="str">
            <v>MONTALAR DE VENEZUELA, S.A.</v>
          </cell>
          <cell r="F2262" t="str">
            <v>LAMINACION IMPRESA ENDULZANTE NATURAL 500g</v>
          </cell>
          <cell r="G2262" t="str">
            <v>MCL</v>
          </cell>
          <cell r="H2262" t="str">
            <v>LAMINACION</v>
          </cell>
        </row>
        <row r="2263">
          <cell r="C2263" t="str">
            <v>32-006472</v>
          </cell>
          <cell r="D2263" t="str">
            <v>TMARMZ044A001</v>
          </cell>
          <cell r="E2263" t="str">
            <v>ALFONZO RIVAS &amp; CIA, C.A.</v>
          </cell>
          <cell r="F2263" t="str">
            <v>LAMINACION IMPRESA MAIZINA 90 g</v>
          </cell>
          <cell r="G2263" t="str">
            <v>MCL</v>
          </cell>
          <cell r="H2263" t="str">
            <v>LAMINACION</v>
          </cell>
        </row>
        <row r="2264">
          <cell r="C2264" t="str">
            <v>21-0373</v>
          </cell>
          <cell r="D2264" t="str">
            <v>TXNVCL096B002</v>
          </cell>
          <cell r="E2264" t="str">
            <v>NESTLE VENEZUELA, S.A.</v>
          </cell>
          <cell r="F2264" t="str">
            <v>LAMINACION IMPRESA CERELAC 900g</v>
          </cell>
          <cell r="G2264" t="str">
            <v>CX</v>
          </cell>
          <cell r="H2264" t="str">
            <v>LAMINACION</v>
          </cell>
        </row>
        <row r="2265">
          <cell r="C2265" t="str">
            <v>32-006467</v>
          </cell>
          <cell r="D2265" t="str">
            <v>TMARFF040A002</v>
          </cell>
          <cell r="E2265" t="str">
            <v>ALFONZO RIVAS &amp; CIA, C.A.</v>
          </cell>
          <cell r="F2265" t="str">
            <v>LAMINACION IMPRESA FLIPS FUDGE CHOCOLATE 50g</v>
          </cell>
          <cell r="G2265" t="str">
            <v>CX</v>
          </cell>
          <cell r="H2265" t="str">
            <v>LAMINACION</v>
          </cell>
        </row>
        <row r="2266">
          <cell r="C2266" t="str">
            <v>32-006471</v>
          </cell>
          <cell r="D2266" t="str">
            <v>TMARMZ044D001</v>
          </cell>
          <cell r="E2266" t="str">
            <v>ALFONZO RIVAS &amp; CIA, C.A.</v>
          </cell>
          <cell r="F2266" t="str">
            <v>LAMINACION IMPRESA MAIZINA 200g</v>
          </cell>
          <cell r="G2266" t="str">
            <v>MCL</v>
          </cell>
          <cell r="H2266" t="str">
            <v>LAMINACION</v>
          </cell>
        </row>
        <row r="2267">
          <cell r="C2267" t="str">
            <v>21-0356</v>
          </cell>
          <cell r="D2267" t="str">
            <v>TXNVCL096A001</v>
          </cell>
          <cell r="E2267" t="str">
            <v>NESTLE VENEZUELA, S.A.</v>
          </cell>
          <cell r="F2267" t="str">
            <v>LAMINACION IMPRESA CERELAC 100g</v>
          </cell>
          <cell r="G2267" t="str">
            <v>CX</v>
          </cell>
          <cell r="H2267" t="str">
            <v>LAMINACION</v>
          </cell>
        </row>
        <row r="2268">
          <cell r="C2268" t="str">
            <v>01-3681</v>
          </cell>
          <cell r="D2268" t="str">
            <v>TMAHSF083A001</v>
          </cell>
          <cell r="E2268" t="str">
            <v>ALIMENTOS HEINZ, C.A.</v>
          </cell>
          <cell r="F2268" t="str">
            <v>LAMINACION IMPRESA GELATINA SONRISSA FRESA 132g</v>
          </cell>
          <cell r="G2268" t="str">
            <v>MCL</v>
          </cell>
          <cell r="H2268" t="str">
            <v>LAMINACION</v>
          </cell>
        </row>
        <row r="2269">
          <cell r="C2269" t="str">
            <v>01-3682</v>
          </cell>
          <cell r="D2269" t="str">
            <v>TMAHSF083C001</v>
          </cell>
          <cell r="E2269" t="str">
            <v>ALIMENTOS HEINZ, C.A.</v>
          </cell>
          <cell r="F2269" t="str">
            <v>LAMINACION IMPRESA GELATINA SONRISSA FRAMBUESA 132g.</v>
          </cell>
          <cell r="G2269" t="str">
            <v>MCL</v>
          </cell>
          <cell r="H2269" t="str">
            <v>LAMINACION</v>
          </cell>
        </row>
        <row r="2270">
          <cell r="C2270" t="str">
            <v>01-3680</v>
          </cell>
          <cell r="D2270" t="str">
            <v>TMAHSC083B001</v>
          </cell>
          <cell r="E2270" t="str">
            <v>ALIMENTOS HEINZ, C.A.</v>
          </cell>
          <cell r="F2270" t="str">
            <v>LAMINACION IMPRESA GELATINA SONRISSA CEREZA 132g.</v>
          </cell>
          <cell r="G2270" t="str">
            <v>MCL</v>
          </cell>
          <cell r="H2270" t="str">
            <v>LAMINACION</v>
          </cell>
        </row>
        <row r="2271">
          <cell r="C2271" t="str">
            <v>01-3624</v>
          </cell>
          <cell r="D2271" t="str">
            <v>TMMLPJ072A001</v>
          </cell>
          <cell r="E2271" t="str">
            <v>MONTALAR DE VENEZUELA, S.A.</v>
          </cell>
          <cell r="F2271" t="str">
            <v>LAMINACIÓN IMPRESA PAPELÓN LIMÓN JENGIBRE 115g</v>
          </cell>
          <cell r="G2271" t="str">
            <v>MCL</v>
          </cell>
          <cell r="H2271" t="str">
            <v>LAMINACION</v>
          </cell>
        </row>
        <row r="2272">
          <cell r="C2272" t="str">
            <v>01-3624</v>
          </cell>
          <cell r="D2272" t="str">
            <v>TMMLPJ072A001</v>
          </cell>
          <cell r="E2272" t="str">
            <v>MONTALAR DE VENEZUELA, S.A.</v>
          </cell>
          <cell r="F2272" t="str">
            <v>LAMINACIÓN IMPRESA PAPELÓN LIMÓN JENGIBRE 115g</v>
          </cell>
          <cell r="G2272" t="str">
            <v>MCL</v>
          </cell>
          <cell r="H2272" t="str">
            <v>LAMINACION</v>
          </cell>
        </row>
        <row r="2273">
          <cell r="C2273" t="str">
            <v>01-3623</v>
          </cell>
          <cell r="D2273" t="str">
            <v>TMMLPH072A001</v>
          </cell>
          <cell r="E2273" t="str">
            <v>MONTALAR DE VENEZUELA, S.A.</v>
          </cell>
          <cell r="F2273" t="str">
            <v>LAMINACIÓN IMPRESA PAPELÓN LIMÓN HIERBABUENA 115g</v>
          </cell>
          <cell r="G2273" t="str">
            <v>MCL</v>
          </cell>
          <cell r="H2273" t="str">
            <v>LAMINACION</v>
          </cell>
        </row>
        <row r="2274">
          <cell r="C2274" t="str">
            <v>01-3695</v>
          </cell>
          <cell r="D2274" t="str">
            <v>TMSCFN105A001</v>
          </cell>
          <cell r="E2274" t="str">
            <v>SERVICIOS INDUTRIALES SERGEIN CHAPARRO</v>
          </cell>
          <cell r="F2274" t="str">
            <v>CINTA LAMINADA LOMO DE CUADERNO NEGRO BRILLANTE</v>
          </cell>
          <cell r="G2274" t="str">
            <v>MCL</v>
          </cell>
          <cell r="H2274" t="str">
            <v>CORTE</v>
          </cell>
        </row>
        <row r="2275">
          <cell r="C2275" t="str">
            <v>32-006487</v>
          </cell>
          <cell r="D2275" t="str">
            <v>TXHCPC028A001</v>
          </cell>
          <cell r="E2275" t="str">
            <v>HELADOS CALI, C.A.</v>
          </cell>
          <cell r="F2275" t="str">
            <v>ENVOLTORIO IMPRESO HELADOS POLET CRUNCH 110 cc</v>
          </cell>
          <cell r="G2275" t="str">
            <v>CX</v>
          </cell>
          <cell r="H2275" t="str">
            <v>CORTE</v>
          </cell>
        </row>
        <row r="2276">
          <cell r="C2276" t="str">
            <v>01-3698</v>
          </cell>
          <cell r="D2276" t="str">
            <v>TMDTPS0600001</v>
          </cell>
          <cell r="E2276" t="str">
            <v>DISTINTA, C.A.</v>
          </cell>
          <cell r="F2276" t="str">
            <v>POLYPOUCH SIN IMPRESIÓN</v>
          </cell>
          <cell r="G2276" t="str">
            <v>MCL</v>
          </cell>
          <cell r="H2276" t="str">
            <v>LAMINACION</v>
          </cell>
        </row>
        <row r="2277">
          <cell r="C2277" t="str">
            <v>32-006468</v>
          </cell>
          <cell r="D2277" t="str">
            <v>TMARFC096A001</v>
          </cell>
          <cell r="E2277" t="str">
            <v>ALFONZO RIVAS &amp; CIA, C.A.</v>
          </cell>
          <cell r="F2277" t="str">
            <v>LAMINACION IMPRESA YELIGHT FUSION CITRICA 12g</v>
          </cell>
          <cell r="G2277" t="str">
            <v>MCL</v>
          </cell>
          <cell r="H2277" t="str">
            <v>LAMINACION</v>
          </cell>
        </row>
        <row r="2278">
          <cell r="C2278" t="str">
            <v>01-3683</v>
          </cell>
          <cell r="D2278" t="str">
            <v>TMAPTG0780001</v>
          </cell>
          <cell r="E2278" t="str">
            <v>ALIMENTOS POLAR COMERCIAL, C.A.</v>
          </cell>
          <cell r="F2278" t="str">
            <v>LAMINACION PARA TAPAS GALON SIN IMPRESIÓN</v>
          </cell>
          <cell r="G2278" t="str">
            <v>MCL</v>
          </cell>
          <cell r="H2278" t="str">
            <v>LAMINACION</v>
          </cell>
        </row>
        <row r="2279">
          <cell r="C2279" t="str">
            <v>21-0374</v>
          </cell>
          <cell r="D2279" t="str">
            <v>TXNVCL096C001</v>
          </cell>
          <cell r="E2279" t="str">
            <v>NESTLE VENEZUELA, S.A.</v>
          </cell>
          <cell r="F2279" t="str">
            <v>LAMINACION IMPRESA CERELAC 400g</v>
          </cell>
          <cell r="G2279" t="str">
            <v>CX</v>
          </cell>
          <cell r="H2279" t="str">
            <v>LAMINACION</v>
          </cell>
        </row>
        <row r="2280">
          <cell r="C2280" t="str">
            <v>32-006470</v>
          </cell>
          <cell r="D2280" t="str">
            <v>TMARMZ044B001</v>
          </cell>
          <cell r="E2280" t="str">
            <v>ALFONZO RIVAS &amp; CIA, C.A.</v>
          </cell>
          <cell r="F2280" t="str">
            <v>LAMINACION IMPRESA MAIZINA 400g</v>
          </cell>
          <cell r="G2280" t="str">
            <v>MCL</v>
          </cell>
          <cell r="H2280" t="str">
            <v>LAMINACION</v>
          </cell>
        </row>
        <row r="2281">
          <cell r="C2281" t="str">
            <v>32-006427</v>
          </cell>
          <cell r="D2281" t="str">
            <v>TXHCPF023A001</v>
          </cell>
          <cell r="E2281" t="str">
            <v>HELADOS CALI, C.A.</v>
          </cell>
          <cell r="F2281" t="str">
            <v>ENVOLTORIO IMPRESO HELADO PEPPA FRESA CHOCOLATE 70cm</v>
          </cell>
          <cell r="G2281" t="str">
            <v>CX</v>
          </cell>
          <cell r="H2281" t="str">
            <v>CORTE</v>
          </cell>
        </row>
        <row r="2282">
          <cell r="C2282" t="str">
            <v>01-3702</v>
          </cell>
          <cell r="D2282" t="str">
            <v>TXPADQ040A001</v>
          </cell>
          <cell r="E2282" t="str">
            <v>PEPSICO ALIMENTOS, S.C.A.</v>
          </cell>
          <cell r="F2282" t="str">
            <v>LAMINACIÓN IMPRESA DORITOS MEGA QUESO 150g.</v>
          </cell>
          <cell r="G2282" t="str">
            <v>CX</v>
          </cell>
          <cell r="H2282" t="str">
            <v>LAMINACION</v>
          </cell>
        </row>
        <row r="2283">
          <cell r="C2283" t="str">
            <v>01-3703</v>
          </cell>
          <cell r="D2283" t="str">
            <v>TXPATR040A003</v>
          </cell>
          <cell r="E2283" t="str">
            <v>PEPSICO ALIMENTOS, S.C.A.</v>
          </cell>
          <cell r="F2283" t="str">
            <v>LAMINACION IMPRESA DE TODITO RESUELTO 130g</v>
          </cell>
          <cell r="G2283" t="str">
            <v>CX</v>
          </cell>
          <cell r="H2283" t="str">
            <v>LAMINACION</v>
          </cell>
        </row>
        <row r="2284">
          <cell r="C2284" t="str">
            <v>01-3701</v>
          </cell>
          <cell r="D2284" t="str">
            <v>TMEDFS0270001</v>
          </cell>
          <cell r="E2284" t="str">
            <v>FABRICA DE PRODUCTOS IMPERMEABILIZANTES EDIL C.A.,</v>
          </cell>
          <cell r="F2284" t="str">
            <v>FILM TRANSPARENTE SILICONIZADO SIN IMPRESIÓN</v>
          </cell>
          <cell r="G2284" t="str">
            <v>MCL</v>
          </cell>
          <cell r="H2284" t="str">
            <v>LAMINACION</v>
          </cell>
        </row>
        <row r="2285">
          <cell r="C2285" t="str">
            <v>01-3706</v>
          </cell>
          <cell r="D2285" t="str">
            <v>TXPAPS031A002</v>
          </cell>
          <cell r="E2285" t="str">
            <v>PEPSICO ALIMENTOS, S.C.A.</v>
          </cell>
          <cell r="F2285" t="str">
            <v>LAMINACIÓN IMPRESA PEPITO ORIGINAL (SIN VITAMINA) 25g</v>
          </cell>
          <cell r="G2285" t="str">
            <v>CX</v>
          </cell>
          <cell r="H2285" t="str">
            <v>LAMINACION</v>
          </cell>
        </row>
        <row r="2286">
          <cell r="C2286" t="str">
            <v>01-3715</v>
          </cell>
          <cell r="D2286" t="str">
            <v>TXPADF040B001</v>
          </cell>
          <cell r="E2286" t="str">
            <v>PEPSICO ALIMENTOS, S.C.A.</v>
          </cell>
          <cell r="F2286" t="str">
            <v>LAMINACION IMPRESA DORITOS FLAMIN HOT 42g.</v>
          </cell>
          <cell r="G2286" t="str">
            <v>CX</v>
          </cell>
          <cell r="H2286" t="str">
            <v>LAMINACION</v>
          </cell>
        </row>
        <row r="2287">
          <cell r="C2287" t="str">
            <v>01-3704</v>
          </cell>
          <cell r="D2287" t="str">
            <v>TXPADF040A001</v>
          </cell>
          <cell r="E2287" t="str">
            <v>PEPSICO ALIMENTOS, S.C.A.</v>
          </cell>
          <cell r="F2287" t="str">
            <v>LAMINACION IMPRESA DORITOS FLAMIN HOT 140g.</v>
          </cell>
          <cell r="G2287" t="str">
            <v>CX</v>
          </cell>
          <cell r="H2287" t="str">
            <v>LAMINACION</v>
          </cell>
        </row>
        <row r="2288">
          <cell r="C2288" t="str">
            <v>01-3707</v>
          </cell>
          <cell r="D2288" t="str">
            <v>TXPACF040A001</v>
          </cell>
          <cell r="E2288" t="str">
            <v>PEPSICO ALIMENTOS, S.C.A.</v>
          </cell>
          <cell r="F2288" t="str">
            <v>LAMINACION IMPRESA CHEETOS FLAMIN HOT 120g.</v>
          </cell>
          <cell r="G2288" t="str">
            <v>CX</v>
          </cell>
          <cell r="H2288" t="str">
            <v>LAMINACION</v>
          </cell>
        </row>
        <row r="2289">
          <cell r="C2289" t="str">
            <v>01-3709</v>
          </cell>
          <cell r="D2289" t="str">
            <v>TXPAMP036A002</v>
          </cell>
          <cell r="E2289" t="str">
            <v>PEPSICO ALIMENTOS, S.C.A.</v>
          </cell>
          <cell r="F2289" t="str">
            <v>LAMINACION IMPRESA CHEETOS MEGA PUFF 110g</v>
          </cell>
          <cell r="G2289" t="str">
            <v>CX</v>
          </cell>
          <cell r="H2289" t="str">
            <v>LAMINACION</v>
          </cell>
        </row>
        <row r="2290">
          <cell r="C2290" t="str">
            <v>01-3713</v>
          </cell>
          <cell r="D2290" t="str">
            <v>TXPACB036B002</v>
          </cell>
          <cell r="E2290" t="str">
            <v>PEPSICO ALIMENTOS, S.C.A.</v>
          </cell>
          <cell r="F2290" t="str">
            <v>LAMINACION IMPRESA CHEETOS BOLIQUESO 110g</v>
          </cell>
          <cell r="G2290" t="str">
            <v>CX</v>
          </cell>
          <cell r="H2290" t="str">
            <v>LAMINACION</v>
          </cell>
        </row>
        <row r="2291">
          <cell r="C2291" t="str">
            <v>01-3712</v>
          </cell>
          <cell r="D2291" t="str">
            <v>TXPACB049B002</v>
          </cell>
          <cell r="E2291" t="str">
            <v>PEPSICO ALIMENTOS, S.C.A.</v>
          </cell>
          <cell r="F2291" t="str">
            <v>LAMINACION IMPRESA CHEETOS BOLIQUESO 180g</v>
          </cell>
          <cell r="G2291" t="str">
            <v>CX</v>
          </cell>
          <cell r="H2291" t="str">
            <v>LAMINACION</v>
          </cell>
        </row>
        <row r="2292">
          <cell r="C2292" t="str">
            <v>01-3711</v>
          </cell>
          <cell r="D2292" t="str">
            <v>TXPAJS040C001</v>
          </cell>
          <cell r="E2292" t="str">
            <v>PEPSICO ALIMENTOS, S.C.A.</v>
          </cell>
          <cell r="F2292" t="str">
            <v>LAMINACION IMPRESA PAPAS JACKS SAL 80g</v>
          </cell>
          <cell r="G2292" t="str">
            <v>CX</v>
          </cell>
          <cell r="H2292" t="str">
            <v>LAMINACION</v>
          </cell>
        </row>
        <row r="2293">
          <cell r="C2293" t="str">
            <v>01-3720</v>
          </cell>
          <cell r="D2293" t="str">
            <v>TMEIGP207A001</v>
          </cell>
          <cell r="E2293" t="str">
            <v>ENVASES INDUSTRIALES DEL CENTRO C.A.</v>
          </cell>
          <cell r="F2293" t="str">
            <v>LINNER MTP  IMPRESO GARANTIA DE PUREZA</v>
          </cell>
          <cell r="G2293" t="str">
            <v>MCL</v>
          </cell>
          <cell r="H2293" t="str">
            <v>CORTE</v>
          </cell>
        </row>
        <row r="2294">
          <cell r="C2294" t="str">
            <v>01-3714</v>
          </cell>
          <cell r="D2294" t="str">
            <v>TXPATR040B003</v>
          </cell>
          <cell r="E2294" t="str">
            <v>PEPSICO ALIMENTOS, S.C.A.</v>
          </cell>
          <cell r="F2294" t="str">
            <v>LAMINACION IMPRESA DE TODITO RESUELTO 45g</v>
          </cell>
          <cell r="G2294" t="str">
            <v>CX</v>
          </cell>
          <cell r="H2294" t="str">
            <v>LAMINACION</v>
          </cell>
        </row>
        <row r="2295">
          <cell r="C2295" t="str">
            <v>01-3728</v>
          </cell>
          <cell r="D2295" t="str">
            <v>TMAWAA060B001</v>
          </cell>
          <cell r="E2295" t="str">
            <v>ALUM-WARE PRODUCTOS DE ALUMINIO C.A.</v>
          </cell>
          <cell r="F2295" t="str">
            <v>POLYPOUCH IMPRESO ANTIGRASO ALUM-WARE</v>
          </cell>
          <cell r="G2295" t="str">
            <v>MCL</v>
          </cell>
          <cell r="H2295" t="str">
            <v>CORTE</v>
          </cell>
        </row>
        <row r="2296">
          <cell r="C2296" t="str">
            <v>21-0376</v>
          </cell>
          <cell r="D2296" t="str">
            <v>TMPNKK097A001</v>
          </cell>
          <cell r="E2296" t="str">
            <v>PROCESADORA NATURALYST, S.A.</v>
          </cell>
          <cell r="F2296" t="str">
            <v>LAMINACION IMPRESA KETCHUP KIERO 10g</v>
          </cell>
          <cell r="G2296" t="str">
            <v>MCL</v>
          </cell>
          <cell r="H2296" t="str">
            <v>LAMINACION</v>
          </cell>
        </row>
        <row r="2297">
          <cell r="C2297" t="str">
            <v>01-3705</v>
          </cell>
          <cell r="D2297" t="str">
            <v>TXPARF040A002</v>
          </cell>
          <cell r="E2297" t="str">
            <v>PEPSICO ALIMENTOS, S.C.A.</v>
          </cell>
          <cell r="F2297" t="str">
            <v>LAMINACION IMPRESA RUFFLES QUESO 36g</v>
          </cell>
          <cell r="G2297" t="str">
            <v>CX</v>
          </cell>
          <cell r="H2297" t="str">
            <v>LAMINACION</v>
          </cell>
        </row>
        <row r="2298">
          <cell r="C2298" t="str">
            <v>01-3710</v>
          </cell>
          <cell r="D2298" t="str">
            <v>TXPARF040B002</v>
          </cell>
          <cell r="E2298" t="str">
            <v>PEPSICO ALIMENTOS, S.C.A.</v>
          </cell>
          <cell r="F2298" t="str">
            <v>LAMINACION IMPRESA RUFFLES QUESO 125g</v>
          </cell>
          <cell r="G2298" t="str">
            <v>CX</v>
          </cell>
          <cell r="H2298" t="str">
            <v>LAMINACION</v>
          </cell>
        </row>
        <row r="2299">
          <cell r="C2299" t="str">
            <v>32-006498</v>
          </cell>
          <cell r="D2299" t="str">
            <v>TXNVPI039A001</v>
          </cell>
          <cell r="E2299" t="str">
            <v>NUCITA VENEZOLANA. NUCIVEN, C.A.</v>
          </cell>
          <cell r="F2299" t="str">
            <v>LAMINACION IMPRESA PIRULIN LUJO</v>
          </cell>
          <cell r="G2299" t="str">
            <v>CX</v>
          </cell>
          <cell r="H2299" t="str">
            <v>LAMINACION</v>
          </cell>
        </row>
        <row r="2300">
          <cell r="C2300" t="str">
            <v>32-006499</v>
          </cell>
          <cell r="D2300" t="str">
            <v>TXNVPN040A001</v>
          </cell>
          <cell r="E2300" t="str">
            <v>NUCITA VENEZOLANA. NUCIVEN, C.A.</v>
          </cell>
          <cell r="F2300" t="str">
            <v>LAMINACION IMPRESA PIRULIN 60g</v>
          </cell>
          <cell r="G2300" t="str">
            <v>CX</v>
          </cell>
          <cell r="H2300" t="str">
            <v>LAMINACION</v>
          </cell>
        </row>
        <row r="2301">
          <cell r="C2301" t="str">
            <v>01-3724</v>
          </cell>
          <cell r="D2301" t="str">
            <v>TXAVEM028B001</v>
          </cell>
          <cell r="E2301" t="str">
            <v>AMCOR RIGID PACKAGING DE VENEZUELA, S.A.</v>
          </cell>
          <cell r="F2301" t="str">
            <v>ETIQUETA  IMPRESA MINALBA 5 L</v>
          </cell>
          <cell r="G2301" t="str">
            <v>CX</v>
          </cell>
          <cell r="H2301" t="str">
            <v>CORTE</v>
          </cell>
        </row>
        <row r="2302">
          <cell r="C2302" t="str">
            <v>01-3727</v>
          </cell>
          <cell r="D2302" t="str">
            <v>TMAWAA060B001</v>
          </cell>
          <cell r="E2302" t="str">
            <v>ALUM-WARE PRODUCTOS DE ALUMINIO C.A.</v>
          </cell>
          <cell r="F2302" t="str">
            <v>POLYPOUCH IMPRESO ANTIGRASO ALUM-WARE</v>
          </cell>
          <cell r="G2302" t="str">
            <v>MCL</v>
          </cell>
          <cell r="H2302" t="str">
            <v>CORTE</v>
          </cell>
        </row>
        <row r="2303">
          <cell r="C2303" t="str">
            <v>01-3721</v>
          </cell>
          <cell r="D2303" t="str">
            <v>TXAVEM028A001</v>
          </cell>
          <cell r="E2303" t="str">
            <v>AMCOR RIGID PACKAGING DE VENEZUELA, S.A.</v>
          </cell>
          <cell r="F2303" t="str">
            <v>ETIQUETA IMPRESA MINALBA 1,5 L</v>
          </cell>
          <cell r="G2303" t="str">
            <v>CX</v>
          </cell>
          <cell r="H2303" t="str">
            <v>CORTE</v>
          </cell>
        </row>
        <row r="2304">
          <cell r="C2304" t="str">
            <v>01-3722</v>
          </cell>
          <cell r="D2304" t="str">
            <v>TXAVEM028C001</v>
          </cell>
          <cell r="E2304" t="str">
            <v>AMCOR RIGID PACKAGING DE VENEZUELA, S.A.</v>
          </cell>
          <cell r="F2304" t="str">
            <v>ETIQUETA IMPRESA MINALBA 600 cc</v>
          </cell>
          <cell r="G2304" t="str">
            <v>CX</v>
          </cell>
          <cell r="H2304" t="str">
            <v>CORTE</v>
          </cell>
        </row>
        <row r="2305">
          <cell r="C2305" t="str">
            <v>01-3717</v>
          </cell>
          <cell r="D2305" t="str">
            <v xml:space="preserve">TMSVRM0960010   </v>
          </cell>
          <cell r="E2305" t="str">
            <v>SONOCO VENEZOLANA, C.A.</v>
          </cell>
          <cell r="F2305" t="str">
            <v>LAMINACION MEMBRANA RM 952 SIN IMPRESIÓN</v>
          </cell>
          <cell r="G2305" t="str">
            <v>MCL</v>
          </cell>
          <cell r="H2305" t="str">
            <v>LAMINACION</v>
          </cell>
        </row>
        <row r="2306">
          <cell r="C2306" t="str">
            <v>01-3716</v>
          </cell>
          <cell r="D2306" t="str">
            <v>TMSVRM0990010</v>
          </cell>
          <cell r="E2306" t="str">
            <v>SONOCO VENEZOLANA, C.A.</v>
          </cell>
          <cell r="F2306" t="str">
            <v xml:space="preserve">LAMINACION LINER RM-511 SIN IMPRESIÓN </v>
          </cell>
          <cell r="G2306" t="str">
            <v>MCL</v>
          </cell>
          <cell r="H2306" t="str">
            <v>LAMINACION</v>
          </cell>
        </row>
        <row r="2307">
          <cell r="C2307" t="str">
            <v>01-3725</v>
          </cell>
          <cell r="D2307" t="str">
            <v>TMMCAE060A000</v>
          </cell>
          <cell r="E2307" t="str">
            <v>MORROCEL C.A.</v>
          </cell>
          <cell r="F2307" t="str">
            <v>POLYPOUCH IMPRESO ANTIGRASO ESTANDAR</v>
          </cell>
          <cell r="G2307" t="str">
            <v>MCL</v>
          </cell>
          <cell r="H2307" t="str">
            <v>LAMINACION</v>
          </cell>
        </row>
        <row r="2308">
          <cell r="C2308" t="str">
            <v>01-3723</v>
          </cell>
          <cell r="D2308" t="str">
            <v>TXAVEM028D001</v>
          </cell>
          <cell r="E2308" t="str">
            <v>AMCOR RIGID PACKAGING DE VENEZUELA, S.A.</v>
          </cell>
          <cell r="F2308" t="str">
            <v>ETIQUETA IMPRESA MINALBA 355cc</v>
          </cell>
          <cell r="G2308" t="str">
            <v>CX</v>
          </cell>
          <cell r="H2308" t="str">
            <v>CORTE</v>
          </cell>
        </row>
        <row r="2309">
          <cell r="C2309" t="str">
            <v>01-3700</v>
          </cell>
          <cell r="D2309" t="str">
            <v>TXPCSC023A001</v>
          </cell>
          <cell r="E2309" t="str">
            <v xml:space="preserve">PEPSI-COLA VENEZUELA, C.A. </v>
          </cell>
          <cell r="F2309" t="str">
            <v>ETIQUETA IMPRESA SEVEN UP CERO 2 L</v>
          </cell>
          <cell r="G2309" t="str">
            <v>CX</v>
          </cell>
          <cell r="H2309" t="str">
            <v>CORTE</v>
          </cell>
        </row>
        <row r="2310">
          <cell r="C2310" t="str">
            <v>01-3723</v>
          </cell>
          <cell r="D2310" t="str">
            <v>TXAVEM028D001</v>
          </cell>
          <cell r="E2310" t="str">
            <v>AMCOR RIGID PACKAGING DE VENEZUELA, S.A.</v>
          </cell>
          <cell r="F2310" t="str">
            <v>ETIQUETA IMPRESA MINALBA 355cc</v>
          </cell>
          <cell r="G2310" t="str">
            <v>CX</v>
          </cell>
          <cell r="H2310" t="str">
            <v>CORTE</v>
          </cell>
        </row>
        <row r="2311">
          <cell r="C2311" t="str">
            <v>01-3699</v>
          </cell>
          <cell r="D2311" t="str">
            <v>TXPCEP023B001</v>
          </cell>
          <cell r="E2311" t="str">
            <v xml:space="preserve">PEPSI-COLA VENEZUELA, C.A. </v>
          </cell>
          <cell r="F2311" t="str">
            <v>ETIQUETA IMPRESA  PEPSI FREE 1 L</v>
          </cell>
          <cell r="G2311" t="str">
            <v>CX</v>
          </cell>
          <cell r="H2311" t="str">
            <v>CORTE</v>
          </cell>
        </row>
        <row r="2312">
          <cell r="C2312" t="str">
            <v>01-3699</v>
          </cell>
          <cell r="D2312" t="str">
            <v>TXPCEP023B001</v>
          </cell>
          <cell r="E2312" t="str">
            <v xml:space="preserve">PEPSI-COLA VENEZUELA, C.A. </v>
          </cell>
          <cell r="F2312" t="str">
            <v>ETIQUETA IMPRESA  PEPSI FREE 1 L</v>
          </cell>
          <cell r="G2312" t="str">
            <v>CX</v>
          </cell>
          <cell r="H2312" t="str">
            <v>CORTE</v>
          </cell>
        </row>
        <row r="2313">
          <cell r="C2313" t="str">
            <v>21-0387</v>
          </cell>
          <cell r="D2313" t="str">
            <v>TXNVCL096B002</v>
          </cell>
          <cell r="E2313" t="str">
            <v>NESTLE VENEZUELA, S.A.</v>
          </cell>
          <cell r="F2313" t="str">
            <v>LAMINACION IMPRESA CERELAC 900g</v>
          </cell>
          <cell r="G2313" t="str">
            <v>CX</v>
          </cell>
          <cell r="H2313" t="str">
            <v>LAMINACION</v>
          </cell>
        </row>
        <row r="2314">
          <cell r="C2314" t="str">
            <v>01-3730</v>
          </cell>
          <cell r="D2314" t="str">
            <v>TXCLDR029A001</v>
          </cell>
          <cell r="E2314" t="str">
            <v>CELOVEN, C.A.</v>
          </cell>
          <cell r="F2314" t="str">
            <v>DECOCEL IMPRESO RUSTICO</v>
          </cell>
          <cell r="G2314" t="str">
            <v>CX</v>
          </cell>
          <cell r="H2314" t="str">
            <v>LAMINACION</v>
          </cell>
        </row>
        <row r="2315">
          <cell r="C2315" t="str">
            <v>21-0383</v>
          </cell>
          <cell r="D2315" t="str">
            <v>TXNVCF096A001</v>
          </cell>
          <cell r="E2315" t="str">
            <v>NESTLE VENEZUELA, S.A.</v>
          </cell>
          <cell r="F2315" t="str">
            <v xml:space="preserve">LAMINACION IMPRESA LA CAMPESINA FORTIFICADA 800g </v>
          </cell>
          <cell r="G2315" t="str">
            <v>CX</v>
          </cell>
          <cell r="H2315" t="str">
            <v>LAMINACION</v>
          </cell>
        </row>
        <row r="2316">
          <cell r="C2316" t="str">
            <v>01-3729</v>
          </cell>
          <cell r="D2316" t="str">
            <v>TMCLDR089A001</v>
          </cell>
          <cell r="E2316" t="str">
            <v>CELOVEN, C.A.</v>
          </cell>
          <cell r="F2316" t="str">
            <v>LAMINACION IMPRESA DECOCEL RUSTICO</v>
          </cell>
          <cell r="G2316" t="str">
            <v>MCL</v>
          </cell>
          <cell r="H2316" t="str">
            <v>LAMINACION</v>
          </cell>
        </row>
        <row r="2317">
          <cell r="C2317" t="str">
            <v>21-0386</v>
          </cell>
          <cell r="D2317" t="str">
            <v>TXNVNR096A001</v>
          </cell>
          <cell r="E2317" t="str">
            <v>NESTLE VENEZUELA, S.A.</v>
          </cell>
          <cell r="F2317" t="str">
            <v>LAMINACION IMPRESA CAMPESINA NUTRIRINDE 400g</v>
          </cell>
          <cell r="G2317" t="str">
            <v>CX</v>
          </cell>
          <cell r="H2317" t="str">
            <v>LAMINACION</v>
          </cell>
        </row>
        <row r="2318">
          <cell r="C2318" t="str">
            <v>21-0379</v>
          </cell>
          <cell r="D2318" t="str">
            <v>TXNVNR096A001</v>
          </cell>
          <cell r="E2318" t="str">
            <v>NESTLE VENEZUELA, S.A.</v>
          </cell>
          <cell r="F2318" t="str">
            <v>LAMINACION IMPRESA CAMPESINA NUTRIRINDE 400g</v>
          </cell>
          <cell r="G2318" t="str">
            <v>CX</v>
          </cell>
          <cell r="H2318" t="str">
            <v>LAMINACION</v>
          </cell>
        </row>
        <row r="2319">
          <cell r="C2319" t="str">
            <v>01-3719</v>
          </cell>
          <cell r="D2319" t="str">
            <v>TMAHCA083B001</v>
          </cell>
          <cell r="E2319" t="str">
            <v>ALIMENTOS HEINZ, C.A.</v>
          </cell>
          <cell r="F2319" t="str">
            <v>LAMINACION IMPRESA CREMA DE ARROZ POLLY 900 g</v>
          </cell>
          <cell r="G2319" t="str">
            <v>MCL</v>
          </cell>
          <cell r="H2319" t="str">
            <v>LAMINACION</v>
          </cell>
        </row>
        <row r="2320">
          <cell r="C2320" t="str">
            <v>32-006502</v>
          </cell>
          <cell r="D2320" t="str">
            <v>TMMCAE060A000</v>
          </cell>
          <cell r="E2320" t="str">
            <v>INVERSIONES SAN JUDAS TADEOS C.A</v>
          </cell>
          <cell r="F2320" t="str">
            <v>POLYPOUCH IMPRESO ANTIGRASO ESTANDAR</v>
          </cell>
          <cell r="G2320" t="str">
            <v>MCL</v>
          </cell>
          <cell r="H2320" t="str">
            <v>CORTE</v>
          </cell>
        </row>
        <row r="2321">
          <cell r="C2321" t="str">
            <v>32-006503</v>
          </cell>
          <cell r="D2321" t="str">
            <v>TMMCAE060A000</v>
          </cell>
          <cell r="E2321" t="str">
            <v>INVERSIONES SAN JUDAS TADEOS C.A</v>
          </cell>
          <cell r="F2321" t="str">
            <v>POLYPOUCH IMPRESO ANTIGRASO ESTANDAR</v>
          </cell>
          <cell r="G2321" t="str">
            <v>MCL</v>
          </cell>
          <cell r="H2321" t="str">
            <v>CORTE</v>
          </cell>
        </row>
        <row r="2322">
          <cell r="C2322" t="str">
            <v>32-006494</v>
          </cell>
          <cell r="D2322" t="str">
            <v>TMARMZ044B001</v>
          </cell>
          <cell r="E2322" t="str">
            <v>ALFONZO RIVAS &amp; CIA, C.A.</v>
          </cell>
          <cell r="F2322" t="str">
            <v>LAMINACION IMPRESA MAIZINA 400g</v>
          </cell>
          <cell r="G2322" t="str">
            <v>MCL</v>
          </cell>
          <cell r="H2322" t="str">
            <v>LAMINACION</v>
          </cell>
        </row>
        <row r="2323">
          <cell r="C2323" t="str">
            <v>01-3675</v>
          </cell>
          <cell r="D2323" t="str">
            <v>TXMSGN030C001</v>
          </cell>
          <cell r="E2323" t="str">
            <v>MULTINACIONAL DE SABORES C.A.</v>
          </cell>
          <cell r="F2323" t="str">
            <v>ETIQUETA IMPRESA REFRESCO GLUP COLA NEGRA 1 L</v>
          </cell>
          <cell r="G2323" t="str">
            <v>CX</v>
          </cell>
          <cell r="H2323" t="str">
            <v>CORTE</v>
          </cell>
        </row>
        <row r="2324">
          <cell r="C2324" t="str">
            <v>01-3676</v>
          </cell>
          <cell r="D2324" t="str">
            <v>TXMSJN030B002</v>
          </cell>
          <cell r="E2324" t="str">
            <v>MULTINACIONAL DE SABORES C.A.</v>
          </cell>
          <cell r="F2324" t="str">
            <v>ETIQUETA IMPRESA JUSTY   NARANJA 1,5 L</v>
          </cell>
          <cell r="G2324" t="str">
            <v>CX</v>
          </cell>
          <cell r="H2324" t="str">
            <v>CORTE</v>
          </cell>
        </row>
        <row r="2325">
          <cell r="C2325" t="str">
            <v>01-3731</v>
          </cell>
          <cell r="D2325" t="str">
            <v>TMMCAE060A001</v>
          </cell>
          <cell r="E2325" t="str">
            <v>DISTRIBUIDORA PLASTICSUR, C.A.</v>
          </cell>
          <cell r="F2325" t="str">
            <v>POLYPOUCH IMPRESO ANTIGRASO ESTANDAR</v>
          </cell>
          <cell r="G2325" t="str">
            <v>MCL</v>
          </cell>
          <cell r="H2325" t="str">
            <v>LAMINACION</v>
          </cell>
        </row>
        <row r="2326">
          <cell r="C2326" t="str">
            <v>32-006497</v>
          </cell>
          <cell r="D2326" t="str">
            <v>TMARFL0380001</v>
          </cell>
          <cell r="E2326" t="str">
            <v>ALFONZO RIVAS &amp; CIA, C.A.</v>
          </cell>
          <cell r="F2326" t="str">
            <v>LAMINACIÓN  SIN IMPRESIÓN FLIPS 220 g</v>
          </cell>
          <cell r="G2326" t="str">
            <v>MCL</v>
          </cell>
          <cell r="H2326" t="str">
            <v>LAMINACION</v>
          </cell>
        </row>
        <row r="2327">
          <cell r="C2327" t="str">
            <v>01-3732</v>
          </cell>
          <cell r="D2327" t="str">
            <v>TMMCAE060A001</v>
          </cell>
          <cell r="E2327" t="str">
            <v>DISTRIBUIDORA PLASTICSUR, C.A.</v>
          </cell>
          <cell r="F2327" t="str">
            <v>POLYPOUCH IMPRESO ANTIGRASO ESTANDAR</v>
          </cell>
          <cell r="G2327" t="str">
            <v>MCL</v>
          </cell>
          <cell r="H2327" t="str">
            <v>CORTE</v>
          </cell>
        </row>
        <row r="2328">
          <cell r="C2328" t="str">
            <v>01-3726</v>
          </cell>
          <cell r="D2328" t="str">
            <v>TMGCET0270001</v>
          </cell>
          <cell r="E2328" t="str">
            <v>GENIA CARE, C.A.</v>
          </cell>
          <cell r="F2328" t="str">
            <v>ENVOLTORIO SIN IMPRESIÓN TRANSPARENTE</v>
          </cell>
          <cell r="G2328" t="str">
            <v>MCL</v>
          </cell>
          <cell r="H2328" t="str">
            <v>CORTE</v>
          </cell>
        </row>
        <row r="2329">
          <cell r="C2329" t="str">
            <v>32-006501</v>
          </cell>
          <cell r="D2329" t="str">
            <v>TXCHPP0230001</v>
          </cell>
          <cell r="E2329" t="str">
            <v>HELADERIA LA CHARLOTTE ICE, C.A.</v>
          </cell>
          <cell r="F2329" t="str">
            <v>BOPP SIN IMPRESIÓN</v>
          </cell>
          <cell r="G2329" t="str">
            <v>CX</v>
          </cell>
          <cell r="H2329" t="str">
            <v>CORTE</v>
          </cell>
        </row>
        <row r="2330">
          <cell r="C2330" t="str">
            <v>32-006485</v>
          </cell>
          <cell r="D2330" t="str">
            <v>TXAVNZ040A001</v>
          </cell>
          <cell r="E2330" t="str">
            <v>ALIMENTOS VENEZOLANOS S &amp; M ALIVENSA, S.A.</v>
          </cell>
          <cell r="F2330" t="str">
            <v>LAMINACION IMPRESA NUTRI ZUKITOS 240g</v>
          </cell>
          <cell r="G2330" t="str">
            <v>CX</v>
          </cell>
          <cell r="H2330" t="str">
            <v>LAMINACION</v>
          </cell>
        </row>
        <row r="2331">
          <cell r="C2331" t="str">
            <v>32-006500</v>
          </cell>
          <cell r="D2331" t="str">
            <v>TXECAC028A001</v>
          </cell>
          <cell r="E2331" t="str">
            <v>EMBOTELLADORA CRISTAL;C.A.</v>
          </cell>
          <cell r="F2331" t="str">
            <v xml:space="preserve">ETIQUETA IMPRESA AGUA MINERAL CRYSTAL 330 cm³ </v>
          </cell>
          <cell r="G2331" t="str">
            <v>CX</v>
          </cell>
          <cell r="H2331" t="str">
            <v>CORTE</v>
          </cell>
        </row>
        <row r="2332">
          <cell r="C2332" t="str">
            <v>32-006491</v>
          </cell>
          <cell r="D2332" t="str">
            <v>TMARMA045A003</v>
          </cell>
          <cell r="E2332" t="str">
            <v>ALFONZO RIVAS &amp; CIA, C.A.</v>
          </cell>
          <cell r="F2332" t="str">
            <v>LAMINACION IMPRESA MAIZORITOS AZUCARADAS 240g</v>
          </cell>
          <cell r="G2332" t="str">
            <v>MCL</v>
          </cell>
          <cell r="H2332" t="str">
            <v>LAMINACION</v>
          </cell>
        </row>
        <row r="2333">
          <cell r="C2333" t="str">
            <v>32-006447</v>
          </cell>
          <cell r="D2333" t="str">
            <v>TXHCPF023A001</v>
          </cell>
          <cell r="E2333" t="str">
            <v>HELADOS CALI, C.A.</v>
          </cell>
          <cell r="F2333" t="str">
            <v>ENVOLTORIO IMPRESO HELADO PEPPA FRESA CHOCOLATE 70cm</v>
          </cell>
          <cell r="G2333" t="str">
            <v>CX</v>
          </cell>
          <cell r="H2333" t="str">
            <v>CORTE</v>
          </cell>
        </row>
        <row r="2334">
          <cell r="C2334" t="str">
            <v>32-006529</v>
          </cell>
          <cell r="D2334" t="str">
            <v>TMAAES061A001</v>
          </cell>
          <cell r="E2334" t="str">
            <v>ALIMENTOS AGLOW VE C.A.</v>
          </cell>
          <cell r="F2334" t="str">
            <v>POLYPOUCH IMPRESO SACHET EDULCORANTE  SWEETEST 1g</v>
          </cell>
          <cell r="G2334" t="str">
            <v>MCL</v>
          </cell>
          <cell r="H2334" t="str">
            <v>LAMINACION</v>
          </cell>
        </row>
        <row r="2335">
          <cell r="C2335" t="str">
            <v>32-006492</v>
          </cell>
          <cell r="D2335" t="str">
            <v>TMARMF045A002</v>
          </cell>
          <cell r="E2335" t="str">
            <v>ALFONZO RIVAS &amp; CIA, C.A.</v>
          </cell>
          <cell r="F2335" t="str">
            <v>LAMINACION IMPRESA MAIZORITOS FRUTY AROS 240g</v>
          </cell>
          <cell r="G2335" t="str">
            <v>MCL</v>
          </cell>
          <cell r="H2335" t="str">
            <v>LAMINACION</v>
          </cell>
        </row>
        <row r="2336">
          <cell r="C2336" t="str">
            <v>01-3736</v>
          </cell>
          <cell r="D2336" t="str">
            <v>TXPADQ040A001</v>
          </cell>
          <cell r="E2336" t="str">
            <v>PEPSICO ALIMENTOS, S.C.A.</v>
          </cell>
          <cell r="F2336" t="str">
            <v>LAMINACIÓN IMPRESA DORITOS MEGA QUESO 150g.</v>
          </cell>
          <cell r="G2336" t="str">
            <v>CX</v>
          </cell>
          <cell r="H2336" t="str">
            <v>LAMINACION</v>
          </cell>
        </row>
        <row r="2337">
          <cell r="C2337" t="str">
            <v>01-3742</v>
          </cell>
          <cell r="D2337" t="str">
            <v>TMAPAL1190010</v>
          </cell>
          <cell r="E2337" t="str">
            <v>ALIMENTOS POLAR COMERCIAL, C.A.</v>
          </cell>
          <cell r="F2337" t="str">
            <v>ALUMINIO LAMINADO SIN IMPRESIÓN</v>
          </cell>
          <cell r="G2337" t="str">
            <v>MCL</v>
          </cell>
          <cell r="H2337" t="str">
            <v>LAMINACION</v>
          </cell>
        </row>
        <row r="2338">
          <cell r="C2338" t="str">
            <v>01-3737</v>
          </cell>
          <cell r="D2338" t="str">
            <v>TXPADQ045B002</v>
          </cell>
          <cell r="E2338" t="str">
            <v>PEPSICO ALIMENTOS, S.C.A.</v>
          </cell>
          <cell r="F2338" t="str">
            <v xml:space="preserve">LAMINACIÓN IMPRESA DORITOS MEGA QUESO XXL 420 g  </v>
          </cell>
          <cell r="G2338" t="str">
            <v>CX</v>
          </cell>
          <cell r="H2338" t="str">
            <v>LAMINACION</v>
          </cell>
        </row>
        <row r="2339">
          <cell r="C2339" t="str">
            <v>01-3733</v>
          </cell>
          <cell r="D2339" t="str">
            <v>TMMLPN094A001</v>
          </cell>
          <cell r="E2339" t="str">
            <v>MONTALAR DE VENEZUELA, S.A.</v>
          </cell>
          <cell r="F2339" t="str">
            <v>LAMINACIÓN IMPRESA PAPELÓN NATURAL 500g</v>
          </cell>
          <cell r="G2339" t="str">
            <v>MCL</v>
          </cell>
          <cell r="H2339" t="str">
            <v>LAMINACION</v>
          </cell>
        </row>
        <row r="2340">
          <cell r="C2340" t="str">
            <v>32-006523</v>
          </cell>
          <cell r="D2340" t="str">
            <v>TXHCFF029A001</v>
          </cell>
          <cell r="E2340" t="str">
            <v>HELADOS CALI, C.A.</v>
          </cell>
          <cell r="F2340" t="str">
            <v>ENVOLTORIO IMPRESO HELADOS FRES SABOR A  FRUTAS 70 cm³</v>
          </cell>
          <cell r="G2340" t="str">
            <v>CX</v>
          </cell>
          <cell r="H2340" t="str">
            <v>CORTE</v>
          </cell>
        </row>
        <row r="2341">
          <cell r="C2341" t="str">
            <v>01-3744</v>
          </cell>
          <cell r="D2341" t="str">
            <v>TXPARF040A002</v>
          </cell>
          <cell r="E2341" t="str">
            <v>PEPSICO ALIMENTOS, S.C.A.</v>
          </cell>
          <cell r="F2341" t="str">
            <v>LAMINACION IMPRESA RUFFLES QUESO 36g</v>
          </cell>
          <cell r="G2341" t="str">
            <v>CX</v>
          </cell>
          <cell r="H2341" t="str">
            <v>LAMINACION</v>
          </cell>
        </row>
        <row r="2342">
          <cell r="C2342" t="str">
            <v>01-3755</v>
          </cell>
          <cell r="D2342" t="str">
            <v>TMDTPS0600001</v>
          </cell>
          <cell r="E2342" t="str">
            <v>DISTINTA, C.A.</v>
          </cell>
          <cell r="F2342" t="str">
            <v>POLYPOUCH SIN IMPRESIÓN</v>
          </cell>
          <cell r="G2342" t="str">
            <v>MCL</v>
          </cell>
          <cell r="H2342" t="str">
            <v>LAMINACION</v>
          </cell>
        </row>
        <row r="2343">
          <cell r="C2343" t="str">
            <v>01-3753</v>
          </cell>
          <cell r="D2343" t="str">
            <v>TXPARO040B001</v>
          </cell>
          <cell r="E2343" t="str">
            <v>PEPSICO ALIMENTOS, S.C.A.</v>
          </cell>
          <cell r="F2343" t="str">
            <v>LAMINACIÓN IMPRESA RUFFLES ORIGINAL 36g</v>
          </cell>
          <cell r="G2343" t="str">
            <v>CX</v>
          </cell>
          <cell r="H2343" t="str">
            <v>LAMINACION</v>
          </cell>
        </row>
        <row r="2344">
          <cell r="C2344" t="str">
            <v>01-3752</v>
          </cell>
          <cell r="D2344" t="str">
            <v>TXPAJS040A001</v>
          </cell>
          <cell r="E2344" t="str">
            <v>PEPSICO ALIMENTOS, S.C.A.</v>
          </cell>
          <cell r="F2344" t="str">
            <v>LAMINACION IMPRESA PAPAS JACKS SAL 30g</v>
          </cell>
          <cell r="G2344" t="str">
            <v>CX</v>
          </cell>
          <cell r="H2344" t="str">
            <v>LAMINACION</v>
          </cell>
        </row>
        <row r="2345">
          <cell r="C2345" t="str">
            <v>01-3743</v>
          </cell>
          <cell r="D2345" t="str">
            <v>TXPATR040B003</v>
          </cell>
          <cell r="E2345" t="str">
            <v>PEPSICO ALIMENTOS, S.C.A.</v>
          </cell>
          <cell r="F2345" t="str">
            <v>LAMINACION IMPRESA DE TODITO RESUELTO 45g</v>
          </cell>
          <cell r="G2345" t="str">
            <v>CX</v>
          </cell>
          <cell r="H2345" t="str">
            <v>LAMINACION</v>
          </cell>
        </row>
        <row r="2346">
          <cell r="C2346" t="str">
            <v>32-006525</v>
          </cell>
          <cell r="D2346" t="str">
            <v>TXHCHM042A001</v>
          </cell>
          <cell r="E2346" t="str">
            <v>HELADOS CALI, C.A.</v>
          </cell>
          <cell r="F2346" t="str">
            <v>LAMINACION ENVOLTORIO IMPRESO HELADOS MAUSI 70cm3</v>
          </cell>
          <cell r="G2346" t="str">
            <v>CX</v>
          </cell>
          <cell r="H2346" t="str">
            <v>LAMINACION</v>
          </cell>
        </row>
        <row r="2347">
          <cell r="C2347" t="str">
            <v>32-006504</v>
          </cell>
          <cell r="D2347" t="str">
            <v>TMLIPR0550001</v>
          </cell>
          <cell r="E2347" t="str">
            <v>LITO INNOVACIÓN 3.000, C. A.</v>
          </cell>
          <cell r="F2347" t="str">
            <v>POLYPOUCH SIN IMPRESIÓN</v>
          </cell>
          <cell r="G2347" t="str">
            <v>MCL</v>
          </cell>
          <cell r="H2347" t="str">
            <v>LAMINACION</v>
          </cell>
        </row>
        <row r="2348">
          <cell r="C2348" t="str">
            <v>32-006526</v>
          </cell>
          <cell r="D2348" t="str">
            <v>TXHCEP023A001</v>
          </cell>
          <cell r="E2348" t="str">
            <v>HELADOS CALI, C.A.</v>
          </cell>
          <cell r="F2348" t="str">
            <v>ENVOLTORIO IMPRESO HELADO EXOTICO PARCHITA YOGURT 70cm³</v>
          </cell>
          <cell r="G2348" t="str">
            <v>CX</v>
          </cell>
          <cell r="H2348" t="str">
            <v>CORTE</v>
          </cell>
        </row>
        <row r="2349">
          <cell r="C2349" t="str">
            <v>32-006528</v>
          </cell>
          <cell r="D2349" t="str">
            <v>TXNVMP040A001</v>
          </cell>
          <cell r="E2349" t="str">
            <v>NUCITA VENEZOLANA. NUCIVEN, C.A.</v>
          </cell>
          <cell r="F2349" t="str">
            <v>LAMINACION IMPRESA MAX PIRULIN 30g</v>
          </cell>
          <cell r="G2349" t="str">
            <v>CX</v>
          </cell>
          <cell r="H2349" t="str">
            <v>LAMINACION</v>
          </cell>
        </row>
        <row r="2350">
          <cell r="C2350" t="str">
            <v>32-006478</v>
          </cell>
          <cell r="D2350" t="str">
            <v>TXNVMP083A001</v>
          </cell>
          <cell r="E2350" t="str">
            <v>NUCITA VENEZOLANA. NUCIVEN, C.A.</v>
          </cell>
          <cell r="F2350" t="str">
            <v>LAMINACION IMPRESA MEZCLA PANCAKES 500g</v>
          </cell>
          <cell r="G2350" t="str">
            <v>CX</v>
          </cell>
          <cell r="H2350" t="str">
            <v>LAMINACION</v>
          </cell>
        </row>
        <row r="2351">
          <cell r="C2351" t="str">
            <v>01-3735</v>
          </cell>
          <cell r="D2351" t="str">
            <v>TXPACT040A003</v>
          </cell>
          <cell r="E2351" t="str">
            <v>PEPSICO ALIMENTOS, S.C.A.</v>
          </cell>
          <cell r="F2351" t="str">
            <v>LAMINACION IMPRESA CHEESE TRIS 150g</v>
          </cell>
          <cell r="G2351" t="str">
            <v>CX</v>
          </cell>
          <cell r="H2351" t="str">
            <v>LAMINACION</v>
          </cell>
        </row>
        <row r="2352">
          <cell r="C2352" t="str">
            <v>32-006530</v>
          </cell>
          <cell r="D2352" t="str">
            <v>TMRDGP207A001</v>
          </cell>
          <cell r="E2352" t="str">
            <v>REDICA,  C.A.</v>
          </cell>
          <cell r="F2352" t="str">
            <v>LINER MTP IMP. GARANTIA DE PUREZA</v>
          </cell>
          <cell r="G2352" t="str">
            <v>CX</v>
          </cell>
          <cell r="H2352" t="str">
            <v>CORTE</v>
          </cell>
        </row>
        <row r="2353">
          <cell r="C2353" t="str">
            <v>32-006531</v>
          </cell>
          <cell r="D2353" t="str">
            <v>TMLIPR0450001</v>
          </cell>
          <cell r="E2353" t="str">
            <v>LITO INNOVACIÓN 3.000, C. A.</v>
          </cell>
          <cell r="F2353" t="str">
            <v>POLYPOUCH SIN IMPRESIÓN</v>
          </cell>
          <cell r="G2353" t="str">
            <v>MCL</v>
          </cell>
          <cell r="H2353" t="str">
            <v>LAMINACION</v>
          </cell>
        </row>
        <row r="2354">
          <cell r="C2354" t="str">
            <v>01-3735</v>
          </cell>
          <cell r="D2354" t="str">
            <v>TXPACT040A003</v>
          </cell>
          <cell r="E2354" t="str">
            <v>PEPSICO ALIMENTOS, S.C.A.</v>
          </cell>
          <cell r="F2354" t="str">
            <v>LAMINACION IMPRESA CHEESE TRIS 150g</v>
          </cell>
          <cell r="G2354" t="str">
            <v>CX</v>
          </cell>
          <cell r="H2354" t="str">
            <v>LAMINACION</v>
          </cell>
        </row>
        <row r="2355">
          <cell r="C2355" t="str">
            <v>01-3766</v>
          </cell>
          <cell r="D2355" t="str">
            <v>TMICPS0520001</v>
          </cell>
          <cell r="E2355" t="str">
            <v>INDUSTRIAS CORPAÑAL,C.A.</v>
          </cell>
          <cell r="F2355" t="str">
            <v>POLYPOUCH SILICONIZADO SIN IMPRESIÓN</v>
          </cell>
          <cell r="G2355" t="str">
            <v>MCL</v>
          </cell>
          <cell r="H2355" t="str">
            <v>LAMINACION</v>
          </cell>
        </row>
        <row r="2356">
          <cell r="C2356" t="str">
            <v>01-3761</v>
          </cell>
          <cell r="D2356" t="str">
            <v>TMEIGP207A001</v>
          </cell>
          <cell r="E2356" t="str">
            <v>ENVASES INDUSTRIALES DEL CENTRO C.A.</v>
          </cell>
          <cell r="F2356" t="str">
            <v>LINNER MTP  IMPRESO GARANTIA DE PUREZA</v>
          </cell>
          <cell r="G2356" t="str">
            <v>MCL</v>
          </cell>
          <cell r="H2356" t="str">
            <v>CORTE</v>
          </cell>
        </row>
        <row r="2357">
          <cell r="C2357" t="str">
            <v>01-3746</v>
          </cell>
          <cell r="D2357" t="str">
            <v xml:space="preserve">TXPARQ045A002 </v>
          </cell>
          <cell r="E2357" t="str">
            <v>PEPSICO ALIMENTOS, S.C.A.</v>
          </cell>
          <cell r="F2357" t="str">
            <v>LAMINACION IMPRESA RUFFLES QUESO 300g</v>
          </cell>
          <cell r="G2357" t="str">
            <v>CX</v>
          </cell>
          <cell r="H2357" t="str">
            <v>LAMINACION</v>
          </cell>
        </row>
        <row r="2358">
          <cell r="C2358" t="str">
            <v>32-006527</v>
          </cell>
          <cell r="D2358" t="str">
            <v>TXHCMP028A001</v>
          </cell>
          <cell r="E2358" t="str">
            <v>HELADOS CALI, C.A.</v>
          </cell>
          <cell r="F2358" t="str">
            <v>ENVOLTORIO IMPRESO HELADOS MAX POLET 122cm³</v>
          </cell>
          <cell r="G2358" t="str">
            <v>CX</v>
          </cell>
          <cell r="H2358" t="str">
            <v>CORTE</v>
          </cell>
        </row>
        <row r="2359">
          <cell r="C2359" t="str">
            <v>01-3768</v>
          </cell>
          <cell r="D2359" t="str">
            <v>TXPACT040B003</v>
          </cell>
          <cell r="E2359" t="str">
            <v>PEPSICO ALIMENTOS, S.C.A.</v>
          </cell>
          <cell r="F2359" t="str">
            <v>LAMINACION IMPRESA CHEESE TRIS 54g</v>
          </cell>
          <cell r="G2359" t="str">
            <v>CX</v>
          </cell>
          <cell r="H2359" t="str">
            <v>LAMINACION</v>
          </cell>
        </row>
        <row r="2360">
          <cell r="C2360" t="str">
            <v>01-3767</v>
          </cell>
          <cell r="D2360" t="str">
            <v>TMAPSF112A002</v>
          </cell>
          <cell r="E2360" t="str">
            <v>ALIMENTOS POLAR COMERCIAL, C.A.</v>
          </cell>
          <cell r="F2360" t="str">
            <v>ETIQUETA MI GURT SABOR FRESA 125g</v>
          </cell>
          <cell r="G2360" t="str">
            <v>CX</v>
          </cell>
          <cell r="H2360" t="str">
            <v>CORTE</v>
          </cell>
        </row>
        <row r="2361">
          <cell r="C2361" t="str">
            <v>01-3745</v>
          </cell>
          <cell r="D2361" t="str">
            <v>TXPAPS031A002</v>
          </cell>
          <cell r="E2361" t="str">
            <v>PEPSICO ALIMENTOS, S.C.A.</v>
          </cell>
          <cell r="F2361" t="str">
            <v>LAMINACIÓN IMPRESA PEPITO ORIGINAL (SIN VITAMINA) 25g</v>
          </cell>
          <cell r="G2361" t="str">
            <v>CX</v>
          </cell>
          <cell r="H2361" t="str">
            <v>LAMINACION</v>
          </cell>
        </row>
        <row r="2362">
          <cell r="C2362" t="str">
            <v>01-3751</v>
          </cell>
          <cell r="D2362" t="str">
            <v>TXPAMP031A002</v>
          </cell>
          <cell r="E2362" t="str">
            <v>PEPSICO ALIMENTOS, S.C.A.</v>
          </cell>
          <cell r="F2362" t="str">
            <v>LAMINACION IMPRESA CHEETOS MEGA PUFFS 28g</v>
          </cell>
          <cell r="G2362" t="str">
            <v>CX</v>
          </cell>
          <cell r="H2362" t="str">
            <v>LAMINACION</v>
          </cell>
        </row>
        <row r="2363">
          <cell r="C2363" t="str">
            <v>01-3750</v>
          </cell>
          <cell r="D2363" t="str">
            <v>TXPARO040A001</v>
          </cell>
          <cell r="E2363" t="str">
            <v>PEPSICO ALIMENTOS, S.C.A.</v>
          </cell>
          <cell r="F2363" t="str">
            <v>LAMINACION IMPRESA RUFFLES ORIGINAL 125g</v>
          </cell>
          <cell r="G2363" t="str">
            <v>CX</v>
          </cell>
          <cell r="H2363" t="str">
            <v>LAMINACION</v>
          </cell>
        </row>
        <row r="2364">
          <cell r="C2364" t="str">
            <v>32-006496</v>
          </cell>
          <cell r="D2364" t="str">
            <v>TMARYM096A001</v>
          </cell>
          <cell r="E2364" t="str">
            <v>ALFONZO RIVAS &amp; CIA, C.A.</v>
          </cell>
          <cell r="F2364" t="str">
            <v>LAMINACION IMPRESA YELIGHT MORA 12g</v>
          </cell>
          <cell r="G2364" t="str">
            <v>MCL</v>
          </cell>
          <cell r="H2364" t="str">
            <v>LAMINACION</v>
          </cell>
        </row>
        <row r="2365">
          <cell r="C2365" t="str">
            <v>01-3762</v>
          </cell>
          <cell r="D2365" t="str">
            <v>TXPCEP023B001</v>
          </cell>
          <cell r="E2365" t="str">
            <v xml:space="preserve">PEPSI-COLA VENEZUELA, C.A. </v>
          </cell>
          <cell r="F2365" t="str">
            <v>ETIQUETA IMPRESA  PEPSI FREE 1 L</v>
          </cell>
          <cell r="G2365" t="str">
            <v>CX</v>
          </cell>
          <cell r="H2365" t="str">
            <v>CORTE</v>
          </cell>
        </row>
        <row r="2366">
          <cell r="C2366" t="str">
            <v>01-3754</v>
          </cell>
          <cell r="D2366" t="str">
            <v>TXPAMJ049A001</v>
          </cell>
          <cell r="E2366" t="str">
            <v>PEPSICO ALIMENTOS, S.C.A.</v>
          </cell>
          <cell r="F2366" t="str">
            <v>LAMINACION IMPRESA MANI JACKS 175g</v>
          </cell>
          <cell r="G2366" t="str">
            <v>CX</v>
          </cell>
          <cell r="H2366" t="str">
            <v>LAMINACION</v>
          </cell>
        </row>
        <row r="2367">
          <cell r="C2367" t="str">
            <v>21-0380</v>
          </cell>
          <cell r="D2367" t="str">
            <v>TXAMCP040A002</v>
          </cell>
          <cell r="E2367" t="str">
            <v>ALIMENTOS MUNCHY, C.A.</v>
          </cell>
          <cell r="F2367" t="str">
            <v>LAMINACION IMPRESA CHICHARRON SON PICANTE 62 g</v>
          </cell>
          <cell r="G2367" t="str">
            <v>CX</v>
          </cell>
          <cell r="H2367" t="str">
            <v>LAMINACION</v>
          </cell>
        </row>
        <row r="2368">
          <cell r="C2368" t="str">
            <v>01-3764</v>
          </cell>
          <cell r="D2368" t="str">
            <v>TXPCSC023C001</v>
          </cell>
          <cell r="E2368" t="str">
            <v xml:space="preserve">PEPSI-COLA VENEZUELA, C.A. </v>
          </cell>
          <cell r="F2368" t="str">
            <v>ETIQUETA IMPRESA SEVEN UP CERO 1,5L</v>
          </cell>
          <cell r="G2368" t="str">
            <v>CX</v>
          </cell>
          <cell r="H2368" t="str">
            <v>CORTE</v>
          </cell>
        </row>
        <row r="2369">
          <cell r="C2369" t="str">
            <v>01-3763</v>
          </cell>
          <cell r="D2369" t="str">
            <v>TXPCSC023C001</v>
          </cell>
          <cell r="E2369" t="str">
            <v xml:space="preserve">PEPSI-COLA VENEZUELA, C.A. </v>
          </cell>
          <cell r="F2369" t="str">
            <v>ETIQUETA IMPRESA SEVEN UP CERO 1,5L</v>
          </cell>
          <cell r="G2369" t="str">
            <v>CX</v>
          </cell>
          <cell r="H2369" t="str">
            <v>CORTE</v>
          </cell>
        </row>
        <row r="2370">
          <cell r="C2370" t="str">
            <v>01-3758</v>
          </cell>
          <cell r="D2370" t="str">
            <v>TXAVEM028D001</v>
          </cell>
          <cell r="E2370" t="str">
            <v>AMCOR RIGID PACKAGING DE VENEZUELA, S.A.</v>
          </cell>
          <cell r="F2370" t="str">
            <v>ETIQUETA IMPRESA MINALBA 355cc</v>
          </cell>
          <cell r="G2370" t="str">
            <v>CX</v>
          </cell>
          <cell r="H2370" t="str">
            <v>CORTE</v>
          </cell>
        </row>
        <row r="2371">
          <cell r="C2371" t="str">
            <v>01-3757</v>
          </cell>
          <cell r="D2371" t="str">
            <v>TXAVEM028C001</v>
          </cell>
          <cell r="E2371" t="str">
            <v>AMCOR RIGID PACKAGING DE VENEZUELA, S.A.</v>
          </cell>
          <cell r="F2371" t="str">
            <v>ETIQUETA IMPRESA MINALBA 600 cc</v>
          </cell>
          <cell r="G2371" t="str">
            <v>CX</v>
          </cell>
          <cell r="H2371" t="str">
            <v>CORTE</v>
          </cell>
        </row>
        <row r="2372">
          <cell r="C2372" t="str">
            <v>01-3765</v>
          </cell>
          <cell r="D2372" t="str">
            <v>TXMSGN030C001</v>
          </cell>
          <cell r="E2372" t="str">
            <v>MULTINACIONAL DE SABORES C.A.</v>
          </cell>
          <cell r="F2372" t="str">
            <v>ETIQUETA IMPRESA REFRESCO GLUP COLA NEGRA 1 L</v>
          </cell>
          <cell r="G2372" t="str">
            <v>CX</v>
          </cell>
          <cell r="H2372" t="str">
            <v>CORTE</v>
          </cell>
        </row>
        <row r="2373">
          <cell r="C2373" t="str">
            <v>01-3769</v>
          </cell>
          <cell r="D2373" t="str">
            <v>TMCLPD073A001</v>
          </cell>
          <cell r="E2373" t="str">
            <v>CELOVEN, C.A.</v>
          </cell>
          <cell r="F2373" t="str">
            <v>POLYPOUCH SILICONADO DECOCEL 73 g</v>
          </cell>
          <cell r="G2373" t="str">
            <v>MCL</v>
          </cell>
          <cell r="H2373" t="str">
            <v>LAMINACION</v>
          </cell>
        </row>
        <row r="2374">
          <cell r="C2374" t="str">
            <v>01-3782</v>
          </cell>
          <cell r="D2374" t="str">
            <v>TMMCAE060A000</v>
          </cell>
          <cell r="E2374" t="str">
            <v>MORROCEL C.A.</v>
          </cell>
          <cell r="F2374" t="str">
            <v>POLYPOUCH IMPRESO ANTIGRASO ESTANDAR</v>
          </cell>
          <cell r="G2374" t="str">
            <v>MCL</v>
          </cell>
          <cell r="H2374" t="str">
            <v>LAMINACION</v>
          </cell>
        </row>
        <row r="2375">
          <cell r="C2375" t="str">
            <v>01-3749</v>
          </cell>
          <cell r="D2375" t="str">
            <v>TXPATQ049A001</v>
          </cell>
          <cell r="E2375" t="str">
            <v>PEPSICO ALIMENTOS, S.C.A.</v>
          </cell>
          <cell r="F2375" t="str">
            <v>LAMINACION IMPRESA DE TODITO QUESO 320g</v>
          </cell>
          <cell r="G2375" t="str">
            <v>CX</v>
          </cell>
          <cell r="H2375" t="str">
            <v>LAMINACION</v>
          </cell>
        </row>
        <row r="2376">
          <cell r="C2376" t="str">
            <v>01-3748</v>
          </cell>
          <cell r="D2376" t="str">
            <v>TXPATQ040A001</v>
          </cell>
          <cell r="E2376" t="str">
            <v>PEPSICO ALIMENTOS, S.C.A.</v>
          </cell>
          <cell r="F2376" t="str">
            <v>LAMINACION IMPRESA DE TODITO QUESO 120g</v>
          </cell>
          <cell r="G2376" t="str">
            <v>CX</v>
          </cell>
          <cell r="H2376" t="str">
            <v>LAMINACION</v>
          </cell>
        </row>
        <row r="2377">
          <cell r="C2377" t="str">
            <v>21-0381</v>
          </cell>
          <cell r="D2377" t="str">
            <v>TXAMCA040A001</v>
          </cell>
          <cell r="E2377" t="str">
            <v>ALIMENTOS MUNCHY, C.A.</v>
          </cell>
          <cell r="F2377" t="str">
            <v>LAMINACION IMPRESA CHICHARRON SON AHUMADO 62 g</v>
          </cell>
          <cell r="G2377" t="str">
            <v>CX</v>
          </cell>
          <cell r="H2377" t="str">
            <v>LAMINACION</v>
          </cell>
        </row>
        <row r="2378">
          <cell r="C2378" t="str">
            <v>01-3780</v>
          </cell>
          <cell r="D2378" t="str">
            <v>TMMCFD106A001</v>
          </cell>
          <cell r="E2378" t="str">
            <v>MORROCEL C.A.</v>
          </cell>
          <cell r="F2378" t="str">
            <v>LAMINACION IMPRESA FONDO DORADO</v>
          </cell>
          <cell r="G2378" t="str">
            <v>MCL</v>
          </cell>
          <cell r="H2378" t="str">
            <v>LAMINACION</v>
          </cell>
        </row>
        <row r="2379">
          <cell r="C2379" t="str">
            <v>01-3781</v>
          </cell>
          <cell r="D2379" t="str">
            <v>TMMCFP0750001</v>
          </cell>
          <cell r="E2379" t="str">
            <v>MORROCEL C.A.</v>
          </cell>
          <cell r="F2379" t="str">
            <v>LAMINACION FONDO PLATA SIN IMPRESIÓN</v>
          </cell>
          <cell r="G2379" t="str">
            <v>MCL</v>
          </cell>
          <cell r="H2379" t="str">
            <v>LAMINACION</v>
          </cell>
        </row>
        <row r="2380">
          <cell r="C2380" t="str">
            <v>01-3747</v>
          </cell>
          <cell r="D2380" t="str">
            <v>TXPATQ040B001</v>
          </cell>
          <cell r="E2380" t="str">
            <v>PEPSICO ALIMENTOS, S.C.A.</v>
          </cell>
          <cell r="F2380" t="str">
            <v>LAMINACION IMPRESA DE TODITO QUESO 35g</v>
          </cell>
          <cell r="G2380" t="str">
            <v>CX</v>
          </cell>
          <cell r="H2380" t="str">
            <v>LAMINACION</v>
          </cell>
        </row>
        <row r="2381">
          <cell r="C2381" t="str">
            <v>32-006539</v>
          </cell>
          <cell r="D2381" t="str">
            <v>TMLVPL071B001</v>
          </cell>
          <cell r="E2381" t="str">
            <v>LEVAPAN VENEZOLANA, S.A.</v>
          </cell>
          <cell r="F2381" t="str">
            <v>POLYPOUCH PARAFINADO IMPRESO LEVAPAN</v>
          </cell>
          <cell r="G2381" t="str">
            <v>MCL</v>
          </cell>
          <cell r="H2381" t="str">
            <v>LAMINACION</v>
          </cell>
        </row>
        <row r="2382">
          <cell r="C2382" t="str">
            <v>32-006493</v>
          </cell>
          <cell r="D2382" t="str">
            <v>TMARMZ044A001</v>
          </cell>
          <cell r="E2382" t="str">
            <v>ALFONZO RIVAS &amp; CIA, C.A.</v>
          </cell>
          <cell r="F2382" t="str">
            <v>LAMINACION IMPRESA MAIZINA 90 g</v>
          </cell>
          <cell r="G2382" t="str">
            <v>MCL</v>
          </cell>
          <cell r="H2382" t="str">
            <v>LAMINACION</v>
          </cell>
        </row>
        <row r="2383">
          <cell r="C2383" t="str">
            <v>32-006512</v>
          </cell>
          <cell r="D2383" t="str">
            <v>TXTFDN050A001</v>
          </cell>
          <cell r="E2383" t="str">
            <v>INVERSIONES TORREFACCION DEL CAFÉ, C.A</v>
          </cell>
          <cell r="F2383" t="str">
            <v>LAMINACION IMPRESA CAFÉ DELLA NONNA MOLIDO GOURMET 200 g.</v>
          </cell>
          <cell r="G2383" t="str">
            <v>CX</v>
          </cell>
          <cell r="H2383" t="str">
            <v>LAMINACION</v>
          </cell>
        </row>
        <row r="2384">
          <cell r="C2384" t="str">
            <v>32-006533</v>
          </cell>
          <cell r="D2384" t="str">
            <v>TMARMZ076B001</v>
          </cell>
          <cell r="E2384" t="str">
            <v>ALFONZO RIVAS &amp; CIA, C.A.</v>
          </cell>
          <cell r="F2384" t="str">
            <v>LAMINACION IMPRESA MAIZINA 120 g</v>
          </cell>
          <cell r="G2384" t="str">
            <v>MCL</v>
          </cell>
          <cell r="H2384" t="str">
            <v>LAMINACION</v>
          </cell>
        </row>
        <row r="2385">
          <cell r="C2385" t="str">
            <v>32-006534</v>
          </cell>
          <cell r="D2385" t="str">
            <v>TMARMZ044D001</v>
          </cell>
          <cell r="E2385" t="str">
            <v>ALFONZO RIVAS &amp; CIA, C.A.</v>
          </cell>
          <cell r="F2385" t="str">
            <v>LAMINACION IMPRESA MAIZINA 200g</v>
          </cell>
          <cell r="G2385" t="str">
            <v>MCL</v>
          </cell>
          <cell r="H2385" t="str">
            <v>LAMINACION</v>
          </cell>
        </row>
        <row r="2386">
          <cell r="C2386" t="str">
            <v>01-3783</v>
          </cell>
          <cell r="D2386" t="str">
            <v>TMMCAE060A001</v>
          </cell>
          <cell r="E2386" t="str">
            <v>RIVAS GROUP, C.A</v>
          </cell>
          <cell r="F2386" t="str">
            <v>POLYPOUCH IMPRESO ANTIGRASO ESTANDAR</v>
          </cell>
          <cell r="G2386" t="str">
            <v>MCL</v>
          </cell>
          <cell r="H2386" t="str">
            <v>CORTE</v>
          </cell>
        </row>
        <row r="2387">
          <cell r="C2387" t="str">
            <v>01-3784</v>
          </cell>
          <cell r="D2387" t="str">
            <v>TMMCAE060A001</v>
          </cell>
          <cell r="E2387" t="str">
            <v>RIVAS GROUP, C.A</v>
          </cell>
          <cell r="F2387" t="str">
            <v>POLYPOUCH IMPRESO ANTIGRASO ESTANDAR</v>
          </cell>
          <cell r="G2387" t="str">
            <v>MCL</v>
          </cell>
          <cell r="H2387" t="str">
            <v>CORTE</v>
          </cell>
        </row>
        <row r="2388">
          <cell r="C2388" t="str">
            <v>32-006521</v>
          </cell>
          <cell r="D2388" t="str">
            <v>TXNVPN040A002</v>
          </cell>
          <cell r="E2388" t="str">
            <v>NUCITA VENEZOLANA. NUCIVEN, C.A.</v>
          </cell>
          <cell r="F2388" t="str">
            <v>LAMINACION IMPRESA PIRULIN 60g</v>
          </cell>
          <cell r="G2388" t="str">
            <v>CX</v>
          </cell>
          <cell r="H2388" t="str">
            <v>LAMINACION</v>
          </cell>
        </row>
        <row r="2389">
          <cell r="C2389" t="str">
            <v>01-3787</v>
          </cell>
          <cell r="D2389" t="str">
            <v>TXPAMP036A002</v>
          </cell>
          <cell r="E2389" t="str">
            <v>PEPSICO ALIMENTOS, S.C.A.</v>
          </cell>
          <cell r="F2389" t="str">
            <v>LAMINACION IMPRESA CHEETOS MEGA PUFF 110g</v>
          </cell>
          <cell r="G2389" t="str">
            <v>CX</v>
          </cell>
          <cell r="H2389" t="str">
            <v>LAMINACION</v>
          </cell>
        </row>
        <row r="2390">
          <cell r="C2390" t="str">
            <v>01-3788</v>
          </cell>
          <cell r="D2390" t="str">
            <v>TXPATR040A003</v>
          </cell>
          <cell r="E2390" t="str">
            <v>PEPSICO ALIMENTOS, S.C.A.</v>
          </cell>
          <cell r="F2390" t="str">
            <v>LAMINACION IMPRESA DE TODITO RESUELTO 130g</v>
          </cell>
          <cell r="G2390" t="str">
            <v>CX</v>
          </cell>
          <cell r="H2390" t="str">
            <v>LAMINACION</v>
          </cell>
        </row>
        <row r="2391">
          <cell r="C2391" t="str">
            <v>01-3791</v>
          </cell>
          <cell r="D2391" t="str">
            <v>TXPATR040B003</v>
          </cell>
          <cell r="E2391" t="str">
            <v>PEPSICO ALIMENTOS, S.C.A.</v>
          </cell>
          <cell r="F2391" t="str">
            <v>LAMINACION IMPRESA DE TODITO RESUELTO 45g</v>
          </cell>
          <cell r="G2391" t="str">
            <v>CX</v>
          </cell>
          <cell r="H2391" t="str">
            <v>LAMINACION</v>
          </cell>
        </row>
        <row r="2392">
          <cell r="C2392" t="str">
            <v>01-3759</v>
          </cell>
          <cell r="D2392" t="str">
            <v>TXAVEM028B001</v>
          </cell>
          <cell r="E2392" t="str">
            <v>AMCOR RIGID PACKAGING DE VENEZUELA, S.A.</v>
          </cell>
          <cell r="F2392" t="str">
            <v>ETIQUETA  IMPRESA MINALBA 5 L</v>
          </cell>
          <cell r="G2392" t="str">
            <v>CX</v>
          </cell>
          <cell r="H2392" t="str">
            <v>CORTE</v>
          </cell>
        </row>
        <row r="2393">
          <cell r="C2393" t="str">
            <v>01-3770</v>
          </cell>
          <cell r="D2393" t="str">
            <v>TXPANP040B001</v>
          </cell>
          <cell r="E2393" t="str">
            <v>PEPSICO ALIMENTOS, S.C.A.</v>
          </cell>
          <cell r="F2393" t="str">
            <v>LAMINACION IMPRESA NATUCHIPS PLATANITOS 150g</v>
          </cell>
          <cell r="G2393" t="str">
            <v>CX</v>
          </cell>
          <cell r="H2393" t="str">
            <v>LAMINACION</v>
          </cell>
        </row>
        <row r="2394">
          <cell r="C2394" t="str">
            <v>01-3793</v>
          </cell>
          <cell r="D2394" t="str">
            <v>TXPAPS031A002</v>
          </cell>
          <cell r="E2394" t="str">
            <v>PEPSICO ALIMENTOS, S.C.A.</v>
          </cell>
          <cell r="F2394" t="str">
            <v>LAMINACIÓN IMPRESA PEPITO ORIGINAL (SIN VITAMINA) 25g</v>
          </cell>
          <cell r="G2394" t="str">
            <v>CX</v>
          </cell>
          <cell r="H2394" t="str">
            <v>LAMINACION</v>
          </cell>
        </row>
        <row r="2395">
          <cell r="C2395" t="str">
            <v>01-3756</v>
          </cell>
          <cell r="D2395" t="str">
            <v>TXAVEM028A001</v>
          </cell>
          <cell r="E2395" t="str">
            <v>AMCOR RIGID PACKAGING DE VENEZUELA, S.A.</v>
          </cell>
          <cell r="F2395" t="str">
            <v>ETIQUETA IMPRESA MINALBA 1,5 L</v>
          </cell>
          <cell r="G2395" t="str">
            <v>CX</v>
          </cell>
          <cell r="H2395" t="str">
            <v>CORTE</v>
          </cell>
        </row>
        <row r="2396">
          <cell r="C2396" t="str">
            <v>32-006519</v>
          </cell>
          <cell r="D2396" t="str">
            <v>TXNVPI039A001</v>
          </cell>
          <cell r="E2396" t="str">
            <v>NUCITA VENEZOLANA. NUCIVEN, C.A.</v>
          </cell>
          <cell r="F2396" t="str">
            <v>LAMINACION IMPRESA PIRULIN LUJO</v>
          </cell>
          <cell r="G2396" t="str">
            <v>CX</v>
          </cell>
          <cell r="H2396" t="str">
            <v>LAMINACION</v>
          </cell>
        </row>
        <row r="2397">
          <cell r="C2397" t="str">
            <v>32-006536</v>
          </cell>
          <cell r="D2397" t="str">
            <v>TMARFS096A001</v>
          </cell>
          <cell r="E2397" t="str">
            <v>ALFONZO RIVAS &amp; CIA, C.A.</v>
          </cell>
          <cell r="F2397" t="str">
            <v>LAMINACION IMPRESA YELIGHT FUSION SILVESTRE 12g</v>
          </cell>
          <cell r="G2397" t="str">
            <v>MCL</v>
          </cell>
          <cell r="H2397" t="str">
            <v>LAMINACION</v>
          </cell>
        </row>
        <row r="2398">
          <cell r="C2398" t="str">
            <v>01-3792</v>
          </cell>
          <cell r="D2398" t="str">
            <v>TXPADF040B001</v>
          </cell>
          <cell r="E2398" t="str">
            <v>PEPSICO ALIMENTOS, S.C.A.</v>
          </cell>
          <cell r="F2398" t="str">
            <v>LAMINACION IMPRESA DORITOS FLAMIN HOT 42g.</v>
          </cell>
          <cell r="G2398" t="str">
            <v>CX</v>
          </cell>
          <cell r="H2398" t="str">
            <v>LAMINACION</v>
          </cell>
        </row>
        <row r="2399">
          <cell r="C2399" t="str">
            <v>32-006489</v>
          </cell>
          <cell r="D2399" t="str">
            <v>TXHCTM023A001</v>
          </cell>
          <cell r="E2399" t="str">
            <v>HELADOS CALI, C.A.</v>
          </cell>
          <cell r="F2399" t="str">
            <v>ENVOLTORIO IMPRESO TENTACION MANDARINA 70 cm3</v>
          </cell>
          <cell r="G2399" t="str">
            <v>CX</v>
          </cell>
          <cell r="H2399" t="str">
            <v>CORTE</v>
          </cell>
        </row>
        <row r="2400">
          <cell r="C2400" t="str">
            <v>32-006484</v>
          </cell>
          <cell r="D2400" t="str">
            <v>TXAVHK040A001</v>
          </cell>
          <cell r="E2400" t="str">
            <v>ALIMENTOS VENEZOLANOS S &amp; M ALIVENSA, S.A.</v>
          </cell>
          <cell r="F2400" t="str">
            <v>LAMINACION IMPRESA HOLY  KRUNCH 240g</v>
          </cell>
          <cell r="G2400" t="str">
            <v>CX</v>
          </cell>
          <cell r="H2400" t="str">
            <v>LAMINACION</v>
          </cell>
        </row>
        <row r="2401">
          <cell r="C2401" t="str">
            <v>32-006546</v>
          </cell>
          <cell r="D2401" t="str">
            <v>TMLIPR0450001</v>
          </cell>
          <cell r="E2401" t="str">
            <v>LITO INNOVACIÓN 3.000, C. A.</v>
          </cell>
          <cell r="F2401" t="str">
            <v>POLYPOUCH SIN IMPRESIÓN</v>
          </cell>
          <cell r="G2401" t="str">
            <v>MCL</v>
          </cell>
          <cell r="H2401" t="str">
            <v>LAMINACION</v>
          </cell>
        </row>
        <row r="2402">
          <cell r="C2402" t="str">
            <v>32-006536</v>
          </cell>
          <cell r="D2402" t="str">
            <v>TMARFS096A001</v>
          </cell>
          <cell r="E2402" t="str">
            <v>ALFONZO RIVAS &amp; CIA, C.A.</v>
          </cell>
          <cell r="F2402" t="str">
            <v>LAMINACION IMPRESA YELIGHT FUSION SILVESTRE 12g</v>
          </cell>
          <cell r="G2402" t="str">
            <v>MCL</v>
          </cell>
          <cell r="H2402" t="str">
            <v>LAMINACION</v>
          </cell>
        </row>
        <row r="2403">
          <cell r="C2403" t="str">
            <v>01-3794</v>
          </cell>
          <cell r="D2403" t="str">
            <v>TMAPAL1190010</v>
          </cell>
          <cell r="E2403" t="str">
            <v>ALIMENTOS POLAR COMERCIAL, C.A.</v>
          </cell>
          <cell r="F2403" t="str">
            <v>ALUMINIO LAMINADO SIN IMPRESIÓN</v>
          </cell>
          <cell r="G2403" t="str">
            <v>MCL</v>
          </cell>
          <cell r="H2403" t="str">
            <v>LAMINACION</v>
          </cell>
        </row>
        <row r="2404">
          <cell r="C2404" t="str">
            <v>32-006490</v>
          </cell>
          <cell r="D2404" t="str">
            <v>TXHCHY023A001</v>
          </cell>
          <cell r="E2404" t="str">
            <v>HELADOS CALI, C.A.</v>
          </cell>
          <cell r="F2404" t="str">
            <v>ENVOLTORIO IMPRESO HELADO PASION YOGURT FRUTOS ROJOS 70 cc</v>
          </cell>
          <cell r="G2404" t="str">
            <v>CX</v>
          </cell>
          <cell r="H2404" t="str">
            <v>CORTE</v>
          </cell>
        </row>
        <row r="2405">
          <cell r="C2405" t="str">
            <v>01-3804</v>
          </cell>
          <cell r="D2405" t="str">
            <v xml:space="preserve">TMSVRM0960010   </v>
          </cell>
          <cell r="E2405" t="str">
            <v>SONOCO VENEZOLANA, C.A.</v>
          </cell>
          <cell r="F2405" t="str">
            <v>LAMINACION MEMBRANA RM 952 SIN IMPRESIÓN</v>
          </cell>
          <cell r="G2405" t="str">
            <v>MCL</v>
          </cell>
          <cell r="H2405" t="str">
            <v>LAMINACION</v>
          </cell>
        </row>
        <row r="2406">
          <cell r="C2406" t="str">
            <v>01-3800</v>
          </cell>
          <cell r="D2406" t="str">
            <v>TMCPAM045A001</v>
          </cell>
          <cell r="E2406" t="str">
            <v>CENTRAL EL PALMAR S.A.</v>
          </cell>
          <cell r="F2406" t="str">
            <v>POLYPOUCH IMPRESO MONTALBAN - MONTALBAN 4 g</v>
          </cell>
          <cell r="G2406" t="str">
            <v>MCL</v>
          </cell>
          <cell r="H2406" t="str">
            <v>LAMINACION</v>
          </cell>
        </row>
        <row r="2407">
          <cell r="C2407" t="str">
            <v>01-3734</v>
          </cell>
          <cell r="D2407" t="str">
            <v>TMMLCC060A002</v>
          </cell>
          <cell r="E2407" t="str">
            <v>MONTALAR DE VENEZUELA, S.A.</v>
          </cell>
          <cell r="F2407" t="str">
            <v>POLYPOUCH IMPRESO STICK MONTALBAN "0" CALORIAS 1g</v>
          </cell>
          <cell r="G2407" t="str">
            <v>MCL</v>
          </cell>
          <cell r="H2407" t="str">
            <v>LAMINACION</v>
          </cell>
        </row>
        <row r="2408">
          <cell r="C2408" t="str">
            <v>32-006532</v>
          </cell>
          <cell r="D2408" t="str">
            <v>TMARCF045A003</v>
          </cell>
          <cell r="E2408" t="str">
            <v>ALFONZO RIVAS &amp; CIA, C.A.</v>
          </cell>
          <cell r="F2408" t="str">
            <v>LAMINACION IMPRESA MAIZORITOS CRONCH FLAKES 300g</v>
          </cell>
          <cell r="G2408" t="str">
            <v>MCL</v>
          </cell>
          <cell r="H2408" t="str">
            <v>LAMINACION</v>
          </cell>
        </row>
        <row r="2409">
          <cell r="C2409" t="str">
            <v>32-006545</v>
          </cell>
          <cell r="D2409" t="str">
            <v>TMCJET061A001</v>
          </cell>
          <cell r="E2409" t="str">
            <v>CORPORACION JIGMA 1702, C.A.</v>
          </cell>
          <cell r="F2409" t="str">
            <v>POLYPOUCH EDULZANTE DULCILINA SIN CALORIAS BASE STEVIA 1g.</v>
          </cell>
          <cell r="G2409" t="str">
            <v>MCL</v>
          </cell>
          <cell r="H2409" t="str">
            <v>LAMINACION</v>
          </cell>
        </row>
        <row r="2410">
          <cell r="C2410" t="str">
            <v>01-3805</v>
          </cell>
          <cell r="D2410" t="str">
            <v>TMSVRM0960001</v>
          </cell>
          <cell r="E2410" t="str">
            <v>SONOCO VENEZOLANA, C.A.</v>
          </cell>
          <cell r="F2410" t="str">
            <v>LAMINACION MEMBRANA RM 952 S/I</v>
          </cell>
          <cell r="G2410" t="str">
            <v>MCL</v>
          </cell>
          <cell r="H2410" t="str">
            <v>LAMINACION</v>
          </cell>
        </row>
        <row r="2411">
          <cell r="C2411" t="str">
            <v>01-3801</v>
          </cell>
          <cell r="D2411" t="str">
            <v>TMSVRM0990010</v>
          </cell>
          <cell r="E2411" t="str">
            <v>SONOCO VENEZOLANA, C.A.</v>
          </cell>
          <cell r="F2411" t="str">
            <v xml:space="preserve">LAMINACION LINER RM-511 SIN IMPRESIÓN </v>
          </cell>
          <cell r="G2411" t="str">
            <v>MCL</v>
          </cell>
          <cell r="H2411" t="str">
            <v>LAMINACION</v>
          </cell>
        </row>
        <row r="2412">
          <cell r="C2412" t="str">
            <v>21-0390</v>
          </cell>
          <cell r="D2412" t="str">
            <v>TXAMKE040A003</v>
          </cell>
          <cell r="E2412" t="str">
            <v>ALIMENTOS MUNCHY, C.A.</v>
          </cell>
          <cell r="F2412" t="str">
            <v>LAMINACION IMPRESA KESITOS 25 g</v>
          </cell>
          <cell r="G2412" t="str">
            <v>CX</v>
          </cell>
          <cell r="H2412" t="str">
            <v>LAMINACION</v>
          </cell>
        </row>
        <row r="2413">
          <cell r="C2413" t="str">
            <v>21-0392</v>
          </cell>
          <cell r="D2413" t="str">
            <v>TXAMKE040B002</v>
          </cell>
          <cell r="E2413" t="str">
            <v>ALIMENTOS MUNCHY, C.A.</v>
          </cell>
          <cell r="F2413" t="str">
            <v>LAMINACION IMPRESA KESITOS 85 g</v>
          </cell>
          <cell r="G2413" t="str">
            <v>CX</v>
          </cell>
          <cell r="H2413" t="str">
            <v>LAMINACION</v>
          </cell>
        </row>
        <row r="2414">
          <cell r="C2414" t="str">
            <v>21-0393</v>
          </cell>
          <cell r="D2414" t="str">
            <v>TXAMBK040A002</v>
          </cell>
          <cell r="E2414" t="str">
            <v>ALIMENTOS MUNCHY, C.A.</v>
          </cell>
          <cell r="F2414" t="str">
            <v>LAMINACION IMPRESA BOLI KRUNCH 85g</v>
          </cell>
          <cell r="G2414" t="str">
            <v>CX</v>
          </cell>
          <cell r="H2414" t="str">
            <v>LAMINACION</v>
          </cell>
        </row>
        <row r="2415">
          <cell r="C2415" t="str">
            <v>21-0391</v>
          </cell>
          <cell r="D2415" t="str">
            <v>TXAMBK040B001</v>
          </cell>
          <cell r="E2415" t="str">
            <v>ALIMENTOS MUNCHY, C.A.</v>
          </cell>
          <cell r="F2415" t="str">
            <v>LAMINACION IMPRESA BOLI KRUNCH 25 g.</v>
          </cell>
          <cell r="G2415" t="str">
            <v>CX</v>
          </cell>
          <cell r="H2415" t="str">
            <v>LAMINACION</v>
          </cell>
        </row>
        <row r="2416">
          <cell r="C2416" t="str">
            <v>21-0394</v>
          </cell>
          <cell r="D2416" t="str">
            <v>TXAMCK040A002</v>
          </cell>
          <cell r="E2416" t="str">
            <v>ALIMENTOS MUNCHY, C.A.</v>
          </cell>
          <cell r="F2416" t="str">
            <v>LAMINACION IMPRESA CHIS KESITOS 45 g.</v>
          </cell>
          <cell r="G2416" t="str">
            <v>CX</v>
          </cell>
          <cell r="H2416" t="str">
            <v>LAMINACION</v>
          </cell>
        </row>
        <row r="2417">
          <cell r="C2417" t="str">
            <v>01-3795</v>
          </cell>
          <cell r="D2417" t="str">
            <v>TXPCPF023B001</v>
          </cell>
          <cell r="E2417" t="str">
            <v xml:space="preserve">PEPSI-COLA VENEZUELA, C.A. </v>
          </cell>
          <cell r="F2417" t="str">
            <v>ETIQUETA IMPRESA PEPSI  FREE 1,5 L</v>
          </cell>
          <cell r="G2417" t="str">
            <v>CX</v>
          </cell>
          <cell r="H2417" t="str">
            <v>CORTE</v>
          </cell>
        </row>
        <row r="2418">
          <cell r="C2418" t="str">
            <v>01-3796</v>
          </cell>
          <cell r="D2418" t="str">
            <v>TXPCPF023B001</v>
          </cell>
          <cell r="E2418" t="str">
            <v xml:space="preserve">PEPSI-COLA VENEZUELA, C.A. </v>
          </cell>
          <cell r="F2418" t="str">
            <v>ETIQUETA IMPRESA PEPSI  FREE 1,5 L</v>
          </cell>
          <cell r="G2418" t="str">
            <v>CX</v>
          </cell>
          <cell r="H2418" t="str">
            <v>CORTE</v>
          </cell>
        </row>
        <row r="2419">
          <cell r="C2419" t="str">
            <v>01-3797</v>
          </cell>
          <cell r="D2419" t="str">
            <v>TXPCEP023B001</v>
          </cell>
          <cell r="E2419" t="str">
            <v xml:space="preserve">PEPSI-COLA VENEZUELA, C.A. </v>
          </cell>
          <cell r="F2419" t="str">
            <v>ETIQUETA IMPRESA  PEPSI FREE 1 L</v>
          </cell>
          <cell r="G2419" t="str">
            <v>CX</v>
          </cell>
          <cell r="H2419" t="str">
            <v>CORTE</v>
          </cell>
        </row>
        <row r="2420">
          <cell r="C2420" t="str">
            <v>01-3798</v>
          </cell>
          <cell r="D2420" t="str">
            <v>TXPCSC023C001</v>
          </cell>
          <cell r="E2420" t="str">
            <v xml:space="preserve">PEPSI-COLA VENEZUELA, C.A. </v>
          </cell>
          <cell r="F2420" t="str">
            <v>ETIQUETA IMPRESA SEVEN UP CERO 1,5L</v>
          </cell>
          <cell r="G2420" t="str">
            <v>CX</v>
          </cell>
          <cell r="H2420" t="str">
            <v>CORTE</v>
          </cell>
        </row>
        <row r="2421">
          <cell r="C2421" t="str">
            <v>01-3799</v>
          </cell>
          <cell r="D2421" t="str">
            <v>TXPCSC023A001</v>
          </cell>
          <cell r="E2421" t="str">
            <v xml:space="preserve">PEPSI-COLA VENEZUELA, C.A. </v>
          </cell>
          <cell r="F2421" t="str">
            <v>ETIQUETA IMPRESA SEVEN UP CERO 2 L</v>
          </cell>
          <cell r="G2421" t="str">
            <v>CX</v>
          </cell>
          <cell r="H2421" t="str">
            <v>CORTE</v>
          </cell>
        </row>
        <row r="2422">
          <cell r="C2422" t="str">
            <v>01-3809</v>
          </cell>
          <cell r="D2422" t="str">
            <v>TXCLMA029A001</v>
          </cell>
          <cell r="E2422" t="str">
            <v>CELOVEN, C.A.</v>
          </cell>
          <cell r="F2422" t="str">
            <v>DECOCEL IMPRESO MARGARITAS FONDO AZUL</v>
          </cell>
          <cell r="G2422" t="str">
            <v>CX</v>
          </cell>
          <cell r="H2422" t="str">
            <v>LAMINACION</v>
          </cell>
        </row>
        <row r="2423">
          <cell r="C2423" t="str">
            <v>01-3808</v>
          </cell>
          <cell r="D2423" t="str">
            <v>TXCLMN029A001</v>
          </cell>
          <cell r="E2423" t="str">
            <v>CELOVEN, C.A.</v>
          </cell>
          <cell r="F2423" t="str">
            <v>DECOCEL IMPRESO MARGARITAS FONDO NEGRO</v>
          </cell>
          <cell r="G2423" t="str">
            <v>CX</v>
          </cell>
          <cell r="H2423" t="str">
            <v>LAMINACION</v>
          </cell>
        </row>
        <row r="2424">
          <cell r="C2424" t="str">
            <v>01-3789</v>
          </cell>
          <cell r="D2424" t="str">
            <v>TMEDFS0270001</v>
          </cell>
          <cell r="E2424" t="str">
            <v>FABRICA DE PRODUCTOS IMPERMEABILIZANTES EDIL C.A.,</v>
          </cell>
          <cell r="F2424" t="str">
            <v>FILM TRANSPARENTE SILICONIZADO SIN IMPRESIÓN</v>
          </cell>
          <cell r="G2424" t="str">
            <v>MCL</v>
          </cell>
          <cell r="H2424" t="str">
            <v>LAMINACION</v>
          </cell>
        </row>
        <row r="2425">
          <cell r="C2425" t="str">
            <v>01-3785</v>
          </cell>
          <cell r="D2425" t="str">
            <v>TXPADQ036A001</v>
          </cell>
          <cell r="E2425" t="str">
            <v>PEPSICO ALIMENTOS, S.C.A.</v>
          </cell>
          <cell r="F2425" t="str">
            <v>LAMINACION IMPRESA DORITOS MEGA QUESO 45g</v>
          </cell>
          <cell r="G2425" t="str">
            <v>CX</v>
          </cell>
          <cell r="H2425" t="str">
            <v>LAMINACION</v>
          </cell>
        </row>
        <row r="2426">
          <cell r="C2426" t="str">
            <v>32-006506</v>
          </cell>
          <cell r="D2426" t="str">
            <v>TXTFDN040C001</v>
          </cell>
          <cell r="E2426" t="str">
            <v>INVERSIONES TORREFACCION DEL CAFÉ, C.A</v>
          </cell>
          <cell r="F2426" t="str">
            <v>LAMINACION IMPRESA CAFÉ DELLA NONNA MOLIDO GOURMET 100g</v>
          </cell>
          <cell r="G2426" t="str">
            <v>CX</v>
          </cell>
          <cell r="H2426" t="str">
            <v>LAMINACION</v>
          </cell>
        </row>
        <row r="2427">
          <cell r="C2427" t="str">
            <v>01-3790</v>
          </cell>
          <cell r="D2427" t="str">
            <v>TMEDFS0270001</v>
          </cell>
          <cell r="E2427" t="str">
            <v>FABRICA DE PRODUCTOS IMPERMEABILIZANTES EDIL C.A.,</v>
          </cell>
          <cell r="F2427" t="str">
            <v>FILM TRANSPARENTE SILICONIZADO SIN IMPRESIÓN</v>
          </cell>
          <cell r="G2427" t="str">
            <v>MCL</v>
          </cell>
          <cell r="H2427" t="str">
            <v>LAMINACION</v>
          </cell>
        </row>
        <row r="2428">
          <cell r="C2428" t="str">
            <v>32-006513</v>
          </cell>
          <cell r="D2428" t="str">
            <v>TMTCAV129A001</v>
          </cell>
          <cell r="E2428" t="str">
            <v>INVERSIONES TORREFACCION DEL CAFÉ, C.A</v>
          </cell>
          <cell r="F2428" t="str">
            <v>LAMINACION IMPRESA CAFÉ AMANECER AL VACIO 250g</v>
          </cell>
          <cell r="G2428" t="str">
            <v>MCL</v>
          </cell>
          <cell r="H2428" t="str">
            <v>LAMINACION</v>
          </cell>
        </row>
        <row r="2429">
          <cell r="C2429" t="str">
            <v>32-006511</v>
          </cell>
          <cell r="D2429" t="str">
            <v>TXTFCA050A001</v>
          </cell>
          <cell r="E2429" t="str">
            <v>INVERSIONES TORREFACCION DEL CAFÉ, C.A</v>
          </cell>
          <cell r="F2429" t="str">
            <v>LAMINACION IMPRESA CAFÉ AMANECER MOLIDO GOURMET 200g</v>
          </cell>
          <cell r="G2429" t="str">
            <v>CX</v>
          </cell>
          <cell r="H2429" t="str">
            <v>LAMINACION</v>
          </cell>
        </row>
        <row r="2430">
          <cell r="C2430" t="str">
            <v>01-3810</v>
          </cell>
          <cell r="D2430" t="str">
            <v>TXCLVM029A001</v>
          </cell>
          <cell r="E2430" t="str">
            <v>CELOVEN, C.A.</v>
          </cell>
          <cell r="F2430" t="str">
            <v>DECOCEL IMPRESO SOLIDO VERDE MANZANA P-375</v>
          </cell>
          <cell r="G2430" t="str">
            <v>CX</v>
          </cell>
          <cell r="H2430" t="str">
            <v>LAMINACION</v>
          </cell>
        </row>
        <row r="2431">
          <cell r="C2431" t="str">
            <v>01-3811</v>
          </cell>
          <cell r="D2431" t="str">
            <v>TXCLRS029A001</v>
          </cell>
          <cell r="E2431" t="str">
            <v>CELOVEN, C.A.</v>
          </cell>
          <cell r="F2431" t="str">
            <v>DECOCEL IMPRESO SOLIDO ROSADO P-210</v>
          </cell>
          <cell r="G2431" t="str">
            <v>MCL</v>
          </cell>
          <cell r="H2431" t="str">
            <v>LAMINACION</v>
          </cell>
        </row>
        <row r="2432">
          <cell r="C2432" t="str">
            <v>01-3814</v>
          </cell>
          <cell r="D2432" t="str">
            <v>TMCLVM089A001</v>
          </cell>
          <cell r="E2432" t="str">
            <v>CELOVEN, C.A.</v>
          </cell>
          <cell r="F2432" t="str">
            <v>LAMINACION IMPRESA DECOCEL SOLIDO VERDE MANZANA P-375</v>
          </cell>
          <cell r="G2432" t="str">
            <v>MCL</v>
          </cell>
          <cell r="H2432" t="str">
            <v>LAMINACION</v>
          </cell>
        </row>
        <row r="2433">
          <cell r="C2433" t="str">
            <v>01-3815</v>
          </cell>
          <cell r="D2433" t="str">
            <v>TMCLRS089A001</v>
          </cell>
          <cell r="E2433" t="str">
            <v>CELOVEN, C.A.</v>
          </cell>
          <cell r="F2433" t="str">
            <v>LAMINACION IMPRESA DECOCEL SOLIDO ROSADO P-210</v>
          </cell>
          <cell r="G2433" t="str">
            <v>MCL</v>
          </cell>
          <cell r="H2433" t="str">
            <v>LAMINACION</v>
          </cell>
        </row>
        <row r="2434">
          <cell r="C2434" t="str">
            <v>01-3812</v>
          </cell>
          <cell r="D2434" t="str">
            <v>TMCLMN089A001</v>
          </cell>
          <cell r="E2434" t="str">
            <v>CELOVEN, C.A.</v>
          </cell>
          <cell r="F2434" t="str">
            <v>LAMINACION IMPRESA DECOCEL MARGARITAS FONDO NEGRO</v>
          </cell>
          <cell r="G2434" t="str">
            <v>MCL</v>
          </cell>
          <cell r="H2434" t="str">
            <v>LAMINACION</v>
          </cell>
        </row>
        <row r="2435">
          <cell r="C2435" t="str">
            <v>01-3813</v>
          </cell>
          <cell r="D2435" t="str">
            <v>TMCLMA089A001</v>
          </cell>
          <cell r="E2435" t="str">
            <v>CELOVEN, C.A.</v>
          </cell>
          <cell r="F2435" t="str">
            <v>LAMINACION IMPRESA DECOCEL MARGARITAS FONDO AZUL</v>
          </cell>
          <cell r="G2435" t="str">
            <v>MCL</v>
          </cell>
          <cell r="H2435" t="str">
            <v>LAMINACION</v>
          </cell>
        </row>
        <row r="2436">
          <cell r="C2436" t="str">
            <v>01-3786</v>
          </cell>
          <cell r="D2436" t="str">
            <v>TXPADF040A001</v>
          </cell>
          <cell r="E2436" t="str">
            <v>PEPSICO ALIMENTOS, S.C.A.</v>
          </cell>
          <cell r="F2436" t="str">
            <v>LAMINACION IMPRESA DORITOS FLAMIN HOT 140g.</v>
          </cell>
          <cell r="G2436" t="str">
            <v>CX</v>
          </cell>
          <cell r="H2436" t="str">
            <v>LAMINACION</v>
          </cell>
        </row>
        <row r="2437">
          <cell r="C2437" t="str">
            <v>01-3840</v>
          </cell>
          <cell r="D2437" t="str">
            <v>TXPADQ045B002</v>
          </cell>
          <cell r="E2437" t="str">
            <v>PEPSICO ALIMENTOS, S.C.A.</v>
          </cell>
          <cell r="F2437" t="str">
            <v xml:space="preserve">LAMINACIÓN IMPRESA DORITOS MEGA QUESO XXL 420 g  </v>
          </cell>
          <cell r="G2437" t="str">
            <v>CX</v>
          </cell>
          <cell r="H2437" t="str">
            <v>LAMINACION</v>
          </cell>
        </row>
        <row r="2438">
          <cell r="C2438" t="str">
            <v>01-3839</v>
          </cell>
          <cell r="D2438" t="str">
            <v>TXPADQ040A001</v>
          </cell>
          <cell r="E2438" t="str">
            <v>PEPSICO ALIMENTOS, S.C.A.</v>
          </cell>
          <cell r="F2438" t="str">
            <v>LAMINACIÓN IMPRESA DORITOS MEGA QUESO 150g.</v>
          </cell>
          <cell r="G2438" t="str">
            <v>CX</v>
          </cell>
          <cell r="H2438" t="str">
            <v>LAMINACION</v>
          </cell>
        </row>
        <row r="2439">
          <cell r="C2439" t="str">
            <v>01-3843</v>
          </cell>
          <cell r="D2439" t="str">
            <v>TXPAJS040C001</v>
          </cell>
          <cell r="E2439" t="str">
            <v>PEPSICO ALIMENTOS, S.C.A.</v>
          </cell>
          <cell r="F2439" t="str">
            <v>LAMINACION IMPRESA PAPAS JACKS SAL 80g</v>
          </cell>
          <cell r="G2439" t="str">
            <v>CX</v>
          </cell>
          <cell r="H2439" t="str">
            <v>LAMINACION</v>
          </cell>
        </row>
        <row r="2440">
          <cell r="C2440" t="str">
            <v>01-3844</v>
          </cell>
          <cell r="D2440" t="str">
            <v>TXPAMP045A002</v>
          </cell>
          <cell r="E2440" t="str">
            <v>PEPSICO ALIMENTOS, S.C.A.</v>
          </cell>
          <cell r="F2440" t="str">
            <v>LAMINACION IMPRESA CHEETOS MEGA PUFFS XXL 270g</v>
          </cell>
          <cell r="G2440" t="str">
            <v>CX</v>
          </cell>
          <cell r="H2440" t="str">
            <v>LAMINACION</v>
          </cell>
        </row>
        <row r="2441">
          <cell r="C2441" t="str">
            <v>01-3834</v>
          </cell>
          <cell r="D2441" t="str">
            <v>TXPATQ040B001</v>
          </cell>
          <cell r="E2441" t="str">
            <v>PEPSICO ALIMENTOS, S.C.A.</v>
          </cell>
          <cell r="F2441" t="str">
            <v>LAMINACION IMPRESA DE TODITO QUESO 35g</v>
          </cell>
          <cell r="G2441" t="str">
            <v>CX</v>
          </cell>
          <cell r="H2441" t="str">
            <v>LAMINACION</v>
          </cell>
        </row>
        <row r="2442">
          <cell r="C2442" t="str">
            <v>01-3849</v>
          </cell>
          <cell r="D2442" t="str">
            <v>TXPATQ040A001</v>
          </cell>
          <cell r="E2442" t="str">
            <v>PEPSICO ALIMENTOS, S.C.A.</v>
          </cell>
          <cell r="F2442" t="str">
            <v>LAMINACION IMPRESA DE TODITO QUESO 120g</v>
          </cell>
          <cell r="G2442" t="str">
            <v>CX</v>
          </cell>
          <cell r="H2442" t="str">
            <v>LAMINACION</v>
          </cell>
        </row>
        <row r="2443">
          <cell r="C2443" t="str">
            <v>01-3806</v>
          </cell>
          <cell r="D2443" t="str">
            <v>TXCPPN023A003</v>
          </cell>
          <cell r="E2443" t="str">
            <v>CERVECERIA POLAR,C.A.</v>
          </cell>
          <cell r="F2443" t="str">
            <v>ETIQUETA IMPRESA MALTIN POLAR NAVIDAD 1,5 L</v>
          </cell>
          <cell r="G2443" t="str">
            <v>CX</v>
          </cell>
          <cell r="H2443" t="str">
            <v>CORTE</v>
          </cell>
        </row>
        <row r="2444">
          <cell r="C2444" t="str">
            <v>01-3837</v>
          </cell>
          <cell r="D2444" t="str">
            <v>TXPARF040A002</v>
          </cell>
          <cell r="E2444" t="str">
            <v>PEPSICO ALIMENTOS, S.C.A.</v>
          </cell>
          <cell r="F2444" t="str">
            <v>LAMINACION IMPRESA RUFFLES QUESO 36g</v>
          </cell>
          <cell r="G2444" t="str">
            <v>CX</v>
          </cell>
          <cell r="H2444" t="str">
            <v>LAMINACION</v>
          </cell>
        </row>
        <row r="2445">
          <cell r="C2445" t="str">
            <v>01-3803</v>
          </cell>
          <cell r="D2445" t="str">
            <v>TXPAMJ049B001</v>
          </cell>
          <cell r="E2445" t="str">
            <v>PEPSICO ALIMENTOS, S.C.A.</v>
          </cell>
          <cell r="F2445" t="str">
            <v>LAMINACION IMPRESA MANI JACKS 25g</v>
          </cell>
          <cell r="G2445" t="str">
            <v>CX</v>
          </cell>
          <cell r="H2445" t="str">
            <v>CORTE</v>
          </cell>
        </row>
        <row r="2446">
          <cell r="C2446" t="str">
            <v>01-3859</v>
          </cell>
          <cell r="D2446" t="str">
            <v>TXPATR049C003</v>
          </cell>
          <cell r="E2446" t="str">
            <v>PEPSICO ALIMENTOS, S.C.A.</v>
          </cell>
          <cell r="F2446" t="str">
            <v>LAMINACION IMPRESA DE TODITO RESUELTO XXL 400g</v>
          </cell>
          <cell r="G2446" t="str">
            <v>CX</v>
          </cell>
          <cell r="H2446" t="str">
            <v>LAMINACION</v>
          </cell>
        </row>
        <row r="2447">
          <cell r="C2447" t="str">
            <v>01-3838</v>
          </cell>
          <cell r="D2447" t="str">
            <v>TXPAMJ049A001</v>
          </cell>
          <cell r="E2447" t="str">
            <v>PEPSICO ALIMENTOS, S.C.A.</v>
          </cell>
          <cell r="F2447" t="str">
            <v>LAMINACION IMPRESA MANI JACKS 175g</v>
          </cell>
          <cell r="G2447" t="str">
            <v>CX</v>
          </cell>
          <cell r="H2447" t="str">
            <v>LAMINACION</v>
          </cell>
        </row>
        <row r="2448">
          <cell r="C2448" t="str">
            <v>01-3842</v>
          </cell>
          <cell r="D2448" t="str">
            <v>TXPARO040A001</v>
          </cell>
          <cell r="E2448" t="str">
            <v>PEPSICO ALIMENTOS, S.C.A.</v>
          </cell>
          <cell r="F2448" t="str">
            <v>LAMINACION IMPRESA RUFFLES ORIGINAL 125g</v>
          </cell>
          <cell r="G2448" t="str">
            <v>CX</v>
          </cell>
          <cell r="H2448" t="str">
            <v>LAMINACION</v>
          </cell>
        </row>
        <row r="2449">
          <cell r="C2449" t="str">
            <v>01-3845</v>
          </cell>
          <cell r="D2449" t="str">
            <v>TXPARF040B002</v>
          </cell>
          <cell r="E2449" t="str">
            <v>PEPSICO ALIMENTOS, S.C.A.</v>
          </cell>
          <cell r="F2449" t="str">
            <v>LAMINACION IMPRESA RUFFLES QUESO 125g</v>
          </cell>
          <cell r="G2449" t="str">
            <v>CX</v>
          </cell>
          <cell r="H2449" t="str">
            <v>LAMINACION</v>
          </cell>
        </row>
        <row r="2450">
          <cell r="C2450" t="str">
            <v>01-3841</v>
          </cell>
          <cell r="D2450" t="str">
            <v>TXPAR0040B001</v>
          </cell>
          <cell r="E2450" t="str">
            <v>PEPSICO ALIMENTOS, S.C.A.</v>
          </cell>
          <cell r="F2450" t="str">
            <v>LAMINACION IMPRESA RUFFLES ORIGINAL 36g</v>
          </cell>
          <cell r="G2450" t="str">
            <v>CX</v>
          </cell>
          <cell r="H2450" t="str">
            <v>LAMINACION</v>
          </cell>
        </row>
        <row r="2451">
          <cell r="C2451" t="str">
            <v>01-3802</v>
          </cell>
          <cell r="D2451" t="str">
            <v>TXPAPS049B002</v>
          </cell>
          <cell r="E2451" t="str">
            <v>PEPSICO ALIMENTOS, S.C.A.</v>
          </cell>
          <cell r="F2451" t="str">
            <v>LAMINACION IMPRESA PEPITO ORIGINAL (SIN VITAMINA) 180g</v>
          </cell>
          <cell r="G2451" t="str">
            <v>CX</v>
          </cell>
          <cell r="H2451" t="str">
            <v>LAMINACION</v>
          </cell>
        </row>
        <row r="2452">
          <cell r="C2452" t="str">
            <v>01-3848</v>
          </cell>
          <cell r="D2452" t="str">
            <v>TXPAPS040C002</v>
          </cell>
          <cell r="E2452" t="str">
            <v>PEPSICO ALIMENTOS, S.C.A.</v>
          </cell>
          <cell r="F2452" t="str">
            <v>LAMINACION IMPRESA PEPITO ORIGINAL (SIN VITAMINAS) 80g</v>
          </cell>
          <cell r="G2452" t="str">
            <v>CX</v>
          </cell>
          <cell r="H2452" t="str">
            <v>LAMINACION</v>
          </cell>
        </row>
        <row r="2453">
          <cell r="C2453" t="str">
            <v>01-3857</v>
          </cell>
          <cell r="D2453" t="str">
            <v xml:space="preserve">TMSVRM0960010   </v>
          </cell>
          <cell r="E2453" t="str">
            <v>SONOCO VENEZOLANA, C.A.</v>
          </cell>
          <cell r="F2453" t="str">
            <v>LAMINACION MEMBRANA RM 952 SIN IMPRESIÓN</v>
          </cell>
          <cell r="G2453" t="str">
            <v>MCL</v>
          </cell>
          <cell r="H2453" t="str">
            <v>LAMINACION</v>
          </cell>
        </row>
        <row r="2454">
          <cell r="C2454" t="str">
            <v>21-0402</v>
          </cell>
          <cell r="D2454" t="str">
            <v>TXNVCL096B002</v>
          </cell>
          <cell r="E2454" t="str">
            <v>NESTLE VENEZUELA, S.A.</v>
          </cell>
          <cell r="F2454" t="str">
            <v>LAMINACION IMPRESA CERELAC 900g</v>
          </cell>
          <cell r="G2454" t="str">
            <v>CX</v>
          </cell>
          <cell r="H2454" t="str">
            <v>LAMINACION</v>
          </cell>
        </row>
        <row r="2455">
          <cell r="C2455" t="str">
            <v>01-3862</v>
          </cell>
          <cell r="D2455" t="str">
            <v>TMCLPD073A001</v>
          </cell>
          <cell r="E2455" t="str">
            <v>CELOVEN, C.A.</v>
          </cell>
          <cell r="F2455" t="str">
            <v>POLYPOUCH SILICONADO DECOCEL 73 g</v>
          </cell>
          <cell r="G2455" t="str">
            <v>MCL</v>
          </cell>
          <cell r="H2455" t="str">
            <v>LAMINACION</v>
          </cell>
        </row>
        <row r="2456">
          <cell r="C2456" t="str">
            <v>01-3867</v>
          </cell>
          <cell r="D2456" t="str">
            <v>TMAWAA060B001</v>
          </cell>
          <cell r="E2456" t="str">
            <v>ALUM-WARE PRODUCTOS DE ALUMINIO C.A.</v>
          </cell>
          <cell r="F2456" t="str">
            <v>POLYPOUCH IMPRESO ANTIGRASO ALUM-WARE</v>
          </cell>
          <cell r="G2456" t="str">
            <v>MCL</v>
          </cell>
          <cell r="H2456" t="str">
            <v>CORTE</v>
          </cell>
        </row>
        <row r="2457">
          <cell r="C2457" t="str">
            <v>01-3868</v>
          </cell>
          <cell r="D2457" t="str">
            <v>TMAWAA060B001</v>
          </cell>
          <cell r="E2457" t="str">
            <v>ALUM-WARE PRODUCTOS DE ALUMINIO C.A.</v>
          </cell>
          <cell r="F2457" t="str">
            <v>POLYPOUCH IMPRESO ANTIGRASO ALUM-WARE</v>
          </cell>
          <cell r="G2457" t="str">
            <v>MCL</v>
          </cell>
          <cell r="H2457" t="str">
            <v>CORTE</v>
          </cell>
        </row>
        <row r="2458">
          <cell r="C2458" t="str">
            <v>01-3866</v>
          </cell>
          <cell r="D2458" t="str">
            <v>TMMCAE060A001</v>
          </cell>
          <cell r="E2458" t="str">
            <v>DISPEVE, C.A</v>
          </cell>
          <cell r="F2458" t="str">
            <v>POLYPOUCH IMPRESO ANTIGRASO ESTANDAR</v>
          </cell>
          <cell r="G2458" t="str">
            <v>MCL</v>
          </cell>
          <cell r="H2458" t="str">
            <v>LAMINACION</v>
          </cell>
        </row>
        <row r="2459">
          <cell r="C2459" t="str">
            <v>01-3870</v>
          </cell>
          <cell r="D2459" t="str">
            <v>TMDTPS0600001</v>
          </cell>
          <cell r="E2459" t="str">
            <v>DISTINTA, C.A.</v>
          </cell>
          <cell r="F2459" t="str">
            <v>POLYPOUCH SIN IMPRESIÓN</v>
          </cell>
          <cell r="G2459" t="str">
            <v>MCL</v>
          </cell>
          <cell r="H2459" t="str">
            <v>LAMINACION</v>
          </cell>
        </row>
        <row r="2460">
          <cell r="C2460" t="str">
            <v>32-006543</v>
          </cell>
          <cell r="D2460" t="str">
            <v>TMMCGP207A004</v>
          </cell>
          <cell r="E2460" t="str">
            <v>MONDELEZ VZ,C.A</v>
          </cell>
          <cell r="F2460" t="str">
            <v>LINER MTP IMPRESO GARANTIA DE PUREZA</v>
          </cell>
          <cell r="G2460" t="str">
            <v>MCL</v>
          </cell>
          <cell r="H2460" t="str">
            <v>CORTE</v>
          </cell>
        </row>
        <row r="2461">
          <cell r="C2461" t="str">
            <v>32-006544</v>
          </cell>
          <cell r="D2461" t="str">
            <v>TMMCGP207A001</v>
          </cell>
          <cell r="E2461" t="str">
            <v>MONDELEZ VZ,C.A</v>
          </cell>
          <cell r="F2461" t="str">
            <v>LINNER MTP  IMPRESO GARANTIA DE PUREZA</v>
          </cell>
          <cell r="G2461" t="str">
            <v>MCL</v>
          </cell>
          <cell r="H2461" t="str">
            <v>LAMINACION</v>
          </cell>
        </row>
        <row r="2462">
          <cell r="C2462" t="str">
            <v>01-3860</v>
          </cell>
          <cell r="D2462" t="str">
            <v>TXIBIM045A001</v>
          </cell>
          <cell r="E2462" t="str">
            <v>INDUSTRIAS IBERIA, C.A.</v>
          </cell>
          <cell r="F2462" t="str">
            <v>LAMINACION IMPRESA INFUSION MANZANILLA,TILO</v>
          </cell>
          <cell r="G2462" t="str">
            <v>CX</v>
          </cell>
          <cell r="H2462" t="str">
            <v>LAMINACION</v>
          </cell>
        </row>
        <row r="2463">
          <cell r="C2463" t="str">
            <v>01-3872</v>
          </cell>
          <cell r="D2463" t="str">
            <v>TXAVEM028B001</v>
          </cell>
          <cell r="E2463" t="str">
            <v>AMCOR RIGID PACKAGING DE VENEZUELA, S.A.</v>
          </cell>
          <cell r="F2463" t="str">
            <v>ETIQUETA  IMPRESA MINALBA 5 L</v>
          </cell>
          <cell r="G2463" t="str">
            <v>CX</v>
          </cell>
          <cell r="H2463" t="str">
            <v>CORTE</v>
          </cell>
        </row>
        <row r="2464">
          <cell r="C2464" t="str">
            <v>01-3871</v>
          </cell>
          <cell r="D2464" t="str">
            <v>TXAVEM028A001</v>
          </cell>
          <cell r="E2464" t="str">
            <v>AMCOR RIGID PACKAGING DE VENEZUELA, S.A.</v>
          </cell>
          <cell r="F2464" t="str">
            <v>ETIQUETA IMPRESA MINALBA 1,5 L</v>
          </cell>
          <cell r="G2464" t="str">
            <v>CX</v>
          </cell>
          <cell r="H2464" t="str">
            <v>CORTE</v>
          </cell>
        </row>
        <row r="2465">
          <cell r="C2465" t="str">
            <v>32-006551</v>
          </cell>
          <cell r="D2465" t="str">
            <v>TMARMZ044A001</v>
          </cell>
          <cell r="E2465" t="str">
            <v>ALFONZO RIVAS &amp; CIA, C.A.</v>
          </cell>
          <cell r="F2465" t="str">
            <v>LAMINACION IMPRESA MAIZINA 90 g</v>
          </cell>
          <cell r="G2465" t="str">
            <v>MCL</v>
          </cell>
          <cell r="H2465" t="str">
            <v>LAMINACION</v>
          </cell>
        </row>
        <row r="2466">
          <cell r="C2466" t="str">
            <v>01-3821</v>
          </cell>
          <cell r="D2466" t="str">
            <v>TXCLPA029A001</v>
          </cell>
          <cell r="E2466" t="str">
            <v>CELOVEN, C.A.</v>
          </cell>
          <cell r="F2466" t="str">
            <v>DECOCEL IMPRESO SOLIDO VERDE PASTEL AGUAMARINA P-3255</v>
          </cell>
          <cell r="G2466" t="str">
            <v>CX</v>
          </cell>
          <cell r="H2466" t="str">
            <v>LAMINACION</v>
          </cell>
        </row>
        <row r="2467">
          <cell r="C2467" t="str">
            <v>01-3773</v>
          </cell>
          <cell r="D2467" t="str">
            <v>TXCLAM029A001</v>
          </cell>
          <cell r="E2467" t="str">
            <v>CELOVEN, C.A.</v>
          </cell>
          <cell r="F2467" t="str">
            <v>DECOCEL IMPRESO METALIZADO AZUL P-300</v>
          </cell>
          <cell r="G2467" t="str">
            <v>CX</v>
          </cell>
          <cell r="H2467" t="str">
            <v>LAMINACION</v>
          </cell>
        </row>
        <row r="2468">
          <cell r="C2468" t="str">
            <v>01-3772</v>
          </cell>
          <cell r="D2468" t="str">
            <v>TXCLMV029A001</v>
          </cell>
          <cell r="E2468" t="str">
            <v>CELOVEN, C.A.</v>
          </cell>
          <cell r="F2468" t="str">
            <v>DECOCEL IMPRESO METALIZADO VERDE PIGMENTADO</v>
          </cell>
          <cell r="G2468" t="str">
            <v>CX</v>
          </cell>
          <cell r="H2468" t="str">
            <v>LAMINACION</v>
          </cell>
        </row>
        <row r="2469">
          <cell r="C2469" t="str">
            <v>01-3774</v>
          </cell>
          <cell r="D2469" t="str">
            <v>TXCLDM029A001</v>
          </cell>
          <cell r="E2469" t="str">
            <v>CELOVEN, C.A.</v>
          </cell>
          <cell r="F2469" t="str">
            <v>DECOCEL IMPRESO METALIZADO DORADO</v>
          </cell>
          <cell r="G2469" t="str">
            <v>CX</v>
          </cell>
          <cell r="H2469" t="str">
            <v>LAMINACION</v>
          </cell>
        </row>
        <row r="2470">
          <cell r="C2470" t="str">
            <v>01-3858</v>
          </cell>
          <cell r="D2470" t="str">
            <v xml:space="preserve">TMSVRM0960010   </v>
          </cell>
          <cell r="E2470" t="str">
            <v>SONOCO VENEZOLANA, C.A.</v>
          </cell>
          <cell r="F2470" t="str">
            <v>LAMINACION MEMBRANA RM 952 SIN IMPRESIÓN</v>
          </cell>
          <cell r="G2470" t="str">
            <v>MCL</v>
          </cell>
          <cell r="H2470" t="str">
            <v>LAMINACION</v>
          </cell>
        </row>
        <row r="2471">
          <cell r="C2471" t="str">
            <v>01-3856</v>
          </cell>
          <cell r="D2471" t="str">
            <v>TMSVRM0990010</v>
          </cell>
          <cell r="E2471" t="str">
            <v>SONOCO VENEZOLANA, C.A.</v>
          </cell>
          <cell r="F2471" t="str">
            <v xml:space="preserve">LAMINACION LINER RM-511 SIN IMPRESIÓN </v>
          </cell>
          <cell r="G2471" t="str">
            <v>MCL</v>
          </cell>
          <cell r="H2471" t="str">
            <v>LAMINACION</v>
          </cell>
        </row>
        <row r="2472">
          <cell r="C2472" t="str">
            <v>01-3861</v>
          </cell>
          <cell r="D2472" t="str">
            <v>TXIBIT045A001</v>
          </cell>
          <cell r="E2472" t="str">
            <v>INDUSTRIAS IBERIA, C.A.</v>
          </cell>
          <cell r="F2472" t="str">
            <v>LAMINACION IMPRESA INFUSION TORONJIL,HIERBABUENA</v>
          </cell>
          <cell r="G2472" t="str">
            <v>CX</v>
          </cell>
          <cell r="H2472" t="str">
            <v>LAMINACION</v>
          </cell>
        </row>
        <row r="2473">
          <cell r="C2473" t="str">
            <v>21-0398</v>
          </cell>
          <cell r="D2473" t="str">
            <v>TMPNKK097A002</v>
          </cell>
          <cell r="E2473" t="str">
            <v>PROCESADORA NATURALYST, S.A.</v>
          </cell>
          <cell r="F2473" t="str">
            <v>LAMINACION IMPRESA KETCHUP KIERO 10g</v>
          </cell>
          <cell r="G2473" t="str">
            <v>CX</v>
          </cell>
          <cell r="H2473" t="str">
            <v>LAMINACION</v>
          </cell>
        </row>
        <row r="2474">
          <cell r="C2474" t="str">
            <v>01-3869</v>
          </cell>
          <cell r="D2474" t="str">
            <v>TMAWAA060B001</v>
          </cell>
          <cell r="E2474" t="str">
            <v>ALUM-WARE PRODUCTOS DE ALUMINIO C.A.</v>
          </cell>
          <cell r="F2474" t="str">
            <v>POLYPOUCH IMPRESO ANTIGRASO ALUM-WARE</v>
          </cell>
          <cell r="G2474" t="str">
            <v>MCL</v>
          </cell>
          <cell r="H2474" t="str">
            <v>CORTE</v>
          </cell>
        </row>
        <row r="2475">
          <cell r="C2475" t="str">
            <v>01-3775</v>
          </cell>
          <cell r="D2475" t="str">
            <v>TMCLRM081A001</v>
          </cell>
          <cell r="E2475" t="str">
            <v>CELOVEN, C.A.</v>
          </cell>
          <cell r="F2475" t="str">
            <v>LAMINACION IMPRESA DECOCEL METALIZADO ROJO PIGMENTADO</v>
          </cell>
          <cell r="G2475" t="str">
            <v>CX</v>
          </cell>
          <cell r="H2475" t="str">
            <v>LAMINACION</v>
          </cell>
        </row>
        <row r="2476">
          <cell r="C2476" t="str">
            <v>01-3777</v>
          </cell>
          <cell r="D2476" t="str">
            <v>TMCLAM081A001</v>
          </cell>
          <cell r="E2476" t="str">
            <v>CELOVEN, C.A.</v>
          </cell>
          <cell r="F2476" t="str">
            <v>LAMINACION IMPRESA DECOCEL METALIZADO AZUL P-300</v>
          </cell>
          <cell r="G2476" t="str">
            <v>CX</v>
          </cell>
          <cell r="H2476" t="str">
            <v>LAMINACION</v>
          </cell>
        </row>
        <row r="2477">
          <cell r="C2477" t="str">
            <v>01-3779</v>
          </cell>
          <cell r="D2477" t="str">
            <v>TMCLDM081A001</v>
          </cell>
          <cell r="E2477" t="str">
            <v>CELOVEN, C.A.</v>
          </cell>
          <cell r="F2477" t="str">
            <v>LAMINACION IMPRESA DECOCEL METALIZADO DORADO</v>
          </cell>
          <cell r="G2477" t="str">
            <v>CX</v>
          </cell>
          <cell r="H2477" t="str">
            <v>LAMINACION</v>
          </cell>
        </row>
        <row r="2478">
          <cell r="C2478" t="str">
            <v>01-3776</v>
          </cell>
          <cell r="D2478" t="str">
            <v>TMCLMV081A001</v>
          </cell>
          <cell r="E2478" t="str">
            <v>CELOVEN, C.A.</v>
          </cell>
          <cell r="F2478" t="str">
            <v xml:space="preserve">LAMINACION IMPRESA DECOCEL METALIZADO VERDE PIGMENTADO </v>
          </cell>
          <cell r="G2478" t="str">
            <v>CX</v>
          </cell>
          <cell r="H2478" t="str">
            <v>LAMINACION</v>
          </cell>
        </row>
        <row r="2479">
          <cell r="C2479" t="str">
            <v>01-3778</v>
          </cell>
          <cell r="D2479" t="str">
            <v>TMCLDP0790001</v>
          </cell>
          <cell r="E2479" t="str">
            <v>CELOVEN, C.A.</v>
          </cell>
          <cell r="F2479" t="str">
            <v>LAMINACION SIN IMPRESIÓN DECOCEL PLATA</v>
          </cell>
          <cell r="G2479" t="str">
            <v>CX</v>
          </cell>
          <cell r="H2479" t="str">
            <v>LAMINACION</v>
          </cell>
        </row>
        <row r="2480">
          <cell r="C2480" t="str">
            <v>21-0389</v>
          </cell>
          <cell r="D2480" t="str">
            <v>TMPNKK097A002</v>
          </cell>
          <cell r="E2480" t="str">
            <v>PROCESADORA NATURALYST, S.A.</v>
          </cell>
          <cell r="F2480" t="str">
            <v>LAMINACION IMPRESA KETCHUP KIERO 10g</v>
          </cell>
          <cell r="G2480" t="str">
            <v>CX</v>
          </cell>
          <cell r="H2480" t="str">
            <v>LAMINACION</v>
          </cell>
        </row>
        <row r="2481">
          <cell r="C2481" t="str">
            <v>21-0388</v>
          </cell>
          <cell r="D2481" t="str">
            <v>TXNVSV096A001</v>
          </cell>
          <cell r="E2481" t="str">
            <v>NESTLE VENEZUELA, S.A.</v>
          </cell>
          <cell r="F2481" t="str">
            <v>LAMINACION IMPRESA SVELTY 400g</v>
          </cell>
          <cell r="G2481" t="str">
            <v>CX</v>
          </cell>
          <cell r="H2481" t="str">
            <v>LAMINACION</v>
          </cell>
        </row>
        <row r="2482">
          <cell r="C2482" t="str">
            <v>01-3826</v>
          </cell>
          <cell r="D2482" t="str">
            <v>TXCLDR029A001</v>
          </cell>
          <cell r="E2482" t="str">
            <v>CELOVEN, C.A.</v>
          </cell>
          <cell r="F2482" t="str">
            <v>DECOCEL IMPRESO RUSTICO</v>
          </cell>
          <cell r="G2482" t="str">
            <v>CX</v>
          </cell>
          <cell r="H2482" t="str">
            <v>LAMINACION</v>
          </cell>
        </row>
        <row r="2483">
          <cell r="C2483" t="str">
            <v>01-3825</v>
          </cell>
          <cell r="D2483" t="str">
            <v>TXCLES029A001</v>
          </cell>
          <cell r="E2483" t="str">
            <v>CELOVEN, C.A.</v>
          </cell>
          <cell r="F2483" t="str">
            <v>DECOCEL IMPRESO ESCOLAR</v>
          </cell>
          <cell r="G2483" t="str">
            <v>CX</v>
          </cell>
          <cell r="H2483" t="str">
            <v>LAMINACION</v>
          </cell>
        </row>
        <row r="2484">
          <cell r="C2484" t="str">
            <v>01-3824</v>
          </cell>
          <cell r="D2484" t="str">
            <v>TXCLMF029A001</v>
          </cell>
          <cell r="E2484" t="str">
            <v>CELOVEN, C.A.</v>
          </cell>
          <cell r="F2484" t="str">
            <v>DECOCEL IMPRESO MARIPOSAS Y FLORES</v>
          </cell>
          <cell r="G2484" t="str">
            <v>CX</v>
          </cell>
          <cell r="H2484" t="str">
            <v>LAMINACION</v>
          </cell>
        </row>
        <row r="2485">
          <cell r="C2485" t="str">
            <v>01-3828</v>
          </cell>
          <cell r="D2485" t="str">
            <v>TMCLPA089A001</v>
          </cell>
          <cell r="E2485" t="str">
            <v>CELOVEN, C.A.</v>
          </cell>
          <cell r="F2485" t="str">
            <v>LAMINACION IMPRESA DECOCEL SOLIDO VERDE PASTEL AGUAMARINA P-3255</v>
          </cell>
          <cell r="G2485" t="str">
            <v>MCL</v>
          </cell>
          <cell r="H2485" t="str">
            <v>LAMINACION</v>
          </cell>
        </row>
        <row r="2486">
          <cell r="C2486" t="str">
            <v>01-3832</v>
          </cell>
          <cell r="D2486" t="str">
            <v>TMCLES089A001</v>
          </cell>
          <cell r="E2486" t="str">
            <v>CELOVEN, C.A.</v>
          </cell>
          <cell r="F2486" t="str">
            <v>LAMINACION IMPRESA DECOCEL ESCOLAR</v>
          </cell>
          <cell r="G2486" t="str">
            <v>CX</v>
          </cell>
          <cell r="H2486" t="str">
            <v>LAMINACION</v>
          </cell>
        </row>
        <row r="2487">
          <cell r="C2487" t="str">
            <v>01-3833</v>
          </cell>
          <cell r="D2487" t="str">
            <v>TMCLDR089A001</v>
          </cell>
          <cell r="E2487" t="str">
            <v>CELOVEN, C.A.</v>
          </cell>
          <cell r="F2487" t="str">
            <v>LAMINACION IMPRESA DECOCEL RUSTICO</v>
          </cell>
          <cell r="G2487" t="str">
            <v>MCL</v>
          </cell>
          <cell r="H2487" t="str">
            <v>LAMINACION</v>
          </cell>
        </row>
        <row r="2488">
          <cell r="C2488" t="str">
            <v>01-3831</v>
          </cell>
          <cell r="D2488" t="str">
            <v>TMCLMF089A001</v>
          </cell>
          <cell r="E2488" t="str">
            <v>CELOVEN, C.A.</v>
          </cell>
          <cell r="F2488" t="str">
            <v>LAMINACION IMPRESA DECOCEL MARIPOSAS Y FLORES</v>
          </cell>
          <cell r="G2488" t="str">
            <v>MCL</v>
          </cell>
          <cell r="H2488" t="str">
            <v>LAMINACION</v>
          </cell>
        </row>
        <row r="2489">
          <cell r="C2489" t="str">
            <v>01-3771</v>
          </cell>
          <cell r="D2489" t="str">
            <v>TXCLRM029A001</v>
          </cell>
          <cell r="E2489" t="str">
            <v>CELOVEN, C.A.</v>
          </cell>
          <cell r="F2489" t="str">
            <v>DECOCEL IMPRESO METALIZADO ROJO PIGMENTADO</v>
          </cell>
          <cell r="G2489" t="str">
            <v>CX</v>
          </cell>
          <cell r="H2489" t="str">
            <v>LAMINACION</v>
          </cell>
        </row>
        <row r="2490">
          <cell r="C2490" t="str">
            <v>32-006559</v>
          </cell>
          <cell r="D2490" t="str">
            <v>TMARMZ044C001</v>
          </cell>
          <cell r="E2490" t="str">
            <v>ALFONZO RIVAS &amp; CIA, C.A.</v>
          </cell>
          <cell r="F2490" t="str">
            <v>LAMINACION IMPRESA MAIZINA 800g</v>
          </cell>
          <cell r="G2490" t="str">
            <v>MCL</v>
          </cell>
          <cell r="H2490" t="str">
            <v>LAMINACION</v>
          </cell>
        </row>
        <row r="2491">
          <cell r="C2491" t="str">
            <v>01-3850</v>
          </cell>
          <cell r="D2491" t="str">
            <v>TXPANP040B001</v>
          </cell>
          <cell r="E2491" t="str">
            <v>PEPSICO ALIMENTOS, S.C.A.</v>
          </cell>
          <cell r="F2491" t="str">
            <v>LAMINACION IMPRESA NATUCHIPS PLATANITOS 150g</v>
          </cell>
          <cell r="G2491" t="str">
            <v>CX</v>
          </cell>
          <cell r="H2491" t="str">
            <v>LAMINACION</v>
          </cell>
        </row>
        <row r="2492">
          <cell r="C2492" t="str">
            <v>01-3847</v>
          </cell>
          <cell r="D2492" t="str">
            <v>TXPAPS031A002</v>
          </cell>
          <cell r="E2492" t="str">
            <v>PEPSICO ALIMENTOS, S.C.A.</v>
          </cell>
          <cell r="F2492" t="str">
            <v>LAMINACIÓN IMPRESA PEPITO ORIGINAL (SIN VITAMINA) 25g</v>
          </cell>
          <cell r="G2492" t="str">
            <v>CX</v>
          </cell>
          <cell r="H2492" t="str">
            <v>LAMINACION</v>
          </cell>
        </row>
        <row r="2493">
          <cell r="C2493" t="str">
            <v>01-3851</v>
          </cell>
          <cell r="D2493" t="str">
            <v>TXPANP040A001</v>
          </cell>
          <cell r="E2493" t="str">
            <v>PEPSICO ALIMENTOS, S.C.A.</v>
          </cell>
          <cell r="F2493" t="str">
            <v>LAMINACION IMPRESA NATUCHIPS PLATANITOS 80g</v>
          </cell>
          <cell r="G2493" t="str">
            <v>CX</v>
          </cell>
          <cell r="H2493" t="str">
            <v>LAMINACION</v>
          </cell>
        </row>
        <row r="2494">
          <cell r="C2494" t="str">
            <v>01-3863</v>
          </cell>
          <cell r="D2494" t="str">
            <v>TXPCPN023A002</v>
          </cell>
          <cell r="E2494" t="str">
            <v xml:space="preserve">PEPSI-COLA VENEZUELA, C.A. </v>
          </cell>
          <cell r="F2494" t="str">
            <v>ETIQUETA IMPRESA PEPSI NAVIDAD 2L.</v>
          </cell>
          <cell r="G2494" t="str">
            <v>CX</v>
          </cell>
          <cell r="H2494" t="str">
            <v>CORTE</v>
          </cell>
        </row>
        <row r="2495">
          <cell r="C2495" t="str">
            <v>01-3873</v>
          </cell>
          <cell r="D2495" t="str">
            <v>TXPCPN023A002</v>
          </cell>
          <cell r="E2495" t="str">
            <v xml:space="preserve">PEPSI-COLA VENEZUELA, C.A. </v>
          </cell>
          <cell r="F2495" t="str">
            <v>ETIQUETA IMPRESA PEPSI NAVIDAD 2L.</v>
          </cell>
          <cell r="G2495" t="str">
            <v>CX</v>
          </cell>
          <cell r="H2495" t="str">
            <v>CORTE</v>
          </cell>
        </row>
        <row r="2496">
          <cell r="C2496" t="str">
            <v>01-3874</v>
          </cell>
          <cell r="D2496" t="str">
            <v>TXPCPN023A002</v>
          </cell>
          <cell r="E2496" t="str">
            <v xml:space="preserve">PEPSI-COLA VENEZUELA, C.A. </v>
          </cell>
          <cell r="F2496" t="str">
            <v>ETIQUETA IMPRESA PEPSI NAVIDAD 2L.</v>
          </cell>
          <cell r="G2496" t="str">
            <v>CX</v>
          </cell>
          <cell r="H2496" t="str">
            <v>CORTE</v>
          </cell>
        </row>
        <row r="2497">
          <cell r="C2497" t="str">
            <v>01-3846</v>
          </cell>
          <cell r="D2497" t="str">
            <v>TXPACT040B003</v>
          </cell>
          <cell r="E2497" t="str">
            <v>PEPSICO ALIMENTOS, S.C.A.</v>
          </cell>
          <cell r="F2497" t="str">
            <v>LAMINACION IMPRESA CHEESE TRIS 54g</v>
          </cell>
          <cell r="G2497" t="str">
            <v>CX</v>
          </cell>
          <cell r="H2497" t="str">
            <v>LAMINACION</v>
          </cell>
        </row>
        <row r="2498">
          <cell r="C2498" t="str">
            <v>01-3852</v>
          </cell>
          <cell r="D2498" t="str">
            <v>TXMSGF030C002</v>
          </cell>
          <cell r="E2498" t="str">
            <v>MULTINACIONAL DE SABORES C.A.</v>
          </cell>
          <cell r="F2498" t="str">
            <v>ETIQUETA IMPRESA REFRESCO GLUP FRESH 1L</v>
          </cell>
          <cell r="G2498" t="str">
            <v>CX</v>
          </cell>
          <cell r="H2498" t="str">
            <v>CORTE</v>
          </cell>
        </row>
        <row r="2499">
          <cell r="C2499" t="str">
            <v>01-3853</v>
          </cell>
          <cell r="D2499" t="str">
            <v>TXMSGV030C002</v>
          </cell>
          <cell r="E2499" t="str">
            <v>MULTINACIONAL DE SABORES C.A.</v>
          </cell>
          <cell r="F2499" t="str">
            <v>ETIQUETA IMPRESA REFRESCO GLUP MANZANA VERDE 1L</v>
          </cell>
          <cell r="G2499" t="str">
            <v>CX</v>
          </cell>
          <cell r="H2499" t="str">
            <v>CORTE</v>
          </cell>
        </row>
        <row r="2500">
          <cell r="C2500" t="str">
            <v>01-3854</v>
          </cell>
          <cell r="D2500" t="str">
            <v>TXMSGU030D002</v>
          </cell>
          <cell r="E2500" t="str">
            <v>MULTINACIONAL DE SABORES C.A.</v>
          </cell>
          <cell r="F2500" t="str">
            <v>ETIQUETA IMPRESA REFRESCO GLUP UVA 1L</v>
          </cell>
          <cell r="G2500" t="str">
            <v>CX</v>
          </cell>
          <cell r="H2500" t="str">
            <v>CORTE</v>
          </cell>
        </row>
        <row r="2501">
          <cell r="C2501" t="str">
            <v>01-3884</v>
          </cell>
          <cell r="D2501" t="str">
            <v>TXPAPS031A002</v>
          </cell>
          <cell r="E2501" t="str">
            <v>PEPSICO ALIMENTOS, S.C.A.</v>
          </cell>
          <cell r="F2501" t="str">
            <v>LAMINACIÓN IMPRESA PEPITO ORIGINAL (SIN VITAMINA) 25g</v>
          </cell>
          <cell r="G2501" t="str">
            <v>CX</v>
          </cell>
          <cell r="H2501" t="str">
            <v>LAMINACION</v>
          </cell>
        </row>
        <row r="2502">
          <cell r="C2502" t="str">
            <v>01-3883</v>
          </cell>
          <cell r="D2502" t="str">
            <v>TXPATQ049A001</v>
          </cell>
          <cell r="E2502" t="str">
            <v>PEPSICO ALIMENTOS, S.C.A.</v>
          </cell>
          <cell r="F2502" t="str">
            <v>LAMINACION IMPRESA DE TODITO QUESO 320g</v>
          </cell>
          <cell r="G2502" t="str">
            <v>CX</v>
          </cell>
          <cell r="H2502" t="str">
            <v>LAMINACION</v>
          </cell>
        </row>
        <row r="2503">
          <cell r="C2503" t="str">
            <v>01-3855</v>
          </cell>
          <cell r="D2503" t="str">
            <v>TXMSGK030C002</v>
          </cell>
          <cell r="E2503" t="str">
            <v>MULTINACIONAL DE SABORES C.A.</v>
          </cell>
          <cell r="F2503" t="str">
            <v>ETIQUETA IMPRESA REFRESCO GLUP KOLITA 1L</v>
          </cell>
          <cell r="G2503" t="str">
            <v>CX</v>
          </cell>
          <cell r="H2503" t="str">
            <v>CORTE</v>
          </cell>
        </row>
        <row r="2504">
          <cell r="C2504" t="str">
            <v>01-3876</v>
          </cell>
          <cell r="D2504" t="str">
            <v>TMUMBE1400001</v>
          </cell>
          <cell r="E2504" t="str">
            <v>ULTRA  CARE MEDICAL, C.A.</v>
          </cell>
          <cell r="F2504" t="str">
            <v>BOLSAS ESTERILIZABLES DORSO</v>
          </cell>
          <cell r="G2504" t="str">
            <v>MCL</v>
          </cell>
          <cell r="H2504" t="str">
            <v>LAMINACION</v>
          </cell>
        </row>
        <row r="2505">
          <cell r="C2505" t="str">
            <v>01-3875</v>
          </cell>
          <cell r="D2505" t="str">
            <v>TMUMBE1400001</v>
          </cell>
          <cell r="E2505" t="str">
            <v>ULTRA  CARE MEDICAL, C.A.</v>
          </cell>
          <cell r="F2505" t="str">
            <v>BOLSAS ESTERILIZABLES DORSO</v>
          </cell>
          <cell r="G2505" t="str">
            <v>MCL</v>
          </cell>
          <cell r="H2505" t="str">
            <v>LAMINACION</v>
          </cell>
        </row>
        <row r="2506">
          <cell r="C2506" t="str">
            <v>01-3902</v>
          </cell>
          <cell r="D2506" t="str">
            <v>TMMCAE060A000</v>
          </cell>
          <cell r="E2506" t="str">
            <v>MORROCEL C.A.</v>
          </cell>
          <cell r="F2506" t="str">
            <v>POLYPOUCH IMPRESO ANTIGRASO ESTANDAR</v>
          </cell>
          <cell r="G2506" t="str">
            <v>MCL</v>
          </cell>
          <cell r="H2506" t="str">
            <v>LAMINACION</v>
          </cell>
        </row>
        <row r="2507">
          <cell r="C2507" t="str">
            <v>01-3889</v>
          </cell>
          <cell r="D2507" t="str">
            <v>TXPADQ045B002</v>
          </cell>
          <cell r="E2507" t="str">
            <v>PEPSICO ALIMENTOS, S.C.A.</v>
          </cell>
          <cell r="F2507" t="str">
            <v xml:space="preserve">LAMINACIÓN IMPRESA DORITOS MEGA QUESO XXL 420 g  </v>
          </cell>
          <cell r="G2507" t="str">
            <v>CX</v>
          </cell>
          <cell r="H2507" t="str">
            <v>LAMINACION</v>
          </cell>
        </row>
        <row r="2508">
          <cell r="C2508" t="str">
            <v>32-006558</v>
          </cell>
          <cell r="D2508" t="str">
            <v>TXECAC028A001</v>
          </cell>
          <cell r="E2508" t="str">
            <v>EMBOTELLADORA CRISTAL;C.A.</v>
          </cell>
          <cell r="F2508" t="str">
            <v xml:space="preserve">ETIQUETA IMPRESA AGUA MINERAL CRYSTAL 330 cm³ </v>
          </cell>
          <cell r="G2508" t="str">
            <v>CX</v>
          </cell>
          <cell r="H2508" t="str">
            <v>CORTE</v>
          </cell>
        </row>
        <row r="2509">
          <cell r="C2509" t="str">
            <v>01-3900</v>
          </cell>
          <cell r="D2509" t="str">
            <v>TMAWAA060B001</v>
          </cell>
          <cell r="E2509" t="str">
            <v>ALUM-WARE PRODUCTOS DE ALUMINIO C.A.</v>
          </cell>
          <cell r="F2509" t="str">
            <v>POLYPOUCH IMPRESO ANTIGRASO ALUM-WARE</v>
          </cell>
          <cell r="G2509" t="str">
            <v>MCL</v>
          </cell>
          <cell r="H2509" t="str">
            <v>CORTE</v>
          </cell>
        </row>
        <row r="2510">
          <cell r="C2510" t="str">
            <v>01-3901</v>
          </cell>
          <cell r="D2510" t="str">
            <v>TMAWAA060B001</v>
          </cell>
          <cell r="E2510" t="str">
            <v>ALUM-WARE PRODUCTOS DE ALUMINIO C.A.</v>
          </cell>
          <cell r="F2510" t="str">
            <v>POLYPOUCH IMPRESO ANTIGRASO ALUM-WARE</v>
          </cell>
          <cell r="G2510" t="str">
            <v>MCL</v>
          </cell>
          <cell r="H2510" t="str">
            <v>CORTE</v>
          </cell>
        </row>
        <row r="2511">
          <cell r="C2511" t="str">
            <v>01-3877</v>
          </cell>
          <cell r="D2511" t="str">
            <v>TMAWAR060C001</v>
          </cell>
          <cell r="E2511" t="str">
            <v>ALUM-WARE PRODUCTOS DE ALUMINIO C.A.</v>
          </cell>
          <cell r="F2511" t="str">
            <v>POLYPOUCH IMPRESO ANTIGRASO</v>
          </cell>
          <cell r="G2511" t="str">
            <v>MCL</v>
          </cell>
          <cell r="H2511" t="str">
            <v>LAMINACION</v>
          </cell>
        </row>
        <row r="2512">
          <cell r="C2512" t="str">
            <v>01-3923</v>
          </cell>
          <cell r="D2512" t="str">
            <v>TMDTPS0600001</v>
          </cell>
          <cell r="E2512" t="str">
            <v>DISTINTA, C.A.</v>
          </cell>
          <cell r="F2512" t="str">
            <v>POLYPOUCH SIN IMPRESIÓN</v>
          </cell>
          <cell r="G2512" t="str">
            <v>MCL</v>
          </cell>
          <cell r="H2512" t="str">
            <v>LAMINACION</v>
          </cell>
        </row>
        <row r="2513">
          <cell r="C2513" t="str">
            <v>01-3897</v>
          </cell>
          <cell r="D2513" t="str">
            <v>TXPAMP031A002</v>
          </cell>
          <cell r="E2513" t="str">
            <v>PEPSICO ALIMENTOS, S.C.A.</v>
          </cell>
          <cell r="F2513" t="str">
            <v>LAMINACION IMPRESA CHEETOS MEGA PUFFS 28g</v>
          </cell>
          <cell r="G2513" t="str">
            <v>CX</v>
          </cell>
          <cell r="H2513" t="str">
            <v>LAMINACION</v>
          </cell>
        </row>
        <row r="2514">
          <cell r="C2514" t="str">
            <v>32-006562</v>
          </cell>
          <cell r="D2514" t="str">
            <v>TXAVAM023A001</v>
          </cell>
          <cell r="E2514" t="str">
            <v>ANVIAGUA, C. A.</v>
          </cell>
          <cell r="F2514" t="str">
            <v>ETIQUETA IMPRESA AGUA MINERAL LOS ALPES 330ml</v>
          </cell>
          <cell r="G2514" t="str">
            <v>CX</v>
          </cell>
          <cell r="H2514" t="str">
            <v>CORTE</v>
          </cell>
        </row>
        <row r="2515">
          <cell r="C2515" t="str">
            <v>01-3906</v>
          </cell>
          <cell r="D2515" t="str">
            <v>TXMSGN028C002</v>
          </cell>
          <cell r="E2515" t="str">
            <v>MULTINACIONAL DE SABORES C.A.</v>
          </cell>
          <cell r="F2515" t="str">
            <v>ETIQUETA IMPRESA REFRESCO GLUP COLA NEGRA 1 L</v>
          </cell>
          <cell r="G2515" t="str">
            <v>CX</v>
          </cell>
          <cell r="H2515" t="str">
            <v>CORTE</v>
          </cell>
        </row>
        <row r="2516">
          <cell r="C2516" t="str">
            <v>32-006560</v>
          </cell>
          <cell r="D2516" t="str">
            <v>TMARMC099A001</v>
          </cell>
          <cell r="E2516" t="str">
            <v>ALFONZO RIVAS &amp; CIA, C.A.</v>
          </cell>
          <cell r="F2516" t="str">
            <v>LAMINACION IMPRESA EMPANIZADO Mc CORMICK 80g</v>
          </cell>
          <cell r="G2516" t="str">
            <v>MCL</v>
          </cell>
          <cell r="H2516" t="str">
            <v>LAMINACION</v>
          </cell>
        </row>
        <row r="2517">
          <cell r="C2517" t="str">
            <v>32-006561</v>
          </cell>
          <cell r="D2517" t="str">
            <v>TMLIPR0550001</v>
          </cell>
          <cell r="E2517" t="str">
            <v>LITO INNOVACIÓN 3.000, C. A.</v>
          </cell>
          <cell r="F2517" t="str">
            <v>POLYPOUCH SIN IMPRESIÓN</v>
          </cell>
          <cell r="G2517" t="str">
            <v>MCL</v>
          </cell>
          <cell r="H2517" t="str">
            <v>LAMINACION</v>
          </cell>
        </row>
        <row r="2518">
          <cell r="C2518" t="str">
            <v>01-3921</v>
          </cell>
          <cell r="D2518" t="str">
            <v>TMSSAL1190001</v>
          </cell>
          <cell r="E2518" t="str">
            <v>ETIQUETAS SOL SIL C.A</v>
          </cell>
          <cell r="F2518" t="str">
            <v>ALUMINIO LAMINADO SIN IMPRESIÓN</v>
          </cell>
          <cell r="G2518" t="str">
            <v>MCL</v>
          </cell>
          <cell r="H2518" t="str">
            <v>CORTE</v>
          </cell>
        </row>
        <row r="2519">
          <cell r="C2519" t="str">
            <v>01-3910</v>
          </cell>
          <cell r="D2519" t="str">
            <v>TMICPS0520001</v>
          </cell>
          <cell r="E2519" t="str">
            <v>INDUSTRIAS CORPAÑAL,C.A.</v>
          </cell>
          <cell r="F2519" t="str">
            <v>POLYPOUCH SILICONIZADO SIN IMPRESIÓN</v>
          </cell>
          <cell r="G2519" t="str">
            <v>MCL</v>
          </cell>
          <cell r="H2519" t="str">
            <v>LAMINACION</v>
          </cell>
        </row>
        <row r="2520">
          <cell r="C2520" t="str">
            <v>01-3807</v>
          </cell>
          <cell r="D2520" t="str">
            <v>TMAHPG0700020</v>
          </cell>
          <cell r="E2520" t="str">
            <v>ALIMENTOS HEINZ, C.A.</v>
          </cell>
          <cell r="F2520" t="str">
            <v>POLYPOUCH (LAMINADO PARA GELATINA)</v>
          </cell>
          <cell r="G2520" t="str">
            <v>MCL</v>
          </cell>
          <cell r="H2520" t="str">
            <v>LAMINACION</v>
          </cell>
        </row>
        <row r="2521">
          <cell r="C2521" t="str">
            <v>01-3926</v>
          </cell>
          <cell r="D2521" t="str">
            <v>TMAPAL1190010</v>
          </cell>
          <cell r="E2521" t="str">
            <v>ALIMENTOS POLAR COMERCIAL, C.A.</v>
          </cell>
          <cell r="F2521" t="str">
            <v>ALUMINIO LAMINADO SIN IMPRESIÓN</v>
          </cell>
          <cell r="G2521" t="str">
            <v>MCL</v>
          </cell>
          <cell r="H2521" t="str">
            <v>LAMINACION</v>
          </cell>
        </row>
        <row r="2522">
          <cell r="C2522" t="str">
            <v>32-006514</v>
          </cell>
          <cell r="D2522" t="str">
            <v>TXHCFF029A001</v>
          </cell>
          <cell r="E2522" t="str">
            <v>HELADOS CALI, C.A.</v>
          </cell>
          <cell r="F2522" t="str">
            <v>ENVOLTORIO IMPRESO HELADOS FRES SABOR A  FRUTAS 70 cm³</v>
          </cell>
          <cell r="G2522" t="str">
            <v>CX</v>
          </cell>
          <cell r="H2522" t="str">
            <v>CORTE</v>
          </cell>
        </row>
        <row r="2523">
          <cell r="C2523" t="str">
            <v>01-3912</v>
          </cell>
          <cell r="D2523" t="str">
            <v>TXPARO045A001</v>
          </cell>
          <cell r="E2523" t="str">
            <v>PEPSICO ALIMENTOS, S.C.A.</v>
          </cell>
          <cell r="F2523" t="str">
            <v>LAMINACION IMPRESA RUFFLES ORIGINAL 300g</v>
          </cell>
          <cell r="G2523" t="str">
            <v>CX</v>
          </cell>
          <cell r="H2523" t="str">
            <v>LAMINACION</v>
          </cell>
        </row>
        <row r="2524">
          <cell r="C2524" t="str">
            <v>32-006515</v>
          </cell>
          <cell r="D2524" t="str">
            <v>TXHCFS029A001</v>
          </cell>
          <cell r="E2524" t="str">
            <v>HELADOS CALI, C.A.</v>
          </cell>
          <cell r="F2524" t="str">
            <v>ENVOLTORIO IMPRESO HELADOS FRESS FRESA 70cm3</v>
          </cell>
          <cell r="G2524" t="str">
            <v>CX</v>
          </cell>
          <cell r="H2524" t="str">
            <v>CORTE</v>
          </cell>
        </row>
        <row r="2525">
          <cell r="C2525" t="str">
            <v>01-3893</v>
          </cell>
          <cell r="D2525" t="str">
            <v>TXPARF040B002</v>
          </cell>
          <cell r="E2525" t="str">
            <v>PEPSICO ALIMENTOS, S.C.A.</v>
          </cell>
          <cell r="F2525" t="str">
            <v>LAMINACION IMPRESA RUFFLES QUESO 125g</v>
          </cell>
          <cell r="G2525" t="str">
            <v>CX</v>
          </cell>
          <cell r="H2525" t="str">
            <v>LAMINACION</v>
          </cell>
        </row>
        <row r="2526">
          <cell r="C2526" t="str">
            <v>01-3892</v>
          </cell>
          <cell r="D2526" t="str">
            <v>TXPARF040A002</v>
          </cell>
          <cell r="E2526" t="str">
            <v>PEPSICO ALIMENTOS, S.C.A.</v>
          </cell>
          <cell r="F2526" t="str">
            <v>LAMINACION IMPRESA RUFFLES QUESO 36g</v>
          </cell>
          <cell r="G2526" t="str">
            <v>CX</v>
          </cell>
          <cell r="H2526" t="str">
            <v>LAMINACION</v>
          </cell>
        </row>
        <row r="2527">
          <cell r="C2527" t="str">
            <v>01-3927</v>
          </cell>
          <cell r="D2527" t="str">
            <v>TMAPAL1190002</v>
          </cell>
          <cell r="E2527" t="str">
            <v>ALIMENTOS POLAR COMERCIAL, C.A.</v>
          </cell>
          <cell r="F2527" t="str">
            <v>ALUMINIO LAMINADO SIN IMPRESIÓN</v>
          </cell>
          <cell r="G2527" t="str">
            <v>MCL</v>
          </cell>
          <cell r="H2527" t="str">
            <v>LAMINACION</v>
          </cell>
        </row>
        <row r="2528">
          <cell r="C2528" t="str">
            <v>32-006515</v>
          </cell>
          <cell r="D2528" t="str">
            <v>TXHCFS029A001</v>
          </cell>
          <cell r="E2528" t="str">
            <v>HELADOS CALI, C.A.</v>
          </cell>
          <cell r="F2528" t="str">
            <v>ENVOLTORIO IMPRESO HELADOS FRESS FRESA 70cm3</v>
          </cell>
          <cell r="G2528" t="str">
            <v>CX</v>
          </cell>
          <cell r="H2528" t="str">
            <v>CORTE</v>
          </cell>
        </row>
        <row r="2529">
          <cell r="C2529" t="str">
            <v>01-3894</v>
          </cell>
          <cell r="D2529" t="str">
            <v>TXPACF040A001</v>
          </cell>
          <cell r="E2529" t="str">
            <v>PEPSICO ALIMENTOS, S.C.A.</v>
          </cell>
          <cell r="F2529" t="str">
            <v>LAMINACION IMPRESA CHEETOS FLAMIN HOT 120g.</v>
          </cell>
          <cell r="G2529" t="str">
            <v>CX</v>
          </cell>
          <cell r="H2529" t="str">
            <v>LAMINACION</v>
          </cell>
        </row>
        <row r="2530">
          <cell r="C2530" t="str">
            <v>01-3924</v>
          </cell>
          <cell r="D2530" t="str">
            <v>TXPACF040B001</v>
          </cell>
          <cell r="E2530" t="str">
            <v>PEPSICO ALIMENTOS, S.C.A.</v>
          </cell>
          <cell r="F2530" t="str">
            <v>LAMINACION IMPRESA CHEETOS FLAMIN HOT 38g.</v>
          </cell>
          <cell r="G2530" t="str">
            <v>CX</v>
          </cell>
          <cell r="H2530" t="str">
            <v>LAMINACION</v>
          </cell>
        </row>
        <row r="2531">
          <cell r="C2531" t="str">
            <v>01-3895</v>
          </cell>
          <cell r="D2531" t="str">
            <v>TXPADF040A001</v>
          </cell>
          <cell r="E2531" t="str">
            <v>PEPSICO ALIMENTOS, S.C.A.</v>
          </cell>
          <cell r="F2531" t="str">
            <v>LAMINACION IMPRESA DORITOS FLAMIN HOT 140g.</v>
          </cell>
          <cell r="G2531" t="str">
            <v>CX</v>
          </cell>
          <cell r="H2531" t="str">
            <v>LAMINACION</v>
          </cell>
        </row>
        <row r="2532">
          <cell r="C2532" t="str">
            <v>01-3896</v>
          </cell>
          <cell r="D2532" t="str">
            <v>TXPADF040B001</v>
          </cell>
          <cell r="E2532" t="str">
            <v>PEPSICO ALIMENTOS, S.C.A.</v>
          </cell>
          <cell r="F2532" t="str">
            <v>LAMINACION IMPRESA DORITOS FLAMIN HOT 42g.</v>
          </cell>
          <cell r="G2532" t="str">
            <v>CX</v>
          </cell>
          <cell r="H2532" t="str">
            <v>LAMINACION</v>
          </cell>
        </row>
        <row r="2533">
          <cell r="C2533" t="str">
            <v>01-3898</v>
          </cell>
          <cell r="D2533" t="str">
            <v>TXPAMP036A002</v>
          </cell>
          <cell r="E2533" t="str">
            <v>PEPSICO ALIMENTOS, S.C.A.</v>
          </cell>
          <cell r="F2533" t="str">
            <v>LAMINACION IMPRESA CHEETOS MEGA PUFF 110g</v>
          </cell>
          <cell r="G2533" t="str">
            <v>CX</v>
          </cell>
          <cell r="H2533" t="str">
            <v>LAMINACION</v>
          </cell>
        </row>
        <row r="2534">
          <cell r="C2534" t="str">
            <v>01-3891</v>
          </cell>
          <cell r="D2534" t="str">
            <v>TXPARO040A001</v>
          </cell>
          <cell r="E2534" t="str">
            <v>PEPSICO ALIMENTOS, S.C.A.</v>
          </cell>
          <cell r="F2534" t="str">
            <v>LAMINACION IMPRESA RUFFLES ORIGINAL 125g</v>
          </cell>
          <cell r="G2534" t="str">
            <v>CX</v>
          </cell>
          <cell r="H2534" t="str">
            <v>LAMINACION</v>
          </cell>
        </row>
        <row r="2535">
          <cell r="C2535" t="str">
            <v>01-3890</v>
          </cell>
          <cell r="D2535" t="str">
            <v>TXPARO040B001</v>
          </cell>
          <cell r="E2535" t="str">
            <v>PEPSICO ALIMENTOS, S.C.A.</v>
          </cell>
          <cell r="F2535" t="str">
            <v>LAMINACIÓN IMPRESA RUFFLES ORIGINAL 36g</v>
          </cell>
          <cell r="G2535" t="str">
            <v>CX</v>
          </cell>
          <cell r="H2535" t="str">
            <v>LAMINACION</v>
          </cell>
        </row>
        <row r="2536">
          <cell r="C2536" t="str">
            <v>01-3882</v>
          </cell>
          <cell r="D2536" t="str">
            <v>TXPADQ040D001</v>
          </cell>
          <cell r="E2536" t="str">
            <v>PEPSICO ALIMENTOS, S.C.A.</v>
          </cell>
          <cell r="F2536" t="str">
            <v>LAMINACION IMPRESA DORITOS MEGA QUESO 45g</v>
          </cell>
          <cell r="G2536" t="str">
            <v>CX</v>
          </cell>
          <cell r="H2536" t="str">
            <v>LAMINACION</v>
          </cell>
        </row>
        <row r="2537">
          <cell r="C2537" t="str">
            <v>01-3917</v>
          </cell>
          <cell r="D2537" t="str">
            <v>TXPCPF023B001</v>
          </cell>
          <cell r="E2537" t="str">
            <v xml:space="preserve">PEPSI-COLA VENEZUELA, C.A. </v>
          </cell>
          <cell r="F2537" t="str">
            <v>ETIQUETA IMPRESA PEPSI  FREE 1,5 L</v>
          </cell>
          <cell r="G2537" t="str">
            <v>CX</v>
          </cell>
          <cell r="H2537" t="str">
            <v>CORTE</v>
          </cell>
        </row>
        <row r="2538">
          <cell r="C2538" t="str">
            <v>01-3918</v>
          </cell>
          <cell r="D2538" t="str">
            <v>TXPCPF023B001</v>
          </cell>
          <cell r="E2538" t="str">
            <v xml:space="preserve">PEPSI-COLA VENEZUELA, C.A. </v>
          </cell>
          <cell r="F2538" t="str">
            <v>ETIQUETA IMPRESA PEPSI  FREE 1,5 L</v>
          </cell>
          <cell r="G2538" t="str">
            <v>CX</v>
          </cell>
          <cell r="H2538" t="str">
            <v>CORTE</v>
          </cell>
        </row>
        <row r="2539">
          <cell r="C2539" t="str">
            <v>01-3919</v>
          </cell>
          <cell r="D2539" t="str">
            <v>TXPCPF023B001</v>
          </cell>
          <cell r="E2539" t="str">
            <v xml:space="preserve">PEPSI-COLA VENEZUELA, C.A. </v>
          </cell>
          <cell r="F2539" t="str">
            <v>ETIQUETA IMPRESA PEPSI  FREE 1,5 L</v>
          </cell>
          <cell r="G2539" t="str">
            <v>CX</v>
          </cell>
          <cell r="H2539" t="str">
            <v>CORTE</v>
          </cell>
        </row>
        <row r="2540">
          <cell r="C2540" t="str">
            <v>01-3920</v>
          </cell>
          <cell r="D2540" t="str">
            <v>TXPCEP023B001</v>
          </cell>
          <cell r="E2540" t="str">
            <v xml:space="preserve">PEPSI-COLA VENEZUELA, C.A. </v>
          </cell>
          <cell r="F2540" t="str">
            <v>ETIQUETA IMPRESA  PEPSI FREE 1 L</v>
          </cell>
          <cell r="G2540" t="str">
            <v>CX</v>
          </cell>
          <cell r="H2540" t="str">
            <v>CORTE</v>
          </cell>
        </row>
        <row r="2541">
          <cell r="C2541" t="str">
            <v>01-3915</v>
          </cell>
          <cell r="D2541" t="str">
            <v>TXPACB031C001</v>
          </cell>
          <cell r="E2541" t="str">
            <v>PEPSICO ALIMENTOS, S.C.A.</v>
          </cell>
          <cell r="F2541" t="str">
            <v>LAMINACION IMPRESA CHEETOS BOLIQUESO 25g</v>
          </cell>
          <cell r="G2541" t="str">
            <v>CX</v>
          </cell>
          <cell r="H2541" t="str">
            <v>LAMINACION</v>
          </cell>
        </row>
        <row r="2542">
          <cell r="C2542" t="str">
            <v>01-3913</v>
          </cell>
          <cell r="D2542" t="str">
            <v>TXPACB049C001</v>
          </cell>
          <cell r="E2542" t="str">
            <v>PEPSICO ALIMENTOS, S.C.A.</v>
          </cell>
          <cell r="F2542" t="str">
            <v>LAMINACION IMPRESA CHEETOS BOLIQUESO 150g</v>
          </cell>
          <cell r="G2542" t="str">
            <v>CX</v>
          </cell>
          <cell r="H2542" t="str">
            <v>LAMINACION</v>
          </cell>
        </row>
        <row r="2543">
          <cell r="C2543" t="str">
            <v>01-3914</v>
          </cell>
          <cell r="D2543" t="str">
            <v>TXPACB036C001</v>
          </cell>
          <cell r="E2543" t="str">
            <v>PEPSICO ALIMENTOS, S.C.A.</v>
          </cell>
          <cell r="F2543" t="str">
            <v>LAMINACION IMPRESA CHEETOS BOLIQUESO 80g</v>
          </cell>
          <cell r="G2543" t="str">
            <v>CX</v>
          </cell>
          <cell r="H2543" t="str">
            <v>LAMINACION</v>
          </cell>
        </row>
        <row r="2544">
          <cell r="C2544" t="str">
            <v>01-3930</v>
          </cell>
          <cell r="D2544" t="str">
            <v>TMMCGP207A001</v>
          </cell>
          <cell r="E2544" t="str">
            <v>MORROCEL C.A.</v>
          </cell>
          <cell r="F2544" t="str">
            <v>LINNER MTP  IMPRESO GARANTIA DE PUREZA</v>
          </cell>
          <cell r="G2544" t="str">
            <v>MCL</v>
          </cell>
          <cell r="H2544" t="str">
            <v>LAMINACION</v>
          </cell>
        </row>
        <row r="2545">
          <cell r="C2545" t="str">
            <v>01-3888</v>
          </cell>
          <cell r="D2545" t="str">
            <v>TXPAMJ049B001</v>
          </cell>
          <cell r="E2545" t="str">
            <v>PEPSICO ALIMENTOS, S.C.A.</v>
          </cell>
          <cell r="F2545" t="str">
            <v>LAMINACION IMPRESA MANI JACKS 25g</v>
          </cell>
          <cell r="G2545" t="str">
            <v>CX</v>
          </cell>
          <cell r="H2545" t="str">
            <v>CORTE</v>
          </cell>
        </row>
        <row r="2546">
          <cell r="C2546" t="str">
            <v>01-3899</v>
          </cell>
          <cell r="D2546" t="str">
            <v>TXPACT040A003</v>
          </cell>
          <cell r="E2546" t="str">
            <v>PEPSICO ALIMENTOS, S.C.A.</v>
          </cell>
          <cell r="F2546" t="str">
            <v>LAMINACION IMPRESA CHEESE TRIS 150g</v>
          </cell>
          <cell r="G2546" t="str">
            <v>CX</v>
          </cell>
          <cell r="H2546" t="str">
            <v>LAMINACION</v>
          </cell>
        </row>
        <row r="2547">
          <cell r="C2547" t="str">
            <v>01-3887</v>
          </cell>
          <cell r="D2547" t="str">
            <v>TXPAMJ049A001</v>
          </cell>
          <cell r="E2547" t="str">
            <v>PEPSICO ALIMENTOS, S.C.A.</v>
          </cell>
          <cell r="F2547" t="str">
            <v>LAMINACION IMPRESA MANI JACKS 175g</v>
          </cell>
          <cell r="G2547" t="str">
            <v>CX</v>
          </cell>
          <cell r="H2547" t="str">
            <v>LAMINACION</v>
          </cell>
        </row>
        <row r="2548">
          <cell r="C2548" t="str">
            <v>01-3911</v>
          </cell>
          <cell r="D2548" t="str">
            <v>TXPAJS040A001</v>
          </cell>
          <cell r="E2548" t="str">
            <v>PEPSICO ALIMENTOS, S.C.A.</v>
          </cell>
          <cell r="F2548" t="str">
            <v>LAMINACION IMPRESA PAPAS JACKS SAL 30g</v>
          </cell>
          <cell r="G2548" t="str">
            <v>CX</v>
          </cell>
          <cell r="H2548" t="str">
            <v>LAMINACION</v>
          </cell>
        </row>
        <row r="2549">
          <cell r="C2549" t="str">
            <v>01-3928</v>
          </cell>
          <cell r="D2549" t="str">
            <v>TXPCPF023C001</v>
          </cell>
          <cell r="E2549" t="str">
            <v xml:space="preserve">PEPSI-COLA VENEZUELA, C.A. </v>
          </cell>
          <cell r="F2549" t="str">
            <v>ETIQUETA IMPRESA PEPSI  FREE 2 L</v>
          </cell>
          <cell r="G2549" t="str">
            <v>CX</v>
          </cell>
          <cell r="H2549" t="str">
            <v>CORTE</v>
          </cell>
        </row>
        <row r="2550">
          <cell r="C2550" t="str">
            <v>01-3887</v>
          </cell>
          <cell r="D2550" t="str">
            <v>TXPAMJ049A001</v>
          </cell>
          <cell r="E2550" t="str">
            <v>PEPSICO ALIMENTOS, S.C.A.</v>
          </cell>
          <cell r="F2550" t="str">
            <v>LAMINACION IMPRESA MANI JACKS 175g</v>
          </cell>
          <cell r="G2550" t="str">
            <v>CX</v>
          </cell>
          <cell r="H2550" t="str">
            <v>LAMINACION</v>
          </cell>
        </row>
        <row r="2551">
          <cell r="C2551" t="str">
            <v>01-3935</v>
          </cell>
          <cell r="D2551" t="str">
            <v>TMAYGP207A001</v>
          </cell>
          <cell r="E2551" t="str">
            <v>ANAYANSI,C.A.</v>
          </cell>
          <cell r="F2551" t="str">
            <v>LINER MTP IMPRESO GARANTIA DE PUREZA</v>
          </cell>
          <cell r="G2551" t="str">
            <v>MCL</v>
          </cell>
          <cell r="H2551" t="str">
            <v>LAMINACION</v>
          </cell>
        </row>
        <row r="2552">
          <cell r="C2552" t="str">
            <v>01-3936</v>
          </cell>
          <cell r="D2552" t="str">
            <v>TMAYGP207A003</v>
          </cell>
          <cell r="E2552" t="str">
            <v>ANAYANSI,C.A.</v>
          </cell>
          <cell r="F2552" t="str">
            <v>LINER TERMOSELLABLE MTP  IMPRESO GARANTIA DE PUREZA</v>
          </cell>
          <cell r="G2552" t="str">
            <v>MCL</v>
          </cell>
          <cell r="H2552" t="str">
            <v>LAMINACION</v>
          </cell>
        </row>
        <row r="2553">
          <cell r="C2553" t="str">
            <v>01-3937</v>
          </cell>
          <cell r="D2553" t="str">
            <v>TMAYGP207A004</v>
          </cell>
          <cell r="E2553" t="str">
            <v>ANAYANSI,C.A.</v>
          </cell>
          <cell r="F2553" t="str">
            <v>LINER MTP IMPRESO GARANTIA DE PUREZA</v>
          </cell>
          <cell r="G2553" t="str">
            <v>MCL</v>
          </cell>
          <cell r="H2553" t="str">
            <v>CORTE</v>
          </cell>
        </row>
        <row r="2554">
          <cell r="C2554" t="str">
            <v>01-3513</v>
          </cell>
          <cell r="D2554" t="str">
            <v>TMTTGP207A002</v>
          </cell>
          <cell r="E2554" t="str">
            <v xml:space="preserve">INDUSTRIAS DE TAPAS TAIME, C.A </v>
          </cell>
          <cell r="F2554" t="str">
            <v>LINER MTP IMPRESO GARANTIA DE PUREZA</v>
          </cell>
          <cell r="G2554" t="str">
            <v>MCL</v>
          </cell>
          <cell r="H2554" t="str">
            <v>CORTE</v>
          </cell>
        </row>
        <row r="2555">
          <cell r="C2555" t="str">
            <v>01-3925</v>
          </cell>
          <cell r="D2555" t="str">
            <v>TMANTM0480001</v>
          </cell>
          <cell r="E2555" t="str">
            <v>ALIMENTOS NINA, C.A</v>
          </cell>
          <cell r="F2555" t="str">
            <v>LAMINACION TAPAS MINITINA SIN IMPRESIÓN</v>
          </cell>
          <cell r="G2555" t="str">
            <v>MCL</v>
          </cell>
          <cell r="H2555" t="str">
            <v>LAMINACION</v>
          </cell>
        </row>
        <row r="2556">
          <cell r="C2556" t="str">
            <v>01-3938</v>
          </cell>
          <cell r="D2556" t="str">
            <v>TMMCLU1870001</v>
          </cell>
          <cell r="E2556" t="str">
            <v>MAXI CUAJO, C.A.</v>
          </cell>
          <cell r="F2556" t="str">
            <v>LAMINACION LINNER INDUCCIÓN UNIVERSAL SIN IMPRESIÓN</v>
          </cell>
          <cell r="G2556" t="str">
            <v>MCL</v>
          </cell>
          <cell r="H2556" t="str">
            <v>LAMINACION</v>
          </cell>
        </row>
        <row r="2557">
          <cell r="C2557" t="str">
            <v>01-3916</v>
          </cell>
          <cell r="D2557" t="str">
            <v>TXPCSC023C001</v>
          </cell>
          <cell r="E2557" t="str">
            <v xml:space="preserve">PEPSI-COLA VENEZUELA, C.A. </v>
          </cell>
          <cell r="F2557" t="str">
            <v>ETIQUETA IMPRESA SEVEN UP CERO 1,5L</v>
          </cell>
          <cell r="G2557" t="str">
            <v>CX</v>
          </cell>
          <cell r="H2557" t="str">
            <v>CORTE</v>
          </cell>
        </row>
        <row r="2558">
          <cell r="C2558" t="str">
            <v>01-3929</v>
          </cell>
          <cell r="D2558" t="str">
            <v>TXPCSC023A001</v>
          </cell>
          <cell r="E2558" t="str">
            <v xml:space="preserve">PEPSI-COLA VENEZUELA, C.A. </v>
          </cell>
          <cell r="F2558" t="str">
            <v>ETIQUETA IMPRESA SEVEN UP CERO 2 L</v>
          </cell>
          <cell r="G2558" t="str">
            <v>CX</v>
          </cell>
          <cell r="H2558" t="str">
            <v>CORTE</v>
          </cell>
        </row>
        <row r="2559">
          <cell r="C2559" t="str">
            <v>01-3881</v>
          </cell>
          <cell r="D2559" t="str">
            <v>TXPANP040C001</v>
          </cell>
          <cell r="E2559" t="str">
            <v>PEPSICO ALIMENTOS, S.C.A.</v>
          </cell>
          <cell r="F2559" t="str">
            <v>LAMINACION IMPRESA NATUCHIP PLATANITOS 42g</v>
          </cell>
          <cell r="G2559" t="str">
            <v>CX</v>
          </cell>
          <cell r="H2559" t="str">
            <v>LAMINACION</v>
          </cell>
        </row>
        <row r="2560">
          <cell r="C2560" t="str">
            <v>32-006552</v>
          </cell>
          <cell r="D2560" t="str">
            <v>TMARMA045A003</v>
          </cell>
          <cell r="E2560" t="str">
            <v>ALFONZO RIVAS &amp; CIA, C.A.</v>
          </cell>
          <cell r="F2560" t="str">
            <v>LAMINACION IMPRESA MAIZORITOS AZUCARADAS 240g</v>
          </cell>
          <cell r="G2560" t="str">
            <v>MCL</v>
          </cell>
          <cell r="H2560" t="str">
            <v>LAMINACION</v>
          </cell>
        </row>
        <row r="2561">
          <cell r="C2561" t="str">
            <v>32-006553</v>
          </cell>
          <cell r="D2561" t="str">
            <v>TMARCF045A003</v>
          </cell>
          <cell r="E2561" t="str">
            <v>ALFONZO RIVAS &amp; CIA, C.A.</v>
          </cell>
          <cell r="F2561" t="str">
            <v>LAMINACION IMPRESA MAIZORITOS CRONCH FLAKES 300g</v>
          </cell>
          <cell r="G2561" t="str">
            <v>MCL</v>
          </cell>
          <cell r="H2561" t="str">
            <v>LAMINACION</v>
          </cell>
        </row>
        <row r="2562">
          <cell r="C2562" t="str">
            <v>01-3933</v>
          </cell>
          <cell r="D2562" t="str">
            <v>TXMSGK028C002</v>
          </cell>
          <cell r="E2562" t="str">
            <v>MULTINACIONAL DE SABORES C.A.</v>
          </cell>
          <cell r="F2562" t="str">
            <v>ETIQUETA IMPRESA REFRESCO GLUP KOLITA 1L</v>
          </cell>
          <cell r="G2562" t="str">
            <v>CX</v>
          </cell>
          <cell r="H2562" t="str">
            <v>CORTE</v>
          </cell>
        </row>
        <row r="2563">
          <cell r="C2563" t="str">
            <v>01-3909</v>
          </cell>
          <cell r="D2563" t="str">
            <v>TXMSGU028D002</v>
          </cell>
          <cell r="E2563" t="str">
            <v>MULTINACIONAL DE SABORES C.A.</v>
          </cell>
          <cell r="F2563" t="str">
            <v>ETIQUETA IMPRESA REFRESCO GLUP UVA 1 L</v>
          </cell>
          <cell r="G2563" t="str">
            <v>CX</v>
          </cell>
          <cell r="H2563" t="str">
            <v>CORTE</v>
          </cell>
        </row>
        <row r="2564">
          <cell r="C2564" t="str">
            <v>01-3878</v>
          </cell>
          <cell r="D2564" t="str">
            <v>TXAVEM028C001</v>
          </cell>
          <cell r="E2564" t="str">
            <v>AMCOR RIGID PACKAGING DE VENEZUELA, S.A.</v>
          </cell>
          <cell r="F2564" t="str">
            <v>ETIQUETA IMPRESA MINALBA 600 cc</v>
          </cell>
          <cell r="G2564" t="str">
            <v>CX</v>
          </cell>
          <cell r="H2564" t="str">
            <v>CORTE</v>
          </cell>
        </row>
        <row r="2565">
          <cell r="C2565" t="str">
            <v>01-3903</v>
          </cell>
          <cell r="D2565" t="str">
            <v>TXMSGF028A001</v>
          </cell>
          <cell r="E2565" t="str">
            <v>MULTINACIONAL DE SABORES C.A.</v>
          </cell>
          <cell r="F2565" t="str">
            <v>ETIQUETA IMPRESA REFRESCO GLUP FRESH 2 L</v>
          </cell>
          <cell r="G2565" t="str">
            <v>CX</v>
          </cell>
          <cell r="H2565" t="str">
            <v>CORTE</v>
          </cell>
        </row>
        <row r="2566">
          <cell r="C2566" t="str">
            <v>01-3879</v>
          </cell>
          <cell r="D2566" t="str">
            <v>TXAVEM028D001</v>
          </cell>
          <cell r="E2566" t="str">
            <v>AMCOR RIGID PACKAGING DE VENEZUELA, S.A.</v>
          </cell>
          <cell r="F2566" t="str">
            <v>ETIQUETA IMPRESA MINALBA 355cc</v>
          </cell>
          <cell r="G2566" t="str">
            <v>CX</v>
          </cell>
          <cell r="H2566" t="str">
            <v>CORTE</v>
          </cell>
        </row>
        <row r="2567">
          <cell r="C2567" t="str">
            <v>01-3944</v>
          </cell>
          <cell r="D2567" t="str">
            <v>TMAHSF083A001</v>
          </cell>
          <cell r="E2567" t="str">
            <v>ALIMENTOS HEINZ, C.A.</v>
          </cell>
          <cell r="F2567" t="str">
            <v>LAMINACION IMPRESA GELATINA SONRISSA FRESA 132g</v>
          </cell>
          <cell r="G2567" t="str">
            <v>MCL</v>
          </cell>
          <cell r="H2567" t="str">
            <v>LAMINACION</v>
          </cell>
        </row>
        <row r="2568">
          <cell r="C2568" t="str">
            <v>32-006535</v>
          </cell>
          <cell r="D2568" t="str">
            <v>TMARMF045A002</v>
          </cell>
          <cell r="E2568" t="str">
            <v>ALFONZO RIVAS &amp; CIA, C.A.</v>
          </cell>
          <cell r="F2568" t="str">
            <v>LAMINACION IMPRESA MAIZORITOS FRUTY AROS 240g</v>
          </cell>
          <cell r="G2568" t="str">
            <v>MCL</v>
          </cell>
          <cell r="H2568" t="str">
            <v>LAMINACION</v>
          </cell>
        </row>
        <row r="2569">
          <cell r="C2569" t="str">
            <v>01-3941</v>
          </cell>
          <cell r="D2569" t="str">
            <v>TMAPKL096A001</v>
          </cell>
          <cell r="E2569" t="str">
            <v>ALIMENTOS POLAR COMERCIAL, C.A.</v>
          </cell>
          <cell r="F2569" t="str">
            <v>LAMINACION IMPRESA KONGA LIMON 30g</v>
          </cell>
          <cell r="G2569" t="str">
            <v>MCL</v>
          </cell>
          <cell r="H2569" t="str">
            <v>LAMINACION</v>
          </cell>
        </row>
        <row r="2570">
          <cell r="C2570" t="str">
            <v>01-3942</v>
          </cell>
          <cell r="D2570" t="str">
            <v>TMAPKP096A001</v>
          </cell>
          <cell r="E2570" t="str">
            <v>ALIMENTOS POLAR COMERCIAL, C.A.</v>
          </cell>
          <cell r="F2570" t="str">
            <v>LAMINACION IMPRESA KONGA PARCHITA 30g</v>
          </cell>
          <cell r="G2570" t="str">
            <v>MCL</v>
          </cell>
          <cell r="H2570" t="str">
            <v>LAMINACION</v>
          </cell>
        </row>
        <row r="2571">
          <cell r="C2571" t="str">
            <v>32-006538</v>
          </cell>
          <cell r="D2571" t="str">
            <v>TMARTL103A001</v>
          </cell>
          <cell r="E2571" t="str">
            <v>ALFONZO RIVAS &amp; CIA, C.A.</v>
          </cell>
          <cell r="F2571" t="str">
            <v>LAMINACION IMPRESA TE LISTO LIMÓN 90 g</v>
          </cell>
          <cell r="G2571" t="str">
            <v>MCL</v>
          </cell>
          <cell r="H2571" t="str">
            <v>LAMINACION</v>
          </cell>
        </row>
        <row r="2572">
          <cell r="C2572" t="str">
            <v>32-006537</v>
          </cell>
          <cell r="D2572" t="str">
            <v>TMARTD103A001</v>
          </cell>
          <cell r="E2572" t="str">
            <v>ALFONZO RIVAS &amp; CIA, C.A.</v>
          </cell>
          <cell r="F2572" t="str">
            <v>LAMINACION IMPRESA TE LISTO DURAZNO 90g</v>
          </cell>
          <cell r="G2572" t="str">
            <v>MCL</v>
          </cell>
          <cell r="H2572" t="str">
            <v>LAMINACION</v>
          </cell>
        </row>
        <row r="2573">
          <cell r="C2573" t="str">
            <v>01-3932</v>
          </cell>
          <cell r="D2573" t="str">
            <v>TMMLPL072A001</v>
          </cell>
          <cell r="E2573" t="str">
            <v>MONTALAR DE VENEZUELA, S.A.</v>
          </cell>
          <cell r="F2573" t="str">
            <v>LAMINACIÓN IMPRESA PAPELÓN LIMÓN 115g</v>
          </cell>
          <cell r="G2573" t="str">
            <v>MCL</v>
          </cell>
          <cell r="H2573" t="str">
            <v>LAMINACION</v>
          </cell>
        </row>
        <row r="2574">
          <cell r="C2574" t="str">
            <v>32-006550</v>
          </cell>
          <cell r="D2574" t="str">
            <v>TMARMZ044B001</v>
          </cell>
          <cell r="E2574" t="str">
            <v>ALFONZO RIVAS &amp; CIA, C.A.</v>
          </cell>
          <cell r="F2574" t="str">
            <v>LAMINACION IMPRESA MAIZINA 400g</v>
          </cell>
          <cell r="G2574" t="str">
            <v>MCL</v>
          </cell>
          <cell r="H2574" t="str">
            <v>LAMINACION</v>
          </cell>
        </row>
        <row r="2575">
          <cell r="C2575" t="str">
            <v>32-006566</v>
          </cell>
          <cell r="D2575" t="str">
            <v>TXHCMP028A001</v>
          </cell>
          <cell r="E2575" t="str">
            <v>HELADOS CALI, C.A.</v>
          </cell>
          <cell r="F2575" t="str">
            <v>ENVOLTORIO IMPRESO HELADOS MAX POLET 122cm³</v>
          </cell>
          <cell r="G2575" t="str">
            <v>CX</v>
          </cell>
          <cell r="H2575" t="str">
            <v>CORTE</v>
          </cell>
        </row>
        <row r="2576">
          <cell r="C2576" t="str">
            <v>32-006563</v>
          </cell>
          <cell r="D2576" t="str">
            <v>TXHCPW030A001</v>
          </cell>
          <cell r="E2576" t="str">
            <v>HELADOS CALI, C.A.</v>
          </cell>
          <cell r="F2576" t="str">
            <v>ENVOLTORIO PARA HELADOS POLET WHITE 122cm3</v>
          </cell>
          <cell r="G2576" t="str">
            <v>CX</v>
          </cell>
          <cell r="H2576" t="str">
            <v>CORTE</v>
          </cell>
        </row>
        <row r="2577">
          <cell r="C2577" t="str">
            <v>32-006569</v>
          </cell>
          <cell r="D2577" t="str">
            <v>TXHCHM042A001</v>
          </cell>
          <cell r="E2577" t="str">
            <v>HELADOS CALI, C.A.</v>
          </cell>
          <cell r="F2577" t="str">
            <v>LAMINACION ENVOLTORIO IMPRESO HELADOS MAUSI 70cm3</v>
          </cell>
          <cell r="G2577" t="str">
            <v>CX</v>
          </cell>
          <cell r="H2577" t="str">
            <v>LAMINACION</v>
          </cell>
        </row>
        <row r="2578">
          <cell r="C2578" t="str">
            <v>32-006564</v>
          </cell>
          <cell r="D2578" t="str">
            <v>TXHCHM042A001</v>
          </cell>
          <cell r="E2578" t="str">
            <v>HELADOS CALI, C.A.</v>
          </cell>
          <cell r="F2578" t="str">
            <v>LAMINACION ENVOLTORIO IMPRESO HELADOS MAUSI 70cm3</v>
          </cell>
          <cell r="G2578" t="str">
            <v>CX</v>
          </cell>
          <cell r="H2578" t="str">
            <v>LAMINACION</v>
          </cell>
        </row>
        <row r="2579">
          <cell r="C2579" t="str">
            <v>32-006571</v>
          </cell>
          <cell r="D2579" t="str">
            <v>TXHCPC028A001</v>
          </cell>
          <cell r="E2579" t="str">
            <v>HELADOS CALI, C.A.</v>
          </cell>
          <cell r="F2579" t="str">
            <v>ENVOLTORIO IMPRESO HELADOS POLET CRUNCH 110 cc</v>
          </cell>
          <cell r="G2579" t="str">
            <v>CX</v>
          </cell>
          <cell r="H2579" t="str">
            <v>CORTE</v>
          </cell>
        </row>
        <row r="2580">
          <cell r="C2580" t="str">
            <v>01-3931</v>
          </cell>
          <cell r="D2580" t="str">
            <v>TMMLPL094A001</v>
          </cell>
          <cell r="E2580" t="str">
            <v>MONTALAR DE VENEZUELA, S.A.</v>
          </cell>
          <cell r="F2580" t="str">
            <v>LAMINACION IMPRESA PAPELON LIMON 500g</v>
          </cell>
          <cell r="G2580" t="str">
            <v>MCL</v>
          </cell>
          <cell r="H2580" t="str">
            <v>LAMINACION</v>
          </cell>
        </row>
        <row r="2581">
          <cell r="C2581" t="str">
            <v>32-006574</v>
          </cell>
          <cell r="D2581" t="str">
            <v>TMMCLU1870001</v>
          </cell>
          <cell r="E2581" t="str">
            <v>FABRICA FESTA S.A.</v>
          </cell>
          <cell r="F2581" t="str">
            <v>LAMINACION LINNER INDUCCIÓN UNIVERSAL SIN IMPRESIÓN</v>
          </cell>
          <cell r="G2581" t="str">
            <v>MCL</v>
          </cell>
          <cell r="H2581" t="str">
            <v>LAMINACION</v>
          </cell>
        </row>
        <row r="2582">
          <cell r="C2582" t="str">
            <v>32-006572</v>
          </cell>
          <cell r="D2582" t="str">
            <v>TXHCFS029A001</v>
          </cell>
          <cell r="E2582" t="str">
            <v>HELADOS CALI, C.A.</v>
          </cell>
          <cell r="F2582" t="str">
            <v>ENVOLTORIO IMPRESO HELADOS FRESS FRESA 70cm3</v>
          </cell>
          <cell r="G2582" t="str">
            <v>CX</v>
          </cell>
          <cell r="H2582" t="str">
            <v>CORTE</v>
          </cell>
        </row>
        <row r="2583">
          <cell r="C2583" t="str">
            <v>32-006486</v>
          </cell>
          <cell r="D2583" t="str">
            <v>TXAVCK040A001</v>
          </cell>
          <cell r="E2583" t="str">
            <v>ALIMENTOS VENEZOLANOS S &amp; M ALIVENSA, S.A.</v>
          </cell>
          <cell r="F2583" t="str">
            <v>LAMINACION IMPRESA  CHIGUI KRUNCH 80g</v>
          </cell>
          <cell r="G2583" t="str">
            <v>CX</v>
          </cell>
          <cell r="H2583" t="str">
            <v>LAMINACION</v>
          </cell>
        </row>
        <row r="2584">
          <cell r="C2584" t="str">
            <v>01-3947</v>
          </cell>
          <cell r="D2584" t="str">
            <v>TMAHSK097A001</v>
          </cell>
          <cell r="E2584" t="str">
            <v>ALIMENTOS HEINZ, C.A.</v>
          </cell>
          <cell r="F2584" t="str">
            <v>LAMINACION IMPRESA  SACHET KETCHUP 10g</v>
          </cell>
          <cell r="G2584" t="str">
            <v>MCL</v>
          </cell>
          <cell r="H2584" t="str">
            <v>LAMINACION</v>
          </cell>
        </row>
        <row r="2585">
          <cell r="C2585" t="str">
            <v>32-006510</v>
          </cell>
          <cell r="D2585" t="str">
            <v>TXTFDN078A001</v>
          </cell>
          <cell r="E2585" t="str">
            <v>INVERSIONES TORREFACCION DEL CAFÉ, C.A</v>
          </cell>
          <cell r="F2585" t="str">
            <v>LAMINACION IMPRESA CAFÉ DELLA NONNA TOSTADO  GRANO  1000 g</v>
          </cell>
          <cell r="G2585" t="str">
            <v>CX</v>
          </cell>
          <cell r="H2585" t="str">
            <v>LAMINACION</v>
          </cell>
        </row>
        <row r="2586">
          <cell r="C2586" t="str">
            <v>32-006576</v>
          </cell>
          <cell r="D2586" t="str">
            <v>TMCCPM075A001</v>
          </cell>
          <cell r="E2586" t="str">
            <v>CORPORACION TROPICAL COTOPERI, C.A.</v>
          </cell>
          <cell r="F2586" t="str">
            <v>LAMINACION IMPRESA PULPA DE MANGO 397g</v>
          </cell>
          <cell r="G2586" t="str">
            <v>MCL</v>
          </cell>
          <cell r="H2586" t="str">
            <v>LAMINACION</v>
          </cell>
        </row>
        <row r="2587">
          <cell r="C2587" t="str">
            <v>01-3939</v>
          </cell>
          <cell r="D2587" t="str">
            <v>TMMLED068A001</v>
          </cell>
          <cell r="E2587" t="str">
            <v>MONTALAR DE VENEZUELA, S.A.</v>
          </cell>
          <cell r="F2587" t="str">
            <v>LAMINACION IMPRESA ENDULZANTE NATURAL 500g</v>
          </cell>
          <cell r="G2587" t="str">
            <v>MCL</v>
          </cell>
          <cell r="H2587" t="str">
            <v>LAMINACION</v>
          </cell>
        </row>
        <row r="2588">
          <cell r="C2588" t="str">
            <v>01-3940</v>
          </cell>
          <cell r="D2588" t="str">
            <v>TMAPTD108A001</v>
          </cell>
          <cell r="E2588" t="str">
            <v>ALIMENTOS POLAR COMERCIAL, C.A.</v>
          </cell>
          <cell r="F2588" t="str">
            <v>LAMINACION IMPRESA TODDY 2kg</v>
          </cell>
          <cell r="G2588" t="str">
            <v>MCL</v>
          </cell>
          <cell r="H2588" t="str">
            <v>LAMINACION</v>
          </cell>
        </row>
        <row r="2589">
          <cell r="C2589" t="str">
            <v>01-3949</v>
          </cell>
          <cell r="D2589" t="str">
            <v>TMEIGP207A001</v>
          </cell>
          <cell r="E2589" t="str">
            <v>ENVASES INDUSTRIALES DEL CENTRO C.A.</v>
          </cell>
          <cell r="F2589" t="str">
            <v>LINNER MTP  IMPRESO GARANTIA DE PUREZA</v>
          </cell>
          <cell r="G2589" t="str">
            <v>MCL</v>
          </cell>
          <cell r="H2589" t="str">
            <v>CORTE</v>
          </cell>
        </row>
        <row r="2590">
          <cell r="C2590" t="str">
            <v>01-3922</v>
          </cell>
          <cell r="D2590" t="str">
            <v>TMAPSF107A001</v>
          </cell>
          <cell r="E2590" t="str">
            <v>ALIMENTOS POLAR COMERCIAL, C.A.</v>
          </cell>
          <cell r="F2590" t="str">
            <v>ETIQUETA MI GURT SABOR FRESA 125g</v>
          </cell>
          <cell r="G2590" t="str">
            <v>MCL</v>
          </cell>
          <cell r="H2590" t="str">
            <v>LAMINACION</v>
          </cell>
        </row>
        <row r="2591">
          <cell r="C2591" t="str">
            <v>21-0406</v>
          </cell>
          <cell r="D2591" t="str">
            <v>TXAMBK040C001</v>
          </cell>
          <cell r="E2591" t="str">
            <v>ALIMENTOS MUNCHY, C.A.</v>
          </cell>
          <cell r="F2591" t="str">
            <v>LAMINACION IMPRESA BOLI KRUNCH XXL 180g</v>
          </cell>
          <cell r="G2591" t="str">
            <v>CX</v>
          </cell>
          <cell r="H2591" t="str">
            <v>LAMINACION</v>
          </cell>
        </row>
        <row r="2592">
          <cell r="C2592" t="str">
            <v>21-0405</v>
          </cell>
          <cell r="D2592" t="str">
            <v>TXAMBK040A002</v>
          </cell>
          <cell r="E2592" t="str">
            <v>ALIMENTOS MUNCHY, C.A.</v>
          </cell>
          <cell r="F2592" t="str">
            <v>LAMINACION IMPRESA BOLI KRUNCH 85g</v>
          </cell>
          <cell r="G2592" t="str">
            <v>CX</v>
          </cell>
          <cell r="H2592" t="str">
            <v>LAMINACION</v>
          </cell>
        </row>
        <row r="2593">
          <cell r="C2593" t="str">
            <v>01-3951</v>
          </cell>
          <cell r="D2593" t="str">
            <v>TMAPAL121A001</v>
          </cell>
          <cell r="E2593" t="str">
            <v>ALIMENTOS POLAR COMERCIAL, C.A.</v>
          </cell>
          <cell r="F2593" t="str">
            <v>ALUMINIO LAMINADO IMPRESO MAVESA 500g</v>
          </cell>
          <cell r="G2593" t="str">
            <v>MCL</v>
          </cell>
          <cell r="H2593" t="str">
            <v>LAMINACION</v>
          </cell>
        </row>
        <row r="2594">
          <cell r="C2594" t="str">
            <v>21-0396</v>
          </cell>
          <cell r="D2594" t="str">
            <v>TXNVCL096A002</v>
          </cell>
          <cell r="E2594" t="str">
            <v>NESTLE VENEZUELA, S.A.</v>
          </cell>
          <cell r="F2594" t="str">
            <v>LAMINACION IMPRESA CERELAC 100g</v>
          </cell>
          <cell r="G2594" t="str">
            <v>MCL</v>
          </cell>
          <cell r="H2594" t="str">
            <v>LAMINACION</v>
          </cell>
        </row>
        <row r="2595">
          <cell r="C2595" t="str">
            <v>32-006505</v>
          </cell>
          <cell r="D2595" t="str">
            <v>TXTFCA040C001</v>
          </cell>
          <cell r="E2595" t="str">
            <v>INVERSIONES TORREFACCION DEL CAFÉ, C.A</v>
          </cell>
          <cell r="F2595" t="str">
            <v xml:space="preserve">LAMINACION IMPRESA CAFÉ AMANECER MOLIDO GOURMET 100g </v>
          </cell>
          <cell r="G2595" t="str">
            <v>CX</v>
          </cell>
          <cell r="H2595" t="str">
            <v>LAMINACION</v>
          </cell>
        </row>
        <row r="2596">
          <cell r="C2596" t="str">
            <v>32-006580</v>
          </cell>
          <cell r="D2596" t="str">
            <v>TMMCGP207A001</v>
          </cell>
          <cell r="E2596" t="str">
            <v>REDICA,  C.A.</v>
          </cell>
          <cell r="F2596" t="str">
            <v>LINNER MTP  IMPRESO GARANTIA DE PUREZA</v>
          </cell>
          <cell r="G2596" t="str">
            <v>MCL</v>
          </cell>
          <cell r="H2596" t="str">
            <v>LAMINACION</v>
          </cell>
        </row>
        <row r="2597">
          <cell r="C2597" t="str">
            <v>32-006578</v>
          </cell>
          <cell r="D2597" t="str">
            <v>TMCCPP075A001</v>
          </cell>
          <cell r="E2597" t="str">
            <v>CORPORACION TROPICAL COTOPERI, C.A.</v>
          </cell>
          <cell r="F2597" t="str">
            <v>LAMINACION IMPRESA PULPA DE PARCHITA 397g</v>
          </cell>
          <cell r="G2597" t="str">
            <v>MCL</v>
          </cell>
          <cell r="H2597" t="str">
            <v>LAMINACION</v>
          </cell>
        </row>
        <row r="2598">
          <cell r="C2598" t="str">
            <v>32-006581</v>
          </cell>
          <cell r="D2598" t="str">
            <v>TMMCGP207A001</v>
          </cell>
          <cell r="E2598" t="str">
            <v>MORROCEL C.A.</v>
          </cell>
          <cell r="F2598" t="str">
            <v>LINNER MTP  IMPRESO GARANTIA DE PUREZA</v>
          </cell>
          <cell r="G2598" t="str">
            <v>MCL</v>
          </cell>
          <cell r="H2598" t="str">
            <v>LAMINACION</v>
          </cell>
        </row>
        <row r="2599">
          <cell r="C2599" t="str">
            <v>32-006565</v>
          </cell>
          <cell r="D2599" t="str">
            <v>TXHCPF023A001</v>
          </cell>
          <cell r="E2599" t="str">
            <v>HELADOS CALI, C.A.</v>
          </cell>
          <cell r="F2599" t="str">
            <v>ENVOLTORIO IMPRESO HELADO PEPPA FRESA CHOCOLATE 70cm</v>
          </cell>
          <cell r="G2599" t="str">
            <v>CX</v>
          </cell>
          <cell r="H2599" t="str">
            <v>CORTE</v>
          </cell>
        </row>
        <row r="2600">
          <cell r="C2600" t="str">
            <v>32-006557</v>
          </cell>
          <cell r="D2600" t="str">
            <v>TXECTD023A001</v>
          </cell>
          <cell r="E2600" t="str">
            <v>EMBOTELLADORA DEL CENTRO,C.A</v>
          </cell>
          <cell r="F2600" t="str">
            <v>ETIQUETA IMPRESA TE DURAZNO 1,5L</v>
          </cell>
          <cell r="G2600" t="str">
            <v>CX</v>
          </cell>
          <cell r="H2600" t="str">
            <v>LAMINACION</v>
          </cell>
        </row>
        <row r="2601">
          <cell r="C2601" t="str">
            <v>01-3904</v>
          </cell>
          <cell r="D2601" t="str">
            <v>TXMSGN028D001</v>
          </cell>
          <cell r="E2601" t="str">
            <v>MULTINACIONAL DE SABORES C.A.</v>
          </cell>
          <cell r="F2601" t="str">
            <v>ETIQUETA IMPRESA REFRESCO GLUP COLA NEGRA 400 ml</v>
          </cell>
          <cell r="G2601" t="str">
            <v>CX</v>
          </cell>
          <cell r="H2601" t="str">
            <v>CORTE</v>
          </cell>
        </row>
        <row r="2602">
          <cell r="C2602" t="str">
            <v>32-006516</v>
          </cell>
          <cell r="D2602" t="str">
            <v>TXHCHW023A001</v>
          </cell>
          <cell r="E2602" t="str">
            <v>HELADOS CALI, C.A.</v>
          </cell>
          <cell r="F2602" t="str">
            <v>ENVOLTORIO IMPRESO HELADO WONDER 70cc</v>
          </cell>
          <cell r="G2602" t="str">
            <v>CX</v>
          </cell>
          <cell r="H2602" t="str">
            <v>CORTE</v>
          </cell>
        </row>
        <row r="2603">
          <cell r="C2603" t="str">
            <v>01-3953</v>
          </cell>
          <cell r="D2603" t="str">
            <v>TXPADF040B001</v>
          </cell>
          <cell r="E2603" t="str">
            <v>PEPSICO ALIMENTOS, S.C.A.</v>
          </cell>
          <cell r="F2603" t="str">
            <v>LAMINACION IMPRESA DORITOS FLAMIN HOT 42g.</v>
          </cell>
          <cell r="G2603" t="str">
            <v>CX</v>
          </cell>
          <cell r="H2603" t="str">
            <v>LAMINACION</v>
          </cell>
        </row>
        <row r="2604">
          <cell r="C2604" t="str">
            <v>01-3952</v>
          </cell>
          <cell r="D2604" t="str">
            <v>TXPACF040B001</v>
          </cell>
          <cell r="E2604" t="str">
            <v>PEPSICO ALIMENTOS, S.C.A.</v>
          </cell>
          <cell r="F2604" t="str">
            <v>LAMINACION IMPRESA CHEETOS FLAMIN HOT 38g.</v>
          </cell>
          <cell r="G2604" t="str">
            <v>CX</v>
          </cell>
          <cell r="H2604" t="str">
            <v>LAMINACION</v>
          </cell>
        </row>
        <row r="2605">
          <cell r="C2605" t="str">
            <v>01-3960</v>
          </cell>
          <cell r="D2605" t="str">
            <v>TXPAMP045A002</v>
          </cell>
          <cell r="E2605" t="str">
            <v>PEPSICO ALIMENTOS, S.C.A.</v>
          </cell>
          <cell r="F2605" t="str">
            <v>LAMINACION IMPRESA CHEETOS MEGA PUFFS XXL 270g</v>
          </cell>
          <cell r="G2605" t="str">
            <v>CX</v>
          </cell>
          <cell r="H2605" t="str">
            <v>LAMINACION</v>
          </cell>
        </row>
        <row r="2606">
          <cell r="C2606" t="str">
            <v>01-3965</v>
          </cell>
          <cell r="D2606" t="str">
            <v>TXPATR049C003</v>
          </cell>
          <cell r="E2606" t="str">
            <v>PEPSICO ALIMENTOS, S.C.A.</v>
          </cell>
          <cell r="F2606" t="str">
            <v>LAMINACION IMPRESA DE TODITO RESUELTO XXL 400g</v>
          </cell>
          <cell r="G2606" t="str">
            <v>CX</v>
          </cell>
          <cell r="H2606" t="str">
            <v>LAMINACION</v>
          </cell>
        </row>
        <row r="2607">
          <cell r="C2607" t="str">
            <v>01-3976</v>
          </cell>
          <cell r="D2607" t="str">
            <v>TXMSGN028C003</v>
          </cell>
          <cell r="E2607" t="str">
            <v>MULTINACIONAL DE SABORES C.A.</v>
          </cell>
          <cell r="F2607" t="str">
            <v>ETIQUETA IMPRESA REFRESCO GLUP COLA NEGRA 2 Lts</v>
          </cell>
          <cell r="G2607" t="str">
            <v>CX</v>
          </cell>
          <cell r="H2607" t="str">
            <v>CORTE</v>
          </cell>
        </row>
        <row r="2608">
          <cell r="C2608" t="str">
            <v>01-3957</v>
          </cell>
          <cell r="D2608" t="str">
            <v>TXPADF040A001</v>
          </cell>
          <cell r="E2608" t="str">
            <v>PEPSICO ALIMENTOS, S.C.A.</v>
          </cell>
          <cell r="F2608" t="str">
            <v>LAMINACION IMPRESA DORITOS FLAMIN HOT 140g.</v>
          </cell>
          <cell r="G2608" t="str">
            <v>CX</v>
          </cell>
          <cell r="H2608" t="str">
            <v>LAMINACION</v>
          </cell>
        </row>
        <row r="2609">
          <cell r="C2609" t="str">
            <v>01-3956</v>
          </cell>
          <cell r="D2609" t="str">
            <v>TXPAR0040A001</v>
          </cell>
          <cell r="E2609" t="str">
            <v>PEPSICO ALIMENTOS, S.C.A.</v>
          </cell>
          <cell r="F2609" t="str">
            <v>LAMINACION IMPRESA RUFFLES ORIGINAL 125g</v>
          </cell>
          <cell r="G2609" t="str">
            <v>CX</v>
          </cell>
          <cell r="H2609" t="str">
            <v>LAMINACION</v>
          </cell>
        </row>
        <row r="2610">
          <cell r="C2610" t="str">
            <v>01-3954</v>
          </cell>
          <cell r="D2610" t="str">
            <v>TXPACB040C001</v>
          </cell>
          <cell r="E2610" t="str">
            <v>PEPSICO ALIMENTOS, S.C.A.</v>
          </cell>
          <cell r="F2610" t="str">
            <v>LAMINACION IMPRESA CHEETOS BOLIQUESO 80g</v>
          </cell>
          <cell r="G2610" t="str">
            <v>CX</v>
          </cell>
          <cell r="H2610" t="str">
            <v>LAMINACION</v>
          </cell>
        </row>
        <row r="2611">
          <cell r="C2611" t="str">
            <v>01-3959</v>
          </cell>
          <cell r="D2611" t="str">
            <v>TXPACF040A001</v>
          </cell>
          <cell r="E2611" t="str">
            <v>PEPSICO ALIMENTOS, S.C.A.</v>
          </cell>
          <cell r="F2611" t="str">
            <v>LAMINACION IMPRESA CHEETOS FLAMIN HOT 120g.</v>
          </cell>
          <cell r="G2611" t="str">
            <v>CX</v>
          </cell>
          <cell r="H2611" t="str">
            <v>LAMINACION</v>
          </cell>
        </row>
        <row r="2612">
          <cell r="C2612" t="str">
            <v>01-3959</v>
          </cell>
          <cell r="D2612" t="str">
            <v>TXPACF040A001</v>
          </cell>
          <cell r="E2612" t="str">
            <v>PEPSICO ALIMENTOS, S.C.A.</v>
          </cell>
          <cell r="F2612" t="str">
            <v>LAMINACION IMPRESA CHEETOS FLAMIN HOT 120g.</v>
          </cell>
          <cell r="G2612" t="str">
            <v>CX</v>
          </cell>
          <cell r="H2612" t="str">
            <v>LAMINACION</v>
          </cell>
        </row>
        <row r="2613">
          <cell r="C2613" t="str">
            <v>01-3962</v>
          </cell>
          <cell r="D2613" t="str">
            <v>TXPARF040A002</v>
          </cell>
          <cell r="E2613" t="str">
            <v>PEPSICO ALIMENTOS, S.C.A.</v>
          </cell>
          <cell r="F2613" t="str">
            <v>LAMINACION IMPRESA RUFFLES QUESO 36g</v>
          </cell>
          <cell r="G2613" t="str">
            <v>CX</v>
          </cell>
          <cell r="H2613" t="str">
            <v>LAMINACION</v>
          </cell>
        </row>
        <row r="2614">
          <cell r="C2614" t="str">
            <v>01-3963</v>
          </cell>
          <cell r="D2614" t="str">
            <v>TXPARF040B002</v>
          </cell>
          <cell r="E2614" t="str">
            <v>PEPSICO ALIMENTOS, S.C.A.</v>
          </cell>
          <cell r="F2614" t="str">
            <v>LAMINACION IMPRESA RUFFLES QUESO 125g</v>
          </cell>
          <cell r="G2614" t="str">
            <v>CX</v>
          </cell>
          <cell r="H2614" t="str">
            <v>LAMINACION</v>
          </cell>
        </row>
        <row r="2615">
          <cell r="C2615" t="str">
            <v>01-3964</v>
          </cell>
          <cell r="D2615" t="str">
            <v>TXPATR040B003</v>
          </cell>
          <cell r="E2615" t="str">
            <v>PEPSICO ALIMENTOS, S.C.A.</v>
          </cell>
          <cell r="F2615" t="str">
            <v>LAMINACION IMPRESA DE TODITO RESUELTO 45g</v>
          </cell>
          <cell r="G2615" t="str">
            <v>CX</v>
          </cell>
          <cell r="H2615" t="str">
            <v>LAMINACION</v>
          </cell>
        </row>
        <row r="2616">
          <cell r="C2616" t="str">
            <v>01-3975</v>
          </cell>
          <cell r="D2616" t="str">
            <v>TMCPAM045A001</v>
          </cell>
          <cell r="E2616" t="str">
            <v>CENTRAL EL PALMAR S.A.</v>
          </cell>
          <cell r="F2616" t="str">
            <v>POLYPOUCH IMPRESO MONTALBAN - MONTALBAN 4 g</v>
          </cell>
          <cell r="G2616" t="str">
            <v>MCL</v>
          </cell>
          <cell r="H2616" t="str">
            <v>LAMINACION</v>
          </cell>
        </row>
        <row r="2617">
          <cell r="C2617" t="str">
            <v>01-3966</v>
          </cell>
          <cell r="D2617" t="str">
            <v>TXPATR040A003</v>
          </cell>
          <cell r="E2617" t="str">
            <v>PEPSICO ALIMENTOS, S.C.A.</v>
          </cell>
          <cell r="F2617" t="str">
            <v>LAMINACION IMPRESA DE TODITO RESUELTO 130g</v>
          </cell>
          <cell r="G2617" t="str">
            <v>CX</v>
          </cell>
          <cell r="H2617" t="str">
            <v>LAMINACION</v>
          </cell>
        </row>
        <row r="2618">
          <cell r="C2618" t="str">
            <v>01-3958</v>
          </cell>
          <cell r="D2618" t="str">
            <v>TXPANP040A001</v>
          </cell>
          <cell r="E2618" t="str">
            <v>PEPSICO ALIMENTOS, S.C.A.</v>
          </cell>
          <cell r="F2618" t="str">
            <v>LAMINACION IMPRESA NATUCHIPS PLATANITOS 80g</v>
          </cell>
          <cell r="G2618" t="str">
            <v>CX</v>
          </cell>
          <cell r="H2618" t="str">
            <v>LAMINACION</v>
          </cell>
        </row>
        <row r="2619">
          <cell r="C2619" t="str">
            <v>01-3955</v>
          </cell>
          <cell r="D2619" t="str">
            <v>TXPANP040B001</v>
          </cell>
          <cell r="E2619" t="str">
            <v>PEPSICO ALIMENTOS, S.C.A.</v>
          </cell>
          <cell r="F2619" t="str">
            <v>LAMINACION IMPRESA NATUCHIPS PLATANITOS 150g</v>
          </cell>
          <cell r="G2619" t="str">
            <v>CX</v>
          </cell>
          <cell r="H2619" t="str">
            <v>LAMINACION</v>
          </cell>
        </row>
        <row r="2620">
          <cell r="C2620" t="str">
            <v>01-3961</v>
          </cell>
          <cell r="D2620" t="str">
            <v>TXPANP040C001</v>
          </cell>
          <cell r="E2620" t="str">
            <v>PEPSICO ALIMENTOS, S.C.A.</v>
          </cell>
          <cell r="F2620" t="str">
            <v>LAMINACION IMPRESA NATUCHIP PLATANITOS 42g</v>
          </cell>
          <cell r="G2620" t="str">
            <v>CX</v>
          </cell>
          <cell r="H2620" t="str">
            <v>LAMINACION</v>
          </cell>
        </row>
        <row r="2621">
          <cell r="C2621" t="str">
            <v>32-006601</v>
          </cell>
          <cell r="D2621" t="str">
            <v>TMLVPL071B001</v>
          </cell>
          <cell r="E2621" t="str">
            <v>LEVAPAN VENEZOLANA, S.A.</v>
          </cell>
          <cell r="F2621" t="str">
            <v>POLYPOUCH PARAFINADO IMPRESO LEVAPAN</v>
          </cell>
          <cell r="G2621" t="str">
            <v>MCL</v>
          </cell>
          <cell r="H2621" t="str">
            <v>LAMINACION</v>
          </cell>
        </row>
        <row r="2622">
          <cell r="C2622" t="str">
            <v>32-006583</v>
          </cell>
          <cell r="D2622" t="str">
            <v>TMARMZ044D001</v>
          </cell>
          <cell r="E2622" t="str">
            <v>ALFONZO RIVAS &amp; CIA, C.A.</v>
          </cell>
          <cell r="F2622" t="str">
            <v>LAMINACION IMPRESA MAIZINA 200g</v>
          </cell>
          <cell r="G2622" t="str">
            <v>MCL</v>
          </cell>
          <cell r="H2622" t="str">
            <v>LAMINACION</v>
          </cell>
        </row>
        <row r="2623">
          <cell r="C2623" t="str">
            <v>01-3934</v>
          </cell>
          <cell r="D2623" t="str">
            <v>TMMLPC072A001</v>
          </cell>
          <cell r="E2623" t="str">
            <v>MONTALAR DE VENEZUELA, S.A.</v>
          </cell>
          <cell r="F2623" t="str">
            <v>LAMINACIÓN IMPRESA PUDIN CHOCOLATE 90g</v>
          </cell>
          <cell r="G2623" t="str">
            <v>MCL</v>
          </cell>
          <cell r="H2623" t="str">
            <v>LAMINACION</v>
          </cell>
        </row>
        <row r="2624">
          <cell r="C2624" t="str">
            <v>32-006600</v>
          </cell>
          <cell r="D2624" t="str">
            <v>TXCHPP0230001</v>
          </cell>
          <cell r="E2624" t="str">
            <v>HELADERIA LA CHARLOTTE ICE, C.A.</v>
          </cell>
          <cell r="F2624" t="str">
            <v>BOPP SIN IMPRESIÓN</v>
          </cell>
          <cell r="G2624" t="str">
            <v>CX</v>
          </cell>
          <cell r="H2624" t="str">
            <v>CORTE</v>
          </cell>
        </row>
        <row r="2625">
          <cell r="C2625" t="str">
            <v>01-3983</v>
          </cell>
          <cell r="D2625" t="str">
            <v>TXMSGN028C002</v>
          </cell>
          <cell r="E2625" t="str">
            <v>MULTINACIONAL DE SABORES C.A.</v>
          </cell>
          <cell r="F2625" t="str">
            <v>ETIQUETA IMPRESA REFRESCO GLUP COLA NEGRA 1 L</v>
          </cell>
          <cell r="G2625" t="str">
            <v>CX</v>
          </cell>
          <cell r="H2625" t="str">
            <v>CORTE</v>
          </cell>
        </row>
        <row r="2626">
          <cell r="C2626" t="str">
            <v>01-3908</v>
          </cell>
          <cell r="D2626" t="str">
            <v>TXMSGF028C002</v>
          </cell>
          <cell r="E2626" t="str">
            <v>MULTINACIONAL DE SABORES C.A.</v>
          </cell>
          <cell r="F2626" t="str">
            <v>ETIQUETA IMPRESA REFRESCO GLUP FRESH 1L</v>
          </cell>
          <cell r="G2626" t="str">
            <v>CX</v>
          </cell>
          <cell r="H2626" t="str">
            <v>CORTE</v>
          </cell>
        </row>
        <row r="2627">
          <cell r="C2627" t="str">
            <v>01-3982</v>
          </cell>
          <cell r="D2627" t="str">
            <v>TXMSGF028C002</v>
          </cell>
          <cell r="E2627" t="str">
            <v>MULTINACIONAL DE SABORES C.A.</v>
          </cell>
          <cell r="F2627" t="str">
            <v>ETIQUETA IMPRESA REFRESCO GLUP FRESH 1L</v>
          </cell>
          <cell r="G2627" t="str">
            <v>CX</v>
          </cell>
          <cell r="H2627" t="str">
            <v>CORTE</v>
          </cell>
        </row>
        <row r="2628">
          <cell r="C2628" t="str">
            <v>01-3980</v>
          </cell>
          <cell r="D2628" t="str">
            <v>TXMSGU028D002</v>
          </cell>
          <cell r="E2628" t="str">
            <v>MULTINACIONAL DE SABORES C.A.</v>
          </cell>
          <cell r="F2628" t="str">
            <v>ETIQUETA IMPRESA REFRESCO GLUP UVA 1 L</v>
          </cell>
          <cell r="G2628" t="str">
            <v>CX</v>
          </cell>
          <cell r="H2628" t="str">
            <v>CORTE</v>
          </cell>
        </row>
        <row r="2629">
          <cell r="C2629" t="str">
            <v>01-3907</v>
          </cell>
          <cell r="D2629" t="str">
            <v>TXMSGV030C002</v>
          </cell>
          <cell r="E2629" t="str">
            <v>MULTINACIONAL DE SABORES C.A.</v>
          </cell>
          <cell r="F2629" t="str">
            <v>ETIQUETA IMPRESA REFRESCO GLUP MANZANA VERDE 1L</v>
          </cell>
          <cell r="G2629" t="str">
            <v>CX</v>
          </cell>
          <cell r="H2629" t="str">
            <v>CORTE</v>
          </cell>
        </row>
        <row r="2630">
          <cell r="C2630" t="str">
            <v>01-3905</v>
          </cell>
          <cell r="D2630" t="str">
            <v>TXMSGV028D001</v>
          </cell>
          <cell r="E2630" t="str">
            <v>MULTINACIONAL DE SABORES C.A.</v>
          </cell>
          <cell r="F2630" t="str">
            <v>ETIQUETA IMPRESA REFRESCO GLUP MANZANA VERDE 400ml</v>
          </cell>
          <cell r="G2630" t="str">
            <v>CX</v>
          </cell>
          <cell r="H2630" t="str">
            <v>CORTE</v>
          </cell>
        </row>
        <row r="2631">
          <cell r="C2631" t="str">
            <v>01-3981</v>
          </cell>
          <cell r="D2631" t="str">
            <v>TXMSGK028C002</v>
          </cell>
          <cell r="E2631" t="str">
            <v>MULTINACIONAL DE SABORES C.A.</v>
          </cell>
          <cell r="F2631" t="str">
            <v>ETIQUETA IMPRESA REFRESCO GLUP KOLITA 1L</v>
          </cell>
          <cell r="G2631" t="str">
            <v>CX</v>
          </cell>
          <cell r="H2631" t="str">
            <v>CORTE</v>
          </cell>
        </row>
        <row r="2632">
          <cell r="C2632" t="str">
            <v>01-3977</v>
          </cell>
          <cell r="D2632" t="str">
            <v>TXPCSP023A001</v>
          </cell>
          <cell r="E2632" t="str">
            <v xml:space="preserve">PEPSI-COLA VENEZUELA, C.A. </v>
          </cell>
          <cell r="F2632" t="str">
            <v>ETIQUETA IMPRESA SEVEN UP PLAYAS 2L</v>
          </cell>
          <cell r="G2632" t="str">
            <v>CX</v>
          </cell>
          <cell r="H2632" t="str">
            <v>CORTE</v>
          </cell>
        </row>
        <row r="2633">
          <cell r="C2633" t="str">
            <v>01-3978</v>
          </cell>
          <cell r="D2633" t="str">
            <v>TXPCSP023A001</v>
          </cell>
          <cell r="E2633" t="str">
            <v xml:space="preserve">PEPSI-COLA VENEZUELA, C.A. </v>
          </cell>
          <cell r="F2633" t="str">
            <v>ETIQUETA IMPRESA SEVEN UP PLAYAS 2L</v>
          </cell>
          <cell r="G2633" t="str">
            <v>CX</v>
          </cell>
          <cell r="H2633" t="str">
            <v>CORTE</v>
          </cell>
        </row>
        <row r="2634">
          <cell r="C2634" t="str">
            <v>01-3969</v>
          </cell>
          <cell r="D2634" t="str">
            <v>TXPAJS040C001</v>
          </cell>
          <cell r="E2634" t="str">
            <v>PEPSICO ALIMENTOS, S.C.A.</v>
          </cell>
          <cell r="F2634" t="str">
            <v>LAMINACION IMPRESA PAPAS JACKS SAL 80g</v>
          </cell>
          <cell r="G2634" t="str">
            <v>CX</v>
          </cell>
          <cell r="H2634" t="str">
            <v>LAMINACION</v>
          </cell>
        </row>
        <row r="2635">
          <cell r="C2635" t="str">
            <v>01-3960</v>
          </cell>
          <cell r="D2635" t="str">
            <v>TXPAMP045A002</v>
          </cell>
          <cell r="E2635" t="str">
            <v>PEPSICO ALIMENTOS, S.C.A.</v>
          </cell>
          <cell r="F2635" t="str">
            <v>LAMINACION IMPRESA CHEETOS MEGA PUFFS XXL 270g</v>
          </cell>
          <cell r="G2635" t="str">
            <v>CX</v>
          </cell>
          <cell r="H2635" t="str">
            <v>LAMINACION</v>
          </cell>
        </row>
        <row r="2636">
          <cell r="C2636" t="str">
            <v>32-006582</v>
          </cell>
          <cell r="D2636" t="str">
            <v>TMARFF040A002</v>
          </cell>
          <cell r="E2636" t="str">
            <v>ALFONZO RIVAS &amp; CIA, C.A.</v>
          </cell>
          <cell r="F2636" t="str">
            <v>LAMINACION IMPRESA FLIPS FUDGE CHOCOLATE 50g</v>
          </cell>
          <cell r="G2636" t="str">
            <v>CX</v>
          </cell>
          <cell r="H2636" t="str">
            <v>LAMINACION</v>
          </cell>
        </row>
        <row r="2637">
          <cell r="C2637" t="str">
            <v>01-3967</v>
          </cell>
          <cell r="D2637" t="str">
            <v>TXPADQ040A001</v>
          </cell>
          <cell r="E2637" t="str">
            <v>PEPSICO ALIMENTOS, S.C.A.</v>
          </cell>
          <cell r="F2637" t="str">
            <v>LAMINACIÓN IMPRESA DORITOS MEGA QUESO 150g.</v>
          </cell>
          <cell r="G2637" t="str">
            <v>CX</v>
          </cell>
          <cell r="H2637" t="str">
            <v>LAMINACION</v>
          </cell>
        </row>
        <row r="2638">
          <cell r="C2638" t="str">
            <v>01-3968</v>
          </cell>
          <cell r="D2638" t="str">
            <v>TXPADQ036A001</v>
          </cell>
          <cell r="E2638" t="str">
            <v>PEPSICO ALIMENTOS, S.C.A.</v>
          </cell>
          <cell r="F2638" t="str">
            <v>LAMINACION IMPRESA DORITOS MEGA QUESO 45g</v>
          </cell>
          <cell r="G2638" t="str">
            <v>CX</v>
          </cell>
          <cell r="H2638" t="str">
            <v>LAMINACION</v>
          </cell>
        </row>
        <row r="2639">
          <cell r="C2639" t="str">
            <v>32-006584</v>
          </cell>
          <cell r="D2639" t="str">
            <v>TMARFL0380001</v>
          </cell>
          <cell r="E2639" t="str">
            <v>ALFONZO RIVAS &amp; CIA, C.A.</v>
          </cell>
          <cell r="F2639" t="str">
            <v>LAMINACIÓN  SIN IMPRESIÓN FLIPS 220 g</v>
          </cell>
          <cell r="G2639" t="str">
            <v>MCL</v>
          </cell>
          <cell r="H2639" t="str">
            <v>LAMINACION</v>
          </cell>
        </row>
        <row r="2640">
          <cell r="C2640" t="str">
            <v>01-3987</v>
          </cell>
          <cell r="D2640" t="str">
            <v>TXPAPS049B002</v>
          </cell>
          <cell r="E2640" t="str">
            <v>PEPSICO ALIMENTOS, S.C.A.</v>
          </cell>
          <cell r="F2640" t="str">
            <v>LAMINACION IMPRESA PEPITO ORIGINAL (SIN VITAMINA) 180g</v>
          </cell>
          <cell r="G2640" t="str">
            <v>CX</v>
          </cell>
          <cell r="H2640" t="str">
            <v>LAMINACION</v>
          </cell>
        </row>
        <row r="2641">
          <cell r="C2641" t="str">
            <v>32-006585</v>
          </cell>
          <cell r="D2641" t="str">
            <v>TMARYC096A001</v>
          </cell>
          <cell r="E2641" t="str">
            <v>ALFONZO RIVAS &amp; CIA, C.A.</v>
          </cell>
          <cell r="F2641" t="str">
            <v>LAMINACION IMPRESA YELIGHT CEREZA 12 g</v>
          </cell>
          <cell r="G2641" t="str">
            <v>MCL</v>
          </cell>
          <cell r="H2641" t="str">
            <v>LAMINACION</v>
          </cell>
        </row>
        <row r="2642">
          <cell r="C2642" t="str">
            <v>01-3986</v>
          </cell>
          <cell r="D2642" t="str">
            <v>TXPACT040A003</v>
          </cell>
          <cell r="E2642" t="str">
            <v>PEPSICO ALIMENTOS, S.C.A.</v>
          </cell>
          <cell r="F2642" t="str">
            <v>LAMINACION IMPRESA CHEESE TRIS 150g</v>
          </cell>
          <cell r="G2642" t="str">
            <v>CX</v>
          </cell>
          <cell r="H2642" t="str">
            <v>LAMINACION</v>
          </cell>
        </row>
        <row r="2643">
          <cell r="C2643" t="str">
            <v>32-006595</v>
          </cell>
          <cell r="D2643" t="str">
            <v>TXABCA065A002</v>
          </cell>
          <cell r="E2643" t="str">
            <v>ALIMENTOS BOTALON, C.A.</v>
          </cell>
          <cell r="F2643" t="str">
            <v xml:space="preserve"> LAMINACION IMPRESA CAFÉ MOLIDO GOURMET  ARAUCA 200 g</v>
          </cell>
          <cell r="G2643" t="str">
            <v>CX</v>
          </cell>
          <cell r="H2643" t="str">
            <v>LAMINACION</v>
          </cell>
        </row>
        <row r="2644">
          <cell r="C2644" t="str">
            <v>01-3994</v>
          </cell>
          <cell r="D2644" t="str">
            <v>TMAYGP207A001</v>
          </cell>
          <cell r="E2644" t="str">
            <v>ANAYANSI,C.A.</v>
          </cell>
          <cell r="F2644" t="str">
            <v>LINER MTP IMPRESO GARANTIA DE PUREZA</v>
          </cell>
          <cell r="G2644" t="str">
            <v>MCL</v>
          </cell>
          <cell r="H2644" t="str">
            <v>LAMINACION</v>
          </cell>
        </row>
        <row r="2645">
          <cell r="C2645" t="str">
            <v>01-3993</v>
          </cell>
          <cell r="D2645" t="str">
            <v>TMAYGP207A003</v>
          </cell>
          <cell r="E2645" t="str">
            <v>ANAYANSI,C.A.</v>
          </cell>
          <cell r="F2645" t="str">
            <v>LINER TERMOSELLABLE MTP  IMPRESO GARANTIA DE PUREZA</v>
          </cell>
          <cell r="G2645" t="str">
            <v>MCL</v>
          </cell>
          <cell r="H2645" t="str">
            <v>LAMINACION</v>
          </cell>
        </row>
        <row r="2646">
          <cell r="C2646" t="str">
            <v>01-3989</v>
          </cell>
          <cell r="D2646" t="str">
            <v>TXPATR040A003</v>
          </cell>
          <cell r="E2646" t="str">
            <v>PEPSICO ALIMENTOS, S.C.A.</v>
          </cell>
          <cell r="F2646" t="str">
            <v>LAMINACION IMPRESA DE TODITO RESUELTO 130g</v>
          </cell>
          <cell r="G2646" t="str">
            <v>CX</v>
          </cell>
          <cell r="H2646" t="str">
            <v>LAMINACION</v>
          </cell>
        </row>
        <row r="2647">
          <cell r="C2647" t="str">
            <v>01-3988</v>
          </cell>
          <cell r="D2647" t="str">
            <v>TMIBIM045A001</v>
          </cell>
          <cell r="E2647" t="str">
            <v>INDUSTRIAS IBERIA, C.A.</v>
          </cell>
          <cell r="F2647" t="str">
            <v xml:space="preserve">LAMINACIÓN IMPRESA INFUSIÓN MANZANILLA </v>
          </cell>
          <cell r="G2647" t="str">
            <v>MCL</v>
          </cell>
          <cell r="H2647" t="str">
            <v>LAMINACION</v>
          </cell>
        </row>
        <row r="2648">
          <cell r="C2648" t="str">
            <v>01-3971</v>
          </cell>
          <cell r="D2648" t="str">
            <v>TXPAMJ049A001</v>
          </cell>
          <cell r="E2648" t="str">
            <v>PEPSICO ALIMENTOS, S.C.A.</v>
          </cell>
          <cell r="F2648" t="str">
            <v>LAMINACION IMPRESA MANI JACKS 175g</v>
          </cell>
          <cell r="G2648" t="str">
            <v>CX</v>
          </cell>
          <cell r="H2648" t="str">
            <v>LAMINACION</v>
          </cell>
        </row>
        <row r="2649">
          <cell r="C2649" t="str">
            <v>01-3990</v>
          </cell>
          <cell r="D2649" t="str">
            <v>TMAPAL121B001</v>
          </cell>
          <cell r="E2649" t="str">
            <v>ALIMENTOS POLAR COMERCIAL, C.A.</v>
          </cell>
          <cell r="F2649" t="str">
            <v>ALUMINIO LAMINADO IMPRESO MAVESA 250 g</v>
          </cell>
          <cell r="G2649" t="str">
            <v>MCL</v>
          </cell>
          <cell r="H2649" t="str">
            <v>LAMINACION</v>
          </cell>
        </row>
        <row r="2650">
          <cell r="C2650" t="str">
            <v>01-3991</v>
          </cell>
          <cell r="D2650" t="str">
            <v>TMAPAL121A001</v>
          </cell>
          <cell r="E2650" t="str">
            <v>ALIMENTOS POLAR COMERCIAL, C.A.</v>
          </cell>
          <cell r="F2650" t="str">
            <v>ALUMINIO LAMINADO IMPRESO 500g</v>
          </cell>
          <cell r="G2650" t="str">
            <v>MCL</v>
          </cell>
          <cell r="H2650" t="str">
            <v>LAMINACION</v>
          </cell>
        </row>
        <row r="2651">
          <cell r="C2651" t="str">
            <v>01-4008</v>
          </cell>
          <cell r="D2651" t="str">
            <v>TMCOAL1190001</v>
          </cell>
          <cell r="E2651" t="str">
            <v>CONSORCIO OLEAGINOSO PORTUGUESA, S.A.</v>
          </cell>
          <cell r="F2651" t="str">
            <v>ALUMINIO LAMINADO SIN IMPRESIÓN</v>
          </cell>
          <cell r="G2651" t="str">
            <v>MCL</v>
          </cell>
          <cell r="H2651" t="str">
            <v>LAMINACION</v>
          </cell>
        </row>
        <row r="2652">
          <cell r="C2652" t="str">
            <v>01-3992</v>
          </cell>
          <cell r="D2652" t="str">
            <v>TMAPAL121C001</v>
          </cell>
          <cell r="E2652" t="str">
            <v>ALIMENTOS POLAR COMERCIAL, C.A.</v>
          </cell>
          <cell r="F2652" t="str">
            <v>ALUMINIO LAMINADO IMPRESO MAVESA 1 Kg</v>
          </cell>
          <cell r="G2652" t="str">
            <v>MCL</v>
          </cell>
          <cell r="H2652" t="str">
            <v>LAMINACION</v>
          </cell>
        </row>
        <row r="2653">
          <cell r="C2653" t="str">
            <v>32-006592</v>
          </cell>
          <cell r="D2653" t="str">
            <v>TXTFDN078A002</v>
          </cell>
          <cell r="E2653" t="str">
            <v>INVERSIONES TORREFACCION DEL CAFÉ, C.A</v>
          </cell>
          <cell r="F2653" t="str">
            <v>LAMINACION IMPRESA CAFÉ DELLA NONNA TOSTADO GRANO 1000g.</v>
          </cell>
          <cell r="G2653" t="str">
            <v>MCL</v>
          </cell>
          <cell r="H2653" t="str">
            <v>LAMINACION</v>
          </cell>
        </row>
        <row r="2654">
          <cell r="C2654" t="str">
            <v>21-0408</v>
          </cell>
          <cell r="D2654" t="str">
            <v>TMPNK09717002</v>
          </cell>
          <cell r="E2654" t="str">
            <v>PROCESADORA NATURALYST, S.A.</v>
          </cell>
          <cell r="F2654" t="str">
            <v>LAMINACION IMPRESA KETCHUP KIERO 10g</v>
          </cell>
          <cell r="G2654" t="str">
            <v>MCL</v>
          </cell>
          <cell r="H2654" t="str">
            <v>LAMINACION</v>
          </cell>
        </row>
        <row r="2655">
          <cell r="C2655" t="str">
            <v>32-006596</v>
          </cell>
          <cell r="D2655" t="str">
            <v>TXABFA065B002</v>
          </cell>
          <cell r="E2655" t="str">
            <v>ALIMENTOS BOTALON, C.A.</v>
          </cell>
          <cell r="F2655" t="str">
            <v>LAMINACION IMPRESA CAFÉ MOLIDO GOURMET FLOR DE ARAUCA 200g</v>
          </cell>
          <cell r="G2655" t="str">
            <v>CX</v>
          </cell>
          <cell r="H2655" t="str">
            <v>LAMINACION</v>
          </cell>
        </row>
        <row r="2656">
          <cell r="C2656" t="str">
            <v>01-4007</v>
          </cell>
          <cell r="D2656" t="str">
            <v>TXAVEM028B001</v>
          </cell>
          <cell r="E2656" t="str">
            <v>AMCOR RIGID PACKAGING DE VENEZUELA, S.A.</v>
          </cell>
          <cell r="F2656" t="str">
            <v>ETIQUETA  IMPRESA MINALBA 5 L</v>
          </cell>
          <cell r="G2656" t="str">
            <v>CX</v>
          </cell>
          <cell r="H2656" t="str">
            <v>CORTE</v>
          </cell>
        </row>
        <row r="2657">
          <cell r="C2657" t="str">
            <v>01-3970</v>
          </cell>
          <cell r="D2657" t="str">
            <v>TXPACT045A001</v>
          </cell>
          <cell r="E2657" t="str">
            <v>PEPSICO ALIMENTOS, S.C.A.</v>
          </cell>
          <cell r="F2657" t="str">
            <v>LAMINACION IMPRESA CHEESE TRIS XXL 450g</v>
          </cell>
          <cell r="G2657" t="str">
            <v>CX</v>
          </cell>
          <cell r="H2657" t="str">
            <v>LAMINACION</v>
          </cell>
        </row>
        <row r="2658">
          <cell r="C2658" t="str">
            <v>01-4004</v>
          </cell>
          <cell r="D2658" t="str">
            <v>TXAVEM028D001</v>
          </cell>
          <cell r="E2658" t="str">
            <v>AMCOR RIGID PACKAGING DE VENEZUELA, S.A.</v>
          </cell>
          <cell r="F2658" t="str">
            <v>ETIQUETA IMPRESA MINALBA 355cc</v>
          </cell>
          <cell r="G2658" t="str">
            <v>CX</v>
          </cell>
          <cell r="H2658" t="str">
            <v>CORTE</v>
          </cell>
        </row>
        <row r="2659">
          <cell r="C2659" t="str">
            <v>01-4005</v>
          </cell>
          <cell r="D2659" t="str">
            <v>TXAVEM028C001</v>
          </cell>
          <cell r="E2659" t="str">
            <v>AMCOR RIGID PACKAGING DE VENEZUELA, S.A.</v>
          </cell>
          <cell r="F2659" t="str">
            <v>ETIQUETA IMPRESA MINALBA 600 cc</v>
          </cell>
          <cell r="G2659" t="str">
            <v>CX</v>
          </cell>
          <cell r="H2659" t="str">
            <v>CORTE</v>
          </cell>
        </row>
        <row r="2660">
          <cell r="C2660" t="str">
            <v>01-4006</v>
          </cell>
          <cell r="D2660" t="str">
            <v>TXAVEM028A001</v>
          </cell>
          <cell r="E2660" t="str">
            <v>AMCOR RIGID PACKAGING DE VENEZUELA, S.A.</v>
          </cell>
          <cell r="F2660" t="str">
            <v>ETIQUETA IMPRESA MINALBA 1,5 L</v>
          </cell>
          <cell r="G2660" t="str">
            <v>CX</v>
          </cell>
          <cell r="H2660" t="str">
            <v>CORTE</v>
          </cell>
        </row>
        <row r="2661">
          <cell r="C2661" t="str">
            <v>32-006599</v>
          </cell>
          <cell r="D2661" t="str">
            <v>TXECAC028A001</v>
          </cell>
          <cell r="E2661" t="str">
            <v>EMBOTELLADORA CRISTAL;C.A.</v>
          </cell>
          <cell r="F2661" t="str">
            <v xml:space="preserve">ETIQUETA IMPRESA AGUA MINERAL CRYSTAL 330 cm³ </v>
          </cell>
          <cell r="G2661" t="str">
            <v>CX</v>
          </cell>
          <cell r="H2661" t="str">
            <v>CORTE</v>
          </cell>
        </row>
        <row r="2662">
          <cell r="C2662" t="str">
            <v>01-3998</v>
          </cell>
          <cell r="D2662" t="str">
            <v>TMAPKL096A001</v>
          </cell>
          <cell r="E2662" t="str">
            <v>ALIMENTOS POLAR COMERCIAL, C.A.</v>
          </cell>
          <cell r="F2662" t="str">
            <v>LAMINACION IMPRESA KONGA LIMON 30g</v>
          </cell>
          <cell r="G2662" t="str">
            <v>MCL</v>
          </cell>
          <cell r="H2662" t="str">
            <v>LAMINACION</v>
          </cell>
        </row>
        <row r="2663">
          <cell r="C2663" t="str">
            <v>01-3999</v>
          </cell>
          <cell r="D2663" t="str">
            <v>TMAPKD096A001</v>
          </cell>
          <cell r="E2663" t="str">
            <v>ALIMENTOS POLAR COMERCIAL, C.A.</v>
          </cell>
          <cell r="F2663" t="str">
            <v>LAMINACION IMPRESA KONGA DURAZNO 30g</v>
          </cell>
          <cell r="G2663" t="str">
            <v>MCL</v>
          </cell>
          <cell r="H2663" t="str">
            <v>LAMINACION</v>
          </cell>
        </row>
        <row r="2664">
          <cell r="C2664" t="str">
            <v>01-4000</v>
          </cell>
          <cell r="D2664" t="str">
            <v>TMAPKT096A001</v>
          </cell>
          <cell r="E2664" t="str">
            <v>ALIMENTOS POLAR COMERCIAL, C.A.</v>
          </cell>
          <cell r="F2664" t="str">
            <v>LAMINACION IMPRESA KONGA TIZANA 30g</v>
          </cell>
          <cell r="G2664" t="str">
            <v>MCL</v>
          </cell>
          <cell r="H2664" t="str">
            <v>LAMINACION</v>
          </cell>
        </row>
        <row r="2665">
          <cell r="C2665" t="str">
            <v>01-4002</v>
          </cell>
          <cell r="D2665" t="str">
            <v>TMAPKN096A001</v>
          </cell>
          <cell r="E2665" t="str">
            <v>ALIMENTOS POLAR COMERCIAL, C.A.</v>
          </cell>
          <cell r="F2665" t="str">
            <v>LAMINACION IMPRESA KONGA NARANJA 30g</v>
          </cell>
          <cell r="G2665" t="str">
            <v>MCL</v>
          </cell>
          <cell r="H2665" t="str">
            <v>LAMINACION</v>
          </cell>
        </row>
        <row r="2666">
          <cell r="C2666" t="str">
            <v>01-4001</v>
          </cell>
          <cell r="D2666" t="str">
            <v>TMAPPL096A001</v>
          </cell>
          <cell r="E2666" t="str">
            <v>ALIMENTOS POLAR COMERCIAL, C.A.</v>
          </cell>
          <cell r="F2666" t="str">
            <v>LAMINACION IMPRESA  KONGA PAPELON LIMON 30g</v>
          </cell>
          <cell r="G2666" t="str">
            <v>MCL</v>
          </cell>
          <cell r="H2666" t="str">
            <v>LAMINACION</v>
          </cell>
        </row>
        <row r="2667">
          <cell r="C2667" t="str">
            <v>01-4017</v>
          </cell>
          <cell r="D2667" t="str">
            <v>TXPADQ045B003</v>
          </cell>
          <cell r="E2667" t="str">
            <v>PEPSICO ALIMENTOS, S.C.A.</v>
          </cell>
          <cell r="F2667" t="str">
            <v>LAMINACION IMPRESA DORITOS MEGA QUESO XXL 420g</v>
          </cell>
          <cell r="G2667" t="str">
            <v>CX</v>
          </cell>
          <cell r="H2667" t="str">
            <v>LAMINACION</v>
          </cell>
        </row>
        <row r="2668">
          <cell r="C2668" t="str">
            <v>01-3979</v>
          </cell>
          <cell r="D2668" t="str">
            <v>TXMSGU028A001</v>
          </cell>
          <cell r="E2668" t="str">
            <v>MULTINACIONAL DE SABORES C.A.</v>
          </cell>
          <cell r="F2668" t="str">
            <v>ETIQUETA IMPRESA REFRESCO GLUP UVA 2L</v>
          </cell>
          <cell r="G2668" t="str">
            <v>CX</v>
          </cell>
          <cell r="H2668" t="str">
            <v>CORTE</v>
          </cell>
        </row>
        <row r="2669">
          <cell r="C2669" t="str">
            <v>01-4015</v>
          </cell>
          <cell r="D2669" t="str">
            <v>TXPADQ036A002</v>
          </cell>
          <cell r="E2669" t="str">
            <v>PEPSICO ALIMENTOS, S.C.A.</v>
          </cell>
          <cell r="F2669" t="str">
            <v>LAMINACION IMPRESA DORITOS MEGA QUESO 45g</v>
          </cell>
          <cell r="G2669" t="str">
            <v>CX</v>
          </cell>
          <cell r="H2669" t="str">
            <v>LAMINACION</v>
          </cell>
        </row>
        <row r="2670">
          <cell r="C2670" t="str">
            <v>01-4016</v>
          </cell>
          <cell r="D2670" t="str">
            <v>TXPADQ040A002</v>
          </cell>
          <cell r="E2670" t="str">
            <v>PEPSICO ALIMENTOS, S.C.A.</v>
          </cell>
          <cell r="F2670" t="str">
            <v>LAMINACION IMPRESA DORITOS MEGA QUESO 150g</v>
          </cell>
          <cell r="G2670" t="str">
            <v>CX</v>
          </cell>
          <cell r="H2670" t="str">
            <v>LAMINACION</v>
          </cell>
        </row>
        <row r="2671">
          <cell r="C2671" t="str">
            <v>01-3997</v>
          </cell>
          <cell r="D2671" t="str">
            <v>TMGCOY029A001</v>
          </cell>
          <cell r="E2671" t="str">
            <v>GENIA CARE, C.A.</v>
          </cell>
          <cell r="F2671" t="str">
            <v>ENVOLTORIOS IMPRESO ORTOBAN VENDAS YESO</v>
          </cell>
          <cell r="G2671" t="str">
            <v>MCL</v>
          </cell>
          <cell r="H2671" t="str">
            <v>CORTE</v>
          </cell>
        </row>
        <row r="2672">
          <cell r="C2672" t="str">
            <v>01-3943</v>
          </cell>
          <cell r="D2672" t="str">
            <v>TMAHSC083B001</v>
          </cell>
          <cell r="E2672" t="str">
            <v>ALIMENTOS HEINZ, C.A.</v>
          </cell>
          <cell r="F2672" t="str">
            <v>LAMINACION IMPRESA GELATINA SONRISSA CEREZA 132g.</v>
          </cell>
          <cell r="G2672" t="str">
            <v>MCL</v>
          </cell>
          <cell r="H2672" t="str">
            <v>LAMINACION</v>
          </cell>
        </row>
        <row r="2673">
          <cell r="C2673" t="str">
            <v>01-4021</v>
          </cell>
          <cell r="D2673" t="str">
            <v>TXPAPS040C002</v>
          </cell>
          <cell r="E2673" t="str">
            <v>PEPSICO ALIMENTOS, S.C.A.</v>
          </cell>
          <cell r="F2673" t="str">
            <v>LAMINACION IMPRESA PEPITO ORIGINAL (SIN VITAMINAS) 80g</v>
          </cell>
          <cell r="G2673" t="str">
            <v>CX</v>
          </cell>
          <cell r="H2673" t="str">
            <v>LAMINACION</v>
          </cell>
        </row>
        <row r="2674">
          <cell r="C2674" t="str">
            <v>32-006597</v>
          </cell>
          <cell r="D2674" t="str">
            <v>TXABFA065A001</v>
          </cell>
          <cell r="E2674" t="str">
            <v>ALIMENTOS BOTALON, C.A.</v>
          </cell>
          <cell r="F2674" t="str">
            <v>LAMINACION IMPRESA CAFÉ MOLIDO GOURMET FLOR DE ARAUCA 500g</v>
          </cell>
          <cell r="G2674" t="str">
            <v>CX</v>
          </cell>
          <cell r="H2674" t="str">
            <v>LAMINACION</v>
          </cell>
        </row>
        <row r="2675">
          <cell r="C2675" t="str">
            <v>01-4025</v>
          </cell>
          <cell r="D2675" t="str">
            <v>TXPAPS031A002</v>
          </cell>
          <cell r="E2675" t="str">
            <v>PEPSICO ALIMENTOS, S.C.A.</v>
          </cell>
          <cell r="F2675" t="str">
            <v>LAMINACIÓN IMPRESA PEPITO ORIGINAL (SIN VITAMINA) 25g</v>
          </cell>
          <cell r="G2675" t="str">
            <v>CX</v>
          </cell>
          <cell r="H2675" t="str">
            <v>LAMINACION</v>
          </cell>
        </row>
        <row r="2676">
          <cell r="C2676" t="str">
            <v>01-4012</v>
          </cell>
          <cell r="D2676" t="str">
            <v>TXPCPU023B001</v>
          </cell>
          <cell r="E2676" t="str">
            <v xml:space="preserve">PEPSI-COLA VENEZUELA, C.A. </v>
          </cell>
          <cell r="F2676" t="str">
            <v>ETIQUETA IMPRESA PEPSI CHAMPIONS 2023 1,5 L.</v>
          </cell>
          <cell r="G2676" t="str">
            <v>CX</v>
          </cell>
          <cell r="H2676" t="str">
            <v>CORTE</v>
          </cell>
        </row>
        <row r="2677">
          <cell r="C2677" t="str">
            <v>01-4010</v>
          </cell>
          <cell r="D2677" t="str">
            <v>TXPCPU023A001</v>
          </cell>
          <cell r="E2677" t="str">
            <v xml:space="preserve">PEPSI-COLA VENEZUELA, C.A. </v>
          </cell>
          <cell r="F2677" t="str">
            <v>ETIQUETA IMPRESA PEPSI CHAMPIONS 2023 2L.</v>
          </cell>
          <cell r="G2677" t="str">
            <v>CX</v>
          </cell>
          <cell r="H2677" t="str">
            <v>CORTE</v>
          </cell>
        </row>
        <row r="2678">
          <cell r="C2678" t="str">
            <v>32-006598</v>
          </cell>
          <cell r="D2678" t="str">
            <v>TXABSS065C002</v>
          </cell>
          <cell r="E2678" t="str">
            <v>ALIMENTOS BOTALON, C.A.</v>
          </cell>
          <cell r="F2678" t="str">
            <v>LAMINACION IMPRESA CAFÉ MOLIDO GOURMET SAN SALVADOR 200g</v>
          </cell>
          <cell r="G2678" t="str">
            <v>CX</v>
          </cell>
          <cell r="H2678" t="str">
            <v>LAMINACION</v>
          </cell>
        </row>
        <row r="2679">
          <cell r="C2679" t="str">
            <v>32-006606</v>
          </cell>
          <cell r="D2679" t="str">
            <v>TMMCGP201A001</v>
          </cell>
          <cell r="E2679" t="str">
            <v>MONDELEZ VZ,C.A</v>
          </cell>
          <cell r="F2679" t="str">
            <v>LINER MTP IMPRESO GARANTIA DE PUREZA</v>
          </cell>
          <cell r="G2679" t="str">
            <v>MCL</v>
          </cell>
          <cell r="H2679" t="str">
            <v>CORTE</v>
          </cell>
        </row>
        <row r="2680">
          <cell r="C2680" t="str">
            <v>32-006605</v>
          </cell>
          <cell r="D2680" t="str">
            <v>TMMCGP201A001</v>
          </cell>
          <cell r="E2680" t="str">
            <v>MONDELEZ VZ,C.A</v>
          </cell>
          <cell r="F2680" t="str">
            <v>LINER MTP IMPRESO GARANTIA DE PUREZA</v>
          </cell>
          <cell r="G2680" t="str">
            <v>MCL</v>
          </cell>
          <cell r="H2680" t="str">
            <v>CORTE</v>
          </cell>
        </row>
        <row r="2681">
          <cell r="C2681" t="str">
            <v>01-4026</v>
          </cell>
          <cell r="D2681" t="str">
            <v>TXPATQ049A001</v>
          </cell>
          <cell r="E2681" t="str">
            <v>PEPSICO ALIMENTOS, S.C.A.</v>
          </cell>
          <cell r="F2681" t="str">
            <v>LAMINACION IMPRESA DE TODITO QUESO 320g</v>
          </cell>
          <cell r="G2681" t="str">
            <v>CX</v>
          </cell>
          <cell r="H2681" t="str">
            <v>LAMINACION</v>
          </cell>
        </row>
        <row r="2682">
          <cell r="C2682" t="str">
            <v>01-4028</v>
          </cell>
          <cell r="D2682" t="str">
            <v>TXPADQ045B003</v>
          </cell>
          <cell r="E2682" t="str">
            <v>PEPSICO ALIMENTOS, S.C.A.</v>
          </cell>
          <cell r="F2682" t="str">
            <v>LAMINACION IMPRESA DORITOS MEGA QUESO XXL 420g</v>
          </cell>
          <cell r="G2682" t="str">
            <v>CX</v>
          </cell>
          <cell r="H2682" t="str">
            <v>LAMINACION</v>
          </cell>
        </row>
        <row r="2683">
          <cell r="C2683" t="str">
            <v>01-4040</v>
          </cell>
          <cell r="D2683" t="str">
            <v>TXPAPS040C002</v>
          </cell>
          <cell r="E2683" t="str">
            <v>PEPSICO ALIMENTOS, S.C.A.</v>
          </cell>
          <cell r="F2683" t="str">
            <v>LAMINACION IMPRESA PEPITO ORIGINAL (SIN VITAMINAS) 80g</v>
          </cell>
          <cell r="G2683" t="str">
            <v>CX</v>
          </cell>
          <cell r="H2683" t="str">
            <v>LAMINACION</v>
          </cell>
        </row>
        <row r="2684">
          <cell r="C2684" t="str">
            <v>01-4041</v>
          </cell>
          <cell r="D2684" t="str">
            <v>TXPAPS040D002</v>
          </cell>
          <cell r="E2684" t="str">
            <v>PEPSICO ALIMENTOS, S.C.A.</v>
          </cell>
          <cell r="F2684" t="str">
            <v>LAMINACION IMPRESA PEPITO ORIGINAL (SIN VITAMINA) 180g</v>
          </cell>
          <cell r="G2684" t="str">
            <v>CX</v>
          </cell>
          <cell r="H2684" t="str">
            <v>LAMINACION</v>
          </cell>
        </row>
        <row r="2685">
          <cell r="C2685" t="str">
            <v>01-4029</v>
          </cell>
          <cell r="D2685" t="str">
            <v>TXPATR040B003</v>
          </cell>
          <cell r="E2685" t="str">
            <v>PEPSICO ALIMENTOS, S.C.A.</v>
          </cell>
          <cell r="F2685" t="str">
            <v>LAMINACION IMPRESA DE TODITO RESUELTO 45g</v>
          </cell>
          <cell r="G2685" t="str">
            <v>CX</v>
          </cell>
          <cell r="H2685" t="str">
            <v>LAMINACION</v>
          </cell>
        </row>
        <row r="2686">
          <cell r="C2686" t="str">
            <v>01-4031</v>
          </cell>
          <cell r="D2686" t="str">
            <v>TXPACF040A001</v>
          </cell>
          <cell r="E2686" t="str">
            <v>PEPSICO ALIMENTOS, S.C.A.</v>
          </cell>
          <cell r="F2686" t="str">
            <v>LAMINACION IMPRESA CHEETOS FLAMIN HOT 120g.</v>
          </cell>
          <cell r="G2686" t="str">
            <v>CX</v>
          </cell>
          <cell r="H2686" t="str">
            <v>LAMINACION</v>
          </cell>
        </row>
        <row r="2687">
          <cell r="C2687" t="str">
            <v>01-4043</v>
          </cell>
          <cell r="D2687" t="str">
            <v>TMAWAA060B001</v>
          </cell>
          <cell r="E2687" t="str">
            <v>ALUM-WARE PRODUCTOS DE ALUMINIO C.A.</v>
          </cell>
          <cell r="F2687" t="str">
            <v>POLYPOUCH IMPRESO ANTIGRASO ALUM-WARE</v>
          </cell>
          <cell r="G2687" t="str">
            <v>MCL</v>
          </cell>
          <cell r="H2687" t="str">
            <v>CORTE</v>
          </cell>
        </row>
        <row r="2688">
          <cell r="C2688" t="str">
            <v>01-4037</v>
          </cell>
          <cell r="D2688" t="str">
            <v>TXPACT045A001</v>
          </cell>
          <cell r="E2688" t="str">
            <v>PEPSICO ALIMENTOS, S.C.A.</v>
          </cell>
          <cell r="F2688" t="str">
            <v>LAMINACION IMPRESA CHEESE TRIS XXL 450g</v>
          </cell>
          <cell r="G2688" t="str">
            <v>CX</v>
          </cell>
          <cell r="H2688" t="str">
            <v>LAMINACION</v>
          </cell>
        </row>
        <row r="2689">
          <cell r="C2689" t="str">
            <v>01-4018</v>
          </cell>
          <cell r="D2689" t="str">
            <v>TMUMPS1400001</v>
          </cell>
          <cell r="E2689" t="str">
            <v>UM DESCARTABLES, C.A.</v>
          </cell>
          <cell r="F2689" t="str">
            <v>BOLSAS ESTERILIZABLES POLYPOUCH SIN IMPRESIÓN</v>
          </cell>
          <cell r="G2689" t="str">
            <v>MCL</v>
          </cell>
          <cell r="H2689" t="str">
            <v>LAMINACION</v>
          </cell>
        </row>
        <row r="2690">
          <cell r="C2690" t="str">
            <v>01-4014</v>
          </cell>
          <cell r="D2690" t="str">
            <v>TMCLPD073A002</v>
          </cell>
          <cell r="E2690" t="str">
            <v>CELOVEN, C.A.</v>
          </cell>
          <cell r="F2690" t="str">
            <v>POLYPOUCH SILICONIZADO BASE "DECOCEL"</v>
          </cell>
          <cell r="G2690" t="str">
            <v>MCL</v>
          </cell>
          <cell r="H2690" t="str">
            <v>LAMINACION</v>
          </cell>
        </row>
        <row r="2691">
          <cell r="C2691" t="str">
            <v>01-4022</v>
          </cell>
          <cell r="D2691" t="str">
            <v>TXPANP049A001</v>
          </cell>
          <cell r="E2691" t="str">
            <v>PEPSICO ALIMENTOS, S.C.A.</v>
          </cell>
          <cell r="F2691" t="str">
            <v>LAMINACION IMPRESA NATUCHIPS PLATANITOS 300g</v>
          </cell>
          <cell r="G2691" t="str">
            <v>CX</v>
          </cell>
          <cell r="H2691" t="str">
            <v>LAMINACION</v>
          </cell>
        </row>
        <row r="2692">
          <cell r="C2692" t="str">
            <v>01-4039</v>
          </cell>
          <cell r="D2692" t="str">
            <v>TXPACT040B003</v>
          </cell>
          <cell r="E2692" t="str">
            <v>PEPSICO ALIMENTOS, S.C.A.</v>
          </cell>
          <cell r="F2692" t="str">
            <v>LAMINACION IMPRESA CHEESE TRIS 54g</v>
          </cell>
          <cell r="G2692" t="str">
            <v>CX</v>
          </cell>
          <cell r="H2692" t="str">
            <v>LAMINACION</v>
          </cell>
        </row>
        <row r="2693">
          <cell r="C2693" t="str">
            <v>01-4023</v>
          </cell>
          <cell r="D2693" t="str">
            <v>TXPANP040A001</v>
          </cell>
          <cell r="E2693" t="str">
            <v>PEPSICO ALIMENTOS, S.C.A.</v>
          </cell>
          <cell r="F2693" t="str">
            <v>LAMINACION IMPRESA NATUCHIPS PLATANITOS 80g</v>
          </cell>
          <cell r="G2693" t="str">
            <v>CX</v>
          </cell>
          <cell r="H2693" t="str">
            <v>LAMINACION</v>
          </cell>
        </row>
        <row r="2694">
          <cell r="C2694" t="str">
            <v>01-4030</v>
          </cell>
          <cell r="D2694" t="str">
            <v>TXPATR040A003</v>
          </cell>
          <cell r="E2694" t="str">
            <v>PEPSICO ALIMENTOS, S.C.A.</v>
          </cell>
          <cell r="F2694" t="str">
            <v>LAMINACION IMPRESA DE TODITO RESUELTO 130g</v>
          </cell>
          <cell r="G2694" t="str">
            <v>CX</v>
          </cell>
          <cell r="H2694" t="str">
            <v>LAMINACION</v>
          </cell>
        </row>
        <row r="2695">
          <cell r="C2695" t="str">
            <v>01-4040</v>
          </cell>
          <cell r="D2695" t="str">
            <v>TXPAPS040C002</v>
          </cell>
          <cell r="E2695" t="str">
            <v>PEPSICO ALIMENTOS, S.C.A.</v>
          </cell>
          <cell r="F2695" t="str">
            <v>LAMINACION IMPRESA PEPITO ORIGINAL (SIN VITAMINAS) 80g</v>
          </cell>
          <cell r="G2695" t="str">
            <v>CX</v>
          </cell>
          <cell r="H2695" t="str">
            <v>LAMINACION</v>
          </cell>
        </row>
        <row r="2696">
          <cell r="C2696" t="str">
            <v>01-4032</v>
          </cell>
          <cell r="D2696" t="str">
            <v>TXPADQ040A002</v>
          </cell>
          <cell r="E2696" t="str">
            <v>PEPSICO ALIMENTOS, S.C.A.</v>
          </cell>
          <cell r="F2696" t="str">
            <v>LAMINACION IMPRESA DORITOS MEGA QUESO 150g</v>
          </cell>
          <cell r="G2696" t="str">
            <v>CX</v>
          </cell>
          <cell r="H2696" t="str">
            <v>LAMINACION</v>
          </cell>
        </row>
        <row r="2697">
          <cell r="C2697" t="str">
            <v>32-006603</v>
          </cell>
          <cell r="D2697" t="str">
            <v>TMARMZ076B001</v>
          </cell>
          <cell r="E2697" t="str">
            <v>ALFONZO RIVAS &amp; CIA, C.A.</v>
          </cell>
          <cell r="F2697" t="str">
            <v>LAMINACION IMPRESA MAIZINA 120 g</v>
          </cell>
          <cell r="G2697" t="str">
            <v>MCL</v>
          </cell>
          <cell r="H2697" t="str">
            <v>LAMINACION</v>
          </cell>
        </row>
        <row r="2698">
          <cell r="C2698" t="str">
            <v>01-4045</v>
          </cell>
          <cell r="D2698" t="str">
            <v>TMMCGP207A001</v>
          </cell>
          <cell r="E2698" t="str">
            <v>MORROCEL C.A.</v>
          </cell>
          <cell r="F2698" t="str">
            <v>LINNER MTP  IMPRESO GARANTIA DE PUREZA</v>
          </cell>
          <cell r="G2698" t="str">
            <v>MCL</v>
          </cell>
          <cell r="H2698" t="str">
            <v>LAMINACION</v>
          </cell>
        </row>
        <row r="2699">
          <cell r="C2699" t="str">
            <v>32-006625</v>
          </cell>
          <cell r="D2699" t="str">
            <v>TXCHPP0270002</v>
          </cell>
          <cell r="E2699" t="str">
            <v>HELADERIA LA CHARLOTTE ICE, C.A.</v>
          </cell>
          <cell r="F2699" t="str">
            <v>BOPP SIN IMPRESIÓN</v>
          </cell>
          <cell r="G2699" t="str">
            <v>CX</v>
          </cell>
          <cell r="H2699" t="str">
            <v>CORTE</v>
          </cell>
        </row>
        <row r="2700">
          <cell r="C2700" t="str">
            <v>32-006624</v>
          </cell>
          <cell r="D2700" t="str">
            <v>TXCHPP0270001</v>
          </cell>
          <cell r="E2700" t="str">
            <v>HELADERIA LA CHARLOTTE ICE, C.A.</v>
          </cell>
          <cell r="F2700" t="str">
            <v>BOPP SIN IMPRESIÓN</v>
          </cell>
          <cell r="G2700" t="str">
            <v>CX</v>
          </cell>
          <cell r="H2700" t="str">
            <v>CORTE</v>
          </cell>
        </row>
        <row r="2701">
          <cell r="C2701" t="str">
            <v>32-006619</v>
          </cell>
          <cell r="D2701" t="str">
            <v>TMCJET061A002</v>
          </cell>
          <cell r="E2701" t="str">
            <v>CORPORACION JIGMA 1702, C.A.</v>
          </cell>
          <cell r="F2701" t="str">
            <v>POLYPOUCH ENDULZANTE DULCILINA SIN CALORIAS BASE STEVIA 1g</v>
          </cell>
          <cell r="G2701" t="str">
            <v>MCL</v>
          </cell>
          <cell r="H2701" t="str">
            <v>LAMINACION</v>
          </cell>
        </row>
        <row r="2702">
          <cell r="C2702" t="str">
            <v>01-4036</v>
          </cell>
          <cell r="D2702" t="str">
            <v>TXPARQ045A003</v>
          </cell>
          <cell r="E2702" t="str">
            <v>PEPSICO ALIMENTOS, S.C.A.</v>
          </cell>
          <cell r="F2702" t="str">
            <v>LAMINACION IMPRESA RUFFLES QUESO 300g</v>
          </cell>
          <cell r="G2702" t="str">
            <v>CX</v>
          </cell>
          <cell r="H2702" t="str">
            <v>LAMINACION</v>
          </cell>
        </row>
        <row r="2703">
          <cell r="C2703" t="str">
            <v>32-006602</v>
          </cell>
          <cell r="D2703" t="str">
            <v>TMLEAF102A002</v>
          </cell>
          <cell r="E2703" t="str">
            <v>LABORATORIOS ELMOR, S.A.</v>
          </cell>
          <cell r="F2703" t="str">
            <v>LAMINACION MTP IMPRESA ALRES FORTE 3 g</v>
          </cell>
          <cell r="G2703" t="str">
            <v>MCL</v>
          </cell>
          <cell r="H2703" t="str">
            <v>LAMINACION</v>
          </cell>
        </row>
        <row r="2704">
          <cell r="C2704" t="str">
            <v>01-4050</v>
          </cell>
          <cell r="D2704" t="str">
            <v>TMAWAR060C001</v>
          </cell>
          <cell r="E2704" t="str">
            <v>ALUM-WARE PRODUCTOS DE ALUMINIO C.A.</v>
          </cell>
          <cell r="F2704" t="str">
            <v>POLYPOUCH IMPRESO ANTIGRASO</v>
          </cell>
          <cell r="G2704" t="str">
            <v>MCL</v>
          </cell>
          <cell r="H2704" t="str">
            <v>LAMINACION</v>
          </cell>
        </row>
        <row r="2705">
          <cell r="C2705" t="str">
            <v>32-006608</v>
          </cell>
          <cell r="D2705" t="str">
            <v>TMARMZ044B001</v>
          </cell>
          <cell r="E2705" t="str">
            <v>ALFONZO RIVAS &amp; CIA, C.A.</v>
          </cell>
          <cell r="F2705" t="str">
            <v>LAMINACION IMPRESA MAIZINA 400g</v>
          </cell>
          <cell r="G2705" t="str">
            <v>MCL</v>
          </cell>
          <cell r="H2705" t="str">
            <v>LAMINACION</v>
          </cell>
        </row>
        <row r="2706">
          <cell r="C2706" t="str">
            <v>32-006607</v>
          </cell>
          <cell r="D2706" t="str">
            <v>TMARMZ044D001</v>
          </cell>
          <cell r="E2706" t="str">
            <v>ALFONZO RIVAS &amp; CIA, C.A.</v>
          </cell>
          <cell r="F2706" t="str">
            <v>LAMINACION IMPRESA MAIZINA 200g</v>
          </cell>
          <cell r="G2706" t="str">
            <v>MCL</v>
          </cell>
          <cell r="H2706" t="str">
            <v>LAMINACION</v>
          </cell>
        </row>
        <row r="2707">
          <cell r="C2707" t="str">
            <v>01-4056</v>
          </cell>
          <cell r="D2707" t="str">
            <v>TXCLNG029A001</v>
          </cell>
          <cell r="E2707" t="str">
            <v>CELOVEN, C.A.</v>
          </cell>
          <cell r="F2707" t="str">
            <v>DECOCEL IMPRESO SOLIDO NEGRO</v>
          </cell>
          <cell r="G2707" t="str">
            <v>CX</v>
          </cell>
          <cell r="H2707" t="str">
            <v>LAMINACION</v>
          </cell>
        </row>
        <row r="2708">
          <cell r="C2708" t="str">
            <v>01-3816</v>
          </cell>
          <cell r="D2708" t="str">
            <v>TXCLNG029A001</v>
          </cell>
          <cell r="E2708" t="str">
            <v>CELOVEN, C.A.</v>
          </cell>
          <cell r="F2708" t="str">
            <v>DECOCEL IMPRESO SOLIDO NEGRO</v>
          </cell>
          <cell r="G2708" t="str">
            <v>CX</v>
          </cell>
          <cell r="H2708" t="str">
            <v>LAMINACION</v>
          </cell>
        </row>
        <row r="2709">
          <cell r="C2709" t="str">
            <v>32-006626</v>
          </cell>
          <cell r="D2709" t="str">
            <v>TXNVPN040A002</v>
          </cell>
          <cell r="E2709" t="str">
            <v>NUCITA VENEZOLANA. NUCIVEN, C.A.</v>
          </cell>
          <cell r="F2709" t="str">
            <v>LAMINACION IMPRESA PIRULIN 60g</v>
          </cell>
          <cell r="G2709" t="str">
            <v>CX</v>
          </cell>
          <cell r="H2709" t="str">
            <v>LAMINACION</v>
          </cell>
        </row>
        <row r="2710">
          <cell r="C2710" t="str">
            <v>01-4046</v>
          </cell>
          <cell r="D2710" t="str">
            <v>TXAVEM028B001</v>
          </cell>
          <cell r="E2710" t="str">
            <v>AMCOR RIGID PACKAGING DE VENEZUELA, S.A.</v>
          </cell>
          <cell r="F2710" t="str">
            <v>ETIQUETA  IMPRESA MINALBA 5 L</v>
          </cell>
          <cell r="G2710" t="str">
            <v>CX</v>
          </cell>
          <cell r="H2710" t="str">
            <v>CORTE</v>
          </cell>
        </row>
        <row r="2711">
          <cell r="C2711" t="str">
            <v>21-0410</v>
          </cell>
          <cell r="D2711" t="str">
            <v>TXIACC036A001</v>
          </cell>
          <cell r="E2711" t="str">
            <v>INDUSTRIAS AMAPOLA C.A.</v>
          </cell>
          <cell r="F2711" t="str">
            <v>LAMINACION IMPRESA MARIA CALEDONIA CACAO 150g.</v>
          </cell>
          <cell r="G2711" t="str">
            <v>CX</v>
          </cell>
          <cell r="H2711" t="str">
            <v>LAMINACION</v>
          </cell>
        </row>
        <row r="2712">
          <cell r="C2712" t="str">
            <v>01-4047</v>
          </cell>
          <cell r="D2712" t="str">
            <v>TXAVEM028C001</v>
          </cell>
          <cell r="E2712" t="str">
            <v>AMCOR RIGID PACKAGING DE VENEZUELA, S.A.</v>
          </cell>
          <cell r="F2712" t="str">
            <v>ETIQUETA IMPRESA MINALBA 600 cc</v>
          </cell>
          <cell r="G2712" t="str">
            <v>CX</v>
          </cell>
          <cell r="H2712" t="str">
            <v>CORTE</v>
          </cell>
        </row>
        <row r="2713">
          <cell r="C2713" t="str">
            <v>01-4048</v>
          </cell>
          <cell r="D2713" t="str">
            <v>TXAVEM028D001</v>
          </cell>
          <cell r="E2713" t="str">
            <v>AMCOR RIGID PACKAGING DE VENEZUELA, S.A.</v>
          </cell>
          <cell r="F2713" t="str">
            <v>ETIQUETA IMPRESA MINALBA 355cc</v>
          </cell>
          <cell r="G2713" t="str">
            <v>CX</v>
          </cell>
          <cell r="H2713" t="str">
            <v>CORTE</v>
          </cell>
        </row>
        <row r="2714">
          <cell r="C2714" t="str">
            <v>01-4027</v>
          </cell>
          <cell r="D2714" t="str">
            <v>TXPADQ040A002</v>
          </cell>
          <cell r="E2714" t="str">
            <v>PEPSICO ALIMENTOS, S.C.A.</v>
          </cell>
          <cell r="F2714" t="str">
            <v>LAMINACION IMPRESA DORITOS MEGA QUESO 150g</v>
          </cell>
          <cell r="G2714" t="str">
            <v>CX</v>
          </cell>
          <cell r="H2714" t="str">
            <v>LAMINACION</v>
          </cell>
        </row>
        <row r="2715">
          <cell r="C2715" t="str">
            <v>01-3818</v>
          </cell>
          <cell r="D2715" t="str">
            <v>TMCLNG089A001</v>
          </cell>
          <cell r="E2715" t="str">
            <v>CELOVEN, C.A.</v>
          </cell>
          <cell r="F2715" t="str">
            <v>LAMINACION IMPRESA DECOCEL SOLIDO NEGRO</v>
          </cell>
          <cell r="G2715" t="str">
            <v>MCL</v>
          </cell>
          <cell r="H2715" t="str">
            <v>LAMINACION</v>
          </cell>
        </row>
        <row r="2716">
          <cell r="C2716" t="str">
            <v>01-4035</v>
          </cell>
          <cell r="D2716" t="str">
            <v>TXPARF040B003</v>
          </cell>
          <cell r="E2716" t="str">
            <v>PEPSICO ALIMENTOS, S.C.A.</v>
          </cell>
          <cell r="F2716" t="str">
            <v>LAMINACION IMPRESA RUFFLES QUESO 125g</v>
          </cell>
          <cell r="G2716" t="str">
            <v>CX</v>
          </cell>
          <cell r="H2716" t="str">
            <v>LAMINACION</v>
          </cell>
        </row>
        <row r="2717">
          <cell r="C2717" t="str">
            <v>01-4034</v>
          </cell>
          <cell r="D2717" t="str">
            <v>TXPARF040A003</v>
          </cell>
          <cell r="E2717" t="str">
            <v>PEPSICO ALIMENTOS, S.C.A.</v>
          </cell>
          <cell r="F2717" t="str">
            <v>LAMINACION IMPRESA RUFFLES QUESO 36g</v>
          </cell>
          <cell r="G2717" t="str">
            <v>CX</v>
          </cell>
          <cell r="H2717" t="str">
            <v>LAMINACION</v>
          </cell>
        </row>
        <row r="2718">
          <cell r="C2718" t="str">
            <v>01-4033</v>
          </cell>
          <cell r="D2718" t="str">
            <v>TMMLPL094A001</v>
          </cell>
          <cell r="E2718" t="str">
            <v>MONTALAR DE VENEZUELA, S.A.</v>
          </cell>
          <cell r="F2718" t="str">
            <v>LAMINACION IMPRESA PAPELON LIMON 500g</v>
          </cell>
          <cell r="G2718" t="str">
            <v>MCL</v>
          </cell>
          <cell r="H2718" t="str">
            <v>LAMINACION</v>
          </cell>
        </row>
        <row r="2719">
          <cell r="C2719" t="str">
            <v>01-4038</v>
          </cell>
          <cell r="D2719" t="str">
            <v>TXPACT040A003</v>
          </cell>
          <cell r="E2719" t="str">
            <v>PEPSICO ALIMENTOS, S.C.A.</v>
          </cell>
          <cell r="F2719" t="str">
            <v>LAMINACION IMPRESA CHEESE TRIS 150g</v>
          </cell>
          <cell r="G2719" t="str">
            <v>CX</v>
          </cell>
          <cell r="H2719" t="str">
            <v>LAMINACION</v>
          </cell>
        </row>
        <row r="2720">
          <cell r="C2720" t="str">
            <v>32-006627</v>
          </cell>
          <cell r="D2720" t="str">
            <v>TMMCGP207A001</v>
          </cell>
          <cell r="E2720" t="str">
            <v>WALTER THOMAS</v>
          </cell>
          <cell r="F2720" t="str">
            <v>LINNER MTP  IMPRESO GARANTIA DE PUREZA</v>
          </cell>
          <cell r="G2720" t="str">
            <v>MCL</v>
          </cell>
          <cell r="H2720" t="str">
            <v>LAMINACION</v>
          </cell>
        </row>
        <row r="2721">
          <cell r="C2721" t="str">
            <v>32-006604</v>
          </cell>
          <cell r="D2721" t="str">
            <v>TMRDGP207A001</v>
          </cell>
          <cell r="E2721" t="str">
            <v>REDICA,  C.A.</v>
          </cell>
          <cell r="F2721" t="str">
            <v>LINER MTP IMP. GARANTIA DE PUREZA</v>
          </cell>
          <cell r="G2721" t="str">
            <v>MCL</v>
          </cell>
          <cell r="H2721" t="str">
            <v>CORTE</v>
          </cell>
        </row>
        <row r="2722">
          <cell r="C2722" t="str">
            <v>32-006570</v>
          </cell>
          <cell r="D2722" t="str">
            <v>TMHCCM023A001</v>
          </cell>
          <cell r="E2722" t="str">
            <v>HELADOS CALI, C.A.</v>
          </cell>
          <cell r="F2722" t="str">
            <v>ENVOLTORIO IMPRESO HELADO CHOCO MANI 70cm3</v>
          </cell>
          <cell r="G2722" t="str">
            <v>CX</v>
          </cell>
          <cell r="H2722" t="str">
            <v>LAMINACION</v>
          </cell>
        </row>
        <row r="2723">
          <cell r="C2723" t="str">
            <v>01-3998</v>
          </cell>
          <cell r="D2723" t="str">
            <v>TMAPKL096A001</v>
          </cell>
          <cell r="E2723" t="str">
            <v>ALIMENTOS POLAR COMERCIAL, C.A.</v>
          </cell>
          <cell r="F2723" t="str">
            <v>LAMINACION IMPRESA KONGA LIMON 30g</v>
          </cell>
          <cell r="G2723" t="str">
            <v>MCL</v>
          </cell>
          <cell r="H2723" t="str">
            <v>LAMINACION</v>
          </cell>
        </row>
        <row r="2724">
          <cell r="C2724" t="str">
            <v>32-006607</v>
          </cell>
          <cell r="D2724" t="str">
            <v>TMARMZ044D001</v>
          </cell>
          <cell r="E2724" t="str">
            <v>ALFONZO RIVAS &amp; CIA, C.A.</v>
          </cell>
          <cell r="F2724" t="str">
            <v>LAMINACION IMPRESA MAIZINA 200g</v>
          </cell>
          <cell r="G2724" t="str">
            <v>MCL</v>
          </cell>
          <cell r="H2724" t="str">
            <v>LAMINACION</v>
          </cell>
        </row>
        <row r="2725">
          <cell r="C2725" t="str">
            <v>01-3399</v>
          </cell>
          <cell r="D2725" t="str">
            <v>TMSCFN105A001</v>
          </cell>
          <cell r="E2725" t="str">
            <v>SERVICIOS INDUTRIALES SERGEIN CHAPARRO</v>
          </cell>
          <cell r="F2725" t="str">
            <v>CINTA LAMINADA LOMO DE CUADERNO NEGRO BRILLANTE</v>
          </cell>
          <cell r="G2725" t="str">
            <v>MCL</v>
          </cell>
          <cell r="H2725" t="str">
            <v>CORTE</v>
          </cell>
        </row>
        <row r="2726">
          <cell r="C2726" t="str">
            <v>01-4109</v>
          </cell>
          <cell r="D2726" t="str">
            <v>TMDSCR130A002</v>
          </cell>
          <cell r="E2726" t="str">
            <v>DEL SUR C.A.</v>
          </cell>
          <cell r="F2726" t="str">
            <v>LAMINACION IMPRESA CAFÉ RIMOLY AL VACIO 256 g</v>
          </cell>
          <cell r="G2726" t="str">
            <v>MCL</v>
          </cell>
          <cell r="H2726" t="str">
            <v>LAMINACION</v>
          </cell>
        </row>
        <row r="2727">
          <cell r="C2727" t="str">
            <v>32-006587</v>
          </cell>
          <cell r="D2727" t="str">
            <v>TXTFCA040C001</v>
          </cell>
          <cell r="E2727" t="str">
            <v>INVERSIONES TORREFACCION DEL CAFÉ, C.A</v>
          </cell>
          <cell r="F2727" t="str">
            <v xml:space="preserve">LAMINACION IMPRESA CAFÉ AMANECER MOLIDO GOURMET 100g </v>
          </cell>
          <cell r="G2727" t="str">
            <v>CX</v>
          </cell>
          <cell r="H2727" t="str">
            <v>LAMINACION</v>
          </cell>
        </row>
        <row r="2728">
          <cell r="C2728" t="str">
            <v>32-006623</v>
          </cell>
          <cell r="D2728" t="str">
            <v>TMCCPR075A001</v>
          </cell>
          <cell r="E2728" t="str">
            <v>CORPORACION TROPICAL COTOPERI, C.A.</v>
          </cell>
          <cell r="F2728" t="str">
            <v>LAMINACION IMPRESA PULPA MORA 397 g</v>
          </cell>
          <cell r="G2728" t="str">
            <v>MCL</v>
          </cell>
          <cell r="H2728" t="str">
            <v>LAMINACION</v>
          </cell>
        </row>
        <row r="2729">
          <cell r="C2729" t="str">
            <v>32-006620</v>
          </cell>
          <cell r="D2729" t="str">
            <v>TMCCPD075A001</v>
          </cell>
          <cell r="E2729" t="str">
            <v>CORPORACION TROPICAL COTOPERI, C.A.</v>
          </cell>
          <cell r="F2729" t="str">
            <v>LAMINACION IMPRESA PULPA DURAZNO 397 g</v>
          </cell>
          <cell r="G2729" t="str">
            <v>MCL</v>
          </cell>
          <cell r="H2729" t="str">
            <v>LAMINACION</v>
          </cell>
        </row>
        <row r="2730">
          <cell r="C2730" t="str">
            <v>01-4110</v>
          </cell>
          <cell r="D2730" t="str">
            <v>TXPCGM023A001</v>
          </cell>
          <cell r="E2730" t="str">
            <v xml:space="preserve">PEPSI-COLA VENEZUELA, C.A. </v>
          </cell>
          <cell r="F2730" t="str">
            <v>ETIQUETA IMPRESA GOLDEN MANZANA 1 L.</v>
          </cell>
          <cell r="G2730" t="str">
            <v>CX</v>
          </cell>
          <cell r="H2730" t="str">
            <v>CORTE</v>
          </cell>
        </row>
        <row r="2731">
          <cell r="C2731" t="str">
            <v>01-4114</v>
          </cell>
          <cell r="D2731" t="str">
            <v>TXPAPS040D002</v>
          </cell>
          <cell r="E2731" t="str">
            <v>PEPSICO ALIMENTOS, S.C.A.</v>
          </cell>
          <cell r="F2731" t="str">
            <v>LAMINACION IMPRESA PEPITO ORIGINAL (SIN VITAMINA) 180g</v>
          </cell>
          <cell r="G2731" t="str">
            <v>CX</v>
          </cell>
          <cell r="H2731" t="str">
            <v>LAMINACION</v>
          </cell>
        </row>
        <row r="2732">
          <cell r="C2732" t="str">
            <v>21-0414</v>
          </cell>
          <cell r="D2732" t="str">
            <v>TXNVND096A001</v>
          </cell>
          <cell r="E2732" t="str">
            <v>NESTLE VENEZUELA, S.A.</v>
          </cell>
          <cell r="F2732" t="str">
            <v>LAMINACION IMPRESA NIDO FORTICRECE 800g</v>
          </cell>
          <cell r="G2732" t="str">
            <v>CX</v>
          </cell>
          <cell r="H2732" t="str">
            <v>LAMINACION</v>
          </cell>
        </row>
        <row r="2733">
          <cell r="C2733" t="str">
            <v>01-4108</v>
          </cell>
          <cell r="D2733" t="str">
            <v>TXMSJN030B002</v>
          </cell>
          <cell r="E2733" t="str">
            <v>MULTINACIONAL DE SABORES C.A.</v>
          </cell>
          <cell r="F2733" t="str">
            <v>ETIQUETA IMPRESA JUSTY   NARANJA 1,5 L</v>
          </cell>
          <cell r="G2733" t="str">
            <v>CX</v>
          </cell>
          <cell r="H2733" t="str">
            <v>CORTE</v>
          </cell>
        </row>
        <row r="2734">
          <cell r="C2734" t="str">
            <v>01-3972</v>
          </cell>
          <cell r="D2734" t="str">
            <v>TXPACB031C001</v>
          </cell>
          <cell r="E2734" t="str">
            <v>PEPSICO ALIMENTOS, S.C.A.</v>
          </cell>
          <cell r="F2734" t="str">
            <v>LAMINACION IMPRESA CHEETOS BOLIQUESO 25g</v>
          </cell>
          <cell r="G2734" t="str">
            <v>CX</v>
          </cell>
          <cell r="H2734" t="str">
            <v>LAMINACION</v>
          </cell>
        </row>
        <row r="2735">
          <cell r="C2735" t="str">
            <v>32-006622</v>
          </cell>
          <cell r="D2735" t="str">
            <v>TMCCPR075A001</v>
          </cell>
          <cell r="E2735" t="str">
            <v>CORPORACION TROPICAL COTOPERI, C.A.</v>
          </cell>
          <cell r="F2735" t="str">
            <v>LAMINACION IMPRESA PULPA MORA 397 g</v>
          </cell>
          <cell r="G2735" t="str">
            <v>MCL</v>
          </cell>
          <cell r="H2735" t="str">
            <v>LAMINACION</v>
          </cell>
        </row>
        <row r="2736">
          <cell r="C2736" t="str">
            <v>01-4111</v>
          </cell>
          <cell r="D2736" t="str">
            <v>TXPADQ045B003</v>
          </cell>
          <cell r="E2736" t="str">
            <v>PEPSICO ALIMENTOS, S.C.A.</v>
          </cell>
          <cell r="F2736" t="str">
            <v>LAMINACION IMPRESA DORITOS MEGA QUESO XXL 420g</v>
          </cell>
          <cell r="G2736" t="str">
            <v>CX</v>
          </cell>
          <cell r="H2736" t="str">
            <v>LAMINACION</v>
          </cell>
        </row>
        <row r="2737">
          <cell r="C2737" t="str">
            <v>01-4113</v>
          </cell>
          <cell r="D2737" t="str">
            <v>TXPACT045A001</v>
          </cell>
          <cell r="E2737" t="str">
            <v>PEPSICO ALIMENTOS, S.C.A.</v>
          </cell>
          <cell r="F2737" t="str">
            <v>LAMINACION IMPRESA CHEESE TRIS XXL 450g</v>
          </cell>
          <cell r="G2737" t="str">
            <v>CX</v>
          </cell>
          <cell r="H2737" t="str">
            <v>LAMINACION</v>
          </cell>
        </row>
        <row r="2738">
          <cell r="C2738" t="str">
            <v>01-4126</v>
          </cell>
          <cell r="D2738" t="str">
            <v>TMSSAL1190001</v>
          </cell>
          <cell r="E2738" t="str">
            <v>ETIQUETAS SOL SIL C.A</v>
          </cell>
          <cell r="F2738" t="str">
            <v>ALUMINIO LAMINADO SIN IMPRESIÓN</v>
          </cell>
          <cell r="G2738" t="str">
            <v>MCL</v>
          </cell>
          <cell r="H2738" t="str">
            <v>CORTE</v>
          </cell>
        </row>
        <row r="2739">
          <cell r="C2739" t="str">
            <v>21-0409</v>
          </cell>
          <cell r="D2739" t="str">
            <v>TXNVRC096A001</v>
          </cell>
          <cell r="E2739" t="str">
            <v>NESTLE VENEZUELA, S.A.</v>
          </cell>
          <cell r="F2739" t="str">
            <v>LAMINACION IMPRESA RICA CHICHA 400g</v>
          </cell>
          <cell r="G2739" t="str">
            <v>CX</v>
          </cell>
          <cell r="H2739" t="str">
            <v>LAMINACION</v>
          </cell>
        </row>
        <row r="2740">
          <cell r="C2740" t="str">
            <v>01-4123</v>
          </cell>
          <cell r="D2740" t="str">
            <v>TMAPAL121B001</v>
          </cell>
          <cell r="E2740" t="str">
            <v>ALIMENTOS POLAR COMERCIAL, C.A.</v>
          </cell>
          <cell r="F2740" t="str">
            <v>ALUMINIO LAMINADO IMPRESO MAVESA 250 g</v>
          </cell>
          <cell r="G2740" t="str">
            <v>MCL</v>
          </cell>
          <cell r="H2740" t="str">
            <v>LAMINACION</v>
          </cell>
        </row>
        <row r="2741">
          <cell r="C2741" t="str">
            <v>01-4125</v>
          </cell>
          <cell r="D2741" t="str">
            <v>TMAPAL121C001</v>
          </cell>
          <cell r="E2741" t="str">
            <v>ALIMENTOS POLAR COMERCIAL, C.A.</v>
          </cell>
          <cell r="F2741" t="str">
            <v>ALUMINIO LAMINADO IMPRESO MAVESA 1 Kg</v>
          </cell>
          <cell r="G2741" t="str">
            <v>MCL</v>
          </cell>
          <cell r="H2741" t="str">
            <v>LAMINACION</v>
          </cell>
        </row>
        <row r="2742">
          <cell r="C2742" t="str">
            <v>01-4124</v>
          </cell>
          <cell r="D2742" t="str">
            <v>TMAPAL121A001</v>
          </cell>
          <cell r="E2742" t="str">
            <v>ALIMENTOS POLAR COMERCIAL, C.A.</v>
          </cell>
          <cell r="F2742" t="str">
            <v>ALUMINIO LAMINADO IMPRESO MAVESA 500g</v>
          </cell>
          <cell r="G2742" t="str">
            <v>MCL</v>
          </cell>
          <cell r="H2742" t="str">
            <v>LAMINACION</v>
          </cell>
        </row>
        <row r="2743">
          <cell r="C2743" t="str">
            <v>32-006615</v>
          </cell>
          <cell r="D2743" t="str">
            <v>TMFTKT097A001</v>
          </cell>
          <cell r="E2743" t="str">
            <v>FABRICA DE PRODUCTOS DE LATEX FAPROTEX, C.A.</v>
          </cell>
          <cell r="F2743" t="str">
            <v>LAMINACION IMPRESA CONDONES KRISTEL TEXTURIZADO</v>
          </cell>
          <cell r="G2743" t="str">
            <v>MCL</v>
          </cell>
          <cell r="H2743" t="str">
            <v>LAMINACION</v>
          </cell>
        </row>
        <row r="2744">
          <cell r="C2744" t="str">
            <v>01-4102</v>
          </cell>
          <cell r="D2744" t="str">
            <v>TMICPS0520001</v>
          </cell>
          <cell r="E2744" t="str">
            <v>INDUSTRIAS CORPAÑAL,C.A.</v>
          </cell>
          <cell r="F2744" t="str">
            <v>POLYPOUCH SILICONIZADO SIN IMPRESIÓN</v>
          </cell>
          <cell r="G2744" t="str">
            <v>MCL</v>
          </cell>
          <cell r="H2744" t="str">
            <v>LAMINACION</v>
          </cell>
        </row>
        <row r="2745">
          <cell r="C2745" t="str">
            <v>21-0415</v>
          </cell>
          <cell r="D2745" t="str">
            <v>TXNVNR096A001</v>
          </cell>
          <cell r="E2745" t="str">
            <v>NESTLE VENEZUELA, S.A.</v>
          </cell>
          <cell r="F2745" t="str">
            <v>LAMINACION IMPRESA CAMPESINA NUTRIRINDE 400g</v>
          </cell>
          <cell r="G2745" t="str">
            <v>CX</v>
          </cell>
          <cell r="H2745" t="str">
            <v>LAMINACION</v>
          </cell>
        </row>
        <row r="2746">
          <cell r="C2746" t="str">
            <v>01-4112</v>
          </cell>
          <cell r="D2746" t="str">
            <v>TXPADQ036A002</v>
          </cell>
          <cell r="E2746" t="str">
            <v>PEPSICO ALIMENTOS, S.C.A.</v>
          </cell>
          <cell r="F2746" t="str">
            <v>LAMINACION IMPRESA DORITOS MEGA QUESO 45g</v>
          </cell>
          <cell r="G2746" t="str">
            <v>CX</v>
          </cell>
          <cell r="H2746" t="str">
            <v>LAMINACION</v>
          </cell>
        </row>
        <row r="2747">
          <cell r="C2747" t="str">
            <v>01-3829</v>
          </cell>
          <cell r="D2747" t="str">
            <v>TMCLAI089A001</v>
          </cell>
          <cell r="E2747" t="str">
            <v>CELOVEN, C.A.</v>
          </cell>
          <cell r="F2747" t="str">
            <v>LAMINACION IMPRESA DECOCEL AZUL INTENSO P-287</v>
          </cell>
          <cell r="G2747" t="str">
            <v>MCL</v>
          </cell>
          <cell r="H2747" t="str">
            <v>LAMINACION</v>
          </cell>
        </row>
        <row r="2748">
          <cell r="C2748" t="str">
            <v>01-3830</v>
          </cell>
          <cell r="D2748" t="str">
            <v>TMCLFU089A001</v>
          </cell>
          <cell r="E2748" t="str">
            <v>CELOVEN, C.A.</v>
          </cell>
          <cell r="F2748" t="str">
            <v>LAMINACION IMPRESA DECOCEL SOLIDO FUCSIA</v>
          </cell>
          <cell r="G2748" t="str">
            <v>MCL</v>
          </cell>
          <cell r="H2748" t="str">
            <v>LAMINACION</v>
          </cell>
        </row>
        <row r="2749">
          <cell r="C2749" t="str">
            <v>01-4070</v>
          </cell>
          <cell r="D2749" t="str">
            <v>TMCLNG089A001</v>
          </cell>
          <cell r="E2749" t="str">
            <v>CELOVEN, C.A.</v>
          </cell>
          <cell r="F2749" t="str">
            <v>LAMINACION IMPRESA DECOCEL SOLIDO NEGRO</v>
          </cell>
          <cell r="G2749" t="str">
            <v>MCL</v>
          </cell>
          <cell r="H2749" t="str">
            <v>LAMINACION</v>
          </cell>
        </row>
        <row r="2750">
          <cell r="C2750" t="str">
            <v>01-4105</v>
          </cell>
          <cell r="D2750" t="str">
            <v>TXMSGN030C002</v>
          </cell>
          <cell r="E2750" t="str">
            <v>MULTINACIONAL DE SABORES C.A.</v>
          </cell>
          <cell r="F2750" t="str">
            <v>ETIQUETA IMPRESA REFRESCO GLUP COLA NEGRA 1 L</v>
          </cell>
          <cell r="G2750" t="str">
            <v>CX</v>
          </cell>
          <cell r="H2750" t="str">
            <v>CORTE</v>
          </cell>
        </row>
        <row r="2751">
          <cell r="C2751" t="str">
            <v>01-4104</v>
          </cell>
          <cell r="D2751" t="str">
            <v>TXMSGK030A001</v>
          </cell>
          <cell r="E2751" t="str">
            <v>MULTINACIONAL DE SABORES C.A.</v>
          </cell>
          <cell r="F2751" t="str">
            <v>ETIQUETA IMPRESA REFRESCO GLUP KOLITA 2 L</v>
          </cell>
          <cell r="G2751" t="str">
            <v>CX</v>
          </cell>
          <cell r="H2751" t="str">
            <v>CORTE</v>
          </cell>
        </row>
        <row r="2752">
          <cell r="C2752" t="str">
            <v>01-4107</v>
          </cell>
          <cell r="D2752" t="str">
            <v>TXMSGU030D002</v>
          </cell>
          <cell r="E2752" t="str">
            <v>MULTINACIONAL DE SABORES C.A.</v>
          </cell>
          <cell r="F2752" t="str">
            <v>ETIQUETA IMPRESA REFRESCO GLUP UVA 1L</v>
          </cell>
          <cell r="G2752" t="str">
            <v>CX</v>
          </cell>
          <cell r="H2752" t="str">
            <v>CORTE</v>
          </cell>
        </row>
        <row r="2753">
          <cell r="C2753" t="str">
            <v>01-4103</v>
          </cell>
          <cell r="D2753" t="str">
            <v>TXMSGU030A001</v>
          </cell>
          <cell r="E2753" t="str">
            <v>MULTINACIONAL DE SABORES C.A.</v>
          </cell>
          <cell r="F2753" t="str">
            <v>ETIQUE IMPRESA REFRESCO GLUP UVA 2L</v>
          </cell>
          <cell r="G2753" t="str">
            <v>CX</v>
          </cell>
          <cell r="H2753" t="str">
            <v>CORTE</v>
          </cell>
        </row>
        <row r="2754">
          <cell r="C2754" t="str">
            <v>01-3823</v>
          </cell>
          <cell r="D2754" t="str">
            <v>TXCLFU029A001</v>
          </cell>
          <cell r="E2754" t="str">
            <v>CELOVEN, C.A.</v>
          </cell>
          <cell r="F2754" t="str">
            <v xml:space="preserve">DECOCEL IMPRESO SOLID0 FUCSIA </v>
          </cell>
          <cell r="G2754" t="str">
            <v>CX</v>
          </cell>
          <cell r="H2754" t="str">
            <v>LAMINACION</v>
          </cell>
        </row>
        <row r="2755">
          <cell r="C2755" t="str">
            <v>01-3822</v>
          </cell>
          <cell r="D2755" t="str">
            <v>TXCLAI029A001</v>
          </cell>
          <cell r="E2755" t="str">
            <v>CELOVEN, C.A.</v>
          </cell>
          <cell r="F2755" t="str">
            <v>DECOCEL IMPRESO SOLIDO AZUL INTENSO P-287</v>
          </cell>
          <cell r="G2755" t="str">
            <v>CX</v>
          </cell>
          <cell r="H2755" t="str">
            <v>LAMINACION</v>
          </cell>
        </row>
        <row r="2756">
          <cell r="C2756" t="str">
            <v>01-4120</v>
          </cell>
          <cell r="D2756" t="str">
            <v>TXPATR049C003</v>
          </cell>
          <cell r="E2756" t="str">
            <v>PEPSICO ALIMENTOS, S.C.A.</v>
          </cell>
          <cell r="F2756" t="str">
            <v>LAMINACION IMPRESA DE TODITO RESUELTO XXL 400g</v>
          </cell>
          <cell r="G2756" t="str">
            <v>CX</v>
          </cell>
          <cell r="H2756" t="str">
            <v>LAMINACION</v>
          </cell>
        </row>
        <row r="2757">
          <cell r="C2757" t="str">
            <v>01-4122</v>
          </cell>
          <cell r="D2757" t="str">
            <v>TMMCGP207A001</v>
          </cell>
          <cell r="E2757" t="str">
            <v>PLASTICOS ESTUGAL C.A.</v>
          </cell>
          <cell r="F2757" t="str">
            <v>LINNER MTP  IMPRESO GARANTIA DE PUREZA</v>
          </cell>
          <cell r="G2757" t="str">
            <v>MCL</v>
          </cell>
          <cell r="H2757" t="str">
            <v>LAMINACION</v>
          </cell>
        </row>
        <row r="2758">
          <cell r="C2758" t="str">
            <v>32-006609</v>
          </cell>
          <cell r="D2758" t="str">
            <v>TXABCA065A002</v>
          </cell>
          <cell r="E2758" t="str">
            <v>ALIMENTOS BOTALON, C.A.</v>
          </cell>
          <cell r="F2758" t="str">
            <v xml:space="preserve"> LAMINACION IMPRESA CAFÉ MOLIDO GOURMET  ARAUCA 200 g</v>
          </cell>
          <cell r="G2758" t="str">
            <v>CX</v>
          </cell>
          <cell r="H2758" t="str">
            <v>LAMINACION</v>
          </cell>
        </row>
        <row r="2759">
          <cell r="C2759" t="str">
            <v>01-4116</v>
          </cell>
          <cell r="D2759" t="str">
            <v>TXPATR040B003</v>
          </cell>
          <cell r="E2759" t="str">
            <v>PEPSICO ALIMENTOS, S.C.A.</v>
          </cell>
          <cell r="F2759" t="str">
            <v>LAMINACION IMPRESA DE TODITO RESUELTO 45g</v>
          </cell>
          <cell r="G2759" t="str">
            <v>CX</v>
          </cell>
          <cell r="H2759" t="str">
            <v>LAMINACION</v>
          </cell>
        </row>
        <row r="2760">
          <cell r="C2760" t="str">
            <v>01-4115</v>
          </cell>
          <cell r="D2760" t="str">
            <v>TXPATR040A003</v>
          </cell>
          <cell r="E2760" t="str">
            <v>PEPSICO ALIMENTOS, S.C.A.</v>
          </cell>
          <cell r="F2760" t="str">
            <v>LAMINACION IMPRESA DE TODITO RESUELTO 130g</v>
          </cell>
          <cell r="G2760" t="str">
            <v>CX</v>
          </cell>
          <cell r="H2760" t="str">
            <v>LAMINACION</v>
          </cell>
        </row>
        <row r="2761">
          <cell r="C2761" t="str">
            <v>32-006629</v>
          </cell>
          <cell r="D2761" t="str">
            <v>TMARYS096A001</v>
          </cell>
          <cell r="E2761" t="str">
            <v>ALFONZO RIVAS &amp; CIA, C.A.</v>
          </cell>
          <cell r="F2761" t="str">
            <v>LAMINACION IMPRESA YELIGHT SIN SABOR 9g</v>
          </cell>
          <cell r="G2761" t="str">
            <v>MCL</v>
          </cell>
          <cell r="H2761" t="str">
            <v>LAMINACION</v>
          </cell>
        </row>
        <row r="2762">
          <cell r="C2762" t="str">
            <v>01-4117</v>
          </cell>
          <cell r="D2762" t="str">
            <v>TXPAMP036A002</v>
          </cell>
          <cell r="E2762" t="str">
            <v>PEPSICO ALIMENTOS, S.C.A.</v>
          </cell>
          <cell r="F2762" t="str">
            <v>LAMINACION IMPRESA CHEETOS MEGA PUFF 110g</v>
          </cell>
          <cell r="G2762" t="str">
            <v>CX</v>
          </cell>
          <cell r="H2762" t="str">
            <v>LAMINACION</v>
          </cell>
        </row>
        <row r="2763">
          <cell r="C2763" t="str">
            <v>01-4119</v>
          </cell>
          <cell r="D2763" t="str">
            <v>TXPARF040A003</v>
          </cell>
          <cell r="E2763" t="str">
            <v>PEPSICO ALIMENTOS, S.C.A.</v>
          </cell>
          <cell r="F2763" t="str">
            <v>LAMINACION IMPRESA RUFFLES QUESO 36g</v>
          </cell>
          <cell r="G2763" t="str">
            <v>CX</v>
          </cell>
          <cell r="H2763" t="str">
            <v>LAMINACION</v>
          </cell>
        </row>
        <row r="2764">
          <cell r="C2764" t="str">
            <v>01-4130</v>
          </cell>
          <cell r="D2764" t="str">
            <v>TXPARF040B003</v>
          </cell>
          <cell r="E2764" t="str">
            <v>PEPSICO ALIMENTOS, S.C.A.</v>
          </cell>
          <cell r="F2764" t="str">
            <v>LAMINACION IMPRESA RUFFLES QUESO 125g</v>
          </cell>
          <cell r="G2764" t="str">
            <v>CX</v>
          </cell>
          <cell r="H2764" t="str">
            <v>LAMINACION</v>
          </cell>
        </row>
        <row r="2765">
          <cell r="C2765" t="str">
            <v>01-4080</v>
          </cell>
          <cell r="D2765" t="str">
            <v>TXCLMA029A001</v>
          </cell>
          <cell r="E2765" t="str">
            <v>CELOVEN, C.A.</v>
          </cell>
          <cell r="F2765" t="str">
            <v>DECOCEL IMPRESO MARGARITAS FONDO AZUL</v>
          </cell>
          <cell r="G2765" t="str">
            <v>CX</v>
          </cell>
          <cell r="H2765" t="str">
            <v>LAMINACION</v>
          </cell>
        </row>
        <row r="2766">
          <cell r="C2766" t="str">
            <v>01-4079</v>
          </cell>
          <cell r="D2766" t="str">
            <v>TXCLMF029A001</v>
          </cell>
          <cell r="E2766" t="str">
            <v>CELOVEN, C.A.</v>
          </cell>
          <cell r="F2766" t="str">
            <v>DECOCEL IMPRESO MARIPOSAS Y FLORES</v>
          </cell>
          <cell r="G2766" t="str">
            <v>CX</v>
          </cell>
          <cell r="H2766" t="str">
            <v>LAMINACION</v>
          </cell>
        </row>
        <row r="2767">
          <cell r="C2767" t="str">
            <v>01-4128</v>
          </cell>
          <cell r="D2767" t="str">
            <v>TMPRLAMINADO</v>
          </cell>
          <cell r="E2767" t="str">
            <v>C.A.V.E.N.C.A.L. CACAOS VENEZOLANOS DE CALIDAD C.A.</v>
          </cell>
          <cell r="F2767" t="str">
            <v>LAMINACION IMPRESA KONGA DURAZNO 30g</v>
          </cell>
          <cell r="G2767" t="str">
            <v>MCL</v>
          </cell>
          <cell r="H2767" t="str">
            <v>LAMINACION</v>
          </cell>
        </row>
        <row r="2768">
          <cell r="C2768" t="str">
            <v>01-4129</v>
          </cell>
          <cell r="D2768" t="str">
            <v>TMPRLAMINADO</v>
          </cell>
          <cell r="E2768" t="str">
            <v>C.A.V.E.N.C.A.L. CACAOS VENEZOLANOS DE CALIDAD C.A.</v>
          </cell>
          <cell r="F2768" t="str">
            <v>LAMINACION IMPRESA KONGA PAPELON LIMON 30g</v>
          </cell>
          <cell r="G2768" t="str">
            <v>MCL</v>
          </cell>
          <cell r="H2768" t="str">
            <v>LAMINACION</v>
          </cell>
        </row>
        <row r="2769">
          <cell r="C2769" t="str">
            <v>01-4087</v>
          </cell>
          <cell r="D2769" t="str">
            <v>TMCLMA089A001</v>
          </cell>
          <cell r="E2769" t="str">
            <v>CELOVEN, C.A.</v>
          </cell>
          <cell r="F2769" t="str">
            <v>LAMINACION IMPRESA DECOCEL MARGARITAS FONDO AZUL</v>
          </cell>
          <cell r="G2769" t="str">
            <v>MCL</v>
          </cell>
          <cell r="H2769" t="str">
            <v>LAMINACION</v>
          </cell>
        </row>
        <row r="2770">
          <cell r="C2770" t="str">
            <v>01-4086</v>
          </cell>
          <cell r="D2770" t="str">
            <v>TMCLMF089A001</v>
          </cell>
          <cell r="E2770" t="str">
            <v>CELOVEN, C.A.</v>
          </cell>
          <cell r="F2770" t="str">
            <v>LAMINACION IMPRESA DECOCEL MARIPOSAS Y FLORES</v>
          </cell>
          <cell r="G2770" t="str">
            <v>MCL</v>
          </cell>
          <cell r="H2770" t="str">
            <v>LAMINACION</v>
          </cell>
        </row>
        <row r="2771">
          <cell r="C2771" t="str">
            <v>01-4135</v>
          </cell>
          <cell r="D2771" t="str">
            <v>TXAVEM028D001</v>
          </cell>
          <cell r="E2771" t="str">
            <v>AMCOR RIGID PACKAGING DE VENEZUELA, S.A.</v>
          </cell>
          <cell r="F2771" t="str">
            <v>ETIQUETA IMPRESA MINALBA 355cc</v>
          </cell>
          <cell r="G2771" t="str">
            <v>CX</v>
          </cell>
          <cell r="H2771" t="str">
            <v>CORTE</v>
          </cell>
        </row>
        <row r="2772">
          <cell r="C2772" t="str">
            <v>01-4134</v>
          </cell>
          <cell r="D2772" t="str">
            <v>TXAVEM028C001</v>
          </cell>
          <cell r="E2772" t="str">
            <v>AMCOR RIGID PACKAGING DE VENEZUELA, S.A.</v>
          </cell>
          <cell r="F2772" t="str">
            <v>ETIQUETA IMPRESA MINALBA 600 cc</v>
          </cell>
          <cell r="G2772" t="str">
            <v>CX</v>
          </cell>
          <cell r="H2772" t="str">
            <v>CORTE</v>
          </cell>
        </row>
        <row r="2773">
          <cell r="C2773" t="str">
            <v>01-4139</v>
          </cell>
          <cell r="D2773" t="str">
            <v>TMAPSC107A001</v>
          </cell>
          <cell r="E2773" t="str">
            <v>ALIMENTOS POLAR COMERCIAL, C.A.</v>
          </cell>
          <cell r="F2773" t="str">
            <v>ETIQUETA MIGURT SABOR CAMBUR 125g</v>
          </cell>
          <cell r="G2773" t="str">
            <v>MCL</v>
          </cell>
          <cell r="H2773" t="str">
            <v>CORTE</v>
          </cell>
        </row>
        <row r="2774">
          <cell r="C2774" t="str">
            <v>01-4137</v>
          </cell>
          <cell r="D2774" t="str">
            <v>TMAPNV107A001</v>
          </cell>
          <cell r="E2774" t="str">
            <v>ALIMENTOS POLAR COMERCIAL, C.A.</v>
          </cell>
          <cell r="F2774" t="str">
            <v>ETIQUETA MIGURT SABOR NARANJA VAINILLA 125g</v>
          </cell>
          <cell r="G2774" t="str">
            <v>MCL</v>
          </cell>
          <cell r="H2774" t="str">
            <v>CORTE</v>
          </cell>
        </row>
        <row r="2775">
          <cell r="C2775" t="str">
            <v>01-4138</v>
          </cell>
          <cell r="D2775" t="str">
            <v>TMAPFP107A003</v>
          </cell>
          <cell r="E2775" t="str">
            <v>ALIMENTOS POLAR COMERCIAL, C.A.</v>
          </cell>
          <cell r="F2775" t="str">
            <v>ETIQUETA MIGURT FRUTA PIÑA 125g</v>
          </cell>
          <cell r="G2775" t="str">
            <v>MCL</v>
          </cell>
          <cell r="H2775" t="str">
            <v>CORTE</v>
          </cell>
        </row>
        <row r="2776">
          <cell r="C2776" t="str">
            <v>01-4136</v>
          </cell>
          <cell r="D2776" t="str">
            <v>TXAVEM028B001</v>
          </cell>
          <cell r="E2776" t="str">
            <v>AMCOR RIGID PACKAGING DE VENEZUELA, S.A.</v>
          </cell>
          <cell r="F2776" t="str">
            <v>ETIQUETA  IMPRESA MINALBA 5 L</v>
          </cell>
          <cell r="G2776" t="str">
            <v>CX</v>
          </cell>
          <cell r="H2776" t="str">
            <v>CORTE</v>
          </cell>
        </row>
        <row r="2777">
          <cell r="C2777" t="str">
            <v>32-006628</v>
          </cell>
          <cell r="D2777" t="str">
            <v>TMARYF096A001</v>
          </cell>
          <cell r="E2777" t="str">
            <v>ALFONZO RIVAS &amp; CIA, C.A.</v>
          </cell>
          <cell r="F2777" t="str">
            <v>LAMINACION IMPRESA YELIGHT FRESA 12g</v>
          </cell>
          <cell r="G2777" t="str">
            <v>MCL</v>
          </cell>
          <cell r="H2777" t="str">
            <v>LAMINACION</v>
          </cell>
        </row>
        <row r="2778">
          <cell r="C2778" t="str">
            <v>32-006630</v>
          </cell>
          <cell r="D2778" t="str">
            <v>TMARFC096A001</v>
          </cell>
          <cell r="E2778" t="str">
            <v>ALFONZO RIVAS &amp; CIA, C.A.</v>
          </cell>
          <cell r="F2778" t="str">
            <v>LAMINACION IMPRESA YELIGHT FUSION CITRICA 12g</v>
          </cell>
          <cell r="G2778" t="str">
            <v>MCL</v>
          </cell>
          <cell r="H2778" t="str">
            <v>LAMINACION</v>
          </cell>
        </row>
        <row r="2779">
          <cell r="C2779" t="str">
            <v>01-4131</v>
          </cell>
          <cell r="D2779" t="str">
            <v>TMAPAL121C001</v>
          </cell>
          <cell r="E2779" t="str">
            <v>ALIMENTOS POLAR COMERCIAL, C.A.</v>
          </cell>
          <cell r="F2779" t="str">
            <v>ALUMINIO LAMINADO IMPRESO MAVESA 1 Kg</v>
          </cell>
          <cell r="G2779" t="str">
            <v>MCL</v>
          </cell>
          <cell r="H2779" t="str">
            <v>LAMINACION</v>
          </cell>
        </row>
        <row r="2780">
          <cell r="C2780" t="str">
            <v>21-0417</v>
          </cell>
          <cell r="D2780" t="str">
            <v>TMMCAE060A001</v>
          </cell>
          <cell r="E2780" t="str">
            <v>DISPRAMAR C.A.</v>
          </cell>
          <cell r="F2780" t="str">
            <v>POLYPOUCH IMPRESO ANTIGRASO ESTANDAR</v>
          </cell>
          <cell r="G2780" t="str">
            <v>MCL</v>
          </cell>
          <cell r="H2780" t="str">
            <v>LAMINACION</v>
          </cell>
        </row>
        <row r="2781">
          <cell r="C2781" t="str">
            <v>32-006631</v>
          </cell>
          <cell r="D2781" t="str">
            <v>TMARMZ044C001</v>
          </cell>
          <cell r="E2781" t="str">
            <v>ALFONZO RIVAS &amp; CIA, C.A.</v>
          </cell>
          <cell r="F2781" t="str">
            <v>LAMINACION IMPRESA MAIZINA 800g</v>
          </cell>
          <cell r="G2781" t="str">
            <v>MCL</v>
          </cell>
          <cell r="H2781" t="str">
            <v>LAMINACION</v>
          </cell>
        </row>
        <row r="2782">
          <cell r="C2782" t="str">
            <v>01-4132</v>
          </cell>
          <cell r="D2782" t="str">
            <v>TMAPAL121A001</v>
          </cell>
          <cell r="E2782" t="str">
            <v>ALIMENTOS POLAR COMERCIAL, C.A.</v>
          </cell>
          <cell r="F2782" t="str">
            <v>ALUMINIO LAMINADO IMPRESO MAVESA 500g</v>
          </cell>
          <cell r="G2782" t="str">
            <v>MCL</v>
          </cell>
          <cell r="H2782" t="str">
            <v>LAMINACION</v>
          </cell>
        </row>
        <row r="2783">
          <cell r="C2783" t="str">
            <v>01-4133</v>
          </cell>
          <cell r="D2783" t="str">
            <v>TMAPAL121B001</v>
          </cell>
          <cell r="E2783" t="str">
            <v>ALIMENTOS POLAR COMERCIAL, C.A.</v>
          </cell>
          <cell r="F2783" t="str">
            <v>ALUMINIO LAMINADO IMPRESO MAVESA 250 g</v>
          </cell>
          <cell r="G2783" t="str">
            <v>MCL</v>
          </cell>
          <cell r="H2783" t="str">
            <v>LAMINACION</v>
          </cell>
        </row>
        <row r="2784">
          <cell r="C2784" t="str">
            <v>32-006614</v>
          </cell>
          <cell r="D2784" t="str">
            <v>TXABFA065A001</v>
          </cell>
          <cell r="E2784" t="str">
            <v>ALIMENTOS BOTALON, C.A.</v>
          </cell>
          <cell r="F2784" t="str">
            <v>LAMINACION IMPRESA CAFÉ MOLIDO GOURMET FLOR DE ARAUCA 500g</v>
          </cell>
          <cell r="G2784" t="str">
            <v>CX</v>
          </cell>
          <cell r="H2784" t="str">
            <v>LAMINACION</v>
          </cell>
        </row>
        <row r="2785">
          <cell r="C2785" t="str">
            <v>01-4142</v>
          </cell>
          <cell r="D2785" t="str">
            <v>TXPCEP023B001</v>
          </cell>
          <cell r="E2785" t="str">
            <v xml:space="preserve">PEPSI-COLA VENEZUELA, C.A. </v>
          </cell>
          <cell r="F2785" t="str">
            <v>ETIQUETA IMPRESA  PEPSI FREE 1 L</v>
          </cell>
          <cell r="G2785" t="str">
            <v>CX</v>
          </cell>
          <cell r="H2785" t="str">
            <v>CORTE</v>
          </cell>
        </row>
        <row r="2786">
          <cell r="C2786" t="str">
            <v>01-4157</v>
          </cell>
          <cell r="D2786" t="str">
            <v>TXPCPL039A001</v>
          </cell>
          <cell r="E2786" t="str">
            <v xml:space="preserve">PEPSI-COLA VENEZUELA, C.A. </v>
          </cell>
          <cell r="F2786" t="str">
            <v>LAMINACION IMPRESA PEPSI LIGHT 2L</v>
          </cell>
          <cell r="G2786" t="str">
            <v>CX</v>
          </cell>
          <cell r="H2786" t="str">
            <v>LAMINACION</v>
          </cell>
        </row>
        <row r="2787">
          <cell r="C2787" t="str">
            <v>01-4144</v>
          </cell>
          <cell r="D2787" t="str">
            <v>TMDMGF043A002</v>
          </cell>
          <cell r="E2787" t="str">
            <v>DEXX MEDICAL INDUSTRIES C.A.</v>
          </cell>
          <cell r="F2787" t="str">
            <v xml:space="preserve">ENVOLTORIOS IMPRESO FRENTE GASAS ESTERILIZADAS </v>
          </cell>
          <cell r="G2787" t="str">
            <v>MCL</v>
          </cell>
          <cell r="H2787" t="str">
            <v>LAMINACION</v>
          </cell>
        </row>
        <row r="2788">
          <cell r="C2788" t="str">
            <v>32-006613</v>
          </cell>
          <cell r="D2788" t="str">
            <v>TXABFA065B002</v>
          </cell>
          <cell r="E2788" t="str">
            <v>ALIMENTOS BOTALON, C.A.</v>
          </cell>
          <cell r="F2788" t="str">
            <v>LAMINACION IMPRESA CAFÉ MOLIDO GOURMET FLOR DE ARAUCA 200g</v>
          </cell>
          <cell r="G2788" t="str">
            <v>CX</v>
          </cell>
          <cell r="H2788" t="str">
            <v>LAMINACION</v>
          </cell>
        </row>
        <row r="2789">
          <cell r="C2789" t="str">
            <v>32-006636</v>
          </cell>
          <cell r="D2789" t="str">
            <v>TMLIPR0550001</v>
          </cell>
          <cell r="E2789" t="str">
            <v>LITO INNOVACIÓN 3.000, C. A.</v>
          </cell>
          <cell r="F2789" t="str">
            <v>POLYPOUCH SIN IMPRESIÓN</v>
          </cell>
          <cell r="G2789" t="str">
            <v>MCL</v>
          </cell>
          <cell r="H2789" t="str">
            <v>LAMINACION</v>
          </cell>
        </row>
        <row r="2790">
          <cell r="C2790" t="str">
            <v>01-4156</v>
          </cell>
          <cell r="D2790" t="str">
            <v>TMDTPS0600001</v>
          </cell>
          <cell r="E2790" t="str">
            <v>DISTINTA, C.A.</v>
          </cell>
          <cell r="F2790" t="str">
            <v>POLYPOUCH SIN IMPRESIÓN</v>
          </cell>
          <cell r="G2790" t="str">
            <v>MCL</v>
          </cell>
          <cell r="H2790" t="str">
            <v>LAMINACION</v>
          </cell>
        </row>
        <row r="2791">
          <cell r="C2791" t="str">
            <v>01-4121</v>
          </cell>
          <cell r="D2791" t="str">
            <v>TMCPAM045A001</v>
          </cell>
          <cell r="E2791" t="str">
            <v>CENTRAL EL PALMAR S.A.</v>
          </cell>
          <cell r="F2791" t="str">
            <v>POLYPOUCH IMPRESO MONTALBAN - MONTALBAN 4 g</v>
          </cell>
          <cell r="G2791" t="str">
            <v>MCL</v>
          </cell>
          <cell r="H2791" t="str">
            <v>LAMINACION</v>
          </cell>
        </row>
        <row r="2792">
          <cell r="C2792" t="str">
            <v>01-4140</v>
          </cell>
          <cell r="D2792" t="str">
            <v>TXPCSC023C001</v>
          </cell>
          <cell r="E2792" t="str">
            <v xml:space="preserve">PEPSI-COLA VENEZUELA, C.A. </v>
          </cell>
          <cell r="F2792" t="str">
            <v>ETIQUETA IMPRESA SEVEN UP CERO 1,5L</v>
          </cell>
          <cell r="G2792" t="str">
            <v>CX</v>
          </cell>
          <cell r="H2792" t="str">
            <v>CORTE</v>
          </cell>
        </row>
        <row r="2793">
          <cell r="C2793" t="str">
            <v>01-4141</v>
          </cell>
          <cell r="D2793" t="str">
            <v>TXPCSC023C001</v>
          </cell>
          <cell r="E2793" t="str">
            <v xml:space="preserve">PEPSI-COLA VENEZUELA, C.A. </v>
          </cell>
          <cell r="F2793" t="str">
            <v>ETIQUETA IMPRESA SEVEN UP CERO 1,5L</v>
          </cell>
          <cell r="G2793" t="str">
            <v>CX</v>
          </cell>
          <cell r="H2793" t="str">
            <v>CORTE</v>
          </cell>
        </row>
        <row r="2794">
          <cell r="C2794" t="str">
            <v>01-4143</v>
          </cell>
          <cell r="D2794" t="str">
            <v xml:space="preserve">TXCPEM023A001  </v>
          </cell>
          <cell r="E2794" t="str">
            <v>CERVECERIA POLAR,C.A.</v>
          </cell>
          <cell r="F2794" t="str">
            <v>ETIQUETA IMPRESA MALTIN POLAR 1,5 L</v>
          </cell>
          <cell r="G2794" t="str">
            <v>CX</v>
          </cell>
          <cell r="H2794" t="str">
            <v>CORTE</v>
          </cell>
        </row>
        <row r="2795">
          <cell r="C2795" t="str">
            <v>01-3827</v>
          </cell>
          <cell r="D2795" t="str">
            <v>TMCLAT089A001</v>
          </cell>
          <cell r="E2795" t="str">
            <v>CELOVEN, C.A.</v>
          </cell>
          <cell r="F2795" t="str">
            <v>LAMINACION IMPRESA DECOCEL SOLIDO AZUL P-300</v>
          </cell>
          <cell r="G2795" t="str">
            <v>MCL</v>
          </cell>
          <cell r="H2795" t="str">
            <v>LAMINACION</v>
          </cell>
        </row>
        <row r="2796">
          <cell r="C2796" t="str">
            <v>01-4145</v>
          </cell>
          <cell r="D2796" t="str">
            <v>TMMLPL072A001</v>
          </cell>
          <cell r="E2796" t="str">
            <v>MONTALAR DE VENEZUELA, S.A.</v>
          </cell>
          <cell r="F2796" t="str">
            <v>LAMINACIÓN IMPRESA PAPELÓN LIMÓN 115g</v>
          </cell>
          <cell r="G2796" t="str">
            <v>MCL</v>
          </cell>
          <cell r="H2796" t="str">
            <v>LAMINACION</v>
          </cell>
        </row>
        <row r="2797">
          <cell r="C2797" t="str">
            <v>01-4146</v>
          </cell>
          <cell r="D2797" t="str">
            <v>TMMLPJ072A001</v>
          </cell>
          <cell r="E2797" t="str">
            <v>MONTALAR DE VENEZUELA, S.A.</v>
          </cell>
          <cell r="F2797" t="str">
            <v>LAMINACIÓN IMPRESA PAPELÓN LIMÓN JENGIBRE 115g</v>
          </cell>
          <cell r="G2797" t="str">
            <v>MCL</v>
          </cell>
          <cell r="H2797" t="str">
            <v>LAMINACION</v>
          </cell>
        </row>
        <row r="2798">
          <cell r="C2798" t="str">
            <v>01-4147</v>
          </cell>
          <cell r="D2798" t="str">
            <v>TMMLPH072A001</v>
          </cell>
          <cell r="E2798" t="str">
            <v>MONTALAR DE VENEZUELA, S.A.</v>
          </cell>
          <cell r="F2798" t="str">
            <v>LAMINACIÓN IMPRESA PAPELÓN LIMÓN HIERBABUENA 115g</v>
          </cell>
          <cell r="G2798" t="str">
            <v>MCL</v>
          </cell>
          <cell r="H2798" t="str">
            <v>LAMINACION</v>
          </cell>
        </row>
        <row r="2799">
          <cell r="C2799" t="str">
            <v>01-4154</v>
          </cell>
          <cell r="D2799" t="str">
            <v>TXMSJN030B002</v>
          </cell>
          <cell r="E2799" t="str">
            <v>MULTINACIONAL DE SABORES C.A.</v>
          </cell>
          <cell r="F2799" t="str">
            <v>ETIQUETA IMPRESA JUSTY   NARANJA 1,5 L</v>
          </cell>
          <cell r="G2799" t="str">
            <v>CX</v>
          </cell>
          <cell r="H2799" t="str">
            <v>CORTE</v>
          </cell>
        </row>
        <row r="2800">
          <cell r="C2800" t="str">
            <v>01-4150</v>
          </cell>
          <cell r="D2800" t="str">
            <v>TXMSGK030A001</v>
          </cell>
          <cell r="E2800" t="str">
            <v>MULTINACIONAL DE SABORES C.A.</v>
          </cell>
          <cell r="F2800" t="str">
            <v>ETIQUETA IMPRESA REFRESCO GLUP KOLITA 2 L</v>
          </cell>
          <cell r="G2800" t="str">
            <v>CX</v>
          </cell>
          <cell r="H2800" t="str">
            <v>CORTE</v>
          </cell>
        </row>
        <row r="2801">
          <cell r="C2801" t="str">
            <v>01-4152</v>
          </cell>
          <cell r="D2801" t="str">
            <v>TXMSGK030C002</v>
          </cell>
          <cell r="E2801" t="str">
            <v>MULTINACIONAL DE SABORES C.A.</v>
          </cell>
          <cell r="F2801" t="str">
            <v>ETIQUETA IMPRESA REFRESCO GLUP KOLITA 1L</v>
          </cell>
          <cell r="G2801" t="str">
            <v>CX</v>
          </cell>
          <cell r="H2801" t="str">
            <v>CORTE</v>
          </cell>
        </row>
        <row r="2802">
          <cell r="C2802" t="str">
            <v>01-4106</v>
          </cell>
          <cell r="D2802" t="str">
            <v>TXMSGF030C002</v>
          </cell>
          <cell r="E2802" t="str">
            <v>MULTINACIONAL DE SABORES C.A.</v>
          </cell>
          <cell r="F2802" t="str">
            <v>ETIQUETA IMPRESA REFRESCO GLUP FRESH 1L</v>
          </cell>
          <cell r="G2802" t="str">
            <v>CX</v>
          </cell>
          <cell r="H2802" t="str">
            <v>CORTE</v>
          </cell>
        </row>
        <row r="2803">
          <cell r="C2803" t="str">
            <v>01-4158</v>
          </cell>
          <cell r="D2803" t="str">
            <v>TMSSAL1190001</v>
          </cell>
          <cell r="E2803" t="str">
            <v>ETIQUETAS SOL SIL C.A</v>
          </cell>
          <cell r="F2803" t="str">
            <v>ALUMINIO LAMINADO SIN IMPRESIÓN</v>
          </cell>
          <cell r="G2803" t="str">
            <v>MCL</v>
          </cell>
          <cell r="H2803" t="str">
            <v>CORTE</v>
          </cell>
        </row>
        <row r="2804">
          <cell r="C2804" t="str">
            <v>01-4148</v>
          </cell>
          <cell r="D2804" t="str">
            <v>TXMSGF030A001</v>
          </cell>
          <cell r="E2804" t="str">
            <v>MULTINACIONAL DE SABORES C.A.</v>
          </cell>
          <cell r="F2804" t="str">
            <v>ETIQUE IMPRESA REFRESCO GLUP FRESH 2L</v>
          </cell>
          <cell r="G2804" t="str">
            <v>CX</v>
          </cell>
          <cell r="H2804" t="str">
            <v>CORTE</v>
          </cell>
        </row>
        <row r="2805">
          <cell r="C2805" t="str">
            <v>01-4151</v>
          </cell>
          <cell r="D2805" t="str">
            <v>TXMSGU030D002</v>
          </cell>
          <cell r="E2805" t="str">
            <v>MULTINACIONAL DE SABORES C.A.</v>
          </cell>
          <cell r="F2805" t="str">
            <v>ETIQUETA IMPRESA REFRESCO GLUP UVA 1L</v>
          </cell>
          <cell r="G2805" t="str">
            <v>CX</v>
          </cell>
          <cell r="H2805" t="str">
            <v>CORTE</v>
          </cell>
        </row>
        <row r="2806">
          <cell r="C2806" t="str">
            <v>01-4155</v>
          </cell>
          <cell r="D2806" t="str">
            <v>TXPARO040B002</v>
          </cell>
          <cell r="E2806" t="str">
            <v>PEPSICO ALIMENTOS, S.C.A.</v>
          </cell>
          <cell r="F2806" t="str">
            <v>LAMINACION IMPRESA RUFFLES ORIGINAL 36g (LINEA NOSOTRAS)</v>
          </cell>
          <cell r="G2806" t="str">
            <v>CX</v>
          </cell>
          <cell r="H2806" t="str">
            <v>LAMINACION</v>
          </cell>
        </row>
        <row r="2807">
          <cell r="C2807" t="str">
            <v>01-4145</v>
          </cell>
          <cell r="D2807" t="str">
            <v>TMMLPL072A001</v>
          </cell>
          <cell r="E2807" t="str">
            <v>MONTALAR DE VENEZUELA, S.A.</v>
          </cell>
          <cell r="F2807" t="str">
            <v>LAMINACIÓN IMPRESA PAPELÓN LIMÓN 115g</v>
          </cell>
          <cell r="G2807" t="str">
            <v>MCL</v>
          </cell>
          <cell r="H2807" t="str">
            <v>LAMINACION</v>
          </cell>
        </row>
        <row r="2808">
          <cell r="C2808" t="str">
            <v>01-4149</v>
          </cell>
          <cell r="D2808" t="str">
            <v>TXMSGU030A001</v>
          </cell>
          <cell r="E2808" t="str">
            <v>MULTINACIONAL DE SABORES C.A.</v>
          </cell>
          <cell r="F2808" t="str">
            <v>ETIQUE IMPRESA REFRESCO GLUP UVA 2L</v>
          </cell>
          <cell r="G2808" t="str">
            <v>CX</v>
          </cell>
          <cell r="H2808" t="str">
            <v>CORTE</v>
          </cell>
        </row>
        <row r="2809">
          <cell r="C2809" t="str">
            <v>01-4170</v>
          </cell>
          <cell r="D2809" t="str">
            <v>TMAPAL1250001</v>
          </cell>
          <cell r="E2809" t="str">
            <v>ALIMENTOS POLAR COMERCIAL, C.A.</v>
          </cell>
          <cell r="F2809" t="str">
            <v>ALUMINIO LAMINADO SIN IMPRESIÓN</v>
          </cell>
          <cell r="G2809" t="str">
            <v>MCL</v>
          </cell>
          <cell r="H2809" t="str">
            <v>LAMINACION</v>
          </cell>
        </row>
        <row r="2810">
          <cell r="C2810" t="str">
            <v>01-4160</v>
          </cell>
          <cell r="D2810" t="str">
            <v>TMCOAL1190001</v>
          </cell>
          <cell r="E2810" t="str">
            <v>CONSORCIO OLEAGINOSO PORTUGUESA, S.A.</v>
          </cell>
          <cell r="F2810" t="str">
            <v>ALUMINIO LAMINADO SIN IMPRESIÓN</v>
          </cell>
          <cell r="G2810" t="str">
            <v>MCL</v>
          </cell>
          <cell r="H2810" t="str">
            <v>LAMINACION</v>
          </cell>
        </row>
        <row r="2811">
          <cell r="C2811" t="str">
            <v>01-4161</v>
          </cell>
          <cell r="D2811" t="str">
            <v>TXPANM040A001</v>
          </cell>
          <cell r="E2811" t="str">
            <v>PEPSICO ALIMENTOS, S.C.A.</v>
          </cell>
          <cell r="F2811" t="str">
            <v>LAMINACION IMPRESA NATUCHIPS MADURITO 150g</v>
          </cell>
          <cell r="G2811" t="str">
            <v>CX</v>
          </cell>
          <cell r="H2811" t="str">
            <v>LAMINACION</v>
          </cell>
        </row>
        <row r="2812">
          <cell r="C2812" t="str">
            <v>01-4081</v>
          </cell>
          <cell r="D2812" t="str">
            <v>TXCLDR029A001</v>
          </cell>
          <cell r="E2812" t="str">
            <v>CELOVEN, C.A.</v>
          </cell>
          <cell r="F2812" t="str">
            <v>DECOCEL IMPRESO RUSTICO</v>
          </cell>
          <cell r="G2812" t="str">
            <v>CX</v>
          </cell>
          <cell r="H2812" t="str">
            <v>LAMINACION</v>
          </cell>
        </row>
        <row r="2813">
          <cell r="C2813" t="str">
            <v>01-4166</v>
          </cell>
          <cell r="D2813" t="str">
            <v>TXAVEM028C001</v>
          </cell>
          <cell r="E2813" t="str">
            <v>AMCOR RIGID PACKAGING DE VENEZUELA, S.A.</v>
          </cell>
          <cell r="F2813" t="str">
            <v>ETIQUETA IMPRESA MINALBA 600 cc</v>
          </cell>
          <cell r="G2813" t="str">
            <v>CX</v>
          </cell>
          <cell r="H2813" t="str">
            <v>CORTE</v>
          </cell>
        </row>
        <row r="2814">
          <cell r="C2814" t="str">
            <v>01-4127</v>
          </cell>
          <cell r="D2814" t="str">
            <v>TMAHPG0700001</v>
          </cell>
          <cell r="E2814" t="str">
            <v>ALIMENTOS HEINZ, C.A.</v>
          </cell>
          <cell r="F2814" t="str">
            <v>POLYPOUCH SIN IMPRESIÓN (LAMINADO PARA GELATINA)</v>
          </cell>
          <cell r="G2814" t="str">
            <v>MCL</v>
          </cell>
          <cell r="H2814" t="str">
            <v>LAMINACION</v>
          </cell>
        </row>
        <row r="2815">
          <cell r="C2815" t="str">
            <v>01-4169</v>
          </cell>
          <cell r="D2815" t="str">
            <v>TXAVEM028A001</v>
          </cell>
          <cell r="E2815" t="str">
            <v>AMCOR RIGID PACKAGING DE VENEZUELA, S.A.</v>
          </cell>
          <cell r="F2815" t="str">
            <v>ETIQUETA IMPRESA MINALBA 1,5 L</v>
          </cell>
          <cell r="G2815" t="str">
            <v>CX</v>
          </cell>
          <cell r="H2815" t="str">
            <v>CORTE</v>
          </cell>
        </row>
        <row r="2816">
          <cell r="C2816" t="str">
            <v>01-4167</v>
          </cell>
          <cell r="D2816" t="str">
            <v>TXAVEM028D001</v>
          </cell>
          <cell r="E2816" t="str">
            <v>AMCOR RIGID PACKAGING DE VENEZUELA, S.A.</v>
          </cell>
          <cell r="F2816" t="str">
            <v>ETIQUETA IMPRESA MINALBA 355cc</v>
          </cell>
          <cell r="G2816" t="str">
            <v>CX</v>
          </cell>
          <cell r="H2816" t="str">
            <v>CORTE</v>
          </cell>
        </row>
        <row r="2817">
          <cell r="C2817" t="str">
            <v>01-4168</v>
          </cell>
          <cell r="D2817" t="str">
            <v>TXAVEM028B001</v>
          </cell>
          <cell r="E2817" t="str">
            <v>AMCOR RIGID PACKAGING DE VENEZUELA, S.A.</v>
          </cell>
          <cell r="F2817" t="str">
            <v>ETIQUETA  IMPRESA MINALBA 5 L</v>
          </cell>
          <cell r="G2817" t="str">
            <v>CX</v>
          </cell>
          <cell r="H2817" t="str">
            <v>CORTE</v>
          </cell>
        </row>
        <row r="2818">
          <cell r="C2818" t="str">
            <v>32-006639</v>
          </cell>
          <cell r="D2818" t="str">
            <v>TMRDGP207A001</v>
          </cell>
          <cell r="E2818" t="str">
            <v>REDICA,  C.A.</v>
          </cell>
          <cell r="F2818" t="str">
            <v>LINER MTP IMP. GARANTIA DE PUREZA</v>
          </cell>
          <cell r="G2818" t="str">
            <v>CX</v>
          </cell>
          <cell r="H2818" t="str">
            <v>CORTE</v>
          </cell>
        </row>
        <row r="2819">
          <cell r="C2819" t="str">
            <v>01-4159</v>
          </cell>
          <cell r="D2819" t="str">
            <v>TMMCGP207A001</v>
          </cell>
          <cell r="E2819" t="str">
            <v>PASTICOS ESTUGAL. C.A.</v>
          </cell>
          <cell r="F2819" t="str">
            <v>LINNER MTP  IMPRESO GARANTIA DE PUREZA</v>
          </cell>
          <cell r="G2819" t="str">
            <v>MCL</v>
          </cell>
          <cell r="H2819" t="str">
            <v>LAMINACION</v>
          </cell>
        </row>
        <row r="2820">
          <cell r="C2820" t="str">
            <v>01-4163</v>
          </cell>
          <cell r="D2820" t="str">
            <v>TMAYGP207A001</v>
          </cell>
          <cell r="E2820" t="str">
            <v>ANAYANSI,C.A.</v>
          </cell>
          <cell r="F2820" t="str">
            <v>LINER MTP IMPRESO GARANTIA DE PUREZA</v>
          </cell>
          <cell r="G2820" t="str">
            <v>MCL</v>
          </cell>
          <cell r="H2820" t="str">
            <v>LAMINACION</v>
          </cell>
        </row>
        <row r="2821">
          <cell r="C2821" t="str">
            <v>01-4164</v>
          </cell>
          <cell r="D2821" t="str">
            <v>TMAYGP207A003</v>
          </cell>
          <cell r="E2821" t="str">
            <v>ANAYANSI,C.A.</v>
          </cell>
          <cell r="F2821" t="str">
            <v>LINER TERMOSELLABLE MTP  IMPRESO GARANTIA DE PUREZA</v>
          </cell>
          <cell r="G2821" t="str">
            <v>MCL</v>
          </cell>
          <cell r="H2821" t="str">
            <v>LAMINACION</v>
          </cell>
        </row>
        <row r="2822">
          <cell r="C2822" t="str">
            <v>01-4088</v>
          </cell>
          <cell r="D2822" t="str">
            <v>TMCLDR089A001</v>
          </cell>
          <cell r="E2822" t="str">
            <v>CELOVEN, C.A.</v>
          </cell>
          <cell r="F2822" t="str">
            <v>LAMINACION IMPRESA DECOCEL RUSTICO</v>
          </cell>
          <cell r="G2822" t="str">
            <v>MCL</v>
          </cell>
          <cell r="H2822" t="str">
            <v>LAMINACION</v>
          </cell>
        </row>
        <row r="2823">
          <cell r="C2823" t="str">
            <v>01-4086</v>
          </cell>
          <cell r="D2823" t="str">
            <v>TMCLMF089A001</v>
          </cell>
          <cell r="E2823" t="str">
            <v>CELOVEN, C.A.</v>
          </cell>
          <cell r="F2823" t="str">
            <v>LAMINACION IMPRESA DECOCEL MARIPOSAS Y FLORES</v>
          </cell>
          <cell r="G2823" t="str">
            <v>MCL</v>
          </cell>
          <cell r="H2823" t="str">
            <v>LAMINACION</v>
          </cell>
        </row>
        <row r="2824">
          <cell r="C2824" t="str">
            <v>01-4087</v>
          </cell>
          <cell r="D2824" t="str">
            <v>TMCLMA089A001</v>
          </cell>
          <cell r="E2824" t="str">
            <v>CELOVEN, C.A.</v>
          </cell>
          <cell r="F2824" t="str">
            <v>LAMINACION IMPRESA DECOCEL MARGARITAS FONDO AZUL</v>
          </cell>
          <cell r="G2824" t="str">
            <v>MCL</v>
          </cell>
          <cell r="H2824" t="str">
            <v>LAMINACION</v>
          </cell>
        </row>
        <row r="2825">
          <cell r="C2825" t="str">
            <v>01-4078</v>
          </cell>
          <cell r="D2825" t="str">
            <v>TMCLFU089A001</v>
          </cell>
          <cell r="E2825" t="str">
            <v>CELOVEN, C.A.</v>
          </cell>
          <cell r="F2825" t="str">
            <v>LAMINACION IMPRESA DECOCEL SOLIDO FUCSIA</v>
          </cell>
          <cell r="G2825" t="str">
            <v>MCL</v>
          </cell>
          <cell r="H2825" t="str">
            <v>LAMINACION</v>
          </cell>
        </row>
        <row r="2826">
          <cell r="C2826" t="str">
            <v>01-4082</v>
          </cell>
          <cell r="D2826" t="str">
            <v>TXCLDF029A001</v>
          </cell>
          <cell r="E2826" t="str">
            <v>CELOVEN, C.A.</v>
          </cell>
          <cell r="F2826" t="str">
            <v>DECOCEL IMPRESO MUNDO FANTASIA</v>
          </cell>
          <cell r="G2826" t="str">
            <v>CX</v>
          </cell>
          <cell r="H2826" t="str">
            <v>LAMINACION</v>
          </cell>
        </row>
        <row r="2827">
          <cell r="C2827" t="str">
            <v>01-4173</v>
          </cell>
          <cell r="D2827" t="str">
            <v>TXPATR040A003</v>
          </cell>
          <cell r="E2827" t="str">
            <v>PEPSICO ALIMENTOS, S.C.A.</v>
          </cell>
          <cell r="F2827" t="str">
            <v>LAMINACION IMPRESA DE TODITO RESUELTO 130g</v>
          </cell>
          <cell r="G2827" t="str">
            <v>CX</v>
          </cell>
          <cell r="H2827" t="str">
            <v>LAMINACION</v>
          </cell>
        </row>
        <row r="2828">
          <cell r="C2828" t="str">
            <v>01-4175</v>
          </cell>
          <cell r="D2828" t="str">
            <v>TXPARF040A003</v>
          </cell>
          <cell r="E2828" t="str">
            <v>PEPSICO ALIMENTOS, S.C.A.</v>
          </cell>
          <cell r="F2828" t="str">
            <v>LAMINACION IMPRESA RUFFLES QUESO 36g</v>
          </cell>
          <cell r="G2828" t="str">
            <v>CX</v>
          </cell>
          <cell r="H2828" t="str">
            <v>LAMINACION</v>
          </cell>
        </row>
        <row r="2829">
          <cell r="C2829" t="str">
            <v>01-4060</v>
          </cell>
          <cell r="D2829" t="str">
            <v>TXCLRS029A001</v>
          </cell>
          <cell r="E2829" t="str">
            <v>CELOVEN, C.A.</v>
          </cell>
          <cell r="F2829" t="str">
            <v>DECOCEL IMPRESO SOLIDO ROSADO P-210</v>
          </cell>
          <cell r="G2829" t="str">
            <v>MCL</v>
          </cell>
          <cell r="H2829" t="str">
            <v>LAMINACION</v>
          </cell>
        </row>
        <row r="2830">
          <cell r="C2830" t="str">
            <v>01-4064</v>
          </cell>
          <cell r="D2830" t="str">
            <v>TXCLFU029A001</v>
          </cell>
          <cell r="E2830" t="str">
            <v>CELOVEN, C.A.</v>
          </cell>
          <cell r="F2830" t="str">
            <v xml:space="preserve">DECOCEL IMPRESO SOLID0 FUCSIA </v>
          </cell>
          <cell r="G2830" t="str">
            <v>CX</v>
          </cell>
          <cell r="H2830" t="str">
            <v>LAMINACION</v>
          </cell>
        </row>
        <row r="2831">
          <cell r="C2831" t="str">
            <v>01-4051</v>
          </cell>
          <cell r="D2831" t="str">
            <v>TXCLRP029A001</v>
          </cell>
          <cell r="E2831" t="str">
            <v>CELOVEN, C.A.</v>
          </cell>
          <cell r="F2831" t="str">
            <v xml:space="preserve">DECOCEL IMPRESO SOLIDO ROJO PIGMENTADO </v>
          </cell>
          <cell r="G2831" t="str">
            <v>CX</v>
          </cell>
          <cell r="H2831" t="str">
            <v>LAMINACION</v>
          </cell>
        </row>
        <row r="2832">
          <cell r="C2832" t="str">
            <v>01-3820</v>
          </cell>
          <cell r="D2832" t="str">
            <v>TXCLAT029A001</v>
          </cell>
          <cell r="E2832" t="str">
            <v>CELOVEN, C.A.</v>
          </cell>
          <cell r="F2832" t="str">
            <v>DECOCEL IMPRESO SOLIDO AZUL P-300</v>
          </cell>
          <cell r="G2832" t="str">
            <v>CX</v>
          </cell>
          <cell r="H2832" t="str">
            <v>LAMINACION</v>
          </cell>
        </row>
        <row r="2833">
          <cell r="C2833" t="str">
            <v>01-4052</v>
          </cell>
          <cell r="D2833" t="str">
            <v>TXCLAT029A001</v>
          </cell>
          <cell r="E2833" t="str">
            <v>CELOVEN, C.A.</v>
          </cell>
          <cell r="F2833" t="str">
            <v>DECOCEL IMPRESO SOLIDO AZUL P-300</v>
          </cell>
          <cell r="G2833" t="str">
            <v>CX</v>
          </cell>
          <cell r="H2833" t="str">
            <v>LAMINACION</v>
          </cell>
        </row>
        <row r="2834">
          <cell r="C2834" t="str">
            <v>01-4065</v>
          </cell>
          <cell r="D2834" t="str">
            <v>TMCLRP089A001</v>
          </cell>
          <cell r="E2834" t="str">
            <v>CELOVEN, C.A.</v>
          </cell>
          <cell r="F2834" t="str">
            <v>LAMINACION IMPRESA DECOCEL SOLIDO ROJO PIGMENTADO</v>
          </cell>
          <cell r="G2834" t="str">
            <v>MCL</v>
          </cell>
          <cell r="H2834" t="str">
            <v>LAMINACION</v>
          </cell>
        </row>
        <row r="2835">
          <cell r="C2835" t="str">
            <v>01-4066</v>
          </cell>
          <cell r="D2835" t="str">
            <v>TMCLAT089A001</v>
          </cell>
          <cell r="E2835" t="str">
            <v>CELOVEN, C.A.</v>
          </cell>
          <cell r="F2835" t="str">
            <v>LAMINACION IMPRESA DECOCEL SOLIDO AZUL P-300</v>
          </cell>
          <cell r="G2835" t="str">
            <v>MCL</v>
          </cell>
          <cell r="H2835" t="str">
            <v>LAMINACION</v>
          </cell>
        </row>
        <row r="2836">
          <cell r="C2836" t="str">
            <v>01-4176</v>
          </cell>
          <cell r="D2836" t="str">
            <v>TXPAPS040C002</v>
          </cell>
          <cell r="E2836" t="str">
            <v>PEPSICO ALIMENTOS, S.C.A.</v>
          </cell>
          <cell r="F2836" t="str">
            <v>LAMINACION IMPRESA PEPITO ORIGINAL (SIN VITAMINAS) 80g</v>
          </cell>
          <cell r="G2836" t="str">
            <v>CX</v>
          </cell>
          <cell r="H2836" t="str">
            <v>LAMINACION</v>
          </cell>
        </row>
        <row r="2837">
          <cell r="C2837" t="str">
            <v>01-4057</v>
          </cell>
          <cell r="D2837" t="str">
            <v>TXCLAI029A001</v>
          </cell>
          <cell r="E2837" t="str">
            <v>CELOVEN, C.A.</v>
          </cell>
          <cell r="F2837" t="str">
            <v>DECOCEL IMPRESO SOLIDO AZUL INTENSO P-287</v>
          </cell>
          <cell r="G2837" t="str">
            <v>CX</v>
          </cell>
          <cell r="H2837" t="str">
            <v>LAMINACION</v>
          </cell>
        </row>
        <row r="2838">
          <cell r="C2838" t="str">
            <v>01-4177</v>
          </cell>
          <cell r="D2838" t="str">
            <v>TXPAPS040D002</v>
          </cell>
          <cell r="E2838" t="str">
            <v>PEPSICO ALIMENTOS, S.C.A.</v>
          </cell>
          <cell r="F2838" t="str">
            <v>LAMINACION IMPRESA PEPITO ORIGINAL (SIN VITAMINA) 180g</v>
          </cell>
          <cell r="G2838" t="str">
            <v>CX</v>
          </cell>
          <cell r="H2838" t="str">
            <v>LAMINACION</v>
          </cell>
        </row>
        <row r="2839">
          <cell r="C2839" t="str">
            <v>01-4174</v>
          </cell>
          <cell r="D2839" t="str">
            <v>TXPACB040C003</v>
          </cell>
          <cell r="E2839" t="str">
            <v>PEPSICO ALIMENTOS, S.C.A.</v>
          </cell>
          <cell r="F2839" t="str">
            <v>LAMINACION IMPRESA CHEETOS BOLIQUESO 150g</v>
          </cell>
          <cell r="G2839" t="str">
            <v>CX</v>
          </cell>
          <cell r="H2839" t="str">
            <v>LAMINACION</v>
          </cell>
        </row>
        <row r="2840">
          <cell r="C2840" t="str">
            <v>32-006643</v>
          </cell>
          <cell r="D2840" t="str">
            <v>TMMCGP207A001</v>
          </cell>
          <cell r="E2840" t="str">
            <v>MONDELEZ VZ,C.A</v>
          </cell>
          <cell r="F2840" t="str">
            <v>LINNER MTP  IMPRESO GARANTIA DE PUREZA</v>
          </cell>
          <cell r="G2840" t="str">
            <v>MCL</v>
          </cell>
          <cell r="H2840" t="str">
            <v>LAMINACION</v>
          </cell>
        </row>
        <row r="2841">
          <cell r="C2841" t="str">
            <v>32-006642</v>
          </cell>
          <cell r="D2841" t="str">
            <v>TMMCGP207A004</v>
          </cell>
          <cell r="E2841" t="str">
            <v>MONDELEZ VZ,C.A</v>
          </cell>
          <cell r="F2841" t="str">
            <v>LINER MTP IMPRESO GARANTIA DE PUREZA</v>
          </cell>
          <cell r="G2841" t="str">
            <v>MCL</v>
          </cell>
          <cell r="H2841" t="str">
            <v>CORTE</v>
          </cell>
        </row>
        <row r="2842">
          <cell r="C2842" t="str">
            <v>01-4171</v>
          </cell>
          <cell r="D2842" t="str">
            <v>TXPANP049A001</v>
          </cell>
          <cell r="E2842" t="str">
            <v>PEPSICO ALIMENTOS, S.C.A.</v>
          </cell>
          <cell r="F2842" t="str">
            <v>LAMINACION IMPRESA NATUCHIPS PLATANITOS 300g</v>
          </cell>
          <cell r="G2842" t="str">
            <v>CX</v>
          </cell>
          <cell r="H2842" t="str">
            <v>LAMINACION</v>
          </cell>
        </row>
        <row r="2843">
          <cell r="C2843" t="str">
            <v>01-4071</v>
          </cell>
          <cell r="D2843" t="str">
            <v>TMCLAI089A001</v>
          </cell>
          <cell r="E2843" t="str">
            <v>CELOVEN, C.A.</v>
          </cell>
          <cell r="F2843" t="str">
            <v>LAMINACION IMPRESA DECOCEL AZUL INTENSO P-287</v>
          </cell>
          <cell r="G2843" t="str">
            <v>MCL</v>
          </cell>
          <cell r="H2843" t="str">
            <v>LAMINACION</v>
          </cell>
        </row>
        <row r="2844">
          <cell r="C2844" t="str">
            <v>01-4074</v>
          </cell>
          <cell r="D2844" t="str">
            <v>TMCLRS089A001</v>
          </cell>
          <cell r="E2844" t="str">
            <v>CELOVEN, C.A.</v>
          </cell>
          <cell r="F2844" t="str">
            <v>LAMINACION IMPRESA DECOCEL SOLIDO ROSADO P-210</v>
          </cell>
          <cell r="G2844" t="str">
            <v>MCL</v>
          </cell>
          <cell r="H2844" t="str">
            <v>LAMINACION</v>
          </cell>
        </row>
        <row r="2845">
          <cell r="C2845" t="str">
            <v>01-4089</v>
          </cell>
          <cell r="D2845" t="str">
            <v>TMCLDF089A001</v>
          </cell>
          <cell r="E2845" t="str">
            <v>CELOVEN, C.A.</v>
          </cell>
          <cell r="F2845" t="str">
            <v>LAMINACION IMPRESA DECOCEL MUNDO FANTASIA</v>
          </cell>
          <cell r="G2845" t="str">
            <v>MCL</v>
          </cell>
          <cell r="H2845" t="str">
            <v>LAMINACION</v>
          </cell>
        </row>
        <row r="2846">
          <cell r="C2846" t="str">
            <v>01-4165</v>
          </cell>
          <cell r="D2846" t="str">
            <v>TMANTM0480001</v>
          </cell>
          <cell r="E2846" t="str">
            <v>ALIMENTOS NINA, C.A</v>
          </cell>
          <cell r="F2846" t="str">
            <v>LAMINACION TAPAS MINITINA SIN IMPRESIÓN</v>
          </cell>
          <cell r="G2846" t="str">
            <v>MCL</v>
          </cell>
          <cell r="H2846" t="str">
            <v>LAMINACION</v>
          </cell>
        </row>
        <row r="2847">
          <cell r="C2847" t="str">
            <v>32-006641</v>
          </cell>
          <cell r="D2847" t="str">
            <v>TMLVPL071B001</v>
          </cell>
          <cell r="E2847" t="str">
            <v>LEVAPAN VENEZOLANA, S.A.</v>
          </cell>
          <cell r="F2847" t="str">
            <v>POLYPOUCH PARAFINADO IMPRESO LEVAPAN</v>
          </cell>
          <cell r="G2847" t="str">
            <v>MCL</v>
          </cell>
          <cell r="H2847" t="str">
            <v>LAMINACION</v>
          </cell>
        </row>
        <row r="2848">
          <cell r="C2848" t="str">
            <v>01-4177</v>
          </cell>
          <cell r="D2848" t="str">
            <v>TXPAPS040D002</v>
          </cell>
          <cell r="E2848" t="str">
            <v>PEPSICO ALIMENTOS, S.C.A.</v>
          </cell>
          <cell r="F2848" t="str">
            <v>LAMINACION IMPRESA PEPITO ORIGINAL (SIN VITAMINA) 180g</v>
          </cell>
          <cell r="G2848" t="str">
            <v>CX</v>
          </cell>
          <cell r="H2848" t="str">
            <v>LAMINACION</v>
          </cell>
        </row>
        <row r="2849">
          <cell r="C2849" t="str">
            <v>01-4172</v>
          </cell>
          <cell r="D2849" t="str">
            <v>TXPADQ036A002</v>
          </cell>
          <cell r="E2849" t="str">
            <v>PEPSICO ALIMENTOS, S.C.A.</v>
          </cell>
          <cell r="F2849" t="str">
            <v>LAMINACION IMPRESA DORITOS MEGA QUESO 45g</v>
          </cell>
          <cell r="G2849" t="str">
            <v>CX</v>
          </cell>
          <cell r="H2849" t="str">
            <v>LAMINACION</v>
          </cell>
        </row>
        <row r="2850">
          <cell r="C2850" t="str">
            <v>01-4186</v>
          </cell>
          <cell r="D2850" t="str">
            <v>TMMCGP207A001</v>
          </cell>
          <cell r="E2850" t="str">
            <v>MORROCEL C.A.</v>
          </cell>
          <cell r="F2850" t="str">
            <v>LINNER MTP  IMPRESO GARANTIA DE PUREZA</v>
          </cell>
          <cell r="G2850" t="str">
            <v>MCL</v>
          </cell>
          <cell r="H2850" t="str">
            <v>LAMINACION</v>
          </cell>
        </row>
        <row r="2851">
          <cell r="C2851" t="str">
            <v>01-4178</v>
          </cell>
          <cell r="D2851" t="str">
            <v>TXPCPS023A001</v>
          </cell>
          <cell r="E2851" t="str">
            <v xml:space="preserve">PEPSI-COLA VENEZUELA, C.A. </v>
          </cell>
          <cell r="F2851" t="str">
            <v>ETIQUETA IMPRESA PEPSI SENDA PAPA 2L</v>
          </cell>
          <cell r="G2851" t="str">
            <v>CX</v>
          </cell>
          <cell r="H2851" t="str">
            <v>CORTE</v>
          </cell>
        </row>
        <row r="2852">
          <cell r="C2852" t="str">
            <v>01-4179</v>
          </cell>
          <cell r="D2852" t="str">
            <v>TXPCPS023A001</v>
          </cell>
          <cell r="E2852" t="str">
            <v xml:space="preserve">PEPSI-COLA VENEZUELA, C.A. </v>
          </cell>
          <cell r="F2852" t="str">
            <v>ETIQUETA IMPRESA PEPSI SENDA PAPA 2L</v>
          </cell>
          <cell r="G2852" t="str">
            <v>CX</v>
          </cell>
          <cell r="H2852" t="str">
            <v>CORTE</v>
          </cell>
        </row>
        <row r="2853">
          <cell r="C2853" t="str">
            <v>01-4180</v>
          </cell>
          <cell r="D2853" t="str">
            <v>TXPCPS023A001</v>
          </cell>
          <cell r="E2853" t="str">
            <v xml:space="preserve">PEPSI-COLA VENEZUELA, C.A. </v>
          </cell>
          <cell r="F2853" t="str">
            <v>ETIQUETA IMPRESA PEPSI SENDA PAPA 2L</v>
          </cell>
          <cell r="G2853" t="str">
            <v>CX</v>
          </cell>
          <cell r="H2853" t="str">
            <v>CORTE</v>
          </cell>
        </row>
        <row r="2854">
          <cell r="C2854" t="str">
            <v>32-006616</v>
          </cell>
          <cell r="D2854" t="str">
            <v>TMFTKT097A001</v>
          </cell>
          <cell r="E2854" t="str">
            <v>FABRICA DE PRODUCTOS DE LATEX FAPROTEX, C.A.</v>
          </cell>
          <cell r="F2854" t="str">
            <v>LAMINACION IMPRESA CONDONES KRISTEL TEXTURIZADO</v>
          </cell>
          <cell r="G2854" t="str">
            <v>MCL</v>
          </cell>
          <cell r="H2854" t="str">
            <v>LAMINACION</v>
          </cell>
        </row>
        <row r="2855">
          <cell r="C2855" t="str">
            <v>01-4182</v>
          </cell>
          <cell r="D2855" t="str">
            <v>TMAPAL121B001</v>
          </cell>
          <cell r="E2855" t="str">
            <v>ALIMENTOS POLAR COMERCIAL, C.A.</v>
          </cell>
          <cell r="F2855" t="str">
            <v>ALUMINIO LAMINADO IMPRESO MAVESA 250 g</v>
          </cell>
          <cell r="G2855" t="str">
            <v>MCL</v>
          </cell>
          <cell r="H2855" t="str">
            <v>LAMINACION</v>
          </cell>
        </row>
        <row r="2856">
          <cell r="C2856" t="str">
            <v>01-4183</v>
          </cell>
          <cell r="D2856" t="str">
            <v>TMAPAL127A001</v>
          </cell>
          <cell r="E2856" t="str">
            <v>ALIMENTOS POLAR COMERCIAL, C.A.</v>
          </cell>
          <cell r="F2856" t="str">
            <v>ALUMINIO LAMINADO IMPRESO MAVESA 500g</v>
          </cell>
          <cell r="G2856" t="str">
            <v>MCL</v>
          </cell>
          <cell r="H2856" t="str">
            <v>LAMINACION</v>
          </cell>
        </row>
        <row r="2857">
          <cell r="C2857" t="str">
            <v>32-006635</v>
          </cell>
          <cell r="D2857" t="str">
            <v>TMARFF040A002</v>
          </cell>
          <cell r="E2857" t="str">
            <v>ALFONZO RIVAS &amp; CIA, C.A.</v>
          </cell>
          <cell r="F2857" t="str">
            <v>LAMINACION IMPRESA FLIPS FUDGE CHOCOLATE 50g</v>
          </cell>
          <cell r="G2857" t="str">
            <v>CX</v>
          </cell>
          <cell r="H2857" t="str">
            <v>LAMINACION</v>
          </cell>
        </row>
        <row r="2858">
          <cell r="C2858" t="str">
            <v>01-4181</v>
          </cell>
          <cell r="D2858" t="str">
            <v>TMAPAL127C001</v>
          </cell>
          <cell r="E2858" t="str">
            <v>ALIMENTOS POLAR COMERCIAL, C.A.</v>
          </cell>
          <cell r="F2858" t="str">
            <v>ALUMINIO LAMINADO IMPRESO MAVESA 1 Kg</v>
          </cell>
          <cell r="G2858" t="str">
            <v>MCL</v>
          </cell>
          <cell r="H2858" t="str">
            <v>LAMINACION</v>
          </cell>
        </row>
        <row r="2859">
          <cell r="C2859" t="str">
            <v>01-4191</v>
          </cell>
          <cell r="D2859" t="str">
            <v>TXAVEM028C001</v>
          </cell>
          <cell r="E2859" t="str">
            <v>AMCOR RIGID PACKAGING DE VENEZUELA, S.A.</v>
          </cell>
          <cell r="F2859" t="str">
            <v>ETIQUETA IMPRESA MINALBA 600 cc</v>
          </cell>
          <cell r="G2859" t="str">
            <v>CX</v>
          </cell>
          <cell r="H2859" t="str">
            <v>CORTE</v>
          </cell>
        </row>
        <row r="2860">
          <cell r="C2860" t="str">
            <v>01-4194</v>
          </cell>
          <cell r="D2860" t="str">
            <v>TXAVEM028B001</v>
          </cell>
          <cell r="E2860" t="str">
            <v>AMCOR RIGID PACKAGING DE VENEZUELA, S.A.</v>
          </cell>
          <cell r="F2860" t="str">
            <v>ETIQUETA  IMPRESA MINALBA 5 L</v>
          </cell>
          <cell r="G2860" t="str">
            <v>CX</v>
          </cell>
          <cell r="H2860" t="str">
            <v>CORTE</v>
          </cell>
        </row>
        <row r="2861">
          <cell r="C2861" t="str">
            <v>01-4092</v>
          </cell>
          <cell r="D2861" t="str">
            <v>TMCLDH089A001</v>
          </cell>
          <cell r="E2861" t="str">
            <v>CELOVEN, C.A.</v>
          </cell>
          <cell r="F2861" t="str">
            <v>LAMINACION IMPRESA DECOCEL HELADOS</v>
          </cell>
          <cell r="G2861" t="str">
            <v>MCL</v>
          </cell>
          <cell r="H2861" t="str">
            <v>LAMINACION</v>
          </cell>
        </row>
        <row r="2862">
          <cell r="C2862" t="str">
            <v>01-4091</v>
          </cell>
          <cell r="D2862" t="str">
            <v>TMCLZE089A001</v>
          </cell>
          <cell r="E2862" t="str">
            <v>CELOVEN, C.A.</v>
          </cell>
          <cell r="F2862" t="str">
            <v>LAMINACION IMPRESA DECOCEL ZAPATOS TODOS ESTRELLAS</v>
          </cell>
          <cell r="G2862" t="str">
            <v>MCL</v>
          </cell>
          <cell r="H2862" t="str">
            <v>LAMINACION</v>
          </cell>
        </row>
        <row r="2863">
          <cell r="C2863" t="str">
            <v>01-4084</v>
          </cell>
          <cell r="D2863" t="str">
            <v>TXCLZE029A001</v>
          </cell>
          <cell r="E2863" t="str">
            <v>CELOVEN, C.A.</v>
          </cell>
          <cell r="F2863" t="str">
            <v>DECOCEL IMPRESO ZAPATOS TODOS ESTRELLAS</v>
          </cell>
          <cell r="G2863" t="str">
            <v>CX</v>
          </cell>
          <cell r="H2863" t="str">
            <v>LAMINACION</v>
          </cell>
        </row>
        <row r="2864">
          <cell r="C2864" t="str">
            <v>01-4085</v>
          </cell>
          <cell r="D2864" t="str">
            <v>TXCLDH029A001</v>
          </cell>
          <cell r="E2864" t="str">
            <v>CELOVEN, C.A.</v>
          </cell>
          <cell r="F2864" t="str">
            <v>DECOCEL IMPRESA HELADOS</v>
          </cell>
          <cell r="G2864" t="str">
            <v>CX</v>
          </cell>
          <cell r="H2864" t="str">
            <v>LAMINACION</v>
          </cell>
        </row>
        <row r="2865">
          <cell r="C2865" t="str">
            <v>01-4203</v>
          </cell>
          <cell r="D2865" t="str">
            <v>TMIBIV045A001</v>
          </cell>
          <cell r="E2865" t="str">
            <v>INDUSTRIAS IBERIA, C.A.</v>
          </cell>
          <cell r="F2865" t="str">
            <v>LAMINACION IMPRESA INFUSION TE VERDE</v>
          </cell>
          <cell r="G2865" t="str">
            <v>MCL</v>
          </cell>
          <cell r="H2865" t="str">
            <v>LAMINACION</v>
          </cell>
        </row>
        <row r="2866">
          <cell r="C2866" t="str">
            <v>01-4201</v>
          </cell>
          <cell r="D2866" t="str">
            <v>TMIBIN045A001</v>
          </cell>
          <cell r="E2866" t="str">
            <v>INDUSTRIAS IBERIA, C.A.</v>
          </cell>
          <cell r="F2866" t="str">
            <v>LAMINACION IMPRESA INFUSION TE NEGRO</v>
          </cell>
          <cell r="G2866" t="str">
            <v>MCL</v>
          </cell>
          <cell r="H2866" t="str">
            <v>LAMINACION</v>
          </cell>
        </row>
        <row r="2867">
          <cell r="C2867" t="str">
            <v>01-4193</v>
          </cell>
          <cell r="D2867" t="str">
            <v>TXAVEM028A001</v>
          </cell>
          <cell r="E2867" t="str">
            <v>AMCOR RIGID PACKAGING DE VENEZUELA, S.A.</v>
          </cell>
          <cell r="F2867" t="str">
            <v>ETIQUETA IMPRESA MINALBA 1,5 L</v>
          </cell>
          <cell r="G2867" t="str">
            <v>CX</v>
          </cell>
          <cell r="H2867" t="str">
            <v>CORTE</v>
          </cell>
        </row>
        <row r="2868">
          <cell r="C2868" t="str">
            <v>01-4200</v>
          </cell>
          <cell r="D2868" t="str">
            <v>TMAPAL1190010</v>
          </cell>
          <cell r="E2868" t="str">
            <v>ALIMENTOS POLAR COMERCIAL, C.A.</v>
          </cell>
          <cell r="F2868" t="str">
            <v>ALUMINIO LAMINADO SIN IMPRESIÓN</v>
          </cell>
          <cell r="G2868" t="str">
            <v>MCL</v>
          </cell>
          <cell r="H2868" t="str">
            <v>LAMINACION</v>
          </cell>
        </row>
        <row r="2869">
          <cell r="C2869" t="str">
            <v>01-4193</v>
          </cell>
          <cell r="D2869" t="str">
            <v>TXAVEM028A001</v>
          </cell>
          <cell r="E2869" t="str">
            <v>AMCOR RIGID PACKAGING DE VENEZUELA, S.A.</v>
          </cell>
          <cell r="F2869" t="str">
            <v>ETIQUETA IMPRESA MINALBA 1,5 L</v>
          </cell>
          <cell r="G2869" t="str">
            <v>CX</v>
          </cell>
          <cell r="H2869" t="str">
            <v>CORTE</v>
          </cell>
        </row>
        <row r="2870">
          <cell r="C2870" t="str">
            <v>01-4192</v>
          </cell>
          <cell r="D2870" t="str">
            <v>TXAVEM028D001</v>
          </cell>
          <cell r="E2870" t="str">
            <v>AMCOR RIGID PACKAGING DE VENEZUELA, S.A.</v>
          </cell>
          <cell r="F2870" t="str">
            <v>ETIQUETA IMPRESA MINALBA 355cc</v>
          </cell>
          <cell r="G2870" t="str">
            <v>CX</v>
          </cell>
          <cell r="H2870" t="str">
            <v>CORTE</v>
          </cell>
        </row>
        <row r="2871">
          <cell r="C2871" t="str">
            <v>01-4195</v>
          </cell>
          <cell r="D2871" t="str">
            <v>TXPADQ036A002</v>
          </cell>
          <cell r="E2871" t="str">
            <v>PEPSICO ALIMENTOS, S.C.A.</v>
          </cell>
          <cell r="F2871" t="str">
            <v>LAMINACION IMPRESA DORITOS MEGA QUESO 45g</v>
          </cell>
          <cell r="G2871" t="str">
            <v>CX</v>
          </cell>
          <cell r="H2871" t="str">
            <v>LAMINACION</v>
          </cell>
        </row>
        <row r="2872">
          <cell r="C2872" t="str">
            <v>01-4208</v>
          </cell>
          <cell r="D2872" t="str">
            <v>TXPACT040B003</v>
          </cell>
          <cell r="E2872" t="str">
            <v>PEPSICO ALIMENTOS, S.C.A.</v>
          </cell>
          <cell r="F2872" t="str">
            <v>LAMINACION IMPRESA CHEESE TRIS 54g</v>
          </cell>
          <cell r="G2872" t="str">
            <v>CX</v>
          </cell>
          <cell r="H2872" t="str">
            <v>LAMINACION</v>
          </cell>
        </row>
        <row r="2873">
          <cell r="C2873" t="str">
            <v>01-4207</v>
          </cell>
          <cell r="D2873" t="str">
            <v>TXPACT040A003</v>
          </cell>
          <cell r="E2873" t="str">
            <v>PEPSICO ALIMENTOS, S.C.A.</v>
          </cell>
          <cell r="F2873" t="str">
            <v>LAMINACION IMPRESA CHEESE TRIS 150g</v>
          </cell>
          <cell r="G2873" t="str">
            <v>CX</v>
          </cell>
          <cell r="H2873" t="str">
            <v>LAMINACION</v>
          </cell>
        </row>
        <row r="2874">
          <cell r="C2874" t="str">
            <v>01-4196</v>
          </cell>
          <cell r="D2874" t="str">
            <v>TXPATR040B003</v>
          </cell>
          <cell r="E2874" t="str">
            <v>PEPSICO ALIMENTOS, S.C.A.</v>
          </cell>
          <cell r="F2874" t="str">
            <v>LAMINACION IMPRESA DE TODITO RESUELTO 45g</v>
          </cell>
          <cell r="G2874" t="str">
            <v>CX</v>
          </cell>
          <cell r="H2874" t="str">
            <v>LAMINACION</v>
          </cell>
        </row>
        <row r="2875">
          <cell r="C2875" t="str">
            <v>01-4197</v>
          </cell>
          <cell r="D2875" t="str">
            <v>TXPATR040A003</v>
          </cell>
          <cell r="E2875" t="str">
            <v>PEPSICO ALIMENTOS, S.C.A.</v>
          </cell>
          <cell r="F2875" t="str">
            <v>LAMINACION IMPRESA DE TODITO RESUELTO 130g</v>
          </cell>
          <cell r="G2875" t="str">
            <v>CX</v>
          </cell>
          <cell r="H2875" t="str">
            <v>LAMINACION</v>
          </cell>
        </row>
        <row r="2876">
          <cell r="C2876" t="str">
            <v>32-006644</v>
          </cell>
          <cell r="D2876" t="str">
            <v>TXNVMP040A002</v>
          </cell>
          <cell r="E2876" t="str">
            <v>NUCITA VENEZOLANA. NUCIVEN, C.A.</v>
          </cell>
          <cell r="F2876" t="str">
            <v>LAMINACION IMPRESA MAX  PIRULIN 34g</v>
          </cell>
          <cell r="G2876" t="str">
            <v>CX</v>
          </cell>
          <cell r="H2876" t="str">
            <v>LAMINACION</v>
          </cell>
        </row>
        <row r="2877">
          <cell r="C2877" t="str">
            <v>32-006632</v>
          </cell>
          <cell r="D2877" t="str">
            <v>TXECEC028C001</v>
          </cell>
          <cell r="E2877" t="str">
            <v>EMBOTELLADORA CRISTAL;C.A.</v>
          </cell>
          <cell r="F2877" t="str">
            <v>ETIQUETA IMPRESA AGUA MINERAL CRYSTAL 1,5 L</v>
          </cell>
          <cell r="G2877" t="str">
            <v>CX</v>
          </cell>
          <cell r="H2877" t="str">
            <v>CORTE</v>
          </cell>
        </row>
        <row r="2878">
          <cell r="C2878" t="str">
            <v>01-4206</v>
          </cell>
          <cell r="D2878" t="str">
            <v>TXPARF040A003</v>
          </cell>
          <cell r="E2878" t="str">
            <v>PEPSICO ALIMENTOS, S.C.A.</v>
          </cell>
          <cell r="F2878" t="str">
            <v>LAMINACION IMPRESA RUFFLES QUESO 36g</v>
          </cell>
          <cell r="G2878" t="str">
            <v>CX</v>
          </cell>
          <cell r="H2878" t="str">
            <v>LAMINACION</v>
          </cell>
        </row>
        <row r="2879">
          <cell r="C2879" t="str">
            <v>01-4205</v>
          </cell>
          <cell r="D2879" t="str">
            <v>TXPARF040B003</v>
          </cell>
          <cell r="E2879" t="str">
            <v>PEPSICO ALIMENTOS, S.C.A.</v>
          </cell>
          <cell r="F2879" t="str">
            <v>LAMINACION IMPRESA RUFFLES QUESO 125g</v>
          </cell>
          <cell r="G2879" t="str">
            <v>CX</v>
          </cell>
          <cell r="H2879" t="str">
            <v>LAMINACION</v>
          </cell>
        </row>
        <row r="2880">
          <cell r="C2880" t="str">
            <v>32-006652</v>
          </cell>
          <cell r="D2880" t="str">
            <v>TXABCA032B001</v>
          </cell>
          <cell r="E2880" t="str">
            <v>ALIMENTOS BOTALON, C.A.</v>
          </cell>
          <cell r="F2880" t="str">
            <v>LAMINACION IMPRESA CAFÉ ARAUCA 50g</v>
          </cell>
          <cell r="G2880" t="str">
            <v>CX</v>
          </cell>
          <cell r="H2880" t="str">
            <v>LAMINACION</v>
          </cell>
        </row>
        <row r="2881">
          <cell r="C2881" t="str">
            <v>01-4211</v>
          </cell>
          <cell r="D2881" t="str">
            <v>TXPAAQ081A001</v>
          </cell>
          <cell r="E2881" t="str">
            <v>PEPSICO ALIMENTOS, S.C.A.</v>
          </cell>
          <cell r="F2881" t="str">
            <v xml:space="preserve">LAMINACION IMPRESA ANAQUEL MULTIMARCA </v>
          </cell>
          <cell r="G2881" t="str">
            <v>CX</v>
          </cell>
          <cell r="H2881" t="str">
            <v>LAMINACION</v>
          </cell>
        </row>
        <row r="2882">
          <cell r="C2882" t="str">
            <v>01-4209</v>
          </cell>
          <cell r="D2882" t="str">
            <v>TXPANP040A001</v>
          </cell>
          <cell r="E2882" t="str">
            <v>PEPSICO ALIMENTOS, S.C.A.</v>
          </cell>
          <cell r="F2882" t="str">
            <v>LAMINACION IMPRESA NATUCHIPS PLATANITOS 80g</v>
          </cell>
          <cell r="G2882" t="str">
            <v>CX</v>
          </cell>
          <cell r="H2882" t="str">
            <v>LAMINACION</v>
          </cell>
        </row>
        <row r="2883">
          <cell r="C2883" t="str">
            <v>01-4210</v>
          </cell>
          <cell r="D2883" t="str">
            <v>TXPANP040B001</v>
          </cell>
          <cell r="E2883" t="str">
            <v>PEPSICO ALIMENTOS, S.C.A.</v>
          </cell>
          <cell r="F2883" t="str">
            <v>LAMINACION IMPRESA NATUCHIPS PLATANITOS 150g</v>
          </cell>
          <cell r="G2883" t="str">
            <v>CX</v>
          </cell>
          <cell r="H2883" t="str">
            <v>LAMINACION</v>
          </cell>
        </row>
        <row r="2884">
          <cell r="C2884" t="str">
            <v>01-4198</v>
          </cell>
          <cell r="D2884" t="str">
            <v>TXPAMP036A002</v>
          </cell>
          <cell r="E2884" t="str">
            <v>PEPSICO ALIMENTOS, S.C.A.</v>
          </cell>
          <cell r="F2884" t="str">
            <v>LAMINACION IMPRESA CHEETOS MEGA PUFF 110g</v>
          </cell>
          <cell r="G2884" t="str">
            <v>CX</v>
          </cell>
          <cell r="H2884" t="str">
            <v>LAMINACION</v>
          </cell>
        </row>
        <row r="2885">
          <cell r="C2885" t="str">
            <v>01-4209</v>
          </cell>
          <cell r="D2885" t="str">
            <v>TXPANP040A001</v>
          </cell>
          <cell r="E2885" t="str">
            <v>PEPSICO ALIMENTOS, S.C.A.</v>
          </cell>
          <cell r="F2885" t="str">
            <v>LAMINACION IMPRESA NATUCHIPS PLATANITOS 80g</v>
          </cell>
          <cell r="G2885" t="str">
            <v>CX</v>
          </cell>
          <cell r="H2885" t="str">
            <v>LAMINACION</v>
          </cell>
        </row>
        <row r="2886">
          <cell r="C2886" t="str">
            <v>32-006612</v>
          </cell>
          <cell r="D2886" t="str">
            <v>TXABSS065C002</v>
          </cell>
          <cell r="E2886" t="str">
            <v>ALIMENTOS BOTALON, C.A.</v>
          </cell>
          <cell r="F2886" t="str">
            <v>LAMINACION IMPRESA CAFÉ MOLIDO GOURMET SAN SALVADOR 200g</v>
          </cell>
          <cell r="G2886" t="str">
            <v>CX</v>
          </cell>
          <cell r="H2886" t="str">
            <v>LAMINACION</v>
          </cell>
        </row>
        <row r="2887">
          <cell r="C2887" t="str">
            <v>01-4219</v>
          </cell>
          <cell r="D2887" t="str">
            <v>TMTTGP207A001</v>
          </cell>
          <cell r="E2887" t="str">
            <v xml:space="preserve">INDUSTRIAS DE TAPAS TAIME, C.A </v>
          </cell>
          <cell r="F2887" t="str">
            <v>LINER MTP IMP. GARANTIA DE PUREZA</v>
          </cell>
          <cell r="G2887" t="str">
            <v>MCL</v>
          </cell>
          <cell r="H2887" t="str">
            <v>LAMINACION</v>
          </cell>
        </row>
        <row r="2888">
          <cell r="C2888" t="str">
            <v>32-006610</v>
          </cell>
          <cell r="D2888" t="str">
            <v>TXABSS065B002</v>
          </cell>
          <cell r="E2888" t="str">
            <v>ALIMENTOS BOTALON, C.A.</v>
          </cell>
          <cell r="F2888" t="str">
            <v>LAMINACION IMPRESA CAFÉ MOLIDO GOURMET SAN SALVADOR 500 g</v>
          </cell>
          <cell r="G2888" t="str">
            <v>CX</v>
          </cell>
          <cell r="H2888" t="str">
            <v>LAMINACION</v>
          </cell>
        </row>
        <row r="2889">
          <cell r="C2889" t="str">
            <v>32-006638</v>
          </cell>
          <cell r="D2889" t="str">
            <v>TMARMZ076B002</v>
          </cell>
          <cell r="E2889" t="str">
            <v>ALFONZO RIVAS &amp; CIA, C.A.</v>
          </cell>
          <cell r="F2889" t="str">
            <v>LAMINACION IMPRESA MAIZINA 120 g</v>
          </cell>
          <cell r="G2889" t="str">
            <v>MCL</v>
          </cell>
          <cell r="H2889" t="str">
            <v>LAMINACION</v>
          </cell>
        </row>
        <row r="2890">
          <cell r="C2890" t="str">
            <v>32-006647</v>
          </cell>
          <cell r="D2890" t="str">
            <v>TXHCMP028A001</v>
          </cell>
          <cell r="E2890" t="str">
            <v>HELADOS CALI, C.A.</v>
          </cell>
          <cell r="F2890" t="str">
            <v>ENVOLTORIO IMPRESO HELADOS MAX POLET 122cm³</v>
          </cell>
          <cell r="G2890" t="str">
            <v>CX</v>
          </cell>
          <cell r="H2890" t="str">
            <v>CORTE</v>
          </cell>
        </row>
        <row r="2891">
          <cell r="C2891" t="str">
            <v>01-4083</v>
          </cell>
          <cell r="D2891" t="str">
            <v>TXCLVJ029A001</v>
          </cell>
          <cell r="E2891" t="str">
            <v>CELOVEN, C.A.</v>
          </cell>
          <cell r="F2891" t="str">
            <v xml:space="preserve">DECOCEL IMPRESO VIDEO JUEGOS </v>
          </cell>
          <cell r="G2891" t="str">
            <v>CX</v>
          </cell>
          <cell r="H2891" t="str">
            <v>LAMINACION</v>
          </cell>
        </row>
        <row r="2892">
          <cell r="C2892" t="str">
            <v>01-4212</v>
          </cell>
          <cell r="D2892" t="str">
            <v>TMAHSK120A001</v>
          </cell>
          <cell r="E2892" t="str">
            <v>ALIMENTOS HEINZ, C.A.</v>
          </cell>
          <cell r="F2892" t="str">
            <v>LAMINACION IMPRESA SACHET KETCHUP 10g</v>
          </cell>
          <cell r="G2892" t="str">
            <v>MCL</v>
          </cell>
          <cell r="H2892" t="str">
            <v>LAMINACION</v>
          </cell>
        </row>
        <row r="2893">
          <cell r="C2893" t="str">
            <v>01-4090</v>
          </cell>
          <cell r="D2893" t="str">
            <v>TMCLVJ089A001</v>
          </cell>
          <cell r="E2893" t="str">
            <v>CELOVEN, C.A.</v>
          </cell>
          <cell r="F2893" t="str">
            <v>LAMINACION IMPRESA DECOCEL VIDEO JUEGOS</v>
          </cell>
          <cell r="G2893" t="str">
            <v>MCL</v>
          </cell>
          <cell r="H2893" t="str">
            <v>LAMINACION</v>
          </cell>
        </row>
        <row r="2894">
          <cell r="C2894" t="str">
            <v>01-4214</v>
          </cell>
          <cell r="D2894" t="str">
            <v>TMAPAL1190020</v>
          </cell>
          <cell r="E2894" t="str">
            <v>ALIMENTOS POLAR COMERCIAL, C.A.</v>
          </cell>
          <cell r="F2894" t="str">
            <v>ALUMINIO LAMINADO SIN IMPRESIÓN</v>
          </cell>
          <cell r="G2894" t="str">
            <v>MCL</v>
          </cell>
          <cell r="H2894" t="str">
            <v>LAMINACION</v>
          </cell>
        </row>
        <row r="2895">
          <cell r="C2895" t="str">
            <v>01-4220</v>
          </cell>
          <cell r="D2895" t="str">
            <v>TMAPAL1190010</v>
          </cell>
          <cell r="E2895" t="str">
            <v>ALIMENTOS POLAR COMERCIAL, C.A.</v>
          </cell>
          <cell r="F2895" t="str">
            <v>ALUMINIO LAMINADO SIN IMPRESIÓN</v>
          </cell>
          <cell r="G2895" t="str">
            <v>MCL</v>
          </cell>
          <cell r="H2895" t="str">
            <v>LAMINACION</v>
          </cell>
        </row>
        <row r="2896">
          <cell r="C2896" t="str">
            <v>32-006549</v>
          </cell>
          <cell r="D2896" t="str">
            <v>TXTFDN050A001</v>
          </cell>
          <cell r="E2896" t="str">
            <v>INVERSIONES TORREFACCION DEL CAFÉ, C.A</v>
          </cell>
          <cell r="F2896" t="str">
            <v>LAMINACION IMPRESA CAFÉ DELLA NONNA MOLIDO GOURMET 200 g.</v>
          </cell>
          <cell r="G2896" t="str">
            <v>CX</v>
          </cell>
          <cell r="H2896" t="str">
            <v>LAMINACION</v>
          </cell>
        </row>
        <row r="2897">
          <cell r="C2897" t="str">
            <v>01-4221</v>
          </cell>
          <cell r="D2897" t="str">
            <v>TMMCGP207A001</v>
          </cell>
          <cell r="E2897" t="str">
            <v>SERIPLASTIC, C.A.</v>
          </cell>
          <cell r="F2897" t="str">
            <v>LINNER MTP  IMPRESO GARANTIA DE PUREZA</v>
          </cell>
          <cell r="G2897" t="str">
            <v>MCL</v>
          </cell>
          <cell r="H2897" t="str">
            <v>LAMINACION</v>
          </cell>
        </row>
        <row r="2898">
          <cell r="C2898" t="str">
            <v>01-4199</v>
          </cell>
          <cell r="D2898" t="str">
            <v>TMSVRM0990010</v>
          </cell>
          <cell r="E2898" t="str">
            <v>SONOCO VENEZOLANA, C.A.</v>
          </cell>
          <cell r="F2898" t="str">
            <v xml:space="preserve">LAMINACION LINER RM-511 SIN IMPRESIÓN </v>
          </cell>
          <cell r="G2898" t="str">
            <v>MCL</v>
          </cell>
          <cell r="H2898" t="str">
            <v>LAMINACION</v>
          </cell>
        </row>
        <row r="2899">
          <cell r="C2899" t="str">
            <v>32-006594</v>
          </cell>
          <cell r="D2899" t="str">
            <v>TXTFDN050A001</v>
          </cell>
          <cell r="E2899" t="str">
            <v>INVERSIONES TORREFACCION DEL CAFÉ, C.A</v>
          </cell>
          <cell r="F2899" t="str">
            <v>LAMINACION IMPRESA CAFÉ DELLA NONNA MOLIDO GOURMET 200 g.</v>
          </cell>
          <cell r="G2899" t="str">
            <v>CX</v>
          </cell>
          <cell r="H2899" t="str">
            <v>LAMINACION</v>
          </cell>
        </row>
        <row r="2900">
          <cell r="C2900" t="str">
            <v>32-006659</v>
          </cell>
          <cell r="D2900" t="str">
            <v>TXNVPC040A001</v>
          </cell>
          <cell r="E2900" t="str">
            <v>NUCITA VENEZOLANA. NUCIVEN, C.A.</v>
          </cell>
          <cell r="F2900" t="str">
            <v>LAMINACIÓN IMPRESA PIRULIN CHOCOLATE 16 g</v>
          </cell>
          <cell r="G2900" t="str">
            <v>CX</v>
          </cell>
          <cell r="H2900" t="str">
            <v>LAMINACION</v>
          </cell>
        </row>
        <row r="2901">
          <cell r="C2901" t="str">
            <v>01-4153</v>
          </cell>
          <cell r="D2901" t="str">
            <v>TXMSGN030C002</v>
          </cell>
          <cell r="E2901" t="str">
            <v>MULTINACIONAL DE SABORES C.A.</v>
          </cell>
          <cell r="F2901" t="str">
            <v>ETIQUETA IMPRESA REFRESCO GLUP COLA NEGRA 1 L</v>
          </cell>
          <cell r="G2901" t="str">
            <v>CX</v>
          </cell>
          <cell r="H2901" t="str">
            <v>CORTE</v>
          </cell>
        </row>
        <row r="2902">
          <cell r="C2902" t="str">
            <v>01-4222</v>
          </cell>
          <cell r="D2902" t="str">
            <v>TMMLPL088A001</v>
          </cell>
          <cell r="E2902" t="str">
            <v>MONTALAR DE VENEZUELA, S.A.</v>
          </cell>
          <cell r="F2902" t="str">
            <v>LAMINACION IMPRESA PAPELON LIMON 500g</v>
          </cell>
          <cell r="G2902" t="str">
            <v>MCL</v>
          </cell>
          <cell r="H2902" t="str">
            <v>LAMINACION</v>
          </cell>
        </row>
        <row r="2903">
          <cell r="C2903" t="str">
            <v>01-4215</v>
          </cell>
          <cell r="D2903" t="str">
            <v>TXPARP031A001</v>
          </cell>
          <cell r="E2903" t="str">
            <v>PEPSICO ALIMENTOS, S.C.A.</v>
          </cell>
          <cell r="F2903" t="str">
            <v>LAMINACION IMPRESA RAQUETY PICANTE 18g</v>
          </cell>
          <cell r="G2903" t="str">
            <v>CX</v>
          </cell>
          <cell r="H2903" t="str">
            <v>LAMINACION</v>
          </cell>
        </row>
        <row r="2904">
          <cell r="C2904" t="str">
            <v>01-4216</v>
          </cell>
          <cell r="D2904" t="str">
            <v>TXPARS031A001</v>
          </cell>
          <cell r="E2904" t="str">
            <v>PEPSICO ALIMENTOS, S.C.A.</v>
          </cell>
          <cell r="F2904" t="str">
            <v>LAMINACION IMPRESA RAQUETY QUESO 18g</v>
          </cell>
          <cell r="G2904" t="str">
            <v>CX</v>
          </cell>
          <cell r="H2904" t="str">
            <v>LAMINACION</v>
          </cell>
        </row>
        <row r="2905">
          <cell r="C2905" t="str">
            <v>21-0421</v>
          </cell>
          <cell r="D2905" t="str">
            <v>TXIACC036A001</v>
          </cell>
          <cell r="E2905" t="str">
            <v>INDUSTRIAS AMAPOLA C.A.</v>
          </cell>
          <cell r="F2905" t="str">
            <v>LAMINACION IMPRESA MARIA CALEDONIA CACAO 150g.</v>
          </cell>
          <cell r="G2905" t="str">
            <v>CX</v>
          </cell>
          <cell r="H2905" t="str">
            <v>LAMINACION</v>
          </cell>
        </row>
        <row r="2906">
          <cell r="C2906" t="str">
            <v>01-4244</v>
          </cell>
          <cell r="D2906" t="str">
            <v>TXPADQ040A002</v>
          </cell>
          <cell r="E2906" t="str">
            <v>PEPSICO ALIMENTOS, S.C.A.</v>
          </cell>
          <cell r="F2906" t="str">
            <v>LAMINACION IMPRESA DORITOS MEGA QUESO 150g</v>
          </cell>
          <cell r="G2906" t="str">
            <v>CX</v>
          </cell>
          <cell r="H2906" t="str">
            <v>LAMINACION</v>
          </cell>
        </row>
        <row r="2907">
          <cell r="C2907" t="str">
            <v>32-006671</v>
          </cell>
          <cell r="D2907" t="str">
            <v>TMRDGP207A001</v>
          </cell>
          <cell r="E2907" t="str">
            <v>REDICA,  C.A.</v>
          </cell>
          <cell r="F2907" t="str">
            <v>LINER MTP IMP. GARANTIA DE PUREZA</v>
          </cell>
          <cell r="G2907" t="str">
            <v>CX</v>
          </cell>
          <cell r="H2907" t="str">
            <v>CORTE</v>
          </cell>
        </row>
        <row r="2908">
          <cell r="C2908" t="str">
            <v>01-4238</v>
          </cell>
          <cell r="D2908" t="str">
            <v>TXPARF040A003</v>
          </cell>
          <cell r="E2908" t="str">
            <v>PEPSICO ALIMENTOS, S.C.A.</v>
          </cell>
          <cell r="F2908" t="str">
            <v>LAMINACION IMPRESA RUFFLES QUESO 36g</v>
          </cell>
          <cell r="G2908" t="str">
            <v>CX</v>
          </cell>
          <cell r="H2908" t="str">
            <v>LAMINACION</v>
          </cell>
        </row>
        <row r="2909">
          <cell r="C2909" t="str">
            <v>01-4237</v>
          </cell>
          <cell r="D2909" t="str">
            <v>TXPARF040B003</v>
          </cell>
          <cell r="E2909" t="str">
            <v>PEPSICO ALIMENTOS, S.C.A.</v>
          </cell>
          <cell r="F2909" t="str">
            <v>LAMINACION IMPRESA RUFFLES QUESO 125g</v>
          </cell>
          <cell r="G2909" t="str">
            <v>CX</v>
          </cell>
          <cell r="H2909" t="str">
            <v>LAMINACION</v>
          </cell>
        </row>
        <row r="2910">
          <cell r="C2910" t="str">
            <v>32-006653</v>
          </cell>
          <cell r="D2910" t="str">
            <v>TXABCA032B002</v>
          </cell>
          <cell r="E2910" t="str">
            <v>ALIMENTOS BOTALON, C.A.</v>
          </cell>
          <cell r="F2910" t="str">
            <v>LAMINACION IMPRESA CAFÉ ARAUCA 50g</v>
          </cell>
          <cell r="G2910" t="str">
            <v>CX</v>
          </cell>
          <cell r="H2910" t="str">
            <v>LAMINACION</v>
          </cell>
        </row>
        <row r="2911">
          <cell r="C2911" t="str">
            <v>01-4225</v>
          </cell>
          <cell r="D2911" t="str">
            <v>TMAPAL121B001</v>
          </cell>
          <cell r="E2911" t="str">
            <v>ALIMENTOS POLAR COMERCIAL, C.A.</v>
          </cell>
          <cell r="F2911" t="str">
            <v>ALUMINIO LAMINADO IMPRESO MAVESA 250 g</v>
          </cell>
          <cell r="G2911" t="str">
            <v>MCL</v>
          </cell>
          <cell r="H2911" t="str">
            <v>LAMINACION</v>
          </cell>
        </row>
        <row r="2912">
          <cell r="C2912" t="str">
            <v>01-4224</v>
          </cell>
          <cell r="D2912" t="str">
            <v>TMAPAL121A001</v>
          </cell>
          <cell r="E2912" t="str">
            <v>ALIMENTOS POLAR COMERCIAL, C.A.</v>
          </cell>
          <cell r="F2912" t="str">
            <v>ALUMINIO LAMINADO IMPRESO MAVESA 500g</v>
          </cell>
          <cell r="G2912" t="str">
            <v>MCL</v>
          </cell>
          <cell r="H2912" t="str">
            <v>LAMINACION</v>
          </cell>
        </row>
        <row r="2913">
          <cell r="C2913" t="str">
            <v>01-4243</v>
          </cell>
          <cell r="D2913" t="str">
            <v>TMCOAL1190001</v>
          </cell>
          <cell r="E2913" t="str">
            <v>CONSORCIO OLEAGINOSO PORTUGUESA, S.A.</v>
          </cell>
          <cell r="F2913" t="str">
            <v>ALUMINIO LAMINADO SIN IMPRESIÓN</v>
          </cell>
          <cell r="G2913" t="str">
            <v>MCL</v>
          </cell>
          <cell r="H2913" t="str">
            <v>LAMINACION</v>
          </cell>
        </row>
        <row r="2914">
          <cell r="C2914" t="str">
            <v>01-4242</v>
          </cell>
          <cell r="D2914" t="str">
            <v>TMCOAL1190001</v>
          </cell>
          <cell r="E2914" t="str">
            <v>CONSORCIO OLEAGINOSO PORTUGUESA, S.A.</v>
          </cell>
          <cell r="F2914" t="str">
            <v>ALUMINIO LAMINADO SIN IMPRESIÓN</v>
          </cell>
          <cell r="G2914" t="str">
            <v>MCL</v>
          </cell>
          <cell r="H2914" t="str">
            <v>LAMINACION</v>
          </cell>
        </row>
        <row r="2915">
          <cell r="C2915" t="str">
            <v>01-4251</v>
          </cell>
          <cell r="D2915" t="str">
            <v>TXPCEP023B001</v>
          </cell>
          <cell r="E2915" t="str">
            <v xml:space="preserve">PEPSI-COLA VENEZUELA, C.A. </v>
          </cell>
          <cell r="F2915" t="str">
            <v>ETIQUETA IMPRESA  PEPSI FREE 1 L</v>
          </cell>
          <cell r="G2915" t="str">
            <v>CX</v>
          </cell>
          <cell r="H2915" t="str">
            <v>CORTE</v>
          </cell>
        </row>
        <row r="2916">
          <cell r="C2916" t="str">
            <v>32-006675</v>
          </cell>
          <cell r="D2916" t="str">
            <v>TXABCA041B002</v>
          </cell>
          <cell r="E2916" t="str">
            <v>ALIMENTOS BOTALON, C.A.</v>
          </cell>
          <cell r="F2916" t="str">
            <v>LAMINACION IMPRESA CAFÉ ARAUCA 50g</v>
          </cell>
          <cell r="G2916" t="str">
            <v>CX</v>
          </cell>
          <cell r="H2916" t="str">
            <v>LAMINACION</v>
          </cell>
        </row>
        <row r="2917">
          <cell r="C2917" t="str">
            <v>01-4233</v>
          </cell>
          <cell r="D2917" t="str">
            <v>TXPAPS031A002</v>
          </cell>
          <cell r="E2917" t="str">
            <v>PEPSICO ALIMENTOS, S.C.A.</v>
          </cell>
          <cell r="F2917" t="str">
            <v>LAMINACIÓN IMPRESA PEPITO ORIGINAL (SIN VITAMINA) 25g</v>
          </cell>
          <cell r="G2917" t="str">
            <v>CX</v>
          </cell>
          <cell r="H2917" t="str">
            <v>LAMINACION</v>
          </cell>
        </row>
        <row r="2918">
          <cell r="C2918" t="str">
            <v>32-006674</v>
          </cell>
          <cell r="D2918" t="str">
            <v>TMLIPR0550001</v>
          </cell>
          <cell r="E2918" t="str">
            <v>LITO INNOVACIÓN 3.000, C. A.</v>
          </cell>
          <cell r="F2918" t="str">
            <v>POLYPOUCH SIN IMPRESIÓN</v>
          </cell>
          <cell r="G2918" t="str">
            <v>MCL</v>
          </cell>
          <cell r="H2918" t="str">
            <v>LAMINACION</v>
          </cell>
        </row>
        <row r="2919">
          <cell r="C2919" t="str">
            <v>32-006593</v>
          </cell>
          <cell r="D2919" t="str">
            <v>TXTFCA050A001</v>
          </cell>
          <cell r="E2919" t="str">
            <v>INVERSIONES TORREFACCION DEL CAFÉ, C.A</v>
          </cell>
          <cell r="F2919" t="str">
            <v>LAMINACION IMPRESA CAFÉ AMANECER MOLIDO GOURMET 200g</v>
          </cell>
          <cell r="G2919" t="str">
            <v>CX</v>
          </cell>
          <cell r="H2919" t="str">
            <v>LAMINACION</v>
          </cell>
        </row>
        <row r="2920">
          <cell r="C2920" t="str">
            <v>32-006588</v>
          </cell>
          <cell r="D2920" t="str">
            <v>TXTFDN040C001</v>
          </cell>
          <cell r="E2920" t="str">
            <v>INVERSIONES TORREFACCION DEL CAFÉ, C.A</v>
          </cell>
          <cell r="F2920" t="str">
            <v>LAMINACION IMPRESA CAFÉ DELLA NONNA MOLIDO GOURMET 100g</v>
          </cell>
          <cell r="G2920" t="str">
            <v>CX</v>
          </cell>
          <cell r="H2920" t="str">
            <v>LAMINACION</v>
          </cell>
        </row>
        <row r="2921">
          <cell r="C2921" t="str">
            <v>32-006589</v>
          </cell>
          <cell r="D2921" t="str">
            <v>TXTFCA050B001</v>
          </cell>
          <cell r="E2921" t="str">
            <v>INVERSIONES TORREFACCION DEL CAFÉ, C.A</v>
          </cell>
          <cell r="F2921" t="str">
            <v>LAMINACION IMPRESA CAFÉ AMANECER MOLIDO GOURMET 500g</v>
          </cell>
          <cell r="G2921" t="str">
            <v>CX</v>
          </cell>
          <cell r="H2921" t="str">
            <v>LAMINACION</v>
          </cell>
        </row>
        <row r="2922">
          <cell r="C2922" t="str">
            <v>01-4252</v>
          </cell>
          <cell r="D2922" t="str">
            <v>TXPCSC023C001</v>
          </cell>
          <cell r="E2922" t="str">
            <v xml:space="preserve">PEPSI-COLA VENEZUELA, C.A. </v>
          </cell>
          <cell r="F2922" t="str">
            <v>ETIQUETA IMPRESA SEVEN UP CERO 1,5L</v>
          </cell>
          <cell r="G2922" t="str">
            <v>CX</v>
          </cell>
          <cell r="H2922" t="str">
            <v>CORTE</v>
          </cell>
        </row>
        <row r="2923">
          <cell r="C2923" t="str">
            <v>01-4253</v>
          </cell>
          <cell r="D2923" t="str">
            <v>TXPCSC023C001</v>
          </cell>
          <cell r="E2923" t="str">
            <v xml:space="preserve">PEPSI-COLA VENEZUELA, C.A. </v>
          </cell>
          <cell r="F2923" t="str">
            <v>ETIQUETA IMPRESA SEVEN UP CERO 1,5L</v>
          </cell>
          <cell r="G2923" t="str">
            <v>CX</v>
          </cell>
          <cell r="H2923" t="str">
            <v>CORTE</v>
          </cell>
        </row>
        <row r="2924">
          <cell r="C2924" t="str">
            <v>01-4229</v>
          </cell>
          <cell r="D2924" t="str">
            <v>TXAVEM028D001</v>
          </cell>
          <cell r="E2924" t="str">
            <v>AMCOR RIGID PACKAGING DE VENEZUELA, S.A.</v>
          </cell>
          <cell r="F2924" t="str">
            <v>ETIQUETA IMPRESA MINALBA 355cc</v>
          </cell>
          <cell r="G2924" t="str">
            <v>CX</v>
          </cell>
          <cell r="H2924" t="str">
            <v>CORTE</v>
          </cell>
        </row>
        <row r="2925">
          <cell r="C2925" t="str">
            <v>01-4231</v>
          </cell>
          <cell r="D2925" t="str">
            <v>TXAVEM028B001</v>
          </cell>
          <cell r="E2925" t="str">
            <v>AMCOR RIGID PACKAGING DE VENEZUELA, S.A.</v>
          </cell>
          <cell r="F2925" t="str">
            <v>ETIQUETA  IMPRESA MINALBA 5 L</v>
          </cell>
          <cell r="G2925" t="str">
            <v>CX</v>
          </cell>
          <cell r="H2925" t="str">
            <v>CORTE</v>
          </cell>
        </row>
        <row r="2926">
          <cell r="C2926" t="str">
            <v>01-4228</v>
          </cell>
          <cell r="D2926" t="str">
            <v>TXAVEM028C001</v>
          </cell>
          <cell r="E2926" t="str">
            <v>AMCOR RIGID PACKAGING DE VENEZUELA, S.A.</v>
          </cell>
          <cell r="F2926" t="str">
            <v>ETIQUETA IMPRESA MINALBA 600 cc</v>
          </cell>
          <cell r="G2926" t="str">
            <v>CX</v>
          </cell>
          <cell r="H2926" t="str">
            <v>CORTE</v>
          </cell>
        </row>
        <row r="2927">
          <cell r="C2927" t="str">
            <v>01-4241</v>
          </cell>
          <cell r="D2927" t="str">
            <v>TXPAPS040C002</v>
          </cell>
          <cell r="E2927" t="str">
            <v>PEPSICO ALIMENTOS, S.C.A.</v>
          </cell>
          <cell r="F2927" t="str">
            <v>LAMINACION IMPRESA PEPITO ORIGINAL (SIN VITAMINAS) 80g</v>
          </cell>
          <cell r="G2927" t="str">
            <v>CX</v>
          </cell>
          <cell r="H2927" t="str">
            <v>LAMINACION</v>
          </cell>
        </row>
        <row r="2928">
          <cell r="C2928" t="str">
            <v>01-4227</v>
          </cell>
          <cell r="D2928" t="str">
            <v>TMCFGP207A001</v>
          </cell>
          <cell r="E2928" t="str">
            <v>CARFLEX C.A.</v>
          </cell>
          <cell r="F2928" t="str">
            <v>LINER MTP IMPRESO GARANTIA DE PUREZA</v>
          </cell>
          <cell r="G2928" t="str">
            <v>MCL</v>
          </cell>
          <cell r="H2928" t="str">
            <v>CORTE</v>
          </cell>
        </row>
        <row r="2929">
          <cell r="C2929" t="str">
            <v>01-4259</v>
          </cell>
          <cell r="D2929" t="str">
            <v>TMAYGP207A004</v>
          </cell>
          <cell r="E2929" t="str">
            <v>ANAYANSI,C.A.</v>
          </cell>
          <cell r="F2929" t="str">
            <v>LINER MTP IMPRESO GARANTIA DE PUREZA</v>
          </cell>
          <cell r="G2929" t="str">
            <v>MCL</v>
          </cell>
          <cell r="H2929" t="str">
            <v>CORTE</v>
          </cell>
        </row>
        <row r="2930">
          <cell r="C2930" t="str">
            <v>32-006672</v>
          </cell>
          <cell r="D2930" t="str">
            <v>TMMCGP207A001</v>
          </cell>
          <cell r="E2930" t="str">
            <v>MONDELEZ VZ,C.A</v>
          </cell>
          <cell r="F2930" t="str">
            <v>LINNER MTP  IMPRESO GARANTIA DE PUREZA</v>
          </cell>
          <cell r="G2930" t="str">
            <v>MCL</v>
          </cell>
          <cell r="H2930" t="str">
            <v>LAMINACION</v>
          </cell>
        </row>
        <row r="2931">
          <cell r="C2931" t="str">
            <v>32-006673</v>
          </cell>
          <cell r="D2931" t="str">
            <v>TMMCGP207A004</v>
          </cell>
          <cell r="E2931" t="str">
            <v>MONDELEZ VZ,C.A</v>
          </cell>
          <cell r="F2931" t="str">
            <v>LINER MTP IMPRESO GARANTIA DE PUREZA</v>
          </cell>
          <cell r="G2931" t="str">
            <v>MCL</v>
          </cell>
          <cell r="H2931" t="str">
            <v>CORTE</v>
          </cell>
        </row>
        <row r="2932">
          <cell r="C2932" t="str">
            <v>01-4240</v>
          </cell>
          <cell r="D2932" t="str">
            <v>TXPACT040B003</v>
          </cell>
          <cell r="E2932" t="str">
            <v>PEPSICO ALIMENTOS, S.C.A.</v>
          </cell>
          <cell r="F2932" t="str">
            <v>LAMINACION IMPRESA CHEESE TRIS 54g</v>
          </cell>
          <cell r="G2932" t="str">
            <v>CX</v>
          </cell>
          <cell r="H2932" t="str">
            <v>LAMINACION</v>
          </cell>
        </row>
        <row r="2933">
          <cell r="C2933" t="str">
            <v>32-006640</v>
          </cell>
          <cell r="D2933" t="str">
            <v>TMARMZ044A001</v>
          </cell>
          <cell r="E2933" t="str">
            <v>ALFONZO RIVAS &amp; CIA, C.A.</v>
          </cell>
          <cell r="F2933" t="str">
            <v>LAMINACION IMPRESA MAIZINA 90 g</v>
          </cell>
          <cell r="G2933" t="str">
            <v>MCL</v>
          </cell>
          <cell r="H2933" t="str">
            <v>LAMINACION</v>
          </cell>
        </row>
        <row r="2934">
          <cell r="C2934" t="str">
            <v>01-4239</v>
          </cell>
          <cell r="D2934" t="str">
            <v>TXPACT040A003</v>
          </cell>
          <cell r="E2934" t="str">
            <v>PEPSICO ALIMENTOS, S.C.A.</v>
          </cell>
          <cell r="F2934" t="str">
            <v>LAMINACION IMPRESA CHEESE TRIS 150g</v>
          </cell>
          <cell r="G2934" t="str">
            <v>CX</v>
          </cell>
          <cell r="H2934" t="str">
            <v>LAMINACION</v>
          </cell>
        </row>
        <row r="2935">
          <cell r="C2935" t="str">
            <v>32-006656</v>
          </cell>
          <cell r="D2935" t="str">
            <v>TMARFS096A001</v>
          </cell>
          <cell r="E2935" t="str">
            <v>ALFONZO RIVAS &amp; CIA, C.A.</v>
          </cell>
          <cell r="F2935" t="str">
            <v>LAMINACION IMPRESA YELIGHT FUSION SILVESTRE 12g</v>
          </cell>
          <cell r="G2935" t="str">
            <v>MCL</v>
          </cell>
          <cell r="H2935" t="str">
            <v>LAMINACION</v>
          </cell>
        </row>
        <row r="2936">
          <cell r="C2936" t="str">
            <v>01-4229</v>
          </cell>
          <cell r="D2936" t="str">
            <v>TXAVEM028D001</v>
          </cell>
          <cell r="E2936" t="str">
            <v>AMCOR RIGID PACKAGING DE VENEZUELA, S.A.</v>
          </cell>
          <cell r="F2936" t="str">
            <v>ETIQUETA IMPRESA MINALBA 355cc</v>
          </cell>
          <cell r="G2936" t="str">
            <v>CX</v>
          </cell>
          <cell r="H2936" t="str">
            <v>CORTE</v>
          </cell>
        </row>
        <row r="2937">
          <cell r="C2937" t="str">
            <v>32-006654</v>
          </cell>
          <cell r="D2937" t="str">
            <v>TMARMZ076B002</v>
          </cell>
          <cell r="E2937" t="str">
            <v>ALFONZO RIVAS &amp; CIA, C.A.</v>
          </cell>
          <cell r="F2937" t="str">
            <v>LAMINACION IMPRESA MAIZINA 120 g</v>
          </cell>
          <cell r="G2937" t="str">
            <v>MCL</v>
          </cell>
          <cell r="H2937" t="str">
            <v>LAMINACION</v>
          </cell>
        </row>
        <row r="2938">
          <cell r="C2938" t="str">
            <v>32-006662</v>
          </cell>
          <cell r="D2938" t="str">
            <v>TXNVPN040A002</v>
          </cell>
          <cell r="E2938" t="str">
            <v>NUCITA VENEZOLANA. NUCIVEN, C.A.</v>
          </cell>
          <cell r="F2938" t="str">
            <v>LAMINACION IMPRESA PIRULIN 60g</v>
          </cell>
          <cell r="G2938" t="str">
            <v>CX</v>
          </cell>
          <cell r="H2938" t="str">
            <v>LAMINACION</v>
          </cell>
        </row>
        <row r="2939">
          <cell r="C2939" t="str">
            <v>32-006648</v>
          </cell>
          <cell r="D2939" t="str">
            <v>TXABCA065A003</v>
          </cell>
          <cell r="E2939" t="str">
            <v>ALIMENTOS BOTALON, C.A.</v>
          </cell>
          <cell r="F2939" t="str">
            <v>LAMINACION IMPRESA CAFÉ MOLIDO GOURMET ARAUCA 200g</v>
          </cell>
          <cell r="G2939" t="str">
            <v>CX</v>
          </cell>
          <cell r="H2939" t="str">
            <v>LAMINACION</v>
          </cell>
        </row>
        <row r="2940">
          <cell r="C2940" t="str">
            <v>01-3819</v>
          </cell>
          <cell r="D2940" t="str">
            <v>TMCLMO089A001</v>
          </cell>
          <cell r="E2940" t="str">
            <v>CELOVEN, C.A.</v>
          </cell>
          <cell r="F2940" t="str">
            <v>LAMINACION IMPRESA DECOCEL SOLIDO MORADO P-2582</v>
          </cell>
          <cell r="G2940" t="str">
            <v>MCL</v>
          </cell>
          <cell r="H2940" t="str">
            <v>LAMINACION</v>
          </cell>
        </row>
        <row r="2941">
          <cell r="C2941" t="str">
            <v>01-4089</v>
          </cell>
          <cell r="D2941" t="str">
            <v>TMCLDF089A001</v>
          </cell>
          <cell r="E2941" t="str">
            <v>CELOVEN, C.A.</v>
          </cell>
          <cell r="F2941" t="str">
            <v>LAMINACION IMPRESA DECOCEL MUNDO FANTASIA</v>
          </cell>
          <cell r="G2941" t="str">
            <v>MCL</v>
          </cell>
          <cell r="H2941" t="str">
            <v>LAMINACION</v>
          </cell>
        </row>
        <row r="2942">
          <cell r="C2942" t="str">
            <v>01-4076</v>
          </cell>
          <cell r="D2942" t="str">
            <v>TMCLDB091A001</v>
          </cell>
          <cell r="E2942" t="str">
            <v>CELOVEN, C.A.</v>
          </cell>
          <cell r="F2942" t="str">
            <v>LAMINACION IMPRESA DECOCEL SOLIDO BLANCO</v>
          </cell>
          <cell r="G2942" t="str">
            <v>CX</v>
          </cell>
          <cell r="H2942" t="str">
            <v>LAMINACION</v>
          </cell>
        </row>
        <row r="2943">
          <cell r="C2943" t="str">
            <v>01-4249</v>
          </cell>
          <cell r="D2943" t="str">
            <v>TMMCLU1870001</v>
          </cell>
          <cell r="E2943" t="str">
            <v>AG INDUSTRIAS, C.A.</v>
          </cell>
          <cell r="F2943" t="str">
            <v>LAMINACION LINNER INDUCCIÓN UNIVERSAL SIN IMPRESIÓN</v>
          </cell>
          <cell r="G2943" t="str">
            <v>MCL</v>
          </cell>
          <cell r="H2943" t="str">
            <v>LAMINACION</v>
          </cell>
        </row>
        <row r="2944">
          <cell r="C2944" t="str">
            <v>01-4248</v>
          </cell>
          <cell r="D2944" t="str">
            <v>TMCLNG089A001</v>
          </cell>
          <cell r="E2944" t="str">
            <v>CELOVEN, C.A.</v>
          </cell>
          <cell r="F2944" t="str">
            <v>LAMINACION IMPRESA DECOCEL SOLIDO NEGRO</v>
          </cell>
          <cell r="G2944" t="str">
            <v>MCL</v>
          </cell>
          <cell r="H2944" t="str">
            <v>LAMINACION</v>
          </cell>
        </row>
        <row r="2945">
          <cell r="C2945" t="str">
            <v>01-4230</v>
          </cell>
          <cell r="D2945" t="str">
            <v>TXAVEM028A001</v>
          </cell>
          <cell r="E2945" t="str">
            <v>AMCOR RIGID PACKAGING DE VENEZUELA, S.A.</v>
          </cell>
          <cell r="F2945" t="str">
            <v>ETIQUETA IMPRESA MINALBA 1,5 L</v>
          </cell>
          <cell r="G2945" t="str">
            <v>CX</v>
          </cell>
          <cell r="H2945" t="str">
            <v>CORTE</v>
          </cell>
        </row>
        <row r="2946">
          <cell r="C2946" t="str">
            <v>01-4235</v>
          </cell>
          <cell r="D2946" t="str">
            <v>TXPANP049A001</v>
          </cell>
          <cell r="E2946" t="str">
            <v>PEPSICO ALIMENTOS, S.C.A.</v>
          </cell>
          <cell r="F2946" t="str">
            <v>LAMINACION IMPRESA NATUCHIPS PLATANITOS 300g</v>
          </cell>
          <cell r="G2946" t="str">
            <v>CX</v>
          </cell>
          <cell r="H2946" t="str">
            <v>LAMINACION</v>
          </cell>
        </row>
        <row r="2947">
          <cell r="C2947" t="str">
            <v>01-4234</v>
          </cell>
          <cell r="D2947" t="str">
            <v>TXPANP040C001</v>
          </cell>
          <cell r="E2947" t="str">
            <v>PEPSICO ALIMENTOS, S.C.A.</v>
          </cell>
          <cell r="F2947" t="str">
            <v>LAMINACION IMPRESA NATUCHIP PLATANITOS 42g</v>
          </cell>
          <cell r="G2947" t="str">
            <v>CX</v>
          </cell>
          <cell r="H2947" t="str">
            <v>LAMINACION</v>
          </cell>
        </row>
        <row r="2948">
          <cell r="C2948" t="str">
            <v>32-006679</v>
          </cell>
          <cell r="D2948" t="str">
            <v>TXCHPP0230001</v>
          </cell>
          <cell r="E2948" t="str">
            <v>HELADERIA LA CHARLOTTE ICE, C.A.</v>
          </cell>
          <cell r="F2948" t="str">
            <v>BOPP SIN IMPRESIÓN</v>
          </cell>
          <cell r="G2948" t="str">
            <v>CX</v>
          </cell>
          <cell r="H2948" t="str">
            <v>CORTE</v>
          </cell>
        </row>
        <row r="2949">
          <cell r="C2949" t="str">
            <v>32-006680</v>
          </cell>
          <cell r="D2949" t="str">
            <v>TXECAC028A001</v>
          </cell>
          <cell r="E2949" t="str">
            <v>EMBOTELLADORA CRISTAL;C.A.</v>
          </cell>
          <cell r="F2949" t="str">
            <v xml:space="preserve">ETIQUETA IMPRESA AGUA MINERAL CRYSTAL 330 cm³ </v>
          </cell>
          <cell r="G2949" t="str">
            <v>CX</v>
          </cell>
          <cell r="H2949" t="str">
            <v>CORTE</v>
          </cell>
        </row>
        <row r="2950">
          <cell r="C2950" t="str">
            <v>01-4236</v>
          </cell>
          <cell r="D2950" t="str">
            <v>TXPADQ036A002</v>
          </cell>
          <cell r="E2950" t="str">
            <v>PEPSICO ALIMENTOS, S.C.A.</v>
          </cell>
          <cell r="F2950" t="str">
            <v>LAMINACION IMPRESA DORITOS MEGA QUESO 45g</v>
          </cell>
          <cell r="G2950" t="str">
            <v>CX</v>
          </cell>
          <cell r="H2950" t="str">
            <v>LAMINACION</v>
          </cell>
        </row>
        <row r="2951">
          <cell r="C2951" t="str">
            <v>01-4260</v>
          </cell>
          <cell r="D2951" t="str">
            <v>TMDNBC070A001</v>
          </cell>
          <cell r="E2951" t="str">
            <v>DISTRIBUIDORA NACIONAL 2000, C.A.</v>
          </cell>
          <cell r="F2951" t="str">
            <v>LAMINACION IMPRESA BUEN CAFÉ PREMIUN 200g</v>
          </cell>
          <cell r="G2951" t="str">
            <v>MCL</v>
          </cell>
          <cell r="H2951" t="str">
            <v>LAMINACION</v>
          </cell>
        </row>
        <row r="2952">
          <cell r="C2952" t="str">
            <v>01-4250</v>
          </cell>
          <cell r="D2952" t="str">
            <v>TMCPAM045A001</v>
          </cell>
          <cell r="E2952" t="str">
            <v>CENTRAL EL PALMAR S.A.</v>
          </cell>
          <cell r="F2952" t="str">
            <v>POLYPOUCH IMPRESO MONTALBAN - MONTALBAN 4 g</v>
          </cell>
          <cell r="G2952" t="str">
            <v>MCL</v>
          </cell>
          <cell r="H2952" t="str">
            <v>LAMINACION</v>
          </cell>
        </row>
        <row r="2953">
          <cell r="C2953" t="str">
            <v>01-4264</v>
          </cell>
          <cell r="D2953" t="str">
            <v>TMTTGP207A001</v>
          </cell>
          <cell r="E2953" t="str">
            <v xml:space="preserve">INDUSTRIAS DE TAPAS TAIME, C.A </v>
          </cell>
          <cell r="F2953" t="str">
            <v>LINER MTP IMP. GARANTIA DE PUREZA</v>
          </cell>
          <cell r="G2953" t="str">
            <v>MCL</v>
          </cell>
          <cell r="H2953" t="str">
            <v>LAMINACION</v>
          </cell>
        </row>
        <row r="2954">
          <cell r="C2954" t="str">
            <v>01-4257</v>
          </cell>
          <cell r="D2954" t="str">
            <v>TMAYGP207A003</v>
          </cell>
          <cell r="E2954" t="str">
            <v>ANAYANSI,C.A.</v>
          </cell>
          <cell r="F2954" t="str">
            <v>LINER TERMOSELLABLE MTP  IMPRESO GARANTIA DE PUREZA</v>
          </cell>
          <cell r="G2954" t="str">
            <v>MCL</v>
          </cell>
          <cell r="H2954" t="str">
            <v>LAMINACION</v>
          </cell>
        </row>
        <row r="2955">
          <cell r="C2955" t="str">
            <v>01-4258</v>
          </cell>
          <cell r="D2955" t="str">
            <v>TMAYGP207A001</v>
          </cell>
          <cell r="E2955" t="str">
            <v>ANAYANSI,C.A.</v>
          </cell>
          <cell r="F2955" t="str">
            <v>LINER MTP IMPRESO GARANTIA DE PUREZA</v>
          </cell>
          <cell r="G2955" t="str">
            <v>MCL</v>
          </cell>
          <cell r="H2955" t="str">
            <v>LAMINACION</v>
          </cell>
        </row>
        <row r="2956">
          <cell r="C2956" t="str">
            <v>01-4263</v>
          </cell>
          <cell r="D2956" t="str">
            <v>TMMCGP207A001</v>
          </cell>
          <cell r="E2956" t="str">
            <v>TECNI-ENVASE, C.A.</v>
          </cell>
          <cell r="F2956" t="str">
            <v>LINNER MTP  IMPRESO GARANTIA DE PUREZA</v>
          </cell>
          <cell r="G2956" t="str">
            <v>MCL</v>
          </cell>
          <cell r="H2956" t="str">
            <v>LAMINACION</v>
          </cell>
        </row>
        <row r="2957">
          <cell r="C2957" t="str">
            <v>01-4255</v>
          </cell>
          <cell r="D2957" t="str">
            <v>TMIBCO067A001</v>
          </cell>
          <cell r="E2957" t="str">
            <v>INDUSTRIAS IBERIA, C.A.</v>
          </cell>
          <cell r="F2957" t="str">
            <v>LAMINACION IMPRESA COMINO OLYMPIA 20g</v>
          </cell>
          <cell r="G2957" t="str">
            <v>MCL</v>
          </cell>
          <cell r="H2957" t="str">
            <v>LAMINACION</v>
          </cell>
        </row>
        <row r="2958">
          <cell r="C2958" t="str">
            <v>01-4268</v>
          </cell>
          <cell r="D2958" t="str">
            <v>TXPACT040B003</v>
          </cell>
          <cell r="E2958" t="str">
            <v>PEPSICO ALIMENTOS, S.C.A.</v>
          </cell>
          <cell r="F2958" t="str">
            <v>LAMINACION IMPRESA CHEESE TRIS 54g</v>
          </cell>
          <cell r="G2958" t="str">
            <v>CX</v>
          </cell>
          <cell r="H2958" t="str">
            <v>LAMINACION</v>
          </cell>
        </row>
        <row r="2959">
          <cell r="C2959" t="str">
            <v>01-4266</v>
          </cell>
          <cell r="D2959" t="str">
            <v>TXPAPS036A002</v>
          </cell>
          <cell r="E2959" t="str">
            <v>PEPSICO ALIMENTOS, S.C.A.</v>
          </cell>
          <cell r="F2959" t="str">
            <v>LAMINACION IMPRESA PEPITO ORIGINAL  (SIN VITAMINA) 25g</v>
          </cell>
          <cell r="G2959" t="str">
            <v>CX</v>
          </cell>
          <cell r="H2959" t="str">
            <v>LAMINACION</v>
          </cell>
        </row>
        <row r="2960">
          <cell r="C2960" t="str">
            <v>01-4267</v>
          </cell>
          <cell r="D2960" t="str">
            <v>TXPACT040A003</v>
          </cell>
          <cell r="E2960" t="str">
            <v>PEPSICO ALIMENTOS, S.C.A.</v>
          </cell>
          <cell r="F2960" t="str">
            <v>LAMINACION IMPRESA CHEESE TRIS 150g</v>
          </cell>
          <cell r="G2960" t="str">
            <v>CX</v>
          </cell>
          <cell r="H2960" t="str">
            <v>LAMINACION</v>
          </cell>
        </row>
        <row r="2961">
          <cell r="C2961" t="str">
            <v>01-4256</v>
          </cell>
          <cell r="D2961" t="str">
            <v>TMIBBO067A001</v>
          </cell>
          <cell r="E2961" t="str">
            <v>INDUSTRIAS IBERIA, C.A.</v>
          </cell>
          <cell r="F2961" t="str">
            <v>LAMINACION IMPRESA BICARBONATO SODIO OLYMPIA 30g</v>
          </cell>
          <cell r="G2961" t="str">
            <v>MCL</v>
          </cell>
          <cell r="H2961" t="str">
            <v>LAMINACION</v>
          </cell>
        </row>
        <row r="2962">
          <cell r="C2962" t="str">
            <v>32-006655</v>
          </cell>
          <cell r="D2962" t="str">
            <v>TMARMZ044A001</v>
          </cell>
          <cell r="E2962" t="str">
            <v>ALFONZO RIVAS &amp; CIA, C.A.</v>
          </cell>
          <cell r="F2962" t="str">
            <v>LAMINACION IMPRESA MAIZINA 90 g</v>
          </cell>
          <cell r="G2962" t="str">
            <v>MCL</v>
          </cell>
          <cell r="H2962" t="str">
            <v>LAMINACION</v>
          </cell>
        </row>
        <row r="2963">
          <cell r="C2963" t="str">
            <v>01-4269</v>
          </cell>
          <cell r="D2963" t="str">
            <v>TXPAPS040C002</v>
          </cell>
          <cell r="E2963" t="str">
            <v>PEPSICO ALIMENTOS, S.C.A.</v>
          </cell>
          <cell r="F2963" t="str">
            <v>LAMINACION IMPRESA PEPITO ORIGINAL (SIN VITAMINAS) 80g</v>
          </cell>
          <cell r="G2963" t="str">
            <v>CX</v>
          </cell>
          <cell r="H2963" t="str">
            <v>LAMINACION</v>
          </cell>
        </row>
        <row r="2964">
          <cell r="C2964" t="str">
            <v>01-4284</v>
          </cell>
          <cell r="D2964" t="str">
            <v>TXPACB040C001</v>
          </cell>
          <cell r="E2964" t="str">
            <v>PEPSICO ALIMENTOS, S.C.A.</v>
          </cell>
          <cell r="F2964" t="str">
            <v>LAMINACION IMPRESA CHEETOS BOLIQUESO 80g</v>
          </cell>
          <cell r="G2964" t="str">
            <v>CX</v>
          </cell>
          <cell r="H2964" t="str">
            <v>LAMINACION</v>
          </cell>
        </row>
        <row r="2965">
          <cell r="C2965" t="str">
            <v>01-4282</v>
          </cell>
          <cell r="D2965" t="str">
            <v>TXPADF040A001</v>
          </cell>
          <cell r="E2965" t="str">
            <v>PEPSICO ALIMENTOS, S.C.A.</v>
          </cell>
          <cell r="F2965" t="str">
            <v>LAMINACION IMPRESA DORITOS FLAMIN HOT 140g.</v>
          </cell>
          <cell r="G2965" t="str">
            <v>CX</v>
          </cell>
          <cell r="H2965" t="str">
            <v>LAMINACION</v>
          </cell>
        </row>
        <row r="2966">
          <cell r="C2966" t="str">
            <v>01-4283</v>
          </cell>
          <cell r="D2966" t="str">
            <v>TXPAMP036A002</v>
          </cell>
          <cell r="E2966" t="str">
            <v>PEPSICO ALIMENTOS, S.C.A.</v>
          </cell>
          <cell r="F2966" t="str">
            <v>LAMINACION IMPRESA CHEETOS MEGA PUFF 110g</v>
          </cell>
          <cell r="G2966" t="str">
            <v>CX</v>
          </cell>
          <cell r="H2966" t="str">
            <v>LAMINACION</v>
          </cell>
        </row>
        <row r="2967">
          <cell r="C2967" t="str">
            <v>01-4274</v>
          </cell>
          <cell r="D2967" t="str">
            <v>TXPANP040B001</v>
          </cell>
          <cell r="E2967" t="str">
            <v>PEPSICO ALIMENTOS, S.C.A.</v>
          </cell>
          <cell r="F2967" t="str">
            <v>LAMINACION IMPRESA NATUCHIPS PLATANITOS 150g</v>
          </cell>
          <cell r="G2967" t="str">
            <v>CX</v>
          </cell>
          <cell r="H2967" t="str">
            <v>LAMINACION</v>
          </cell>
        </row>
        <row r="2968">
          <cell r="C2968" t="str">
            <v>01-4273</v>
          </cell>
          <cell r="D2968" t="str">
            <v>TXPANP040C001</v>
          </cell>
          <cell r="E2968" t="str">
            <v>PEPSICO ALIMENTOS, S.C.A.</v>
          </cell>
          <cell r="F2968" t="str">
            <v>LAMINACION IMPRESA NATUCHIP PLATANITOS 42g</v>
          </cell>
          <cell r="G2968" t="str">
            <v>CX</v>
          </cell>
          <cell r="H2968" t="str">
            <v>LAMINACION</v>
          </cell>
        </row>
        <row r="2969">
          <cell r="C2969" t="str">
            <v>01-4279</v>
          </cell>
          <cell r="D2969" t="str">
            <v>TXPARO040B002</v>
          </cell>
          <cell r="E2969" t="str">
            <v>PEPSICO ALIMENTOS, S.C.A.</v>
          </cell>
          <cell r="F2969" t="str">
            <v>LAMINACION IMPRESA RUFFLES ORIGINAL 36g (LINEA NOSOTRAS)</v>
          </cell>
          <cell r="G2969" t="str">
            <v>CX</v>
          </cell>
          <cell r="H2969" t="str">
            <v>LAMINACION</v>
          </cell>
        </row>
        <row r="2970">
          <cell r="C2970" t="str">
            <v>01-4281</v>
          </cell>
          <cell r="D2970" t="str">
            <v>TXPATR049C003</v>
          </cell>
          <cell r="E2970" t="str">
            <v>PEPSICO ALIMENTOS, S.C.A.</v>
          </cell>
          <cell r="F2970" t="str">
            <v>LAMINACION IMPRESA DE TODITO RESUELTO XXL 400g</v>
          </cell>
          <cell r="G2970" t="str">
            <v>CX</v>
          </cell>
          <cell r="H2970" t="str">
            <v>LAMINACION</v>
          </cell>
        </row>
        <row r="2971">
          <cell r="C2971" t="str">
            <v>01-4277</v>
          </cell>
          <cell r="D2971" t="str">
            <v>TXPADQ045B003</v>
          </cell>
          <cell r="E2971" t="str">
            <v>PEPSICO ALIMENTOS, S.C.A.</v>
          </cell>
          <cell r="F2971" t="str">
            <v>LAMINACION IMPRESA DORITOS MEGA QUESO XXL 420g</v>
          </cell>
          <cell r="G2971" t="str">
            <v>CX</v>
          </cell>
          <cell r="H2971" t="str">
            <v>LAMINACION</v>
          </cell>
        </row>
        <row r="2972">
          <cell r="C2972" t="str">
            <v>01-4276</v>
          </cell>
          <cell r="D2972" t="str">
            <v>TXPADQ040A002</v>
          </cell>
          <cell r="E2972" t="str">
            <v>PEPSICO ALIMENTOS, S.C.A.</v>
          </cell>
          <cell r="F2972" t="str">
            <v>LAMINACION IMPRESA DORITOS MEGA QUESO 150g</v>
          </cell>
          <cell r="G2972" t="str">
            <v>CX</v>
          </cell>
          <cell r="H2972" t="str">
            <v>LAMINACION</v>
          </cell>
        </row>
        <row r="2973">
          <cell r="C2973" t="str">
            <v>32-006688</v>
          </cell>
          <cell r="D2973" t="str">
            <v>TXHCFS029A001</v>
          </cell>
          <cell r="E2973" t="str">
            <v>HELADOS CALI, C.A.</v>
          </cell>
          <cell r="F2973" t="str">
            <v>ENVOLTORIO IMPRESO HELADOS FRESS FRESA 70cm3</v>
          </cell>
          <cell r="G2973" t="str">
            <v>CX</v>
          </cell>
          <cell r="H2973" t="str">
            <v>CORTE</v>
          </cell>
        </row>
        <row r="2974">
          <cell r="C2974" t="str">
            <v>32-006689</v>
          </cell>
          <cell r="D2974" t="str">
            <v>TXHCFS029A001</v>
          </cell>
          <cell r="E2974" t="str">
            <v>HELADOS CALI, C.A.</v>
          </cell>
          <cell r="F2974" t="str">
            <v>ENVOLTORIO IMPRESO HELADOS FRESS FRESA 70cm3</v>
          </cell>
          <cell r="G2974" t="str">
            <v>CX</v>
          </cell>
          <cell r="H2974" t="str">
            <v>CORTE</v>
          </cell>
        </row>
        <row r="2975">
          <cell r="C2975" t="str">
            <v>21-0419</v>
          </cell>
          <cell r="D2975" t="str">
            <v>TXNVCL096A002</v>
          </cell>
          <cell r="E2975" t="str">
            <v>NESTLE VENEZUELA, S.A.</v>
          </cell>
          <cell r="F2975" t="str">
            <v>LAMINACION IMPRESA CERELAC 100g</v>
          </cell>
          <cell r="G2975" t="str">
            <v>MCL</v>
          </cell>
          <cell r="H2975" t="str">
            <v>LAMINACION</v>
          </cell>
        </row>
        <row r="2976">
          <cell r="C2976" t="str">
            <v>21-0420</v>
          </cell>
          <cell r="D2976" t="str">
            <v>TXNVCL096C002</v>
          </cell>
          <cell r="E2976" t="str">
            <v>NESTLE VENEZUELA, S.A.</v>
          </cell>
          <cell r="F2976" t="str">
            <v>LAMINACION IMPRESA CERELAC 400g</v>
          </cell>
          <cell r="G2976" t="str">
            <v>CX</v>
          </cell>
          <cell r="H2976" t="str">
            <v>LAMINACION</v>
          </cell>
        </row>
        <row r="2977">
          <cell r="C2977" t="str">
            <v>32-006690</v>
          </cell>
          <cell r="D2977" t="str">
            <v>TXHCEP023A001</v>
          </cell>
          <cell r="E2977" t="str">
            <v>HELADOS CALI, C.A.</v>
          </cell>
          <cell r="F2977" t="str">
            <v>ENVOLTORIO IMPRESO HELADO EXOTICO PARCHITA YOGURT 70cm³</v>
          </cell>
          <cell r="G2977" t="str">
            <v>CX</v>
          </cell>
          <cell r="H2977" t="str">
            <v>CORTE</v>
          </cell>
        </row>
        <row r="2978">
          <cell r="C2978" t="str">
            <v>01-4278</v>
          </cell>
          <cell r="D2978" t="str">
            <v>TXPADQ040D002</v>
          </cell>
          <cell r="E2978" t="str">
            <v>PEPSICO ALIMENTOS, S.C.A.</v>
          </cell>
          <cell r="F2978" t="str">
            <v>LAMINACION IMPRESA DORITOS MEGA QUESO 45g</v>
          </cell>
          <cell r="G2978" t="str">
            <v>CX</v>
          </cell>
          <cell r="H2978" t="str">
            <v>LAMINACION</v>
          </cell>
        </row>
        <row r="2979">
          <cell r="C2979" t="str">
            <v>32-006687</v>
          </cell>
          <cell r="D2979" t="str">
            <v>TXNVPC040A001</v>
          </cell>
          <cell r="E2979" t="str">
            <v>NUCITA VENEZOLANA. NUCIVEN, C.A.</v>
          </cell>
          <cell r="F2979" t="str">
            <v>LAMINACIÓN IMPRESA PIRULIN CHOCOLATE 16 g</v>
          </cell>
          <cell r="G2979" t="str">
            <v>CX</v>
          </cell>
          <cell r="H2979" t="str">
            <v>LAMINACION</v>
          </cell>
        </row>
        <row r="2980">
          <cell r="C2980" t="str">
            <v>01-3817</v>
          </cell>
          <cell r="D2980" t="str">
            <v>TXCLMO029A001</v>
          </cell>
          <cell r="E2980" t="str">
            <v>CELOVEN, C.A.</v>
          </cell>
          <cell r="F2980" t="str">
            <v>DECOCEL IMPRESO SOLIDO MORADO P-2582</v>
          </cell>
          <cell r="G2980" t="str">
            <v>CX</v>
          </cell>
          <cell r="H2980" t="str">
            <v>LAMINACION</v>
          </cell>
        </row>
        <row r="2981">
          <cell r="C2981" t="str">
            <v>01-4287</v>
          </cell>
          <cell r="D2981" t="str">
            <v>TMAPAL121B001</v>
          </cell>
          <cell r="E2981" t="str">
            <v>ALIMENTOS POLAR COMERCIAL, C.A.</v>
          </cell>
          <cell r="F2981" t="str">
            <v>ALUMINIO LAMINADO IMPRESO MAVESA 250 g</v>
          </cell>
          <cell r="G2981" t="str">
            <v>MCL</v>
          </cell>
          <cell r="H2981" t="str">
            <v>LAMINACION</v>
          </cell>
        </row>
        <row r="2982">
          <cell r="C2982" t="str">
            <v>32-006686</v>
          </cell>
          <cell r="D2982" t="str">
            <v>TXNVCP083A001</v>
          </cell>
          <cell r="E2982" t="str">
            <v>NUCITA VENEZOLANA. NUCIVEN, C.A.</v>
          </cell>
          <cell r="F2982" t="str">
            <v>LAMINACION IMPRESA CACAO EN POLVO 250g</v>
          </cell>
          <cell r="G2982" t="str">
            <v>CX</v>
          </cell>
          <cell r="H2982" t="str">
            <v>LAMINACION</v>
          </cell>
        </row>
        <row r="2983">
          <cell r="C2983" t="str">
            <v>01-4067</v>
          </cell>
          <cell r="D2983" t="str">
            <v>TMCLVP089A001</v>
          </cell>
          <cell r="E2983" t="str">
            <v>CELOVEN, C.A.</v>
          </cell>
          <cell r="F2983" t="str">
            <v>LAMINACION IMPRESA DECOCEL SOLIDO VERDE PIGMENTADO</v>
          </cell>
          <cell r="G2983" t="str">
            <v>MCL</v>
          </cell>
          <cell r="H2983" t="str">
            <v>CORTE</v>
          </cell>
        </row>
        <row r="2984">
          <cell r="C2984" t="str">
            <v>01-4288</v>
          </cell>
          <cell r="D2984" t="str">
            <v>TMAPAL127A001</v>
          </cell>
          <cell r="E2984" t="str">
            <v>ALIMENTOS POLAR COMERCIAL, C.A.</v>
          </cell>
          <cell r="F2984" t="str">
            <v>ALUMINIO LAMINADO IMPRESO MAVESA 500g</v>
          </cell>
          <cell r="G2984" t="str">
            <v>MCL</v>
          </cell>
          <cell r="H2984" t="str">
            <v>LAMINACION</v>
          </cell>
        </row>
        <row r="2985">
          <cell r="C2985" t="str">
            <v>01-4295</v>
          </cell>
          <cell r="D2985" t="str">
            <v>TXAVEM028D001</v>
          </cell>
          <cell r="E2985" t="str">
            <v>AMCOR RIGID PACKAGING DE VENEZUELA, S.A.</v>
          </cell>
          <cell r="F2985" t="str">
            <v>ETIQUETA IMPRESA MINALBA 355cc</v>
          </cell>
          <cell r="G2985" t="str">
            <v>CX</v>
          </cell>
          <cell r="H2985" t="str">
            <v>CORTE</v>
          </cell>
        </row>
        <row r="2986">
          <cell r="C2986" t="str">
            <v>01-4296</v>
          </cell>
          <cell r="D2986" t="str">
            <v>TXAVEM028B001</v>
          </cell>
          <cell r="E2986" t="str">
            <v>AMCOR RIGID PACKAGING DE VENEZUELA, S.A.</v>
          </cell>
          <cell r="F2986" t="str">
            <v>ETIQUETA  IMPRESA MINALBA 5 L</v>
          </cell>
          <cell r="G2986" t="str">
            <v>CX</v>
          </cell>
          <cell r="H2986" t="str">
            <v>CORTE</v>
          </cell>
        </row>
        <row r="2987">
          <cell r="C2987" t="str">
            <v>01-4294</v>
          </cell>
          <cell r="D2987" t="str">
            <v>TXAVEM028C001</v>
          </cell>
          <cell r="E2987" t="str">
            <v>AMCOR RIGID PACKAGING DE VENEZUELA, S.A.</v>
          </cell>
          <cell r="F2987" t="str">
            <v>ETIQUETA IMPRESA MINALBA 600 cc</v>
          </cell>
          <cell r="G2987" t="str">
            <v>CX</v>
          </cell>
          <cell r="H2987" t="str">
            <v>CORTE</v>
          </cell>
        </row>
        <row r="2988">
          <cell r="C2988" t="str">
            <v>32-006698</v>
          </cell>
          <cell r="D2988" t="str">
            <v xml:space="preserve">TMCJES061A001 </v>
          </cell>
          <cell r="E2988" t="str">
            <v>CORPORACION JIGMA 1702, C.A.</v>
          </cell>
          <cell r="F2988" t="str">
            <v>POLYPOUCH EDULZANTE DULCILINA SIN CALORIAS BASE SUCRALOSA 1g.</v>
          </cell>
          <cell r="G2988" t="str">
            <v>MCL</v>
          </cell>
          <cell r="H2988" t="str">
            <v>LAMINACION</v>
          </cell>
        </row>
        <row r="2989">
          <cell r="C2989" t="str">
            <v>01-4300</v>
          </cell>
          <cell r="D2989" t="str">
            <v>TMCOAL1250001</v>
          </cell>
          <cell r="E2989" t="str">
            <v>CONSORCIO OLEAGINOSO PORTUGUESA, S.A.</v>
          </cell>
          <cell r="F2989" t="str">
            <v>ALUMINIO LAMINADO SIN IMPRESIÓN</v>
          </cell>
          <cell r="G2989" t="str">
            <v>MCL</v>
          </cell>
          <cell r="H2989" t="str">
            <v>LAMINACION</v>
          </cell>
        </row>
        <row r="2990">
          <cell r="C2990" t="str">
            <v>01-4293</v>
          </cell>
          <cell r="D2990" t="str">
            <v>TMDTPS0600001</v>
          </cell>
          <cell r="E2990" t="str">
            <v>DISTINTA, C.A.</v>
          </cell>
          <cell r="F2990" t="str">
            <v>POLYPOUCH SIN IMPRESIÓN</v>
          </cell>
          <cell r="G2990" t="str">
            <v>MCL</v>
          </cell>
          <cell r="H2990" t="str">
            <v>LAMINACION</v>
          </cell>
        </row>
        <row r="2991">
          <cell r="C2991" t="str">
            <v>01-4265</v>
          </cell>
          <cell r="D2991" t="str">
            <v>TMMCGP207A001</v>
          </cell>
          <cell r="E2991" t="str">
            <v>MORROCEL C.A.</v>
          </cell>
          <cell r="F2991" t="str">
            <v>LINNER MTP  IMPRESO GARANTIA DE PUREZA</v>
          </cell>
          <cell r="G2991" t="str">
            <v>MCL</v>
          </cell>
          <cell r="H2991" t="str">
            <v>LAMINACION</v>
          </cell>
        </row>
        <row r="2992">
          <cell r="C2992" t="str">
            <v>01-4307</v>
          </cell>
          <cell r="D2992" t="str">
            <v>TXPCEP023B001</v>
          </cell>
          <cell r="E2992" t="str">
            <v xml:space="preserve">PEPSI-COLA VENEZUELA, C.A. </v>
          </cell>
          <cell r="F2992" t="str">
            <v>ETIQUETA IMPRESA  PEPSI FREE 1 L</v>
          </cell>
          <cell r="G2992" t="str">
            <v>CX</v>
          </cell>
          <cell r="H2992" t="str">
            <v>CORTE</v>
          </cell>
        </row>
        <row r="2993">
          <cell r="C2993" t="str">
            <v>01-4303</v>
          </cell>
          <cell r="D2993" t="str">
            <v>TXPCPF023C001</v>
          </cell>
          <cell r="E2993" t="str">
            <v xml:space="preserve">PEPSI-COLA VENEZUELA, C.A. </v>
          </cell>
          <cell r="F2993" t="str">
            <v>ETIQUETA IMPRESA PEPSI  FREE 2 L</v>
          </cell>
          <cell r="G2993" t="str">
            <v>CX</v>
          </cell>
          <cell r="H2993" t="str">
            <v>CORTE</v>
          </cell>
        </row>
        <row r="2994">
          <cell r="C2994" t="str">
            <v>01-4301</v>
          </cell>
          <cell r="D2994" t="str">
            <v>TXPCPF023C001</v>
          </cell>
          <cell r="E2994" t="str">
            <v xml:space="preserve">PEPSI-COLA VENEZUELA, C.A. </v>
          </cell>
          <cell r="F2994" t="str">
            <v>ETIQUETA IMPRESA PEPSI  FREE 2 L</v>
          </cell>
          <cell r="G2994" t="str">
            <v>CX</v>
          </cell>
          <cell r="H2994" t="str">
            <v>CORTE</v>
          </cell>
        </row>
        <row r="2995">
          <cell r="C2995" t="str">
            <v>01-4302</v>
          </cell>
          <cell r="D2995" t="str">
            <v>TXPCPF023C001</v>
          </cell>
          <cell r="E2995" t="str">
            <v xml:space="preserve">PEPSI-COLA VENEZUELA, C.A. </v>
          </cell>
          <cell r="F2995" t="str">
            <v>ETIQUETA IMPRESA PEPSI  FREE 2 L</v>
          </cell>
          <cell r="G2995" t="str">
            <v>CX</v>
          </cell>
          <cell r="H2995" t="str">
            <v>CORTE</v>
          </cell>
        </row>
        <row r="2996">
          <cell r="C2996" t="str">
            <v>01-4305</v>
          </cell>
          <cell r="D2996" t="str">
            <v>TXPCSC023C001</v>
          </cell>
          <cell r="E2996" t="str">
            <v xml:space="preserve">PEPSI-COLA VENEZUELA, C.A. </v>
          </cell>
          <cell r="F2996" t="str">
            <v>ETIQUETA IMPRESA SEVEN UP CERO 1,5L</v>
          </cell>
          <cell r="G2996" t="str">
            <v>CX</v>
          </cell>
          <cell r="H2996" t="str">
            <v>CORTE</v>
          </cell>
        </row>
        <row r="2997">
          <cell r="C2997" t="str">
            <v>01-4306</v>
          </cell>
          <cell r="D2997" t="str">
            <v>TXPCSC023C001</v>
          </cell>
          <cell r="E2997" t="str">
            <v xml:space="preserve">PEPSI-COLA VENEZUELA, C.A. </v>
          </cell>
          <cell r="F2997" t="str">
            <v>ETIQUETA IMPRESA SEVEN UP CERO 1,5L</v>
          </cell>
          <cell r="G2997" t="str">
            <v>CX</v>
          </cell>
          <cell r="H2997" t="str">
            <v>CORTE</v>
          </cell>
        </row>
        <row r="2998">
          <cell r="C2998" t="str">
            <v>01-4262</v>
          </cell>
          <cell r="D2998" t="str">
            <v>TMIRPA042A001</v>
          </cell>
          <cell r="E2998" t="str">
            <v>IMPORTADORA RORAIMA C.A.</v>
          </cell>
          <cell r="F2998" t="str">
            <v>POLYPOUCH IMPRESO AZUCAR REFINADA 4g</v>
          </cell>
          <cell r="G2998" t="str">
            <v>MCL</v>
          </cell>
          <cell r="H2998" t="str">
            <v>LAMINACION</v>
          </cell>
        </row>
        <row r="2999">
          <cell r="C2999" t="str">
            <v>01-4270</v>
          </cell>
          <cell r="D2999" t="str">
            <v>TXPAPS040D002</v>
          </cell>
          <cell r="E2999" t="str">
            <v>PEPSICO ALIMENTOS, S.C.A.</v>
          </cell>
          <cell r="F2999" t="str">
            <v>LAMINACION IMPRESA PEPITO ORIGINAL (SIN VITAMINA) 180g</v>
          </cell>
          <cell r="G2999" t="str">
            <v>CX</v>
          </cell>
          <cell r="H2999" t="str">
            <v>LAMINACION</v>
          </cell>
        </row>
        <row r="3000">
          <cell r="C3000" t="str">
            <v>01-4289</v>
          </cell>
          <cell r="D3000" t="str">
            <v>TMAPFF107A003</v>
          </cell>
          <cell r="E3000" t="str">
            <v>ALIMENTOS POLAR COMERCIAL, C.A.</v>
          </cell>
          <cell r="F3000" t="str">
            <v>ETIQUETA MI GURT FRUTA FRESA 125 g</v>
          </cell>
          <cell r="G3000" t="str">
            <v>MCL</v>
          </cell>
          <cell r="H3000" t="str">
            <v>LAMINACION</v>
          </cell>
        </row>
        <row r="3001">
          <cell r="C3001" t="str">
            <v>32-006646</v>
          </cell>
          <cell r="D3001" t="str">
            <v>TXABFA078A001</v>
          </cell>
          <cell r="E3001" t="str">
            <v>ALIMENTOS BOTALON, C.A.</v>
          </cell>
          <cell r="F3001" t="str">
            <v>LAMINACION IMPRESA CAFÉ MOLIDO GOURMET FLOR DE ARAUCA 500g</v>
          </cell>
          <cell r="G3001" t="str">
            <v>CX</v>
          </cell>
          <cell r="H3001" t="str">
            <v>LAMINACION</v>
          </cell>
        </row>
        <row r="3002">
          <cell r="C3002" t="str">
            <v>01-4310</v>
          </cell>
          <cell r="D3002" t="str">
            <v>TMCLPD073A002</v>
          </cell>
          <cell r="E3002" t="str">
            <v>CELOVEN, C.A.</v>
          </cell>
          <cell r="F3002" t="str">
            <v>POLYPOUCH SILICONIZADO BASE "DECOCEL"</v>
          </cell>
          <cell r="G3002" t="str">
            <v>MCL</v>
          </cell>
          <cell r="H3002" t="str">
            <v>LAMINACION</v>
          </cell>
        </row>
        <row r="3003">
          <cell r="C3003" t="str">
            <v>01-4298</v>
          </cell>
          <cell r="D3003" t="str">
            <v>TMDNPV070A001</v>
          </cell>
          <cell r="E3003" t="str">
            <v>DISTRIBUIDORA NACIONAL 2000, C.A.</v>
          </cell>
          <cell r="F3003" t="str">
            <v>LAMINACION IMPRESA CAFÉ PURO VENEZUELA GOURMET 200g</v>
          </cell>
          <cell r="G3003" t="str">
            <v>MCL</v>
          </cell>
          <cell r="H3003" t="str">
            <v>LAMINACION</v>
          </cell>
        </row>
        <row r="3004">
          <cell r="C3004" t="str">
            <v>01-4297</v>
          </cell>
          <cell r="D3004" t="str">
            <v>TMDNPV040A001</v>
          </cell>
          <cell r="E3004" t="str">
            <v>DISTRIBUIDORA NACIONAL 2000, C.A.</v>
          </cell>
          <cell r="F3004" t="str">
            <v>LAMINACION IMPRESA CAFÉ PURO VENEZUELA GOURMET 100g</v>
          </cell>
          <cell r="G3004" t="str">
            <v>MCL</v>
          </cell>
          <cell r="H3004" t="str">
            <v>LAMINACION</v>
          </cell>
        </row>
        <row r="3005">
          <cell r="C3005" t="str">
            <v>01-4316</v>
          </cell>
          <cell r="D3005" t="str">
            <v>TXPATR040A003</v>
          </cell>
          <cell r="E3005" t="str">
            <v>PEPSICO ALIMENTOS, S.C.A.</v>
          </cell>
          <cell r="F3005" t="str">
            <v>LAMINACION IMPRESA DE TODITO RESUELTO 130g</v>
          </cell>
          <cell r="G3005" t="str">
            <v>CX</v>
          </cell>
          <cell r="H3005" t="str">
            <v>LAMINACION</v>
          </cell>
        </row>
        <row r="3006">
          <cell r="C3006" t="str">
            <v>01-4280</v>
          </cell>
          <cell r="D3006" t="str">
            <v>TXPATR040B003</v>
          </cell>
          <cell r="E3006" t="str">
            <v>PEPSICO ALIMENTOS, S.C.A.</v>
          </cell>
          <cell r="F3006" t="str">
            <v>LAMINACION IMPRESA DE TODITO RESUELTO 45g</v>
          </cell>
          <cell r="G3006" t="str">
            <v>CX</v>
          </cell>
          <cell r="H3006" t="str">
            <v>LAMINACION</v>
          </cell>
        </row>
        <row r="3007">
          <cell r="C3007" t="str">
            <v>01-4292</v>
          </cell>
          <cell r="D3007" t="str">
            <v>TXPACT045A001</v>
          </cell>
          <cell r="E3007" t="str">
            <v>PEPSICO ALIMENTOS, S.C.A.</v>
          </cell>
          <cell r="F3007" t="str">
            <v>LAMINACION IMPRESA CHEESE TRIS XXL 450g</v>
          </cell>
          <cell r="G3007" t="str">
            <v>CX</v>
          </cell>
          <cell r="H3007" t="str">
            <v>LAMINACION</v>
          </cell>
        </row>
        <row r="3008">
          <cell r="C3008" t="str">
            <v>01-4317</v>
          </cell>
          <cell r="D3008" t="str">
            <v>TMTTGP207A001</v>
          </cell>
          <cell r="E3008" t="str">
            <v xml:space="preserve">INDUSTRIAS DE TAPAS TAIME, C.A </v>
          </cell>
          <cell r="F3008" t="str">
            <v>LINER MTP IMP. GARANTIA DE PUREZA</v>
          </cell>
          <cell r="G3008" t="str">
            <v>MCL</v>
          </cell>
          <cell r="H3008" t="str">
            <v>LAMINACION</v>
          </cell>
        </row>
        <row r="3009">
          <cell r="C3009" t="str">
            <v>21-0422</v>
          </cell>
          <cell r="D3009" t="str">
            <v>TXNVCP096A001</v>
          </cell>
          <cell r="E3009" t="str">
            <v>NESTLE VENEZUELA, S.A.</v>
          </cell>
          <cell r="F3009" t="str">
            <v>LAMINACION IMPRESA CAMPESINA 400g</v>
          </cell>
          <cell r="G3009" t="str">
            <v>CX</v>
          </cell>
          <cell r="H3009" t="str">
            <v>LAMINACION</v>
          </cell>
        </row>
        <row r="3010">
          <cell r="C3010" t="str">
            <v>21-0418</v>
          </cell>
          <cell r="D3010" t="str">
            <v>TXNVND096A001</v>
          </cell>
          <cell r="E3010" t="str">
            <v>NESTLE VENEZUELA, S.A.</v>
          </cell>
          <cell r="F3010" t="str">
            <v>LAMINACION IMPRESA NIDO FORTICRECE 800g</v>
          </cell>
          <cell r="G3010" t="str">
            <v>CX</v>
          </cell>
          <cell r="H3010" t="str">
            <v>LAMINACION</v>
          </cell>
        </row>
        <row r="3011">
          <cell r="C3011" t="str">
            <v>01-4275</v>
          </cell>
          <cell r="D3011" t="str">
            <v>TXPAMJ049A001</v>
          </cell>
          <cell r="E3011" t="str">
            <v>PEPSICO ALIMENTOS, S.C.A.</v>
          </cell>
          <cell r="F3011" t="str">
            <v>LAMINACION IMPRESA MANI JACKS 175g</v>
          </cell>
          <cell r="G3011" t="str">
            <v>CX</v>
          </cell>
          <cell r="H3011" t="str">
            <v>LAMINACION</v>
          </cell>
        </row>
        <row r="3012">
          <cell r="C3012" t="str">
            <v>01-4285</v>
          </cell>
          <cell r="D3012" t="str">
            <v>TXPAMP036A003</v>
          </cell>
          <cell r="E3012" t="str">
            <v>PEPSICO ALIMENTOS, S.C.A.</v>
          </cell>
          <cell r="F3012" t="str">
            <v>LAMINACION IMPRESA CHEETOS MEGA PUFFS 110g</v>
          </cell>
          <cell r="G3012" t="str">
            <v>CX</v>
          </cell>
          <cell r="H3012" t="str">
            <v>LAMINACION</v>
          </cell>
        </row>
        <row r="3013">
          <cell r="C3013" t="str">
            <v>21-0424</v>
          </cell>
          <cell r="D3013" t="str">
            <v>TMMCAE060A001</v>
          </cell>
          <cell r="E3013" t="str">
            <v>JENACA C.A.</v>
          </cell>
          <cell r="F3013" t="str">
            <v>POLYPOUCH IMPRESO ANTIGRASO ESTANDAR</v>
          </cell>
          <cell r="G3013" t="str">
            <v>MCL</v>
          </cell>
          <cell r="H3013" t="str">
            <v>CORTE</v>
          </cell>
        </row>
        <row r="3014">
          <cell r="C3014" t="str">
            <v>01-4304</v>
          </cell>
          <cell r="D3014" t="str">
            <v>TXPCGM023A001</v>
          </cell>
          <cell r="E3014" t="str">
            <v xml:space="preserve">PEPSI-COLA VENEZUELA, C.A. </v>
          </cell>
          <cell r="F3014" t="str">
            <v>ETIQUETA IMPRESA GOLDEN MANZANA 1 L.</v>
          </cell>
          <cell r="G3014" t="str">
            <v>CX</v>
          </cell>
          <cell r="H3014" t="str">
            <v>CORTE</v>
          </cell>
        </row>
        <row r="3015">
          <cell r="C3015" t="str">
            <v>01-4318</v>
          </cell>
          <cell r="D3015" t="str">
            <v>TMAHSK120A001</v>
          </cell>
          <cell r="E3015" t="str">
            <v>ALIMENTOS HEINZ, C.A.</v>
          </cell>
          <cell r="F3015" t="str">
            <v>LAMINACION IMPRESA SACHET KETCHUP 10g</v>
          </cell>
          <cell r="G3015" t="str">
            <v>MCL</v>
          </cell>
          <cell r="H3015" t="str">
            <v>LAMINACION</v>
          </cell>
        </row>
        <row r="3016">
          <cell r="C3016" t="str">
            <v>32-006699</v>
          </cell>
          <cell r="D3016" t="str">
            <v>TXNVPI039A002</v>
          </cell>
          <cell r="E3016" t="str">
            <v>NUCITA VENEZOLANA. NUCIVEN, C.A.</v>
          </cell>
          <cell r="F3016" t="str">
            <v>LAMINACION IMPRESA PIRULIN LUJO</v>
          </cell>
          <cell r="G3016" t="str">
            <v>CX</v>
          </cell>
          <cell r="H3016" t="str">
            <v>LAMINACION</v>
          </cell>
        </row>
        <row r="3017">
          <cell r="C3017" t="str">
            <v>01-4308</v>
          </cell>
          <cell r="D3017" t="str">
            <v>TXPCPS023B001</v>
          </cell>
          <cell r="E3017" t="str">
            <v xml:space="preserve">PEPSI-COLA VENEZUELA, C.A. </v>
          </cell>
          <cell r="F3017" t="str">
            <v>ETIQUETA IMPRESA PEPSI SENDA PAPA 1,5 L</v>
          </cell>
          <cell r="G3017" t="str">
            <v>CX</v>
          </cell>
          <cell r="H3017" t="str">
            <v>CORTE</v>
          </cell>
        </row>
        <row r="3018">
          <cell r="C3018" t="str">
            <v>32-006684</v>
          </cell>
          <cell r="D3018" t="str">
            <v>TMARMZ044D001</v>
          </cell>
          <cell r="E3018" t="str">
            <v>ALFONZO RIVAS &amp; CIA, C.A.</v>
          </cell>
          <cell r="F3018" t="str">
            <v>LAMINACION IMPRESA MAIZINA 200g</v>
          </cell>
          <cell r="G3018" t="str">
            <v>MCL</v>
          </cell>
          <cell r="H3018" t="str">
            <v>LAMINACION</v>
          </cell>
        </row>
        <row r="3019">
          <cell r="C3019" t="str">
            <v>32-006682</v>
          </cell>
          <cell r="D3019" t="str">
            <v>TMARMZ044D001</v>
          </cell>
          <cell r="E3019" t="str">
            <v>ALFONZO RIVAS &amp; CIA, C.A.</v>
          </cell>
          <cell r="F3019" t="str">
            <v>LAMINACION IMPRESA MAIZINA 200g</v>
          </cell>
          <cell r="G3019" t="str">
            <v>MCL</v>
          </cell>
          <cell r="H3019" t="str">
            <v>LAMINACION</v>
          </cell>
        </row>
        <row r="3020">
          <cell r="C3020" t="str">
            <v>32-006683</v>
          </cell>
          <cell r="D3020" t="str">
            <v>TMARMZ044B001</v>
          </cell>
          <cell r="E3020" t="str">
            <v>ALFONZO RIVAS &amp; CIA, C.A.</v>
          </cell>
          <cell r="F3020" t="str">
            <v>LAMINACION IMPRESA MAIZINA 400g</v>
          </cell>
          <cell r="G3020" t="str">
            <v>MCL</v>
          </cell>
          <cell r="H3020" t="str">
            <v>LAMINACION</v>
          </cell>
        </row>
        <row r="3021">
          <cell r="C3021" t="str">
            <v>32-006681</v>
          </cell>
          <cell r="D3021" t="str">
            <v>TMARMZ044B001</v>
          </cell>
          <cell r="E3021" t="str">
            <v>ALFONZO RIVAS &amp; CIA, C.A.</v>
          </cell>
          <cell r="F3021" t="str">
            <v>LAMINACION IMPRESA MAIZINA 400g</v>
          </cell>
          <cell r="G3021" t="str">
            <v>MCL</v>
          </cell>
          <cell r="H3021" t="str">
            <v>LAMINACION</v>
          </cell>
        </row>
        <row r="3022">
          <cell r="C3022" t="str">
            <v>32-006676</v>
          </cell>
          <cell r="D3022" t="str">
            <v>TXECTL023B001</v>
          </cell>
          <cell r="E3022" t="str">
            <v>EMBOTELLADORA DEL CENTRO,C.A</v>
          </cell>
          <cell r="F3022" t="str">
            <v>ETIQUETA IMPRESA TE LIMON CRYSTAL 500 ml</v>
          </cell>
          <cell r="G3022" t="str">
            <v>CX</v>
          </cell>
          <cell r="H3022" t="str">
            <v>CORTE</v>
          </cell>
        </row>
        <row r="3023">
          <cell r="C3023" t="str">
            <v>01-4309</v>
          </cell>
          <cell r="D3023" t="str">
            <v>TXCPEM023A001</v>
          </cell>
          <cell r="E3023" t="str">
            <v>CERVECERIA POLAR,C.A.</v>
          </cell>
          <cell r="F3023" t="str">
            <v>ETIQUETA IMPRESA MALTIN POLAR 1,5 L</v>
          </cell>
          <cell r="G3023" t="str">
            <v>CX</v>
          </cell>
          <cell r="H3023" t="str">
            <v>CORTE</v>
          </cell>
        </row>
        <row r="3024">
          <cell r="C3024" t="str">
            <v>01-4312</v>
          </cell>
          <cell r="D3024" t="str">
            <v>TMAHPG0700001</v>
          </cell>
          <cell r="E3024" t="str">
            <v>ALIMENTOS HEINZ, C.A.</v>
          </cell>
          <cell r="F3024" t="str">
            <v>POLYPOUCH SIN IMPRESIÓN (LAMINADO PARA GELATINA)</v>
          </cell>
          <cell r="G3024" t="str">
            <v>MCL</v>
          </cell>
          <cell r="H3024" t="str">
            <v>LAMINACION</v>
          </cell>
        </row>
        <row r="3025">
          <cell r="C3025" t="str">
            <v>01-4314</v>
          </cell>
          <cell r="D3025" t="str">
            <v>TMICPS0520001</v>
          </cell>
          <cell r="E3025" t="str">
            <v>INDUSTRIAS CORPAÑAL,C.A.</v>
          </cell>
          <cell r="F3025" t="str">
            <v>POLYPOUCH SILICONIZADO SIN IMPRESIÓN</v>
          </cell>
          <cell r="G3025" t="str">
            <v>MCL</v>
          </cell>
          <cell r="H3025" t="str">
            <v>LAMINACION</v>
          </cell>
        </row>
        <row r="3026">
          <cell r="C3026" t="str">
            <v>21-0425</v>
          </cell>
          <cell r="D3026" t="str">
            <v>TMCGPR055A001</v>
          </cell>
          <cell r="E3026" t="str">
            <v>COMPLOT GRAFICO, C.A.</v>
          </cell>
          <cell r="F3026" t="str">
            <v>POLYPOUCH SIN IMPRESIÓN</v>
          </cell>
          <cell r="G3026" t="str">
            <v>MCL</v>
          </cell>
          <cell r="H3026" t="str">
            <v>LAMINACION</v>
          </cell>
        </row>
        <row r="3027">
          <cell r="C3027" t="str">
            <v>32-006701</v>
          </cell>
          <cell r="D3027" t="str">
            <v>TXHCMP028A001</v>
          </cell>
          <cell r="E3027" t="str">
            <v>HELADOS CALI, C.A.</v>
          </cell>
          <cell r="F3027" t="str">
            <v>ENVOLTORIO IMPRESO HELADOS MAX POLET 122cm³</v>
          </cell>
          <cell r="G3027" t="str">
            <v>CX</v>
          </cell>
          <cell r="H3027" t="str">
            <v>CORTE</v>
          </cell>
        </row>
        <row r="3028">
          <cell r="C3028" t="str">
            <v>32-006678</v>
          </cell>
          <cell r="D3028" t="str">
            <v>TXECEC028D001</v>
          </cell>
          <cell r="E3028" t="str">
            <v>EMBOTELLADORA CRISTAL;C.A.</v>
          </cell>
          <cell r="F3028" t="str">
            <v xml:space="preserve">ETIQUETA IMPRESA AGUA CRYSTAL 600 cm³ </v>
          </cell>
          <cell r="G3028" t="str">
            <v>CX</v>
          </cell>
          <cell r="H3028" t="str">
            <v>CORTE</v>
          </cell>
        </row>
        <row r="3029">
          <cell r="C3029" t="str">
            <v>01-4313</v>
          </cell>
          <cell r="D3029" t="str">
            <v>TMUMBC141A001</v>
          </cell>
          <cell r="E3029" t="str">
            <v>UM DESCARTABLES, C.A.</v>
          </cell>
          <cell r="F3029" t="str">
            <v>BOLSAS IMPRESAS KIT BATA CIRUJANO DESCARTABLES ESTERIL</v>
          </cell>
          <cell r="G3029" t="str">
            <v>MCL</v>
          </cell>
          <cell r="H3029" t="str">
            <v>LAMINACION</v>
          </cell>
        </row>
        <row r="3030">
          <cell r="C3030" t="str">
            <v>32-006693</v>
          </cell>
          <cell r="D3030" t="str">
            <v>TMARMZ044A001</v>
          </cell>
          <cell r="E3030" t="str">
            <v>ALFONZO RIVAS &amp; CIA, C.A.</v>
          </cell>
          <cell r="F3030" t="str">
            <v>LAMINACION IMPRESA MAIZINA 90 g</v>
          </cell>
          <cell r="G3030" t="str">
            <v>MCL</v>
          </cell>
          <cell r="H3030" t="str">
            <v>LAMINACION</v>
          </cell>
        </row>
        <row r="3031">
          <cell r="C3031" t="str">
            <v>32-006697</v>
          </cell>
          <cell r="D3031" t="str">
            <v>TMARMZ044A001</v>
          </cell>
          <cell r="E3031" t="str">
            <v>ALFONZO RIVAS &amp; CIA, C.A.</v>
          </cell>
          <cell r="F3031" t="str">
            <v>LAMINACION IMPRESA MAIZINA 90 g</v>
          </cell>
          <cell r="G3031" t="str">
            <v>MCL</v>
          </cell>
          <cell r="H3031" t="str">
            <v>LAMINACION</v>
          </cell>
        </row>
        <row r="3032">
          <cell r="C3032" t="str">
            <v>01-4322</v>
          </cell>
          <cell r="D3032" t="str">
            <v>TMAPSC107A001</v>
          </cell>
          <cell r="E3032" t="str">
            <v>ALIMENTOS POLAR COMERCIAL, C.A.</v>
          </cell>
          <cell r="F3032" t="str">
            <v>ETIQUETA MIGURT SABOR CAMBUR 125g</v>
          </cell>
          <cell r="G3032" t="str">
            <v>MCL</v>
          </cell>
          <cell r="H3032" t="str">
            <v>CORTE</v>
          </cell>
        </row>
        <row r="3033">
          <cell r="C3033" t="str">
            <v>32-006705</v>
          </cell>
          <cell r="D3033" t="str">
            <v>TMCJRT061A002</v>
          </cell>
          <cell r="E3033" t="str">
            <v>CORPORACION JIGMA 1702, C.A.</v>
          </cell>
          <cell r="F3033" t="str">
            <v>POLYPOUCH ENDULZANTE DULCILINA SIN CALORIAS BASE STEVIA 1g</v>
          </cell>
          <cell r="G3033" t="str">
            <v>MCL</v>
          </cell>
          <cell r="H3033" t="str">
            <v>LAMINACION</v>
          </cell>
        </row>
        <row r="3034">
          <cell r="C3034" t="str">
            <v>01-4313</v>
          </cell>
          <cell r="D3034" t="str">
            <v>TMUMBC141A001</v>
          </cell>
          <cell r="E3034" t="str">
            <v>UM DESCARTABLES, C.A.</v>
          </cell>
          <cell r="F3034" t="str">
            <v>BOLSAS IMPRESAS KIT BATA CIRUJANO DESCARTABLES ESTERIL</v>
          </cell>
          <cell r="G3034" t="str">
            <v>MCL</v>
          </cell>
          <cell r="H3034" t="str">
            <v>LAMINACION</v>
          </cell>
        </row>
        <row r="3035">
          <cell r="C3035" t="str">
            <v>01-4315</v>
          </cell>
          <cell r="D3035" t="str">
            <v>TMUMPS1400001</v>
          </cell>
          <cell r="E3035" t="str">
            <v>UM DESCARTABLES, C.A.</v>
          </cell>
          <cell r="F3035" t="str">
            <v>BOLSAS ESTERILIZABLES POLYPOUCH SIN IMPRESIÓN</v>
          </cell>
          <cell r="G3035" t="str">
            <v>MCL</v>
          </cell>
          <cell r="H3035" t="str">
            <v>LAMINACION</v>
          </cell>
        </row>
        <row r="3036">
          <cell r="C3036" t="str">
            <v>32-006696</v>
          </cell>
          <cell r="D3036" t="str">
            <v>TMARYF096A001</v>
          </cell>
          <cell r="E3036" t="str">
            <v>ALFONZO RIVAS &amp; CIA, C.A.</v>
          </cell>
          <cell r="F3036" t="str">
            <v>LAMINACION IMPRESA YELIGHT FRESA 12g</v>
          </cell>
          <cell r="G3036" t="str">
            <v>MCL</v>
          </cell>
          <cell r="H3036" t="str">
            <v>LAMINACION</v>
          </cell>
        </row>
        <row r="3037">
          <cell r="C3037" t="str">
            <v>32-006695</v>
          </cell>
          <cell r="D3037" t="str">
            <v>TMARYM096A001</v>
          </cell>
          <cell r="E3037" t="str">
            <v>ALFONZO RIVAS &amp; CIA, C.A.</v>
          </cell>
          <cell r="F3037" t="str">
            <v>LAMINACION IMPRESA YELIGHT MORA 12g</v>
          </cell>
          <cell r="G3037" t="str">
            <v>MCL</v>
          </cell>
          <cell r="H3037" t="str">
            <v>LAMINACION</v>
          </cell>
        </row>
        <row r="3038">
          <cell r="C3038" t="str">
            <v>32-006694</v>
          </cell>
          <cell r="D3038" t="str">
            <v>TMARYC096A001</v>
          </cell>
          <cell r="E3038" t="str">
            <v>ALFONZO RIVAS &amp; CIA, C.A.</v>
          </cell>
          <cell r="F3038" t="str">
            <v>LAMINACION IMPRESA YELIGHT CEREZA 12 g</v>
          </cell>
          <cell r="G3038" t="str">
            <v>MCL</v>
          </cell>
          <cell r="H3038" t="str">
            <v>LAMINACION</v>
          </cell>
        </row>
        <row r="3039">
          <cell r="C3039" t="str">
            <v>32-006706</v>
          </cell>
          <cell r="D3039" t="str">
            <v>TXABCA065A002</v>
          </cell>
          <cell r="E3039" t="str">
            <v>ALIMENTOS BOTALON, C.A.</v>
          </cell>
          <cell r="F3039" t="str">
            <v xml:space="preserve"> LAMINACION IMPRESA CAFÉ MOLIDO GOURMET  ARAUCA 200 g</v>
          </cell>
          <cell r="G3039" t="str">
            <v>CX</v>
          </cell>
          <cell r="H3039" t="str">
            <v>LAMINACION</v>
          </cell>
        </row>
        <row r="3040">
          <cell r="C3040" t="str">
            <v>01-4328</v>
          </cell>
          <cell r="D3040" t="str">
            <v>TMMCAC060A001</v>
          </cell>
          <cell r="E3040" t="str">
            <v>MORROCEL C.A.</v>
          </cell>
          <cell r="F3040" t="str">
            <v xml:space="preserve">POLYPOUCH IMPRESO ANTIGRASO CUADROS </v>
          </cell>
          <cell r="G3040" t="str">
            <v>MCL</v>
          </cell>
          <cell r="H3040" t="str">
            <v>LAMINACION</v>
          </cell>
        </row>
        <row r="3041">
          <cell r="C3041" t="str">
            <v>01-4323</v>
          </cell>
          <cell r="D3041" t="str">
            <v>TMAPNV107A001</v>
          </cell>
          <cell r="E3041" t="str">
            <v>ALIMENTOS POLAR COMERCIAL, C.A.</v>
          </cell>
          <cell r="F3041" t="str">
            <v>ETIQUETA MIGURT SABOR NARANJA VAINILLA 125g</v>
          </cell>
          <cell r="G3041" t="str">
            <v>MCL</v>
          </cell>
          <cell r="H3041" t="str">
            <v>CORTE</v>
          </cell>
        </row>
        <row r="3042">
          <cell r="C3042" t="str">
            <v>32-006611</v>
          </cell>
          <cell r="D3042" t="str">
            <v>TXABSG096A001</v>
          </cell>
          <cell r="E3042" t="str">
            <v>ALIMENTOS BOTALON, C.A.</v>
          </cell>
          <cell r="F3042" t="str">
            <v>LAMINACION IMPRESA CAFÉ TOSTADO EN GRANO SAN SALVADOR 1kg</v>
          </cell>
          <cell r="G3042" t="str">
            <v>CX</v>
          </cell>
          <cell r="H3042" t="str">
            <v>LAMINACION</v>
          </cell>
        </row>
        <row r="3043">
          <cell r="C3043" t="str">
            <v>01-4334</v>
          </cell>
          <cell r="D3043" t="str">
            <v>TMTTGP207A001</v>
          </cell>
          <cell r="E3043" t="str">
            <v xml:space="preserve">INDUSTRIAS DE TAPAS TAIME, C.A </v>
          </cell>
          <cell r="F3043" t="str">
            <v>LINER MTP IMP. GARANTIA DE PUREZA</v>
          </cell>
          <cell r="G3043" t="str">
            <v>MCL</v>
          </cell>
          <cell r="H3043" t="str">
            <v>LAMINACION</v>
          </cell>
        </row>
        <row r="3044">
          <cell r="C3044" t="str">
            <v>01-4271</v>
          </cell>
          <cell r="D3044" t="str">
            <v>TXPARP031A001</v>
          </cell>
          <cell r="E3044" t="str">
            <v>PEPSICO ALIMENTOS, S.C.A.</v>
          </cell>
          <cell r="F3044" t="str">
            <v>LAMINACION IMPRESA RAQUETY PICANTE 18g</v>
          </cell>
          <cell r="G3044" t="str">
            <v>CX</v>
          </cell>
          <cell r="H3044" t="str">
            <v>LAMINACION</v>
          </cell>
        </row>
        <row r="3045">
          <cell r="C3045" t="str">
            <v>01-4329</v>
          </cell>
          <cell r="D3045" t="str">
            <v>TXPADQ040A003</v>
          </cell>
          <cell r="E3045" t="str">
            <v>PEPSICO ALIMENTOS, S.C.A.</v>
          </cell>
          <cell r="F3045" t="str">
            <v>LAMINACION IMPRESA DORITOS MEGA QUESO 150g</v>
          </cell>
          <cell r="G3045" t="str">
            <v>CX</v>
          </cell>
          <cell r="H3045" t="str">
            <v>LAMINACION</v>
          </cell>
        </row>
        <row r="3046">
          <cell r="C3046" t="str">
            <v>01-4232</v>
          </cell>
          <cell r="D3046" t="str">
            <v>TMCLGS0650001</v>
          </cell>
          <cell r="E3046" t="str">
            <v>CELOVEN, C.A.</v>
          </cell>
          <cell r="F3046" t="str">
            <v>PAPEL GLASSINE DOBLE SILICONADO</v>
          </cell>
          <cell r="G3046" t="str">
            <v>MCL</v>
          </cell>
          <cell r="H3046" t="str">
            <v>LAMINACION</v>
          </cell>
        </row>
        <row r="3047">
          <cell r="C3047" t="str">
            <v>01-4333</v>
          </cell>
          <cell r="D3047" t="str">
            <v>TMEIGP207A001</v>
          </cell>
          <cell r="E3047" t="str">
            <v>ENVASES INDUSTRIALES DEL CENTRO C.A.</v>
          </cell>
          <cell r="F3047" t="str">
            <v>LINNER MTP  IMPRESO GARANTIA DE PUREZA</v>
          </cell>
          <cell r="G3047" t="str">
            <v>MCL</v>
          </cell>
          <cell r="H3047" t="str">
            <v>CORTE</v>
          </cell>
        </row>
        <row r="3048">
          <cell r="C3048" t="str">
            <v>01-4330</v>
          </cell>
          <cell r="D3048" t="str">
            <v>TXPADQ040D002</v>
          </cell>
          <cell r="E3048" t="str">
            <v>PEPSICO ALIMENTOS, S.C.A.</v>
          </cell>
          <cell r="F3048" t="str">
            <v>LAMINACION IMPRESA DORITOS MEGA QUESO 45g</v>
          </cell>
          <cell r="G3048" t="str">
            <v>CX</v>
          </cell>
          <cell r="H3048" t="str">
            <v>LAMINACION</v>
          </cell>
        </row>
        <row r="3049">
          <cell r="C3049" t="str">
            <v>21-0413</v>
          </cell>
          <cell r="D3049" t="str">
            <v>TXNVCL096B001</v>
          </cell>
          <cell r="E3049" t="str">
            <v>NESTLE VENEZUELA, S.A.</v>
          </cell>
          <cell r="F3049" t="str">
            <v>LAMINACION IMPRESA CERELAC 1000g</v>
          </cell>
          <cell r="G3049" t="str">
            <v>CX</v>
          </cell>
          <cell r="H3049" t="str">
            <v>LAMINACION</v>
          </cell>
        </row>
        <row r="3050">
          <cell r="C3050" t="str">
            <v>01-4271</v>
          </cell>
          <cell r="D3050" t="str">
            <v>TXPARP031A001</v>
          </cell>
          <cell r="E3050" t="str">
            <v>PEPSICO ALIMENTOS, S.C.A.</v>
          </cell>
          <cell r="F3050" t="str">
            <v>LAMINACION IMPRESA RAQUETY PICANTE 18g</v>
          </cell>
          <cell r="G3050" t="str">
            <v>CX</v>
          </cell>
          <cell r="H3050" t="str">
            <v>LAMINACION</v>
          </cell>
        </row>
        <row r="3051">
          <cell r="C3051" t="str">
            <v>01-4326</v>
          </cell>
          <cell r="D3051" t="str">
            <v>TMAPAL121B001</v>
          </cell>
          <cell r="E3051" t="str">
            <v>ALIMENTOS POLAR COMERCIAL, C.A.</v>
          </cell>
          <cell r="F3051" t="str">
            <v>ALUMINIO LAMINADO IMPRESO MAVESA 250 g</v>
          </cell>
          <cell r="G3051" t="str">
            <v>MCL</v>
          </cell>
          <cell r="H3051" t="str">
            <v>LAMINACION</v>
          </cell>
        </row>
        <row r="3052">
          <cell r="C3052" t="str">
            <v>01-4325</v>
          </cell>
          <cell r="D3052" t="str">
            <v>TMAPAL127A001</v>
          </cell>
          <cell r="E3052" t="str">
            <v>ALIMENTOS POLAR COMERCIAL, C.A.</v>
          </cell>
          <cell r="F3052" t="str">
            <v>ALUMINIO LAMINADO IMPRESO MAVESA 500g</v>
          </cell>
          <cell r="G3052" t="str">
            <v>MCL</v>
          </cell>
          <cell r="H3052" t="str">
            <v>LAMINACION</v>
          </cell>
        </row>
        <row r="3053">
          <cell r="C3053" t="str">
            <v>01-4324</v>
          </cell>
          <cell r="D3053" t="str">
            <v>TMAPAL127C001</v>
          </cell>
          <cell r="E3053" t="str">
            <v>ALIMENTOS POLAR COMERCIAL, C.A.</v>
          </cell>
          <cell r="F3053" t="str">
            <v>ALUMINIO LAMINADO IMPRESO MAVESA 1 Kg</v>
          </cell>
          <cell r="G3053" t="str">
            <v>MCL</v>
          </cell>
          <cell r="H3053" t="str">
            <v>LAMINACION</v>
          </cell>
        </row>
        <row r="3054">
          <cell r="C3054" t="str">
            <v>01-4320</v>
          </cell>
          <cell r="D3054" t="str">
            <v>TMMCLU2070001</v>
          </cell>
          <cell r="E3054" t="str">
            <v>MAGGIE PAUL</v>
          </cell>
          <cell r="F3054" t="str">
            <v>LAMINACION LINER INDUCCION UNIVERSAL SIN IMPRESIÓN</v>
          </cell>
          <cell r="G3054" t="str">
            <v>MCL</v>
          </cell>
          <cell r="H3054" t="str">
            <v>LAMINACION</v>
          </cell>
        </row>
        <row r="3055">
          <cell r="C3055" t="str">
            <v>21-0426</v>
          </cell>
          <cell r="D3055" t="str">
            <v>TMCGPR055A001</v>
          </cell>
          <cell r="E3055" t="str">
            <v>COMPLOT GRAFICO, C.A.</v>
          </cell>
          <cell r="F3055" t="str">
            <v>POLYPOUCH SIN IMPRESIÓN</v>
          </cell>
          <cell r="G3055" t="str">
            <v>MCL</v>
          </cell>
          <cell r="H3055" t="str">
            <v>LAMINACION</v>
          </cell>
        </row>
        <row r="3056">
          <cell r="C3056" t="str">
            <v>01-4327</v>
          </cell>
          <cell r="D3056" t="str">
            <v>TMAPTG0780001</v>
          </cell>
          <cell r="E3056" t="str">
            <v>ALIMENTOS POLAR COMERCIAL, C.A.</v>
          </cell>
          <cell r="F3056" t="str">
            <v>LAMINACION PARA TAPAS GALON SIN IMPRESIÓN</v>
          </cell>
          <cell r="G3056" t="str">
            <v>MCL</v>
          </cell>
          <cell r="H3056" t="str">
            <v>LAMINACION</v>
          </cell>
        </row>
        <row r="3057">
          <cell r="C3057" t="str">
            <v>01-4332</v>
          </cell>
          <cell r="D3057" t="str">
            <v>TXPAPS031A002</v>
          </cell>
          <cell r="E3057" t="str">
            <v>PEPSICO ALIMENTOS, S.C.A.</v>
          </cell>
          <cell r="F3057" t="str">
            <v>LAMINACIÓN IMPRESA PEPITO ORIGINAL (SIN VITAMINA) 25g</v>
          </cell>
          <cell r="G3057" t="str">
            <v>CX</v>
          </cell>
          <cell r="H3057" t="str">
            <v>LAMINACION</v>
          </cell>
        </row>
        <row r="3058">
          <cell r="C3058" t="str">
            <v>01-4347</v>
          </cell>
          <cell r="D3058" t="str">
            <v>TXPAPS040C002</v>
          </cell>
          <cell r="E3058" t="str">
            <v>PEPSICO ALIMENTOS, S.C.A.</v>
          </cell>
          <cell r="F3058" t="str">
            <v>LAMINACION IMPRESA PEPITO ORIGINAL (SIN VITAMINAS) 80g</v>
          </cell>
          <cell r="G3058" t="str">
            <v>CX</v>
          </cell>
          <cell r="H3058" t="str">
            <v>LAMINACION</v>
          </cell>
        </row>
        <row r="3059">
          <cell r="C3059" t="str">
            <v>01-4349</v>
          </cell>
          <cell r="D3059" t="str">
            <v>TXPACT040A003</v>
          </cell>
          <cell r="E3059" t="str">
            <v>PEPSICO ALIMENTOS, S.C.A.</v>
          </cell>
          <cell r="F3059" t="str">
            <v>LAMINACION IMPRESA CHEESE TRIS 150g</v>
          </cell>
          <cell r="G3059" t="str">
            <v>CX</v>
          </cell>
          <cell r="H3059" t="str">
            <v>LAMINACION</v>
          </cell>
        </row>
        <row r="3060">
          <cell r="C3060" t="str">
            <v>01-4346</v>
          </cell>
          <cell r="D3060" t="str">
            <v>TXPACT040B003</v>
          </cell>
          <cell r="E3060" t="str">
            <v>PEPSICO ALIMENTOS, S.C.A.</v>
          </cell>
          <cell r="F3060" t="str">
            <v>LAMINACION IMPRESA CHEESE TRIS 54g</v>
          </cell>
          <cell r="G3060" t="str">
            <v>CX</v>
          </cell>
          <cell r="H3060" t="str">
            <v>LAMINACION</v>
          </cell>
        </row>
        <row r="3061">
          <cell r="C3061" t="str">
            <v>01-4272</v>
          </cell>
          <cell r="D3061" t="str">
            <v>TXPARS031A001</v>
          </cell>
          <cell r="E3061" t="str">
            <v>PEPSICO ALIMENTOS, S.C.A.</v>
          </cell>
          <cell r="F3061" t="str">
            <v>LAMINACION IMPRESA RAQUETY QUESO 18g</v>
          </cell>
          <cell r="G3061" t="str">
            <v>CX</v>
          </cell>
          <cell r="H3061" t="str">
            <v>LAMINACION</v>
          </cell>
        </row>
        <row r="3062">
          <cell r="C3062" t="str">
            <v>01-4355</v>
          </cell>
          <cell r="D3062" t="str">
            <v>TMSSAL1190001</v>
          </cell>
          <cell r="E3062" t="str">
            <v>ETIQUETAS SOL SIL C.A</v>
          </cell>
          <cell r="F3062" t="str">
            <v>ALUMINIO LAMINADO SIN IMPRESIÓN</v>
          </cell>
          <cell r="G3062" t="str">
            <v>MCL</v>
          </cell>
          <cell r="H3062" t="str">
            <v>CORTE</v>
          </cell>
        </row>
        <row r="3063">
          <cell r="C3063" t="str">
            <v>01-4342</v>
          </cell>
          <cell r="D3063" t="str">
            <v>TXPACF040B001</v>
          </cell>
          <cell r="E3063" t="str">
            <v>PEPSICO ALIMENTOS, S.C.A.</v>
          </cell>
          <cell r="F3063" t="str">
            <v>LAMINACION IMPRESA CHEETOS FLAMIN HOT 38g.</v>
          </cell>
          <cell r="G3063" t="str">
            <v>CX</v>
          </cell>
          <cell r="H3063" t="str">
            <v>LAMINACION</v>
          </cell>
        </row>
        <row r="3064">
          <cell r="C3064" t="str">
            <v>32-006707</v>
          </cell>
          <cell r="D3064" t="str">
            <v>TXNVPN040A002</v>
          </cell>
          <cell r="E3064" t="str">
            <v>NUCITA VENEZOLANA. NUCIVEN, C.A.</v>
          </cell>
          <cell r="F3064" t="str">
            <v>LAMINACION IMPRESA PIRULIN 60g</v>
          </cell>
          <cell r="G3064" t="str">
            <v>CX</v>
          </cell>
          <cell r="H3064" t="str">
            <v>LAMINACION</v>
          </cell>
        </row>
        <row r="3065">
          <cell r="C3065" t="str">
            <v>01-4344</v>
          </cell>
          <cell r="D3065" t="str">
            <v>TXPARF040A003</v>
          </cell>
          <cell r="E3065" t="str">
            <v>PEPSICO ALIMENTOS, S.C.A.</v>
          </cell>
          <cell r="F3065" t="str">
            <v>LAMINACION IMPRESA RUFFLES QUESO 36g</v>
          </cell>
          <cell r="G3065" t="str">
            <v>CX</v>
          </cell>
          <cell r="H3065" t="str">
            <v>LAMINACION</v>
          </cell>
        </row>
        <row r="3066">
          <cell r="C3066" t="str">
            <v>01-4340</v>
          </cell>
          <cell r="D3066" t="str">
            <v>TXPARO040B002</v>
          </cell>
          <cell r="E3066" t="str">
            <v>PEPSICO ALIMENTOS, S.C.A.</v>
          </cell>
          <cell r="F3066" t="str">
            <v>LAMINACION IMPRESA RUFFLES ORIGINAL 36g (LINEA NOSOTRAS)</v>
          </cell>
          <cell r="G3066" t="str">
            <v>CX</v>
          </cell>
          <cell r="H3066" t="str">
            <v>LAMINACION</v>
          </cell>
        </row>
        <row r="3067">
          <cell r="C3067" t="str">
            <v>01-4331</v>
          </cell>
          <cell r="D3067" t="str">
            <v>TXPATR040A003</v>
          </cell>
          <cell r="E3067" t="str">
            <v>PEPSICO ALIMENTOS, S.C.A.</v>
          </cell>
          <cell r="F3067" t="str">
            <v>LAMINACION IMPRESA DE TODITO RESUELTO 130g</v>
          </cell>
          <cell r="G3067" t="str">
            <v>CX</v>
          </cell>
          <cell r="H3067" t="str">
            <v>LAMINACION</v>
          </cell>
        </row>
        <row r="3068">
          <cell r="C3068" t="str">
            <v>01-4351</v>
          </cell>
          <cell r="D3068" t="str">
            <v>TXAVEM028C001</v>
          </cell>
          <cell r="E3068" t="str">
            <v>AMCOR RIGID PACKAGING DE VENEZUELA, S.A.</v>
          </cell>
          <cell r="F3068" t="str">
            <v>ETIQUETA IMPRESA MINALBA 600 cc</v>
          </cell>
          <cell r="G3068" t="str">
            <v>CX</v>
          </cell>
          <cell r="H3068" t="str">
            <v>CORTE</v>
          </cell>
        </row>
        <row r="3069">
          <cell r="C3069" t="str">
            <v>01-4353</v>
          </cell>
          <cell r="D3069" t="str">
            <v>TXAVEM028A001</v>
          </cell>
          <cell r="E3069" t="str">
            <v>AMCOR RIGID PACKAGING DE VENEZUELA, S.A.</v>
          </cell>
          <cell r="F3069" t="str">
            <v>ETIQUETA IMPRESA MINALBA 1,5 L</v>
          </cell>
          <cell r="G3069" t="str">
            <v>CX</v>
          </cell>
          <cell r="H3069" t="str">
            <v>CORTE</v>
          </cell>
        </row>
        <row r="3070">
          <cell r="C3070" t="str">
            <v>01-4354</v>
          </cell>
          <cell r="D3070" t="str">
            <v>TXAVEM028B001</v>
          </cell>
          <cell r="E3070" t="str">
            <v>AMCOR RIGID PACKAGING DE VENEZUELA, S.A.</v>
          </cell>
          <cell r="F3070" t="str">
            <v>ETIQUETA  IMPRESA MINALBA 5 L</v>
          </cell>
          <cell r="G3070" t="str">
            <v>CX</v>
          </cell>
          <cell r="H3070" t="str">
            <v>CORTE</v>
          </cell>
        </row>
        <row r="3071">
          <cell r="C3071" t="str">
            <v>01-4352</v>
          </cell>
          <cell r="D3071" t="str">
            <v>TXAVEM028D001</v>
          </cell>
          <cell r="E3071" t="str">
            <v>AMCOR RIGID PACKAGING DE VENEZUELA, S.A.</v>
          </cell>
          <cell r="F3071" t="str">
            <v>ETIQUETA IMPRESA MINALBA 355cc</v>
          </cell>
          <cell r="G3071" t="str">
            <v>CX</v>
          </cell>
          <cell r="H3071" t="str">
            <v>CORTE</v>
          </cell>
        </row>
        <row r="3072">
          <cell r="C3072" t="str">
            <v>32-006700</v>
          </cell>
          <cell r="D3072" t="str">
            <v>TXHCCM023A001</v>
          </cell>
          <cell r="E3072" t="str">
            <v>HELADOS CALI, C.A.</v>
          </cell>
          <cell r="F3072" t="str">
            <v>ENVOLTORIO IMPRESO HELADOS CHOCO MANI 70cm³</v>
          </cell>
          <cell r="G3072" t="str">
            <v>CX</v>
          </cell>
          <cell r="H3072" t="str">
            <v>CORTE</v>
          </cell>
        </row>
        <row r="3073">
          <cell r="C3073" t="str">
            <v>01-4364</v>
          </cell>
          <cell r="D3073" t="str">
            <v>TXDNBC070A002</v>
          </cell>
          <cell r="E3073" t="str">
            <v>DISTRIBUIDORA NACIONAL 2000, C.A.</v>
          </cell>
          <cell r="F3073" t="str">
            <v>LAMINACION IMPRESA BUEN CAFÉ PREMIUN 200g</v>
          </cell>
          <cell r="G3073" t="str">
            <v>CX</v>
          </cell>
          <cell r="H3073" t="str">
            <v>LAMINACION</v>
          </cell>
        </row>
        <row r="3074">
          <cell r="C3074" t="str">
            <v>01-4073</v>
          </cell>
          <cell r="D3074" t="str">
            <v>TMCLNJ089A001</v>
          </cell>
          <cell r="E3074" t="str">
            <v>CELOVEN, C.A.</v>
          </cell>
          <cell r="F3074" t="str">
            <v>LAMINACION IMPRESA DECOCEL SOLIDO NARANJA P-1505 C</v>
          </cell>
          <cell r="G3074" t="str">
            <v>MCL</v>
          </cell>
          <cell r="H3074" t="str">
            <v>LAMINACION</v>
          </cell>
        </row>
        <row r="3075">
          <cell r="C3075" t="str">
            <v>01-4247</v>
          </cell>
          <cell r="D3075" t="str">
            <v>TMCLRS089A001</v>
          </cell>
          <cell r="E3075" t="str">
            <v>CELOVEN, C.A.</v>
          </cell>
          <cell r="F3075" t="str">
            <v>LAMINACION IMPRESA DECOCEL SOLIDO ROSADO P-210</v>
          </cell>
          <cell r="G3075" t="str">
            <v>MCL</v>
          </cell>
          <cell r="H3075" t="str">
            <v>LAMINACION</v>
          </cell>
        </row>
        <row r="3076">
          <cell r="C3076" t="str">
            <v>01-4345</v>
          </cell>
          <cell r="D3076" t="str">
            <v>TXPACT045A001</v>
          </cell>
          <cell r="E3076" t="str">
            <v>PEPSICO ALIMENTOS, S.C.A.</v>
          </cell>
          <cell r="F3076" t="str">
            <v>LAMINACION IMPRESA CHEESE TRIS XXL 450g</v>
          </cell>
          <cell r="G3076" t="str">
            <v>CX</v>
          </cell>
          <cell r="H3076" t="str">
            <v>LAMINACION</v>
          </cell>
        </row>
        <row r="3077">
          <cell r="C3077" t="str">
            <v>01-4348</v>
          </cell>
          <cell r="D3077" t="str">
            <v>TXPAPS040D003</v>
          </cell>
          <cell r="E3077" t="str">
            <v>PEPSICO ALIMENTOS, S.C.A.</v>
          </cell>
          <cell r="F3077" t="str">
            <v>LAMINACION IMPRESA PEPITO ORIGINAL (SIN VITAMINA) 180g</v>
          </cell>
          <cell r="G3077" t="str">
            <v>CX</v>
          </cell>
          <cell r="H3077" t="str">
            <v>LAMINACION</v>
          </cell>
        </row>
        <row r="3078">
          <cell r="C3078" t="str">
            <v>01-4337</v>
          </cell>
          <cell r="D3078" t="str">
            <v>TXPANP040A001</v>
          </cell>
          <cell r="E3078" t="str">
            <v>PEPSICO ALIMENTOS, S.C.A.</v>
          </cell>
          <cell r="F3078" t="str">
            <v>LAMINACION IMPRESA NATUCHIPS PLATANITOS 80g</v>
          </cell>
          <cell r="G3078" t="str">
            <v>CX</v>
          </cell>
          <cell r="H3078" t="str">
            <v>LAMINACION</v>
          </cell>
        </row>
        <row r="3079">
          <cell r="C3079" t="str">
            <v>01-4261</v>
          </cell>
          <cell r="D3079" t="str">
            <v>TXDNBC040A001</v>
          </cell>
          <cell r="E3079" t="str">
            <v>DISTRIBUIDORA NACIONAL 2000, C.A.</v>
          </cell>
          <cell r="F3079" t="str">
            <v>LAMINACION IMPRESA BUEN CAFÉ PREMIUN 100g</v>
          </cell>
          <cell r="G3079" t="str">
            <v>CX</v>
          </cell>
          <cell r="H3079" t="str">
            <v>LAMINACION</v>
          </cell>
        </row>
        <row r="3080">
          <cell r="C3080" t="str">
            <v>01-4343</v>
          </cell>
          <cell r="D3080" t="str">
            <v>TXPARF040B003</v>
          </cell>
          <cell r="E3080" t="str">
            <v>PEPSICO ALIMENTOS, S.C.A.</v>
          </cell>
          <cell r="F3080" t="str">
            <v>LAMINACION IMPRESA RUFFLES QUESO 125g</v>
          </cell>
          <cell r="G3080" t="str">
            <v>CX</v>
          </cell>
          <cell r="H3080" t="str">
            <v>LAMINACION</v>
          </cell>
        </row>
        <row r="3081">
          <cell r="C3081" t="str">
            <v>01-4339</v>
          </cell>
          <cell r="D3081" t="str">
            <v>TXPARO040A002</v>
          </cell>
          <cell r="E3081" t="str">
            <v>PEPSICO ALIMENTOS, S.C.A.</v>
          </cell>
          <cell r="F3081" t="str">
            <v>LAMINACION IMPRESA RUFFLES ORIGINAL 125g</v>
          </cell>
          <cell r="G3081" t="str">
            <v>CX</v>
          </cell>
          <cell r="H3081" t="str">
            <v>LAMINACION</v>
          </cell>
        </row>
        <row r="3082">
          <cell r="C3082" t="str">
            <v>21-0429</v>
          </cell>
          <cell r="D3082" t="str">
            <v>TXNVCP096A001</v>
          </cell>
          <cell r="E3082" t="str">
            <v>NESTLE VENEZUELA, S.A.</v>
          </cell>
          <cell r="F3082" t="str">
            <v>LAMINACION IMPRESA CAMPESINA 400g</v>
          </cell>
          <cell r="G3082" t="str">
            <v>CX</v>
          </cell>
          <cell r="H3082" t="str">
            <v>LAMINACION</v>
          </cell>
        </row>
        <row r="3083">
          <cell r="C3083" t="str">
            <v>01-4350</v>
          </cell>
          <cell r="D3083" t="str">
            <v>TMTTGP207A001</v>
          </cell>
          <cell r="E3083" t="str">
            <v xml:space="preserve">INDUSTRIAS DE TAPAS TAIME, C.A </v>
          </cell>
          <cell r="F3083" t="str">
            <v>LINER MTP IMP. GARANTIA DE PUREZA</v>
          </cell>
          <cell r="G3083" t="str">
            <v>MCL</v>
          </cell>
          <cell r="H3083" t="str">
            <v>LAMINACION</v>
          </cell>
        </row>
        <row r="3084">
          <cell r="C3084" t="str">
            <v>01-4362</v>
          </cell>
          <cell r="D3084" t="str">
            <v>TXPCSC023A001</v>
          </cell>
          <cell r="E3084" t="str">
            <v xml:space="preserve">PEPSI-COLA VENEZUELA, C.A. </v>
          </cell>
          <cell r="F3084" t="str">
            <v>ETIQUETA IMPRESA SEVEN UP CERO 2 L</v>
          </cell>
          <cell r="G3084" t="str">
            <v>CX</v>
          </cell>
          <cell r="H3084" t="str">
            <v>CORTE</v>
          </cell>
        </row>
        <row r="3085">
          <cell r="C3085" t="str">
            <v>21-0427</v>
          </cell>
          <cell r="D3085" t="str">
            <v>TMCGPR055A001</v>
          </cell>
          <cell r="E3085" t="str">
            <v>COMPLOT GRAFICO, C.A.</v>
          </cell>
          <cell r="F3085" t="str">
            <v>POLYPOUCH SIN IMPRESIÓN</v>
          </cell>
          <cell r="G3085" t="str">
            <v>MCL</v>
          </cell>
          <cell r="H3085" t="str">
            <v>LAMINACION</v>
          </cell>
        </row>
        <row r="3086">
          <cell r="C3086" t="str">
            <v>32-006708</v>
          </cell>
          <cell r="D3086" t="str">
            <v>TMLIPR0450001</v>
          </cell>
          <cell r="E3086" t="str">
            <v>LITO INNOVACIÓN 3.000, C. A.</v>
          </cell>
          <cell r="F3086" t="str">
            <v>POLYPOUCH SIN IMPRESIÓN</v>
          </cell>
          <cell r="G3086" t="str">
            <v>MCL</v>
          </cell>
          <cell r="H3086" t="str">
            <v>LAMINACION</v>
          </cell>
        </row>
        <row r="3087">
          <cell r="C3087" t="str">
            <v>01-4361</v>
          </cell>
          <cell r="D3087" t="str">
            <v>TXPCPL039A001</v>
          </cell>
          <cell r="E3087" t="str">
            <v xml:space="preserve">PEPSI-COLA VENEZUELA, C.A. </v>
          </cell>
          <cell r="F3087" t="str">
            <v>LAMINACION IMPRESA PEPSI LIGHT 2L</v>
          </cell>
          <cell r="G3087" t="str">
            <v>CX</v>
          </cell>
          <cell r="H3087" t="str">
            <v>LAMINACION</v>
          </cell>
        </row>
        <row r="3088">
          <cell r="C3088" t="str">
            <v>32-006702</v>
          </cell>
          <cell r="D3088" t="str">
            <v>TMARFR040A001</v>
          </cell>
          <cell r="E3088" t="str">
            <v>ALFONZO RIVAS &amp; CIA, C.A.</v>
          </cell>
          <cell r="F3088" t="str">
            <v>LAMINACION IMPRESA FLIPS FUDGE FRESA 50g</v>
          </cell>
          <cell r="G3088" t="str">
            <v>MCL</v>
          </cell>
          <cell r="H3088" t="str">
            <v>LAMINACION</v>
          </cell>
        </row>
        <row r="3089">
          <cell r="C3089" t="str">
            <v>01-4372</v>
          </cell>
          <cell r="D3089" t="str">
            <v>TMMCAE060A001</v>
          </cell>
          <cell r="E3089" t="str">
            <v>MORROCEL C.A.</v>
          </cell>
          <cell r="F3089" t="str">
            <v>POLYPOUCH IMPRESO ANTIGRASO ESTANDAR</v>
          </cell>
          <cell r="G3089" t="str">
            <v>MCL</v>
          </cell>
          <cell r="H3089" t="str">
            <v>LAMINACION</v>
          </cell>
        </row>
        <row r="3090">
          <cell r="C3090" t="str">
            <v>01-4363</v>
          </cell>
          <cell r="D3090" t="str">
            <v>TXPCSC023A001</v>
          </cell>
          <cell r="E3090" t="str">
            <v xml:space="preserve">PEPSI-COLA VENEZUELA, C.A. </v>
          </cell>
          <cell r="F3090" t="str">
            <v>ETIQUETA IMPRESA SEVEN UP CERO 2 L</v>
          </cell>
          <cell r="G3090" t="str">
            <v>CX</v>
          </cell>
          <cell r="H3090" t="str">
            <v>CORTE</v>
          </cell>
        </row>
        <row r="3091">
          <cell r="C3091" t="str">
            <v>01-4358</v>
          </cell>
          <cell r="D3091" t="str">
            <v>TXPCPF023C001</v>
          </cell>
          <cell r="E3091" t="str">
            <v xml:space="preserve">PEPSI-COLA VENEZUELA, C.A. </v>
          </cell>
          <cell r="F3091" t="str">
            <v>ETIQUETA IMPRESA PEPSI  FREE 2 L</v>
          </cell>
          <cell r="G3091" t="str">
            <v>CX</v>
          </cell>
          <cell r="H3091" t="str">
            <v>CORTE</v>
          </cell>
        </row>
        <row r="3092">
          <cell r="C3092" t="str">
            <v>01-4359</v>
          </cell>
          <cell r="D3092" t="str">
            <v>TXPCPF023C001</v>
          </cell>
          <cell r="E3092" t="str">
            <v xml:space="preserve">PEPSI-COLA VENEZUELA, C.A. </v>
          </cell>
          <cell r="F3092" t="str">
            <v>ETIQUETA IMPRESA PEPSI  FREE 2 L</v>
          </cell>
          <cell r="G3092" t="str">
            <v>CX</v>
          </cell>
          <cell r="H3092" t="str">
            <v>CORTE</v>
          </cell>
        </row>
        <row r="3093">
          <cell r="C3093" t="str">
            <v>01-4360</v>
          </cell>
          <cell r="D3093" t="str">
            <v>TXPCPF023C001</v>
          </cell>
          <cell r="E3093" t="str">
            <v xml:space="preserve">PEPSI-COLA VENEZUELA, C.A. </v>
          </cell>
          <cell r="F3093" t="str">
            <v>ETIQUETA IMPRESA PEPSI  FREE 2 L</v>
          </cell>
          <cell r="G3093" t="str">
            <v>CX</v>
          </cell>
          <cell r="H3093" t="str">
            <v>CORTE</v>
          </cell>
        </row>
        <row r="3094">
          <cell r="C3094" t="str">
            <v>01-4357</v>
          </cell>
          <cell r="D3094" t="str">
            <v>TXPCEP023B001</v>
          </cell>
          <cell r="E3094" t="str">
            <v xml:space="preserve">PEPSI-COLA VENEZUELA, C.A. </v>
          </cell>
          <cell r="F3094" t="str">
            <v>ETIQUETA IMPRESA  PEPSI FREE 1 L</v>
          </cell>
          <cell r="G3094" t="str">
            <v>CX</v>
          </cell>
          <cell r="H3094" t="str">
            <v>CORTE</v>
          </cell>
        </row>
        <row r="3095">
          <cell r="C3095" t="str">
            <v>01-4371</v>
          </cell>
          <cell r="D3095" t="str">
            <v>TMAYGP207A001</v>
          </cell>
          <cell r="E3095" t="str">
            <v>ANAYANSI,C.A.</v>
          </cell>
          <cell r="F3095" t="str">
            <v>LINER MTP IMPRESO GARANTIA DE PUREZA</v>
          </cell>
          <cell r="G3095" t="str">
            <v>MCL</v>
          </cell>
          <cell r="H3095" t="str">
            <v>LAMINACION</v>
          </cell>
        </row>
        <row r="3096">
          <cell r="C3096" t="str">
            <v>01-4370</v>
          </cell>
          <cell r="D3096" t="str">
            <v>TMAYGP207A003</v>
          </cell>
          <cell r="E3096" t="str">
            <v>ANAYANSI,C.A.</v>
          </cell>
          <cell r="F3096" t="str">
            <v>LINER TERMOSELLABLE MTP  IMPRESO GARANTIA DE PUREZA</v>
          </cell>
          <cell r="G3096" t="str">
            <v>MCL</v>
          </cell>
          <cell r="H3096" t="str">
            <v>LAMINACION</v>
          </cell>
        </row>
        <row r="3097">
          <cell r="C3097" t="str">
            <v>01-4338</v>
          </cell>
          <cell r="D3097" t="str">
            <v>TXPADQ045B004</v>
          </cell>
          <cell r="E3097" t="str">
            <v>PEPSICO ALIMENTOS, S.C.A.</v>
          </cell>
          <cell r="F3097" t="str">
            <v>LAMINACION IMPRESA DORITOS MEGA QUESO XXL 420g</v>
          </cell>
          <cell r="G3097" t="str">
            <v>CX</v>
          </cell>
          <cell r="H3097" t="str">
            <v>LAMINACION</v>
          </cell>
        </row>
        <row r="3098">
          <cell r="C3098" t="str">
            <v>01-4383</v>
          </cell>
          <cell r="D3098" t="str">
            <v>TXPANP040C001</v>
          </cell>
          <cell r="E3098" t="str">
            <v>PEPSICO ALIMENTOS, S.C.A.</v>
          </cell>
          <cell r="F3098" t="str">
            <v>LAMINACION IMPRESA NATUCHIP PLATANITOS 42g</v>
          </cell>
          <cell r="G3098" t="str">
            <v>CX</v>
          </cell>
          <cell r="H3098" t="str">
            <v>LAMINACION</v>
          </cell>
        </row>
        <row r="3099">
          <cell r="C3099" t="str">
            <v>01-4384</v>
          </cell>
          <cell r="D3099" t="str">
            <v>TXPANP040B001</v>
          </cell>
          <cell r="E3099" t="str">
            <v>PEPSICO ALIMENTOS, S.C.A.</v>
          </cell>
          <cell r="F3099" t="str">
            <v>LAMINACION IMPRESA NATUCHIPS PLATANITOS 150g</v>
          </cell>
          <cell r="G3099" t="str">
            <v>CX</v>
          </cell>
          <cell r="H3099" t="str">
            <v>LAMINACION</v>
          </cell>
        </row>
        <row r="3100">
          <cell r="C3100" t="str">
            <v>01-4385</v>
          </cell>
          <cell r="D3100" t="str">
            <v>TXPANP049A001</v>
          </cell>
          <cell r="E3100" t="str">
            <v>PEPSICO ALIMENTOS, S.C.A.</v>
          </cell>
          <cell r="F3100" t="str">
            <v>LAMINACION IMPRESA NATUCHIPS PLATANITOS 300g</v>
          </cell>
          <cell r="G3100" t="str">
            <v>CX</v>
          </cell>
          <cell r="H3100" t="str">
            <v>LAMINACION</v>
          </cell>
        </row>
        <row r="3101">
          <cell r="C3101" t="str">
            <v>01-4389</v>
          </cell>
          <cell r="D3101" t="str">
            <v>TXPATR049C003</v>
          </cell>
          <cell r="E3101" t="str">
            <v>PEPSICO ALIMENTOS, S.C.A.</v>
          </cell>
          <cell r="F3101" t="str">
            <v>LAMINACION IMPRESA DE TODITO RESUELTO XXL 400g</v>
          </cell>
          <cell r="G3101" t="str">
            <v>CX</v>
          </cell>
          <cell r="H3101" t="str">
            <v>LAMINACION</v>
          </cell>
        </row>
        <row r="3102">
          <cell r="C3102" t="str">
            <v>01-4387</v>
          </cell>
          <cell r="D3102" t="str">
            <v>TXPATR040B003</v>
          </cell>
          <cell r="E3102" t="str">
            <v>PEPSICO ALIMENTOS, S.C.A.</v>
          </cell>
          <cell r="F3102" t="str">
            <v>LAMINACION IMPRESA DE TODITO RESUELTO 45g</v>
          </cell>
          <cell r="G3102" t="str">
            <v>CX</v>
          </cell>
          <cell r="H3102" t="str">
            <v>LAMINACION</v>
          </cell>
        </row>
        <row r="3103">
          <cell r="C3103" t="str">
            <v>01-4388</v>
          </cell>
          <cell r="D3103" t="str">
            <v>TXPATR040A003</v>
          </cell>
          <cell r="E3103" t="str">
            <v>PEPSICO ALIMENTOS, S.C.A.</v>
          </cell>
          <cell r="F3103" t="str">
            <v>LAMINACION IMPRESA DE TODITO RESUELTO 130g</v>
          </cell>
          <cell r="G3103" t="str">
            <v>CX</v>
          </cell>
          <cell r="H3103" t="str">
            <v>LAMINACION</v>
          </cell>
        </row>
        <row r="3104">
          <cell r="C3104" t="str">
            <v>01-4187</v>
          </cell>
          <cell r="D3104" t="str">
            <v>TMPAFS0270001</v>
          </cell>
          <cell r="E3104" t="str">
            <v>IPA INDUSTRIAS PRODUCTOS ASFALTICOS F.A.&amp;.C., C.A.</v>
          </cell>
          <cell r="F3104" t="str">
            <v>FILM TRANSPARENTE SILICONADO SIN IMPRESIÓN</v>
          </cell>
          <cell r="G3104" t="str">
            <v>MCL</v>
          </cell>
          <cell r="H3104" t="str">
            <v>LAMINACION</v>
          </cell>
        </row>
        <row r="3105">
          <cell r="C3105" t="str">
            <v>01-4410</v>
          </cell>
          <cell r="D3105" t="str">
            <v>TMMCAE060A001</v>
          </cell>
          <cell r="E3105" t="str">
            <v>DISTRIBUIDORA SAN VICENTE, C.A</v>
          </cell>
          <cell r="F3105" t="str">
            <v>POLYPOUCH IMPRESO ANTIGRASO ESTANDAR</v>
          </cell>
          <cell r="G3105" t="str">
            <v>MCL</v>
          </cell>
          <cell r="H3105" t="str">
            <v>LAMINACION</v>
          </cell>
        </row>
        <row r="3106">
          <cell r="C3106" t="str">
            <v>01-4400</v>
          </cell>
          <cell r="D3106" t="str">
            <v>TXOSPP0230001</v>
          </cell>
          <cell r="E3106" t="str">
            <v>OSIRIS C.A. (MANUFACTURAS QUIMICO INDUSTRIALES)</v>
          </cell>
          <cell r="F3106" t="str">
            <v>BOPP SIN IMPRESIÓN</v>
          </cell>
          <cell r="G3106" t="str">
            <v>MCL</v>
          </cell>
          <cell r="H3106" t="str">
            <v>CORTE</v>
          </cell>
        </row>
        <row r="3107">
          <cell r="C3107" t="str">
            <v>01-4412</v>
          </cell>
          <cell r="D3107" t="str">
            <v>TMMCGP207A001</v>
          </cell>
          <cell r="E3107" t="str">
            <v>PLASTICOS ESTUGAL C.A.</v>
          </cell>
          <cell r="F3107" t="str">
            <v>LINNER MTP  IMPRESO GARANTIA DE PUREZA</v>
          </cell>
          <cell r="G3107" t="str">
            <v>MCL</v>
          </cell>
          <cell r="H3107" t="str">
            <v>CORTE</v>
          </cell>
        </row>
        <row r="3108">
          <cell r="C3108" t="str">
            <v>01-4341</v>
          </cell>
          <cell r="D3108" t="str">
            <v>TXPAJS040C002</v>
          </cell>
          <cell r="E3108" t="str">
            <v>PEPSICO ALIMENTOS, S.C.A.</v>
          </cell>
          <cell r="F3108" t="str">
            <v>LAMINACION IMPRESA PAPAS JACKS SAL 80g</v>
          </cell>
          <cell r="G3108" t="str">
            <v>CX</v>
          </cell>
          <cell r="H3108" t="str">
            <v>LAMINACION</v>
          </cell>
        </row>
        <row r="3109">
          <cell r="C3109" t="str">
            <v>01-4391</v>
          </cell>
          <cell r="D3109" t="str">
            <v>TXPADF040A001</v>
          </cell>
          <cell r="E3109" t="str">
            <v>PEPSICO ALIMENTOS, S.C.A.</v>
          </cell>
          <cell r="F3109" t="str">
            <v>LAMINACION IMPRESA DORITOS FLAMIN HOT 140g.</v>
          </cell>
          <cell r="G3109" t="str">
            <v>CX</v>
          </cell>
          <cell r="H3109" t="str">
            <v>LAMINACION</v>
          </cell>
        </row>
        <row r="3110">
          <cell r="C3110" t="str">
            <v>01-4190</v>
          </cell>
          <cell r="D3110" t="str">
            <v>TMPAFS0270002</v>
          </cell>
          <cell r="E3110" t="str">
            <v>IPA INDUSTRIAS PRODUCTOS ASFALTICOS F.A.&amp;.C., C.A.</v>
          </cell>
          <cell r="F3110" t="str">
            <v>FILM TRANSPARENTE SILICONADO SIN IMPRESIÓN</v>
          </cell>
          <cell r="G3110" t="str">
            <v>MCL</v>
          </cell>
          <cell r="H3110" t="str">
            <v>LAMINACION</v>
          </cell>
        </row>
        <row r="3111">
          <cell r="C3111" t="str">
            <v>01-4189</v>
          </cell>
          <cell r="D3111" t="str">
            <v>TMPAFS0270002</v>
          </cell>
          <cell r="E3111" t="str">
            <v>IPA INDUSTRIAS PRODUCTOS ASFALTICOS F.A.&amp;.C., C.A.</v>
          </cell>
          <cell r="F3111" t="str">
            <v>FILM TRANSPARENTE SILICONADO SIN IMPRESIÓN</v>
          </cell>
          <cell r="G3111" t="str">
            <v>MCL</v>
          </cell>
          <cell r="H3111" t="str">
            <v>LAMINACION</v>
          </cell>
        </row>
        <row r="3112">
          <cell r="C3112" t="str">
            <v>01-4392</v>
          </cell>
          <cell r="D3112" t="str">
            <v>TXPADF040B001</v>
          </cell>
          <cell r="E3112" t="str">
            <v>PEPSICO ALIMENTOS, S.C.A.</v>
          </cell>
          <cell r="F3112" t="str">
            <v>LAMINACION IMPRESA DORITOS FLAMIN HOT 42g.</v>
          </cell>
          <cell r="G3112" t="str">
            <v>CX</v>
          </cell>
          <cell r="H3112" t="str">
            <v>LAMINACION</v>
          </cell>
        </row>
        <row r="3113">
          <cell r="C3113" t="str">
            <v>01-4390</v>
          </cell>
          <cell r="D3113" t="str">
            <v>TXPACF040A001</v>
          </cell>
          <cell r="E3113" t="str">
            <v>PEPSICO ALIMENTOS, S.C.A.</v>
          </cell>
          <cell r="F3113" t="str">
            <v>LAMINACION IMPRESA CHEETOS FLAMIN HOT 120g.</v>
          </cell>
          <cell r="G3113" t="str">
            <v>CX</v>
          </cell>
          <cell r="H3113" t="str">
            <v>LAMINACION</v>
          </cell>
        </row>
        <row r="3114">
          <cell r="C3114" t="str">
            <v>01-4393</v>
          </cell>
          <cell r="D3114" t="str">
            <v>TXPACB040C001</v>
          </cell>
          <cell r="E3114" t="str">
            <v>PEPSICO ALIMENTOS, S.C.A.</v>
          </cell>
          <cell r="F3114" t="str">
            <v>LAMINACION IMPRESA CHEETOS BOLIQUESO 80g</v>
          </cell>
          <cell r="G3114" t="str">
            <v>CX</v>
          </cell>
          <cell r="H3114" t="str">
            <v>LAMINACION</v>
          </cell>
        </row>
        <row r="3115">
          <cell r="C3115" t="str">
            <v>01-4401</v>
          </cell>
          <cell r="D3115" t="str">
            <v>TMAPFF112A003</v>
          </cell>
          <cell r="E3115" t="str">
            <v>ALIMENTOS POLAR COMERCIAL, C.A.</v>
          </cell>
          <cell r="F3115" t="str">
            <v>ETIQUETA MI GURT FRUTA FRESA 125 g</v>
          </cell>
          <cell r="G3115" t="str">
            <v>MCL</v>
          </cell>
          <cell r="H3115" t="str">
            <v>LAMINACION</v>
          </cell>
        </row>
        <row r="3116">
          <cell r="C3116" t="str">
            <v>01-4402</v>
          </cell>
          <cell r="D3116" t="str">
            <v>TMAPFF107A003</v>
          </cell>
          <cell r="E3116" t="str">
            <v>ALIMENTOS POLAR COMERCIAL, C.A.</v>
          </cell>
          <cell r="F3116" t="str">
            <v>ETIQUETA MI GURT FRUTA FRESA 125 g</v>
          </cell>
          <cell r="G3116" t="str">
            <v>MCL</v>
          </cell>
          <cell r="H3116" t="str">
            <v>LAMINACION</v>
          </cell>
        </row>
        <row r="3117">
          <cell r="C3117" t="str">
            <v>01-4396</v>
          </cell>
          <cell r="D3117" t="str">
            <v>TXPACT040B003</v>
          </cell>
          <cell r="E3117" t="str">
            <v>PEPSICO ALIMENTOS, S.C.A.</v>
          </cell>
          <cell r="F3117" t="str">
            <v>LAMINACION IMPRESA CHEESE TRIS 54g</v>
          </cell>
          <cell r="G3117" t="str">
            <v>CX</v>
          </cell>
          <cell r="H3117" t="str">
            <v>LAMINACION</v>
          </cell>
        </row>
        <row r="3118">
          <cell r="C3118" t="str">
            <v>01-4394</v>
          </cell>
          <cell r="D3118" t="str">
            <v>TXPARF040A003</v>
          </cell>
          <cell r="E3118" t="str">
            <v>PEPSICO ALIMENTOS, S.C.A.</v>
          </cell>
          <cell r="F3118" t="str">
            <v>LAMINACION IMPRESA RUFFLES QUESO 36g</v>
          </cell>
          <cell r="G3118" t="str">
            <v>CX</v>
          </cell>
          <cell r="H3118" t="str">
            <v>LAMINACION</v>
          </cell>
        </row>
        <row r="3119">
          <cell r="C3119" t="str">
            <v>01-4386</v>
          </cell>
          <cell r="D3119" t="str">
            <v>TXPAMJ049A001</v>
          </cell>
          <cell r="E3119" t="str">
            <v>PEPSICO ALIMENTOS, S.C.A.</v>
          </cell>
          <cell r="F3119" t="str">
            <v>LAMINACION IMPRESA MANI JACKS 175g</v>
          </cell>
          <cell r="G3119" t="str">
            <v>CX</v>
          </cell>
          <cell r="H3119" t="str">
            <v>LAMINACION</v>
          </cell>
        </row>
        <row r="3120">
          <cell r="C3120" t="str">
            <v>01-4395</v>
          </cell>
          <cell r="D3120" t="str">
            <v>TXPACT040A003</v>
          </cell>
          <cell r="E3120" t="str">
            <v>PEPSICO ALIMENTOS, S.C.A.</v>
          </cell>
          <cell r="F3120" t="str">
            <v>LAMINACION IMPRESA CHEESE TRIS 150g</v>
          </cell>
          <cell r="G3120" t="str">
            <v>CX</v>
          </cell>
          <cell r="H3120" t="str">
            <v>LAMINACION</v>
          </cell>
        </row>
        <row r="3121">
          <cell r="C3121" t="str">
            <v>01-4393</v>
          </cell>
          <cell r="D3121" t="str">
            <v>TXPACB040C001</v>
          </cell>
          <cell r="E3121" t="str">
            <v>PEPSICO ALIMENTOS, S.C.A.</v>
          </cell>
          <cell r="F3121" t="str">
            <v>LAMINACION IMPRESA CHEETOS BOLIQUESO 80g</v>
          </cell>
          <cell r="G3121" t="str">
            <v>CX</v>
          </cell>
          <cell r="H3121" t="str">
            <v>LAMINACION</v>
          </cell>
        </row>
        <row r="3122">
          <cell r="C3122" t="str">
            <v>32-006586</v>
          </cell>
          <cell r="D3122" t="str">
            <v>TMTCAV129A001</v>
          </cell>
          <cell r="E3122" t="str">
            <v>INVERSIONES TORREFACCION DEL CAFÉ, C.A</v>
          </cell>
          <cell r="F3122" t="str">
            <v>LAMINACION IMPRESA CAFÉ AMANECER AL VACIO 250g</v>
          </cell>
          <cell r="G3122" t="str">
            <v>MCL</v>
          </cell>
          <cell r="H3122" t="str">
            <v>LAMINACION</v>
          </cell>
        </row>
        <row r="3123">
          <cell r="C3123" t="str">
            <v>32-006590</v>
          </cell>
          <cell r="D3123" t="str">
            <v>TXTFDN050B001</v>
          </cell>
          <cell r="E3123" t="str">
            <v>INVERSIONES TORREFACCION DEL CAFÉ, C.A</v>
          </cell>
          <cell r="F3123" t="str">
            <v>LAMINACION IMPRESA CAFÉ DELLA NONNA MOLIDO GOURMET 500 g.</v>
          </cell>
          <cell r="G3123" t="str">
            <v>CX</v>
          </cell>
          <cell r="H3123" t="str">
            <v>LAMINACION</v>
          </cell>
        </row>
        <row r="3124">
          <cell r="C3124" t="str">
            <v>32-006718</v>
          </cell>
          <cell r="D3124" t="str">
            <v>TXHCHM042A001</v>
          </cell>
          <cell r="E3124" t="str">
            <v>HELADOS CALI, C.A.</v>
          </cell>
          <cell r="F3124" t="str">
            <v>LAMINACION ENVOLTORIO IMPRESO HELADOS MAUSI 70cm3</v>
          </cell>
          <cell r="G3124" t="str">
            <v>CX</v>
          </cell>
          <cell r="H3124" t="str">
            <v>LAMINACION</v>
          </cell>
        </row>
        <row r="3125">
          <cell r="C3125" t="str">
            <v>01-4396</v>
          </cell>
          <cell r="D3125" t="str">
            <v>TXPACT040B003</v>
          </cell>
          <cell r="E3125" t="str">
            <v>PEPSICO ALIMENTOS, S.C.A.</v>
          </cell>
          <cell r="F3125" t="str">
            <v>LAMINACION IMPRESA CHEESE TRIS 54g</v>
          </cell>
          <cell r="G3125" t="str">
            <v>CX</v>
          </cell>
          <cell r="H3125" t="str">
            <v>LAMINACION</v>
          </cell>
        </row>
        <row r="3126">
          <cell r="C3126" t="str">
            <v>32-006716</v>
          </cell>
          <cell r="D3126" t="str">
            <v>TXHCFS029A001</v>
          </cell>
          <cell r="E3126" t="str">
            <v>HELADOS CALI, C.A.</v>
          </cell>
          <cell r="F3126" t="str">
            <v>ENVOLTORIO IMPRESO HELADOS FRESS FRESA 70cm3</v>
          </cell>
          <cell r="G3126" t="str">
            <v>CX</v>
          </cell>
          <cell r="H3126" t="str">
            <v>CORTE</v>
          </cell>
        </row>
        <row r="3127">
          <cell r="C3127" t="str">
            <v>01-4376</v>
          </cell>
          <cell r="D3127" t="str">
            <v>TXDNMM040A001</v>
          </cell>
          <cell r="E3127" t="str">
            <v>DISTRIBUIDORA NACIONAL 2000, C.A.</v>
          </cell>
          <cell r="F3127" t="str">
            <v>LAMINACION IMPRESA CAFÉ MAS POR MENOS PREMIUM 200g</v>
          </cell>
          <cell r="G3127" t="str">
            <v>CX</v>
          </cell>
          <cell r="H3127" t="str">
            <v>LAMINACION</v>
          </cell>
        </row>
        <row r="3128">
          <cell r="C3128" t="str">
            <v>01-4367</v>
          </cell>
          <cell r="D3128" t="str">
            <v>TMAPAL121B001</v>
          </cell>
          <cell r="E3128" t="str">
            <v>ALIMENTOS POLAR COMERCIAL, C.A.</v>
          </cell>
          <cell r="F3128" t="str">
            <v>ALUMINIO LAMINADO IMPRESO MAVESA 250 g</v>
          </cell>
          <cell r="G3128" t="str">
            <v>MCL</v>
          </cell>
          <cell r="H3128" t="str">
            <v>LAMINACION</v>
          </cell>
        </row>
        <row r="3129">
          <cell r="C3129" t="str">
            <v>01-4368</v>
          </cell>
          <cell r="D3129" t="str">
            <v>TMAPAL121A001</v>
          </cell>
          <cell r="E3129" t="str">
            <v>ALIMENTOS POLAR COMERCIAL, C.A.</v>
          </cell>
          <cell r="F3129" t="str">
            <v>ALUMINIO LAMINADO IMPRESO MAVESA 500g</v>
          </cell>
          <cell r="G3129" t="str">
            <v>MCL</v>
          </cell>
          <cell r="H3129" t="str">
            <v>LAMINACION</v>
          </cell>
        </row>
        <row r="3130">
          <cell r="C3130" t="str">
            <v>32-006710</v>
          </cell>
          <cell r="D3130" t="str">
            <v>TMARYC096A001</v>
          </cell>
          <cell r="E3130" t="str">
            <v>ALFONZO RIVAS &amp; CIA, C.A.</v>
          </cell>
          <cell r="F3130" t="str">
            <v>LAMINACION IMPRESA YELIGHT CEREZA 12 g</v>
          </cell>
          <cell r="G3130" t="str">
            <v>MCL</v>
          </cell>
          <cell r="H3130" t="str">
            <v>LAMINACION</v>
          </cell>
        </row>
        <row r="3131">
          <cell r="C3131" t="str">
            <v>01-4413</v>
          </cell>
          <cell r="D3131" t="str">
            <v>TXMSGN028C002</v>
          </cell>
          <cell r="E3131" t="str">
            <v>MULTINACIONAL DE SABORES C.A.</v>
          </cell>
          <cell r="F3131" t="str">
            <v>ETIQUETA IMPRESA REFRESCO GLUP COLA NEGRA 1 L</v>
          </cell>
          <cell r="G3131" t="str">
            <v>CX</v>
          </cell>
          <cell r="H3131" t="str">
            <v>CORTE</v>
          </cell>
        </row>
        <row r="3132">
          <cell r="C3132" t="str">
            <v>32-006591</v>
          </cell>
          <cell r="D3132" t="str">
            <v>TXTFCA078A001</v>
          </cell>
          <cell r="E3132" t="str">
            <v>INVERSIONES TORREFACCION DEL CAFÉ, C.A</v>
          </cell>
          <cell r="F3132" t="str">
            <v>LAMINACION IMPRESA CAFÉ  AMANECER TOSTADO GRANO 1000 g</v>
          </cell>
          <cell r="G3132" t="str">
            <v>CX</v>
          </cell>
          <cell r="H3132" t="str">
            <v>LAMINACION</v>
          </cell>
        </row>
        <row r="3133">
          <cell r="C3133" t="str">
            <v>32-006712</v>
          </cell>
          <cell r="D3133" t="str">
            <v>TMARTD103A001</v>
          </cell>
          <cell r="E3133" t="str">
            <v>ALFONZO RIVAS &amp; CIA, C.A.</v>
          </cell>
          <cell r="F3133" t="str">
            <v>LAMINACION IMPRESA TE LISTO DURAZNO 90g</v>
          </cell>
          <cell r="G3133" t="str">
            <v>MCL</v>
          </cell>
          <cell r="H3133" t="str">
            <v>LAMINACION</v>
          </cell>
        </row>
        <row r="3134">
          <cell r="C3134" t="str">
            <v>01-4417</v>
          </cell>
          <cell r="D3134" t="str">
            <v>TXPATT049A001</v>
          </cell>
          <cell r="E3134" t="str">
            <v>PEPSICO ALIMENTOS, S.C.A.</v>
          </cell>
          <cell r="F3134" t="str">
            <v>LAMINACION IMPRESA TOSTITOS 140g</v>
          </cell>
          <cell r="G3134" t="str">
            <v>CX</v>
          </cell>
          <cell r="H3134" t="str">
            <v>LAMINACION</v>
          </cell>
        </row>
        <row r="3135">
          <cell r="C3135" t="str">
            <v>01-4188</v>
          </cell>
          <cell r="D3135" t="str">
            <v>TMPAFS0270001</v>
          </cell>
          <cell r="E3135" t="str">
            <v>IPA INDUSTRIAS PRODUCTOS ASFALTICOS F.A.&amp;.C., C.A.</v>
          </cell>
          <cell r="F3135" t="str">
            <v>FILM TRANSPARENTE SILICONADO SIN IMPRESIÓN</v>
          </cell>
          <cell r="G3135" t="str">
            <v>MCL</v>
          </cell>
          <cell r="H3135" t="str">
            <v>LAMINACION</v>
          </cell>
        </row>
        <row r="3136">
          <cell r="C3136" t="str">
            <v>32-006715</v>
          </cell>
          <cell r="D3136" t="str">
            <v>TXNVPC040A001</v>
          </cell>
          <cell r="E3136" t="str">
            <v>NUCITA VENEZOLANA. NUCIVEN, C.A.</v>
          </cell>
          <cell r="F3136" t="str">
            <v>LAMINACIÓN IMPRESA PIRULIN CHOCOLATE 16 g</v>
          </cell>
          <cell r="G3136" t="str">
            <v>CX</v>
          </cell>
          <cell r="H3136" t="str">
            <v>LAMINACION</v>
          </cell>
        </row>
        <row r="3137">
          <cell r="C3137" t="str">
            <v>32-006714</v>
          </cell>
          <cell r="D3137" t="str">
            <v>TXNVMP040A002</v>
          </cell>
          <cell r="E3137" t="str">
            <v>NUCITA VENEZOLANA. NUCIVEN, C.A.</v>
          </cell>
          <cell r="F3137" t="str">
            <v>LAMINACION IMPRESA MAX  PIRULIN 34g</v>
          </cell>
          <cell r="G3137" t="str">
            <v>CX</v>
          </cell>
          <cell r="H3137" t="str">
            <v>LAMINACION</v>
          </cell>
        </row>
        <row r="3138">
          <cell r="C3138" t="str">
            <v>32-006713</v>
          </cell>
          <cell r="D3138" t="str">
            <v>TMARMZ076A001</v>
          </cell>
          <cell r="E3138" t="str">
            <v>ALFONZO RIVAS &amp; CIA, C.A.</v>
          </cell>
          <cell r="F3138" t="str">
            <v>LAMINACION IMPRESA MAIZINA 2 kg</v>
          </cell>
          <cell r="G3138" t="str">
            <v>MCL</v>
          </cell>
          <cell r="H3138" t="str">
            <v>LAMINACION</v>
          </cell>
        </row>
        <row r="3139">
          <cell r="C3139" t="str">
            <v>32-006709</v>
          </cell>
          <cell r="D3139" t="str">
            <v>TMARMZ076B002</v>
          </cell>
          <cell r="E3139" t="str">
            <v>ALFONZO RIVAS &amp; CIA, C.A.</v>
          </cell>
          <cell r="F3139" t="str">
            <v>LAMINACION IMPRESA MAIZINA 120 g</v>
          </cell>
          <cell r="G3139" t="str">
            <v>MCL</v>
          </cell>
          <cell r="H3139" t="str">
            <v>LAMINACION</v>
          </cell>
        </row>
        <row r="3140">
          <cell r="C3140" t="str">
            <v>01-4373</v>
          </cell>
          <cell r="D3140" t="str">
            <v>TXAVEM028D001</v>
          </cell>
          <cell r="E3140" t="str">
            <v>AMCOR RIGID PACKAGING DE VENEZUELA, S.A.</v>
          </cell>
          <cell r="F3140" t="str">
            <v>ETIQUETA IMPRESA MINALBA 355cc</v>
          </cell>
          <cell r="G3140" t="str">
            <v>CX</v>
          </cell>
          <cell r="H3140" t="str">
            <v>CORTE</v>
          </cell>
        </row>
        <row r="3141">
          <cell r="C3141" t="str">
            <v>01-4419</v>
          </cell>
          <cell r="D3141" t="str">
            <v>TMAPMD107A001</v>
          </cell>
          <cell r="E3141" t="str">
            <v>ALIMENTOS POLAR COMERCIAL, C.A.</v>
          </cell>
          <cell r="F3141" t="str">
            <v>ETIQUETA MI GURT FRUTA DURAZNO 125g</v>
          </cell>
          <cell r="G3141" t="str">
            <v>MCL</v>
          </cell>
          <cell r="H3141" t="str">
            <v>LAMINACION</v>
          </cell>
        </row>
        <row r="3142">
          <cell r="C3142" t="str">
            <v>01-4375</v>
          </cell>
          <cell r="D3142" t="str">
            <v>TXAVEM028C001</v>
          </cell>
          <cell r="E3142" t="str">
            <v>AMCOR RIGID PACKAGING DE VENEZUELA, S.A.</v>
          </cell>
          <cell r="F3142" t="str">
            <v>ETIQUETA IMPRESA MINALBA 600 cc</v>
          </cell>
          <cell r="G3142" t="str">
            <v>CX</v>
          </cell>
          <cell r="H3142" t="str">
            <v>CORTE</v>
          </cell>
        </row>
        <row r="3143">
          <cell r="C3143" t="str">
            <v>32-006592</v>
          </cell>
          <cell r="D3143" t="str">
            <v>TXTFDN078A002</v>
          </cell>
          <cell r="E3143" t="str">
            <v>INVERSIONES TORREFACCION DEL CAFÉ, C.A</v>
          </cell>
          <cell r="F3143" t="str">
            <v>LAMINACION IMPRESA CAFÉ DELLA NONNA TOSTADO GRANO 1000g.</v>
          </cell>
          <cell r="G3143" t="str">
            <v>MCL</v>
          </cell>
          <cell r="H3143" t="str">
            <v>LAMINACION</v>
          </cell>
        </row>
        <row r="3144">
          <cell r="C3144" t="str">
            <v>01-4374</v>
          </cell>
          <cell r="D3144" t="str">
            <v>TXAVEM028A001</v>
          </cell>
          <cell r="E3144" t="str">
            <v>AMCOR RIGID PACKAGING DE VENEZUELA, S.A.</v>
          </cell>
          <cell r="F3144" t="str">
            <v>ETIQUETA IMPRESA MINALBA 1,5 L</v>
          </cell>
          <cell r="G3144" t="str">
            <v>CX</v>
          </cell>
          <cell r="H3144" t="str">
            <v>CORTE</v>
          </cell>
        </row>
        <row r="3145">
          <cell r="C3145" t="str">
            <v>01-4378</v>
          </cell>
          <cell r="D3145" t="str">
            <v>TMMLED068A001</v>
          </cell>
          <cell r="E3145" t="str">
            <v>MONTALAR DE VENEZUELA, S.A.</v>
          </cell>
          <cell r="F3145" t="str">
            <v>LAMINACION IMPRESA ENDULZANTE NATURAL 500g</v>
          </cell>
          <cell r="G3145" t="str">
            <v>MCL</v>
          </cell>
          <cell r="H3145" t="str">
            <v>LAMINACION</v>
          </cell>
        </row>
        <row r="3146">
          <cell r="C3146" t="str">
            <v>01-4414</v>
          </cell>
          <cell r="D3146" t="str">
            <v>TMMLED068A001</v>
          </cell>
          <cell r="E3146" t="str">
            <v>MONTALAR DE VENEZUELA, S.A.</v>
          </cell>
          <cell r="F3146" t="str">
            <v>LAMINACION IMPRESA ENDULZANTE NATURAL 500g</v>
          </cell>
          <cell r="G3146" t="str">
            <v>MCL</v>
          </cell>
          <cell r="H3146" t="str">
            <v>LAMINACION</v>
          </cell>
        </row>
        <row r="3147">
          <cell r="C3147" t="str">
            <v>01-4420</v>
          </cell>
          <cell r="D3147" t="str">
            <v>TMAPMD107A001</v>
          </cell>
          <cell r="E3147" t="str">
            <v>ALIMENTOS POLAR COMERCIAL, C.A.</v>
          </cell>
          <cell r="F3147" t="str">
            <v>ETIQUETA MI GURT FRUTA DURAZNO 125g</v>
          </cell>
          <cell r="G3147" t="str">
            <v>MCL</v>
          </cell>
          <cell r="H3147" t="str">
            <v>LAMINACION</v>
          </cell>
        </row>
        <row r="3148">
          <cell r="C3148" t="str">
            <v>01-4403</v>
          </cell>
          <cell r="D3148" t="str">
            <v>TMMLPH072A001</v>
          </cell>
          <cell r="E3148" t="str">
            <v>MONTALAR DE VENEZUELA, S.A.</v>
          </cell>
          <cell r="F3148" t="str">
            <v>LAMINACIÓN IMPRESA PAPELÓN LIMÓN HIERBABUENA 115g</v>
          </cell>
          <cell r="G3148" t="str">
            <v>MCL</v>
          </cell>
          <cell r="H3148" t="str">
            <v>LAMINACION</v>
          </cell>
        </row>
        <row r="3149">
          <cell r="C3149" t="str">
            <v>01-4404</v>
          </cell>
          <cell r="D3149" t="str">
            <v>TMMLPJ072A001</v>
          </cell>
          <cell r="E3149" t="str">
            <v>MONTALAR DE VENEZUELA, S.A.</v>
          </cell>
          <cell r="F3149" t="str">
            <v>LAMINACIÓN IMPRESA PAPELÓN LIMÓN JENGIBRE 115g</v>
          </cell>
          <cell r="G3149" t="str">
            <v>MCL</v>
          </cell>
          <cell r="H3149" t="str">
            <v>LAMINACION</v>
          </cell>
        </row>
        <row r="3150">
          <cell r="C3150" t="str">
            <v>01-4405</v>
          </cell>
          <cell r="D3150" t="str">
            <v>TMMLPL072A001</v>
          </cell>
          <cell r="E3150" t="str">
            <v>MONTALAR DE VENEZUELA, S.A.</v>
          </cell>
          <cell r="F3150" t="str">
            <v>LAMINACIÓN IMPRESA PAPELÓN LIMÓN 115g</v>
          </cell>
          <cell r="G3150" t="str">
            <v>MCL</v>
          </cell>
          <cell r="H3150" t="str">
            <v>LAMINACION</v>
          </cell>
        </row>
        <row r="3151">
          <cell r="C3151" t="str">
            <v>01-4407</v>
          </cell>
          <cell r="D3151" t="str">
            <v>TMMLPL083A001</v>
          </cell>
          <cell r="E3151" t="str">
            <v>MONTALAR DE VENEZUELA, S.A.</v>
          </cell>
          <cell r="F3151" t="str">
            <v>LAMINACION IMPRESA PAPELON LIMON 500g</v>
          </cell>
          <cell r="G3151" t="str">
            <v>MCL</v>
          </cell>
          <cell r="H3151" t="str">
            <v>LAMINACION</v>
          </cell>
        </row>
        <row r="3152">
          <cell r="C3152" t="str">
            <v>01-4430</v>
          </cell>
          <cell r="D3152" t="str">
            <v>TXPARS031A001</v>
          </cell>
          <cell r="E3152" t="str">
            <v>PEPSICO ALIMENTOS, S.C.A.</v>
          </cell>
          <cell r="F3152" t="str">
            <v>LAMINACION IMPRESA RAQUETY QUESO 18g</v>
          </cell>
          <cell r="G3152" t="str">
            <v>CX</v>
          </cell>
          <cell r="H3152" t="str">
            <v>LAMINACION</v>
          </cell>
        </row>
        <row r="3153">
          <cell r="C3153" t="str">
            <v>01-4431</v>
          </cell>
          <cell r="D3153" t="str">
            <v>TXPAPM031A001</v>
          </cell>
          <cell r="E3153" t="str">
            <v>PEPSICO ALIMENTOS, S.C.A.</v>
          </cell>
          <cell r="F3153" t="str">
            <v>LAMINACION IMPRESA PEPITO MUNDO MARINO 25g</v>
          </cell>
          <cell r="G3153" t="str">
            <v>CX</v>
          </cell>
          <cell r="H3153" t="str">
            <v>LAMINACION</v>
          </cell>
        </row>
        <row r="3154">
          <cell r="C3154" t="str">
            <v>01-4432</v>
          </cell>
          <cell r="D3154" t="str">
            <v>TXPAPM040A001</v>
          </cell>
          <cell r="E3154" t="str">
            <v>PEPSICO ALIMENTOS, S.C.A.</v>
          </cell>
          <cell r="F3154" t="str">
            <v>LAMINACION IMPRESA PEPITO MUNDO MARINO 80g</v>
          </cell>
          <cell r="G3154" t="str">
            <v>CX</v>
          </cell>
          <cell r="H3154" t="str">
            <v>LAMINACION</v>
          </cell>
        </row>
        <row r="3155">
          <cell r="C3155" t="str">
            <v>01-4428</v>
          </cell>
          <cell r="D3155" t="str">
            <v>TXPAPS040C002</v>
          </cell>
          <cell r="E3155" t="str">
            <v>PEPSICO ALIMENTOS, S.C.A.</v>
          </cell>
          <cell r="F3155" t="str">
            <v>LAMINACION IMPRESA PEPITO ORIGINAL (SIN VITAMINAS) 80g</v>
          </cell>
          <cell r="G3155" t="str">
            <v>CX</v>
          </cell>
          <cell r="H3155" t="str">
            <v>LAMINACION</v>
          </cell>
        </row>
        <row r="3156">
          <cell r="C3156" t="str">
            <v>01-4433</v>
          </cell>
          <cell r="D3156" t="str">
            <v>TXPAPS031A002</v>
          </cell>
          <cell r="E3156" t="str">
            <v>PEPSICO ALIMENTOS, S.C.A.</v>
          </cell>
          <cell r="F3156" t="str">
            <v>LAMINACIÓN IMPRESA PEPITO ORIGINAL (SIN VITAMINA) 25g</v>
          </cell>
          <cell r="G3156" t="str">
            <v>CX</v>
          </cell>
          <cell r="H3156" t="str">
            <v>LAMINACION</v>
          </cell>
        </row>
        <row r="3157">
          <cell r="C3157" t="str">
            <v>01-4416</v>
          </cell>
          <cell r="D3157" t="str">
            <v>TMAHSK120A001</v>
          </cell>
          <cell r="E3157" t="str">
            <v>ALIMENTOS HEINZ, C.A.</v>
          </cell>
          <cell r="F3157" t="str">
            <v>LAMINACION IMPRESA SACHET KETCHUP 10g</v>
          </cell>
          <cell r="G3157" t="str">
            <v>MCL</v>
          </cell>
          <cell r="H3157" t="str">
            <v>LAMINACION</v>
          </cell>
        </row>
        <row r="3158">
          <cell r="C3158" t="str">
            <v>01-4421</v>
          </cell>
          <cell r="D3158" t="str">
            <v>TMMCGP207A001</v>
          </cell>
          <cell r="E3158" t="str">
            <v>MORROCEL C.A.</v>
          </cell>
          <cell r="F3158" t="str">
            <v>LINNER MTP  IMPRESO GARANTIA DE PUREZA</v>
          </cell>
          <cell r="G3158" t="str">
            <v>MCL</v>
          </cell>
          <cell r="H3158" t="str">
            <v>LAMINACION</v>
          </cell>
        </row>
        <row r="3159">
          <cell r="C3159" t="str">
            <v>01-4356</v>
          </cell>
          <cell r="D3159" t="str">
            <v>TXPCPF023B001</v>
          </cell>
          <cell r="E3159" t="str">
            <v xml:space="preserve">PEPSI-COLA VENEZUELA, C.A. </v>
          </cell>
          <cell r="F3159" t="str">
            <v>ETIQUETA IMPRESA PEPSI  FREE 1,5 L</v>
          </cell>
          <cell r="G3159" t="str">
            <v>CX</v>
          </cell>
          <cell r="H3159" t="str">
            <v>CORTE</v>
          </cell>
        </row>
        <row r="3160">
          <cell r="C3160" t="str">
            <v>01-4397</v>
          </cell>
          <cell r="D3160" t="str">
            <v>TXPCPF023B001</v>
          </cell>
          <cell r="E3160" t="str">
            <v xml:space="preserve">PEPSI-COLA VENEZUELA, C.A. </v>
          </cell>
          <cell r="F3160" t="str">
            <v>ETIQUETA IMPRESA PEPSI  FREE 1,5 L</v>
          </cell>
          <cell r="G3160" t="str">
            <v>CX</v>
          </cell>
          <cell r="H3160" t="str">
            <v>CORTE</v>
          </cell>
        </row>
        <row r="3161">
          <cell r="C3161" t="str">
            <v>01-4398</v>
          </cell>
          <cell r="D3161" t="str">
            <v>TXPCSC023C001</v>
          </cell>
          <cell r="E3161" t="str">
            <v xml:space="preserve">PEPSI-COLA VENEZUELA, C.A. </v>
          </cell>
          <cell r="F3161" t="str">
            <v>ETIQUETA IMPRESA SEVEN UP CERO 1,5L</v>
          </cell>
          <cell r="G3161" t="str">
            <v>CX</v>
          </cell>
          <cell r="H3161" t="str">
            <v>CORTE</v>
          </cell>
        </row>
        <row r="3162">
          <cell r="C3162" t="str">
            <v>01-4399</v>
          </cell>
          <cell r="D3162" t="str">
            <v>TXPCSC023C001</v>
          </cell>
          <cell r="E3162" t="str">
            <v xml:space="preserve">PEPSI-COLA VENEZUELA, C.A. </v>
          </cell>
          <cell r="F3162" t="str">
            <v>ETIQUETA IMPRESA SEVEN UP CERO 1,5L</v>
          </cell>
          <cell r="G3162" t="str">
            <v>CX</v>
          </cell>
          <cell r="H3162" t="str">
            <v>CORTE</v>
          </cell>
        </row>
        <row r="3163">
          <cell r="C3163" t="str">
            <v>01-4429</v>
          </cell>
          <cell r="D3163" t="str">
            <v>TXPARP031A001</v>
          </cell>
          <cell r="E3163" t="str">
            <v>PEPSICO ALIMENTOS, S.C.A.</v>
          </cell>
          <cell r="F3163" t="str">
            <v>LAMINACION IMPRESA RAQUETY PICANTE 18g</v>
          </cell>
          <cell r="G3163" t="str">
            <v>CX</v>
          </cell>
          <cell r="H3163" t="str">
            <v>LAMINACION</v>
          </cell>
        </row>
        <row r="3164">
          <cell r="C3164" t="str">
            <v>21-0431</v>
          </cell>
          <cell r="D3164" t="str">
            <v>TXNVCL096C002</v>
          </cell>
          <cell r="E3164" t="str">
            <v>NESTLE VENEZUELA, S.A.</v>
          </cell>
          <cell r="F3164" t="str">
            <v>LAMINACION IMPRESA CERELAC 400g</v>
          </cell>
          <cell r="G3164" t="str">
            <v>CX</v>
          </cell>
          <cell r="H3164" t="str">
            <v>LAMINACION</v>
          </cell>
        </row>
        <row r="3165">
          <cell r="C3165" t="str">
            <v>32-006730</v>
          </cell>
          <cell r="D3165" t="str">
            <v>TXABFA065A001</v>
          </cell>
          <cell r="E3165" t="str">
            <v>ALIMENTOS BOTALON, C.A.</v>
          </cell>
          <cell r="F3165" t="str">
            <v>LAMINACION IMPRESA CAFÉ MOLIDO GOURMET FLOR DE ARAUCA 500g</v>
          </cell>
          <cell r="G3165" t="str">
            <v>CX</v>
          </cell>
          <cell r="H3165" t="str">
            <v>LAMINACION</v>
          </cell>
        </row>
        <row r="3166">
          <cell r="C3166" t="str">
            <v>32-006721</v>
          </cell>
          <cell r="D3166" t="str">
            <v>TMLVPL071B001</v>
          </cell>
          <cell r="E3166" t="str">
            <v>LEVAPAN VENEZOLANA, S.A.</v>
          </cell>
          <cell r="F3166" t="str">
            <v>POLYPOUCH PARAFINADO IMPRESO LEVAPAN</v>
          </cell>
          <cell r="G3166" t="str">
            <v>MCL</v>
          </cell>
          <cell r="H3166" t="str">
            <v>LAMINACION</v>
          </cell>
        </row>
        <row r="3167">
          <cell r="C3167" t="str">
            <v>01-4409</v>
          </cell>
          <cell r="D3167" t="str">
            <v>TMDTPS0600001</v>
          </cell>
          <cell r="E3167" t="str">
            <v>DISTINTA, C.A.</v>
          </cell>
          <cell r="F3167" t="str">
            <v>POLYPOUCH SIN IMPRESIÓN</v>
          </cell>
          <cell r="G3167" t="str">
            <v>MCL</v>
          </cell>
          <cell r="H3167" t="str">
            <v>LAMINACION</v>
          </cell>
        </row>
        <row r="3168">
          <cell r="C3168" t="str">
            <v>21-0435</v>
          </cell>
          <cell r="D3168" t="str">
            <v>TXNVNT096A001</v>
          </cell>
          <cell r="E3168" t="str">
            <v>NESTLE VENEZUELA, S.A.</v>
          </cell>
          <cell r="F3168" t="str">
            <v>LAMINACION IMPRESA NESTUM 3 CEREALES 500g</v>
          </cell>
          <cell r="G3168" t="str">
            <v>CX</v>
          </cell>
          <cell r="H3168" t="str">
            <v>LAMINACION</v>
          </cell>
        </row>
        <row r="3169">
          <cell r="C3169" t="str">
            <v>01-4408</v>
          </cell>
          <cell r="D3169" t="str">
            <v>TMCPAM045A001</v>
          </cell>
          <cell r="E3169" t="str">
            <v>CENTRAL EL PALMAR S.A.</v>
          </cell>
          <cell r="F3169" t="str">
            <v>POLYPOUCH IMPRESO MONTALBAN - MONTALBAN 4 g</v>
          </cell>
          <cell r="G3169" t="str">
            <v>MCL</v>
          </cell>
          <cell r="H3169" t="str">
            <v>LAMINACION</v>
          </cell>
        </row>
        <row r="3170">
          <cell r="C3170" t="str">
            <v>01-4424</v>
          </cell>
          <cell r="D3170" t="str">
            <v>TMTTGP207A001</v>
          </cell>
          <cell r="E3170" t="str">
            <v xml:space="preserve">INDUSTRIAS DE TAPAS TAIME, C.A </v>
          </cell>
          <cell r="F3170" t="str">
            <v>LINER MTP IMP. GARANTIA DE PUREZA</v>
          </cell>
          <cell r="G3170" t="str">
            <v>MCL</v>
          </cell>
          <cell r="H3170" t="str">
            <v>LAMINACION</v>
          </cell>
        </row>
        <row r="3171">
          <cell r="C3171" t="str">
            <v>32-006745</v>
          </cell>
          <cell r="D3171" t="str">
            <v>TMMCGP207A001</v>
          </cell>
          <cell r="E3171" t="str">
            <v>MONDELEZ VZ,C.A</v>
          </cell>
          <cell r="F3171" t="str">
            <v>LINNER MTP  IMPRESO GARANTIA DE PUREZA</v>
          </cell>
          <cell r="G3171" t="str">
            <v>MCL</v>
          </cell>
          <cell r="H3171" t="str">
            <v>LAMINACION</v>
          </cell>
        </row>
        <row r="3172">
          <cell r="C3172" t="str">
            <v>32-006744</v>
          </cell>
          <cell r="D3172" t="str">
            <v>TMMCGP207A004</v>
          </cell>
          <cell r="E3172" t="str">
            <v>MONDELEZ VZ,C.A</v>
          </cell>
          <cell r="F3172" t="str">
            <v>LINER MTP IMPRESO GARANTIA DE PUREZA</v>
          </cell>
          <cell r="G3172" t="str">
            <v>MCL</v>
          </cell>
          <cell r="H3172" t="str">
            <v>CORTE</v>
          </cell>
        </row>
        <row r="3173">
          <cell r="C3173" t="str">
            <v>01-4422</v>
          </cell>
          <cell r="D3173" t="str">
            <v>TMMCGP207A001</v>
          </cell>
          <cell r="E3173" t="str">
            <v>SERIPLASTIC, C.A.</v>
          </cell>
          <cell r="F3173" t="str">
            <v>LINNER MTP  IMPRESO GARANTIA DE PUREZA</v>
          </cell>
          <cell r="G3173" t="str">
            <v>MCL</v>
          </cell>
          <cell r="H3173" t="str">
            <v>LAMINACION</v>
          </cell>
        </row>
        <row r="3174">
          <cell r="C3174" t="str">
            <v>01-4434</v>
          </cell>
          <cell r="D3174" t="str">
            <v>TMAYGP207A003</v>
          </cell>
          <cell r="E3174" t="str">
            <v>ANAYANSI,C.A.</v>
          </cell>
          <cell r="F3174" t="str">
            <v>LINER TERMOSELLABLE MTP  IMPRESO GARANTIA DE PUREZA</v>
          </cell>
          <cell r="G3174" t="str">
            <v>MCL</v>
          </cell>
          <cell r="H3174" t="str">
            <v>LAMINACION</v>
          </cell>
        </row>
        <row r="3175">
          <cell r="C3175" t="str">
            <v>01-4453</v>
          </cell>
          <cell r="D3175" t="str">
            <v>TMSVRM0890001</v>
          </cell>
          <cell r="E3175" t="str">
            <v>SONOCO VENEZOLANA, C.A.</v>
          </cell>
          <cell r="F3175" t="str">
            <v>LAMINACION LINER RM-511 SIN IMPRESIÓN 175 mm</v>
          </cell>
          <cell r="G3175" t="str">
            <v>MCL</v>
          </cell>
          <cell r="H3175" t="str">
            <v>LAMINACION</v>
          </cell>
        </row>
        <row r="3176">
          <cell r="C3176" t="str">
            <v>21-0436</v>
          </cell>
          <cell r="D3176" t="str">
            <v>TXNVNT096A001</v>
          </cell>
          <cell r="E3176" t="str">
            <v>NESTLE VENEZUELA, S.A.</v>
          </cell>
          <cell r="F3176" t="str">
            <v>LAMINACION IMPRESA NESTUM 3 CEREALES 500g</v>
          </cell>
          <cell r="G3176" t="str">
            <v>CX</v>
          </cell>
          <cell r="H3176" t="str">
            <v>LAMINACION</v>
          </cell>
        </row>
        <row r="3177">
          <cell r="C3177" t="str">
            <v>21-0434</v>
          </cell>
          <cell r="D3177" t="str">
            <v>TXNVNR096A001</v>
          </cell>
          <cell r="E3177" t="str">
            <v>NESTLE VENEZUELA, S.A.</v>
          </cell>
          <cell r="F3177" t="str">
            <v>LAMINACION IMPRESA CAMPESINA NUTRIRINDE 400g</v>
          </cell>
          <cell r="G3177" t="str">
            <v>CX</v>
          </cell>
          <cell r="H3177" t="str">
            <v>LAMINACION</v>
          </cell>
        </row>
        <row r="3178">
          <cell r="C3178" t="str">
            <v>32-006725</v>
          </cell>
          <cell r="D3178" t="str">
            <v>TMARMZ044A001</v>
          </cell>
          <cell r="E3178" t="str">
            <v>ALFONZO RIVAS &amp; CIA, C.A.</v>
          </cell>
          <cell r="F3178" t="str">
            <v>LAMINACION IMPRESA MAIZINA 90 g</v>
          </cell>
          <cell r="G3178" t="str">
            <v>MCL</v>
          </cell>
          <cell r="H3178" t="str">
            <v>LAMINACION</v>
          </cell>
        </row>
        <row r="3179">
          <cell r="C3179" t="str">
            <v>01-4406</v>
          </cell>
          <cell r="D3179" t="str">
            <v>TMMLGF072A001</v>
          </cell>
          <cell r="E3179" t="str">
            <v>MONTALAR DE VENEZUELA, S.A.</v>
          </cell>
          <cell r="F3179" t="str">
            <v>LAMINACION IMPRESA GELATINA  GELLA FRESA 90g</v>
          </cell>
          <cell r="G3179" t="str">
            <v>MCL</v>
          </cell>
          <cell r="H3179" t="str">
            <v>LAMINACION</v>
          </cell>
        </row>
        <row r="3180">
          <cell r="C3180" t="str">
            <v>01-4425</v>
          </cell>
          <cell r="D3180" t="str">
            <v>TXPCPN023A002</v>
          </cell>
          <cell r="E3180" t="str">
            <v xml:space="preserve">PEPSI-COLA VENEZUELA, C.A. </v>
          </cell>
          <cell r="F3180" t="str">
            <v>ETIQUETA IMPRESA PEPSI NAVIDAD 2L.</v>
          </cell>
          <cell r="G3180" t="str">
            <v>CX</v>
          </cell>
          <cell r="H3180" t="str">
            <v>CORTE</v>
          </cell>
        </row>
        <row r="3181">
          <cell r="C3181" t="str">
            <v>01-4487</v>
          </cell>
          <cell r="D3181" t="str">
            <v>TMICPS0520001</v>
          </cell>
          <cell r="E3181" t="str">
            <v>INDUSTRIAS CORPAÑAL,C.A.</v>
          </cell>
          <cell r="F3181" t="str">
            <v>POLYPOUCH SILICONIZADO SIN IMPRESIÓN</v>
          </cell>
          <cell r="G3181" t="str">
            <v>MCL</v>
          </cell>
          <cell r="H3181" t="str">
            <v>LAMINACION</v>
          </cell>
        </row>
        <row r="3182">
          <cell r="C3182" t="str">
            <v>01-4426</v>
          </cell>
          <cell r="D3182" t="str">
            <v>TXPCSN023A001</v>
          </cell>
          <cell r="E3182" t="str">
            <v xml:space="preserve">PEPSI-COLA VENEZUELA, C.A. </v>
          </cell>
          <cell r="F3182" t="str">
            <v>ETIQUETA IMPRESA SEVEN UP NAVIDAD 2 L</v>
          </cell>
          <cell r="G3182" t="str">
            <v>CX</v>
          </cell>
          <cell r="H3182" t="str">
            <v>CORTE</v>
          </cell>
        </row>
        <row r="3183">
          <cell r="C3183" t="str">
            <v>01-4427</v>
          </cell>
          <cell r="D3183" t="str">
            <v>TXCPPN023A003</v>
          </cell>
          <cell r="E3183" t="str">
            <v>CERVECERIA POLAR,C.A.</v>
          </cell>
          <cell r="F3183" t="str">
            <v>ETIQUETA IMPRESA MALTIN POLAR NAVIDAD 1,5 L</v>
          </cell>
          <cell r="G3183" t="str">
            <v>CX</v>
          </cell>
          <cell r="H3183" t="str">
            <v>CORTE</v>
          </cell>
        </row>
        <row r="3184">
          <cell r="C3184" t="str">
            <v>21-0437</v>
          </cell>
          <cell r="D3184" t="str">
            <v>TMMCAE060A001</v>
          </cell>
          <cell r="E3184" t="str">
            <v>JENACA C.A.</v>
          </cell>
          <cell r="F3184" t="str">
            <v>POLYPOUCH IMPRESO ANTIGRASO ESTANDAR</v>
          </cell>
          <cell r="G3184" t="str">
            <v>MCL</v>
          </cell>
          <cell r="H3184" t="str">
            <v>LAMINACION</v>
          </cell>
        </row>
        <row r="3185">
          <cell r="C3185" t="str">
            <v>32-006711</v>
          </cell>
          <cell r="D3185" t="str">
            <v>TMARFS096A001</v>
          </cell>
          <cell r="E3185" t="str">
            <v>ALFONZO RIVAS &amp; CIA, C.A.</v>
          </cell>
          <cell r="F3185" t="str">
            <v>LAMINACION IMPRESA YELIGHT FUSION SILVESTRE 12g</v>
          </cell>
          <cell r="G3185" t="str">
            <v>MCL</v>
          </cell>
          <cell r="H3185" t="str">
            <v>LAMINACION</v>
          </cell>
        </row>
        <row r="3186">
          <cell r="C3186" t="str">
            <v>32-006741</v>
          </cell>
          <cell r="D3186" t="str">
            <v>TMARYF096A001</v>
          </cell>
          <cell r="E3186" t="str">
            <v>ALFONZO RIVAS &amp; CIA, C.A.</v>
          </cell>
          <cell r="F3186" t="str">
            <v>LAMINACION IMPRESA YELIGHT FRESA 12g</v>
          </cell>
          <cell r="G3186" t="str">
            <v>MCL</v>
          </cell>
          <cell r="H3186" t="str">
            <v>LAMINACION</v>
          </cell>
        </row>
        <row r="3187">
          <cell r="C3187" t="str">
            <v>32-006710</v>
          </cell>
          <cell r="D3187" t="str">
            <v>TMARYC096A001</v>
          </cell>
          <cell r="E3187" t="str">
            <v>ALFONZO RIVAS &amp; CIA, C.A.</v>
          </cell>
          <cell r="F3187" t="str">
            <v>LAMINACION IMPRESA YELIGHT CEREZA 12 g</v>
          </cell>
          <cell r="G3187" t="str">
            <v>MCL</v>
          </cell>
          <cell r="H3187" t="str">
            <v>LAMINACION</v>
          </cell>
        </row>
        <row r="3188">
          <cell r="C3188" t="str">
            <v>32-006703</v>
          </cell>
          <cell r="D3188" t="str">
            <v>TMARFC096A001</v>
          </cell>
          <cell r="E3188" t="str">
            <v>ALFONZO RIVAS &amp; CIA, C.A.</v>
          </cell>
          <cell r="F3188" t="str">
            <v>LAMINACION IMPRESA YELIGHT FUSION CITRICA 12g</v>
          </cell>
          <cell r="G3188" t="str">
            <v>MCL</v>
          </cell>
          <cell r="H3188" t="str">
            <v>LAMINACION</v>
          </cell>
        </row>
        <row r="3189">
          <cell r="C3189" t="str">
            <v>32-006738</v>
          </cell>
          <cell r="D3189" t="str">
            <v>TXABFA065B002</v>
          </cell>
          <cell r="E3189" t="str">
            <v>ALIMENTOS BOTALON, C.A.</v>
          </cell>
          <cell r="F3189" t="str">
            <v>LAMINACION IMPRESA CAFÉ MOLIDO GOURMET FLOR DE ARAUCA 200g</v>
          </cell>
          <cell r="G3189" t="str">
            <v>CX</v>
          </cell>
          <cell r="H3189" t="str">
            <v>LAMINACION</v>
          </cell>
        </row>
        <row r="3190">
          <cell r="C3190" t="str">
            <v>01-4444</v>
          </cell>
          <cell r="D3190" t="str">
            <v>TXPAMP036A002</v>
          </cell>
          <cell r="E3190" t="str">
            <v>PEPSICO ALIMENTOS, S.C.A.</v>
          </cell>
          <cell r="F3190" t="str">
            <v>LAMINACION IMPRESA CHEETOS MEGA PUFF 110g</v>
          </cell>
          <cell r="G3190" t="str">
            <v>CX</v>
          </cell>
          <cell r="H3190" t="str">
            <v>LAMINACION</v>
          </cell>
        </row>
        <row r="3191">
          <cell r="C3191" t="str">
            <v>01-4452</v>
          </cell>
          <cell r="D3191" t="str">
            <v>TXPANP040B001</v>
          </cell>
          <cell r="E3191" t="str">
            <v>PEPSICO ALIMENTOS, S.C.A.</v>
          </cell>
          <cell r="F3191" t="str">
            <v>LAMINACION IMPRESA NATUCHIPS PLATANITOS 150g</v>
          </cell>
          <cell r="G3191" t="str">
            <v>CX</v>
          </cell>
          <cell r="H3191" t="str">
            <v>LAMINACION</v>
          </cell>
        </row>
        <row r="3192">
          <cell r="C3192" t="str">
            <v>01-4492</v>
          </cell>
          <cell r="D3192" t="str">
            <v>TMDDFT0800001</v>
          </cell>
          <cell r="E3192" t="str">
            <v>COMERCIALIZADORA Y DISTRIBUIDORA D.D. &amp; D, C.A.</v>
          </cell>
          <cell r="F3192" t="str">
            <v>FILM TRANSPARENTE SIN IMPRESIÓN</v>
          </cell>
          <cell r="G3192" t="str">
            <v>MCL</v>
          </cell>
          <cell r="H3192" t="str">
            <v>CORTE</v>
          </cell>
        </row>
        <row r="3193">
          <cell r="C3193" t="str">
            <v>01-4437</v>
          </cell>
          <cell r="D3193" t="str">
            <v>TXPANM040A001</v>
          </cell>
          <cell r="E3193" t="str">
            <v>PEPSICO ALIMENTOS, S.C.A.</v>
          </cell>
          <cell r="F3193" t="str">
            <v>LAMINACION IMPRESA NATUCHIPS MADURITO 150g</v>
          </cell>
          <cell r="G3193" t="str">
            <v>CX</v>
          </cell>
          <cell r="H3193" t="str">
            <v>LAMINACION</v>
          </cell>
        </row>
        <row r="3194">
          <cell r="C3194" t="str">
            <v>01-4442</v>
          </cell>
          <cell r="D3194" t="str">
            <v>TXPATR040A003</v>
          </cell>
          <cell r="E3194" t="str">
            <v>PEPSICO ALIMENTOS, S.C.A.</v>
          </cell>
          <cell r="F3194" t="str">
            <v>LAMINACION IMPRESA DE TODITO RESUELTO 130g</v>
          </cell>
          <cell r="G3194" t="str">
            <v>CX</v>
          </cell>
          <cell r="H3194" t="str">
            <v>LAMINACION</v>
          </cell>
        </row>
        <row r="3195">
          <cell r="C3195" t="str">
            <v>01-4485</v>
          </cell>
          <cell r="D3195" t="str">
            <v>TMAPAL121B001</v>
          </cell>
          <cell r="E3195" t="str">
            <v>ALIMENTOS POLAR COMERCIAL, C.A.</v>
          </cell>
          <cell r="F3195" t="str">
            <v>ALUMINIO LAMINADO IMPRESO MAVESA 250 g</v>
          </cell>
          <cell r="G3195" t="str">
            <v>MCL</v>
          </cell>
          <cell r="H3195" t="str">
            <v>LAMINACION</v>
          </cell>
        </row>
        <row r="3196">
          <cell r="C3196" t="str">
            <v>01-4436</v>
          </cell>
          <cell r="D3196" t="str">
            <v>TXPANP040A001</v>
          </cell>
          <cell r="E3196" t="str">
            <v>PEPSICO ALIMENTOS, S.C.A.</v>
          </cell>
          <cell r="F3196" t="str">
            <v>LAMINACION IMPRESA NATUCHIPS PLATANITOS 80g</v>
          </cell>
          <cell r="G3196" t="str">
            <v>CX</v>
          </cell>
          <cell r="H3196" t="str">
            <v>LAMINACION</v>
          </cell>
        </row>
        <row r="3197">
          <cell r="C3197" t="str">
            <v>01-4484</v>
          </cell>
          <cell r="D3197" t="str">
            <v>TMAPAL121A001</v>
          </cell>
          <cell r="E3197" t="str">
            <v>ALIMENTOS POLAR COMERCIAL, C.A.</v>
          </cell>
          <cell r="F3197" t="str">
            <v>ALUMINIO LAMINADO IMPRESO MAVESA 500g</v>
          </cell>
          <cell r="G3197" t="str">
            <v>MCL</v>
          </cell>
          <cell r="H3197" t="str">
            <v>LAMINACION</v>
          </cell>
        </row>
        <row r="3198">
          <cell r="C3198" t="str">
            <v>01-4454</v>
          </cell>
          <cell r="D3198" t="str">
            <v>TMMCLU2070001</v>
          </cell>
          <cell r="E3198" t="str">
            <v>MORROCEL C.A.</v>
          </cell>
          <cell r="F3198" t="str">
            <v>LAMINACION LINER INDUCCION UNIVERSAL SIN IMPRESIÓN</v>
          </cell>
          <cell r="G3198" t="str">
            <v>MCL</v>
          </cell>
          <cell r="H3198" t="str">
            <v>LAMINACION</v>
          </cell>
        </row>
        <row r="3199">
          <cell r="C3199" t="str">
            <v>01-4441</v>
          </cell>
          <cell r="D3199" t="str">
            <v>TXPATR040B003</v>
          </cell>
          <cell r="E3199" t="str">
            <v>PEPSICO ALIMENTOS, S.C.A.</v>
          </cell>
          <cell r="F3199" t="str">
            <v>LAMINACION IMPRESA DE TODITO RESUELTO 45g</v>
          </cell>
          <cell r="G3199" t="str">
            <v>CX</v>
          </cell>
          <cell r="H3199" t="str">
            <v>LAMINACION</v>
          </cell>
        </row>
        <row r="3200">
          <cell r="C3200" t="str">
            <v>01-4443</v>
          </cell>
          <cell r="D3200" t="str">
            <v>TXPATR049C003</v>
          </cell>
          <cell r="E3200" t="str">
            <v>PEPSICO ALIMENTOS, S.C.A.</v>
          </cell>
          <cell r="F3200" t="str">
            <v>LAMINACION IMPRESA DE TODITO RESUELTO XXL 400g</v>
          </cell>
          <cell r="G3200" t="str">
            <v>CX</v>
          </cell>
          <cell r="H3200" t="str">
            <v>LAMINACION</v>
          </cell>
        </row>
        <row r="3201">
          <cell r="C3201" t="str">
            <v>01-4475</v>
          </cell>
          <cell r="D3201" t="str">
            <v>TMAPFF107A003</v>
          </cell>
          <cell r="E3201" t="str">
            <v>ALIMENTOS POLAR COMERCIAL, C.A.</v>
          </cell>
          <cell r="F3201" t="str">
            <v>ETIQUETA MI GURT FRUTA FRESA 125 g</v>
          </cell>
          <cell r="G3201" t="str">
            <v>MCL</v>
          </cell>
          <cell r="H3201" t="str">
            <v>LAMINACION</v>
          </cell>
        </row>
        <row r="3202">
          <cell r="C3202" t="str">
            <v>01-4489</v>
          </cell>
          <cell r="D3202" t="str">
            <v>TMAPAL127A001</v>
          </cell>
          <cell r="E3202" t="str">
            <v>ALIMENTOS POLAR COMERCIAL, C.A.</v>
          </cell>
          <cell r="F3202" t="str">
            <v>ALUMINIO LAMINADO IMPRESO MAVESA 500g</v>
          </cell>
          <cell r="G3202" t="str">
            <v>MCL</v>
          </cell>
          <cell r="H3202" t="str">
            <v>LAMINACION</v>
          </cell>
        </row>
        <row r="3203">
          <cell r="C3203" t="str">
            <v>01-4438</v>
          </cell>
          <cell r="D3203" t="str">
            <v>TXPATQ049A001</v>
          </cell>
          <cell r="E3203" t="str">
            <v>PEPSICO ALIMENTOS, S.C.A.</v>
          </cell>
          <cell r="F3203" t="str">
            <v>LAMINACION IMPRESA DE TODITO QUESO 320g</v>
          </cell>
          <cell r="G3203" t="str">
            <v>CX</v>
          </cell>
          <cell r="H3203" t="str">
            <v>LAMINACION</v>
          </cell>
        </row>
        <row r="3204">
          <cell r="C3204" t="str">
            <v>01-4483</v>
          </cell>
          <cell r="D3204" t="str">
            <v>TMAPAL127C001</v>
          </cell>
          <cell r="E3204" t="str">
            <v>ALIMENTOS POLAR COMERCIAL, C.A.</v>
          </cell>
          <cell r="F3204" t="str">
            <v>ALUMINIO LAMINADO IMPRESO MAVESA 1 Kg</v>
          </cell>
          <cell r="G3204" t="str">
            <v>MCL</v>
          </cell>
          <cell r="H3204" t="str">
            <v>LAMINACION</v>
          </cell>
        </row>
        <row r="3205">
          <cell r="C3205" t="str">
            <v>32-006748</v>
          </cell>
          <cell r="D3205" t="str">
            <v>TMTCPA042A001</v>
          </cell>
          <cell r="E3205" t="str">
            <v>INVERSIONES TORREFACCION DEL CAFÉ, C.A</v>
          </cell>
          <cell r="F3205" t="str">
            <v>POLYPOUCH IMPRESO DELLANONNA COFFEE BREAK-AMANECER 4g</v>
          </cell>
          <cell r="G3205" t="str">
            <v>MCL</v>
          </cell>
          <cell r="H3205" t="str">
            <v>LAMINACION</v>
          </cell>
        </row>
        <row r="3206">
          <cell r="C3206" t="str">
            <v>01-4476</v>
          </cell>
          <cell r="D3206" t="str">
            <v>TMAPSF107A001</v>
          </cell>
          <cell r="E3206" t="str">
            <v>ALIMENTOS POLAR COMERCIAL, C.A.</v>
          </cell>
          <cell r="F3206" t="str">
            <v>ETIQUETA MI GURT SABOR FRESA 125g</v>
          </cell>
          <cell r="G3206" t="str">
            <v>MCL</v>
          </cell>
          <cell r="H3206" t="str">
            <v>LAMINACION</v>
          </cell>
        </row>
        <row r="3207">
          <cell r="C3207" t="str">
            <v>01-4497</v>
          </cell>
          <cell r="D3207" t="str">
            <v>TMAPSF107A001</v>
          </cell>
          <cell r="E3207" t="str">
            <v>ALIMENTOS POLAR COMERCIAL, C.A.</v>
          </cell>
          <cell r="F3207" t="str">
            <v>ETIQUETA MI GURT SABOR FRESA 125g</v>
          </cell>
          <cell r="G3207" t="str">
            <v>MCL</v>
          </cell>
          <cell r="H3207" t="str">
            <v>LAMINACION</v>
          </cell>
        </row>
        <row r="3208">
          <cell r="C3208" t="str">
            <v>01-4459</v>
          </cell>
          <cell r="D3208" t="str">
            <v>TXPCNP023A001</v>
          </cell>
          <cell r="E3208" t="str">
            <v xml:space="preserve">PEPSI-COLA VENEZUELA, C.A. </v>
          </cell>
          <cell r="F3208" t="str">
            <v>ETIQUETA IMPRESA GOLDEN PIÑA PROMOCION NAVIDAD 1,5L</v>
          </cell>
          <cell r="G3208" t="str">
            <v>CX</v>
          </cell>
          <cell r="H3208" t="str">
            <v>CORTE</v>
          </cell>
        </row>
        <row r="3209">
          <cell r="C3209" t="str">
            <v>01-4457</v>
          </cell>
          <cell r="D3209" t="str">
            <v>TXPCNV023A001</v>
          </cell>
          <cell r="E3209" t="str">
            <v xml:space="preserve">PEPSI-COLA VENEZUELA, C.A. </v>
          </cell>
          <cell r="F3209" t="str">
            <v>ETIQUETA IMPRESA GOLDEN NARANJA PROMOCION NAVIDAD 1,5L</v>
          </cell>
          <cell r="G3209" t="str">
            <v>CX</v>
          </cell>
          <cell r="H3209" t="str">
            <v>CORTE</v>
          </cell>
        </row>
        <row r="3210">
          <cell r="C3210" t="str">
            <v>01-4455</v>
          </cell>
          <cell r="D3210" t="str">
            <v>TXPCKN023A001</v>
          </cell>
          <cell r="E3210" t="str">
            <v xml:space="preserve">PEPSI-COLA VENEZUELA, C.A. </v>
          </cell>
          <cell r="F3210" t="str">
            <v>ETIQUETA IMPRESA GOLDEN KOLITA PROMOCION NAVIDAD 1,5L</v>
          </cell>
          <cell r="G3210" t="str">
            <v>CX</v>
          </cell>
          <cell r="H3210" t="str">
            <v>CORTE</v>
          </cell>
        </row>
        <row r="3211">
          <cell r="C3211" t="str">
            <v>01-4449</v>
          </cell>
          <cell r="D3211" t="str">
            <v>TXPACT045A001</v>
          </cell>
          <cell r="E3211" t="str">
            <v>PEPSICO ALIMENTOS, S.C.A.</v>
          </cell>
          <cell r="F3211" t="str">
            <v>LAMINACION IMPRESA CHEESE TRIS XXL 450g</v>
          </cell>
          <cell r="G3211" t="str">
            <v>CX</v>
          </cell>
          <cell r="H3211" t="str">
            <v>LAMINACION</v>
          </cell>
        </row>
        <row r="3212">
          <cell r="C3212" t="str">
            <v>01-4450</v>
          </cell>
          <cell r="D3212" t="str">
            <v>TXPACT040A003</v>
          </cell>
          <cell r="E3212" t="str">
            <v>PEPSICO ALIMENTOS, S.C.A.</v>
          </cell>
          <cell r="F3212" t="str">
            <v>LAMINACION IMPRESA CHEESE TRIS 150g</v>
          </cell>
          <cell r="G3212" t="str">
            <v>CX</v>
          </cell>
          <cell r="H3212" t="str">
            <v>LAMINACION</v>
          </cell>
        </row>
        <row r="3213">
          <cell r="C3213" t="str">
            <v>01-4446</v>
          </cell>
          <cell r="D3213" t="str">
            <v>TXPARF040B003</v>
          </cell>
          <cell r="E3213" t="str">
            <v>PEPSICO ALIMENTOS, S.C.A.</v>
          </cell>
          <cell r="F3213" t="str">
            <v>LAMINACION IMPRESA RUFFLES QUESO 125g</v>
          </cell>
          <cell r="G3213" t="str">
            <v>CX</v>
          </cell>
          <cell r="H3213" t="str">
            <v>LAMINACION</v>
          </cell>
        </row>
        <row r="3214">
          <cell r="C3214" t="str">
            <v>01-4440</v>
          </cell>
          <cell r="D3214" t="str">
            <v>TXPARO040A002</v>
          </cell>
          <cell r="E3214" t="str">
            <v>PEPSICO ALIMENTOS, S.C.A.</v>
          </cell>
          <cell r="F3214" t="str">
            <v>LAMINACION IMPRESA RUFFLES ORIGINAL 125g</v>
          </cell>
          <cell r="G3214" t="str">
            <v>CX</v>
          </cell>
          <cell r="H3214" t="str">
            <v>LAMINACION</v>
          </cell>
        </row>
        <row r="3215">
          <cell r="C3215" t="str">
            <v>01-4448</v>
          </cell>
          <cell r="D3215" t="str">
            <v>TXPARF040A003</v>
          </cell>
          <cell r="E3215" t="str">
            <v>PEPSICO ALIMENTOS, S.C.A.</v>
          </cell>
          <cell r="F3215" t="str">
            <v>LAMINACION IMPRESA RUFFLES QUESO 36g</v>
          </cell>
          <cell r="G3215" t="str">
            <v>CX</v>
          </cell>
          <cell r="H3215" t="str">
            <v>LAMINACION</v>
          </cell>
        </row>
        <row r="3216">
          <cell r="C3216" t="str">
            <v>01-4439</v>
          </cell>
          <cell r="D3216" t="str">
            <v>TXPARO040B002</v>
          </cell>
          <cell r="E3216" t="str">
            <v>PEPSICO ALIMENTOS, S.C.A.</v>
          </cell>
          <cell r="F3216" t="str">
            <v>LAMINACION IMPRESA RUFFLES ORIGINAL 36g (LINEA NOSOTRAS)</v>
          </cell>
          <cell r="G3216" t="str">
            <v>CX</v>
          </cell>
          <cell r="H3216" t="str">
            <v>LAMINACION</v>
          </cell>
        </row>
        <row r="3217">
          <cell r="C3217" t="str">
            <v>01-4447</v>
          </cell>
          <cell r="D3217" t="str">
            <v>TXPACB031C001</v>
          </cell>
          <cell r="E3217" t="str">
            <v>PEPSICO ALIMENTOS, S.C.A.</v>
          </cell>
          <cell r="F3217" t="str">
            <v>LAMINACION IMPRESA CHEETOS BOLIQUESO 25g</v>
          </cell>
          <cell r="G3217" t="str">
            <v>CX</v>
          </cell>
          <cell r="H3217" t="str">
            <v>LAMINACION</v>
          </cell>
        </row>
        <row r="3218">
          <cell r="C3218" t="str">
            <v>01-4490</v>
          </cell>
          <cell r="D3218" t="str">
            <v>TXPARQ045A003</v>
          </cell>
          <cell r="E3218" t="str">
            <v>PEPSICO ALIMENTOS, S.C.A.</v>
          </cell>
          <cell r="F3218" t="str">
            <v>LAMINACION IMPRESA RUFFLES QUESO 300g</v>
          </cell>
          <cell r="G3218" t="str">
            <v>CX</v>
          </cell>
          <cell r="H3218" t="str">
            <v>LAMINACION</v>
          </cell>
        </row>
        <row r="3219">
          <cell r="C3219" t="str">
            <v>01-4423</v>
          </cell>
          <cell r="D3219" t="str">
            <v>TMMCLU2070001</v>
          </cell>
          <cell r="E3219" t="str">
            <v>MAGGIE PAUL</v>
          </cell>
          <cell r="F3219" t="str">
            <v>LAMINACION LINER INDUCCION UNIVERSAL SIN IMPRESIÓN</v>
          </cell>
          <cell r="G3219" t="str">
            <v>MCL</v>
          </cell>
          <cell r="H3219" t="str">
            <v>LAMINACION</v>
          </cell>
        </row>
        <row r="3220">
          <cell r="C3220" t="str">
            <v>01-4502</v>
          </cell>
          <cell r="D3220" t="str">
            <v>TMMCGP207A001</v>
          </cell>
          <cell r="E3220" t="str">
            <v>PLASTICOS ESTUGAL C.A.</v>
          </cell>
          <cell r="F3220" t="str">
            <v>LINNER MTP  IMPRESO GARANTIA DE PUREZA</v>
          </cell>
          <cell r="G3220" t="str">
            <v>MCL</v>
          </cell>
          <cell r="H3220" t="str">
            <v>LAMINACION</v>
          </cell>
        </row>
        <row r="3221">
          <cell r="C3221" t="str">
            <v>32-006748</v>
          </cell>
          <cell r="D3221" t="str">
            <v>TMTCPA042A001</v>
          </cell>
          <cell r="E3221" t="str">
            <v>INVERSIONES TORREFACCION DEL CAFÉ, C.A</v>
          </cell>
          <cell r="F3221" t="str">
            <v>POLYPOUCH IMPRESO DELLANONNA COFFEE BREAK-AMANECER 4g</v>
          </cell>
          <cell r="G3221" t="str">
            <v>MCL</v>
          </cell>
          <cell r="H3221" t="str">
            <v>LAMINACION</v>
          </cell>
        </row>
        <row r="3222">
          <cell r="C3222" t="str">
            <v>01-4445</v>
          </cell>
          <cell r="D3222" t="str">
            <v>TXPACB040C003</v>
          </cell>
          <cell r="E3222" t="str">
            <v>PEPSICO ALIMENTOS, S.C.A.</v>
          </cell>
          <cell r="F3222" t="str">
            <v>LAMINACION IMPRESA CHEETOS BOLIQUESO 150g</v>
          </cell>
          <cell r="G3222" t="str">
            <v>CX</v>
          </cell>
          <cell r="H3222" t="str">
            <v>LAMINACION</v>
          </cell>
        </row>
        <row r="3223">
          <cell r="C3223" t="str">
            <v>32-006747</v>
          </cell>
          <cell r="D3223" t="str">
            <v>TXNVPN040A002</v>
          </cell>
          <cell r="E3223" t="str">
            <v>NUCITA VENEZOLANA. NUCIVEN, C.A.</v>
          </cell>
          <cell r="F3223" t="str">
            <v>LAMINACION IMPRESA PIRULIN 60g</v>
          </cell>
          <cell r="G3223" t="str">
            <v>CX</v>
          </cell>
          <cell r="H3223" t="str">
            <v>LAMINACION</v>
          </cell>
        </row>
        <row r="3224">
          <cell r="C3224" t="str">
            <v>32-006747</v>
          </cell>
          <cell r="D3224" t="str">
            <v>TXNVPN040A002</v>
          </cell>
          <cell r="E3224" t="str">
            <v>NUCITA VENEZOLANA. NUCIVEN, C.A.</v>
          </cell>
          <cell r="F3224" t="str">
            <v>LAMINACION IMPRESA PIRULIN 60g</v>
          </cell>
          <cell r="G3224" t="str">
            <v>CX</v>
          </cell>
          <cell r="H3224" t="str">
            <v>LAMINACION</v>
          </cell>
        </row>
        <row r="3225">
          <cell r="C3225" t="str">
            <v>32-006736</v>
          </cell>
          <cell r="D3225" t="str">
            <v>TXTFDN050B001</v>
          </cell>
          <cell r="E3225" t="str">
            <v>INVERSIONES TORREFACCION DEL CAFÉ, C.A</v>
          </cell>
          <cell r="F3225" t="str">
            <v>LAMINACION IMPRESA CAFÉ DELLA NONNA MOLIDO GOURMET 500 g.</v>
          </cell>
          <cell r="G3225" t="str">
            <v>CX</v>
          </cell>
          <cell r="H3225" t="str">
            <v>LAMINACION</v>
          </cell>
        </row>
        <row r="3226">
          <cell r="C3226" t="str">
            <v>32-006734</v>
          </cell>
          <cell r="D3226" t="str">
            <v>TXTFDN040C001</v>
          </cell>
          <cell r="E3226" t="str">
            <v>INVERSIONES TORREFACCION DEL CAFÉ, C.A</v>
          </cell>
          <cell r="F3226" t="str">
            <v>LAMINACION IMPRESA CAFÉ DELLA NONNA MOLIDO GOURMET 100g</v>
          </cell>
          <cell r="G3226" t="str">
            <v>CX</v>
          </cell>
          <cell r="H3226" t="str">
            <v>LAMINACION</v>
          </cell>
        </row>
        <row r="3227">
          <cell r="C3227" t="str">
            <v>32-006735</v>
          </cell>
          <cell r="D3227" t="str">
            <v>TXTFDN050A001</v>
          </cell>
          <cell r="E3227" t="str">
            <v>INVERSIONES TORREFACCION DEL CAFÉ, C.A</v>
          </cell>
          <cell r="F3227" t="str">
            <v>LAMINACION IMPRESA CAFÉ DELLA NONNA MOLIDO GOURMET 200 g.</v>
          </cell>
          <cell r="G3227" t="str">
            <v>CX</v>
          </cell>
          <cell r="H3227" t="str">
            <v>LAMINACION</v>
          </cell>
        </row>
        <row r="3228">
          <cell r="C3228" t="str">
            <v>21-0433</v>
          </cell>
          <cell r="D3228" t="str">
            <v>TXNVRC096A001</v>
          </cell>
          <cell r="E3228" t="str">
            <v>NESTLE VENEZUELA, S.A.</v>
          </cell>
          <cell r="F3228" t="str">
            <v>LAMINACION IMPRESA RICA CHICHA 400g</v>
          </cell>
          <cell r="G3228" t="str">
            <v>CX</v>
          </cell>
          <cell r="H3228" t="str">
            <v>LAMINACION</v>
          </cell>
        </row>
        <row r="3229">
          <cell r="C3229" t="str">
            <v>32-006746</v>
          </cell>
          <cell r="D3229" t="str">
            <v>TXNVPI039A002</v>
          </cell>
          <cell r="E3229" t="str">
            <v>NUCITA VENEZOLANA. NUCIVEN, C.A.</v>
          </cell>
          <cell r="F3229" t="str">
            <v>LAMINACION IMPRESA PIRULIN LUJO</v>
          </cell>
          <cell r="G3229" t="str">
            <v>CX</v>
          </cell>
          <cell r="H3229" t="str">
            <v>LAMINACION</v>
          </cell>
        </row>
        <row r="3230">
          <cell r="C3230" t="str">
            <v>01-4100</v>
          </cell>
          <cell r="D3230" t="str">
            <v>TMCLDM081A001</v>
          </cell>
          <cell r="E3230" t="str">
            <v>CELOVEN, C.A.</v>
          </cell>
          <cell r="F3230" t="str">
            <v>LAMINACION IMPRESA DECOCEL METALIZADO DORADO</v>
          </cell>
          <cell r="G3230" t="str">
            <v>CX</v>
          </cell>
          <cell r="H3230" t="str">
            <v>LAMINACION</v>
          </cell>
        </row>
        <row r="3231">
          <cell r="C3231" t="str">
            <v>01-4098</v>
          </cell>
          <cell r="D3231" t="str">
            <v>TMCLMV081A001</v>
          </cell>
          <cell r="E3231" t="str">
            <v>CELOVEN, C.A.</v>
          </cell>
          <cell r="F3231" t="str">
            <v xml:space="preserve">LAMINACION IMPRESA DECOCEL METALIZADO VERDE PIGMENTADO </v>
          </cell>
          <cell r="G3231" t="str">
            <v>CX</v>
          </cell>
          <cell r="H3231" t="str">
            <v>LAMINACION</v>
          </cell>
        </row>
        <row r="3232">
          <cell r="C3232" t="str">
            <v>01-4099</v>
          </cell>
          <cell r="D3232" t="str">
            <v>TMCLAM081A001</v>
          </cell>
          <cell r="E3232" t="str">
            <v>CELOVEN, C.A.</v>
          </cell>
          <cell r="F3232" t="str">
            <v>LAMINACION IMPRESA DECOCEL METALIZADO AZUL P-300</v>
          </cell>
          <cell r="G3232" t="str">
            <v>CX</v>
          </cell>
          <cell r="H3232" t="str">
            <v>LAMINACION</v>
          </cell>
        </row>
        <row r="3233">
          <cell r="C3233" t="str">
            <v>01-4097</v>
          </cell>
          <cell r="D3233" t="str">
            <v>TMCLRM081A001</v>
          </cell>
          <cell r="E3233" t="str">
            <v>CELOVEN, C.A.</v>
          </cell>
          <cell r="F3233" t="str">
            <v>LAMINACION IMPRESA DECOCEL METALIZADO ROJO PIGMENTADO</v>
          </cell>
          <cell r="G3233" t="str">
            <v>CX</v>
          </cell>
          <cell r="H3233" t="str">
            <v>LAMINACION</v>
          </cell>
        </row>
        <row r="3234">
          <cell r="C3234" t="str">
            <v>01-4068</v>
          </cell>
          <cell r="D3234" t="str">
            <v>TMCLSP089A001</v>
          </cell>
          <cell r="E3234" t="str">
            <v>CELOVEN, C.A.</v>
          </cell>
          <cell r="F3234" t="str">
            <v>LAMINACION IMPRESA DECOCEL SOLIDO ROSADO PASTEL P-182</v>
          </cell>
          <cell r="G3234" t="str">
            <v>MCL</v>
          </cell>
          <cell r="H3234" t="str">
            <v>LAMINACION</v>
          </cell>
        </row>
        <row r="3235">
          <cell r="C3235" t="str">
            <v>01-4069</v>
          </cell>
          <cell r="D3235" t="str">
            <v>TMCLAP089A001</v>
          </cell>
          <cell r="E3235" t="str">
            <v>CELOVEN, C.A.</v>
          </cell>
          <cell r="F3235" t="str">
            <v>LAMINACION IMPRESA DECOCEL SOLIDO AZUL PASTEL P-297</v>
          </cell>
          <cell r="G3235" t="str">
            <v>MCL</v>
          </cell>
          <cell r="H3235" t="str">
            <v>LAMINACION</v>
          </cell>
        </row>
        <row r="3236">
          <cell r="C3236" t="str">
            <v>01-4481</v>
          </cell>
          <cell r="D3236" t="str">
            <v>TMAPSC107A001</v>
          </cell>
          <cell r="E3236" t="str">
            <v>ALIMENTOS POLAR COMERCIAL, C.A.</v>
          </cell>
          <cell r="F3236" t="str">
            <v>ETIQUETA MIGURT SABOR CAMBUR 125g</v>
          </cell>
          <cell r="G3236" t="str">
            <v>MCL</v>
          </cell>
          <cell r="H3236" t="str">
            <v>CORTE</v>
          </cell>
        </row>
        <row r="3237">
          <cell r="C3237" t="str">
            <v>32-006739</v>
          </cell>
          <cell r="D3237" t="str">
            <v>TXABSS065C002</v>
          </cell>
          <cell r="E3237" t="str">
            <v>ALIMENTOS BOTALON, C.A.</v>
          </cell>
          <cell r="F3237" t="str">
            <v>LAMINACION IMPRESA CAFÉ MOLIDO GOURMET SAN SALVADOR 200g</v>
          </cell>
          <cell r="G3237" t="str">
            <v>CX</v>
          </cell>
          <cell r="H3237" t="str">
            <v>LAMINACION</v>
          </cell>
        </row>
        <row r="3238">
          <cell r="C3238" t="str">
            <v>32-006740</v>
          </cell>
          <cell r="D3238" t="str">
            <v>TXABSS065B002</v>
          </cell>
          <cell r="E3238" t="str">
            <v>ALIMENTOS BOTALON, C.A.</v>
          </cell>
          <cell r="F3238" t="str">
            <v>LAMINACION IMPRESA CAFÉ MOLIDO GOURMET SAN SALVADOR 500 g</v>
          </cell>
          <cell r="G3238" t="str">
            <v>CX</v>
          </cell>
          <cell r="H3238" t="str">
            <v>LAMINACION</v>
          </cell>
        </row>
        <row r="3239">
          <cell r="C3239" t="str">
            <v>32-006720</v>
          </cell>
          <cell r="D3239" t="str">
            <v>TMARFF040A002</v>
          </cell>
          <cell r="E3239" t="str">
            <v>ALFONZO RIVAS &amp; CIA, C.A.</v>
          </cell>
          <cell r="F3239" t="str">
            <v>LAMINACION IMPRESA FLIPS FUDGE CHOCOLATE 50g</v>
          </cell>
          <cell r="G3239" t="str">
            <v>CX</v>
          </cell>
          <cell r="H3239" t="str">
            <v>LAMINACION</v>
          </cell>
        </row>
        <row r="3240">
          <cell r="C3240" t="str">
            <v>01-4482</v>
          </cell>
          <cell r="D3240" t="str">
            <v>TMAPNV107A001</v>
          </cell>
          <cell r="E3240" t="str">
            <v>ALIMENTOS POLAR COMERCIAL, C.A.</v>
          </cell>
          <cell r="F3240" t="str">
            <v>ETIQUETA MIGURT SABOR NARANJA VAINILLA 125g</v>
          </cell>
          <cell r="G3240" t="str">
            <v>MCL</v>
          </cell>
          <cell r="H3240" t="str">
            <v>CORTE</v>
          </cell>
        </row>
        <row r="3241">
          <cell r="C3241" t="str">
            <v>01-4481</v>
          </cell>
          <cell r="D3241" t="str">
            <v>TMAPSC107A001</v>
          </cell>
          <cell r="E3241" t="str">
            <v>ALIMENTOS POLAR COMERCIAL, C.A.</v>
          </cell>
          <cell r="F3241" t="str">
            <v>ETIQUETA MIGURT SABOR CAMBUR 125g</v>
          </cell>
          <cell r="G3241" t="str">
            <v>MCL</v>
          </cell>
          <cell r="H3241" t="str">
            <v>CORTE</v>
          </cell>
        </row>
        <row r="3242">
          <cell r="C3242" t="str">
            <v>01-4321</v>
          </cell>
          <cell r="D3242" t="str">
            <v>TMAPFP107A003</v>
          </cell>
          <cell r="E3242" t="str">
            <v>ALIMENTOS POLAR COMERCIAL, C.A.</v>
          </cell>
          <cell r="F3242" t="str">
            <v>ETIQUETA MIGURT FRUTA PIÑA 125g</v>
          </cell>
          <cell r="G3242" t="str">
            <v>MCL</v>
          </cell>
          <cell r="H3242" t="str">
            <v>CORTE</v>
          </cell>
        </row>
        <row r="3243">
          <cell r="C3243" t="str">
            <v>01-4498</v>
          </cell>
          <cell r="D3243" t="str">
            <v>TXDNMM070A001</v>
          </cell>
          <cell r="E3243" t="str">
            <v>DISTRIBUIDORA NACIONAL 2000, C.A.</v>
          </cell>
          <cell r="F3243" t="str">
            <v>LAMINACION IMPRESA CAFÉ MAS POR MENOS PREMIUM 200g</v>
          </cell>
          <cell r="G3243" t="str">
            <v>CX</v>
          </cell>
          <cell r="H3243" t="str">
            <v>LAMINACION</v>
          </cell>
        </row>
        <row r="3244">
          <cell r="C3244" t="str">
            <v>01-4261</v>
          </cell>
          <cell r="D3244" t="str">
            <v>TXDNBC040A001</v>
          </cell>
          <cell r="E3244" t="str">
            <v>DISTRIBUIDORA NACIONAL 2000, C.A.</v>
          </cell>
          <cell r="F3244" t="str">
            <v>LAMINACION IMPRESA BUEN CAFÉ PREMIUN 100g</v>
          </cell>
          <cell r="G3244" t="str">
            <v>CX</v>
          </cell>
          <cell r="H3244" t="str">
            <v>LAMINACION</v>
          </cell>
        </row>
        <row r="3245">
          <cell r="C3245" t="str">
            <v>32-006723</v>
          </cell>
          <cell r="D3245" t="str">
            <v>TXECEC028C001</v>
          </cell>
          <cell r="E3245" t="str">
            <v>EMBOTELLADORA CRISTAL;C.A.</v>
          </cell>
          <cell r="F3245" t="str">
            <v>ETIQUETA IMPRESA AGUA MINERAL CRYSTAL 1,5 L</v>
          </cell>
          <cell r="G3245" t="str">
            <v>CX</v>
          </cell>
          <cell r="H3245" t="str">
            <v>CORTE</v>
          </cell>
        </row>
        <row r="3246">
          <cell r="C3246" t="str">
            <v>01-4474</v>
          </cell>
          <cell r="D3246" t="str">
            <v>TMCPPC072A001</v>
          </cell>
          <cell r="E3246" t="str">
            <v>CENTRAL EL PALMAR S.A.</v>
          </cell>
          <cell r="F3246" t="str">
            <v>LAMINACION IMPRESA PUDIN CHOCOLATE 90g</v>
          </cell>
          <cell r="G3246" t="str">
            <v>MCL</v>
          </cell>
          <cell r="H3246" t="str">
            <v>LAMINACION</v>
          </cell>
        </row>
        <row r="3247">
          <cell r="C3247" t="str">
            <v>01-4468</v>
          </cell>
          <cell r="D3247" t="str">
            <v>TXPCGM023A001</v>
          </cell>
          <cell r="E3247" t="str">
            <v xml:space="preserve">PEPSI-COLA VENEZUELA, C.A. </v>
          </cell>
          <cell r="F3247" t="str">
            <v>ETIQUETA IMPRESA GOLDEN MANZANA 1 L.</v>
          </cell>
          <cell r="G3247" t="str">
            <v>CX</v>
          </cell>
          <cell r="H3247" t="str">
            <v>CORTE</v>
          </cell>
        </row>
        <row r="3248">
          <cell r="C3248" t="str">
            <v>01-4469</v>
          </cell>
          <cell r="D3248" t="str">
            <v>TXPCSC023C001</v>
          </cell>
          <cell r="E3248" t="str">
            <v xml:space="preserve">PEPSI-COLA VENEZUELA, C.A. </v>
          </cell>
          <cell r="F3248" t="str">
            <v>ETIQUETA IMPRESA SEVEN UP CERO 1,5L</v>
          </cell>
          <cell r="G3248" t="str">
            <v>CX</v>
          </cell>
          <cell r="H3248" t="str">
            <v>CORTE</v>
          </cell>
        </row>
        <row r="3249">
          <cell r="C3249" t="str">
            <v>01-4470</v>
          </cell>
          <cell r="D3249" t="str">
            <v>TXPCSC023C001</v>
          </cell>
          <cell r="E3249" t="str">
            <v xml:space="preserve">PEPSI-COLA VENEZUELA, C.A. </v>
          </cell>
          <cell r="F3249" t="str">
            <v>ETIQUETA IMPRESA SEVEN UP CERO 1,5L</v>
          </cell>
          <cell r="G3249" t="str">
            <v>CX</v>
          </cell>
          <cell r="H3249" t="str">
            <v>CORTE</v>
          </cell>
        </row>
        <row r="3250">
          <cell r="C3250" t="str">
            <v>01-4460</v>
          </cell>
          <cell r="D3250" t="str">
            <v>TMGCOY029A001</v>
          </cell>
          <cell r="E3250" t="str">
            <v>GENIA CARE, C.A.</v>
          </cell>
          <cell r="F3250" t="str">
            <v>ENVOLTORIOS IMPRESO ORTOBAN VENDAS YESO</v>
          </cell>
          <cell r="G3250" t="str">
            <v>MCL</v>
          </cell>
          <cell r="H3250" t="str">
            <v>CORTE</v>
          </cell>
        </row>
        <row r="3251">
          <cell r="C3251" t="str">
            <v>21-0432</v>
          </cell>
          <cell r="D3251" t="str">
            <v>TXNVCL096B002</v>
          </cell>
          <cell r="E3251" t="str">
            <v>NESTLE VENEZUELA, S.A.</v>
          </cell>
          <cell r="F3251" t="str">
            <v>LAMINACION IMPRESA CERELAC 900g</v>
          </cell>
          <cell r="G3251" t="str">
            <v>CX</v>
          </cell>
          <cell r="H3251" t="str">
            <v>LAMINACION</v>
          </cell>
        </row>
        <row r="3252">
          <cell r="C3252" t="str">
            <v>21-0442</v>
          </cell>
          <cell r="D3252" t="str">
            <v>TXNVND096A001</v>
          </cell>
          <cell r="E3252" t="str">
            <v>NESTLE VENEZUELA, S.A.</v>
          </cell>
          <cell r="F3252" t="str">
            <v>LAMINACION IMPRESA NIDO FORTICRECE 800g</v>
          </cell>
          <cell r="G3252" t="str">
            <v>CX</v>
          </cell>
          <cell r="H3252" t="str">
            <v>LAMINACION</v>
          </cell>
        </row>
        <row r="3253">
          <cell r="C3253" t="str">
            <v>01-4464</v>
          </cell>
          <cell r="D3253" t="str">
            <v xml:space="preserve">TXPCPF023B001   </v>
          </cell>
          <cell r="E3253" t="str">
            <v xml:space="preserve">PEPSI-COLA VENEZUELA, C.A. </v>
          </cell>
          <cell r="F3253" t="str">
            <v>ETIQUETA  IMPRESA  PEPSI  1,5 L</v>
          </cell>
          <cell r="G3253" t="str">
            <v>CX</v>
          </cell>
          <cell r="H3253" t="str">
            <v>CORTE</v>
          </cell>
        </row>
        <row r="3254">
          <cell r="C3254" t="str">
            <v>01-4465</v>
          </cell>
          <cell r="D3254" t="str">
            <v xml:space="preserve">TXPCPF023B001   </v>
          </cell>
          <cell r="E3254" t="str">
            <v xml:space="preserve">PEPSI-COLA VENEZUELA, C.A. </v>
          </cell>
          <cell r="F3254" t="str">
            <v>ETIQUETA  IMPRESA  PEPSI  1,5 L</v>
          </cell>
          <cell r="G3254" t="str">
            <v>CX</v>
          </cell>
          <cell r="H3254" t="str">
            <v>CORTE</v>
          </cell>
        </row>
        <row r="3255">
          <cell r="C3255" t="str">
            <v>01-4466</v>
          </cell>
          <cell r="D3255" t="str">
            <v>TXPCPF023B001</v>
          </cell>
          <cell r="E3255" t="str">
            <v xml:space="preserve">PEPSI-COLA VENEZUELA, C.A. </v>
          </cell>
          <cell r="F3255" t="str">
            <v>ETIQUETA IMPRESA PEPSI  FREE 1,5 L</v>
          </cell>
          <cell r="G3255" t="str">
            <v>CX</v>
          </cell>
          <cell r="H3255" t="str">
            <v>CORTE</v>
          </cell>
        </row>
        <row r="3256">
          <cell r="C3256" t="str">
            <v>01-4505</v>
          </cell>
          <cell r="D3256" t="str">
            <v>TMANTM0480001</v>
          </cell>
          <cell r="E3256" t="str">
            <v>ALIMENTOS NINA, C.A</v>
          </cell>
          <cell r="F3256" t="str">
            <v>LAMINACION TAPAS MINITINA SIN IMPRESIÓN</v>
          </cell>
          <cell r="G3256" t="str">
            <v>MCL</v>
          </cell>
          <cell r="H3256" t="str">
            <v>LAMINACION</v>
          </cell>
        </row>
        <row r="3257">
          <cell r="C3257" t="str">
            <v>01-4486</v>
          </cell>
          <cell r="D3257" t="str">
            <v>TMAPTG0780001</v>
          </cell>
          <cell r="E3257" t="str">
            <v>ALIMENTOS POLAR COMERCIAL, C.A.</v>
          </cell>
          <cell r="F3257" t="str">
            <v>LAMINACION PARA TAPAS GALON SIN IMPRESIÓN</v>
          </cell>
          <cell r="G3257" t="str">
            <v>MCL</v>
          </cell>
          <cell r="H3257" t="str">
            <v>LAMINACION</v>
          </cell>
        </row>
        <row r="3258">
          <cell r="C3258" t="str">
            <v>32-006722</v>
          </cell>
          <cell r="D3258" t="str">
            <v>TXECAC028A001</v>
          </cell>
          <cell r="E3258" t="str">
            <v>EMBOTELLADORA CRISTAL;C.A.</v>
          </cell>
          <cell r="F3258" t="str">
            <v xml:space="preserve">ETIQUETA IMPRESA AGUA MINERAL CRYSTAL 330 cm³ </v>
          </cell>
          <cell r="G3258" t="str">
            <v>CX</v>
          </cell>
          <cell r="H3258" t="str">
            <v>CORTE</v>
          </cell>
        </row>
        <row r="3259">
          <cell r="C3259" t="str">
            <v>01-4494</v>
          </cell>
          <cell r="D3259" t="str">
            <v>TXAVEM028C001</v>
          </cell>
          <cell r="E3259" t="str">
            <v>AMCOR RIGID PACKAGING DE VENEZUELA, S.A.</v>
          </cell>
          <cell r="F3259" t="str">
            <v>ETIQUETA IMPRESA MINALBA 600 cc</v>
          </cell>
          <cell r="G3259" t="str">
            <v>CX</v>
          </cell>
          <cell r="H3259" t="str">
            <v>CORTE</v>
          </cell>
        </row>
        <row r="3260">
          <cell r="C3260" t="str">
            <v>01-4495</v>
          </cell>
          <cell r="D3260" t="str">
            <v>TXAVEM028A001</v>
          </cell>
          <cell r="E3260" t="str">
            <v>AMCOR RIGID PACKAGING DE VENEZUELA, S.A.</v>
          </cell>
          <cell r="F3260" t="str">
            <v>ETIQUETA IMPRESA MINALBA 1,5 L</v>
          </cell>
          <cell r="G3260" t="str">
            <v>CX</v>
          </cell>
          <cell r="H3260" t="str">
            <v>CORTE</v>
          </cell>
        </row>
        <row r="3261">
          <cell r="C3261" t="str">
            <v>01-4493</v>
          </cell>
          <cell r="D3261" t="str">
            <v>TXAVEM028D001</v>
          </cell>
          <cell r="E3261" t="str">
            <v>AMCOR RIGID PACKAGING DE VENEZUELA, S.A.</v>
          </cell>
          <cell r="F3261" t="str">
            <v>ETIQUETA IMPRESA MINALBA 355cc</v>
          </cell>
          <cell r="G3261" t="str">
            <v>CX</v>
          </cell>
          <cell r="H3261" t="str">
            <v>CORTE</v>
          </cell>
        </row>
        <row r="3262">
          <cell r="C3262" t="str">
            <v>01-4473</v>
          </cell>
          <cell r="D3262" t="str">
            <v>TXCPEM023A001</v>
          </cell>
          <cell r="E3262" t="str">
            <v>CERVECERIA POLAR,C.A.</v>
          </cell>
          <cell r="F3262" t="str">
            <v>ETIQUETA IMPRESA MALTIN POLAR 1,5 L</v>
          </cell>
          <cell r="G3262" t="str">
            <v>CX</v>
          </cell>
          <cell r="H3262" t="str">
            <v>CORTE</v>
          </cell>
        </row>
        <row r="3263">
          <cell r="C3263" t="str">
            <v>01-4496</v>
          </cell>
          <cell r="D3263" t="str">
            <v>TXAVEM028B001</v>
          </cell>
          <cell r="E3263" t="str">
            <v>AMCOR RIGID PACKAGING DE VENEZUELA, S.A.</v>
          </cell>
          <cell r="F3263" t="str">
            <v>ETIQUETA  IMPRESA MINALBA 5 L</v>
          </cell>
          <cell r="G3263" t="str">
            <v>CX</v>
          </cell>
          <cell r="H3263" t="str">
            <v>CORTE</v>
          </cell>
        </row>
        <row r="3264">
          <cell r="C3264" t="str">
            <v>32-006749</v>
          </cell>
          <cell r="D3264" t="str">
            <v>TMMCGP207A001</v>
          </cell>
          <cell r="E3264" t="str">
            <v>MORROCEL C.A.</v>
          </cell>
          <cell r="F3264" t="str">
            <v>LINNER MTP  IMPRESO GARANTIA DE PUREZA</v>
          </cell>
          <cell r="G3264" t="str">
            <v>MCL</v>
          </cell>
          <cell r="H3264" t="str">
            <v>LAMINACION</v>
          </cell>
        </row>
        <row r="3265">
          <cell r="C3265" t="str">
            <v>01-4494</v>
          </cell>
          <cell r="D3265" t="str">
            <v>TXAVEM028C001</v>
          </cell>
          <cell r="E3265" t="str">
            <v>AMCOR RIGID PACKAGING DE VENEZUELA, S.A.</v>
          </cell>
          <cell r="F3265" t="str">
            <v>ETIQUETA IMPRESA MINALBA 600 cc</v>
          </cell>
          <cell r="G3265" t="str">
            <v>CX</v>
          </cell>
          <cell r="H3265" t="str">
            <v>CORTE</v>
          </cell>
        </row>
        <row r="3266">
          <cell r="C3266" t="str">
            <v>01-4509</v>
          </cell>
          <cell r="D3266" t="str">
            <v>TMEIGP207A001</v>
          </cell>
          <cell r="E3266" t="str">
            <v>ENVASES INDUSTRIALES DEL CENTRO C.A.</v>
          </cell>
          <cell r="F3266" t="str">
            <v>LINNER MTP  IMPRESO GARANTIA DE PUREZA</v>
          </cell>
          <cell r="G3266" t="str">
            <v>MCL</v>
          </cell>
          <cell r="H3266" t="str">
            <v>CORTE</v>
          </cell>
        </row>
        <row r="3267">
          <cell r="C3267" t="str">
            <v>01-4506</v>
          </cell>
          <cell r="D3267" t="str">
            <v>TMSVRM0860001</v>
          </cell>
          <cell r="E3267" t="str">
            <v>SONOCO VENEZOLANA, C.A.</v>
          </cell>
          <cell r="F3267" t="str">
            <v>LAMINACION MEMBRANA RM 952 SIN IMPRESIÓN</v>
          </cell>
          <cell r="G3267" t="str">
            <v>MCL</v>
          </cell>
          <cell r="H3267" t="str">
            <v>LAMINACION</v>
          </cell>
        </row>
        <row r="3268">
          <cell r="C3268" t="str">
            <v>01-4514</v>
          </cell>
          <cell r="D3268" t="str">
            <v>TXPANP040C001</v>
          </cell>
          <cell r="E3268" t="str">
            <v>PEPSICO ALIMENTOS, S.C.A.</v>
          </cell>
          <cell r="F3268" t="str">
            <v>LAMINACION IMPRESA NATUCHIP PLATANITOS 42g</v>
          </cell>
          <cell r="G3268" t="str">
            <v>CX</v>
          </cell>
          <cell r="H3268" t="str">
            <v>LAMINACION</v>
          </cell>
        </row>
        <row r="3269">
          <cell r="C3269" t="str">
            <v>01-4519</v>
          </cell>
          <cell r="D3269" t="str">
            <v>TXPARS031A001</v>
          </cell>
          <cell r="E3269" t="str">
            <v>PEPSICO ALIMENTOS, S.C.A.</v>
          </cell>
          <cell r="F3269" t="str">
            <v>LAMINACION IMPRESA RAQUETY QUESO 18g</v>
          </cell>
          <cell r="G3269" t="str">
            <v>CX</v>
          </cell>
          <cell r="H3269" t="str">
            <v>LAMINACION</v>
          </cell>
        </row>
        <row r="3270">
          <cell r="C3270" t="str">
            <v>01-4517</v>
          </cell>
          <cell r="D3270" t="str">
            <v>TXPAPS031A002</v>
          </cell>
          <cell r="E3270" t="str">
            <v>PEPSICO ALIMENTOS, S.C.A.</v>
          </cell>
          <cell r="F3270" t="str">
            <v>LAMINACIÓN IMPRESA PEPITO ORIGINAL (SIN VITAMINA) 25g</v>
          </cell>
          <cell r="G3270" t="str">
            <v>CX</v>
          </cell>
          <cell r="H3270" t="str">
            <v>LAMINACION</v>
          </cell>
        </row>
        <row r="3271">
          <cell r="C3271" t="str">
            <v>01-4515</v>
          </cell>
          <cell r="D3271" t="str">
            <v>TXPANP040A001</v>
          </cell>
          <cell r="E3271" t="str">
            <v>PEPSICO ALIMENTOS, S.C.A.</v>
          </cell>
          <cell r="F3271" t="str">
            <v>LAMINACION IMPRESA NATUCHIPS PLATANITOS 80g</v>
          </cell>
          <cell r="G3271" t="str">
            <v>CX</v>
          </cell>
          <cell r="H3271" t="str">
            <v>LAMINACION</v>
          </cell>
        </row>
        <row r="3272">
          <cell r="C3272" t="str">
            <v>01-4516</v>
          </cell>
          <cell r="D3272" t="str">
            <v>TXPAMP031A003</v>
          </cell>
          <cell r="E3272" t="str">
            <v>PEPSICO ALIMENTOS, S.C.A.</v>
          </cell>
          <cell r="F3272" t="str">
            <v>LAMINACION IMPRESA CHEETOS MEGA PUFFS 28g</v>
          </cell>
          <cell r="G3272" t="str">
            <v>CX</v>
          </cell>
          <cell r="H3272" t="str">
            <v>LAMINACION</v>
          </cell>
        </row>
        <row r="3273">
          <cell r="C3273" t="str">
            <v>01-4520</v>
          </cell>
          <cell r="D3273" t="str">
            <v>TXPATR040B003</v>
          </cell>
          <cell r="E3273" t="str">
            <v>PEPSICO ALIMENTOS, S.C.A.</v>
          </cell>
          <cell r="F3273" t="str">
            <v>LAMINACION IMPRESA DE TODITO RESUELTO 45g</v>
          </cell>
          <cell r="G3273" t="str">
            <v>CX</v>
          </cell>
          <cell r="H3273" t="str">
            <v>LAMINACION</v>
          </cell>
        </row>
        <row r="3274">
          <cell r="C3274" t="str">
            <v>01-4519</v>
          </cell>
          <cell r="D3274" t="str">
            <v>TXPARS031A001</v>
          </cell>
          <cell r="E3274" t="str">
            <v>PEPSICO ALIMENTOS, S.C.A.</v>
          </cell>
          <cell r="F3274" t="str">
            <v>LAMINACION IMPRESA RAQUETY QUESO 18g</v>
          </cell>
          <cell r="G3274" t="str">
            <v>CX</v>
          </cell>
          <cell r="H3274" t="str">
            <v>LAMINACION</v>
          </cell>
        </row>
        <row r="3275">
          <cell r="C3275" t="str">
            <v>01-4535</v>
          </cell>
          <cell r="D3275" t="str">
            <v>TXPADQ040D002</v>
          </cell>
          <cell r="E3275" t="str">
            <v>PEPSICO ALIMENTOS, S.C.A.</v>
          </cell>
          <cell r="F3275" t="str">
            <v>LAMINACION IMPRESA DORITOS MEGA QUESO 45g</v>
          </cell>
          <cell r="G3275" t="str">
            <v>CX</v>
          </cell>
          <cell r="H3275" t="str">
            <v>LAMINACION</v>
          </cell>
        </row>
        <row r="3276">
          <cell r="C3276" t="str">
            <v>01-4520</v>
          </cell>
          <cell r="D3276" t="str">
            <v>TXPATR040B003</v>
          </cell>
          <cell r="E3276" t="str">
            <v>PEPSICO ALIMENTOS, S.C.A.</v>
          </cell>
          <cell r="F3276" t="str">
            <v>LAMINACION IMPRESA DE TODITO RESUELTO 45g</v>
          </cell>
          <cell r="G3276" t="str">
            <v>CX</v>
          </cell>
          <cell r="H3276" t="str">
            <v>LAMINACION</v>
          </cell>
        </row>
        <row r="3277">
          <cell r="C3277" t="str">
            <v>01-4508</v>
          </cell>
          <cell r="D3277" t="str">
            <v>TMSVRM0890001</v>
          </cell>
          <cell r="E3277" t="str">
            <v>SONOCO VENEZOLANA, C.A.</v>
          </cell>
          <cell r="F3277" t="str">
            <v>LAMINACION LINER RM-511 SIN IMPRESIÓN 175 mm</v>
          </cell>
          <cell r="G3277" t="str">
            <v>MCL</v>
          </cell>
          <cell r="H3277" t="str">
            <v>LAMINACION</v>
          </cell>
        </row>
        <row r="3278">
          <cell r="C3278" t="str">
            <v>01-4532</v>
          </cell>
          <cell r="D3278" t="str">
            <v>TMDTPS0600001</v>
          </cell>
          <cell r="E3278" t="str">
            <v>DISTINTA, C.A.</v>
          </cell>
          <cell r="F3278" t="str">
            <v>POLYPOUCH SIN IMPRESIÓN</v>
          </cell>
          <cell r="G3278" t="str">
            <v>MCL</v>
          </cell>
          <cell r="H3278" t="str">
            <v>LAMINACION</v>
          </cell>
        </row>
        <row r="3279">
          <cell r="C3279" t="str">
            <v>01-4547</v>
          </cell>
          <cell r="D3279" t="str">
            <v>TMMFPS1050001</v>
          </cell>
          <cell r="E3279" t="str">
            <v>M.F. CONCEPTO CREATIVO C.A</v>
          </cell>
          <cell r="F3279" t="str">
            <v>POLYPOUCH SIN IMPRESIÓN</v>
          </cell>
          <cell r="G3279" t="str">
            <v>MCL</v>
          </cell>
          <cell r="H3279" t="str">
            <v>LAMINACION</v>
          </cell>
        </row>
        <row r="3280">
          <cell r="C3280" t="str">
            <v>01-4518</v>
          </cell>
          <cell r="D3280" t="str">
            <v>TXPARF040A003</v>
          </cell>
          <cell r="E3280" t="str">
            <v>PEPSICO ALIMENTOS, S.C.A.</v>
          </cell>
          <cell r="F3280" t="str">
            <v>LAMINACION IMPRESA RUFFLES QUESO 36g</v>
          </cell>
          <cell r="G3280" t="str">
            <v>CX</v>
          </cell>
          <cell r="H3280" t="str">
            <v>LAMINACION</v>
          </cell>
        </row>
        <row r="3281">
          <cell r="C3281" t="str">
            <v>01-4521</v>
          </cell>
          <cell r="D3281" t="str">
            <v>TXPARF040B003</v>
          </cell>
          <cell r="E3281" t="str">
            <v>PEPSICO ALIMENTOS, S.C.A.</v>
          </cell>
          <cell r="F3281" t="str">
            <v>LAMINACION IMPRESA RUFFLES QUESO 125g</v>
          </cell>
          <cell r="G3281" t="str">
            <v>CX</v>
          </cell>
          <cell r="H3281" t="str">
            <v>LAMINACION</v>
          </cell>
        </row>
        <row r="3282">
          <cell r="C3282" t="str">
            <v>01-4523</v>
          </cell>
          <cell r="D3282" t="str">
            <v>TMAPAL121C001</v>
          </cell>
          <cell r="E3282" t="str">
            <v>ALIMENTOS POLAR COMERCIAL, C.A.</v>
          </cell>
          <cell r="F3282" t="str">
            <v>ALUMINIO LAMINADO IMPRESO MAVESA 1 Kg</v>
          </cell>
          <cell r="G3282" t="str">
            <v>MCL</v>
          </cell>
          <cell r="H3282" t="str">
            <v>LAMINACION</v>
          </cell>
        </row>
        <row r="3283">
          <cell r="C3283" t="str">
            <v>01-4507</v>
          </cell>
          <cell r="D3283" t="str">
            <v>TMSVRM0860001</v>
          </cell>
          <cell r="E3283" t="str">
            <v>SONOCO VENEZOLANA, C.A.</v>
          </cell>
          <cell r="F3283" t="str">
            <v>LAMINACION MEMBRANA RM 952 SIN IMPRESIÓN</v>
          </cell>
          <cell r="G3283" t="str">
            <v>MCL</v>
          </cell>
          <cell r="H3283" t="str">
            <v>LAMINACION</v>
          </cell>
        </row>
        <row r="3284">
          <cell r="C3284" t="str">
            <v>01-4524</v>
          </cell>
          <cell r="D3284" t="str">
            <v>TMAPAL121B001</v>
          </cell>
          <cell r="E3284" t="str">
            <v>ALIMENTOS POLAR COMERCIAL, C.A.</v>
          </cell>
          <cell r="F3284" t="str">
            <v>ALUMINIO LAMINADO IMPRESO MAVESA 250 g</v>
          </cell>
          <cell r="G3284" t="str">
            <v>MCL</v>
          </cell>
          <cell r="H3284" t="str">
            <v>LAMINACION</v>
          </cell>
        </row>
        <row r="3285">
          <cell r="C3285" t="str">
            <v>01-4554</v>
          </cell>
          <cell r="D3285" t="str">
            <v>TMSSAL1190001</v>
          </cell>
          <cell r="E3285" t="str">
            <v>ETIQUETAS SOL SIL C.A</v>
          </cell>
          <cell r="F3285" t="str">
            <v>ALUMINIO LAMINADO SIN IMPRESIÓN</v>
          </cell>
          <cell r="G3285" t="str">
            <v>MCL</v>
          </cell>
          <cell r="H3285" t="str">
            <v>CORTE</v>
          </cell>
        </row>
        <row r="3286">
          <cell r="C3286" t="str">
            <v>01-4528</v>
          </cell>
          <cell r="D3286" t="str">
            <v>TXPCPF023C001</v>
          </cell>
          <cell r="E3286" t="str">
            <v xml:space="preserve">PEPSI-COLA VENEZUELA, C.A. </v>
          </cell>
          <cell r="F3286" t="str">
            <v>ETIQUETA IMPRESA PEPSI  FREE 2 L</v>
          </cell>
          <cell r="G3286" t="str">
            <v>CX</v>
          </cell>
          <cell r="H3286" t="str">
            <v>CORTE</v>
          </cell>
        </row>
        <row r="3287">
          <cell r="C3287" t="str">
            <v>01-4526</v>
          </cell>
          <cell r="D3287" t="str">
            <v>TXPCPF023C001</v>
          </cell>
          <cell r="E3287" t="str">
            <v xml:space="preserve">PEPSI-COLA VENEZUELA, C.A. </v>
          </cell>
          <cell r="F3287" t="str">
            <v>ETIQUETA IMPRESA PEPSI  FREE 2 L</v>
          </cell>
          <cell r="G3287" t="str">
            <v>CX</v>
          </cell>
          <cell r="H3287" t="str">
            <v>CORTE</v>
          </cell>
        </row>
        <row r="3288">
          <cell r="C3288" t="str">
            <v>01-4508</v>
          </cell>
          <cell r="D3288" t="str">
            <v>TMSVRM0890001</v>
          </cell>
          <cell r="E3288" t="str">
            <v>SONOCO VENEZOLANA, C.A.</v>
          </cell>
          <cell r="F3288" t="str">
            <v>LAMINACION LINER RM-511 SIN IMPRESIÓN 175 mm</v>
          </cell>
          <cell r="G3288" t="str">
            <v>MCL</v>
          </cell>
          <cell r="H3288" t="str">
            <v>LAMINACION</v>
          </cell>
        </row>
        <row r="3289">
          <cell r="C3289" t="str">
            <v>21-0444</v>
          </cell>
          <cell r="D3289" t="str">
            <v>TXNVCL096C002</v>
          </cell>
          <cell r="E3289" t="str">
            <v>NESTLE VENEZUELA, S.A.</v>
          </cell>
          <cell r="F3289" t="str">
            <v>LAMINACION IMPRESA CERELAC 400g</v>
          </cell>
          <cell r="G3289" t="str">
            <v>CX</v>
          </cell>
          <cell r="H3289" t="str">
            <v>LAMINACION</v>
          </cell>
        </row>
        <row r="3290">
          <cell r="C3290" t="str">
            <v>21-0443</v>
          </cell>
          <cell r="D3290" t="str">
            <v>TXNVCL096A002</v>
          </cell>
          <cell r="E3290" t="str">
            <v>NESTLE VENEZUELA, S.A.</v>
          </cell>
          <cell r="F3290" t="str">
            <v>LAMINACION IMPRESA CERELAC 100g</v>
          </cell>
          <cell r="G3290" t="str">
            <v>MCL</v>
          </cell>
          <cell r="H3290" t="str">
            <v>LAMINACION</v>
          </cell>
        </row>
        <row r="3291">
          <cell r="C3291" t="str">
            <v>21-0447</v>
          </cell>
          <cell r="D3291" t="str">
            <v>TXNVRC096A001</v>
          </cell>
          <cell r="E3291" t="str">
            <v>NESTLE VENEZUELA, S.A.</v>
          </cell>
          <cell r="F3291" t="str">
            <v>LAMINACION IMPRESA RICA CHICHA 400g</v>
          </cell>
          <cell r="G3291" t="str">
            <v>CX</v>
          </cell>
          <cell r="H3291" t="str">
            <v>LAMINACION</v>
          </cell>
        </row>
        <row r="3292">
          <cell r="C3292" t="str">
            <v>01-4546</v>
          </cell>
          <cell r="D3292" t="str">
            <v>TXDNBC070A002</v>
          </cell>
          <cell r="E3292" t="str">
            <v>DISTRIBUIDORA NACIONAL 2000, C.A.</v>
          </cell>
          <cell r="F3292" t="str">
            <v>LAMINACION IMPRESA BUEN CAFÉ PREMIUN 200g</v>
          </cell>
          <cell r="G3292" t="str">
            <v>CX</v>
          </cell>
          <cell r="H3292" t="str">
            <v>LAMINACION</v>
          </cell>
        </row>
        <row r="3293">
          <cell r="C3293" t="str">
            <v>01-4544</v>
          </cell>
          <cell r="D3293" t="str">
            <v>TXPACT045A001</v>
          </cell>
          <cell r="E3293" t="str">
            <v>PEPSICO ALIMENTOS, S.C.A.</v>
          </cell>
          <cell r="F3293" t="str">
            <v>LAMINACION IMPRESA CHEESE TRIS XXL 450g</v>
          </cell>
          <cell r="G3293" t="str">
            <v>CX</v>
          </cell>
          <cell r="H3293" t="str">
            <v>LAMINACION</v>
          </cell>
        </row>
        <row r="3294">
          <cell r="C3294" t="str">
            <v>01-4553</v>
          </cell>
          <cell r="D3294" t="str">
            <v>TXPCNG070B001</v>
          </cell>
          <cell r="E3294" t="str">
            <v>PASTAS CAPRI,C.A</v>
          </cell>
          <cell r="F3294" t="str">
            <v>LAMINACION IMPRESA CAFÉ NAPOLI 400g</v>
          </cell>
          <cell r="G3294" t="str">
            <v>CX</v>
          </cell>
          <cell r="H3294" t="str">
            <v>LAMINACION</v>
          </cell>
        </row>
        <row r="3295">
          <cell r="C3295" t="str">
            <v>01-4550</v>
          </cell>
          <cell r="D3295" t="str">
            <v>TXPCNG041A001</v>
          </cell>
          <cell r="E3295" t="str">
            <v>PASTAS CAPRI,C.A</v>
          </cell>
          <cell r="F3295" t="str">
            <v>LAMINACION IMPRESA CAFÉ NAPOLI 50g</v>
          </cell>
          <cell r="G3295" t="str">
            <v>CX</v>
          </cell>
          <cell r="H3295" t="str">
            <v>LAMINACION</v>
          </cell>
        </row>
        <row r="3296">
          <cell r="C3296" t="str">
            <v>01-4552</v>
          </cell>
          <cell r="D3296" t="str">
            <v>TXPCNG070A001</v>
          </cell>
          <cell r="E3296" t="str">
            <v>PASTAS CAPRI,C.A</v>
          </cell>
          <cell r="F3296" t="str">
            <v>LAMINACION IMPRESA CAFÉ NAPOLI 200g</v>
          </cell>
          <cell r="G3296" t="str">
            <v>CX</v>
          </cell>
          <cell r="H3296" t="str">
            <v>LAMINACION</v>
          </cell>
        </row>
        <row r="3297">
          <cell r="C3297" t="str">
            <v>01-4551</v>
          </cell>
          <cell r="D3297" t="str">
            <v>TXPCNG041B001</v>
          </cell>
          <cell r="E3297" t="str">
            <v>PASTAS CAPRI,C.A</v>
          </cell>
          <cell r="F3297" t="str">
            <v>LAMINACION IMPRESA CAFÉ NAPOLI 100g</v>
          </cell>
          <cell r="G3297" t="str">
            <v>CX</v>
          </cell>
          <cell r="H3297" t="str">
            <v>LAMINACION</v>
          </cell>
        </row>
        <row r="3298">
          <cell r="C3298" t="str">
            <v>01-4529</v>
          </cell>
          <cell r="D3298" t="str">
            <v>TXPCGM023A001</v>
          </cell>
          <cell r="E3298" t="str">
            <v xml:space="preserve">PEPSI-COLA VENEZUELA, C.A. </v>
          </cell>
          <cell r="F3298" t="str">
            <v>ETIQUETA IMPRESA GOLDEN MANZANA 1 L.</v>
          </cell>
          <cell r="G3298" t="str">
            <v>CX</v>
          </cell>
          <cell r="H3298" t="str">
            <v>CORTE</v>
          </cell>
        </row>
        <row r="3299">
          <cell r="C3299" t="str">
            <v>21-0445</v>
          </cell>
          <cell r="D3299" t="str">
            <v>TXNVTM096A001</v>
          </cell>
          <cell r="E3299" t="str">
            <v>NESTLE VENEZUELA, S.A.</v>
          </cell>
          <cell r="F3299" t="str">
            <v>LAMINACION IMPRESA NESTUM TRIGO MIEL 225g</v>
          </cell>
          <cell r="G3299" t="str">
            <v>CX</v>
          </cell>
          <cell r="H3299" t="str">
            <v>LAMINACION</v>
          </cell>
        </row>
        <row r="3300">
          <cell r="C3300" t="str">
            <v>21-0440</v>
          </cell>
          <cell r="D3300" t="str">
            <v>TXNVNT096B001</v>
          </cell>
          <cell r="E3300" t="str">
            <v>NESTLE VENEZUELA, S.A.</v>
          </cell>
          <cell r="F3300" t="str">
            <v>LAMINACION IMPRESA NESTUM 3 CEREALES 225g</v>
          </cell>
          <cell r="G3300" t="str">
            <v>CX</v>
          </cell>
          <cell r="H3300" t="str">
            <v>LAMINACION</v>
          </cell>
        </row>
        <row r="3301">
          <cell r="C3301" t="str">
            <v>01-4561</v>
          </cell>
          <cell r="D3301" t="str">
            <v>TMAHSF083C001</v>
          </cell>
          <cell r="E3301" t="str">
            <v>ALIMENTOS HEINZ, C.A.</v>
          </cell>
          <cell r="F3301" t="str">
            <v>LAMINACION IMPRESA GELATINA SONRISSA FRAMBUESA 132g.</v>
          </cell>
          <cell r="G3301" t="str">
            <v>MCL</v>
          </cell>
          <cell r="H3301" t="str">
            <v>LAMINACION</v>
          </cell>
        </row>
        <row r="3302">
          <cell r="C3302" t="str">
            <v>01-4549</v>
          </cell>
          <cell r="D3302" t="str">
            <v>TXDNPV070A001</v>
          </cell>
          <cell r="E3302" t="str">
            <v>DISTRIBUIDORA NACIONAL 2000, C.A.</v>
          </cell>
          <cell r="F3302" t="str">
            <v>LAMINACION IMPRESA CAFÉ PURO VENEZUELA GOURMET 200g</v>
          </cell>
          <cell r="G3302" t="str">
            <v>CX</v>
          </cell>
          <cell r="H3302" t="str">
            <v>LAMINACION</v>
          </cell>
        </row>
        <row r="3303">
          <cell r="C3303" t="str">
            <v>01-4537</v>
          </cell>
          <cell r="D3303" t="str">
            <v>TXPARP031A001</v>
          </cell>
          <cell r="E3303" t="str">
            <v>PEPSICO ALIMENTOS, S.C.A.</v>
          </cell>
          <cell r="F3303" t="str">
            <v>LAMINACION IMPRESA RAQUETY PICANTE 18g</v>
          </cell>
          <cell r="G3303" t="str">
            <v>CX</v>
          </cell>
          <cell r="H3303" t="str">
            <v>LAMINACION</v>
          </cell>
        </row>
        <row r="3304">
          <cell r="C3304" t="str">
            <v>01-4534</v>
          </cell>
          <cell r="D3304" t="str">
            <v>TMAYGP207A001</v>
          </cell>
          <cell r="E3304" t="str">
            <v>ANAYANSI,C.A.</v>
          </cell>
          <cell r="F3304" t="str">
            <v>LINER MTP IMPRESO GARANTIA DE PUREZA</v>
          </cell>
          <cell r="G3304" t="str">
            <v>MCL</v>
          </cell>
          <cell r="H3304" t="str">
            <v>LAMINACION</v>
          </cell>
        </row>
        <row r="3305">
          <cell r="C3305" t="str">
            <v>01-4613</v>
          </cell>
          <cell r="D3305" t="str">
            <v>TXPANP040B001</v>
          </cell>
          <cell r="E3305" t="str">
            <v>PEPSICO ALIMENTOS, S.C.A.</v>
          </cell>
          <cell r="F3305" t="str">
            <v>LAMINACION IMPRESA NATUCHIPS PLATANITOS 150g</v>
          </cell>
          <cell r="G3305" t="str">
            <v>CX</v>
          </cell>
          <cell r="H3305" t="str">
            <v>LAMINACION</v>
          </cell>
        </row>
        <row r="3306">
          <cell r="C3306" t="str">
            <v>01-4612</v>
          </cell>
          <cell r="D3306" t="str">
            <v>TXPACT040A003</v>
          </cell>
          <cell r="E3306" t="str">
            <v>PEPSICO ALIMENTOS, S.C.A.</v>
          </cell>
          <cell r="F3306" t="str">
            <v>LAMINACION IMPRESA CHEESE TRIS 150g</v>
          </cell>
          <cell r="G3306" t="str">
            <v>CX</v>
          </cell>
          <cell r="H3306" t="str">
            <v>LAMINACION</v>
          </cell>
        </row>
        <row r="3307">
          <cell r="C3307" t="str">
            <v>01-4541</v>
          </cell>
          <cell r="D3307" t="str">
            <v>TXPAJS040C002</v>
          </cell>
          <cell r="E3307" t="str">
            <v>PEPSICO ALIMENTOS, S.C.A.</v>
          </cell>
          <cell r="F3307" t="str">
            <v>LAMINACION IMPRESA PAPAS JACKS SAL 80g</v>
          </cell>
          <cell r="G3307" t="str">
            <v>CX</v>
          </cell>
          <cell r="H3307" t="str">
            <v>LAMINACION</v>
          </cell>
        </row>
        <row r="3308">
          <cell r="C3308" t="str">
            <v>01-4543</v>
          </cell>
          <cell r="D3308" t="str">
            <v>TXPACB040C001</v>
          </cell>
          <cell r="E3308" t="str">
            <v>PEPSICO ALIMENTOS, S.C.A.</v>
          </cell>
          <cell r="F3308" t="str">
            <v>LAMINACION IMPRESA CHEETOS BOLIQUESO 80g</v>
          </cell>
          <cell r="G3308" t="str">
            <v>CX</v>
          </cell>
          <cell r="H3308" t="str">
            <v>LAMINACION</v>
          </cell>
        </row>
        <row r="3309">
          <cell r="C3309" t="str">
            <v>01-4540</v>
          </cell>
          <cell r="D3309" t="str">
            <v>TXPARO040B002</v>
          </cell>
          <cell r="E3309" t="str">
            <v>PEPSICO ALIMENTOS, S.C.A.</v>
          </cell>
          <cell r="F3309" t="str">
            <v>LAMINACION IMPRESA RUFFLES ORIGINAL 36g (LINEA NOSOTRAS)</v>
          </cell>
          <cell r="G3309" t="str">
            <v>CX</v>
          </cell>
          <cell r="H3309" t="str">
            <v>LAMINACION</v>
          </cell>
        </row>
        <row r="3310">
          <cell r="C3310" t="str">
            <v>01-4610</v>
          </cell>
          <cell r="D3310" t="str">
            <v>TXPADQ040A003</v>
          </cell>
          <cell r="E3310" t="str">
            <v>PEPSICO ALIMENTOS, S.C.A.</v>
          </cell>
          <cell r="F3310" t="str">
            <v>LAMINACION IMPRESA DORITOS MEGA QUESO 150g</v>
          </cell>
          <cell r="G3310" t="str">
            <v>CX</v>
          </cell>
          <cell r="H3310" t="str">
            <v>LAMINACION</v>
          </cell>
        </row>
        <row r="3311">
          <cell r="C3311" t="str">
            <v>01-4614</v>
          </cell>
          <cell r="D3311" t="str">
            <v>TXPARS031A001</v>
          </cell>
          <cell r="E3311" t="str">
            <v>PEPSICO ALIMENTOS, S.C.A.</v>
          </cell>
          <cell r="F3311" t="str">
            <v>LAMINACION IMPRESA RAQUETY QUESO 18g</v>
          </cell>
          <cell r="G3311" t="str">
            <v>CX</v>
          </cell>
          <cell r="H3311" t="str">
            <v>LAMINACION</v>
          </cell>
        </row>
        <row r="3312">
          <cell r="C3312" t="str">
            <v>01-4614</v>
          </cell>
          <cell r="D3312" t="str">
            <v>TXPARS031A001</v>
          </cell>
          <cell r="E3312" t="str">
            <v>PEPSICO ALIMENTOS, S.C.A.</v>
          </cell>
          <cell r="F3312" t="str">
            <v>LAMINACION IMPRESA RAQUETY QUESO 18g</v>
          </cell>
          <cell r="G3312" t="str">
            <v>CX</v>
          </cell>
          <cell r="H3312" t="str">
            <v>LAMINACION</v>
          </cell>
        </row>
        <row r="3313">
          <cell r="C3313" t="str">
            <v>01-4539</v>
          </cell>
          <cell r="D3313" t="str">
            <v>TXPAMJ049A001</v>
          </cell>
          <cell r="E3313" t="str">
            <v>PEPSICO ALIMENTOS, S.C.A.</v>
          </cell>
          <cell r="F3313" t="str">
            <v>LAMINACION IMPRESA MANI JACKS 175g</v>
          </cell>
          <cell r="G3313" t="str">
            <v>CX</v>
          </cell>
          <cell r="H3313" t="str">
            <v>LAMINACION</v>
          </cell>
        </row>
        <row r="3314">
          <cell r="C3314" t="str">
            <v>01-4619</v>
          </cell>
          <cell r="D3314" t="str">
            <v>TXPARP036A001</v>
          </cell>
          <cell r="E3314" t="str">
            <v>PEPSICO ALIMENTOS, S.C.A.</v>
          </cell>
          <cell r="F3314" t="str">
            <v>LAMINACION IMPRESA RAQUETY PICANTE 18g</v>
          </cell>
          <cell r="G3314" t="str">
            <v>CX</v>
          </cell>
          <cell r="H3314" t="str">
            <v>LAMINACION</v>
          </cell>
        </row>
        <row r="3315">
          <cell r="C3315" t="str">
            <v>01-4558</v>
          </cell>
          <cell r="D3315" t="str">
            <v>TXPATR040B003</v>
          </cell>
          <cell r="E3315" t="str">
            <v>PEPSICO ALIMENTOS, S.C.A.</v>
          </cell>
          <cell r="F3315" t="str">
            <v>LAMINACION IMPRESA DE TODITO RESUELTO 45g</v>
          </cell>
          <cell r="G3315" t="str">
            <v>CX</v>
          </cell>
          <cell r="H3315" t="str">
            <v>LAMINACION</v>
          </cell>
        </row>
        <row r="3316">
          <cell r="C3316" t="str">
            <v>01-4611</v>
          </cell>
          <cell r="D3316" t="str">
            <v>TXPATR040A003</v>
          </cell>
          <cell r="E3316" t="str">
            <v>PEPSICO ALIMENTOS, S.C.A.</v>
          </cell>
          <cell r="F3316" t="str">
            <v>LAMINACION IMPRESA DE TODITO RESUELTO 130g</v>
          </cell>
          <cell r="G3316" t="str">
            <v>CX</v>
          </cell>
          <cell r="H3316" t="str">
            <v>LAMINACION</v>
          </cell>
        </row>
        <row r="3317">
          <cell r="C3317" t="str">
            <v>21-0441</v>
          </cell>
          <cell r="D3317" t="str">
            <v>TXNVCP096A001</v>
          </cell>
          <cell r="E3317" t="str">
            <v>NESTLE VENEZUELA, S.A.</v>
          </cell>
          <cell r="F3317" t="str">
            <v>LAMINACION IMPRESA CAMPESINA 400g</v>
          </cell>
          <cell r="G3317" t="str">
            <v>CX</v>
          </cell>
          <cell r="H3317" t="str">
            <v>LAMINACION</v>
          </cell>
        </row>
        <row r="3318">
          <cell r="C3318" t="str">
            <v>01-4616</v>
          </cell>
          <cell r="D3318" t="str">
            <v>TXPARF040B003</v>
          </cell>
          <cell r="E3318" t="str">
            <v>PEPSICO ALIMENTOS, S.C.A.</v>
          </cell>
          <cell r="F3318" t="str">
            <v>LAMINACION IMPRESA RUFFLES QUESO 125g</v>
          </cell>
          <cell r="G3318" t="str">
            <v>CX</v>
          </cell>
          <cell r="H3318" t="str">
            <v>LAMINACION</v>
          </cell>
        </row>
        <row r="3319">
          <cell r="C3319" t="str">
            <v>01-4542</v>
          </cell>
          <cell r="D3319" t="str">
            <v>TXPAMP036A002</v>
          </cell>
          <cell r="E3319" t="str">
            <v>PEPSICO ALIMENTOS, S.C.A.</v>
          </cell>
          <cell r="F3319" t="str">
            <v>LAMINACION IMPRESA CHEETOS MEGA PUFF 110g</v>
          </cell>
          <cell r="G3319" t="str">
            <v>CX</v>
          </cell>
          <cell r="H3319" t="str">
            <v>LAMINACION</v>
          </cell>
        </row>
        <row r="3320">
          <cell r="C3320" t="str">
            <v>01-4538</v>
          </cell>
          <cell r="D3320" t="str">
            <v>TXPAPM040A001</v>
          </cell>
          <cell r="E3320" t="str">
            <v>PEPSICO ALIMENTOS, S.C.A.</v>
          </cell>
          <cell r="F3320" t="str">
            <v>LAMINACION IMPRESA PEPITO MUNDO MARINO 80g</v>
          </cell>
          <cell r="G3320" t="str">
            <v>CX</v>
          </cell>
          <cell r="H3320" t="str">
            <v>LAMINACION</v>
          </cell>
        </row>
        <row r="3321">
          <cell r="C3321" t="str">
            <v>01-4617</v>
          </cell>
          <cell r="D3321" t="str">
            <v>TXPARF040A003</v>
          </cell>
          <cell r="E3321" t="str">
            <v>PEPSICO ALIMENTOS, S.C.A.</v>
          </cell>
          <cell r="F3321" t="str">
            <v>LAMINACION IMPRESA RUFFLES QUESO 36g</v>
          </cell>
          <cell r="G3321" t="str">
            <v>CX</v>
          </cell>
          <cell r="H3321" t="str">
            <v>LAMINACION</v>
          </cell>
        </row>
        <row r="3322">
          <cell r="C3322" t="str">
            <v>32-006737</v>
          </cell>
          <cell r="D3322" t="str">
            <v>TXABCA065A004</v>
          </cell>
          <cell r="E3322" t="str">
            <v>ALIMENTOS BOTALON, C.A.</v>
          </cell>
          <cell r="F3322" t="str">
            <v>LAMINACION IMPRESA CAFÉ MOLIDO GOURMET ARAUCA 200g</v>
          </cell>
          <cell r="G3322" t="str">
            <v>CX</v>
          </cell>
          <cell r="H3322" t="str">
            <v>LAMINACION</v>
          </cell>
        </row>
        <row r="3323">
          <cell r="C3323" t="str">
            <v>32-006731</v>
          </cell>
          <cell r="D3323" t="str">
            <v>TXTFCA040C001</v>
          </cell>
          <cell r="E3323" t="str">
            <v>INVERSIONES TORREFACCION DEL CAFÉ, C.A</v>
          </cell>
          <cell r="F3323" t="str">
            <v xml:space="preserve">LAMINACION IMPRESA CAFÉ AMANECER MOLIDO GOURMET 100g </v>
          </cell>
          <cell r="G3323" t="str">
            <v>CX</v>
          </cell>
          <cell r="H3323" t="str">
            <v>LAMINACION</v>
          </cell>
        </row>
        <row r="3324">
          <cell r="C3324" t="str">
            <v>32-006732</v>
          </cell>
          <cell r="D3324" t="str">
            <v>TXTFCA050A001</v>
          </cell>
          <cell r="E3324" t="str">
            <v>INVERSIONES TORREFACCION DEL CAFÉ, C.A</v>
          </cell>
          <cell r="F3324" t="str">
            <v>LAMINACION IMPRESA CAFÉ AMANECER MOLIDO GOURMET 200g</v>
          </cell>
          <cell r="G3324" t="str">
            <v>CX</v>
          </cell>
          <cell r="H3324" t="str">
            <v>LAMINACION</v>
          </cell>
        </row>
        <row r="3325">
          <cell r="C3325" t="str">
            <v>01-4477</v>
          </cell>
          <cell r="D3325" t="str">
            <v>TMAHSB120A001</v>
          </cell>
          <cell r="E3325" t="str">
            <v>ALIMENTOS HEINZ, C.A.</v>
          </cell>
          <cell r="F3325" t="str">
            <v>LAMINACION IMPRESA SACHET BARBECUE 10 g</v>
          </cell>
          <cell r="G3325" t="str">
            <v>MCL</v>
          </cell>
          <cell r="H3325" t="str">
            <v>LAMINACION</v>
          </cell>
        </row>
        <row r="3326">
          <cell r="C3326" t="str">
            <v>01-4527</v>
          </cell>
          <cell r="D3326" t="str">
            <v>TXPCPF023C001</v>
          </cell>
          <cell r="E3326" t="str">
            <v xml:space="preserve">PEPSI-COLA VENEZUELA, C.A. </v>
          </cell>
          <cell r="F3326" t="str">
            <v>ETIQUETA IMPRESA PEPSI  FREE 2 L</v>
          </cell>
          <cell r="G3326" t="str">
            <v>CX</v>
          </cell>
          <cell r="H3326" t="str">
            <v>CORTE</v>
          </cell>
        </row>
        <row r="3327">
          <cell r="C3327" t="str">
            <v>01-4513</v>
          </cell>
          <cell r="D3327" t="str">
            <v>TMMCGP207A001</v>
          </cell>
          <cell r="E3327" t="str">
            <v>PLASTICOS ESTUGAL C.A.</v>
          </cell>
          <cell r="F3327" t="str">
            <v>LINNER MTP  IMPRESO GARANTIA DE PUREZA</v>
          </cell>
          <cell r="G3327" t="str">
            <v>MCL</v>
          </cell>
          <cell r="H3327" t="str">
            <v>LAMINACION</v>
          </cell>
        </row>
        <row r="3328">
          <cell r="C3328" t="str">
            <v>01-4530</v>
          </cell>
          <cell r="D3328" t="str">
            <v>TXPCEP023B001</v>
          </cell>
          <cell r="E3328" t="str">
            <v xml:space="preserve">PEPSI-COLA VENEZUELA, C.A. </v>
          </cell>
          <cell r="F3328" t="str">
            <v>ETIQUETA IMPRESA  PEPSI FREE 1 L</v>
          </cell>
          <cell r="G3328" t="str">
            <v>CX</v>
          </cell>
          <cell r="H3328" t="str">
            <v>CORTE</v>
          </cell>
        </row>
        <row r="3329">
          <cell r="C3329" t="str">
            <v>01-4628</v>
          </cell>
          <cell r="D3329" t="str">
            <v>TXPCPF023B001</v>
          </cell>
          <cell r="E3329" t="str">
            <v xml:space="preserve">PEPSI-COLA VENEZUELA, C.A. </v>
          </cell>
          <cell r="F3329" t="str">
            <v>ETIQUETA IMPRESA PEPSI  FREE 1,5 L</v>
          </cell>
          <cell r="G3329" t="str">
            <v>CX</v>
          </cell>
          <cell r="H3329" t="str">
            <v>CORTE</v>
          </cell>
        </row>
        <row r="3330">
          <cell r="C3330" t="str">
            <v>01-4627</v>
          </cell>
          <cell r="D3330" t="str">
            <v>TXPCPF023B001</v>
          </cell>
          <cell r="E3330" t="str">
            <v xml:space="preserve">PEPSI-COLA VENEZUELA, C.A. </v>
          </cell>
          <cell r="F3330" t="str">
            <v>ETIQUETA IMPRESA PEPSI  FREE 1,5 L</v>
          </cell>
          <cell r="G3330" t="str">
            <v>CX</v>
          </cell>
          <cell r="H3330" t="str">
            <v>CORTE</v>
          </cell>
        </row>
        <row r="3331">
          <cell r="C3331" t="str">
            <v>01-4630</v>
          </cell>
          <cell r="D3331" t="str">
            <v>TMAPAL121C001</v>
          </cell>
          <cell r="E3331" t="str">
            <v>ALIMENTOS POLAR COMERCIAL, C.A.</v>
          </cell>
          <cell r="F3331" t="str">
            <v>ALUMINIO LAMINADO IMPRESO MAVESA 1 Kg</v>
          </cell>
          <cell r="G3331" t="str">
            <v>MCL</v>
          </cell>
          <cell r="H3331" t="str">
            <v>LAMINACION</v>
          </cell>
        </row>
        <row r="3332">
          <cell r="C3332" t="str">
            <v>01-4524</v>
          </cell>
          <cell r="D3332" t="str">
            <v>TMAPAL121B001</v>
          </cell>
          <cell r="E3332" t="str">
            <v>ALIMENTOS POLAR COMERCIAL, C.A.</v>
          </cell>
          <cell r="F3332" t="str">
            <v>ALUMINIO LAMINADO IMPRESO MAVESA 250 g</v>
          </cell>
          <cell r="G3332" t="str">
            <v>MCL</v>
          </cell>
          <cell r="H3332" t="str">
            <v>LAMINACION</v>
          </cell>
        </row>
        <row r="3333">
          <cell r="C3333" t="str">
            <v>01-4629</v>
          </cell>
          <cell r="D3333" t="str">
            <v>TMAPAL121B001</v>
          </cell>
          <cell r="E3333" t="str">
            <v>ALIMENTOS POLAR COMERCIAL, C.A.</v>
          </cell>
          <cell r="F3333" t="str">
            <v>ALUMINIO LAMINADO IMPRESO MAVESA 250 g</v>
          </cell>
          <cell r="G3333" t="str">
            <v>MCL</v>
          </cell>
          <cell r="H3333" t="str">
            <v>LAMINACION</v>
          </cell>
        </row>
        <row r="3334">
          <cell r="C3334" t="str">
            <v>01-4536</v>
          </cell>
          <cell r="D3334" t="str">
            <v>TXDNDF070A001</v>
          </cell>
          <cell r="E3334" t="str">
            <v>DISTRIBUIDORA NACIONAL 2000, C.A.</v>
          </cell>
          <cell r="F3334" t="str">
            <v xml:space="preserve">LAMINACION IMPRESA CAFÉ ANZOATEGUI DESCAFEINADO 200g </v>
          </cell>
          <cell r="G3334" t="str">
            <v>CX</v>
          </cell>
          <cell r="H3334" t="str">
            <v>LAMINACION</v>
          </cell>
        </row>
        <row r="3335">
          <cell r="C3335" t="str">
            <v>21-0448</v>
          </cell>
          <cell r="D3335" t="str">
            <v>TXSPFC030A001</v>
          </cell>
          <cell r="E3335" t="str">
            <v>C.A. SUCESORA DE JOSE PUIG &amp; CIA</v>
          </cell>
          <cell r="F3335" t="str">
            <v>ENVOLTORIO INTERNO IMPRESO FAMILY CLUB 30g</v>
          </cell>
          <cell r="G3335" t="str">
            <v>CX</v>
          </cell>
          <cell r="H3335" t="str">
            <v>CORTE</v>
          </cell>
        </row>
        <row r="3336">
          <cell r="C3336" t="str">
            <v>01-4563</v>
          </cell>
          <cell r="D3336" t="str">
            <v>TMCPAM045A001</v>
          </cell>
          <cell r="E3336" t="str">
            <v>CENTRAL EL PALMAR S.A.</v>
          </cell>
          <cell r="F3336" t="str">
            <v>POLYPOUCH IMPRESO MONTALBAN - MONTALBAN 4 g</v>
          </cell>
          <cell r="G3336" t="str">
            <v>MCL</v>
          </cell>
          <cell r="H3336" t="str">
            <v>LAMINACION</v>
          </cell>
        </row>
        <row r="3337">
          <cell r="C3337" t="str">
            <v>21-0449</v>
          </cell>
          <cell r="D3337" t="str">
            <v>TMDMGF043A002</v>
          </cell>
          <cell r="E3337" t="str">
            <v>DEXX MEDICAL INDUSTRIES C.A.</v>
          </cell>
          <cell r="F3337" t="str">
            <v xml:space="preserve">ENVOLTORIOS IMPRESO FRENTE GASAS ESTERILIZADAS </v>
          </cell>
          <cell r="G3337" t="str">
            <v>MCL</v>
          </cell>
          <cell r="H3337" t="str">
            <v>LAMINACION</v>
          </cell>
        </row>
        <row r="3338">
          <cell r="C3338" t="str">
            <v>01-4559</v>
          </cell>
          <cell r="D3338" t="str">
            <v>TXMSGN030D001</v>
          </cell>
          <cell r="E3338" t="str">
            <v>MULTINACIONAL DE SABORES C.A.</v>
          </cell>
          <cell r="F3338" t="str">
            <v>ETIQUETA IMPRESA REFRESCO GLUP COLA NEGRA 400 ml</v>
          </cell>
          <cell r="G3338" t="str">
            <v>CX</v>
          </cell>
          <cell r="H3338" t="str">
            <v>CORTE</v>
          </cell>
        </row>
        <row r="3339">
          <cell r="C3339" t="str">
            <v>01-4631</v>
          </cell>
          <cell r="D3339" t="str">
            <v>TMICPS0420001</v>
          </cell>
          <cell r="E3339" t="str">
            <v>INDUSTRIAS CORPAÑAL,C.A.</v>
          </cell>
          <cell r="F3339" t="str">
            <v>POLYPOUCH SILICONADO SIN IMPRESIÓN</v>
          </cell>
          <cell r="G3339" t="str">
            <v>MCL</v>
          </cell>
          <cell r="H3339" t="str">
            <v>LAMINACION</v>
          </cell>
        </row>
        <row r="3340">
          <cell r="C3340" t="str">
            <v>32-006766</v>
          </cell>
          <cell r="D3340" t="str">
            <v>TMLIPR0550001</v>
          </cell>
          <cell r="E3340" t="str">
            <v>LITO INNOVACIÓN 3.000, C. A.</v>
          </cell>
          <cell r="F3340" t="str">
            <v>POLYPOUCH SIN IMPRESIÓN</v>
          </cell>
          <cell r="G3340" t="str">
            <v>MCL</v>
          </cell>
          <cell r="H3340" t="str">
            <v>LAMINACION</v>
          </cell>
        </row>
        <row r="3341">
          <cell r="C3341" t="str">
            <v>21-0446</v>
          </cell>
          <cell r="D3341" t="str">
            <v>TMCGPR055A001</v>
          </cell>
          <cell r="E3341" t="str">
            <v>COMPLOT GRAFICO, C.A.</v>
          </cell>
          <cell r="F3341" t="str">
            <v>POLYPOUCH SIN IMPRESIÓN</v>
          </cell>
          <cell r="G3341" t="str">
            <v>MCL</v>
          </cell>
          <cell r="H3341" t="str">
            <v>LAMINACION</v>
          </cell>
        </row>
        <row r="3342">
          <cell r="C3342" t="str">
            <v>01-4624</v>
          </cell>
          <cell r="D3342" t="str">
            <v>TMAHPG0700001</v>
          </cell>
          <cell r="E3342" t="str">
            <v>ALIMENTOS HEINZ, C.A.</v>
          </cell>
          <cell r="F3342" t="str">
            <v>POLYPOUCH SIN IMPRESIÓN (LAMINADO PARA GELATINA)</v>
          </cell>
          <cell r="G3342" t="str">
            <v>MCL</v>
          </cell>
          <cell r="H3342" t="str">
            <v>LAMINACION</v>
          </cell>
        </row>
        <row r="3343">
          <cell r="C3343" t="str">
            <v>01-4413</v>
          </cell>
          <cell r="D3343" t="str">
            <v>TXMSGN028C002</v>
          </cell>
          <cell r="E3343" t="str">
            <v>MULTINACIONAL DE SABORES C.A.</v>
          </cell>
          <cell r="F3343" t="str">
            <v>ETIQUETA IMPRESA REFRESCO GLUP COLA NEGRA 1 L</v>
          </cell>
          <cell r="G3343" t="str">
            <v>CX</v>
          </cell>
          <cell r="H3343" t="str">
            <v>CORTE</v>
          </cell>
        </row>
        <row r="3344">
          <cell r="C3344" t="str">
            <v>01-4562</v>
          </cell>
          <cell r="D3344" t="str">
            <v>TXMSGN030C002</v>
          </cell>
          <cell r="E3344" t="str">
            <v>MULTINACIONAL DE SABORES C.A.</v>
          </cell>
          <cell r="F3344" t="str">
            <v>ETIQUETA IMPRESA REFRESCO GLUP COLA NEGRA 1 L</v>
          </cell>
          <cell r="G3344" t="str">
            <v>CX</v>
          </cell>
          <cell r="H3344" t="str">
            <v>CORTE</v>
          </cell>
        </row>
        <row r="3345">
          <cell r="C3345" t="str">
            <v>32-006726</v>
          </cell>
          <cell r="D3345" t="str">
            <v>TMARMZ044D001</v>
          </cell>
          <cell r="E3345" t="str">
            <v>ALFONZO RIVAS &amp; CIA, C.A.</v>
          </cell>
          <cell r="F3345" t="str">
            <v>LAMINACION IMPRESA MAIZINA 200g</v>
          </cell>
          <cell r="G3345" t="str">
            <v>MCL</v>
          </cell>
          <cell r="H3345" t="str">
            <v>LAMINACION</v>
          </cell>
        </row>
        <row r="3346">
          <cell r="C3346" t="str">
            <v>32-006764</v>
          </cell>
          <cell r="D3346" t="str">
            <v>TMCJET061A002</v>
          </cell>
          <cell r="E3346" t="str">
            <v>CORPORACION JIGMA 1702, C.A.</v>
          </cell>
          <cell r="F3346" t="str">
            <v>POLYPOUCH ENDULZANTE DULCILINA SIN CALORIAS BASE STEVIA 1g</v>
          </cell>
          <cell r="G3346" t="str">
            <v>MCL</v>
          </cell>
          <cell r="H3346" t="str">
            <v>LAMINACION</v>
          </cell>
        </row>
        <row r="3347">
          <cell r="C3347" t="str">
            <v>32-006727</v>
          </cell>
          <cell r="D3347" t="str">
            <v>TMARMZ044A001</v>
          </cell>
          <cell r="E3347" t="str">
            <v>ALFONZO RIVAS &amp; CIA, C.A.</v>
          </cell>
          <cell r="F3347" t="str">
            <v>LAMINACION IMPRESA MAIZINA 90 g</v>
          </cell>
          <cell r="G3347" t="str">
            <v>MCL</v>
          </cell>
          <cell r="H3347" t="str">
            <v>LAMINACION</v>
          </cell>
        </row>
        <row r="3348">
          <cell r="C3348" t="str">
            <v>01-4563</v>
          </cell>
          <cell r="D3348" t="str">
            <v>TMCPAM045A001</v>
          </cell>
          <cell r="E3348" t="str">
            <v>CENTRAL EL PALMAR S.A.</v>
          </cell>
          <cell r="F3348" t="str">
            <v>POLYPOUCH IMPRESO MONTALBAN - MONTALBAN 4 g</v>
          </cell>
          <cell r="G3348" t="str">
            <v>MCL</v>
          </cell>
          <cell r="H3348" t="str">
            <v>LAMINACION</v>
          </cell>
        </row>
        <row r="3349">
          <cell r="C3349" t="str">
            <v>32-006765</v>
          </cell>
          <cell r="D3349" t="str">
            <v>TMGRAG052A001</v>
          </cell>
          <cell r="E3349" t="str">
            <v>GRUPO RORAIMA 2019,C.A</v>
          </cell>
          <cell r="F3349" t="str">
            <v>POLYPOUCH IMPRESO AZUCAR GRANIER 4g</v>
          </cell>
          <cell r="G3349" t="str">
            <v>MCL</v>
          </cell>
          <cell r="H3349" t="str">
            <v>LAMINACION</v>
          </cell>
        </row>
        <row r="3350">
          <cell r="C3350" t="str">
            <v>01-4632</v>
          </cell>
          <cell r="D3350" t="str">
            <v>TMCPPL072A001</v>
          </cell>
          <cell r="E3350" t="str">
            <v>CENTRAL EL PALMAR S.A.</v>
          </cell>
          <cell r="F3350" t="str">
            <v>LAMINACION IMPRESA PAPELON LIMON 115g</v>
          </cell>
          <cell r="G3350" t="str">
            <v>MCL</v>
          </cell>
          <cell r="H3350" t="str">
            <v>LAMINACION</v>
          </cell>
        </row>
        <row r="3351">
          <cell r="C3351" t="str">
            <v>32-006763</v>
          </cell>
          <cell r="D3351" t="str">
            <v>TMARMZ044C001</v>
          </cell>
          <cell r="E3351" t="str">
            <v>ALFONZO RIVAS &amp; CIA, C.A.</v>
          </cell>
          <cell r="F3351" t="str">
            <v>LAMINACION IMPRESA MAIZINA 800g</v>
          </cell>
          <cell r="G3351" t="str">
            <v>MCL</v>
          </cell>
          <cell r="H3351" t="str">
            <v>LAMINACION</v>
          </cell>
        </row>
        <row r="3352">
          <cell r="C3352" t="str">
            <v>32-006760</v>
          </cell>
          <cell r="D3352" t="str">
            <v>TXNVPN040A002</v>
          </cell>
          <cell r="E3352" t="str">
            <v>NUCITA VENEZOLANA. NUCIVEN, C.A.</v>
          </cell>
          <cell r="F3352" t="str">
            <v>LAMINACION IMPRESA PIRULIN 60g</v>
          </cell>
          <cell r="G3352" t="str">
            <v>CX</v>
          </cell>
          <cell r="H3352" t="str">
            <v>LAMINACION</v>
          </cell>
        </row>
        <row r="3353">
          <cell r="C3353" t="str">
            <v>32-006759</v>
          </cell>
          <cell r="D3353" t="str">
            <v>TXNVPI039A002</v>
          </cell>
          <cell r="E3353" t="str">
            <v>NUCITA VENEZOLANA. NUCIVEN, C.A.</v>
          </cell>
          <cell r="F3353" t="str">
            <v>LAMINACION IMPRESA PIRULIN LUJO</v>
          </cell>
          <cell r="G3353" t="str">
            <v>CX</v>
          </cell>
          <cell r="H3353" t="str">
            <v>LAMINACION</v>
          </cell>
        </row>
        <row r="3354">
          <cell r="C3354" t="str">
            <v>32-006772</v>
          </cell>
          <cell r="D3354" t="str">
            <v>TMARMZ044B001</v>
          </cell>
          <cell r="E3354" t="str">
            <v>ALFONZO RIVAS &amp; CIA, C.A.</v>
          </cell>
          <cell r="F3354" t="str">
            <v>LAMINACION IMPRESA MAIZINA 400g</v>
          </cell>
          <cell r="G3354" t="str">
            <v>MCL</v>
          </cell>
          <cell r="H3354" t="str">
            <v>LAMINACION</v>
          </cell>
        </row>
        <row r="3355">
          <cell r="C3355" t="str">
            <v>01-4636</v>
          </cell>
          <cell r="D3355" t="str">
            <v>TXPANP040C001</v>
          </cell>
          <cell r="E3355" t="str">
            <v>PEPSICO ALIMENTOS, S.C.A.</v>
          </cell>
          <cell r="F3355" t="str">
            <v>LAMINACION IMPRESA NATUCHIP PLATANITOS 42g</v>
          </cell>
          <cell r="G3355" t="str">
            <v>CX</v>
          </cell>
          <cell r="H3355" t="str">
            <v>LAMINACION</v>
          </cell>
        </row>
        <row r="3356">
          <cell r="C3356" t="str">
            <v>01-4637</v>
          </cell>
          <cell r="D3356" t="str">
            <v>TXPANP040A001</v>
          </cell>
          <cell r="E3356" t="str">
            <v>PEPSICO ALIMENTOS, S.C.A.</v>
          </cell>
          <cell r="F3356" t="str">
            <v>LAMINACION IMPRESA NATUCHIPS PLATANITOS 80g</v>
          </cell>
          <cell r="G3356" t="str">
            <v>CX</v>
          </cell>
          <cell r="H3356" t="str">
            <v>LAMINACION</v>
          </cell>
        </row>
        <row r="3357">
          <cell r="C3357" t="str">
            <v>01-4479</v>
          </cell>
          <cell r="D3357" t="str">
            <v>TMDHSP120B001</v>
          </cell>
          <cell r="E3357" t="str">
            <v>ALIMENTOS HEINZ, C.A.</v>
          </cell>
          <cell r="F3357" t="str">
            <v>LAMINACION IMPRESA SACHET KETCHUP PICANTE 10 g</v>
          </cell>
          <cell r="G3357" t="str">
            <v>MCL</v>
          </cell>
          <cell r="H3357" t="str">
            <v>LAMINACION</v>
          </cell>
        </row>
        <row r="3358">
          <cell r="C3358" t="str">
            <v>01-4640</v>
          </cell>
          <cell r="D3358" t="str">
            <v>TXPAPS040D003</v>
          </cell>
          <cell r="E3358" t="str">
            <v>PEPSICO ALIMENTOS, S.C.A.</v>
          </cell>
          <cell r="F3358" t="str">
            <v>LAMINACION IMPRESA PEPITO ORIGINAL (SIN VITAMINA) 180g</v>
          </cell>
          <cell r="G3358" t="str">
            <v>CX</v>
          </cell>
          <cell r="H3358" t="str">
            <v>LAMINACION</v>
          </cell>
        </row>
        <row r="3359">
          <cell r="C3359" t="str">
            <v>01-4639</v>
          </cell>
          <cell r="D3359" t="str">
            <v>TXPAPS040C002</v>
          </cell>
          <cell r="E3359" t="str">
            <v>PEPSICO ALIMENTOS, S.C.A.</v>
          </cell>
          <cell r="F3359" t="str">
            <v>LAMINACION IMPRESA PEPITO ORIGINAL (SIN VITAMINAS) 80g</v>
          </cell>
          <cell r="G3359" t="str">
            <v>CX</v>
          </cell>
          <cell r="H3359" t="str">
            <v>LAMINACION</v>
          </cell>
        </row>
        <row r="3360">
          <cell r="C3360" t="str">
            <v>01-4641</v>
          </cell>
          <cell r="D3360" t="str">
            <v>TXPARP040B001</v>
          </cell>
          <cell r="E3360" t="str">
            <v>PEPSICO ALIMENTOS, S.C.A.</v>
          </cell>
          <cell r="F3360" t="str">
            <v>LAMINACION IMPRESA RAQUETY PICANTE 36g</v>
          </cell>
          <cell r="G3360" t="str">
            <v>CX</v>
          </cell>
          <cell r="H3360" t="str">
            <v>LAMINACION</v>
          </cell>
        </row>
        <row r="3361">
          <cell r="C3361" t="str">
            <v>01-4642</v>
          </cell>
          <cell r="D3361" t="str">
            <v>TXPARS040C001</v>
          </cell>
          <cell r="E3361" t="str">
            <v>PEPSICO ALIMENTOS, S.C.A.</v>
          </cell>
          <cell r="F3361" t="str">
            <v>LAMINACION IMPRESA RAQUETY QUESO 36g</v>
          </cell>
          <cell r="G3361" t="str">
            <v>CX</v>
          </cell>
          <cell r="H3361" t="str">
            <v>LAMINACION</v>
          </cell>
        </row>
        <row r="3362">
          <cell r="C3362" t="str">
            <v>01-4477</v>
          </cell>
          <cell r="D3362" t="str">
            <v>TMAHSB120A001</v>
          </cell>
          <cell r="E3362" t="str">
            <v>ALIMENTOS HEINZ, C.A.</v>
          </cell>
          <cell r="F3362" t="str">
            <v>LAMINACION IMPRESA SACHET BARBECUE 10 g</v>
          </cell>
          <cell r="G3362" t="str">
            <v>MCL</v>
          </cell>
          <cell r="H3362" t="str">
            <v>LAMINACION</v>
          </cell>
        </row>
        <row r="3363">
          <cell r="C3363" t="str">
            <v>01-4638</v>
          </cell>
          <cell r="D3363" t="str">
            <v>TXPARO040A002</v>
          </cell>
          <cell r="E3363" t="str">
            <v>PEPSICO ALIMENTOS, S.C.A.</v>
          </cell>
          <cell r="F3363" t="str">
            <v>LAMINACION IMPRESA RUFFLES ORIGINAL 125g</v>
          </cell>
          <cell r="G3363" t="str">
            <v>CX</v>
          </cell>
          <cell r="H3363" t="str">
            <v>LAMINACION</v>
          </cell>
        </row>
        <row r="3364">
          <cell r="C3364" t="str">
            <v>32-006750</v>
          </cell>
          <cell r="D3364" t="str">
            <v>TMARMC097A002</v>
          </cell>
          <cell r="E3364" t="str">
            <v>ALFONZO RIVAS &amp; CIA, C.A.</v>
          </cell>
          <cell r="F3364" t="str">
            <v>LAMINACION IMPRESA EMPANIZADO Mc CORMICK 80 g</v>
          </cell>
          <cell r="G3364" t="str">
            <v>MCL</v>
          </cell>
          <cell r="H3364" t="str">
            <v>LAMINACION</v>
          </cell>
        </row>
        <row r="3365">
          <cell r="C3365" t="str">
            <v>01-4653</v>
          </cell>
          <cell r="D3365" t="str">
            <v>TMAPAL121B001</v>
          </cell>
          <cell r="E3365" t="str">
            <v>ALIMENTOS POLAR COMERCIAL, C.A.</v>
          </cell>
          <cell r="F3365" t="str">
            <v>ALUMINIO LAMINADO IMPRESO MAVESA 250 g</v>
          </cell>
          <cell r="G3365" t="str">
            <v>MCL</v>
          </cell>
          <cell r="H3365" t="str">
            <v>LAMINACION</v>
          </cell>
        </row>
        <row r="3366">
          <cell r="C3366" t="str">
            <v>01-4652</v>
          </cell>
          <cell r="D3366" t="str">
            <v>TMAPAL121C001</v>
          </cell>
          <cell r="E3366" t="str">
            <v>ALIMENTOS POLAR COMERCIAL, C.A.</v>
          </cell>
          <cell r="F3366" t="str">
            <v>ALUMINIO LAMINADO IMPRESO MAVESA 1 Kg</v>
          </cell>
          <cell r="G3366" t="str">
            <v>MCL</v>
          </cell>
          <cell r="H3366" t="str">
            <v>LAMINACION</v>
          </cell>
        </row>
        <row r="3367">
          <cell r="C3367" t="str">
            <v>01-4647</v>
          </cell>
          <cell r="D3367" t="str">
            <v>TXPCGM023A001</v>
          </cell>
          <cell r="E3367" t="str">
            <v xml:space="preserve">PEPSI-COLA VENEZUELA, C.A. </v>
          </cell>
          <cell r="F3367" t="str">
            <v>ETIQUETA IMPRESA GOLDEN MANZANA 1 L.</v>
          </cell>
          <cell r="G3367" t="str">
            <v>CX</v>
          </cell>
          <cell r="H3367" t="str">
            <v>CORTE</v>
          </cell>
        </row>
        <row r="3368">
          <cell r="C3368" t="str">
            <v>01-4654</v>
          </cell>
          <cell r="D3368" t="str">
            <v>TMAPAL121A001</v>
          </cell>
          <cell r="E3368" t="str">
            <v>ALIMENTOS POLAR COMERCIAL, C.A.</v>
          </cell>
          <cell r="F3368" t="str">
            <v>ALUMINIO LAMINADO IMPRESO MAVESA 500g</v>
          </cell>
          <cell r="G3368" t="str">
            <v>MCL</v>
          </cell>
          <cell r="H3368" t="str">
            <v>LAMINACION</v>
          </cell>
        </row>
        <row r="3369">
          <cell r="C3369" t="str">
            <v>21-0457</v>
          </cell>
          <cell r="D3369" t="str">
            <v>TXNVNA096A001</v>
          </cell>
          <cell r="E3369" t="str">
            <v>NESTLE VENEZUELA, S.A.</v>
          </cell>
          <cell r="F3369" t="str">
            <v xml:space="preserve">LAMINACION IMPRESA NESTUM ARROZ 225g </v>
          </cell>
          <cell r="G3369" t="str">
            <v>CX</v>
          </cell>
          <cell r="H3369" t="str">
            <v>LAMINACION</v>
          </cell>
        </row>
        <row r="3370">
          <cell r="C3370" t="str">
            <v>21-0456</v>
          </cell>
          <cell r="D3370" t="str">
            <v>TXNVTM096A001</v>
          </cell>
          <cell r="E3370" t="str">
            <v>NESTLE VENEZUELA, S.A.</v>
          </cell>
          <cell r="F3370" t="str">
            <v>LAMINACION IMPRESA NESTUM TRIGO MIEL 225g</v>
          </cell>
          <cell r="G3370" t="str">
            <v>CX</v>
          </cell>
          <cell r="H3370" t="str">
            <v>LAMINACION</v>
          </cell>
        </row>
        <row r="3371">
          <cell r="C3371" t="str">
            <v>32-006751</v>
          </cell>
          <cell r="D3371" t="str">
            <v>TMPPFL101A001</v>
          </cell>
          <cell r="E3371" t="str">
            <v>PRODUCTOS ALIMENTICIOS PIGOLLO, C.A.</v>
          </cell>
          <cell r="F3371" t="str">
            <v>LAMINACION IMPRESA FREXTEA LIMON 18g</v>
          </cell>
          <cell r="G3371" t="str">
            <v>MCL</v>
          </cell>
          <cell r="H3371" t="str">
            <v>LAMINACION</v>
          </cell>
        </row>
        <row r="3372">
          <cell r="C3372" t="str">
            <v>32-006758</v>
          </cell>
          <cell r="D3372" t="str">
            <v>TMARYM096A001</v>
          </cell>
          <cell r="E3372" t="str">
            <v>ALFONZO RIVAS &amp; CIA, C.A.</v>
          </cell>
          <cell r="F3372" t="str">
            <v>LAMINACION IMPRESA YELIGHT MORA 12g</v>
          </cell>
          <cell r="G3372" t="str">
            <v>MCL</v>
          </cell>
          <cell r="H3372" t="str">
            <v>LAMINACION</v>
          </cell>
        </row>
        <row r="3373">
          <cell r="C3373" t="str">
            <v>01-4548</v>
          </cell>
          <cell r="D3373" t="str">
            <v>TXDNPV040A001</v>
          </cell>
          <cell r="E3373" t="str">
            <v>DISTRIBUIDORA NACIONAL 2000, C.A.</v>
          </cell>
          <cell r="F3373" t="str">
            <v>LAMINACION IMPRESA CAFÉ PURO VENEZUELA GOURMET 100g</v>
          </cell>
          <cell r="G3373" t="str">
            <v>CX</v>
          </cell>
          <cell r="H3373" t="str">
            <v>LAMINACION</v>
          </cell>
        </row>
        <row r="3374">
          <cell r="C3374" t="str">
            <v>01-4545</v>
          </cell>
          <cell r="D3374" t="str">
            <v>TXDNPV040B001</v>
          </cell>
          <cell r="E3374" t="str">
            <v>DISTRIBUIDORA NACIONAL 2000, C.A.</v>
          </cell>
          <cell r="F3374" t="str">
            <v>LAMINACION IMPRESA CAFÉ PURO VENEZUELA GOURMET 50g</v>
          </cell>
          <cell r="G3374" t="str">
            <v>CX</v>
          </cell>
          <cell r="H3374" t="str">
            <v>LAMINACION</v>
          </cell>
        </row>
        <row r="3375">
          <cell r="C3375" t="str">
            <v>32-006755</v>
          </cell>
          <cell r="D3375" t="str">
            <v>TMARTL103A001</v>
          </cell>
          <cell r="E3375" t="str">
            <v>ALFONZO RIVAS &amp; CIA, C.A.</v>
          </cell>
          <cell r="F3375" t="str">
            <v>LAMINACION IMPRESA TE LISTO LIMÓN 90 g</v>
          </cell>
          <cell r="G3375" t="str">
            <v>MCL</v>
          </cell>
          <cell r="H3375" t="str">
            <v>LAMINACION</v>
          </cell>
        </row>
        <row r="3376">
          <cell r="C3376" t="str">
            <v>32-006781</v>
          </cell>
          <cell r="D3376" t="str">
            <v>TMTCAV129A001</v>
          </cell>
          <cell r="E3376" t="str">
            <v>INVERSIONES TORREFACCION DEL CAFÉ, C.A</v>
          </cell>
          <cell r="F3376" t="str">
            <v>LAMINACION IMPRESA CAFÉ AMANECER AL VACIO 250g</v>
          </cell>
          <cell r="G3376" t="str">
            <v>MCL</v>
          </cell>
          <cell r="H3376" t="str">
            <v>LAMINACION</v>
          </cell>
        </row>
        <row r="3377">
          <cell r="C3377" t="str">
            <v>01-4676</v>
          </cell>
          <cell r="D3377" t="str">
            <v>TMCOAL1190001</v>
          </cell>
          <cell r="E3377" t="str">
            <v>CONSORCIO OLEAGINOSO PORTUGUESA, S.A.</v>
          </cell>
          <cell r="F3377" t="str">
            <v>ALUMINIO LAMINADO SIN IMPRESIÓN</v>
          </cell>
          <cell r="G3377" t="str">
            <v>MCL</v>
          </cell>
          <cell r="H3377" t="str">
            <v>LAMINACION</v>
          </cell>
        </row>
        <row r="3378">
          <cell r="C3378" t="str">
            <v>01-4675</v>
          </cell>
          <cell r="D3378" t="str">
            <v>TMCOAL1250001</v>
          </cell>
          <cell r="E3378" t="str">
            <v>CONSORCIO OLEAGINOSO PORTUGUESA, S.A.</v>
          </cell>
          <cell r="F3378" t="str">
            <v>ALUMINIO LAMINADO SIN IMPRESIÓN</v>
          </cell>
          <cell r="G3378" t="str">
            <v>MCL</v>
          </cell>
          <cell r="H3378" t="str">
            <v>LAMINACION</v>
          </cell>
        </row>
        <row r="3379">
          <cell r="C3379" t="str">
            <v>01-4678</v>
          </cell>
          <cell r="D3379" t="str">
            <v xml:space="preserve">TMSVRM0960010   </v>
          </cell>
          <cell r="E3379" t="str">
            <v>SONOCO VENEZOLANA, C.A.</v>
          </cell>
          <cell r="F3379" t="str">
            <v>LAMINACION MEMBRANA RM 952 SIN IMPRESIÓN</v>
          </cell>
          <cell r="G3379" t="str">
            <v>MCL</v>
          </cell>
          <cell r="H3379" t="str">
            <v>LAMINACION</v>
          </cell>
        </row>
        <row r="3380">
          <cell r="C3380" t="str">
            <v>01-4680</v>
          </cell>
          <cell r="D3380" t="str">
            <v>TMSVRM0990010</v>
          </cell>
          <cell r="E3380" t="str">
            <v>SONOCO VENEZOLANA, C.A.</v>
          </cell>
          <cell r="F3380" t="str">
            <v xml:space="preserve">LAMINACION LINER RM-511 SIN IMPRESIÓN </v>
          </cell>
          <cell r="G3380" t="str">
            <v>MCL</v>
          </cell>
          <cell r="H3380" t="str">
            <v>LAMINACION</v>
          </cell>
        </row>
        <row r="3381">
          <cell r="C3381" t="str">
            <v>01-4625</v>
          </cell>
          <cell r="D3381" t="str">
            <v>TMCPAG083A001</v>
          </cell>
          <cell r="E3381" t="str">
            <v>CENTRAL EL PALMAR S.A.</v>
          </cell>
          <cell r="F3381" t="str">
            <v>LAMINACION IMPRESA AZUCAR GLASS 900g</v>
          </cell>
          <cell r="G3381" t="str">
            <v>MCL</v>
          </cell>
          <cell r="H3381" t="str">
            <v>LAMINACION</v>
          </cell>
        </row>
        <row r="3382">
          <cell r="C3382" t="str">
            <v>01-4525</v>
          </cell>
          <cell r="D3382" t="str">
            <v>TXCPEM023A001</v>
          </cell>
          <cell r="E3382" t="str">
            <v>CERVECERIA POLAR,C.A.</v>
          </cell>
          <cell r="F3382" t="str">
            <v>ETIQUETA IMPRESA MALTIN POLAR 1,5 L</v>
          </cell>
          <cell r="G3382" t="str">
            <v>CX</v>
          </cell>
          <cell r="H3382" t="str">
            <v>CORTE</v>
          </cell>
        </row>
        <row r="3383">
          <cell r="C3383" t="str">
            <v>01-4531</v>
          </cell>
          <cell r="D3383" t="str">
            <v>TXPCPL039A001</v>
          </cell>
          <cell r="E3383" t="str">
            <v xml:space="preserve">PEPSI-COLA VENEZUELA, C.A. </v>
          </cell>
          <cell r="F3383" t="str">
            <v>LAMINACION IMPRESA PEPSI LIGHT 2L</v>
          </cell>
          <cell r="G3383" t="str">
            <v>CX</v>
          </cell>
          <cell r="H3383" t="str">
            <v>LAMINACION</v>
          </cell>
        </row>
        <row r="3384">
          <cell r="C3384" t="str">
            <v>32-006776</v>
          </cell>
          <cell r="D3384" t="str">
            <v>TMLVPL071B001</v>
          </cell>
          <cell r="E3384" t="str">
            <v>LEVAPAN VENEZOLANA, S.A.</v>
          </cell>
          <cell r="F3384" t="str">
            <v>POLYPOUCH PARAFINADO IMPRESO LEVAPAN</v>
          </cell>
          <cell r="G3384" t="str">
            <v>MCL</v>
          </cell>
          <cell r="H3384" t="str">
            <v>LAMINACION</v>
          </cell>
        </row>
        <row r="3385">
          <cell r="C3385" t="str">
            <v>01-4648</v>
          </cell>
          <cell r="D3385" t="str">
            <v>TXAVEM028C001</v>
          </cell>
          <cell r="E3385" t="str">
            <v>AMCOR RIGID PACKAGING DE VENEZUELA, S.A.</v>
          </cell>
          <cell r="F3385" t="str">
            <v>ETIQUETA IMPRESA MINALBA 600 cc</v>
          </cell>
          <cell r="G3385" t="str">
            <v>CX</v>
          </cell>
          <cell r="H3385" t="str">
            <v>CORTE</v>
          </cell>
        </row>
        <row r="3386">
          <cell r="C3386" t="str">
            <v>01-4650</v>
          </cell>
          <cell r="D3386" t="str">
            <v>TXAVEM028A001</v>
          </cell>
          <cell r="E3386" t="str">
            <v>AMCOR RIGID PACKAGING DE VENEZUELA, S.A.</v>
          </cell>
          <cell r="F3386" t="str">
            <v>ETIQUETA IMPRESA MINALBA 1,5 L</v>
          </cell>
          <cell r="G3386" t="str">
            <v>CX</v>
          </cell>
          <cell r="H3386" t="str">
            <v>CORTE</v>
          </cell>
        </row>
        <row r="3387">
          <cell r="C3387" t="str">
            <v>01-4606</v>
          </cell>
          <cell r="D3387" t="str">
            <v>TMCLTF089A001</v>
          </cell>
          <cell r="E3387" t="str">
            <v>CELOVEN, C.A.</v>
          </cell>
          <cell r="F3387" t="str">
            <v>LAMINACION IMPRESA DECOCEL TIEMPO DE FUTBOL</v>
          </cell>
          <cell r="G3387" t="str">
            <v>MCL</v>
          </cell>
          <cell r="H3387" t="str">
            <v>LAMINACION</v>
          </cell>
        </row>
        <row r="3388">
          <cell r="C3388" t="str">
            <v>01-4605</v>
          </cell>
          <cell r="D3388" t="str">
            <v>TMCLCR089A001</v>
          </cell>
          <cell r="E3388" t="str">
            <v>CELOVEN, C.A.</v>
          </cell>
          <cell r="F3388" t="str">
            <v>LAMINACION IMPRESA DECOCEL CHICA ROSA</v>
          </cell>
          <cell r="G3388" t="str">
            <v>MCL</v>
          </cell>
          <cell r="H3388" t="str">
            <v>LAMINACION</v>
          </cell>
        </row>
        <row r="3389">
          <cell r="C3389" t="str">
            <v>01-4607</v>
          </cell>
          <cell r="D3389" t="str">
            <v>TMCLAS089A001</v>
          </cell>
          <cell r="E3389" t="str">
            <v>CELOVEN, C.A.</v>
          </cell>
          <cell r="F3389" t="str">
            <v>LAMINACION IMPRESA DECOCEL AMIGOS DE LA SELVA</v>
          </cell>
          <cell r="G3389" t="str">
            <v>MCL</v>
          </cell>
          <cell r="H3389" t="str">
            <v>LAMINACION</v>
          </cell>
        </row>
        <row r="3390">
          <cell r="C3390" t="str">
            <v>01-4685</v>
          </cell>
          <cell r="D3390" t="str">
            <v>TXDNBC070A002</v>
          </cell>
          <cell r="E3390" t="str">
            <v>DISTRIBUIDORA NACIONAL 2000, C.A.</v>
          </cell>
          <cell r="F3390" t="str">
            <v>LAMINACION IMPRESA BUEN CAFÉ PREMIUN 200g</v>
          </cell>
          <cell r="G3390" t="str">
            <v>CX</v>
          </cell>
          <cell r="H3390" t="str">
            <v>LAMINACION</v>
          </cell>
        </row>
        <row r="3391">
          <cell r="C3391" t="str">
            <v>01-4651</v>
          </cell>
          <cell r="D3391" t="str">
            <v>TXAVEM028B001</v>
          </cell>
          <cell r="E3391" t="str">
            <v>AMCOR RIGID PACKAGING DE VENEZUELA, S.A.</v>
          </cell>
          <cell r="F3391" t="str">
            <v>ETIQUETA  IMPRESA MINALBA 5 L</v>
          </cell>
          <cell r="G3391" t="str">
            <v>CX</v>
          </cell>
          <cell r="H3391" t="str">
            <v>CORTE</v>
          </cell>
        </row>
        <row r="3392">
          <cell r="C3392" t="str">
            <v>01-4649</v>
          </cell>
          <cell r="D3392" t="str">
            <v>TXAVEM028D001</v>
          </cell>
          <cell r="E3392" t="str">
            <v>AMCOR RIGID PACKAGING DE VENEZUELA, S.A.</v>
          </cell>
          <cell r="F3392" t="str">
            <v>ETIQUETA IMPRESA MINALBA 355cc</v>
          </cell>
          <cell r="G3392" t="str">
            <v>CX</v>
          </cell>
          <cell r="H3392" t="str">
            <v>CORTE</v>
          </cell>
        </row>
        <row r="3393">
          <cell r="C3393" t="str">
            <v>32-006775</v>
          </cell>
          <cell r="D3393" t="str">
            <v>TXECAC028A001</v>
          </cell>
          <cell r="E3393" t="str">
            <v>EMBOTELLADORA CRISTAL;C.A.</v>
          </cell>
          <cell r="F3393" t="str">
            <v xml:space="preserve">ETIQUETA IMPRESA AGUA MINERAL CRYSTAL 330 cm³ </v>
          </cell>
          <cell r="G3393" t="str">
            <v>CX</v>
          </cell>
          <cell r="H3393" t="str">
            <v>CORTE</v>
          </cell>
        </row>
        <row r="3394">
          <cell r="C3394" t="str">
            <v>01-4669</v>
          </cell>
          <cell r="D3394" t="str">
            <v>TXPAPS031A002</v>
          </cell>
          <cell r="E3394" t="str">
            <v>PEPSICO ALIMENTOS, S.C.A.</v>
          </cell>
          <cell r="F3394" t="str">
            <v>LAMINACIÓN IMPRESA PEPITO ORIGINAL (SIN VITAMINA) 25g</v>
          </cell>
          <cell r="G3394" t="str">
            <v>CX</v>
          </cell>
          <cell r="H3394" t="str">
            <v>LAMINACION</v>
          </cell>
        </row>
        <row r="3395">
          <cell r="C3395" t="str">
            <v>01-4661</v>
          </cell>
          <cell r="D3395" t="str">
            <v>TXPAPM031A001</v>
          </cell>
          <cell r="E3395" t="str">
            <v>PEPSICO ALIMENTOS, S.C.A.</v>
          </cell>
          <cell r="F3395" t="str">
            <v>LAMINACION IMPRESA PEPITO MUNDO MARINO 25g</v>
          </cell>
          <cell r="G3395" t="str">
            <v>CX</v>
          </cell>
          <cell r="H3395" t="str">
            <v>LAMINACION</v>
          </cell>
        </row>
        <row r="3396">
          <cell r="C3396" t="str">
            <v>01-4663</v>
          </cell>
          <cell r="D3396" t="str">
            <v>TXPADQ045B004</v>
          </cell>
          <cell r="E3396" t="str">
            <v>PEPSICO ALIMENTOS, S.C.A.</v>
          </cell>
          <cell r="F3396" t="str">
            <v>LAMINACION IMPRESA DORITOS MEGA QUESO XXL 420g</v>
          </cell>
          <cell r="G3396" t="str">
            <v>CX</v>
          </cell>
          <cell r="H3396" t="str">
            <v>LAMINACION</v>
          </cell>
        </row>
        <row r="3397">
          <cell r="C3397" t="str">
            <v>01-4666</v>
          </cell>
          <cell r="D3397" t="str">
            <v>TXPARF040A003</v>
          </cell>
          <cell r="E3397" t="str">
            <v>PEPSICO ALIMENTOS, S.C.A.</v>
          </cell>
          <cell r="F3397" t="str">
            <v>LAMINACION IMPRESA RUFFLES QUESO 36g</v>
          </cell>
          <cell r="G3397" t="str">
            <v>CX</v>
          </cell>
          <cell r="H3397" t="str">
            <v>LAMINACION</v>
          </cell>
        </row>
        <row r="3398">
          <cell r="C3398" t="str">
            <v>01-4665</v>
          </cell>
          <cell r="D3398" t="str">
            <v>TXPARF040B003</v>
          </cell>
          <cell r="E3398" t="str">
            <v>PEPSICO ALIMENTOS, S.C.A.</v>
          </cell>
          <cell r="F3398" t="str">
            <v>LAMINACION IMPRESA RUFFLES QUESO 125g</v>
          </cell>
          <cell r="G3398" t="str">
            <v>CX</v>
          </cell>
          <cell r="H3398" t="str">
            <v>LAMINACION</v>
          </cell>
        </row>
        <row r="3399">
          <cell r="C3399" t="str">
            <v>01-4560</v>
          </cell>
          <cell r="D3399" t="str">
            <v>TXDNBC040A001</v>
          </cell>
          <cell r="E3399" t="str">
            <v>DISTRIBUIDORA NACIONAL 2000, C.A.</v>
          </cell>
          <cell r="F3399" t="str">
            <v>LAMINACION IMPRESA BUEN CAFÉ PREMIUN 100g</v>
          </cell>
          <cell r="G3399" t="str">
            <v>CX</v>
          </cell>
          <cell r="H3399" t="str">
            <v>LAMINACION</v>
          </cell>
        </row>
        <row r="3400">
          <cell r="C3400" t="str">
            <v>32-006774</v>
          </cell>
          <cell r="D3400" t="str">
            <v>TXECEC028D001</v>
          </cell>
          <cell r="E3400" t="str">
            <v>EMBOTELLADORA CRISTAL;C.A.</v>
          </cell>
          <cell r="F3400" t="str">
            <v xml:space="preserve">ETIQUETA IMPRESA AGUA CRYSTAL 600 cm³ </v>
          </cell>
          <cell r="G3400" t="str">
            <v>CX</v>
          </cell>
          <cell r="H3400" t="str">
            <v>CORTE</v>
          </cell>
        </row>
        <row r="3401">
          <cell r="C3401" t="str">
            <v>32-006773</v>
          </cell>
          <cell r="D3401" t="str">
            <v>TXECEC028D001</v>
          </cell>
          <cell r="E3401" t="str">
            <v>EMBOTELLADORA CRISTAL;C.A.</v>
          </cell>
          <cell r="F3401" t="str">
            <v xml:space="preserve">ETIQUETA IMPRESA AGUA CRYSTAL 600 cm³ </v>
          </cell>
          <cell r="G3401" t="str">
            <v>CX</v>
          </cell>
          <cell r="H3401" t="str">
            <v>CORTE</v>
          </cell>
        </row>
        <row r="3402">
          <cell r="C3402" t="str">
            <v>32-006742</v>
          </cell>
          <cell r="D3402" t="str">
            <v>TXABCA041A001</v>
          </cell>
          <cell r="E3402" t="str">
            <v>ALIMENTOS BOTALON, C.A.</v>
          </cell>
          <cell r="F3402" t="str">
            <v>LAMINACION IMPRESA CAFE ARAUCA 100g</v>
          </cell>
          <cell r="G3402" t="str">
            <v>CX</v>
          </cell>
          <cell r="H3402" t="str">
            <v>LAMINACION</v>
          </cell>
        </row>
        <row r="3403">
          <cell r="C3403" t="str">
            <v>21-0452</v>
          </cell>
          <cell r="D3403" t="str">
            <v>TXNVCP096A001</v>
          </cell>
          <cell r="E3403" t="str">
            <v>NESTLE VENEZUELA, S.A.</v>
          </cell>
          <cell r="F3403" t="str">
            <v>LAMINACION IMPRESA CAMPESINA 400g</v>
          </cell>
          <cell r="G3403" t="str">
            <v>CX</v>
          </cell>
          <cell r="H3403" t="str">
            <v>LAMINACION</v>
          </cell>
        </row>
        <row r="3404">
          <cell r="C3404" t="str">
            <v>21-0458</v>
          </cell>
          <cell r="D3404" t="str">
            <v>TXNVCF096A001</v>
          </cell>
          <cell r="E3404" t="str">
            <v>NESTLE VENEZUELA, S.A.</v>
          </cell>
          <cell r="F3404" t="str">
            <v xml:space="preserve">LAMINACION IMPRESA LA CAMPESINA FORTIFICADA 800g </v>
          </cell>
          <cell r="G3404" t="str">
            <v>CX</v>
          </cell>
          <cell r="H3404" t="str">
            <v>LAMINACION</v>
          </cell>
        </row>
        <row r="3405">
          <cell r="C3405" t="str">
            <v>32-006757</v>
          </cell>
          <cell r="D3405" t="str">
            <v>TMARMZ076B002</v>
          </cell>
          <cell r="E3405" t="str">
            <v>ALFONZO RIVAS &amp; CIA, C.A.</v>
          </cell>
          <cell r="F3405" t="str">
            <v>LAMINACION IMPRESA MAIZINA 120 g</v>
          </cell>
          <cell r="G3405" t="str">
            <v>MCL</v>
          </cell>
          <cell r="H3405" t="str">
            <v>LAMINACION</v>
          </cell>
        </row>
        <row r="3406">
          <cell r="C3406" t="str">
            <v>32-006779</v>
          </cell>
          <cell r="D3406" t="str">
            <v>TXTFCA050B001</v>
          </cell>
          <cell r="E3406" t="str">
            <v>INVERSIONES TORREFACCION DEL CAFÉ, C.A</v>
          </cell>
          <cell r="F3406" t="str">
            <v>LAMINACION IMPRESA CAFÉ AMANECER MOLIDO GOURMET 500g</v>
          </cell>
          <cell r="G3406" t="str">
            <v>CX</v>
          </cell>
          <cell r="H3406" t="str">
            <v>LAMINACION</v>
          </cell>
        </row>
        <row r="3407">
          <cell r="C3407" t="str">
            <v>01-4689</v>
          </cell>
          <cell r="D3407" t="str">
            <v>TXPATT049A001</v>
          </cell>
          <cell r="E3407" t="str">
            <v>PEPSICO ALIMENTOS, S.C.A.</v>
          </cell>
          <cell r="F3407" t="str">
            <v>LAMINACION IMPRESA TOSTITOS 140g</v>
          </cell>
          <cell r="G3407" t="str">
            <v>CX</v>
          </cell>
          <cell r="H3407" t="str">
            <v>LAMINACION</v>
          </cell>
        </row>
        <row r="3408">
          <cell r="C3408" t="str">
            <v>32-006786</v>
          </cell>
          <cell r="D3408" t="str">
            <v>TXTFDN038C001</v>
          </cell>
          <cell r="E3408" t="str">
            <v>INVERSIONES TORREFACCION DEL CAFÉ, C.A</v>
          </cell>
          <cell r="F3408" t="str">
            <v>LAMINACION IMPRESA CAFÉ DELLA NONNA MOLIDO GOURMET 100g</v>
          </cell>
          <cell r="G3408" t="str">
            <v>CX</v>
          </cell>
          <cell r="H3408" t="str">
            <v>LAMINACION</v>
          </cell>
        </row>
        <row r="3409">
          <cell r="C3409" t="str">
            <v>01-4695</v>
          </cell>
          <cell r="D3409" t="str">
            <v>TXPCEP023B001</v>
          </cell>
          <cell r="E3409" t="str">
            <v xml:space="preserve">PEPSI-COLA VENEZUELA, C.A. </v>
          </cell>
          <cell r="F3409" t="str">
            <v>ETIQUETA IMPRESA  PEPSI FREE 1 L</v>
          </cell>
          <cell r="G3409" t="str">
            <v>CX</v>
          </cell>
          <cell r="H3409" t="str">
            <v>CORTE</v>
          </cell>
        </row>
        <row r="3410">
          <cell r="C3410" t="str">
            <v>01-4691</v>
          </cell>
          <cell r="D3410" t="str">
            <v>TXPCPF023B002</v>
          </cell>
          <cell r="E3410" t="str">
            <v xml:space="preserve">PEPSI-COLA VENEZUELA, C.A. </v>
          </cell>
          <cell r="F3410" t="str">
            <v>ETIQUETA IMPRESA PEPSI FREE 1,5 L</v>
          </cell>
          <cell r="G3410" t="str">
            <v>CX</v>
          </cell>
          <cell r="H3410" t="str">
            <v>CORTE</v>
          </cell>
        </row>
        <row r="3411">
          <cell r="C3411" t="str">
            <v>01-4662</v>
          </cell>
          <cell r="D3411" t="str">
            <v>TXPAPM040A001</v>
          </cell>
          <cell r="E3411" t="str">
            <v>PEPSICO ALIMENTOS, S.C.A.</v>
          </cell>
          <cell r="F3411" t="str">
            <v>LAMINACION IMPRESA PEPITO MUNDO MARINO 80g</v>
          </cell>
          <cell r="G3411" t="str">
            <v>CX</v>
          </cell>
          <cell r="H3411" t="str">
            <v>LAMINACION</v>
          </cell>
        </row>
        <row r="3412">
          <cell r="C3412" t="str">
            <v>01-4668</v>
          </cell>
          <cell r="D3412" t="str">
            <v>TXPACT040B003</v>
          </cell>
          <cell r="E3412" t="str">
            <v>PEPSICO ALIMENTOS, S.C.A.</v>
          </cell>
          <cell r="F3412" t="str">
            <v>LAMINACION IMPRESA CHEESE TRIS 54g</v>
          </cell>
          <cell r="G3412" t="str">
            <v>CX</v>
          </cell>
          <cell r="H3412" t="str">
            <v>LAMINACION</v>
          </cell>
        </row>
        <row r="3413">
          <cell r="C3413" t="str">
            <v>01-4667</v>
          </cell>
          <cell r="D3413" t="str">
            <v>TXPACT040A003</v>
          </cell>
          <cell r="E3413" t="str">
            <v>PEPSICO ALIMENTOS, S.C.A.</v>
          </cell>
          <cell r="F3413" t="str">
            <v>LAMINACION IMPRESA CHEESE TRIS 150g</v>
          </cell>
          <cell r="G3413" t="str">
            <v>CX</v>
          </cell>
          <cell r="H3413" t="str">
            <v>LAMINACION</v>
          </cell>
        </row>
        <row r="3414">
          <cell r="C3414" t="str">
            <v>01-4690</v>
          </cell>
          <cell r="D3414" t="str">
            <v>TXPCPF023B002</v>
          </cell>
          <cell r="E3414" t="str">
            <v xml:space="preserve">PEPSI-COLA VENEZUELA, C.A. </v>
          </cell>
          <cell r="F3414" t="str">
            <v>ETIQUETA IMPRESA PEPSI FREE 1,5 L</v>
          </cell>
          <cell r="G3414" t="str">
            <v>CX</v>
          </cell>
          <cell r="H3414" t="str">
            <v>CORTE</v>
          </cell>
        </row>
        <row r="3415">
          <cell r="C3415" t="str">
            <v>01-4660</v>
          </cell>
          <cell r="D3415" t="str">
            <v>TXPARS031A001</v>
          </cell>
          <cell r="E3415" t="str">
            <v>PEPSICO ALIMENTOS, S.C.A.</v>
          </cell>
          <cell r="F3415" t="str">
            <v>LAMINACION IMPRESA RAQUETY QUESO 18g</v>
          </cell>
          <cell r="G3415" t="str">
            <v>CX</v>
          </cell>
          <cell r="H3415" t="str">
            <v>LAMINACION</v>
          </cell>
        </row>
        <row r="3416">
          <cell r="C3416" t="str">
            <v>01-4660</v>
          </cell>
          <cell r="D3416" t="str">
            <v>TXPARS031A001</v>
          </cell>
          <cell r="E3416" t="str">
            <v>PEPSICO ALIMENTOS, S.C.A.</v>
          </cell>
          <cell r="F3416" t="str">
            <v>LAMINACION IMPRESA RAQUETY QUESO 18g</v>
          </cell>
          <cell r="G3416" t="str">
            <v>CX</v>
          </cell>
          <cell r="H3416" t="str">
            <v>LAMINACION</v>
          </cell>
        </row>
        <row r="3417">
          <cell r="C3417" t="str">
            <v>32-006787</v>
          </cell>
          <cell r="D3417" t="str">
            <v>TMMCGP207A001</v>
          </cell>
          <cell r="E3417" t="str">
            <v>MONDELEZ VZ,C.A</v>
          </cell>
          <cell r="F3417" t="str">
            <v>LINNER MTP  IMPRESO GARANTIA DE PUREZA</v>
          </cell>
          <cell r="G3417" t="str">
            <v>MCL</v>
          </cell>
          <cell r="H3417" t="str">
            <v>LAMINACION</v>
          </cell>
        </row>
        <row r="3418">
          <cell r="C3418" t="str">
            <v>01-4693</v>
          </cell>
          <cell r="D3418" t="str">
            <v>TXPCPF023C001</v>
          </cell>
          <cell r="E3418" t="str">
            <v xml:space="preserve">PEPSI-COLA VENEZUELA, C.A. </v>
          </cell>
          <cell r="F3418" t="str">
            <v>ETIQUETA IMPRESA PEPSI  FREE 2 L</v>
          </cell>
          <cell r="G3418" t="str">
            <v>CX</v>
          </cell>
          <cell r="H3418" t="str">
            <v>CORTE</v>
          </cell>
        </row>
        <row r="3419">
          <cell r="C3419" t="str">
            <v>01-4708</v>
          </cell>
          <cell r="D3419" t="str">
            <v>TXPARQ045A003</v>
          </cell>
          <cell r="E3419" t="str">
            <v>PEPSICO ALIMENTOS, S.C.A.</v>
          </cell>
          <cell r="F3419" t="str">
            <v>LAMINACION IMPRESA RUFFLES QUESO 300g</v>
          </cell>
          <cell r="G3419" t="str">
            <v>CX</v>
          </cell>
          <cell r="H3419" t="str">
            <v>LAMINACION</v>
          </cell>
        </row>
        <row r="3420">
          <cell r="C3420" t="str">
            <v>01-4702</v>
          </cell>
          <cell r="D3420" t="str">
            <v>TXPAMP045A002</v>
          </cell>
          <cell r="E3420" t="str">
            <v>PEPSICO ALIMENTOS, S.C.A.</v>
          </cell>
          <cell r="F3420" t="str">
            <v>LAMINACION IMPRESA CHEETOS MEGA PUFFS XXL 270g</v>
          </cell>
          <cell r="G3420" t="str">
            <v>CX</v>
          </cell>
          <cell r="H3420" t="str">
            <v>LAMINACION</v>
          </cell>
        </row>
        <row r="3421">
          <cell r="C3421" t="str">
            <v>01-4626</v>
          </cell>
          <cell r="D3421" t="str">
            <v>TMCPED083A001</v>
          </cell>
          <cell r="E3421" t="str">
            <v>CENTRAL EL PALMAR S.A.</v>
          </cell>
          <cell r="F3421" t="str">
            <v>LAMINACION IMPRESA ENDULZANTE 500g</v>
          </cell>
          <cell r="G3421" t="str">
            <v>MCL</v>
          </cell>
          <cell r="H3421" t="str">
            <v>LAMINACION</v>
          </cell>
        </row>
        <row r="3422">
          <cell r="C3422" t="str">
            <v>01-4692</v>
          </cell>
          <cell r="D3422" t="str">
            <v>TXPCPF023C002</v>
          </cell>
          <cell r="E3422" t="str">
            <v xml:space="preserve">PEPSI-COLA VENEZUELA, C.A. </v>
          </cell>
          <cell r="F3422" t="str">
            <v>ETIQUETA IMPRESA PEPSI FREE 2 L</v>
          </cell>
          <cell r="G3422" t="str">
            <v>CX</v>
          </cell>
          <cell r="H3422" t="str">
            <v>CORTE</v>
          </cell>
        </row>
        <row r="3423">
          <cell r="C3423" t="str">
            <v>01-4694</v>
          </cell>
          <cell r="D3423" t="str">
            <v>TXPCPF023C002</v>
          </cell>
          <cell r="E3423" t="str">
            <v xml:space="preserve">PEPSI-COLA VENEZUELA, C.A. </v>
          </cell>
          <cell r="F3423" t="str">
            <v>ETIQUETA IMPRESA PEPSI FREE 2 L</v>
          </cell>
          <cell r="G3423" t="str">
            <v>CX</v>
          </cell>
          <cell r="H3423" t="str">
            <v>CORTE</v>
          </cell>
        </row>
        <row r="3424">
          <cell r="C3424" t="str">
            <v>21-0455</v>
          </cell>
          <cell r="D3424" t="str">
            <v>TXNVCL096C002</v>
          </cell>
          <cell r="E3424" t="str">
            <v>NESTLE VENEZUELA, S.A.</v>
          </cell>
          <cell r="F3424" t="str">
            <v>LAMINACION IMPRESA CERELAC 400g</v>
          </cell>
          <cell r="G3424" t="str">
            <v>CX</v>
          </cell>
          <cell r="H3424" t="str">
            <v>LAMINACION</v>
          </cell>
        </row>
        <row r="3425">
          <cell r="C3425" t="str">
            <v>01-4718</v>
          </cell>
          <cell r="D3425" t="str">
            <v>TMAYGP207A001</v>
          </cell>
          <cell r="E3425" t="str">
            <v>ANAYANSI,C.A.</v>
          </cell>
          <cell r="F3425" t="str">
            <v>LINER MTP IMPRESO GARANTIA DE PUREZA</v>
          </cell>
          <cell r="G3425" t="str">
            <v>MCL</v>
          </cell>
          <cell r="H3425" t="str">
            <v>LAMINACION</v>
          </cell>
        </row>
        <row r="3426">
          <cell r="C3426" t="str">
            <v>21-0453</v>
          </cell>
          <cell r="D3426" t="str">
            <v>TXNVCL096A002</v>
          </cell>
          <cell r="E3426" t="str">
            <v>NESTLE VENEZUELA, S.A.</v>
          </cell>
          <cell r="F3426" t="str">
            <v>LAMINACION IMPRESA CERELAC 100g</v>
          </cell>
          <cell r="G3426" t="str">
            <v>MCL</v>
          </cell>
          <cell r="H3426" t="str">
            <v>LAMINACION</v>
          </cell>
        </row>
        <row r="3427">
          <cell r="C3427" t="str">
            <v>21-0454</v>
          </cell>
          <cell r="D3427" t="str">
            <v>TXNVCL096B002</v>
          </cell>
          <cell r="E3427" t="str">
            <v>NESTLE VENEZUELA, S.A.</v>
          </cell>
          <cell r="F3427" t="str">
            <v>LAMINACION IMPRESA CERELAC 900g</v>
          </cell>
          <cell r="G3427" t="str">
            <v>CX</v>
          </cell>
          <cell r="H3427" t="str">
            <v>LAMINACION</v>
          </cell>
        </row>
        <row r="3428">
          <cell r="C3428" t="str">
            <v>32-006785</v>
          </cell>
          <cell r="D3428" t="str">
            <v>TMARFR040A001</v>
          </cell>
          <cell r="E3428" t="str">
            <v>ALFONZO RIVAS &amp; CIA, C.A.</v>
          </cell>
          <cell r="F3428" t="str">
            <v>LAMINACION IMPRESA FLIPS FUDGE FRESA 50g</v>
          </cell>
          <cell r="G3428" t="str">
            <v>MCL</v>
          </cell>
          <cell r="H3428" t="str">
            <v>LAMINACION</v>
          </cell>
        </row>
        <row r="3429">
          <cell r="C3429" t="str">
            <v>21-0450</v>
          </cell>
          <cell r="D3429" t="str">
            <v>TXNVAM096A001</v>
          </cell>
          <cell r="E3429" t="str">
            <v>NESTLE VENEZUELA, S.A.</v>
          </cell>
          <cell r="F3429" t="str">
            <v>LAMINACION IMPRESA NESTUM ARROZ MAIZ 225g</v>
          </cell>
          <cell r="G3429" t="str">
            <v>CX</v>
          </cell>
          <cell r="H3429" t="str">
            <v>LAMINACION</v>
          </cell>
        </row>
        <row r="3430">
          <cell r="C3430" t="str">
            <v>21-0460</v>
          </cell>
          <cell r="D3430" t="str">
            <v>TXNVNA096A001</v>
          </cell>
          <cell r="E3430" t="str">
            <v>NESTLE VENEZUELA, S.A.</v>
          </cell>
          <cell r="F3430" t="str">
            <v xml:space="preserve">LAMINACION IMPRESA NESTUM ARROZ 225g </v>
          </cell>
          <cell r="G3430" t="str">
            <v>CX</v>
          </cell>
          <cell r="H3430" t="str">
            <v>LAMINACION</v>
          </cell>
        </row>
        <row r="3431">
          <cell r="C3431" t="str">
            <v>01-4673</v>
          </cell>
          <cell r="D3431" t="str">
            <v>TMMCGP207A001</v>
          </cell>
          <cell r="E3431" t="str">
            <v>PLASTICOS ESTUGAL C.A.</v>
          </cell>
          <cell r="F3431" t="str">
            <v>LINNER MTP  IMPRESO GARANTIA DE PUREZA</v>
          </cell>
          <cell r="G3431" t="str">
            <v>MCL</v>
          </cell>
          <cell r="H3431" t="str">
            <v>LAMINACION</v>
          </cell>
        </row>
        <row r="3432">
          <cell r="C3432" t="str">
            <v>01-4634</v>
          </cell>
          <cell r="D3432" t="str">
            <v>TMCFGP207A001</v>
          </cell>
          <cell r="E3432" t="str">
            <v>CARFLEX C.A.</v>
          </cell>
          <cell r="F3432" t="str">
            <v>LINER MTP IMPRESO GARANTIA DE PUREZA</v>
          </cell>
          <cell r="G3432" t="str">
            <v>MCL</v>
          </cell>
          <cell r="H3432" t="str">
            <v>CORTE</v>
          </cell>
        </row>
        <row r="3433">
          <cell r="C3433" t="str">
            <v>21-0451</v>
          </cell>
          <cell r="D3433" t="str">
            <v>TXNVNT096C001</v>
          </cell>
          <cell r="E3433" t="str">
            <v>NESTLE VENEZUELA, S.A.</v>
          </cell>
          <cell r="F3433" t="str">
            <v>LAMINACION IMPRESA NESTUM 3 CEREALES 50g</v>
          </cell>
          <cell r="G3433" t="str">
            <v>CX</v>
          </cell>
          <cell r="H3433" t="str">
            <v>LAMINACION</v>
          </cell>
        </row>
        <row r="3434">
          <cell r="C3434" t="str">
            <v>01-4716</v>
          </cell>
          <cell r="D3434" t="str">
            <v>TMCPCC060A001</v>
          </cell>
          <cell r="E3434" t="str">
            <v>CENTRAL EL PALMAR S.A.</v>
          </cell>
          <cell r="F3434" t="str">
            <v>POLYPOUCH IMPRESO STICK MONTALBAN "0" CALORIAS 1g</v>
          </cell>
          <cell r="G3434" t="str">
            <v>MCL</v>
          </cell>
          <cell r="H3434" t="str">
            <v>LAMINACION</v>
          </cell>
        </row>
        <row r="3435">
          <cell r="C3435" t="str">
            <v>01-4710</v>
          </cell>
          <cell r="D3435" t="str">
            <v>TMAPAL121A001</v>
          </cell>
          <cell r="E3435" t="str">
            <v>ALIMENTOS POLAR COMERCIAL, C.A.</v>
          </cell>
          <cell r="F3435" t="str">
            <v>ALUMINIO LAMINADO IMPRESO MAVESA 500g</v>
          </cell>
          <cell r="G3435" t="str">
            <v>MCL</v>
          </cell>
          <cell r="H3435" t="str">
            <v>LAMINACION</v>
          </cell>
        </row>
        <row r="3436">
          <cell r="C3436" t="str">
            <v>01-4709</v>
          </cell>
          <cell r="D3436" t="str">
            <v>TMAPAL121B001</v>
          </cell>
          <cell r="E3436" t="str">
            <v>ALIMENTOS POLAR COMERCIAL, C.A.</v>
          </cell>
          <cell r="F3436" t="str">
            <v>ALUMINIO LAMINADO IMPRESO MAVESA 250 g</v>
          </cell>
          <cell r="G3436" t="str">
            <v>MCL</v>
          </cell>
          <cell r="H3436" t="str">
            <v>LAMINACION</v>
          </cell>
        </row>
        <row r="3437">
          <cell r="C3437" t="str">
            <v>01-4703</v>
          </cell>
          <cell r="D3437" t="str">
            <v>TXPACB040C001</v>
          </cell>
          <cell r="E3437" t="str">
            <v>PEPSICO ALIMENTOS, S.C.A.</v>
          </cell>
          <cell r="F3437" t="str">
            <v>LAMINACION IMPRESA CHEETOS BOLIQUESO 80g</v>
          </cell>
          <cell r="G3437" t="str">
            <v>CX</v>
          </cell>
          <cell r="H3437" t="str">
            <v>LAMINACION</v>
          </cell>
        </row>
        <row r="3438">
          <cell r="C3438" t="str">
            <v>01-4659</v>
          </cell>
          <cell r="D3438" t="str">
            <v>TXPARP031A001</v>
          </cell>
          <cell r="E3438" t="str">
            <v>PEPSICO ALIMENTOS, S.C.A.</v>
          </cell>
          <cell r="F3438" t="str">
            <v>LAMINACION IMPRESA RAQUETY PICANTE 18g</v>
          </cell>
          <cell r="G3438" t="str">
            <v>CX</v>
          </cell>
          <cell r="H3438" t="str">
            <v>LAMINACION</v>
          </cell>
        </row>
        <row r="3439">
          <cell r="C3439" t="str">
            <v>01-4706</v>
          </cell>
          <cell r="D3439" t="str">
            <v>TXPARS040C001</v>
          </cell>
          <cell r="E3439" t="str">
            <v>PEPSICO ALIMENTOS, S.C.A.</v>
          </cell>
          <cell r="F3439" t="str">
            <v>LAMINACION IMPRESA RAQUETY QUESO 36g</v>
          </cell>
          <cell r="G3439" t="str">
            <v>CX</v>
          </cell>
          <cell r="H3439" t="str">
            <v>LAMINACION</v>
          </cell>
        </row>
        <row r="3440">
          <cell r="C3440" t="str">
            <v>01-4705</v>
          </cell>
          <cell r="D3440" t="str">
            <v>TXPARP040B001</v>
          </cell>
          <cell r="E3440" t="str">
            <v>PEPSICO ALIMENTOS, S.C.A.</v>
          </cell>
          <cell r="F3440" t="str">
            <v>LAMINACION IMPRESA RAQUETY PICANTE 36g</v>
          </cell>
          <cell r="G3440" t="str">
            <v>CX</v>
          </cell>
          <cell r="H3440" t="str">
            <v>LAMINACION</v>
          </cell>
        </row>
        <row r="3441">
          <cell r="C3441" t="str">
            <v>01-4696</v>
          </cell>
          <cell r="D3441" t="str">
            <v>TXPCPL039A002</v>
          </cell>
          <cell r="E3441" t="str">
            <v xml:space="preserve">PEPSI-COLA VENEZUELA, C.A. </v>
          </cell>
          <cell r="F3441" t="str">
            <v>LAMINACION IMPRESA PEPSI LIGHT 2L</v>
          </cell>
          <cell r="G3441" t="str">
            <v>CX</v>
          </cell>
          <cell r="H3441" t="str">
            <v>LAMINACION</v>
          </cell>
        </row>
        <row r="3442">
          <cell r="C3442" t="str">
            <v>32-006789</v>
          </cell>
          <cell r="D3442" t="str">
            <v>TXNVPI039A002</v>
          </cell>
          <cell r="E3442" t="str">
            <v>NUCITA VENEZOLANA. NUCIVEN, C.A.</v>
          </cell>
          <cell r="F3442" t="str">
            <v>LAMINACION IMPRESA PIRULIN LUJO</v>
          </cell>
          <cell r="G3442" t="str">
            <v>CX</v>
          </cell>
          <cell r="H3442" t="str">
            <v>LAMINACION</v>
          </cell>
        </row>
        <row r="3443">
          <cell r="C3443" t="str">
            <v>01-4719</v>
          </cell>
          <cell r="D3443" t="str">
            <v>TMMCLU2070001</v>
          </cell>
          <cell r="E3443" t="str">
            <v>MAGGIE PAUL</v>
          </cell>
          <cell r="F3443" t="str">
            <v>LAMINACION LINER INDUCCION UNIVERSAL SIN IMPRESIÓN</v>
          </cell>
          <cell r="G3443" t="str">
            <v>MCL</v>
          </cell>
          <cell r="H3443" t="str">
            <v>LAMINACION</v>
          </cell>
        </row>
        <row r="3444">
          <cell r="C3444" t="str">
            <v>01-4715</v>
          </cell>
          <cell r="D3444" t="str">
            <v>TMCPAM045A001</v>
          </cell>
          <cell r="E3444" t="str">
            <v>CENTRAL EL PALMAR S.A.</v>
          </cell>
          <cell r="F3444" t="str">
            <v>POLYPOUCH IMPRESO MONTALBAN - MONTALBAN 4 g</v>
          </cell>
          <cell r="G3444" t="str">
            <v>MCL</v>
          </cell>
          <cell r="H3444" t="str">
            <v>LAMINACION</v>
          </cell>
        </row>
        <row r="3445">
          <cell r="C3445" t="str">
            <v>32-006790</v>
          </cell>
          <cell r="D3445" t="str">
            <v>TXNVPN040A002</v>
          </cell>
          <cell r="E3445" t="str">
            <v>NUCITA VENEZOLANA. NUCIVEN, C.A.</v>
          </cell>
          <cell r="F3445" t="str">
            <v>LAMINACION IMPRESA PIRULIN 60g</v>
          </cell>
          <cell r="G3445" t="str">
            <v>CX</v>
          </cell>
          <cell r="H3445" t="str">
            <v>LAMINACION</v>
          </cell>
        </row>
        <row r="3446">
          <cell r="C3446" t="str">
            <v>32-006791</v>
          </cell>
          <cell r="D3446" t="str">
            <v>TXNVMP040A002</v>
          </cell>
          <cell r="E3446" t="str">
            <v>NUCITA VENEZOLANA. NUCIVEN, C.A.</v>
          </cell>
          <cell r="F3446" t="str">
            <v>LAMINACION IMPRESA MAX  PIRULIN 34g</v>
          </cell>
          <cell r="G3446" t="str">
            <v>CX</v>
          </cell>
          <cell r="H3446" t="str">
            <v>LAMINACION</v>
          </cell>
        </row>
        <row r="3447">
          <cell r="C3447" t="str">
            <v>01-4670</v>
          </cell>
          <cell r="D3447" t="str">
            <v>TMMMPA042A001</v>
          </cell>
          <cell r="E3447" t="str">
            <v>MOLINOS MERIDA, C.A</v>
          </cell>
          <cell r="F3447" t="str">
            <v>POLYPOUCH IMPRESO AZUCAR REFINADA 4g</v>
          </cell>
          <cell r="G3447" t="str">
            <v>MCL</v>
          </cell>
          <cell r="H3447" t="str">
            <v>LAMINACION</v>
          </cell>
        </row>
        <row r="3448">
          <cell r="C3448" t="str">
            <v>01-4671</v>
          </cell>
          <cell r="D3448" t="str">
            <v>TMMMPA042A001</v>
          </cell>
          <cell r="E3448" t="str">
            <v>MOLINOS MERIDA, C.A</v>
          </cell>
          <cell r="F3448" t="str">
            <v>POLYPOUCH SIN IMPRESIÓN</v>
          </cell>
          <cell r="G3448" t="str">
            <v>MCL</v>
          </cell>
          <cell r="H3448" t="str">
            <v>LAMINACION</v>
          </cell>
        </row>
        <row r="3449">
          <cell r="C3449" t="str">
            <v>01-4656</v>
          </cell>
          <cell r="D3449" t="str">
            <v>TXPCSC023C001</v>
          </cell>
          <cell r="E3449" t="str">
            <v xml:space="preserve">PEPSI-COLA VENEZUELA, C.A. </v>
          </cell>
          <cell r="F3449" t="str">
            <v>ETIQUETA IMPRESA SEVEN UP CERO 1,5L</v>
          </cell>
          <cell r="G3449" t="str">
            <v>CX</v>
          </cell>
          <cell r="H3449" t="str">
            <v>CORTE</v>
          </cell>
        </row>
        <row r="3450">
          <cell r="C3450" t="str">
            <v>32-006767</v>
          </cell>
          <cell r="D3450" t="str">
            <v>TMARYS096A001</v>
          </cell>
          <cell r="E3450" t="str">
            <v>ALFONZO RIVAS &amp; CIA, C.A.</v>
          </cell>
          <cell r="F3450" t="str">
            <v>LAMINACION IMPRESA YELIGHT SIN SABOR 9g</v>
          </cell>
          <cell r="G3450" t="str">
            <v>MCL</v>
          </cell>
          <cell r="H3450" t="str">
            <v>LAMINACION</v>
          </cell>
        </row>
        <row r="3451">
          <cell r="C3451" t="str">
            <v>32-006771</v>
          </cell>
          <cell r="D3451" t="str">
            <v>TMARYC096A001</v>
          </cell>
          <cell r="E3451" t="str">
            <v>ALFONZO RIVAS &amp; CIA, C.A.</v>
          </cell>
          <cell r="F3451" t="str">
            <v>LAMINACION IMPRESA YELIGHT CEREZA 12 g</v>
          </cell>
          <cell r="G3451" t="str">
            <v>MCL</v>
          </cell>
          <cell r="H3451" t="str">
            <v>LAMINACION</v>
          </cell>
        </row>
        <row r="3452">
          <cell r="C3452" t="str">
            <v>01-4655</v>
          </cell>
          <cell r="D3452" t="str">
            <v>TXPCSC023C001</v>
          </cell>
          <cell r="E3452" t="str">
            <v xml:space="preserve">PEPSI-COLA VENEZUELA, C.A. </v>
          </cell>
          <cell r="F3452" t="str">
            <v>ETIQUETA IMPRESA SEVEN UP CERO 1,5L</v>
          </cell>
          <cell r="G3452" t="str">
            <v>CX</v>
          </cell>
          <cell r="H3452" t="str">
            <v>CORTE</v>
          </cell>
        </row>
        <row r="3453">
          <cell r="C3453" t="str">
            <v>01-4657</v>
          </cell>
          <cell r="D3453" t="str">
            <v>TXPCSC023A001</v>
          </cell>
          <cell r="E3453" t="str">
            <v xml:space="preserve">PEPSI-COLA VENEZUELA, C.A. </v>
          </cell>
          <cell r="F3453" t="str">
            <v>ETIQUETA IMPRESA SEVEN UP CERO 2 L</v>
          </cell>
          <cell r="G3453" t="str">
            <v>CX</v>
          </cell>
          <cell r="H3453" t="str">
            <v>CORTE</v>
          </cell>
        </row>
        <row r="3454">
          <cell r="C3454" t="str">
            <v>01-4658</v>
          </cell>
          <cell r="D3454" t="str">
            <v>TXPCSC023A001</v>
          </cell>
          <cell r="E3454" t="str">
            <v xml:space="preserve">PEPSI-COLA VENEZUELA, C.A. </v>
          </cell>
          <cell r="F3454" t="str">
            <v>ETIQUETA IMPRESA SEVEN UP CERO 2 L</v>
          </cell>
          <cell r="G3454" t="str">
            <v>CX</v>
          </cell>
          <cell r="H3454" t="str">
            <v>CORTE</v>
          </cell>
        </row>
        <row r="3455">
          <cell r="C3455" t="str">
            <v>01-4717</v>
          </cell>
          <cell r="D3455" t="str">
            <v>TMAYGP207A001</v>
          </cell>
          <cell r="E3455" t="str">
            <v>ANAYANSI,C.A.</v>
          </cell>
          <cell r="F3455" t="str">
            <v>LINER MTP IMPRESO GARANTIA DE PUREZA</v>
          </cell>
          <cell r="G3455" t="str">
            <v>MCL</v>
          </cell>
          <cell r="H3455" t="str">
            <v>LAMINACION</v>
          </cell>
        </row>
        <row r="3456">
          <cell r="C3456" t="str">
            <v>32-006795</v>
          </cell>
          <cell r="D3456" t="str">
            <v>TXABFA065B002</v>
          </cell>
          <cell r="E3456" t="str">
            <v>ALIMENTOS BOTALON, C.A.</v>
          </cell>
          <cell r="F3456" t="str">
            <v>LAMINACION IMPRESA CAFÉ MOLIDO GOURMET FLOR DE ARAUCA 200g</v>
          </cell>
          <cell r="G3456" t="str">
            <v>CX</v>
          </cell>
          <cell r="H3456" t="str">
            <v>LAMINACION</v>
          </cell>
        </row>
        <row r="3457">
          <cell r="C3457" t="str">
            <v>01-4697</v>
          </cell>
          <cell r="D3457" t="str">
            <v>TXCPMP023A001</v>
          </cell>
          <cell r="E3457" t="str">
            <v>CERVECERIA POLAR,C.A.</v>
          </cell>
          <cell r="F3457" t="str">
            <v>ETIQUETA IMPRESA MALTIN POLAR 1,5 L PROMOCION FUTBOL FVF 2024</v>
          </cell>
          <cell r="G3457" t="str">
            <v>CX</v>
          </cell>
          <cell r="H3457" t="str">
            <v>CORTE</v>
          </cell>
        </row>
        <row r="3458">
          <cell r="C3458" t="str">
            <v>32-006793</v>
          </cell>
          <cell r="D3458" t="str">
            <v>TMARMZ076B002</v>
          </cell>
          <cell r="E3458" t="str">
            <v>ALFONZO RIVAS &amp; CIA, C.A.</v>
          </cell>
          <cell r="F3458" t="str">
            <v>LAMINACION IMPRESA MAIZINA 120 g</v>
          </cell>
          <cell r="G3458" t="str">
            <v>MCL</v>
          </cell>
          <cell r="H3458" t="str">
            <v>LAMINACION</v>
          </cell>
        </row>
        <row r="3459">
          <cell r="C3459" t="str">
            <v>32-006792</v>
          </cell>
          <cell r="D3459" t="str">
            <v>TMARMZ044D001</v>
          </cell>
          <cell r="E3459" t="str">
            <v>ALFONZO RIVAS &amp; CIA, C.A.</v>
          </cell>
          <cell r="F3459" t="str">
            <v>LAMINACION IMPRESA MAIZINA 200g</v>
          </cell>
          <cell r="G3459" t="str">
            <v>MCL</v>
          </cell>
          <cell r="H3459" t="str">
            <v>LAMINACION</v>
          </cell>
        </row>
        <row r="3460">
          <cell r="C3460" t="str">
            <v>32-006782</v>
          </cell>
          <cell r="D3460" t="str">
            <v>TMARMZ044D001</v>
          </cell>
          <cell r="E3460" t="str">
            <v>ALFONZO RIVAS &amp; CIA, C.A.</v>
          </cell>
          <cell r="F3460" t="str">
            <v>LAMINACION IMPRESA MAIZINA 200g</v>
          </cell>
          <cell r="G3460" t="str">
            <v>MCL</v>
          </cell>
          <cell r="H3460" t="str">
            <v>LAMINACION</v>
          </cell>
        </row>
        <row r="3461">
          <cell r="C3461" t="str">
            <v>01-4682</v>
          </cell>
          <cell r="D3461" t="str">
            <v>TMIBIT045A001</v>
          </cell>
          <cell r="E3461" t="str">
            <v>INDUSTRIAS IBERIA, C.A.</v>
          </cell>
          <cell r="F3461" t="str">
            <v xml:space="preserve">LAMINACION IMPRESA INFUSION HIERBABUENA </v>
          </cell>
          <cell r="G3461" t="str">
            <v>MCL</v>
          </cell>
          <cell r="H3461" t="str">
            <v>LAMINACION</v>
          </cell>
        </row>
        <row r="3462">
          <cell r="C3462" t="str">
            <v>01-4707</v>
          </cell>
          <cell r="D3462" t="str">
            <v>TXPACP020A001</v>
          </cell>
          <cell r="E3462" t="str">
            <v>PEPSICO ALIMENTOS, S.C.A.</v>
          </cell>
          <cell r="F3462" t="str">
            <v>CINTA PROMOCIONAL IMPRESA PONTE LA 10</v>
          </cell>
          <cell r="G3462" t="str">
            <v>CX</v>
          </cell>
          <cell r="H3462" t="str">
            <v>CORTE</v>
          </cell>
        </row>
        <row r="3463">
          <cell r="C3463" t="str">
            <v>01-4729</v>
          </cell>
          <cell r="D3463" t="str">
            <v>TXDNMM070A001</v>
          </cell>
          <cell r="E3463" t="str">
            <v>DISTRIBUIDORA NACIONAL 2000, C.A.</v>
          </cell>
          <cell r="F3463" t="str">
            <v>LAMINACION IMPRESA CAFÉ MAS POR MENOS PREMIUM 200g</v>
          </cell>
          <cell r="G3463" t="str">
            <v>CX</v>
          </cell>
          <cell r="H3463" t="str">
            <v>LAMINACION</v>
          </cell>
        </row>
        <row r="3464">
          <cell r="C3464" t="str">
            <v>32-006783</v>
          </cell>
          <cell r="D3464" t="str">
            <v>TMARMZ044A001</v>
          </cell>
          <cell r="E3464" t="str">
            <v>ALFONZO RIVAS &amp; CIA, C.A.</v>
          </cell>
          <cell r="F3464" t="str">
            <v>LAMINACION IMPRESA MAIZINA 90 g</v>
          </cell>
          <cell r="G3464" t="str">
            <v>MCL</v>
          </cell>
          <cell r="H3464" t="str">
            <v>LAMINACION</v>
          </cell>
        </row>
        <row r="3465">
          <cell r="C3465" t="str">
            <v>32-006784</v>
          </cell>
          <cell r="D3465" t="str">
            <v>TMARMZ044A001</v>
          </cell>
          <cell r="E3465" t="str">
            <v>ALFONZO RIVAS &amp; CIA, C.A.</v>
          </cell>
          <cell r="F3465" t="str">
            <v>LAMINACION IMPRESA MAIZINA 90 g</v>
          </cell>
          <cell r="G3465" t="str">
            <v>MCL</v>
          </cell>
          <cell r="H3465" t="str">
            <v>LAMINACION</v>
          </cell>
        </row>
        <row r="3466">
          <cell r="C3466" t="str">
            <v>01-4683</v>
          </cell>
          <cell r="D3466" t="str">
            <v>TMIBIM045A001</v>
          </cell>
          <cell r="E3466" t="str">
            <v>INDUSTRIAS IBERIA, C.A.</v>
          </cell>
          <cell r="F3466" t="str">
            <v xml:space="preserve">LAMINACIÓN IMPRESA INFUSIÓN MANZANILLA </v>
          </cell>
          <cell r="G3466" t="str">
            <v>MCL</v>
          </cell>
          <cell r="H3466" t="str">
            <v>LAMINACION</v>
          </cell>
        </row>
        <row r="3467">
          <cell r="C3467" t="str">
            <v>01-4682</v>
          </cell>
          <cell r="D3467" t="str">
            <v>TMIBIT045A001</v>
          </cell>
          <cell r="E3467" t="str">
            <v>INDUSTRIAS IBERIA, C.A.</v>
          </cell>
          <cell r="F3467" t="str">
            <v xml:space="preserve">LAMINACION IMPRESA INFUSION HIERBABUENA </v>
          </cell>
          <cell r="G3467" t="str">
            <v>MCL</v>
          </cell>
          <cell r="H3467" t="str">
            <v>LAMINACION</v>
          </cell>
        </row>
        <row r="3468">
          <cell r="C3468" t="str">
            <v>01-4704</v>
          </cell>
          <cell r="D3468" t="str">
            <v>TXPACH049A001</v>
          </cell>
          <cell r="E3468" t="str">
            <v>PEPSICO ALIMENTOS, S.C.A.</v>
          </cell>
          <cell r="F3468" t="str">
            <v>LAMINACION IMPRESA CHICHARRON 180g</v>
          </cell>
          <cell r="G3468" t="str">
            <v>CX</v>
          </cell>
          <cell r="H3468" t="str">
            <v>LAMINACION</v>
          </cell>
        </row>
        <row r="3469">
          <cell r="C3469" t="str">
            <v>01-4593</v>
          </cell>
          <cell r="D3469" t="str">
            <v>TMCLVM089A001</v>
          </cell>
          <cell r="E3469" t="str">
            <v>CELOVEN, C.A.</v>
          </cell>
          <cell r="F3469" t="str">
            <v>LAMINACION IMPRESA DECOCEL SOLIDO VERDE MANZANA P-375</v>
          </cell>
          <cell r="G3469" t="str">
            <v>MCL</v>
          </cell>
          <cell r="H3469" t="str">
            <v>LAMINACION</v>
          </cell>
        </row>
        <row r="3470">
          <cell r="C3470" t="str">
            <v>01-4599</v>
          </cell>
          <cell r="D3470" t="str">
            <v>TMCLFU089A001</v>
          </cell>
          <cell r="E3470" t="str">
            <v>CELOVEN, C.A.</v>
          </cell>
          <cell r="F3470" t="str">
            <v>LAMINACION IMPRESA DECOCEL SOLIDO FUCSIA</v>
          </cell>
          <cell r="G3470" t="str">
            <v>MCL</v>
          </cell>
          <cell r="H3470" t="str">
            <v>LAMINACION</v>
          </cell>
        </row>
        <row r="3471">
          <cell r="C3471" t="str">
            <v>32-006778</v>
          </cell>
          <cell r="D3471" t="str">
            <v>TXTFCA050A001</v>
          </cell>
          <cell r="E3471" t="str">
            <v>INVERSIONES TORREFACCION DEL CAFÉ, C.A</v>
          </cell>
          <cell r="F3471" t="str">
            <v>LAMINACION IMPRESA CAFÉ AMANECER MOLIDO GOURMET 200g</v>
          </cell>
          <cell r="G3471" t="str">
            <v>CX</v>
          </cell>
          <cell r="H3471" t="str">
            <v>LAMINACION</v>
          </cell>
        </row>
        <row r="3472">
          <cell r="C3472" t="str">
            <v>01-4699</v>
          </cell>
          <cell r="D3472" t="str">
            <v>TXPANP040C001</v>
          </cell>
          <cell r="E3472" t="str">
            <v>PEPSICO ALIMENTOS, S.C.A.</v>
          </cell>
          <cell r="F3472" t="str">
            <v>LAMINACION IMPRESA NATUCHIP PLATANITOS 42g</v>
          </cell>
          <cell r="G3472" t="str">
            <v>CX</v>
          </cell>
          <cell r="H3472" t="str">
            <v>LAMINACION</v>
          </cell>
        </row>
        <row r="3473">
          <cell r="C3473" t="str">
            <v>01-4700</v>
          </cell>
          <cell r="D3473" t="str">
            <v>TXPANP040A001</v>
          </cell>
          <cell r="E3473" t="str">
            <v>PEPSICO ALIMENTOS, S.C.A.</v>
          </cell>
          <cell r="F3473" t="str">
            <v>LAMINACION IMPRESA NATUCHIPS PLATANITOS 80g</v>
          </cell>
          <cell r="G3473" t="str">
            <v>CX</v>
          </cell>
          <cell r="H3473" t="str">
            <v>LAMINACION</v>
          </cell>
        </row>
        <row r="3474">
          <cell r="C3474" t="str">
            <v>01-4701</v>
          </cell>
          <cell r="D3474" t="str">
            <v>TXPARO040B002</v>
          </cell>
          <cell r="E3474" t="str">
            <v>PEPSICO ALIMENTOS, S.C.A.</v>
          </cell>
          <cell r="F3474" t="str">
            <v>LAMINACION IMPRESA RUFFLES ORIGINAL 36g (LINEA NOSOTRAS)</v>
          </cell>
          <cell r="G3474" t="str">
            <v>CX</v>
          </cell>
          <cell r="H3474" t="str">
            <v>LAMINACION</v>
          </cell>
        </row>
        <row r="3475">
          <cell r="C3475" t="str">
            <v>01-4739</v>
          </cell>
          <cell r="D3475" t="str">
            <v>TXPATR049C003</v>
          </cell>
          <cell r="E3475" t="str">
            <v>PEPSICO ALIMENTOS, S.C.A.</v>
          </cell>
          <cell r="F3475" t="str">
            <v>LAMINACION IMPRESA DE TODITO RESUELTO XXL 400g</v>
          </cell>
          <cell r="G3475" t="str">
            <v>CX</v>
          </cell>
          <cell r="H3475" t="str">
            <v>LAMINACION</v>
          </cell>
        </row>
        <row r="3476">
          <cell r="C3476" t="str">
            <v>21-0459</v>
          </cell>
          <cell r="D3476" t="str">
            <v>TXAMAQ042A001</v>
          </cell>
          <cell r="E3476" t="str">
            <v>ALIMENTOS MUNCHY, C.A.</v>
          </cell>
          <cell r="F3476" t="str">
            <v>LAMINACION IMPRESA ANAQUEL MUNCHY</v>
          </cell>
          <cell r="G3476" t="str">
            <v>CX</v>
          </cell>
          <cell r="H3476" t="str">
            <v>LAMINACION</v>
          </cell>
        </row>
        <row r="3477">
          <cell r="C3477" t="str">
            <v>21-0473</v>
          </cell>
          <cell r="D3477" t="str">
            <v>TMMCAE060A001</v>
          </cell>
          <cell r="E3477" t="str">
            <v>JENACA C.A.</v>
          </cell>
          <cell r="F3477" t="str">
            <v>POLYPOUCH IMPRESO ANTIGRASO ESTANDAR</v>
          </cell>
          <cell r="G3477" t="str">
            <v>MCL</v>
          </cell>
          <cell r="H3477" t="str">
            <v>LAMINACION</v>
          </cell>
        </row>
        <row r="3478">
          <cell r="C3478" t="str">
            <v>01-4727</v>
          </cell>
          <cell r="D3478" t="str">
            <v>TMCCTM1270001</v>
          </cell>
          <cell r="E3478" t="str">
            <v>PRODUCTOS ALIMENTOS COOK CHILL, C.A.</v>
          </cell>
          <cell r="F3478" t="str">
            <v>LAMINACION TAPAS MINITINA SIN IMPRESIÓN</v>
          </cell>
          <cell r="G3478" t="str">
            <v>MCL</v>
          </cell>
          <cell r="H3478" t="str">
            <v>LAMINACION</v>
          </cell>
        </row>
        <row r="3479">
          <cell r="C3479" t="str">
            <v>01-4744</v>
          </cell>
          <cell r="D3479" t="str">
            <v>TMAPTG0780001</v>
          </cell>
          <cell r="E3479" t="str">
            <v>ALIMENTOS POLAR COMERCIAL, C.A.</v>
          </cell>
          <cell r="F3479" t="str">
            <v>LAMINACION PARA TAPAS GALON SIN IMPRESIÓN</v>
          </cell>
          <cell r="G3479" t="str">
            <v>MCL</v>
          </cell>
          <cell r="H3479" t="str">
            <v>LAMINACION</v>
          </cell>
        </row>
        <row r="3480">
          <cell r="C3480" t="str">
            <v>21-0462</v>
          </cell>
          <cell r="D3480" t="str">
            <v>TXSPKV039A002</v>
          </cell>
          <cell r="E3480" t="str">
            <v>C.A. SUCESORA DE JOSE PUIG &amp; CIA</v>
          </cell>
          <cell r="F3480" t="str">
            <v>LAMINACION IMPRESA KATY VAINILLA 32g</v>
          </cell>
          <cell r="G3480" t="str">
            <v>CX</v>
          </cell>
          <cell r="H3480" t="str">
            <v>LAMINACION</v>
          </cell>
        </row>
        <row r="3481">
          <cell r="C3481" t="str">
            <v>01-4646</v>
          </cell>
          <cell r="D3481" t="str">
            <v>TMCPGF072A002</v>
          </cell>
          <cell r="E3481" t="str">
            <v>CENTRAL EL PALMAR S.A.</v>
          </cell>
          <cell r="F3481" t="str">
            <v>LAMINACION IMPRESA GELATINA GELLA FRESA 90g</v>
          </cell>
          <cell r="G3481" t="str">
            <v>MCL</v>
          </cell>
          <cell r="H3481" t="str">
            <v>LAMINACION</v>
          </cell>
        </row>
        <row r="3482">
          <cell r="C3482" t="str">
            <v>01-4681</v>
          </cell>
          <cell r="D3482" t="str">
            <v>TMIBIN045A001</v>
          </cell>
          <cell r="E3482" t="str">
            <v>INDUSTRIAS IBERIA, C.A.</v>
          </cell>
          <cell r="F3482" t="str">
            <v>LAMINACION IMPRESA INFUSION TE NEGRO</v>
          </cell>
          <cell r="G3482" t="str">
            <v>MCL</v>
          </cell>
          <cell r="H3482" t="str">
            <v>LAMINACION</v>
          </cell>
        </row>
        <row r="3483">
          <cell r="C3483" t="str">
            <v>01-4714</v>
          </cell>
          <cell r="D3483" t="str">
            <v>TMCPPJ072A001</v>
          </cell>
          <cell r="E3483" t="str">
            <v>CENTRAL EL PALMAR S.A.</v>
          </cell>
          <cell r="F3483" t="str">
            <v>LAMINACION IMPRESA PAPELON LIMON JENGIBRE 115g</v>
          </cell>
          <cell r="G3483" t="str">
            <v>MCL</v>
          </cell>
          <cell r="H3483" t="str">
            <v>LAMINACION</v>
          </cell>
        </row>
        <row r="3484">
          <cell r="C3484" t="str">
            <v>01-4740</v>
          </cell>
          <cell r="D3484" t="str">
            <v>TMDSCR130A003</v>
          </cell>
          <cell r="E3484" t="str">
            <v>DEL SUR C.A.</v>
          </cell>
          <cell r="F3484" t="str">
            <v>LAMINACION IMPRESA CAFÉ RIMOLY AL VACIO 256 g</v>
          </cell>
          <cell r="G3484" t="str">
            <v>MCL</v>
          </cell>
          <cell r="H3484" t="str">
            <v>LAMINACION</v>
          </cell>
        </row>
        <row r="3485">
          <cell r="C3485" t="str">
            <v>01-4592</v>
          </cell>
          <cell r="D3485" t="str">
            <v>TMCLAI089A001</v>
          </cell>
          <cell r="E3485" t="str">
            <v>CELOVEN, C.A.</v>
          </cell>
          <cell r="F3485" t="str">
            <v>LAMINACION IMPRESA DECOCEL AZUL INTENSO P-287</v>
          </cell>
          <cell r="G3485" t="str">
            <v>MCL</v>
          </cell>
          <cell r="H3485" t="str">
            <v>LAMINACION</v>
          </cell>
        </row>
        <row r="3486">
          <cell r="C3486" t="str">
            <v>01-4590</v>
          </cell>
          <cell r="D3486" t="str">
            <v>TMCLVP089A001</v>
          </cell>
          <cell r="E3486" t="str">
            <v>CELOVEN, C.A.</v>
          </cell>
          <cell r="F3486" t="str">
            <v>LAMINACION IMPRESA DECOCEL SOLIDO VERDE PIGMENTADO</v>
          </cell>
          <cell r="G3486" t="str">
            <v>MCL</v>
          </cell>
          <cell r="H3486" t="str">
            <v>CORTE</v>
          </cell>
        </row>
        <row r="3487">
          <cell r="C3487" t="str">
            <v>01-4738</v>
          </cell>
          <cell r="D3487" t="str">
            <v>TMICPS0420001</v>
          </cell>
          <cell r="E3487" t="str">
            <v>INDUSTRIAS CORPAÑAL,C.A.</v>
          </cell>
          <cell r="F3487" t="str">
            <v>POLYPOUCH SILICONADO SIN IMPRESIÓN</v>
          </cell>
          <cell r="G3487" t="str">
            <v>MCL</v>
          </cell>
          <cell r="H3487" t="str">
            <v>LAMINACION</v>
          </cell>
        </row>
        <row r="3488">
          <cell r="C3488" t="str">
            <v>01-4713</v>
          </cell>
          <cell r="D3488" t="str">
            <v>TMCPPH072A001</v>
          </cell>
          <cell r="E3488" t="str">
            <v>CENTRAL EL PALMAR S.A.</v>
          </cell>
          <cell r="F3488" t="str">
            <v>LAMINACION IMPRESA PAPELON LIMON HIERBABUENA 115g</v>
          </cell>
          <cell r="G3488" t="str">
            <v>MCL</v>
          </cell>
          <cell r="H3488" t="str">
            <v>LAMINACION</v>
          </cell>
        </row>
        <row r="3489">
          <cell r="C3489" t="str">
            <v>01-4712</v>
          </cell>
          <cell r="D3489" t="str">
            <v>TMCPPN083A001</v>
          </cell>
          <cell r="E3489" t="str">
            <v>CENTRAL EL PALMAR S.A.</v>
          </cell>
          <cell r="F3489" t="str">
            <v>LAMINACION IMPRESA PAPELON NATURAL 500g</v>
          </cell>
          <cell r="G3489" t="str">
            <v>MCL</v>
          </cell>
          <cell r="H3489" t="str">
            <v>LAMINACION</v>
          </cell>
        </row>
        <row r="3490">
          <cell r="C3490" t="str">
            <v>32-006800</v>
          </cell>
          <cell r="D3490" t="str">
            <v>TMPSPP0700020</v>
          </cell>
          <cell r="E3490" t="str">
            <v>PRODUCTOS SUBLIME, S.A.</v>
          </cell>
          <cell r="F3490" t="str">
            <v>POLYPOUCH SIN IMPRESIÓN</v>
          </cell>
          <cell r="G3490" t="str">
            <v>MCL</v>
          </cell>
          <cell r="H3490" t="str">
            <v>LAMINACION</v>
          </cell>
        </row>
        <row r="3491">
          <cell r="C3491" t="str">
            <v>01-4741</v>
          </cell>
          <cell r="D3491" t="str">
            <v>TMAPAL121A001</v>
          </cell>
          <cell r="E3491" t="str">
            <v>ALIMENTOS POLAR COMERCIAL, C.A.</v>
          </cell>
          <cell r="F3491" t="str">
            <v>ALUMINIO LAMINADO IMPRESO MAVESA 500g</v>
          </cell>
          <cell r="G3491" t="str">
            <v>MCL</v>
          </cell>
          <cell r="H3491" t="str">
            <v>LAMINACION</v>
          </cell>
        </row>
        <row r="3492">
          <cell r="C3492" t="str">
            <v>01-4742</v>
          </cell>
          <cell r="D3492" t="str">
            <v>TMAPAL121B001</v>
          </cell>
          <cell r="E3492" t="str">
            <v>ALIMENTOS POLAR COMERCIAL, C.A.</v>
          </cell>
          <cell r="F3492" t="str">
            <v>ALUMINIO LAMINADO IMPRESO MAVESA 250 g</v>
          </cell>
          <cell r="G3492" t="str">
            <v>MCL</v>
          </cell>
          <cell r="H3492" t="str">
            <v>LAMINACION</v>
          </cell>
        </row>
        <row r="3493">
          <cell r="C3493" t="str">
            <v>01-4743</v>
          </cell>
          <cell r="D3493" t="str">
            <v>TMAPAL121C001</v>
          </cell>
          <cell r="E3493" t="str">
            <v>ALIMENTOS POLAR COMERCIAL, C.A.</v>
          </cell>
          <cell r="F3493" t="str">
            <v>ALUMINIO LAMINADO IMPRESO MAVESA 1 Kg</v>
          </cell>
          <cell r="G3493" t="str">
            <v>MCL</v>
          </cell>
          <cell r="H3493" t="str">
            <v>LAMINACION</v>
          </cell>
        </row>
        <row r="3494">
          <cell r="C3494" t="str">
            <v>21-0461</v>
          </cell>
          <cell r="D3494" t="str">
            <v xml:space="preserve">TXSPDM039B002 </v>
          </cell>
          <cell r="E3494" t="str">
            <v>C.A. SUCESORA DE JOSE PUIG &amp; CIA</v>
          </cell>
          <cell r="F3494" t="str">
            <v>LAMINACIÓN IMPRESA DELICIAS MARIA CHOCOLATE 34 g.</v>
          </cell>
          <cell r="G3494" t="str">
            <v>CX</v>
          </cell>
          <cell r="H3494" t="str">
            <v>LAMINACION</v>
          </cell>
        </row>
        <row r="3495">
          <cell r="C3495" t="str">
            <v>21-0468</v>
          </cell>
          <cell r="D3495" t="str">
            <v>TXNVCL096B002</v>
          </cell>
          <cell r="E3495" t="str">
            <v>NESTLE VENEZUELA, S.A.</v>
          </cell>
          <cell r="F3495" t="str">
            <v>LAMINACION IMPRESA CERELAC 900g</v>
          </cell>
          <cell r="G3495" t="str">
            <v>CX</v>
          </cell>
          <cell r="H3495" t="str">
            <v>LAMINACION</v>
          </cell>
        </row>
        <row r="3496">
          <cell r="C3496" t="str">
            <v>01-4752</v>
          </cell>
          <cell r="D3496" t="str">
            <v>TXPAMJ049A001</v>
          </cell>
          <cell r="E3496" t="str">
            <v>PEPSICO ALIMENTOS, S.C.A.</v>
          </cell>
          <cell r="F3496" t="str">
            <v>LAMINACION IMPRESA MANI JACKS 175g</v>
          </cell>
          <cell r="G3496" t="str">
            <v>CX</v>
          </cell>
          <cell r="H3496" t="str">
            <v>LAMINACION</v>
          </cell>
        </row>
        <row r="3497">
          <cell r="C3497" t="str">
            <v>01-4766</v>
          </cell>
          <cell r="D3497" t="str">
            <v>TXPCGP023A001</v>
          </cell>
          <cell r="E3497" t="str">
            <v xml:space="preserve">PEPSI-COLA VENEZUELA, C.A. </v>
          </cell>
          <cell r="F3497" t="str">
            <v>ETIQUETA IMPRESA GOLDEN PIÑA 1L</v>
          </cell>
          <cell r="G3497" t="str">
            <v>CX</v>
          </cell>
          <cell r="H3497" t="str">
            <v>CORTE</v>
          </cell>
        </row>
        <row r="3498">
          <cell r="C3498" t="str">
            <v>32-006796</v>
          </cell>
          <cell r="D3498" t="str">
            <v>TXHCFS029A001</v>
          </cell>
          <cell r="E3498" t="str">
            <v>HELADOS CALI, C.A.</v>
          </cell>
          <cell r="F3498" t="str">
            <v>ENVOLTORIO IMPRESO HELADOS FRESS FRESA 70cm3</v>
          </cell>
          <cell r="G3498" t="str">
            <v>CX</v>
          </cell>
          <cell r="H3498" t="str">
            <v>CORTE</v>
          </cell>
        </row>
        <row r="3499">
          <cell r="C3499" t="str">
            <v>01-4767</v>
          </cell>
          <cell r="D3499" t="str">
            <v>TXPCPL023A002</v>
          </cell>
          <cell r="E3499" t="str">
            <v xml:space="preserve">PEPSI-COLA VENEZUELA, C.A. </v>
          </cell>
          <cell r="F3499" t="str">
            <v>ETIQUETA IMPRESA PEPSI LIGHT 2L</v>
          </cell>
          <cell r="G3499" t="str">
            <v>CX</v>
          </cell>
          <cell r="H3499" t="str">
            <v>CORTE</v>
          </cell>
        </row>
        <row r="3500">
          <cell r="C3500" t="str">
            <v>32-006798</v>
          </cell>
          <cell r="D3500" t="str">
            <v>TMARFR040A001</v>
          </cell>
          <cell r="E3500" t="str">
            <v>ALFONZO RIVAS &amp; CIA, C.A.</v>
          </cell>
          <cell r="F3500" t="str">
            <v>LAMINACION IMPRESA FLIPS FUDGE FRESA 50g</v>
          </cell>
          <cell r="G3500" t="str">
            <v>MCL</v>
          </cell>
          <cell r="H3500" t="str">
            <v>LAMINACION</v>
          </cell>
        </row>
        <row r="3501">
          <cell r="C3501" t="str">
            <v>32-006799</v>
          </cell>
          <cell r="D3501" t="str">
            <v>TMARFF040A002</v>
          </cell>
          <cell r="E3501" t="str">
            <v>ALFONZO RIVAS &amp; CIA, C.A.</v>
          </cell>
          <cell r="F3501" t="str">
            <v>LAMINACION IMPRESA FLIPS FUDGE CHOCOLATE 50g</v>
          </cell>
          <cell r="G3501" t="str">
            <v>CX</v>
          </cell>
          <cell r="H3501" t="str">
            <v>LAMINACION</v>
          </cell>
        </row>
        <row r="3502">
          <cell r="C3502" t="str">
            <v>01-4758</v>
          </cell>
          <cell r="D3502" t="str">
            <v>TXPACB031C001</v>
          </cell>
          <cell r="E3502" t="str">
            <v>PEPSICO ALIMENTOS, S.C.A.</v>
          </cell>
          <cell r="F3502" t="str">
            <v>LAMINACION IMPRESA CHEETOS BOLIQUESO 25g</v>
          </cell>
          <cell r="G3502" t="str">
            <v>CX</v>
          </cell>
          <cell r="H3502" t="str">
            <v>LAMINACION</v>
          </cell>
        </row>
        <row r="3503">
          <cell r="C3503" t="str">
            <v>01-4747</v>
          </cell>
          <cell r="D3503" t="str">
            <v>TXPAPM040A001</v>
          </cell>
          <cell r="E3503" t="str">
            <v>PEPSICO ALIMENTOS, S.C.A.</v>
          </cell>
          <cell r="F3503" t="str">
            <v>LAMINACION IMPRESA PEPITO MUNDO MARINO 80g</v>
          </cell>
          <cell r="G3503" t="str">
            <v>CX</v>
          </cell>
          <cell r="H3503" t="str">
            <v>LAMINACION</v>
          </cell>
        </row>
        <row r="3504">
          <cell r="C3504" t="str">
            <v>01-4746</v>
          </cell>
          <cell r="D3504" t="str">
            <v>TXPAPM031A001</v>
          </cell>
          <cell r="E3504" t="str">
            <v>PEPSICO ALIMENTOS, S.C.A.</v>
          </cell>
          <cell r="F3504" t="str">
            <v>LAMINACION IMPRESA PEPITO MUNDO MARINO 25g</v>
          </cell>
          <cell r="G3504" t="str">
            <v>CX</v>
          </cell>
          <cell r="H3504" t="str">
            <v>LAMINACION</v>
          </cell>
        </row>
        <row r="3505">
          <cell r="C3505" t="str">
            <v>01-4753</v>
          </cell>
          <cell r="D3505" t="str">
            <v>TXPATR040B003</v>
          </cell>
          <cell r="E3505" t="str">
            <v>PEPSICO ALIMENTOS, S.C.A.</v>
          </cell>
          <cell r="F3505" t="str">
            <v>LAMINACION IMPRESA DE TODITO RESUELTO 45g</v>
          </cell>
          <cell r="G3505" t="str">
            <v>CX</v>
          </cell>
          <cell r="H3505" t="str">
            <v>LAMINACION</v>
          </cell>
        </row>
        <row r="3506">
          <cell r="C3506" t="str">
            <v>01-4754</v>
          </cell>
          <cell r="D3506" t="str">
            <v>TXPATR040A003</v>
          </cell>
          <cell r="E3506" t="str">
            <v>PEPSICO ALIMENTOS, S.C.A.</v>
          </cell>
          <cell r="F3506" t="str">
            <v>LAMINACION IMPRESA DE TODITO RESUELTO 130g</v>
          </cell>
          <cell r="G3506" t="str">
            <v>CX</v>
          </cell>
          <cell r="H3506" t="str">
            <v>LAMINACION</v>
          </cell>
        </row>
        <row r="3507">
          <cell r="C3507" t="str">
            <v>01-4730</v>
          </cell>
          <cell r="D3507" t="str">
            <v>TXAVEM028D001</v>
          </cell>
          <cell r="E3507" t="str">
            <v>AMCOR RIGID PACKAGING DE VENEZUELA, S.A.</v>
          </cell>
          <cell r="F3507" t="str">
            <v>ETIQUETA IMPRESA MINALBA 355cc</v>
          </cell>
          <cell r="G3507" t="str">
            <v>CX</v>
          </cell>
          <cell r="H3507" t="str">
            <v>CORTE</v>
          </cell>
        </row>
        <row r="3508">
          <cell r="C3508" t="str">
            <v>01-4731</v>
          </cell>
          <cell r="D3508" t="str">
            <v>TXAVEM028A001</v>
          </cell>
          <cell r="E3508" t="str">
            <v>AMCOR RIGID PACKAGING DE VENEZUELA, S.A.</v>
          </cell>
          <cell r="F3508" t="str">
            <v>ETIQUETA IMPRESA MINALBA 1,5 L</v>
          </cell>
          <cell r="G3508" t="str">
            <v>CX</v>
          </cell>
          <cell r="H3508" t="str">
            <v>CORTE</v>
          </cell>
        </row>
        <row r="3509">
          <cell r="C3509" t="str">
            <v>01-4732</v>
          </cell>
          <cell r="D3509" t="str">
            <v>TXAVEM028B001</v>
          </cell>
          <cell r="E3509" t="str">
            <v>AMCOR RIGID PACKAGING DE VENEZUELA, S.A.</v>
          </cell>
          <cell r="F3509" t="str">
            <v>ETIQUETA  IMPRESA MINALBA 5 L</v>
          </cell>
          <cell r="G3509" t="str">
            <v>CX</v>
          </cell>
          <cell r="H3509" t="str">
            <v>CORTE</v>
          </cell>
        </row>
        <row r="3510">
          <cell r="C3510" t="str">
            <v>32-006803</v>
          </cell>
          <cell r="D3510" t="str">
            <v>TMARTD103A001</v>
          </cell>
          <cell r="E3510" t="str">
            <v>ALFONZO RIVAS &amp; CIA, C.A.</v>
          </cell>
          <cell r="F3510" t="str">
            <v>LAMINACION IMPRESA TE LISTO DURAZNO 90g</v>
          </cell>
          <cell r="G3510" t="str">
            <v>MCL</v>
          </cell>
          <cell r="H3510" t="str">
            <v>LAMINACION</v>
          </cell>
        </row>
        <row r="3511">
          <cell r="C3511" t="str">
            <v>01-4761</v>
          </cell>
          <cell r="D3511" t="str">
            <v>TXPARP040B001</v>
          </cell>
          <cell r="E3511" t="str">
            <v>PEPSICO ALIMENTOS, S.C.A.</v>
          </cell>
          <cell r="F3511" t="str">
            <v>LAMINACION IMPRESA RAQUETY PICANTE 36g</v>
          </cell>
          <cell r="G3511" t="str">
            <v>CX</v>
          </cell>
          <cell r="H3511" t="str">
            <v>LAMINACION</v>
          </cell>
        </row>
        <row r="3512">
          <cell r="C3512" t="str">
            <v>01-4762</v>
          </cell>
          <cell r="D3512" t="str">
            <v>TXPARS040C001</v>
          </cell>
          <cell r="E3512" t="str">
            <v>PEPSICO ALIMENTOS, S.C.A.</v>
          </cell>
          <cell r="F3512" t="str">
            <v>LAMINACION IMPRESA RAQUETY QUESO 36g</v>
          </cell>
          <cell r="G3512" t="str">
            <v>CX</v>
          </cell>
          <cell r="H3512" t="str">
            <v>LAMINACION</v>
          </cell>
        </row>
        <row r="3513">
          <cell r="C3513" t="str">
            <v>01-4677</v>
          </cell>
          <cell r="D3513" t="str">
            <v>TMMCLU2070001</v>
          </cell>
          <cell r="E3513" t="str">
            <v>MAXI CUAJO, C.A.</v>
          </cell>
          <cell r="F3513" t="str">
            <v>LAMINACION LINER INDUCCION UNIVERSAL SIN IMPRESIÓN</v>
          </cell>
          <cell r="G3513" t="str">
            <v>MCL</v>
          </cell>
          <cell r="H3513" t="str">
            <v>LAMINACION</v>
          </cell>
        </row>
        <row r="3514">
          <cell r="C3514" t="str">
            <v>01-4775</v>
          </cell>
          <cell r="D3514" t="str">
            <v>TMMCLU2070001</v>
          </cell>
          <cell r="E3514" t="str">
            <v>MAGGIE PAUL</v>
          </cell>
          <cell r="F3514" t="str">
            <v>LAMINACION LINER INDUCCION UNIVERSAL SIN IMPRESIÓN</v>
          </cell>
          <cell r="G3514" t="str">
            <v>MCL</v>
          </cell>
          <cell r="H3514" t="str">
            <v>LAMINACION</v>
          </cell>
        </row>
        <row r="3515">
          <cell r="C3515" t="str">
            <v>32-006743</v>
          </cell>
          <cell r="D3515" t="str">
            <v>TXABSG096A002</v>
          </cell>
          <cell r="E3515" t="str">
            <v>ALIMENTOS BOTALON, C.A.</v>
          </cell>
          <cell r="F3515" t="str">
            <v>LAMINACION IMPRESA CAFÉ TOSTADO EN GRANO SAN SALVADOR 1 kg</v>
          </cell>
          <cell r="G3515" t="str">
            <v>CX</v>
          </cell>
          <cell r="H3515" t="str">
            <v>LAMINACION</v>
          </cell>
        </row>
        <row r="3516">
          <cell r="C3516" t="str">
            <v>01-4745</v>
          </cell>
          <cell r="D3516" t="str">
            <v>TXPARP031A001</v>
          </cell>
          <cell r="E3516" t="str">
            <v>PEPSICO ALIMENTOS, S.C.A.</v>
          </cell>
          <cell r="F3516" t="str">
            <v>LAMINACION IMPRESA RAQUETY PICANTE 18g</v>
          </cell>
          <cell r="G3516" t="str">
            <v>CX</v>
          </cell>
          <cell r="H3516" t="str">
            <v>LAMINACION</v>
          </cell>
        </row>
        <row r="3517">
          <cell r="C3517" t="str">
            <v>01-4748</v>
          </cell>
          <cell r="D3517" t="str">
            <v>TXPANP040A001</v>
          </cell>
          <cell r="E3517" t="str">
            <v>PEPSICO ALIMENTOS, S.C.A.</v>
          </cell>
          <cell r="F3517" t="str">
            <v>LAMINACION IMPRESA NATUCHIPS PLATANITOS 80g</v>
          </cell>
          <cell r="G3517" t="str">
            <v>CX</v>
          </cell>
          <cell r="H3517" t="str">
            <v>LAMINACION</v>
          </cell>
        </row>
        <row r="3518">
          <cell r="C3518" t="str">
            <v>01-4757</v>
          </cell>
          <cell r="D3518" t="str">
            <v>TXPAMP036A002</v>
          </cell>
          <cell r="E3518" t="str">
            <v>PEPSICO ALIMENTOS, S.C.A.</v>
          </cell>
          <cell r="F3518" t="str">
            <v>LAMINACION IMPRESA CHEETOS MEGA PUFF 110g</v>
          </cell>
          <cell r="G3518" t="str">
            <v>CX</v>
          </cell>
          <cell r="H3518" t="str">
            <v>LAMINACION</v>
          </cell>
        </row>
        <row r="3519">
          <cell r="C3519" t="str">
            <v>32-006804</v>
          </cell>
          <cell r="D3519" t="str">
            <v>TXNVPI039A002</v>
          </cell>
          <cell r="E3519" t="str">
            <v>NUCITA VENEZOLANA. NUCIVEN, C.A.</v>
          </cell>
          <cell r="F3519" t="str">
            <v>LAMINACION IMPRESA PIRULIN LUJO</v>
          </cell>
          <cell r="G3519" t="str">
            <v>CX</v>
          </cell>
          <cell r="H3519" t="str">
            <v>LAMINACION</v>
          </cell>
        </row>
        <row r="3520">
          <cell r="C3520" t="str">
            <v>32-006805</v>
          </cell>
          <cell r="D3520" t="str">
            <v>TXNVPN040A002</v>
          </cell>
          <cell r="E3520" t="str">
            <v>NUCITA VENEZOLANA. NUCIVEN, C.A.</v>
          </cell>
          <cell r="F3520" t="str">
            <v>LAMINACION IMPRESA PIRULIN 60g</v>
          </cell>
          <cell r="G3520" t="str">
            <v>CX</v>
          </cell>
          <cell r="H3520" t="str">
            <v>LAMINACION</v>
          </cell>
        </row>
        <row r="3521">
          <cell r="C3521" t="str">
            <v>01-4777</v>
          </cell>
          <cell r="D3521" t="str">
            <v>TXPCPF023C002</v>
          </cell>
          <cell r="E3521" t="str">
            <v xml:space="preserve">PEPSI-COLA VENEZUELA, C.A. </v>
          </cell>
          <cell r="F3521" t="str">
            <v>ETIQUETA IMPRESA PEPSI FREE 2 L</v>
          </cell>
          <cell r="G3521" t="str">
            <v>CX</v>
          </cell>
          <cell r="H3521" t="str">
            <v>CORTE</v>
          </cell>
        </row>
        <row r="3522">
          <cell r="C3522" t="str">
            <v>01-4779</v>
          </cell>
          <cell r="D3522" t="str">
            <v>TXPCPF023C002</v>
          </cell>
          <cell r="E3522" t="str">
            <v xml:space="preserve">PEPSI-COLA VENEZUELA, C.A. </v>
          </cell>
          <cell r="F3522" t="str">
            <v>ETIQUETA IMPRESA PEPSI FREE 2 L</v>
          </cell>
          <cell r="G3522" t="str">
            <v>CX</v>
          </cell>
          <cell r="H3522" t="str">
            <v>CORTE</v>
          </cell>
        </row>
        <row r="3523">
          <cell r="C3523" t="str">
            <v>01-4781</v>
          </cell>
          <cell r="D3523" t="str">
            <v>TXPCPF023C002</v>
          </cell>
          <cell r="E3523" t="str">
            <v xml:space="preserve">PEPSI-COLA VENEZUELA, C.A. </v>
          </cell>
          <cell r="F3523" t="str">
            <v>ETIQUETA IMPRESA PEPSI FREE 2 L</v>
          </cell>
          <cell r="G3523" t="str">
            <v>CX</v>
          </cell>
          <cell r="H3523" t="str">
            <v>CORTE</v>
          </cell>
        </row>
        <row r="3524">
          <cell r="C3524" t="str">
            <v>01-4778</v>
          </cell>
          <cell r="D3524" t="str">
            <v>TXPCPF023C002</v>
          </cell>
          <cell r="E3524" t="str">
            <v xml:space="preserve">PEPSI-COLA VENEZUELA, C.A. </v>
          </cell>
          <cell r="F3524" t="str">
            <v>ETIQUETA IMPRESA PEPSI FREE 2 L</v>
          </cell>
          <cell r="G3524" t="str">
            <v>CX</v>
          </cell>
          <cell r="H3524" t="str">
            <v>CORTE</v>
          </cell>
        </row>
        <row r="3525">
          <cell r="C3525" t="str">
            <v>01-4780</v>
          </cell>
          <cell r="D3525" t="str">
            <v>TXPCPF023C002</v>
          </cell>
          <cell r="E3525" t="str">
            <v xml:space="preserve">PEPSI-COLA VENEZUELA, C.A. </v>
          </cell>
          <cell r="F3525" t="str">
            <v>ETIQUETA IMPRESA PEPSI FREE 2 L</v>
          </cell>
          <cell r="G3525" t="str">
            <v>CX</v>
          </cell>
          <cell r="H3525" t="str">
            <v>CORTE</v>
          </cell>
        </row>
        <row r="3526">
          <cell r="C3526" t="str">
            <v>01-4782</v>
          </cell>
          <cell r="D3526" t="str">
            <v>TXPCPF023C002</v>
          </cell>
          <cell r="E3526" t="str">
            <v xml:space="preserve">PEPSI-COLA VENEZUELA, C.A. </v>
          </cell>
          <cell r="F3526" t="str">
            <v>ETIQUETA IMPRESA PEPSI FREE 2 L</v>
          </cell>
          <cell r="G3526" t="str">
            <v>CX</v>
          </cell>
          <cell r="H3526" t="str">
            <v>CORTE</v>
          </cell>
        </row>
        <row r="3527">
          <cell r="C3527" t="str">
            <v>01-4787</v>
          </cell>
          <cell r="D3527" t="str">
            <v>TXPCEP023B002</v>
          </cell>
          <cell r="E3527" t="str">
            <v xml:space="preserve">PEPSI-COLA VENEZUELA, C.A. </v>
          </cell>
          <cell r="F3527" t="str">
            <v>ETIQUETA IMPRESA PEPSI FREE 1 L</v>
          </cell>
          <cell r="G3527" t="str">
            <v>CX</v>
          </cell>
          <cell r="H3527" t="str">
            <v>CORTE</v>
          </cell>
        </row>
        <row r="3528">
          <cell r="C3528" t="str">
            <v>01-4783</v>
          </cell>
          <cell r="D3528" t="str">
            <v>TXPCPF023B002</v>
          </cell>
          <cell r="E3528" t="str">
            <v xml:space="preserve">PEPSI-COLA VENEZUELA, C.A. </v>
          </cell>
          <cell r="F3528" t="str">
            <v>ETIQUETA IMPRESA PEPSI FREE 1,5 L</v>
          </cell>
          <cell r="G3528" t="str">
            <v>CX</v>
          </cell>
          <cell r="H3528" t="str">
            <v>CORTE</v>
          </cell>
        </row>
        <row r="3529">
          <cell r="C3529" t="str">
            <v>01-4785</v>
          </cell>
          <cell r="D3529" t="str">
            <v>TXPCPF023B002</v>
          </cell>
          <cell r="E3529" t="str">
            <v xml:space="preserve">PEPSI-COLA VENEZUELA, C.A. </v>
          </cell>
          <cell r="F3529" t="str">
            <v>ETIQUETA IMPRESA PEPSI FREE 1,5 L</v>
          </cell>
          <cell r="G3529" t="str">
            <v>CX</v>
          </cell>
          <cell r="H3529" t="str">
            <v>CORTE</v>
          </cell>
        </row>
        <row r="3530">
          <cell r="C3530" t="str">
            <v>01-4784</v>
          </cell>
          <cell r="D3530" t="str">
            <v>TXPCPF023B002</v>
          </cell>
          <cell r="E3530" t="str">
            <v xml:space="preserve">PEPSI-COLA VENEZUELA, C.A. </v>
          </cell>
          <cell r="F3530" t="str">
            <v>ETIQUETA IMPRESA PEPSI FREE 1,5 L</v>
          </cell>
          <cell r="G3530" t="str">
            <v>CX</v>
          </cell>
          <cell r="H3530" t="str">
            <v>CORTE</v>
          </cell>
        </row>
        <row r="3531">
          <cell r="C3531" t="str">
            <v>01-4786</v>
          </cell>
          <cell r="D3531" t="str">
            <v>TXPCPF023B002</v>
          </cell>
          <cell r="E3531" t="str">
            <v xml:space="preserve">PEPSI-COLA VENEZUELA, C.A. </v>
          </cell>
          <cell r="F3531" t="str">
            <v>ETIQUETA IMPRESA PEPSI FREE 1,5 L</v>
          </cell>
          <cell r="G3531" t="str">
            <v>CX</v>
          </cell>
          <cell r="H3531" t="str">
            <v>CORTE</v>
          </cell>
        </row>
        <row r="3532">
          <cell r="C3532" t="str">
            <v>01-4788</v>
          </cell>
          <cell r="D3532" t="str">
            <v>TXPCEP023B002</v>
          </cell>
          <cell r="E3532" t="str">
            <v xml:space="preserve">PEPSI-COLA VENEZUELA, C.A. </v>
          </cell>
          <cell r="F3532" t="str">
            <v>ETIQUETA IMPRESA PEPSI FREE 1 L</v>
          </cell>
          <cell r="G3532" t="str">
            <v>CX</v>
          </cell>
          <cell r="H3532" t="str">
            <v>CORTE</v>
          </cell>
        </row>
        <row r="3533">
          <cell r="C3533" t="str">
            <v>01-4776</v>
          </cell>
          <cell r="D3533" t="str">
            <v>TMMCLU2070001</v>
          </cell>
          <cell r="E3533" t="str">
            <v>MAGGIE PAUL</v>
          </cell>
          <cell r="F3533" t="str">
            <v>LAMINACION LINER INDUCCION UNIVERSAL SIN IMPRESIÓN</v>
          </cell>
          <cell r="G3533" t="str">
            <v>MCL</v>
          </cell>
          <cell r="H3533" t="str">
            <v>LAMINACION</v>
          </cell>
        </row>
        <row r="3534">
          <cell r="C3534" t="str">
            <v>01-4795</v>
          </cell>
          <cell r="D3534" t="str">
            <v>TXPCGM023A001</v>
          </cell>
          <cell r="E3534" t="str">
            <v xml:space="preserve">PEPSI-COLA VENEZUELA, C.A. </v>
          </cell>
          <cell r="F3534" t="str">
            <v>ETIQUETA IMPRESA GOLDEN MANZANA 1 L.</v>
          </cell>
          <cell r="G3534" t="str">
            <v>CX</v>
          </cell>
          <cell r="H3534" t="str">
            <v>CORTE</v>
          </cell>
        </row>
        <row r="3535">
          <cell r="C3535" t="str">
            <v>01-4645</v>
          </cell>
          <cell r="D3535" t="str">
            <v>TMGCOY029A001</v>
          </cell>
          <cell r="E3535" t="str">
            <v>GENIA CARE, C.A.</v>
          </cell>
          <cell r="F3535" t="str">
            <v>ENVOLTORIOS IMPRESO ORTOBAN VENDAS YESO</v>
          </cell>
          <cell r="G3535" t="str">
            <v>MCL</v>
          </cell>
          <cell r="H3535" t="str">
            <v>CORTE</v>
          </cell>
        </row>
        <row r="3536">
          <cell r="C3536" t="str">
            <v>01-4796</v>
          </cell>
          <cell r="D3536" t="str">
            <v>TXPCSC023A001</v>
          </cell>
          <cell r="E3536" t="str">
            <v xml:space="preserve">PEPSI-COLA VENEZUELA, C.A. </v>
          </cell>
          <cell r="F3536" t="str">
            <v>ETIQUETA IMPRESA SEVEN UP CERO 2 L</v>
          </cell>
          <cell r="G3536" t="str">
            <v>CX</v>
          </cell>
          <cell r="H3536" t="str">
            <v>CORTE</v>
          </cell>
        </row>
        <row r="3537">
          <cell r="C3537" t="str">
            <v>01-4772</v>
          </cell>
          <cell r="D3537" t="str">
            <v>TXMSGP030A001</v>
          </cell>
          <cell r="E3537" t="str">
            <v>MULTINACIONAL DE SABORES C.A.</v>
          </cell>
          <cell r="F3537" t="str">
            <v>ETIQUETA IMPRESA REFRESCO GLUP PIÑA 2 L</v>
          </cell>
          <cell r="G3537" t="str">
            <v>CX</v>
          </cell>
          <cell r="H3537" t="str">
            <v>CORTE</v>
          </cell>
        </row>
        <row r="3538">
          <cell r="C3538" t="str">
            <v>01-4802</v>
          </cell>
          <cell r="D3538" t="str">
            <v>TXPCSC023C002</v>
          </cell>
          <cell r="E3538" t="str">
            <v xml:space="preserve">PEPSI-COLA VENEZUELA, C.A. </v>
          </cell>
          <cell r="F3538" t="str">
            <v>ETIQUETA IMPRESA SEVEN UP CERO 1,5 L</v>
          </cell>
          <cell r="G3538" t="str">
            <v>CX</v>
          </cell>
          <cell r="H3538" t="str">
            <v>CORTE</v>
          </cell>
        </row>
        <row r="3539">
          <cell r="C3539" t="str">
            <v>01-4799</v>
          </cell>
          <cell r="D3539" t="str">
            <v>TXPCSC023D001</v>
          </cell>
          <cell r="E3539" t="str">
            <v xml:space="preserve">PEPSI-COLA VENEZUELA, C.A. </v>
          </cell>
          <cell r="F3539" t="str">
            <v>ETIQUETA IMPRESA SEVEN UP CERO 1 L</v>
          </cell>
          <cell r="G3539" t="str">
            <v>CX</v>
          </cell>
          <cell r="H3539" t="str">
            <v>CORTE</v>
          </cell>
        </row>
        <row r="3540">
          <cell r="C3540" t="str">
            <v>01-4800</v>
          </cell>
          <cell r="D3540" t="str">
            <v>TXPCSC023A002</v>
          </cell>
          <cell r="E3540" t="str">
            <v xml:space="preserve">PEPSI-COLA VENEZUELA, C.A. </v>
          </cell>
          <cell r="F3540" t="str">
            <v>ETIQUETA IMPRESA SEVEN UP CERO 2 L</v>
          </cell>
          <cell r="G3540" t="str">
            <v>CX</v>
          </cell>
          <cell r="H3540" t="str">
            <v>CORTE</v>
          </cell>
        </row>
        <row r="3541">
          <cell r="C3541" t="str">
            <v>01-4801</v>
          </cell>
          <cell r="D3541" t="str">
            <v>TXPCSC023A002</v>
          </cell>
          <cell r="E3541" t="str">
            <v xml:space="preserve">PEPSI-COLA VENEZUELA, C.A. </v>
          </cell>
          <cell r="F3541" t="str">
            <v>ETIQUETA IMPRESA SEVEN UP CERO 2 L</v>
          </cell>
          <cell r="G3541" t="str">
            <v>CX</v>
          </cell>
          <cell r="H3541" t="str">
            <v>CORTE</v>
          </cell>
        </row>
        <row r="3542">
          <cell r="C3542" t="str">
            <v>01-4591</v>
          </cell>
          <cell r="D3542" t="str">
            <v>TMCLNG089A001</v>
          </cell>
          <cell r="E3542" t="str">
            <v>CELOVEN, C.A.</v>
          </cell>
          <cell r="F3542" t="str">
            <v>LAMINACION IMPRESA DECOCEL SOLIDO NEGRO</v>
          </cell>
          <cell r="G3542" t="str">
            <v>MCL</v>
          </cell>
          <cell r="H3542" t="str">
            <v>LAMINACION</v>
          </cell>
        </row>
        <row r="3543">
          <cell r="C3543" t="str">
            <v>21-0467</v>
          </cell>
          <cell r="D3543" t="str">
            <v>TXNVCL096A002</v>
          </cell>
          <cell r="E3543" t="str">
            <v>NESTLE VENEZUELA, S.A.</v>
          </cell>
          <cell r="F3543" t="str">
            <v>LAMINACION IMPRESA CERELAC 100g</v>
          </cell>
          <cell r="G3543" t="str">
            <v>MCL</v>
          </cell>
          <cell r="H3543" t="str">
            <v>LAMINACION</v>
          </cell>
        </row>
        <row r="3544">
          <cell r="C3544" t="str">
            <v>01-4803</v>
          </cell>
          <cell r="D3544" t="str">
            <v>TXPCSC023C002</v>
          </cell>
          <cell r="E3544" t="str">
            <v xml:space="preserve">PEPSI-COLA VENEZUELA, C.A. </v>
          </cell>
          <cell r="F3544" t="str">
            <v>ETIQUETA IMPRESA SEVEN UP CERO 1,5 L</v>
          </cell>
          <cell r="G3544" t="str">
            <v>CX</v>
          </cell>
          <cell r="H3544" t="str">
            <v>CORTE</v>
          </cell>
        </row>
        <row r="3545">
          <cell r="C3545" t="str">
            <v>01-4733</v>
          </cell>
          <cell r="D3545" t="str">
            <v>TMAHPG0700001</v>
          </cell>
          <cell r="E3545" t="str">
            <v>ALIMENTOS HEINZ, C.A.</v>
          </cell>
          <cell r="F3545" t="str">
            <v>POLYPOUCH SIN IMPRESIÓN (LAMINADO PARA GELATINA)</v>
          </cell>
          <cell r="G3545" t="str">
            <v>MCL</v>
          </cell>
          <cell r="H3545" t="str">
            <v>LAMINACION</v>
          </cell>
        </row>
        <row r="3546">
          <cell r="C3546" t="str">
            <v>01-4797</v>
          </cell>
          <cell r="D3546" t="str">
            <v>TMCPAM065A001</v>
          </cell>
          <cell r="E3546" t="str">
            <v>CENTRAL EL PALMAR S.A.</v>
          </cell>
          <cell r="F3546" t="str">
            <v>EMPAQUE MONOCAPA IMPRESO AZUCAR MONTALBAN 1kg</v>
          </cell>
          <cell r="G3546" t="str">
            <v>MCL</v>
          </cell>
          <cell r="H3546" t="str">
            <v>CORTE</v>
          </cell>
        </row>
        <row r="3547">
          <cell r="C3547" t="str">
            <v>01-4734</v>
          </cell>
          <cell r="D3547" t="str">
            <v>TMAHPG0700001</v>
          </cell>
          <cell r="E3547" t="str">
            <v>ALIMENTOS HEINZ, C.A.</v>
          </cell>
          <cell r="F3547" t="str">
            <v>POLYPOUCH SIN IMPRESIÓN (LAMINADO PARA GELATINA)</v>
          </cell>
          <cell r="G3547" t="str">
            <v>MCL</v>
          </cell>
          <cell r="H3547" t="str">
            <v>LAMINACION</v>
          </cell>
        </row>
        <row r="3548">
          <cell r="C3548" t="str">
            <v>01-4751</v>
          </cell>
          <cell r="D3548" t="str">
            <v>TXPATT045A001</v>
          </cell>
          <cell r="E3548" t="str">
            <v>PEPSICO ALIMENTOS, S.C.A.</v>
          </cell>
          <cell r="F3548" t="str">
            <v>LAMIACION IMPRESA TOSTITOS 400g</v>
          </cell>
          <cell r="G3548" t="str">
            <v>CX</v>
          </cell>
          <cell r="H3548" t="str">
            <v>LAMINACION</v>
          </cell>
        </row>
        <row r="3549">
          <cell r="C3549" t="str">
            <v>01-4792</v>
          </cell>
          <cell r="D3549" t="str">
            <v>TMAPAL121C001</v>
          </cell>
          <cell r="E3549" t="str">
            <v>ALIMENTOS POLAR COMERCIAL, C.A.</v>
          </cell>
          <cell r="F3549" t="str">
            <v>ALUMINIO LAMINADO IMPRESO MAVESA 1 Kg</v>
          </cell>
          <cell r="G3549" t="str">
            <v>MCL</v>
          </cell>
          <cell r="H3549" t="str">
            <v>LAMINACION</v>
          </cell>
        </row>
        <row r="3550">
          <cell r="C3550" t="str">
            <v>01-4793</v>
          </cell>
          <cell r="D3550" t="str">
            <v>TMAPAL121A001</v>
          </cell>
          <cell r="E3550" t="str">
            <v>ALIMENTOS POLAR COMERCIAL, C.A.</v>
          </cell>
          <cell r="F3550" t="str">
            <v>ALUMINIO LAMINADO IMPRESO MAVESA 500g</v>
          </cell>
          <cell r="G3550" t="str">
            <v>MCL</v>
          </cell>
          <cell r="H3550" t="str">
            <v>LAMINACION</v>
          </cell>
        </row>
        <row r="3551">
          <cell r="C3551" t="str">
            <v>01-4608</v>
          </cell>
          <cell r="D3551" t="str">
            <v>TMCLM1089A001</v>
          </cell>
          <cell r="E3551" t="str">
            <v>CELOVEN, C.A.</v>
          </cell>
          <cell r="F3551" t="str">
            <v>LAMINACION IMPRESA DECOCEL MARMOL 1-2024</v>
          </cell>
          <cell r="G3551" t="str">
            <v>MCL</v>
          </cell>
          <cell r="H3551" t="str">
            <v>LAMINACION</v>
          </cell>
        </row>
        <row r="3552">
          <cell r="C3552" t="str">
            <v>01-4609</v>
          </cell>
          <cell r="D3552" t="str">
            <v>TMCLM2089A001</v>
          </cell>
          <cell r="E3552" t="str">
            <v>CELOVEN, C.A.</v>
          </cell>
          <cell r="F3552" t="str">
            <v>LAMINACION IMPRESA DECOCEL MARMOL 2-2024</v>
          </cell>
          <cell r="G3552" t="str">
            <v>MCL</v>
          </cell>
          <cell r="H3552" t="str">
            <v>LAMINACION</v>
          </cell>
        </row>
        <row r="3553">
          <cell r="C3553" t="str">
            <v>01-4806</v>
          </cell>
          <cell r="D3553" t="str">
            <v>TMAPAL127A001</v>
          </cell>
          <cell r="E3553" t="str">
            <v>ALIMENTOS POLAR COMERCIAL, C.A.</v>
          </cell>
          <cell r="F3553" t="str">
            <v>ALUMINIO LAMINADO IMPRESO MAVESA 500g</v>
          </cell>
          <cell r="G3553" t="str">
            <v>MCL</v>
          </cell>
          <cell r="H3553" t="str">
            <v>LAMINACION</v>
          </cell>
        </row>
        <row r="3554">
          <cell r="C3554" t="str">
            <v>01-4698</v>
          </cell>
          <cell r="D3554" t="str">
            <v>TMAVAZ052A001</v>
          </cell>
          <cell r="E3554" t="str">
            <v>ALIMENTOS VALLE DE ARAGUA, C.A</v>
          </cell>
          <cell r="F3554" t="str">
            <v>POLYPOUCH IMPRESO STICK AZUCAR ZUKA 4g</v>
          </cell>
          <cell r="G3554" t="str">
            <v>MCL</v>
          </cell>
          <cell r="H3554" t="str">
            <v>LAMINACION</v>
          </cell>
        </row>
        <row r="3555">
          <cell r="C3555" t="str">
            <v>01-4791</v>
          </cell>
          <cell r="D3555" t="str">
            <v>TMAPAL121B001</v>
          </cell>
          <cell r="E3555" t="str">
            <v>ALIMENTOS POLAR COMERCIAL, C.A.</v>
          </cell>
          <cell r="F3555" t="str">
            <v>ALUMINIO LAMINADO IMPRESO MAVESA 250 g</v>
          </cell>
          <cell r="G3555" t="str">
            <v>MCL</v>
          </cell>
          <cell r="H3555" t="str">
            <v>LAMINACION</v>
          </cell>
        </row>
        <row r="3556">
          <cell r="C3556" t="str">
            <v>01-4808</v>
          </cell>
          <cell r="D3556" t="str">
            <v>TMDTPS0600001</v>
          </cell>
          <cell r="E3556" t="str">
            <v>DISTINTA, C.A.</v>
          </cell>
          <cell r="F3556" t="str">
            <v>POLYPOUCH SIN IMPRESIÓN</v>
          </cell>
          <cell r="G3556" t="str">
            <v>MCL</v>
          </cell>
          <cell r="H3556" t="str">
            <v>LAMINACION</v>
          </cell>
        </row>
        <row r="3557">
          <cell r="C3557" t="str">
            <v>21-0476</v>
          </cell>
          <cell r="D3557" t="str">
            <v>TXNVNT096A001</v>
          </cell>
          <cell r="E3557" t="str">
            <v>NESTLE VENEZUELA, S.A.</v>
          </cell>
          <cell r="F3557" t="str">
            <v>LAMINACION IMPRESA NESTUM 3 CEREALES 500g</v>
          </cell>
          <cell r="G3557" t="str">
            <v>CX</v>
          </cell>
          <cell r="H3557" t="str">
            <v>LAMINACION</v>
          </cell>
        </row>
        <row r="3558">
          <cell r="C3558" t="str">
            <v>21-0469</v>
          </cell>
          <cell r="D3558" t="str">
            <v>TXNVNT096B001</v>
          </cell>
          <cell r="E3558" t="str">
            <v>NESTLE VENEZUELA, S.A.</v>
          </cell>
          <cell r="F3558" t="str">
            <v>LAMINACION IMPRESA NESTUM 3 CEREALES 225g</v>
          </cell>
          <cell r="G3558" t="str">
            <v>CX</v>
          </cell>
          <cell r="H3558" t="str">
            <v>LAMINACION</v>
          </cell>
        </row>
        <row r="3559">
          <cell r="C3559" t="str">
            <v>01-4750</v>
          </cell>
          <cell r="D3559" t="str">
            <v>TXPATT049A001</v>
          </cell>
          <cell r="E3559" t="str">
            <v>PEPSICO ALIMENTOS, S.C.A.</v>
          </cell>
          <cell r="F3559" t="str">
            <v>LAMINACION IMPRESA TOSTITOS 140g</v>
          </cell>
          <cell r="G3559" t="str">
            <v>CX</v>
          </cell>
          <cell r="H3559" t="str">
            <v>LAMINACION</v>
          </cell>
        </row>
        <row r="3560">
          <cell r="C3560" t="str">
            <v>32-006821</v>
          </cell>
          <cell r="D3560" t="str">
            <v>TMLIPR0550001</v>
          </cell>
          <cell r="E3560" t="str">
            <v>LITO INNOVACIÓN 3.000, C. A.</v>
          </cell>
          <cell r="F3560" t="str">
            <v>POLYPOUCH SIN IMPRESIÓN</v>
          </cell>
          <cell r="G3560" t="str">
            <v>MCL</v>
          </cell>
          <cell r="H3560" t="str">
            <v>LAMINACION</v>
          </cell>
        </row>
        <row r="3561">
          <cell r="C3561" t="str">
            <v>01-4759</v>
          </cell>
          <cell r="D3561" t="str">
            <v>TXPARF040B004</v>
          </cell>
          <cell r="E3561" t="str">
            <v>PEPSICO ALIMENTOS, S.C.A.</v>
          </cell>
          <cell r="F3561" t="str">
            <v>LAMINACION IMPRESA RUFFLES QUESO 125g</v>
          </cell>
          <cell r="G3561" t="str">
            <v>CX</v>
          </cell>
          <cell r="H3561" t="str">
            <v>LAMINACION</v>
          </cell>
        </row>
        <row r="3562">
          <cell r="C3562" t="str">
            <v>32-006820</v>
          </cell>
          <cell r="D3562" t="str">
            <v>TMLIPR0450001</v>
          </cell>
          <cell r="E3562" t="str">
            <v>LITO INNOVACIÓN 3.000, C. A.</v>
          </cell>
          <cell r="F3562" t="str">
            <v>POLYPOUCH SIN IMPRESIÓN</v>
          </cell>
          <cell r="G3562" t="str">
            <v>MCL</v>
          </cell>
          <cell r="H3562" t="str">
            <v>LAMINACION</v>
          </cell>
        </row>
        <row r="3563">
          <cell r="C3563" t="str">
            <v>32-006807</v>
          </cell>
          <cell r="D3563" t="str">
            <v>TMMCGP207A001</v>
          </cell>
          <cell r="E3563" t="str">
            <v>MONDELEZ VZ,C.A</v>
          </cell>
          <cell r="F3563" t="str">
            <v>LINNER MTP  IMPRESO GARANTIA DE PUREZA</v>
          </cell>
          <cell r="G3563" t="str">
            <v>MCL</v>
          </cell>
          <cell r="H3563" t="str">
            <v>LAMINACION</v>
          </cell>
        </row>
        <row r="3564">
          <cell r="C3564" t="str">
            <v>01-4807</v>
          </cell>
          <cell r="D3564" t="str">
            <v>TMMCGP228A001</v>
          </cell>
          <cell r="E3564" t="str">
            <v xml:space="preserve">INDUSTRIAS DE TAPAS TAIME, C.A </v>
          </cell>
          <cell r="F3564" t="str">
            <v>LINER MTP IMPRESO GARANTIA DE PUREZA</v>
          </cell>
          <cell r="G3564" t="str">
            <v>MCL</v>
          </cell>
          <cell r="H3564" t="str">
            <v>LAMINACION</v>
          </cell>
        </row>
        <row r="3565">
          <cell r="C3565" t="str">
            <v>01-4790</v>
          </cell>
          <cell r="D3565" t="str">
            <v>TXPATS040A001</v>
          </cell>
          <cell r="E3565" t="str">
            <v>PEPSICO ALIMENTOS, S.C.A.</v>
          </cell>
          <cell r="F3565" t="str">
            <v xml:space="preserve">LAMINACION IMPRESA JACKS TORTILLITAS QUESO 190g </v>
          </cell>
          <cell r="G3565" t="str">
            <v>CX</v>
          </cell>
          <cell r="H3565" t="str">
            <v>LAMINACION</v>
          </cell>
        </row>
        <row r="3566">
          <cell r="C3566" t="str">
            <v>01-4789</v>
          </cell>
          <cell r="D3566" t="str">
            <v>TXPARF040A004</v>
          </cell>
          <cell r="E3566" t="str">
            <v>PEPSICO ALIMENTOS, S.C.A.</v>
          </cell>
          <cell r="F3566" t="str">
            <v>LAMINACION IMPRESA RUFFLES QUESO 36g  (LINEA NOSOTRAS)</v>
          </cell>
          <cell r="G3566" t="str">
            <v>CX</v>
          </cell>
          <cell r="H3566" t="str">
            <v>LAMINACION</v>
          </cell>
        </row>
        <row r="3567">
          <cell r="C3567" t="str">
            <v>32-006813</v>
          </cell>
          <cell r="D3567" t="str">
            <v>TMCJET061A002</v>
          </cell>
          <cell r="E3567" t="str">
            <v>CORPORACION JIGMA 1702, C.A.</v>
          </cell>
          <cell r="F3567" t="str">
            <v>POLYPOUCH ENDULZANTE DULCILINA SIN CALORIAS BASE STEVIA 1g</v>
          </cell>
          <cell r="G3567" t="str">
            <v>MCL</v>
          </cell>
          <cell r="H3567" t="str">
            <v>LAMINACION</v>
          </cell>
        </row>
        <row r="3568">
          <cell r="C3568" t="str">
            <v>01-4830</v>
          </cell>
          <cell r="D3568" t="str">
            <v>TMAPFF107A003</v>
          </cell>
          <cell r="E3568" t="str">
            <v>ALIMENTOS POLAR COMERCIAL, C.A.</v>
          </cell>
          <cell r="F3568" t="str">
            <v>ETIQUETA MI GURT FRUTA FRESA 125 g</v>
          </cell>
          <cell r="G3568" t="str">
            <v>MCL</v>
          </cell>
          <cell r="H3568" t="str">
            <v>LAMINACION</v>
          </cell>
        </row>
        <row r="3569">
          <cell r="C3569" t="str">
            <v>01-4831</v>
          </cell>
          <cell r="D3569" t="str">
            <v>TMAPFF107A003</v>
          </cell>
          <cell r="E3569" t="str">
            <v>ALIMENTOS POLAR COMERCIAL, C.A.</v>
          </cell>
          <cell r="F3569" t="str">
            <v>ETIQUETA MI GURT FRUTA FRESA 125 g</v>
          </cell>
          <cell r="G3569" t="str">
            <v>MCL</v>
          </cell>
          <cell r="H3569" t="str">
            <v>LAMINACION</v>
          </cell>
        </row>
        <row r="3570">
          <cell r="C3570" t="str">
            <v>01-4771</v>
          </cell>
          <cell r="D3570" t="str">
            <v>TXMSGF030C002</v>
          </cell>
          <cell r="E3570" t="str">
            <v>MULTINACIONAL DE SABORES C.A.</v>
          </cell>
          <cell r="F3570" t="str">
            <v>ETIQUETA IMPRESA REFRESCO GLUP FRESH 1L</v>
          </cell>
          <cell r="G3570" t="str">
            <v>CX</v>
          </cell>
          <cell r="H3570" t="str">
            <v>CORTE</v>
          </cell>
        </row>
        <row r="3571">
          <cell r="C3571" t="str">
            <v>01-4579</v>
          </cell>
          <cell r="D3571" t="str">
            <v>TXCLNG029A001</v>
          </cell>
          <cell r="E3571" t="str">
            <v>CELOVEN, C.A.</v>
          </cell>
          <cell r="F3571" t="str">
            <v>DECOCEL IMPRESO SOLIDO NEGRO</v>
          </cell>
          <cell r="G3571" t="str">
            <v>CX</v>
          </cell>
          <cell r="H3571" t="str">
            <v>LAMINACION</v>
          </cell>
        </row>
        <row r="3572">
          <cell r="C3572" t="str">
            <v>01-4603</v>
          </cell>
          <cell r="D3572" t="str">
            <v>TXCLM1029A001</v>
          </cell>
          <cell r="E3572" t="str">
            <v>CELOVEN, C.A.</v>
          </cell>
          <cell r="F3572" t="str">
            <v>DECOCEL IMPRESO MARMOL 1-2024</v>
          </cell>
          <cell r="G3572" t="str">
            <v>CX</v>
          </cell>
          <cell r="H3572" t="str">
            <v>LAMINACION</v>
          </cell>
        </row>
        <row r="3573">
          <cell r="C3573" t="str">
            <v>32-006801</v>
          </cell>
          <cell r="D3573" t="str">
            <v>TMARMZ044A001</v>
          </cell>
          <cell r="E3573" t="str">
            <v>ALFONZO RIVAS &amp; CIA, C.A.</v>
          </cell>
          <cell r="F3573" t="str">
            <v>LAMINACION IMPRESA MAIZINA 90 g</v>
          </cell>
          <cell r="G3573" t="str">
            <v>MCL</v>
          </cell>
          <cell r="H3573" t="str">
            <v>LAMINACION</v>
          </cell>
        </row>
        <row r="3574">
          <cell r="C3574" t="str">
            <v>01-4604</v>
          </cell>
          <cell r="D3574" t="str">
            <v>TXCLM2029A001</v>
          </cell>
          <cell r="E3574" t="str">
            <v>CELOVEN, C.A.</v>
          </cell>
          <cell r="F3574" t="str">
            <v>DECOCEL IMPRESO MARMOL 2-2024</v>
          </cell>
          <cell r="G3574" t="str">
            <v>CX</v>
          </cell>
          <cell r="H3574" t="str">
            <v>LAMINACION</v>
          </cell>
        </row>
        <row r="3575">
          <cell r="C3575" t="str">
            <v>01-4768</v>
          </cell>
          <cell r="D3575" t="str">
            <v>TXMSGF030A001</v>
          </cell>
          <cell r="E3575" t="str">
            <v>MULTINACIONAL DE SABORES C.A.</v>
          </cell>
          <cell r="F3575" t="str">
            <v>ETIQUE IMPRESA REFRESCO GLUP FRESH 2L</v>
          </cell>
          <cell r="G3575" t="str">
            <v>CX</v>
          </cell>
          <cell r="H3575" t="str">
            <v>CORTE</v>
          </cell>
        </row>
        <row r="3576">
          <cell r="C3576" t="str">
            <v>01-4818</v>
          </cell>
          <cell r="D3576" t="str">
            <v>TXPCGK023C002</v>
          </cell>
          <cell r="E3576" t="str">
            <v xml:space="preserve">PEPSI-COLA VENEZUELA, C.A. </v>
          </cell>
          <cell r="F3576" t="str">
            <v>ETIQUETA IMPRESA GOLDEN KOLITA 2L</v>
          </cell>
          <cell r="G3576" t="str">
            <v>CX</v>
          </cell>
          <cell r="H3576" t="str">
            <v>CORTE</v>
          </cell>
        </row>
        <row r="3577">
          <cell r="C3577" t="str">
            <v>01-4815</v>
          </cell>
          <cell r="D3577" t="str">
            <v>TXPCGK023A001</v>
          </cell>
          <cell r="E3577" t="str">
            <v xml:space="preserve">PEPSI-COLA VENEZUELA, C.A. </v>
          </cell>
          <cell r="F3577" t="str">
            <v>ETIQUETA IMPRESA GOLDEN KOLITA 1L</v>
          </cell>
          <cell r="G3577" t="str">
            <v>CX</v>
          </cell>
          <cell r="H3577" t="str">
            <v>CORTE</v>
          </cell>
        </row>
        <row r="3578">
          <cell r="C3578" t="str">
            <v>01-4819</v>
          </cell>
          <cell r="D3578" t="str">
            <v>TXPCGK023C002</v>
          </cell>
          <cell r="E3578" t="str">
            <v xml:space="preserve">PEPSI-COLA VENEZUELA, C.A. </v>
          </cell>
          <cell r="F3578" t="str">
            <v>ETIQUETA IMPRESA GOLDEN KOLITA 2L</v>
          </cell>
          <cell r="G3578" t="str">
            <v>CX</v>
          </cell>
          <cell r="H3578" t="str">
            <v>CORTE</v>
          </cell>
        </row>
        <row r="3579">
          <cell r="C3579" t="str">
            <v>01-4816</v>
          </cell>
          <cell r="D3579" t="str">
            <v>TXPCGK023B001</v>
          </cell>
          <cell r="E3579" t="str">
            <v xml:space="preserve">PEPSI-COLA VENEZUELA, C.A. </v>
          </cell>
          <cell r="F3579" t="str">
            <v>ETIQUETA IMPRESA GOLDEN KOLITA 1,5 L</v>
          </cell>
          <cell r="G3579" t="str">
            <v>CX</v>
          </cell>
          <cell r="H3579" t="str">
            <v>CORTE</v>
          </cell>
        </row>
        <row r="3580">
          <cell r="C3580" t="str">
            <v>01-4809</v>
          </cell>
          <cell r="D3580" t="str">
            <v>TXPCGM023A002</v>
          </cell>
          <cell r="E3580" t="str">
            <v xml:space="preserve">PEPSI-COLA VENEZUELA, C.A. </v>
          </cell>
          <cell r="F3580" t="str">
            <v>ETIQUETA IMPRESA GOLDEN MANZANA 1 L</v>
          </cell>
          <cell r="G3580" t="str">
            <v>CX</v>
          </cell>
          <cell r="H3580" t="str">
            <v>CORTE</v>
          </cell>
        </row>
        <row r="3581">
          <cell r="C3581" t="str">
            <v>01-4817</v>
          </cell>
          <cell r="D3581" t="str">
            <v>TXPCGK023B001</v>
          </cell>
          <cell r="E3581" t="str">
            <v xml:space="preserve">PEPSI-COLA VENEZUELA, C.A. </v>
          </cell>
          <cell r="F3581" t="str">
            <v>ETIQUETA IMPRESA GOLDEN KOLITA 1,5 L</v>
          </cell>
          <cell r="G3581" t="str">
            <v>CX</v>
          </cell>
          <cell r="H3581" t="str">
            <v>CORTE</v>
          </cell>
        </row>
        <row r="3582">
          <cell r="C3582" t="str">
            <v>01-4810</v>
          </cell>
          <cell r="D3582" t="str">
            <v>TXPCGM023B001</v>
          </cell>
          <cell r="E3582" t="str">
            <v xml:space="preserve">PEPSI-COLA VENEZUELA, C.A. </v>
          </cell>
          <cell r="F3582" t="str">
            <v>ETIQUETA IMPRESA GOLDEN MANZANA 1,5L</v>
          </cell>
          <cell r="G3582" t="str">
            <v>CX</v>
          </cell>
          <cell r="H3582" t="str">
            <v>CORTE</v>
          </cell>
        </row>
        <row r="3583">
          <cell r="C3583" t="str">
            <v>01-4828</v>
          </cell>
          <cell r="D3583" t="str">
            <v>TMCPPL083A001</v>
          </cell>
          <cell r="E3583" t="str">
            <v>CENTRAL EL PALMAR S.A.</v>
          </cell>
          <cell r="F3583" t="str">
            <v>LAMINACION IMPRESA PAPELON LIMON 500g</v>
          </cell>
          <cell r="G3583" t="str">
            <v>MCL</v>
          </cell>
          <cell r="H3583" t="str">
            <v>LAMINACION</v>
          </cell>
        </row>
        <row r="3584">
          <cell r="C3584" t="str">
            <v>01-4829</v>
          </cell>
          <cell r="D3584" t="str">
            <v>TMCPPL072A001</v>
          </cell>
          <cell r="E3584" t="str">
            <v>CENTRAL EL PALMAR S.A.</v>
          </cell>
          <cell r="F3584" t="str">
            <v>LAMINACION IMPRESA PAPELON LIMON 115g</v>
          </cell>
          <cell r="G3584" t="str">
            <v>MCL</v>
          </cell>
          <cell r="H3584" t="str">
            <v>LAMINACION</v>
          </cell>
        </row>
        <row r="3585">
          <cell r="C3585" t="str">
            <v>01-4811</v>
          </cell>
          <cell r="D3585" t="str">
            <v>TXPCGM023B001</v>
          </cell>
          <cell r="E3585" t="str">
            <v xml:space="preserve">PEPSI-COLA VENEZUELA, C.A. </v>
          </cell>
          <cell r="F3585" t="str">
            <v>ETIQUETA IMPRESA GOLDEN MANZANA 1,5L</v>
          </cell>
          <cell r="G3585" t="str">
            <v>CX</v>
          </cell>
          <cell r="H3585" t="str">
            <v>CORTE</v>
          </cell>
        </row>
        <row r="3586">
          <cell r="C3586" t="str">
            <v>01-4812</v>
          </cell>
          <cell r="D3586" t="str">
            <v>TXPCGM023C001</v>
          </cell>
          <cell r="E3586" t="str">
            <v xml:space="preserve">PEPSI-COLA VENEZUELA, C.A. </v>
          </cell>
          <cell r="F3586" t="str">
            <v>ETIQUETA IMPRESA GOLDEN MANZANA 2L</v>
          </cell>
          <cell r="G3586" t="str">
            <v>CX</v>
          </cell>
          <cell r="H3586" t="str">
            <v>CORTE</v>
          </cell>
        </row>
        <row r="3587">
          <cell r="C3587" t="str">
            <v>01-4813</v>
          </cell>
          <cell r="D3587" t="str">
            <v>TXPCGM023C001</v>
          </cell>
          <cell r="E3587" t="str">
            <v xml:space="preserve">PEPSI-COLA VENEZUELA, C.A. </v>
          </cell>
          <cell r="F3587" t="str">
            <v>ETIQUETA IMPRESA GOLDEN MANZANA 2L</v>
          </cell>
          <cell r="G3587" t="str">
            <v>CX</v>
          </cell>
          <cell r="H3587" t="str">
            <v>CORTE</v>
          </cell>
        </row>
        <row r="3588">
          <cell r="C3588" t="str">
            <v>01-4814</v>
          </cell>
          <cell r="D3588" t="str">
            <v>TXPCGM023C001</v>
          </cell>
          <cell r="E3588" t="str">
            <v xml:space="preserve">PEPSI-COLA VENEZUELA, C.A. </v>
          </cell>
          <cell r="F3588" t="str">
            <v>ETIQUETA IMPRESA GOLDEN MANZANA 2L</v>
          </cell>
          <cell r="G3588" t="str">
            <v>CX</v>
          </cell>
          <cell r="H3588" t="str">
            <v>CORTE</v>
          </cell>
        </row>
        <row r="3589">
          <cell r="C3589" t="str">
            <v>01-4755</v>
          </cell>
          <cell r="D3589" t="str">
            <v>TXPACF040A002</v>
          </cell>
          <cell r="E3589" t="str">
            <v>PEPSICO ALIMENTOS, S.C.A.</v>
          </cell>
          <cell r="F3589" t="str">
            <v>LAMINACION IMPRESA CHEETOS FLAMIN HOT 120g.</v>
          </cell>
          <cell r="G3589" t="str">
            <v>CX</v>
          </cell>
          <cell r="H3589" t="str">
            <v>LAMINACION</v>
          </cell>
        </row>
        <row r="3590">
          <cell r="C3590" t="str">
            <v>01-4721</v>
          </cell>
          <cell r="D3590" t="str">
            <v>TXDNBC070A002</v>
          </cell>
          <cell r="E3590" t="str">
            <v>DISTRIBUIDORA NACIONAL 2000, C.A.</v>
          </cell>
          <cell r="F3590" t="str">
            <v>LAMINACION IMPRESA BUEN CAFÉ PREMIUN 200g</v>
          </cell>
          <cell r="G3590" t="str">
            <v>CX</v>
          </cell>
          <cell r="H3590" t="str">
            <v>LAMINACION</v>
          </cell>
        </row>
        <row r="3591">
          <cell r="C3591" t="str">
            <v>01-4831</v>
          </cell>
          <cell r="D3591" t="str">
            <v>TMAPFF107A003</v>
          </cell>
          <cell r="E3591" t="str">
            <v>ALIMENTOS POLAR COMERCIAL, C.A.</v>
          </cell>
          <cell r="F3591" t="str">
            <v>ETIQUETA MI GURT FRUTA FRESA 125 g</v>
          </cell>
          <cell r="G3591" t="str">
            <v>MCL</v>
          </cell>
          <cell r="H3591" t="str">
            <v>LAMINACION</v>
          </cell>
        </row>
        <row r="3592">
          <cell r="C3592" t="str">
            <v>01-4830</v>
          </cell>
          <cell r="D3592" t="str">
            <v>TMAPFF107A003</v>
          </cell>
          <cell r="E3592" t="str">
            <v>ALIMENTOS POLAR COMERCIAL, C.A.</v>
          </cell>
          <cell r="F3592" t="str">
            <v>ETIQUETA MI GURT FRUTA FRESA 125 g</v>
          </cell>
          <cell r="G3592" t="str">
            <v>MCL</v>
          </cell>
          <cell r="H3592" t="str">
            <v>LAMINACION</v>
          </cell>
        </row>
        <row r="3593">
          <cell r="C3593" t="str">
            <v>01-4840</v>
          </cell>
          <cell r="D3593" t="str">
            <v>TXPATR040B003</v>
          </cell>
          <cell r="E3593" t="str">
            <v>PEPSICO ALIMENTOS, S.C.A.</v>
          </cell>
          <cell r="F3593" t="str">
            <v>LAMINACION IMPRESA DE TODITO RESUELTO 45g</v>
          </cell>
          <cell r="G3593" t="str">
            <v>CX</v>
          </cell>
          <cell r="H3593" t="str">
            <v>LAMINACION</v>
          </cell>
        </row>
        <row r="3594">
          <cell r="C3594" t="str">
            <v>01-4843</v>
          </cell>
          <cell r="D3594" t="str">
            <v>TXPANP040C001</v>
          </cell>
          <cell r="E3594" t="str">
            <v>PEPSICO ALIMENTOS, S.C.A.</v>
          </cell>
          <cell r="F3594" t="str">
            <v>LAMINACION IMPRESA NATUCHIP PLATANITOS 42g</v>
          </cell>
          <cell r="G3594" t="str">
            <v>CX</v>
          </cell>
          <cell r="H3594" t="str">
            <v>LAMINACION</v>
          </cell>
        </row>
        <row r="3595">
          <cell r="C3595" t="str">
            <v>01-4849</v>
          </cell>
          <cell r="D3595" t="str">
            <v>TXPARO040A002</v>
          </cell>
          <cell r="E3595" t="str">
            <v>PEPSICO ALIMENTOS, S.C.A.</v>
          </cell>
          <cell r="F3595" t="str">
            <v>LAMINACION IMPRESA RUFFLES ORIGINAL 125g</v>
          </cell>
          <cell r="G3595" t="str">
            <v>CX</v>
          </cell>
          <cell r="H3595" t="str">
            <v>LAMINACION</v>
          </cell>
        </row>
        <row r="3596">
          <cell r="C3596" t="str">
            <v>01-4845</v>
          </cell>
          <cell r="D3596" t="str">
            <v>TXPAMJ049A001</v>
          </cell>
          <cell r="E3596" t="str">
            <v>PEPSICO ALIMENTOS, S.C.A.</v>
          </cell>
          <cell r="F3596" t="str">
            <v>LAMINACION IMPRESA MANI JACKS 175g</v>
          </cell>
          <cell r="G3596" t="str">
            <v>CX</v>
          </cell>
          <cell r="H3596" t="str">
            <v>LAMINACION</v>
          </cell>
        </row>
        <row r="3597">
          <cell r="C3597" t="str">
            <v>01-4841</v>
          </cell>
          <cell r="D3597" t="str">
            <v>TXPATR040A003</v>
          </cell>
          <cell r="E3597" t="str">
            <v>PEPSICO ALIMENTOS, S.C.A.</v>
          </cell>
          <cell r="F3597" t="str">
            <v>LAMINACION IMPRESA DE TODITO RESUELTO 130g</v>
          </cell>
          <cell r="G3597" t="str">
            <v>CX</v>
          </cell>
          <cell r="H3597" t="str">
            <v>LAMINACION</v>
          </cell>
        </row>
        <row r="3598">
          <cell r="C3598" t="str">
            <v>01-4842</v>
          </cell>
          <cell r="D3598" t="str">
            <v>TXPAPM040A001</v>
          </cell>
          <cell r="E3598" t="str">
            <v>PEPSICO ALIMENTOS, S.C.A.</v>
          </cell>
          <cell r="F3598" t="str">
            <v>LAMINACION IMPRESA PEPITO MUNDO MARINO 80g</v>
          </cell>
          <cell r="G3598" t="str">
            <v>CX</v>
          </cell>
          <cell r="H3598" t="str">
            <v>LAMINACION</v>
          </cell>
        </row>
        <row r="3599">
          <cell r="C3599" t="str">
            <v>01-4769</v>
          </cell>
          <cell r="D3599" t="str">
            <v>TXMSGK030C002</v>
          </cell>
          <cell r="E3599" t="str">
            <v>MULTINACIONAL DE SABORES C.A.</v>
          </cell>
          <cell r="F3599" t="str">
            <v>ETIQUETA IMPRESA REFRESCO GLUP KOLITA 1L</v>
          </cell>
          <cell r="G3599" t="str">
            <v>CX</v>
          </cell>
          <cell r="H3599" t="str">
            <v>CORTE</v>
          </cell>
        </row>
        <row r="3600">
          <cell r="C3600" t="str">
            <v>01-4770</v>
          </cell>
          <cell r="D3600" t="str">
            <v>TXMSGU030D002</v>
          </cell>
          <cell r="E3600" t="str">
            <v>MULTINACIONAL DE SABORES C.A.</v>
          </cell>
          <cell r="F3600" t="str">
            <v>ETIQUETA IMPRESA REFRESCO GLUP UVA 1L</v>
          </cell>
          <cell r="G3600" t="str">
            <v>CX</v>
          </cell>
          <cell r="H3600" t="str">
            <v>CORTE</v>
          </cell>
        </row>
        <row r="3601">
          <cell r="C3601" t="str">
            <v>01-4756</v>
          </cell>
          <cell r="D3601" t="str">
            <v>TXPACF040B002</v>
          </cell>
          <cell r="E3601" t="str">
            <v>PEPSICO ALIMENTOS, S.C.A.</v>
          </cell>
          <cell r="F3601" t="str">
            <v>LAMINACION IMPRESA CHEETOS FLAMIN HOT 38g.</v>
          </cell>
          <cell r="G3601" t="str">
            <v>CX</v>
          </cell>
          <cell r="H3601" t="str">
            <v>LAMINACION</v>
          </cell>
        </row>
        <row r="3602">
          <cell r="C3602" t="str">
            <v>01-4850</v>
          </cell>
          <cell r="D3602" t="str">
            <v>TXPADF040B002</v>
          </cell>
          <cell r="E3602" t="str">
            <v>PEPSICO ALIMENTOS, S.C.A.</v>
          </cell>
          <cell r="F3602" t="str">
            <v>LAMINACION IMPRESA DORITOS FLAMIN HOT 42g.</v>
          </cell>
          <cell r="G3602" t="str">
            <v>CX</v>
          </cell>
          <cell r="H3602" t="str">
            <v>LAMINACION</v>
          </cell>
        </row>
        <row r="3603">
          <cell r="C3603" t="str">
            <v>32-006825</v>
          </cell>
          <cell r="D3603" t="str">
            <v>TMMCGP228A001</v>
          </cell>
          <cell r="E3603" t="str">
            <v>MONDELEZ VZ,C.A</v>
          </cell>
          <cell r="F3603" t="str">
            <v>LINER MTP IMPRESO GARANTIA DE PUREZA</v>
          </cell>
          <cell r="G3603" t="str">
            <v>MCL</v>
          </cell>
          <cell r="H3603" t="str">
            <v>LAMINACION</v>
          </cell>
        </row>
        <row r="3604">
          <cell r="C3604" t="str">
            <v>32-006826</v>
          </cell>
          <cell r="D3604" t="str">
            <v>TMMCGP228A001</v>
          </cell>
          <cell r="E3604" t="str">
            <v>MONDELEZ VZ,C.A</v>
          </cell>
          <cell r="F3604" t="str">
            <v>LINER MTP IMPRESO GARANTIA DE PUREZA</v>
          </cell>
          <cell r="G3604" t="str">
            <v>MCL</v>
          </cell>
          <cell r="H3604" t="str">
            <v>LAMINACION</v>
          </cell>
        </row>
        <row r="3605">
          <cell r="C3605" t="str">
            <v>01-4846</v>
          </cell>
          <cell r="D3605" t="str">
            <v>TXPAMJ049B002</v>
          </cell>
          <cell r="E3605" t="str">
            <v>PEPSICO ALIMENTOS, S.C.A.</v>
          </cell>
          <cell r="F3605" t="str">
            <v>LAMINACION IMPRESA MANI JACKS 25g</v>
          </cell>
          <cell r="G3605" t="str">
            <v>CX</v>
          </cell>
          <cell r="H3605" t="str">
            <v>LAMINACION</v>
          </cell>
        </row>
        <row r="3606">
          <cell r="C3606" t="str">
            <v>01-4851</v>
          </cell>
          <cell r="D3606" t="str">
            <v>TXPADF040A002</v>
          </cell>
          <cell r="E3606" t="str">
            <v>PEPSICO ALIMENTOS, S.C.A.</v>
          </cell>
          <cell r="F3606" t="str">
            <v>LAMINACION IMPRESA DORITOS FLAMIN HOT 140g.</v>
          </cell>
          <cell r="G3606" t="str">
            <v>CX</v>
          </cell>
          <cell r="H3606" t="str">
            <v>LAMINACION</v>
          </cell>
        </row>
        <row r="3607">
          <cell r="C3607" t="str">
            <v>32-006809</v>
          </cell>
          <cell r="D3607" t="str">
            <v>TMARTL103A001</v>
          </cell>
          <cell r="E3607" t="str">
            <v>ALFONZO RIVAS &amp; CIA, C.A.</v>
          </cell>
          <cell r="F3607" t="str">
            <v>LAMINACION IMPRESA TE LISTO LIMÓN 90 g</v>
          </cell>
          <cell r="G3607" t="str">
            <v>MCL</v>
          </cell>
          <cell r="H3607" t="str">
            <v>LAMINACION</v>
          </cell>
        </row>
        <row r="3608">
          <cell r="C3608" t="str">
            <v>01-4835</v>
          </cell>
          <cell r="D3608" t="str">
            <v>TMAWAA060B001</v>
          </cell>
          <cell r="E3608" t="str">
            <v>ALUM-WARE PRODUCTOS DE ALUMINIO C.A.</v>
          </cell>
          <cell r="F3608" t="str">
            <v>POLYPOUCH IMPRESO ANTIGRASO ALUM-WARE</v>
          </cell>
          <cell r="G3608" t="str">
            <v>MCL</v>
          </cell>
          <cell r="H3608" t="str">
            <v>LAMINACION</v>
          </cell>
        </row>
        <row r="3609">
          <cell r="C3609" t="str">
            <v>01-4838</v>
          </cell>
          <cell r="D3609" t="str">
            <v>TMAHSF083C001</v>
          </cell>
          <cell r="E3609" t="str">
            <v>ALIMENTOS HEINZ, C.A.</v>
          </cell>
          <cell r="F3609" t="str">
            <v>LAMINACION IMPRESA GELATINA SONRISSA FRAMBUESA 132g.</v>
          </cell>
          <cell r="G3609" t="str">
            <v>MCL</v>
          </cell>
          <cell r="H3609" t="str">
            <v>LAMINACION</v>
          </cell>
        </row>
        <row r="3610">
          <cell r="C3610" t="str">
            <v>32-006808</v>
          </cell>
          <cell r="D3610" t="str">
            <v>TMMCGP207A004</v>
          </cell>
          <cell r="E3610" t="str">
            <v>MONDELEZ VZ,C.A</v>
          </cell>
          <cell r="F3610" t="str">
            <v>LINER MTP IMPRESO GARANTIA DE PUREZA</v>
          </cell>
          <cell r="G3610" t="str">
            <v>MCL</v>
          </cell>
          <cell r="H3610" t="str">
            <v>CORTE</v>
          </cell>
        </row>
        <row r="3611">
          <cell r="C3611" t="str">
            <v>01-4794</v>
          </cell>
          <cell r="D3611" t="str">
            <v>TMCCTM1270001</v>
          </cell>
          <cell r="E3611" t="str">
            <v>PRODUCTOS ALIMENTOS COOK CHILL, C.A.</v>
          </cell>
          <cell r="F3611" t="str">
            <v>LAMINACION TAPAS MINITINA SIN IMPRESIÓN</v>
          </cell>
          <cell r="G3611" t="str">
            <v>MCL</v>
          </cell>
          <cell r="H3611" t="str">
            <v>LAMINACION</v>
          </cell>
        </row>
        <row r="3612">
          <cell r="C3612" t="str">
            <v>01-4862</v>
          </cell>
          <cell r="D3612" t="str">
            <v>TMAPAN044A001</v>
          </cell>
          <cell r="E3612" t="str">
            <v>ALIMENTOS POLAR COMERCIAL, C.A.</v>
          </cell>
          <cell r="F3612" t="str">
            <v>ETIQUETA LAMINADA IMPRESA ATUN MARGARITA NATURAL 170g</v>
          </cell>
          <cell r="G3612" t="str">
            <v>MCL</v>
          </cell>
          <cell r="H3612" t="str">
            <v>LAMINACION</v>
          </cell>
        </row>
        <row r="3613">
          <cell r="C3613" t="str">
            <v>01-4863</v>
          </cell>
          <cell r="D3613" t="str">
            <v>TMAPAA044A001</v>
          </cell>
          <cell r="E3613" t="str">
            <v>ALIMENTOS POLAR COMERCIAL, C.A.</v>
          </cell>
          <cell r="F3613" t="str">
            <v>ETIQUETA LAMINADA IMPRESA ATUN MARGARITA EN ACEITE 170g</v>
          </cell>
          <cell r="G3613" t="str">
            <v>MCL</v>
          </cell>
          <cell r="H3613" t="str">
            <v>LAMINACION</v>
          </cell>
        </row>
        <row r="3614">
          <cell r="C3614" t="str">
            <v>01-4861</v>
          </cell>
          <cell r="D3614" t="str">
            <v>TMCOAL1250001</v>
          </cell>
          <cell r="E3614" t="str">
            <v>CONSORCIO OLEAGINOSO PORTUGUESA, S.A.</v>
          </cell>
          <cell r="F3614" t="str">
            <v>ALUMINIO LAMINADO SIN IMPRESIÓN</v>
          </cell>
          <cell r="G3614" t="str">
            <v>MCL</v>
          </cell>
          <cell r="H3614" t="str">
            <v>LAMINACION</v>
          </cell>
        </row>
        <row r="3615">
          <cell r="C3615" t="str">
            <v>01-4834</v>
          </cell>
          <cell r="D3615" t="str">
            <v>TMCOAL1250001</v>
          </cell>
          <cell r="E3615" t="str">
            <v>CONSORCIO OLEAGINOSO PORTUGUESA, S.A.</v>
          </cell>
          <cell r="F3615" t="str">
            <v>ALUMINIO LAMINADO SIN IMPRESIÓN</v>
          </cell>
          <cell r="G3615" t="str">
            <v>MCL</v>
          </cell>
          <cell r="H3615" t="str">
            <v>LAMINACION</v>
          </cell>
        </row>
        <row r="3616">
          <cell r="C3616" t="str">
            <v>21-0472</v>
          </cell>
          <cell r="D3616" t="str">
            <v>TXNVNR096A001</v>
          </cell>
          <cell r="E3616" t="str">
            <v>NESTLE VENEZUELA, S.A.</v>
          </cell>
          <cell r="F3616" t="str">
            <v>LAMINACION IMPRESA CAMPESINA NUTRIRINDE 400g</v>
          </cell>
          <cell r="G3616" t="str">
            <v>CX</v>
          </cell>
          <cell r="H3616" t="str">
            <v>LAMINACION</v>
          </cell>
        </row>
        <row r="3617">
          <cell r="C3617" t="str">
            <v>21-0465</v>
          </cell>
          <cell r="D3617" t="str">
            <v>TXNVCP096A001</v>
          </cell>
          <cell r="E3617" t="str">
            <v>NESTLE VENEZUELA, S.A.</v>
          </cell>
          <cell r="F3617" t="str">
            <v>LAMINACION IMPRESA CAMPESINA 400g</v>
          </cell>
          <cell r="G3617" t="str">
            <v>CX</v>
          </cell>
          <cell r="H3617" t="str">
            <v>LAMINACION</v>
          </cell>
        </row>
        <row r="3618">
          <cell r="C3618" t="str">
            <v>21-0465</v>
          </cell>
          <cell r="D3618" t="str">
            <v>TXNVCP096A001</v>
          </cell>
          <cell r="E3618" t="str">
            <v>NESTLE VENEZUELA, S.A.</v>
          </cell>
          <cell r="F3618" t="str">
            <v>LAMINACION IMPRESA CAMPESINA 400g</v>
          </cell>
          <cell r="G3618" t="str">
            <v>CX</v>
          </cell>
          <cell r="H3618" t="str">
            <v>LAMINACION</v>
          </cell>
        </row>
        <row r="3619">
          <cell r="C3619" t="str">
            <v>21-0471</v>
          </cell>
          <cell r="D3619" t="str">
            <v>TXNVND096A001</v>
          </cell>
          <cell r="E3619" t="str">
            <v>NESTLE VENEZUELA, S.A.</v>
          </cell>
          <cell r="F3619" t="str">
            <v>LAMINACION IMPRESA NIDO FORTICRECE 800g</v>
          </cell>
          <cell r="G3619" t="str">
            <v>CX</v>
          </cell>
          <cell r="H3619" t="str">
            <v>LAMINACION</v>
          </cell>
        </row>
        <row r="3620">
          <cell r="C3620" t="str">
            <v>01-4873</v>
          </cell>
          <cell r="D3620" t="str">
            <v>TMAPAL127A001</v>
          </cell>
          <cell r="E3620" t="str">
            <v>ALIMENTOS POLAR COMERCIAL, C.A.</v>
          </cell>
          <cell r="F3620" t="str">
            <v>ALUMINIO LAMINADO IMPRESO MAVESA 500g</v>
          </cell>
          <cell r="G3620" t="str">
            <v>MCL</v>
          </cell>
          <cell r="H3620" t="str">
            <v>LAMINACION</v>
          </cell>
        </row>
        <row r="3621">
          <cell r="C3621" t="str">
            <v>01-4834</v>
          </cell>
          <cell r="D3621" t="str">
            <v>TMCOAL1250001</v>
          </cell>
          <cell r="E3621" t="str">
            <v>CONSORCIO OLEAGINOSO PORTUGUESA, S.A.</v>
          </cell>
          <cell r="F3621" t="str">
            <v>ALUMINIO LAMINADO SIN IMPRESIÓN</v>
          </cell>
          <cell r="G3621" t="str">
            <v>MCL</v>
          </cell>
          <cell r="H3621" t="str">
            <v>LAMINACION</v>
          </cell>
        </row>
        <row r="3622">
          <cell r="C3622" t="str">
            <v>01-4837</v>
          </cell>
          <cell r="D3622" t="str">
            <v>TMAWAR060B001</v>
          </cell>
          <cell r="E3622" t="str">
            <v>ALUM-WARE PRODUCTOS DE ALUMINIO C.A.</v>
          </cell>
          <cell r="F3622" t="str">
            <v>POLYPOUCH IMPRESO ANTIGRASO ALUM-WARE</v>
          </cell>
          <cell r="G3622" t="str">
            <v>MCL</v>
          </cell>
          <cell r="H3622" t="str">
            <v>LAMINACION</v>
          </cell>
        </row>
        <row r="3623">
          <cell r="C3623" t="str">
            <v>01-4836</v>
          </cell>
          <cell r="D3623" t="str">
            <v>TMAWAA060B001</v>
          </cell>
          <cell r="E3623" t="str">
            <v>ALUM-WARE PRODUCTOS DE ALUMINIO C.A.</v>
          </cell>
          <cell r="F3623" t="str">
            <v>POLYPOUCH IMPRESO ANTIGRASO ALUM-WARE</v>
          </cell>
          <cell r="G3623" t="str">
            <v>MCL</v>
          </cell>
          <cell r="H3623" t="str">
            <v>LAMINACION</v>
          </cell>
        </row>
        <row r="3624">
          <cell r="C3624" t="str">
            <v>01-4854</v>
          </cell>
          <cell r="D3624" t="str">
            <v xml:space="preserve">TMSVRM0960010   </v>
          </cell>
          <cell r="E3624" t="str">
            <v>SONOCO VENEZOLANA, C.A.</v>
          </cell>
          <cell r="F3624" t="str">
            <v>LAMINACION MEMBRANA RM 952 SIN IMPRESIÓN</v>
          </cell>
          <cell r="G3624" t="str">
            <v>MCL</v>
          </cell>
          <cell r="H3624" t="str">
            <v>LAMINACION</v>
          </cell>
        </row>
        <row r="3625">
          <cell r="C3625" t="str">
            <v>01-4859</v>
          </cell>
          <cell r="D3625" t="str">
            <v>TXAVEM028D001</v>
          </cell>
          <cell r="E3625" t="str">
            <v>AMCOR RIGID PACKAGING DE VENEZUELA, S.A.</v>
          </cell>
          <cell r="F3625" t="str">
            <v>ETIQUETA IMPRESA MINALBA 355cc</v>
          </cell>
          <cell r="G3625" t="str">
            <v>CX</v>
          </cell>
          <cell r="H3625" t="str">
            <v>CORTE</v>
          </cell>
        </row>
        <row r="3626">
          <cell r="C3626" t="str">
            <v>01-4824</v>
          </cell>
          <cell r="D3626" t="str">
            <v>TXPCGP023B001</v>
          </cell>
          <cell r="E3626" t="str">
            <v xml:space="preserve">PEPSI-COLA VENEZUELA, C.A. </v>
          </cell>
          <cell r="F3626" t="str">
            <v>ETIQUETA IMPRESA GOLDEN PIÑA 1,5L</v>
          </cell>
          <cell r="G3626" t="str">
            <v>CX</v>
          </cell>
          <cell r="H3626" t="str">
            <v>CORTE</v>
          </cell>
        </row>
        <row r="3627">
          <cell r="C3627" t="str">
            <v>01-4820</v>
          </cell>
          <cell r="D3627" t="str">
            <v>TXPCGN023B001</v>
          </cell>
          <cell r="E3627" t="str">
            <v xml:space="preserve">PEPSI-COLA VENEZUELA, C.A. </v>
          </cell>
          <cell r="F3627" t="str">
            <v>ETIQUETA IMPRESA GOLDEN NARANJA 1,5L</v>
          </cell>
          <cell r="G3627" t="str">
            <v>CX</v>
          </cell>
          <cell r="H3627" t="str">
            <v>CORTE</v>
          </cell>
        </row>
        <row r="3628">
          <cell r="C3628" t="str">
            <v>01-4825</v>
          </cell>
          <cell r="D3628" t="str">
            <v>TXPCGP023B001</v>
          </cell>
          <cell r="E3628" t="str">
            <v xml:space="preserve">PEPSI-COLA VENEZUELA, C.A. </v>
          </cell>
          <cell r="F3628" t="str">
            <v>ETIQUETA IMPRESA GOLDEN PIÑA 1,5L</v>
          </cell>
          <cell r="G3628" t="str">
            <v>CX</v>
          </cell>
          <cell r="H3628" t="str">
            <v>CORTE</v>
          </cell>
        </row>
        <row r="3629">
          <cell r="C3629" t="str">
            <v>01-4876</v>
          </cell>
          <cell r="D3629" t="str">
            <v>TMMCLU2070001</v>
          </cell>
          <cell r="E3629" t="str">
            <v>MAGGIE PAUL</v>
          </cell>
          <cell r="F3629" t="str">
            <v>LAMINACION LINER INDUCCION UNIVERSAL SIN IMPRESIÓN</v>
          </cell>
          <cell r="G3629" t="str">
            <v>MCL</v>
          </cell>
          <cell r="H3629" t="str">
            <v>CORTE</v>
          </cell>
        </row>
        <row r="3630">
          <cell r="C3630" t="str">
            <v>01-4879</v>
          </cell>
          <cell r="D3630" t="str">
            <v>TMCLPD073A002</v>
          </cell>
          <cell r="E3630" t="str">
            <v>CELOVEN, C.A.</v>
          </cell>
          <cell r="F3630" t="str">
            <v>POLYPOUCH SILICONIZADO BASE "DECOCEL"</v>
          </cell>
          <cell r="G3630" t="str">
            <v>MCL</v>
          </cell>
          <cell r="H3630" t="str">
            <v>LAMINACION</v>
          </cell>
        </row>
        <row r="3631">
          <cell r="C3631" t="str">
            <v>01-4600</v>
          </cell>
          <cell r="D3631" t="str">
            <v>TXCLCR029A001</v>
          </cell>
          <cell r="E3631" t="str">
            <v>CELOVEN, C.A.</v>
          </cell>
          <cell r="F3631" t="str">
            <v>DECOCEL IMPRESO CHICA ROSA</v>
          </cell>
          <cell r="G3631" t="str">
            <v>CX</v>
          </cell>
          <cell r="H3631" t="str">
            <v>LAMINACION</v>
          </cell>
        </row>
        <row r="3632">
          <cell r="C3632" t="str">
            <v>01-4601</v>
          </cell>
          <cell r="D3632" t="str">
            <v>TXCLTF029A001</v>
          </cell>
          <cell r="E3632" t="str">
            <v>CELOVEN, C.A.</v>
          </cell>
          <cell r="F3632" t="str">
            <v>DECOCEL IMPRESO TIEMPO DE FUTBOL</v>
          </cell>
          <cell r="G3632" t="str">
            <v>CX</v>
          </cell>
          <cell r="H3632" t="str">
            <v>LAMINACION</v>
          </cell>
        </row>
        <row r="3633">
          <cell r="C3633" t="str">
            <v>01-4823</v>
          </cell>
          <cell r="D3633" t="str">
            <v>TXPCGP023A001</v>
          </cell>
          <cell r="E3633" t="str">
            <v xml:space="preserve">PEPSI-COLA VENEZUELA, C.A. </v>
          </cell>
          <cell r="F3633" t="str">
            <v>ETIQUETA IMPRESA GOLDEN PIÑA 1L</v>
          </cell>
          <cell r="G3633" t="str">
            <v>CX</v>
          </cell>
          <cell r="H3633" t="str">
            <v>CORTE</v>
          </cell>
        </row>
        <row r="3634">
          <cell r="C3634" t="str">
            <v>000-FP</v>
          </cell>
          <cell r="D3634" t="str">
            <v>000-FP</v>
          </cell>
          <cell r="E3634" t="str">
            <v>FINGER PRINT</v>
          </cell>
          <cell r="F3634" t="str">
            <v>FINGER PRINT</v>
          </cell>
          <cell r="G3634" t="str">
            <v>CX</v>
          </cell>
          <cell r="H3634" t="str">
            <v>LAMINACION</v>
          </cell>
        </row>
        <row r="3635">
          <cell r="C3635" t="str">
            <v>01-4858</v>
          </cell>
          <cell r="D3635" t="str">
            <v>TXAVEM028C001</v>
          </cell>
          <cell r="E3635" t="str">
            <v>AMCOR RIGID PACKAGING DE VENEZUELA, S.A.</v>
          </cell>
          <cell r="F3635" t="str">
            <v>ETIQUETA IMPRESA MINALBA 600 cc</v>
          </cell>
          <cell r="G3635" t="str">
            <v>CX</v>
          </cell>
          <cell r="H3635" t="str">
            <v>CORTE</v>
          </cell>
        </row>
        <row r="3636">
          <cell r="C3636" t="str">
            <v>01-4798</v>
          </cell>
          <cell r="D3636" t="str">
            <v>TMCPAK065A001</v>
          </cell>
          <cell r="E3636" t="str">
            <v>CENTRAL EL PALMAR S.A.</v>
          </cell>
          <cell r="F3636" t="str">
            <v>EMPAQUE MONOCAPA IMPRESO AZUCAR KONFIT 1kg</v>
          </cell>
          <cell r="G3636" t="str">
            <v>MCL</v>
          </cell>
          <cell r="H3636" t="str">
            <v>CORTE</v>
          </cell>
        </row>
        <row r="3637">
          <cell r="C3637" t="str">
            <v>21-0478</v>
          </cell>
          <cell r="D3637" t="str">
            <v>TMDMGD030001</v>
          </cell>
          <cell r="E3637" t="str">
            <v>DEXX MEDICAL INDUSTRIES C.A.</v>
          </cell>
          <cell r="F3637" t="str">
            <v xml:space="preserve">BOLSAS GASA ESTERIZABLES DORSO SIN IMPRESIÓN </v>
          </cell>
          <cell r="G3637" t="str">
            <v>MCL</v>
          </cell>
          <cell r="H3637" t="str">
            <v>CORTE</v>
          </cell>
        </row>
        <row r="3638">
          <cell r="C3638" t="str">
            <v>01-4860</v>
          </cell>
          <cell r="D3638" t="str">
            <v>TMANTM0480001</v>
          </cell>
          <cell r="E3638" t="str">
            <v>ALIMENTOS NINA, C.A</v>
          </cell>
          <cell r="F3638" t="str">
            <v>LAMINACION TAPAS MINITINA SIN IMPRESIÓN</v>
          </cell>
          <cell r="G3638" t="str">
            <v>MCL</v>
          </cell>
          <cell r="H3638" t="str">
            <v>LAMINACION</v>
          </cell>
        </row>
        <row r="3639">
          <cell r="C3639" t="str">
            <v>21-0481</v>
          </cell>
          <cell r="D3639" t="str">
            <v>TMCGPR055A001</v>
          </cell>
          <cell r="E3639" t="str">
            <v>COMPLOT GRAFICO, C.A.</v>
          </cell>
          <cell r="F3639" t="str">
            <v>POLYPOUCH SIN IMPRESIÓN</v>
          </cell>
          <cell r="G3639" t="str">
            <v>MCL</v>
          </cell>
          <cell r="H3639" t="str">
            <v>LAMINACION</v>
          </cell>
        </row>
        <row r="3640">
          <cell r="C3640" t="str">
            <v>01-4857</v>
          </cell>
          <cell r="D3640" t="str">
            <v>TXAVEM028A001</v>
          </cell>
          <cell r="E3640" t="str">
            <v>AMCOR RIGID PACKAGING DE VENEZUELA, S.A.</v>
          </cell>
          <cell r="F3640" t="str">
            <v>ETIQUETA IMPRESA MINALBA 1,5 L</v>
          </cell>
          <cell r="G3640" t="str">
            <v>CX</v>
          </cell>
          <cell r="H3640" t="str">
            <v>CORTE</v>
          </cell>
        </row>
        <row r="3641">
          <cell r="C3641" t="str">
            <v>32-006802</v>
          </cell>
          <cell r="D3641" t="str">
            <v>TMARMZ044A001</v>
          </cell>
          <cell r="E3641" t="str">
            <v>ALFONZO RIVAS &amp; CIA, C.A.</v>
          </cell>
          <cell r="F3641" t="str">
            <v>LAMINACION IMPRESA MAIZINA 90 g</v>
          </cell>
          <cell r="G3641" t="str">
            <v>MCL</v>
          </cell>
          <cell r="H3641" t="str">
            <v>LAMINACION</v>
          </cell>
        </row>
        <row r="3642">
          <cell r="C3642" t="str">
            <v>32-006828</v>
          </cell>
          <cell r="D3642" t="str">
            <v>TMARMZ044A001</v>
          </cell>
          <cell r="E3642" t="str">
            <v>ALFONZO RIVAS &amp; CIA, C.A.</v>
          </cell>
          <cell r="F3642" t="str">
            <v>LAMINACION IMPRESA MAIZINA 90 g</v>
          </cell>
          <cell r="G3642" t="str">
            <v>MCL</v>
          </cell>
          <cell r="H3642" t="str">
            <v>LAMINACION</v>
          </cell>
        </row>
        <row r="3643">
          <cell r="C3643" t="str">
            <v>01-4874</v>
          </cell>
          <cell r="D3643" t="str">
            <v>TMAPAL127C001</v>
          </cell>
          <cell r="E3643" t="str">
            <v>ALIMENTOS POLAR COMERCIAL, C.A.</v>
          </cell>
          <cell r="F3643" t="str">
            <v>ALUMINIO LAMINADO IMPRESO MAVESA 1 Kg</v>
          </cell>
          <cell r="G3643" t="str">
            <v>MCL</v>
          </cell>
          <cell r="H3643" t="str">
            <v>LAMINACION</v>
          </cell>
        </row>
        <row r="3644">
          <cell r="C3644" t="str">
            <v>01-4873</v>
          </cell>
          <cell r="D3644" t="str">
            <v>TMAPAL127A001</v>
          </cell>
          <cell r="E3644" t="str">
            <v>ALIMENTOS POLAR COMERCIAL, C.A.</v>
          </cell>
          <cell r="F3644" t="str">
            <v>ALUMINIO LAMINADO IMPRESO MAVESA 500g</v>
          </cell>
          <cell r="G3644" t="str">
            <v>MCL</v>
          </cell>
          <cell r="H3644" t="str">
            <v>LAMINACION</v>
          </cell>
        </row>
        <row r="3645">
          <cell r="C3645" t="str">
            <v>01-4821</v>
          </cell>
          <cell r="D3645" t="str">
            <v>TXPCGN023C001</v>
          </cell>
          <cell r="E3645" t="str">
            <v xml:space="preserve">PEPSI-COLA VENEZUELA, C.A. </v>
          </cell>
          <cell r="F3645" t="str">
            <v>ETIQUETA IMPRESA GOLDEN NARANJA 2L</v>
          </cell>
          <cell r="G3645" t="str">
            <v>CX</v>
          </cell>
          <cell r="H3645" t="str">
            <v>CORTE</v>
          </cell>
        </row>
        <row r="3646">
          <cell r="C3646" t="str">
            <v>01-4822</v>
          </cell>
          <cell r="D3646" t="str">
            <v>TXPCGN023C001</v>
          </cell>
          <cell r="E3646" t="str">
            <v xml:space="preserve">PEPSI-COLA VENEZUELA, C.A. </v>
          </cell>
          <cell r="F3646" t="str">
            <v>ETIQUETA IMPRESA GOLDEN NARANJA 2L</v>
          </cell>
          <cell r="G3646" t="str">
            <v>CX</v>
          </cell>
          <cell r="H3646" t="str">
            <v>CORTE</v>
          </cell>
        </row>
        <row r="3647">
          <cell r="C3647" t="str">
            <v>01-4827</v>
          </cell>
          <cell r="D3647" t="str">
            <v>TXPCGU023B001</v>
          </cell>
          <cell r="E3647" t="str">
            <v xml:space="preserve">PEPSI-COLA VENEZUELA, C.A. </v>
          </cell>
          <cell r="F3647" t="str">
            <v>ETIQUETA IMPRESA GOLDEN UVA 1,5L</v>
          </cell>
          <cell r="G3647" t="str">
            <v>CX</v>
          </cell>
          <cell r="H3647" t="str">
            <v>CORTE</v>
          </cell>
        </row>
        <row r="3648">
          <cell r="C3648" t="str">
            <v>01-4826</v>
          </cell>
          <cell r="D3648" t="str">
            <v>TXPCGU023B001</v>
          </cell>
          <cell r="E3648" t="str">
            <v xml:space="preserve">PEPSI-COLA VENEZUELA, C.A. </v>
          </cell>
          <cell r="F3648" t="str">
            <v>ETIQUETA IMPRESA GOLDEN UVA 1,5L</v>
          </cell>
          <cell r="G3648" t="str">
            <v>CX</v>
          </cell>
          <cell r="H3648" t="str">
            <v>CORTE</v>
          </cell>
        </row>
        <row r="3649">
          <cell r="C3649" t="str">
            <v>01-4882</v>
          </cell>
          <cell r="D3649" t="str">
            <v>TXMSGF030D001</v>
          </cell>
          <cell r="E3649" t="str">
            <v>MULTINACIONAL DE SABORES C.A.</v>
          </cell>
          <cell r="F3649" t="str">
            <v>ETIQUETA IMPRESA REFRESCO GLUP FRESH 400 ml</v>
          </cell>
          <cell r="G3649" t="str">
            <v>CX</v>
          </cell>
          <cell r="H3649" t="str">
            <v>CORTE</v>
          </cell>
        </row>
        <row r="3650">
          <cell r="C3650" t="str">
            <v>01-4883</v>
          </cell>
          <cell r="D3650" t="str">
            <v>TXMSGK030D001</v>
          </cell>
          <cell r="E3650" t="str">
            <v>MULTINACIONAL DE SABORES C.A.</v>
          </cell>
          <cell r="F3650" t="str">
            <v>ETIQUETA IMPRESA REFRESCO GLUP KOLITA 400 ml</v>
          </cell>
          <cell r="G3650" t="str">
            <v>CX</v>
          </cell>
          <cell r="H3650" t="str">
            <v>CORTE</v>
          </cell>
        </row>
        <row r="3651">
          <cell r="C3651" t="str">
            <v>32-006822</v>
          </cell>
          <cell r="D3651" t="str">
            <v>TXECEC028C001</v>
          </cell>
          <cell r="E3651" t="str">
            <v>EMBOTELLADORA CRISTAL;C.A.</v>
          </cell>
          <cell r="F3651" t="str">
            <v>ETIQUETA IMPRESA AGUA MINERAL CRYSTAL 1,5 L</v>
          </cell>
          <cell r="G3651" t="str">
            <v>CX</v>
          </cell>
          <cell r="H3651" t="str">
            <v>CORTE</v>
          </cell>
        </row>
        <row r="3652">
          <cell r="C3652" t="str">
            <v>01-4804</v>
          </cell>
          <cell r="D3652" t="str">
            <v>TXNAAA081A001</v>
          </cell>
          <cell r="E3652" t="str">
            <v>NATURLIFE'S, C.A</v>
          </cell>
          <cell r="F3652" t="str">
            <v>LAMINACION IMPRESA ANAQUEL ARTROVIT</v>
          </cell>
          <cell r="G3652" t="str">
            <v>CX</v>
          </cell>
          <cell r="H3652" t="str">
            <v>LAMINACION</v>
          </cell>
        </row>
        <row r="3653">
          <cell r="C3653" t="str">
            <v>32-006835</v>
          </cell>
          <cell r="D3653" t="str">
            <v>TXECEC028D001</v>
          </cell>
          <cell r="E3653" t="str">
            <v>EMBOTELLADORA CRISTAL;C.A.</v>
          </cell>
          <cell r="F3653" t="str">
            <v xml:space="preserve">ETIQUETA IMPRESA AGUA CRYSTAL 600 cm³ </v>
          </cell>
          <cell r="G3653" t="str">
            <v>CX</v>
          </cell>
          <cell r="H3653" t="str">
            <v>CORTE</v>
          </cell>
        </row>
        <row r="3654">
          <cell r="C3654" t="str">
            <v>32-006836</v>
          </cell>
          <cell r="D3654" t="str">
            <v>TXECEC028D001</v>
          </cell>
          <cell r="E3654" t="str">
            <v>EMBOTELLADORA CRISTAL;C.A.</v>
          </cell>
          <cell r="F3654" t="str">
            <v xml:space="preserve">ETIQUETA IMPRESA AGUA CRYSTAL 600 cm³ </v>
          </cell>
          <cell r="G3654" t="str">
            <v>CX</v>
          </cell>
          <cell r="H3654" t="str">
            <v>CORTE</v>
          </cell>
        </row>
        <row r="3655">
          <cell r="C3655" t="str">
            <v>01-4885</v>
          </cell>
          <cell r="D3655" t="str">
            <v>TXMSGU030C001</v>
          </cell>
          <cell r="E3655" t="str">
            <v>MULTINACIONAL DE SABORES C.A.</v>
          </cell>
          <cell r="F3655" t="str">
            <v>ETIQUETA IMPRESA REFRESCO GLUP UVA 400 ml</v>
          </cell>
          <cell r="G3655" t="str">
            <v>CX</v>
          </cell>
          <cell r="H3655" t="str">
            <v>CORTE</v>
          </cell>
        </row>
        <row r="3656">
          <cell r="C3656" t="str">
            <v>01-4886</v>
          </cell>
          <cell r="D3656" t="str">
            <v>TXMSGN030C002</v>
          </cell>
          <cell r="E3656" t="str">
            <v>MULTINACIONAL DE SABORES C.A.</v>
          </cell>
          <cell r="F3656" t="str">
            <v>ETIQUETA IMPRESA REFRESCO GLUP COLA NEGRA 1 L</v>
          </cell>
          <cell r="G3656" t="str">
            <v>CX</v>
          </cell>
          <cell r="H3656" t="str">
            <v>CORTE</v>
          </cell>
        </row>
        <row r="3657">
          <cell r="C3657" t="str">
            <v>01-4884</v>
          </cell>
          <cell r="D3657" t="str">
            <v>TXMSGK030C002</v>
          </cell>
          <cell r="E3657" t="str">
            <v>MULTINACIONAL DE SABORES C.A.</v>
          </cell>
          <cell r="F3657" t="str">
            <v>ETIQUETA IMPRESA REFRESCO GLUP KOLITA 1L</v>
          </cell>
          <cell r="G3657" t="str">
            <v>CX</v>
          </cell>
          <cell r="H3657" t="str">
            <v>CORTE</v>
          </cell>
        </row>
        <row r="3658">
          <cell r="C3658" t="str">
            <v>01-4880</v>
          </cell>
          <cell r="D3658" t="str">
            <v>TXMSGN030D001</v>
          </cell>
          <cell r="E3658" t="str">
            <v>MULTINACIONAL DE SABORES C.A.</v>
          </cell>
          <cell r="F3658" t="str">
            <v>ETIQUETA IMPRESA REFRESCO GLUP COLA NEGRA 400 ml</v>
          </cell>
          <cell r="G3658" t="str">
            <v>CX</v>
          </cell>
          <cell r="H3658" t="str">
            <v>CORTE</v>
          </cell>
        </row>
        <row r="3659">
          <cell r="C3659" t="str">
            <v>32-006810</v>
          </cell>
          <cell r="D3659" t="str">
            <v>TMARFS096A001</v>
          </cell>
          <cell r="E3659" t="str">
            <v>ALFONZO RIVAS &amp; CIA, C.A.</v>
          </cell>
          <cell r="F3659" t="str">
            <v>LAMINACION IMPRESA YELIGHT FUSION SILVESTRE 12g</v>
          </cell>
          <cell r="G3659" t="str">
            <v>MCL</v>
          </cell>
          <cell r="H3659" t="str">
            <v>LAMINACION</v>
          </cell>
        </row>
        <row r="3660">
          <cell r="C3660" t="str">
            <v>01-4881</v>
          </cell>
          <cell r="D3660" t="str">
            <v>TXMSGV030D001</v>
          </cell>
          <cell r="E3660" t="str">
            <v>MULTINACIONAL DE SABORES C.A.</v>
          </cell>
          <cell r="F3660" t="str">
            <v>ETIQUETA IMPRESA REFRESCO GLUP MANZANA VERDE 400ml</v>
          </cell>
          <cell r="G3660" t="str">
            <v>CX</v>
          </cell>
          <cell r="H3660" t="str">
            <v>CORTE</v>
          </cell>
        </row>
        <row r="3661">
          <cell r="C3661" t="str">
            <v>01-4878</v>
          </cell>
          <cell r="D3661" t="str">
            <v>TXPAJS040C002</v>
          </cell>
          <cell r="E3661" t="str">
            <v>PEPSICO ALIMENTOS, S.C.A.</v>
          </cell>
          <cell r="F3661" t="str">
            <v>LAMINACION IMPRESA PAPAS JACKS SAL 80g</v>
          </cell>
          <cell r="G3661" t="str">
            <v>CX</v>
          </cell>
          <cell r="H3661" t="str">
            <v>LAMINACION</v>
          </cell>
        </row>
        <row r="3662">
          <cell r="C3662" t="str">
            <v>01-4868</v>
          </cell>
          <cell r="D3662" t="str">
            <v>TXPANP040C001</v>
          </cell>
          <cell r="E3662" t="str">
            <v>PEPSICO ALIMENTOS, S.C.A.</v>
          </cell>
          <cell r="F3662" t="str">
            <v>LAMINACION IMPRESA NATUCHIP PLATANITOS 42g</v>
          </cell>
          <cell r="G3662" t="str">
            <v>CX</v>
          </cell>
          <cell r="H3662" t="str">
            <v>LAMINACION</v>
          </cell>
        </row>
        <row r="3663">
          <cell r="C3663" t="str">
            <v>01-4884</v>
          </cell>
          <cell r="D3663" t="str">
            <v>TXMSGK030C002</v>
          </cell>
          <cell r="E3663" t="str">
            <v>MULTINACIONAL DE SABORES C.A.</v>
          </cell>
          <cell r="F3663" t="str">
            <v>ETIQUETA IMPRESA REFRESCO GLUP KOLITA 1L</v>
          </cell>
          <cell r="G3663" t="str">
            <v>CX</v>
          </cell>
          <cell r="H3663" t="str">
            <v>CORTE</v>
          </cell>
        </row>
        <row r="3664">
          <cell r="C3664" t="str">
            <v>01-4894</v>
          </cell>
          <cell r="D3664" t="str">
            <v>TXIOAV039A002</v>
          </cell>
          <cell r="E3664" t="str">
            <v>INVERSIONES OASIS, C.A.</v>
          </cell>
          <cell r="F3664" t="str">
            <v>LAMINACION IMPRESA ETIQUETA AGUAVIDA 600ml</v>
          </cell>
          <cell r="G3664" t="str">
            <v>CX</v>
          </cell>
          <cell r="H3664" t="str">
            <v>LAMINACION</v>
          </cell>
        </row>
        <row r="3665">
          <cell r="C3665" t="str">
            <v>01-4869</v>
          </cell>
          <cell r="D3665" t="str">
            <v>TXPANP040A001</v>
          </cell>
          <cell r="E3665" t="str">
            <v>PEPSICO ALIMENTOS, S.C.A.</v>
          </cell>
          <cell r="F3665" t="str">
            <v>LAMINACION IMPRESA NATUCHIPS PLATANITOS 80g</v>
          </cell>
          <cell r="G3665" t="str">
            <v>CX</v>
          </cell>
          <cell r="H3665" t="str">
            <v>LAMINACION</v>
          </cell>
        </row>
        <row r="3666">
          <cell r="C3666" t="str">
            <v>01-4870</v>
          </cell>
          <cell r="D3666" t="str">
            <v>TXPATT040A001</v>
          </cell>
          <cell r="E3666" t="str">
            <v>PEPSICO ALIMENTOS, S.C.A.</v>
          </cell>
          <cell r="F3666" t="str">
            <v>LAMINACION IMPRESA TOSTITOS 140g</v>
          </cell>
          <cell r="G3666" t="str">
            <v>CX</v>
          </cell>
          <cell r="H3666" t="str">
            <v>LAMINACION</v>
          </cell>
        </row>
        <row r="3667">
          <cell r="C3667" t="str">
            <v>01-4852</v>
          </cell>
          <cell r="D3667" t="str">
            <v>TXPARF040B004</v>
          </cell>
          <cell r="E3667" t="str">
            <v>PEPSICO ALIMENTOS, S.C.A.</v>
          </cell>
          <cell r="F3667" t="str">
            <v>LAMINACION IMPRESA RUFFLES QUESO 125g</v>
          </cell>
          <cell r="G3667" t="str">
            <v>CX</v>
          </cell>
          <cell r="H3667" t="str">
            <v>LAMINACION</v>
          </cell>
        </row>
        <row r="3668">
          <cell r="C3668" t="str">
            <v>01-4887</v>
          </cell>
          <cell r="D3668" t="str">
            <v>TMCPAM065A002</v>
          </cell>
          <cell r="E3668" t="str">
            <v>CENTRAL EL PALMAR S.A.</v>
          </cell>
          <cell r="F3668" t="str">
            <v>EMPAQUE MONOCAPA IMPRESO AZUCAR MONTALBAN 1kg</v>
          </cell>
          <cell r="G3668" t="str">
            <v>MCL</v>
          </cell>
          <cell r="H3668" t="str">
            <v>CORTE</v>
          </cell>
        </row>
        <row r="3669">
          <cell r="C3669" t="str">
            <v>01-4898</v>
          </cell>
          <cell r="D3669" t="str">
            <v>TXPATR040B003</v>
          </cell>
          <cell r="E3669" t="str">
            <v>PEPSICO ALIMENTOS, S.C.A.</v>
          </cell>
          <cell r="F3669" t="str">
            <v>LAMINACION IMPRESA DE TODITO RESUELTO 45g</v>
          </cell>
          <cell r="G3669" t="str">
            <v>CX</v>
          </cell>
          <cell r="H3669" t="str">
            <v>LAMINACION</v>
          </cell>
        </row>
        <row r="3670">
          <cell r="C3670" t="str">
            <v>01-4899</v>
          </cell>
          <cell r="D3670" t="str">
            <v>TXPATR040A003</v>
          </cell>
          <cell r="E3670" t="str">
            <v>PEPSICO ALIMENTOS, S.C.A.</v>
          </cell>
          <cell r="F3670" t="str">
            <v>LAMINACION IMPRESA DE TODITO RESUELTO 130g</v>
          </cell>
          <cell r="G3670" t="str">
            <v>CX</v>
          </cell>
          <cell r="H3670" t="str">
            <v>LAMINACION</v>
          </cell>
        </row>
        <row r="3671">
          <cell r="C3671" t="str">
            <v>01-4900</v>
          </cell>
          <cell r="D3671" t="str">
            <v>TXPATR049C003</v>
          </cell>
          <cell r="E3671" t="str">
            <v>PEPSICO ALIMENTOS, S.C.A.</v>
          </cell>
          <cell r="F3671" t="str">
            <v>LAMINACION IMPRESA DE TODITO RESUELTO XXL 400g</v>
          </cell>
          <cell r="G3671" t="str">
            <v>CX</v>
          </cell>
          <cell r="H3671" t="str">
            <v>LAMINACION</v>
          </cell>
        </row>
        <row r="3672">
          <cell r="C3672" t="str">
            <v>01-4583</v>
          </cell>
          <cell r="D3672" t="str">
            <v>TXCLRS029A001</v>
          </cell>
          <cell r="E3672" t="str">
            <v>CELOVEN, C.A.</v>
          </cell>
          <cell r="F3672" t="str">
            <v>DECOCEL IMPRESO SOLIDO ROSADO P-210</v>
          </cell>
          <cell r="G3672" t="str">
            <v>MCL</v>
          </cell>
          <cell r="H3672" t="str">
            <v>LAMINACION</v>
          </cell>
        </row>
        <row r="3673">
          <cell r="C3673" t="str">
            <v>01-4587</v>
          </cell>
          <cell r="D3673" t="str">
            <v>TXCLFU029A001</v>
          </cell>
          <cell r="E3673" t="str">
            <v>CELOVEN, C.A.</v>
          </cell>
          <cell r="F3673" t="str">
            <v xml:space="preserve">DECOCEL IMPRESO SOLID0 FUCSIA </v>
          </cell>
          <cell r="G3673" t="str">
            <v>CX</v>
          </cell>
          <cell r="H3673" t="str">
            <v>LAMINACION</v>
          </cell>
        </row>
        <row r="3674">
          <cell r="C3674" t="str">
            <v>01-4576</v>
          </cell>
          <cell r="D3674" t="str">
            <v>TXCLRP029A001</v>
          </cell>
          <cell r="E3674" t="str">
            <v>CELOVEN, C.A.</v>
          </cell>
          <cell r="F3674" t="str">
            <v xml:space="preserve">DECOCEL IMPRESO SOLIDO ROJO PIGMENTADO </v>
          </cell>
          <cell r="G3674" t="str">
            <v>CX</v>
          </cell>
          <cell r="H3674" t="str">
            <v>LAMINACION</v>
          </cell>
        </row>
        <row r="3675">
          <cell r="C3675" t="str">
            <v>01-4586</v>
          </cell>
          <cell r="D3675" t="str">
            <v>TXCLLI029A001</v>
          </cell>
          <cell r="E3675" t="str">
            <v>CELOVEN, C.A.</v>
          </cell>
          <cell r="F3675" t="str">
            <v>DECOCEL IMPRESO SOLIDO LILA P-264</v>
          </cell>
          <cell r="G3675" t="str">
            <v>CX</v>
          </cell>
          <cell r="H3675" t="str">
            <v>LAMINACION</v>
          </cell>
        </row>
        <row r="3676">
          <cell r="C3676" t="str">
            <v>01-4584</v>
          </cell>
          <cell r="D3676" t="str">
            <v>TXCLMO029A001</v>
          </cell>
          <cell r="E3676" t="str">
            <v>CELOVEN, C.A.</v>
          </cell>
          <cell r="F3676" t="str">
            <v>DECOCEL IMPRESO SOLIDO MORADO P-2582</v>
          </cell>
          <cell r="G3676" t="str">
            <v>CX</v>
          </cell>
          <cell r="H3676" t="str">
            <v>LAMINACION</v>
          </cell>
        </row>
        <row r="3677">
          <cell r="C3677" t="str">
            <v>01-4580</v>
          </cell>
          <cell r="D3677" t="str">
            <v>TXCLAI029A001</v>
          </cell>
          <cell r="E3677" t="str">
            <v>CELOVEN, C.A.</v>
          </cell>
          <cell r="F3677" t="str">
            <v>DECOCEL IMPRESO SOLIDO AZUL INTENSO P-287</v>
          </cell>
          <cell r="G3677" t="str">
            <v>CX</v>
          </cell>
          <cell r="H3677" t="str">
            <v>LAMINACION</v>
          </cell>
        </row>
        <row r="3678">
          <cell r="C3678" t="str">
            <v>01-4577</v>
          </cell>
          <cell r="D3678" t="str">
            <v>TXCLAT029A001</v>
          </cell>
          <cell r="E3678" t="str">
            <v>CELOVEN, C.A.</v>
          </cell>
          <cell r="F3678" t="str">
            <v>DECOCEL IMPRESO SOLIDO AZUL P-300</v>
          </cell>
          <cell r="G3678" t="str">
            <v>CX</v>
          </cell>
          <cell r="H3678" t="str">
            <v>LAMINACION</v>
          </cell>
        </row>
        <row r="3679">
          <cell r="C3679" t="str">
            <v>01-4581</v>
          </cell>
          <cell r="D3679" t="str">
            <v>TXCLVM029A001</v>
          </cell>
          <cell r="E3679" t="str">
            <v>CELOVEN, C.A.</v>
          </cell>
          <cell r="F3679" t="str">
            <v>DECOCEL IMPRESO SOLIDO VERDE MANZANA P-375</v>
          </cell>
          <cell r="G3679" t="str">
            <v>CX</v>
          </cell>
          <cell r="H3679" t="str">
            <v>LAMINACION</v>
          </cell>
        </row>
        <row r="3680">
          <cell r="C3680" t="str">
            <v>01-4926</v>
          </cell>
          <cell r="D3680" t="str">
            <v>TMAPAL127B001</v>
          </cell>
          <cell r="E3680" t="str">
            <v>ALIMENTOS POLAR COMERCIAL, C.A.</v>
          </cell>
          <cell r="F3680" t="str">
            <v>ALUMINIO LAMINADO IMPRESO MAVESA 250 g</v>
          </cell>
          <cell r="G3680" t="str">
            <v>MCL</v>
          </cell>
          <cell r="H3680" t="str">
            <v>LAMINACION</v>
          </cell>
        </row>
        <row r="3681">
          <cell r="C3681" t="str">
            <v>01-4592</v>
          </cell>
          <cell r="D3681" t="str">
            <v>TMCLAI089A001</v>
          </cell>
          <cell r="E3681" t="str">
            <v>CELOVEN, C.A.</v>
          </cell>
          <cell r="F3681" t="str">
            <v>LAMINACION IMPRESA DECOCEL AZUL INTENSO P-287</v>
          </cell>
          <cell r="G3681" t="str">
            <v>MCL</v>
          </cell>
          <cell r="H3681" t="str">
            <v>LAMINACION</v>
          </cell>
        </row>
        <row r="3682">
          <cell r="C3682" t="str">
            <v>01-4595</v>
          </cell>
          <cell r="D3682" t="str">
            <v>TMCLRS089A001</v>
          </cell>
          <cell r="E3682" t="str">
            <v>CELOVEN, C.A.</v>
          </cell>
          <cell r="F3682" t="str">
            <v>LAMINACION IMPRESA DECOCEL SOLIDO ROSADO P-210</v>
          </cell>
          <cell r="G3682" t="str">
            <v>MCL</v>
          </cell>
          <cell r="H3682" t="str">
            <v>LAMINACION</v>
          </cell>
        </row>
        <row r="3683">
          <cell r="C3683" t="str">
            <v>01-4593</v>
          </cell>
          <cell r="D3683" t="str">
            <v>TMCLVM089A001</v>
          </cell>
          <cell r="E3683" t="str">
            <v>CELOVEN, C.A.</v>
          </cell>
          <cell r="F3683" t="str">
            <v>LAMINACION IMPRESA DECOCEL SOLIDO VERDE MANZANA P-375</v>
          </cell>
          <cell r="G3683" t="str">
            <v>MCL</v>
          </cell>
          <cell r="H3683" t="str">
            <v>LAMINACION</v>
          </cell>
        </row>
        <row r="3684">
          <cell r="C3684" t="str">
            <v>01-4589</v>
          </cell>
          <cell r="D3684" t="str">
            <v>TMCLAT089A001</v>
          </cell>
          <cell r="E3684" t="str">
            <v>CELOVEN, C.A.</v>
          </cell>
          <cell r="F3684" t="str">
            <v>LAMINACION IMPRESA DECOCEL SOLIDO AZUL P-300</v>
          </cell>
          <cell r="G3684" t="str">
            <v>MCL</v>
          </cell>
          <cell r="H3684" t="str">
            <v>LAMINACION</v>
          </cell>
        </row>
        <row r="3685">
          <cell r="C3685" t="str">
            <v>01-4596</v>
          </cell>
          <cell r="D3685" t="str">
            <v>TMCLMO089A001</v>
          </cell>
          <cell r="E3685" t="str">
            <v>CELOVEN, C.A.</v>
          </cell>
          <cell r="F3685" t="str">
            <v>LAMINACION IMPRESA DECOCEL SOLIDO MORADO P-2582</v>
          </cell>
          <cell r="G3685" t="str">
            <v>MCL</v>
          </cell>
          <cell r="H3685" t="str">
            <v>LAMINACION</v>
          </cell>
        </row>
        <row r="3686">
          <cell r="C3686" t="str">
            <v>01-4588</v>
          </cell>
          <cell r="D3686" t="str">
            <v>TMCLRP089A001</v>
          </cell>
          <cell r="E3686" t="str">
            <v>CELOVEN, C.A.</v>
          </cell>
          <cell r="F3686" t="str">
            <v>LAMINACION IMPRESA DECOCEL SOLIDO ROJO PIGMENTADO</v>
          </cell>
          <cell r="G3686" t="str">
            <v>MCL</v>
          </cell>
          <cell r="H3686" t="str">
            <v>LAMINACION</v>
          </cell>
        </row>
        <row r="3687">
          <cell r="C3687" t="str">
            <v>01-4598</v>
          </cell>
          <cell r="D3687" t="str">
            <v>TMCLLI089A001</v>
          </cell>
          <cell r="E3687" t="str">
            <v>CELOVEN, C.A.</v>
          </cell>
          <cell r="F3687" t="str">
            <v>LAMINACION IMPRESA DECOCEL SOLIDO LILA P-264</v>
          </cell>
          <cell r="G3687" t="str">
            <v>MCL</v>
          </cell>
          <cell r="H3687" t="str">
            <v>LAMINACION</v>
          </cell>
        </row>
        <row r="3688">
          <cell r="C3688" t="str">
            <v>01-4594</v>
          </cell>
          <cell r="D3688" t="str">
            <v>TMCLNJ089A001</v>
          </cell>
          <cell r="E3688" t="str">
            <v>CELOVEN, C.A.</v>
          </cell>
          <cell r="F3688" t="str">
            <v>LAMINACION IMPRESA DECOCEL SOLIDO NARANJA P-1505 C</v>
          </cell>
          <cell r="G3688" t="str">
            <v>MCL</v>
          </cell>
          <cell r="H3688" t="str">
            <v>LAMINACION</v>
          </cell>
        </row>
        <row r="3689">
          <cell r="C3689" t="str">
            <v>01-4599</v>
          </cell>
          <cell r="D3689" t="str">
            <v>TMCLFU089A001</v>
          </cell>
          <cell r="E3689" t="str">
            <v>CELOVEN, C.A.</v>
          </cell>
          <cell r="F3689" t="str">
            <v>LAMINACION IMPRESA DECOCEL SOLIDO FUCSIA</v>
          </cell>
          <cell r="G3689" t="str">
            <v>MCL</v>
          </cell>
          <cell r="H3689" t="str">
            <v>LAMINACION</v>
          </cell>
        </row>
        <row r="3690">
          <cell r="C3690" t="str">
            <v>01-4875</v>
          </cell>
          <cell r="D3690" t="str">
            <v>TMAPAL127B001</v>
          </cell>
          <cell r="E3690" t="str">
            <v>ALIMENTOS POLAR COMERCIAL, C.A.</v>
          </cell>
          <cell r="F3690" t="str">
            <v>ALUMINIO LAMINADO IMPRESO MAVESA 250 g</v>
          </cell>
          <cell r="G3690" t="str">
            <v>MCL</v>
          </cell>
          <cell r="H3690" t="str">
            <v>LAMINACION</v>
          </cell>
        </row>
        <row r="3691">
          <cell r="C3691" t="str">
            <v>01-4924</v>
          </cell>
          <cell r="D3691" t="str">
            <v>TMAPAL127C001</v>
          </cell>
          <cell r="E3691" t="str">
            <v>ALIMENTOS POLAR COMERCIAL, C.A.</v>
          </cell>
          <cell r="F3691" t="str">
            <v>ALUMINIO LAMINADO IMPRESO MAVESA 1 Kg</v>
          </cell>
          <cell r="G3691" t="str">
            <v>MCL</v>
          </cell>
          <cell r="H3691" t="str">
            <v>LAMINACION</v>
          </cell>
        </row>
        <row r="3692">
          <cell r="C3692" t="str">
            <v>01-4895</v>
          </cell>
          <cell r="D3692" t="str">
            <v>TMAHPF1090002</v>
          </cell>
          <cell r="E3692" t="str">
            <v>ALIMENTOS HEINZ, C.A.</v>
          </cell>
          <cell r="F3692" t="str">
            <v xml:space="preserve">PAPEL POLY FOIL (MORROTRIPLEX PARA FLAN Y HELADOS) </v>
          </cell>
          <cell r="G3692" t="str">
            <v>MCL</v>
          </cell>
          <cell r="H3692" t="str">
            <v>LAMINACION</v>
          </cell>
        </row>
        <row r="3693">
          <cell r="C3693" t="str">
            <v>01-4582</v>
          </cell>
          <cell r="D3693" t="str">
            <v>TXCLNJ029A001</v>
          </cell>
          <cell r="E3693" t="str">
            <v>CELOVEN, C.A.</v>
          </cell>
          <cell r="F3693" t="str">
            <v>DECOCEL IMPRESO SOLIDO NARANJA P-1505C</v>
          </cell>
          <cell r="G3693" t="str">
            <v>CX</v>
          </cell>
          <cell r="H3693" t="str">
            <v>LAMINACION</v>
          </cell>
        </row>
        <row r="3694">
          <cell r="C3694" t="str">
            <v>01-4893</v>
          </cell>
          <cell r="D3694" t="str">
            <v>TXPCPB023A001</v>
          </cell>
          <cell r="E3694" t="str">
            <v xml:space="preserve">PEPSI-COLA VENEZUELA, C.A. </v>
          </cell>
          <cell r="F3694" t="str">
            <v>ETIQUETA IMPRESA PEPSI BLACK 1L</v>
          </cell>
          <cell r="G3694" t="str">
            <v>CX</v>
          </cell>
          <cell r="H3694" t="str">
            <v>LAMINACION</v>
          </cell>
        </row>
        <row r="3695">
          <cell r="C3695" t="str">
            <v>01-4904</v>
          </cell>
          <cell r="D3695" t="str">
            <v>TXPACCO40A001</v>
          </cell>
          <cell r="E3695" t="str">
            <v>PEPSICO ALIMENTOS, S.C.A.</v>
          </cell>
          <cell r="F3695" t="str">
            <v>LAMINACION IMPRESA CHICHARRON CARNITAS 85g</v>
          </cell>
          <cell r="G3695" t="str">
            <v>CX</v>
          </cell>
          <cell r="H3695" t="str">
            <v>LAMINACION</v>
          </cell>
        </row>
        <row r="3696">
          <cell r="C3696" t="str">
            <v>01-4892</v>
          </cell>
          <cell r="D3696" t="str">
            <v>TXCPEM023A001</v>
          </cell>
          <cell r="E3696" t="str">
            <v>CERVECERIA POLAR,C.A.</v>
          </cell>
          <cell r="F3696" t="str">
            <v>ETIQUETA IMPRESA MALTIN POLAR 1,5 L</v>
          </cell>
          <cell r="G3696" t="str">
            <v>CX</v>
          </cell>
          <cell r="H3696" t="str">
            <v>CORTE</v>
          </cell>
        </row>
        <row r="3697">
          <cell r="C3697" t="str">
            <v>01-4890</v>
          </cell>
          <cell r="D3697" t="str">
            <v>TMGCOY029A001</v>
          </cell>
          <cell r="E3697" t="str">
            <v>GENIA CARE, C.A.</v>
          </cell>
          <cell r="F3697" t="str">
            <v>ENVOLTORIOS IMPRESO ORTOBAN VENDAS YESO</v>
          </cell>
          <cell r="G3697" t="str">
            <v>MCL</v>
          </cell>
          <cell r="H3697" t="str">
            <v>CORTE</v>
          </cell>
        </row>
        <row r="3698">
          <cell r="C3698" t="str">
            <v>01-4891</v>
          </cell>
          <cell r="D3698" t="str">
            <v>TMGCOY029A001</v>
          </cell>
          <cell r="E3698" t="str">
            <v>GENIA CARE, C.A.</v>
          </cell>
          <cell r="F3698" t="str">
            <v>ENVOLTORIOS IMPRESO ORTOBAN VENDAS YESO</v>
          </cell>
          <cell r="G3698" t="str">
            <v>MCL</v>
          </cell>
          <cell r="H3698" t="str">
            <v>CORTE</v>
          </cell>
        </row>
        <row r="3699">
          <cell r="C3699" t="str">
            <v>01-4901</v>
          </cell>
          <cell r="D3699" t="str">
            <v>TXPACF040A002</v>
          </cell>
          <cell r="E3699" t="str">
            <v>PEPSICO ALIMENTOS, S.C.A.</v>
          </cell>
          <cell r="F3699" t="str">
            <v>LAMINACION IMPRESA CHEETOS FLAMIN HOT 120g.</v>
          </cell>
          <cell r="G3699" t="str">
            <v>CX</v>
          </cell>
          <cell r="H3699" t="str">
            <v>LAMINACION</v>
          </cell>
        </row>
        <row r="3700">
          <cell r="C3700" t="str">
            <v>01-4867</v>
          </cell>
          <cell r="D3700" t="str">
            <v>TXPARS040C001</v>
          </cell>
          <cell r="E3700" t="str">
            <v>PEPSICO ALIMENTOS, S.C.A.</v>
          </cell>
          <cell r="F3700" t="str">
            <v>LAMINACION IMPRESA RAQUETY QUESO 36g</v>
          </cell>
          <cell r="G3700" t="str">
            <v>CX</v>
          </cell>
          <cell r="H3700" t="str">
            <v>LAMINACION</v>
          </cell>
        </row>
        <row r="3701">
          <cell r="C3701" t="str">
            <v>01-4919</v>
          </cell>
          <cell r="D3701" t="str">
            <v>TXHCFS029A001</v>
          </cell>
          <cell r="E3701" t="str">
            <v>HELADOS CALI, C.A.</v>
          </cell>
          <cell r="F3701" t="str">
            <v>ENVOLTORIO IMPRESO HELADOS FRESS FRESA 70cm3</v>
          </cell>
          <cell r="G3701" t="str">
            <v>CX</v>
          </cell>
          <cell r="H3701" t="str">
            <v>CORTE</v>
          </cell>
        </row>
        <row r="3702">
          <cell r="C3702" t="str">
            <v>01-4915</v>
          </cell>
          <cell r="D3702" t="str">
            <v>TMARMZ044C001</v>
          </cell>
          <cell r="E3702" t="str">
            <v>ALFONZO RIVAS &amp; CIA, C.A.</v>
          </cell>
          <cell r="F3702" t="str">
            <v>LAMINACION IMPRESA MAIZINA 800g</v>
          </cell>
          <cell r="G3702" t="str">
            <v>MCL</v>
          </cell>
          <cell r="H3702" t="str">
            <v>LAMINACION</v>
          </cell>
        </row>
        <row r="3703">
          <cell r="C3703" t="str">
            <v>01-4914</v>
          </cell>
          <cell r="D3703" t="str">
            <v>TMARMZ044D001</v>
          </cell>
          <cell r="E3703" t="str">
            <v>ALFONZO RIVAS &amp; CIA, C.A.</v>
          </cell>
          <cell r="F3703" t="str">
            <v>LAMINACION IMPRESA MAIZINA 200g</v>
          </cell>
          <cell r="G3703" t="str">
            <v>MCL</v>
          </cell>
          <cell r="H3703" t="str">
            <v>LAMINACION</v>
          </cell>
        </row>
        <row r="3704">
          <cell r="C3704" t="str">
            <v>01-4902</v>
          </cell>
          <cell r="D3704" t="str">
            <v>TXPADF040A002</v>
          </cell>
          <cell r="E3704" t="str">
            <v>PEPSICO ALIMENTOS, S.C.A.</v>
          </cell>
          <cell r="F3704" t="str">
            <v>LAMINACION IMPRESA DORITOS FLAMIN HOT 140g.</v>
          </cell>
          <cell r="G3704" t="str">
            <v>CX</v>
          </cell>
          <cell r="H3704" t="str">
            <v>LAMINACION</v>
          </cell>
        </row>
        <row r="3705">
          <cell r="C3705" t="str">
            <v>01-4897</v>
          </cell>
          <cell r="D3705" t="str">
            <v>TXPAMJ049A001</v>
          </cell>
          <cell r="E3705" t="str">
            <v>PEPSICO ALIMENTOS, S.C.A.</v>
          </cell>
          <cell r="F3705" t="str">
            <v>LAMINACION IMPRESA MANI JACKS 175g</v>
          </cell>
          <cell r="G3705" t="str">
            <v>CX</v>
          </cell>
          <cell r="H3705" t="str">
            <v>LAMINACION</v>
          </cell>
        </row>
        <row r="3706">
          <cell r="C3706" t="str">
            <v>01-4866</v>
          </cell>
          <cell r="D3706" t="str">
            <v>TXPARP031A002</v>
          </cell>
          <cell r="E3706" t="str">
            <v>PEPSICO ALIMENTOS, S.C.A.</v>
          </cell>
          <cell r="F3706" t="str">
            <v>LAMINACION IMPRESA RAQUETY PICANTE 18g</v>
          </cell>
          <cell r="G3706" t="str">
            <v>CX</v>
          </cell>
          <cell r="H3706" t="str">
            <v>LAMINACION</v>
          </cell>
        </row>
        <row r="3707">
          <cell r="C3707" t="str">
            <v>21-0488</v>
          </cell>
          <cell r="D3707" t="str">
            <v>TXNVCL096B002</v>
          </cell>
          <cell r="E3707" t="str">
            <v>NESTLE VENEZUELA, S.A.</v>
          </cell>
          <cell r="F3707" t="str">
            <v>LAMINACION IMPRESA CERELAC 900g</v>
          </cell>
          <cell r="G3707" t="str">
            <v>CX</v>
          </cell>
          <cell r="H3707" t="str">
            <v>LAMINACION</v>
          </cell>
        </row>
        <row r="3708">
          <cell r="C3708" t="str">
            <v>01-4953</v>
          </cell>
          <cell r="D3708" t="str">
            <v>TXMSGF030C002</v>
          </cell>
          <cell r="E3708" t="str">
            <v>MULTINACIONAL DE SABORES C.A.</v>
          </cell>
          <cell r="F3708" t="str">
            <v>ETIQUETA IMPRESA REFRESCO GLUP FRESH 1L</v>
          </cell>
          <cell r="G3708" t="str">
            <v>CX</v>
          </cell>
          <cell r="H3708" t="str">
            <v>CORTE</v>
          </cell>
        </row>
        <row r="3709">
          <cell r="C3709" t="str">
            <v>01-4954</v>
          </cell>
          <cell r="D3709" t="str">
            <v>TXMSGV030C002</v>
          </cell>
          <cell r="E3709" t="str">
            <v>MULTINACIONAL DE SABORES C.A.</v>
          </cell>
          <cell r="F3709" t="str">
            <v>ETIQUETA IMPRESA REFRESCO GLUP MANZANA VERDE 1L</v>
          </cell>
          <cell r="G3709" t="str">
            <v>CX</v>
          </cell>
          <cell r="H3709" t="str">
            <v>CORTE</v>
          </cell>
        </row>
        <row r="3710">
          <cell r="C3710" t="str">
            <v>21-0480</v>
          </cell>
          <cell r="D3710" t="str">
            <v>TXNVCC029A001</v>
          </cell>
          <cell r="E3710" t="str">
            <v>NESTLE VENEZUELA, S.A.</v>
          </cell>
          <cell r="F3710" t="str">
            <v>ENVOLTORIO IMPRESO COCOSETTE 200g</v>
          </cell>
          <cell r="G3710" t="str">
            <v>CX</v>
          </cell>
          <cell r="H3710" t="str">
            <v>LAMINACION</v>
          </cell>
        </row>
        <row r="3711">
          <cell r="C3711" t="str">
            <v>01-4923</v>
          </cell>
          <cell r="D3711" t="str">
            <v>TXECAC028A001</v>
          </cell>
          <cell r="E3711" t="str">
            <v>EMBOTELLADORA CRISTAL;C.A.</v>
          </cell>
          <cell r="F3711" t="str">
            <v xml:space="preserve">ETIQUETA IMPRESA AGUA MINERAL CRYSTAL 330 cm³ </v>
          </cell>
          <cell r="G3711" t="str">
            <v>CX</v>
          </cell>
          <cell r="H3711" t="str">
            <v>CORTE</v>
          </cell>
        </row>
        <row r="3712">
          <cell r="C3712" t="str">
            <v>01-4925</v>
          </cell>
          <cell r="D3712" t="str">
            <v>TMAPAL121A001</v>
          </cell>
          <cell r="E3712" t="str">
            <v>ALIMENTOS POLAR COMERCIAL, C.A.</v>
          </cell>
          <cell r="F3712" t="str">
            <v>ALUMINIO LAMINADO IMPRESO MAVESA 500g</v>
          </cell>
          <cell r="G3712" t="str">
            <v>MCL</v>
          </cell>
          <cell r="H3712" t="str">
            <v>LAMINACION</v>
          </cell>
        </row>
        <row r="3713">
          <cell r="C3713" t="str">
            <v>01-4949</v>
          </cell>
          <cell r="D3713" t="str">
            <v>TMMCGP228A002</v>
          </cell>
          <cell r="E3713" t="str">
            <v>MONDELEZ VZ,C.A</v>
          </cell>
          <cell r="F3713" t="str">
            <v>LINNER MTP  IMPRESO GARANTIA DE PUREZA</v>
          </cell>
          <cell r="G3713" t="str">
            <v>MCL</v>
          </cell>
          <cell r="H3713" t="str">
            <v>LAMINACION</v>
          </cell>
        </row>
        <row r="3714">
          <cell r="C3714" t="str">
            <v>01-4958</v>
          </cell>
          <cell r="D3714" t="str">
            <v>TMAPAL121C001</v>
          </cell>
          <cell r="E3714" t="str">
            <v>ALIMENTOS POLAR COMERCIAL, C.A.</v>
          </cell>
          <cell r="F3714" t="str">
            <v>ALUMINIO LAMINADO IMPRESO MAVESA 1 Kg</v>
          </cell>
          <cell r="G3714" t="str">
            <v>MCL</v>
          </cell>
          <cell r="H3714" t="str">
            <v>LAMINACION</v>
          </cell>
        </row>
        <row r="3715">
          <cell r="C3715" t="str">
            <v>01-4955</v>
          </cell>
          <cell r="D3715" t="str">
            <v>TXMSGN030D001</v>
          </cell>
          <cell r="E3715" t="str">
            <v>MULTINACIONAL DE SABORES C.A.</v>
          </cell>
          <cell r="F3715" t="str">
            <v>ETIQUETA IMPRESA REFRESCO GLUP COLA NEGRA 400 ml</v>
          </cell>
          <cell r="G3715" t="str">
            <v>CX</v>
          </cell>
          <cell r="H3715" t="str">
            <v>CORTE</v>
          </cell>
        </row>
        <row r="3716">
          <cell r="C3716" t="str">
            <v>01-4956</v>
          </cell>
          <cell r="D3716" t="str">
            <v>TMAYGP207A003</v>
          </cell>
          <cell r="E3716" t="str">
            <v>ANAYANSI,C.A.</v>
          </cell>
          <cell r="F3716" t="str">
            <v>LINER TERMOSELLABLE MTP  IMPRESO GARANTIA DE PUREZA</v>
          </cell>
          <cell r="G3716" t="str">
            <v>MCL</v>
          </cell>
          <cell r="H3716" t="str">
            <v>LAMINACION</v>
          </cell>
        </row>
        <row r="3717">
          <cell r="C3717" t="str">
            <v>01-4957</v>
          </cell>
          <cell r="D3717" t="str">
            <v>TMAYGP207A003</v>
          </cell>
          <cell r="E3717" t="str">
            <v>ANAYANSI,C.A.</v>
          </cell>
          <cell r="F3717" t="str">
            <v>LINER TERMOSELLABLE MTP  IMPRESO GARANTIA DE PUREZA</v>
          </cell>
          <cell r="G3717" t="str">
            <v>MCL</v>
          </cell>
          <cell r="H3717" t="str">
            <v>LAMINACION</v>
          </cell>
        </row>
        <row r="3718">
          <cell r="C3718" t="str">
            <v>01-4932</v>
          </cell>
          <cell r="D3718" t="str">
            <v>TMLEAL137A001</v>
          </cell>
          <cell r="E3718" t="str">
            <v>LABORATORIOS ELMOR, S.A.</v>
          </cell>
          <cell r="F3718" t="str">
            <v>ALUMIIO LAMINADO IMPRESO "LIOLACTIL 1,5 g."</v>
          </cell>
          <cell r="G3718" t="str">
            <v>MCL</v>
          </cell>
          <cell r="H3718" t="str">
            <v>LAMINACION</v>
          </cell>
        </row>
        <row r="3719">
          <cell r="C3719" t="str">
            <v>01-4957</v>
          </cell>
          <cell r="D3719" t="str">
            <v>TMAYGP207A001</v>
          </cell>
          <cell r="E3719" t="str">
            <v>ANAYANSI,C.A.</v>
          </cell>
          <cell r="F3719" t="str">
            <v>LINER MTP IMPRESO GARANTIA DE PUREZA</v>
          </cell>
          <cell r="G3719" t="str">
            <v>MCL</v>
          </cell>
          <cell r="H3719" t="str">
            <v>LAMINACION</v>
          </cell>
        </row>
        <row r="3720">
          <cell r="C3720" t="str">
            <v>01-4956</v>
          </cell>
          <cell r="D3720" t="str">
            <v>TMAYGP207A003</v>
          </cell>
          <cell r="E3720" t="str">
            <v>ANAYANSI,C.A.</v>
          </cell>
          <cell r="F3720" t="str">
            <v>LINER TERMOSELLABLE MTP  IMPRESO GARANTIA DE PUREZA</v>
          </cell>
          <cell r="G3720" t="str">
            <v>MCL</v>
          </cell>
          <cell r="H3720" t="str">
            <v>LAMINACION</v>
          </cell>
        </row>
        <row r="3721">
          <cell r="C3721" t="str">
            <v>01-4856</v>
          </cell>
          <cell r="D3721" t="str">
            <v>TMSVRM0990010</v>
          </cell>
          <cell r="E3721" t="str">
            <v>SONOCO VENEZOLANA, C.A.</v>
          </cell>
          <cell r="F3721" t="str">
            <v xml:space="preserve">LAMINACION LINER RM-511 SIN IMPRESIÓN </v>
          </cell>
          <cell r="G3721" t="str">
            <v>MCL</v>
          </cell>
          <cell r="H3721" t="str">
            <v>LAMINACION</v>
          </cell>
        </row>
        <row r="3722">
          <cell r="C3722" t="str">
            <v>01-4959</v>
          </cell>
          <cell r="D3722" t="str">
            <v>TMMFPS1050001</v>
          </cell>
          <cell r="E3722" t="str">
            <v>M.F. CONCEPTO CREATIVO C.A</v>
          </cell>
          <cell r="F3722" t="str">
            <v>POLYPOUCH SIN IMPRESIÓN</v>
          </cell>
          <cell r="G3722" t="str">
            <v>MCL</v>
          </cell>
          <cell r="H3722" t="str">
            <v>LAMINACION</v>
          </cell>
        </row>
        <row r="3723">
          <cell r="C3723" t="str">
            <v>21-0487</v>
          </cell>
          <cell r="D3723" t="str">
            <v>TXNVCL096C002</v>
          </cell>
          <cell r="E3723" t="str">
            <v>NESTLE VENEZUELA, S.A.</v>
          </cell>
          <cell r="F3723" t="str">
            <v>LAMINACION IMPRESA CERELAC 400g</v>
          </cell>
          <cell r="G3723" t="str">
            <v>CX</v>
          </cell>
          <cell r="H3723" t="str">
            <v>LAMINACION</v>
          </cell>
        </row>
        <row r="3724">
          <cell r="C3724" t="str">
            <v>01-4910</v>
          </cell>
          <cell r="D3724" t="str">
            <v>TXPCPF023B002</v>
          </cell>
          <cell r="E3724" t="str">
            <v xml:space="preserve">PEPSI-COLA VENEZUELA, C.A. </v>
          </cell>
          <cell r="F3724" t="str">
            <v>ETIQUETA IMPRESA PEPSI FREE 1,5 L</v>
          </cell>
          <cell r="G3724" t="str">
            <v>CX</v>
          </cell>
          <cell r="H3724" t="str">
            <v>CORTE</v>
          </cell>
        </row>
        <row r="3725">
          <cell r="C3725" t="str">
            <v>21-0476</v>
          </cell>
          <cell r="D3725" t="str">
            <v>TXNVNT096A001</v>
          </cell>
          <cell r="E3725" t="str">
            <v>NESTLE VENEZUELA, S.A.</v>
          </cell>
          <cell r="F3725" t="str">
            <v>LAMINACION IMPRESA NESTUM 3 CEREALES 500g</v>
          </cell>
          <cell r="G3725" t="str">
            <v>CX</v>
          </cell>
          <cell r="H3725" t="str">
            <v>LAMINACION</v>
          </cell>
        </row>
        <row r="3726">
          <cell r="C3726" t="str">
            <v>21-0485</v>
          </cell>
          <cell r="D3726" t="str">
            <v>TXNVTM096A001</v>
          </cell>
          <cell r="E3726" t="str">
            <v>NESTLE VENEZUELA, S.A.</v>
          </cell>
          <cell r="F3726" t="str">
            <v>LAMINACION IMPRESA NESTUM TRIGO MIEL 225g</v>
          </cell>
          <cell r="G3726" t="str">
            <v>CX</v>
          </cell>
          <cell r="H3726" t="str">
            <v>LAMINACION</v>
          </cell>
        </row>
        <row r="3727">
          <cell r="C3727" t="str">
            <v>01-4905</v>
          </cell>
          <cell r="D3727" t="str">
            <v>TXPCSC023D001</v>
          </cell>
          <cell r="E3727" t="str">
            <v xml:space="preserve">PEPSI-COLA VENEZUELA, C.A. </v>
          </cell>
          <cell r="F3727" t="str">
            <v>ETIQUETA IMPRESA SEVEN UP CERO 1 L</v>
          </cell>
          <cell r="G3727" t="str">
            <v>CX</v>
          </cell>
          <cell r="H3727" t="str">
            <v>CORTE</v>
          </cell>
        </row>
        <row r="3728">
          <cell r="C3728" t="str">
            <v>01-4909</v>
          </cell>
          <cell r="D3728" t="str">
            <v>TXPCPF023B002</v>
          </cell>
          <cell r="E3728" t="str">
            <v xml:space="preserve">PEPSI-COLA VENEZUELA, C.A. </v>
          </cell>
          <cell r="F3728" t="str">
            <v>ETIQUETA IMPRESA PEPSI FREE 1,5 L</v>
          </cell>
          <cell r="G3728" t="str">
            <v>CX</v>
          </cell>
          <cell r="H3728" t="str">
            <v>CORTE</v>
          </cell>
        </row>
        <row r="3729">
          <cell r="C3729" t="str">
            <v>01-4847</v>
          </cell>
          <cell r="D3729" t="str">
            <v>TXPAJS040C003</v>
          </cell>
          <cell r="E3729" t="str">
            <v>PEPSICO ALIMENTOS, S.C.A.</v>
          </cell>
          <cell r="F3729" t="str">
            <v>LAMINACION IMPRESA PAPAS JACKS SAL 80g(linea nosotras)</v>
          </cell>
          <cell r="G3729" t="str">
            <v>CX</v>
          </cell>
          <cell r="H3729" t="str">
            <v>LAMINACION</v>
          </cell>
        </row>
        <row r="3730">
          <cell r="C3730" t="str">
            <v>01-4848</v>
          </cell>
          <cell r="D3730" t="str">
            <v>TXPAJS040A002</v>
          </cell>
          <cell r="E3730" t="str">
            <v>PEPSICO ALIMENTOS, S.C.A.</v>
          </cell>
          <cell r="F3730" t="str">
            <v>LAMINACION IMPRESA PAPAS JACKS SAL 30g</v>
          </cell>
          <cell r="G3730" t="str">
            <v>CX</v>
          </cell>
          <cell r="H3730" t="str">
            <v>LAMINACION</v>
          </cell>
        </row>
        <row r="3731">
          <cell r="C3731" t="str">
            <v>21-0485</v>
          </cell>
          <cell r="D3731" t="str">
            <v>TXNVTM096A001</v>
          </cell>
          <cell r="E3731" t="str">
            <v>NESTLE VENEZUELA, S.A.</v>
          </cell>
          <cell r="F3731" t="str">
            <v>LAMINACION IMPRESA NESTUM TRIGO MIEL 225g</v>
          </cell>
          <cell r="G3731" t="str">
            <v>CX</v>
          </cell>
          <cell r="H3731" t="str">
            <v>LAMINACION</v>
          </cell>
        </row>
        <row r="3732">
          <cell r="C3732" t="str">
            <v>01-4927</v>
          </cell>
          <cell r="D3732" t="str">
            <v>TMMCGP228A001</v>
          </cell>
          <cell r="E3732" t="str">
            <v>PLASTICOS ESTUGAL C.A.</v>
          </cell>
          <cell r="F3732" t="str">
            <v>LINER MTP IMPRESO GARANTIA DE PUREZA</v>
          </cell>
          <cell r="G3732" t="str">
            <v>MCL</v>
          </cell>
          <cell r="H3732" t="str">
            <v>LAMINACION</v>
          </cell>
        </row>
        <row r="3733">
          <cell r="C3733" t="str">
            <v>01-4872</v>
          </cell>
          <cell r="D3733" t="str">
            <v>TMMCGP228A001</v>
          </cell>
          <cell r="E3733" t="str">
            <v>CARFLEX C.A.</v>
          </cell>
          <cell r="F3733" t="str">
            <v>LINER MTP IMPRESO GARANTIA DE PUREZA</v>
          </cell>
          <cell r="G3733" t="str">
            <v>MCL</v>
          </cell>
          <cell r="H3733" t="str">
            <v>LAMINACION</v>
          </cell>
        </row>
        <row r="3734">
          <cell r="C3734" t="str">
            <v>01-4906</v>
          </cell>
          <cell r="D3734" t="str">
            <v>TXPCEP023B002</v>
          </cell>
          <cell r="E3734" t="str">
            <v xml:space="preserve">PEPSI-COLA VENEZUELA, C.A. </v>
          </cell>
          <cell r="F3734" t="str">
            <v>ETIQUETA IMPRESA PEPSI FREE 1 L</v>
          </cell>
          <cell r="G3734" t="str">
            <v>CX</v>
          </cell>
          <cell r="H3734" t="str">
            <v>CORTE</v>
          </cell>
        </row>
        <row r="3735">
          <cell r="C3735" t="str">
            <v>01-4935</v>
          </cell>
          <cell r="D3735" t="str">
            <v>TXAVEM028D001</v>
          </cell>
          <cell r="E3735" t="str">
            <v>AMCOR RIGID PACKAGING DE VENEZUELA, S.A.</v>
          </cell>
          <cell r="F3735" t="str">
            <v>ETIQUETA IMPRESA MINALBA 355cc</v>
          </cell>
          <cell r="G3735" t="str">
            <v>CX</v>
          </cell>
          <cell r="H3735" t="str">
            <v>CORTE</v>
          </cell>
        </row>
        <row r="3736">
          <cell r="C3736" t="str">
            <v>01-4933</v>
          </cell>
          <cell r="D3736" t="str">
            <v>TXAVEM028C001</v>
          </cell>
          <cell r="E3736" t="str">
            <v>AMCOR RIGID PACKAGING DE VENEZUELA, S.A.</v>
          </cell>
          <cell r="F3736" t="str">
            <v>ETIQUETA IMPRESA MINALBA 600 cc</v>
          </cell>
          <cell r="G3736" t="str">
            <v>CX</v>
          </cell>
          <cell r="H3736" t="str">
            <v>CORTE</v>
          </cell>
        </row>
        <row r="3737">
          <cell r="C3737" t="str">
            <v>01-4934</v>
          </cell>
          <cell r="D3737" t="str">
            <v>TXAVEM028A001</v>
          </cell>
          <cell r="E3737" t="str">
            <v>AMCOR RIGID PACKAGING DE VENEZUELA, S.A.</v>
          </cell>
          <cell r="F3737" t="str">
            <v>ETIQUETA IMPRESA MINALBA 1,5 L</v>
          </cell>
          <cell r="G3737" t="str">
            <v>CX</v>
          </cell>
          <cell r="H3737" t="str">
            <v>CORTE</v>
          </cell>
        </row>
        <row r="3738">
          <cell r="C3738" t="str">
            <v>01-4936</v>
          </cell>
          <cell r="D3738" t="str">
            <v>TXAVEM028B001</v>
          </cell>
          <cell r="E3738" t="str">
            <v>AMCOR RIGID PACKAGING DE VENEZUELA, S.A.</v>
          </cell>
          <cell r="F3738" t="str">
            <v>ETIQUETA  IMPRESA MINALBA 5 L</v>
          </cell>
          <cell r="G3738" t="str">
            <v>CX</v>
          </cell>
          <cell r="H3738" t="str">
            <v>CORTE</v>
          </cell>
        </row>
        <row r="3739">
          <cell r="C3739" t="str">
            <v>01-4944</v>
          </cell>
          <cell r="D3739" t="str">
            <v>TXTFCA050A001</v>
          </cell>
          <cell r="E3739" t="str">
            <v>INVERSIONES TORREFACCION DEL CAFÉ, C.A</v>
          </cell>
          <cell r="F3739" t="str">
            <v>LAMINACION IMPRESA CAFÉ AMANECER MOLIDO GOURMET 200g</v>
          </cell>
          <cell r="G3739" t="str">
            <v>CX</v>
          </cell>
          <cell r="H3739" t="str">
            <v>LAMINACION</v>
          </cell>
        </row>
        <row r="3740">
          <cell r="C3740" t="str">
            <v>01-4941</v>
          </cell>
          <cell r="D3740" t="str">
            <v>TXTFCA050B001</v>
          </cell>
          <cell r="E3740" t="str">
            <v>INVERSIONES TORREFACCION DEL CAFÉ, C.A</v>
          </cell>
          <cell r="F3740" t="str">
            <v>LAMINACION IMPRESA CAFÉ AMANECER MOLIDO GOURMET 500g</v>
          </cell>
          <cell r="G3740" t="str">
            <v>CX</v>
          </cell>
          <cell r="H3740" t="str">
            <v>LAMINACION</v>
          </cell>
        </row>
        <row r="3741">
          <cell r="C3741" t="str">
            <v>01-4946</v>
          </cell>
          <cell r="D3741" t="str">
            <v>TXTFDN036C001</v>
          </cell>
          <cell r="E3741" t="str">
            <v>INVERSIONES TORREFACCION DEL CAFÉ, C.A</v>
          </cell>
          <cell r="F3741" t="str">
            <v>LAMINACION IMPRESA CAFÉ DELLA NONNA MOLIDO GOURMET 100g</v>
          </cell>
          <cell r="G3741" t="str">
            <v>CX</v>
          </cell>
          <cell r="H3741" t="str">
            <v>LAMINACION</v>
          </cell>
        </row>
        <row r="3742">
          <cell r="C3742" t="str">
            <v>000-PV</v>
          </cell>
          <cell r="D3742" t="str">
            <v>000-PRUEBAS</v>
          </cell>
          <cell r="E3742" t="str">
            <v>PRUEBAS</v>
          </cell>
          <cell r="F3742" t="str">
            <v>PRUEBAS VARIAS</v>
          </cell>
          <cell r="G3742" t="str">
            <v>CX</v>
          </cell>
          <cell r="H3742" t="str">
            <v>LAMINACION</v>
          </cell>
        </row>
        <row r="3743">
          <cell r="C3743" t="str">
            <v>000-PC</v>
          </cell>
          <cell r="D3743" t="str">
            <v>000-COLLAGE</v>
          </cell>
          <cell r="E3743" t="str">
            <v>COLLAGE</v>
          </cell>
          <cell r="F3743" t="str">
            <v>COLLAGE</v>
          </cell>
          <cell r="G3743" t="str">
            <v>CX</v>
          </cell>
          <cell r="H3743" t="str">
            <v>LAMINACION</v>
          </cell>
        </row>
        <row r="3744">
          <cell r="C3744" t="str">
            <v>01-4908</v>
          </cell>
          <cell r="D3744" t="str">
            <v>TXPCGM023A002</v>
          </cell>
          <cell r="E3744" t="str">
            <v xml:space="preserve">PEPSI-COLA VENEZUELA, C.A. </v>
          </cell>
          <cell r="F3744" t="str">
            <v>ETIQUETA IMPRESA GOLDEN MANZANA 1 L</v>
          </cell>
          <cell r="G3744" t="str">
            <v>CX</v>
          </cell>
          <cell r="H3744" t="str">
            <v>CORTE</v>
          </cell>
        </row>
        <row r="3745">
          <cell r="C3745" t="str">
            <v>01-4871</v>
          </cell>
          <cell r="D3745" t="str">
            <v>TXPARO045A002</v>
          </cell>
          <cell r="E3745" t="str">
            <v>PEPSICO ALIMENTOS, S.C.A.</v>
          </cell>
          <cell r="F3745" t="str">
            <v>LAMINACION IMPRESA RUFFLES ORIGINAL 300g</v>
          </cell>
          <cell r="G3745" t="str">
            <v>CX</v>
          </cell>
          <cell r="H3745" t="str">
            <v>LAMINACION</v>
          </cell>
        </row>
        <row r="3746">
          <cell r="C3746" t="str">
            <v>01-4865</v>
          </cell>
          <cell r="D3746" t="str">
            <v>TXPARO040B003</v>
          </cell>
          <cell r="E3746" t="str">
            <v>PEPSICO ALIMENTOS, S.C.A.</v>
          </cell>
          <cell r="F3746" t="str">
            <v>LAMINACION IMPRESA RUFFLES ORIGINAL 36g (LINEA NOSOTRAS)</v>
          </cell>
          <cell r="G3746" t="str">
            <v>CX</v>
          </cell>
          <cell r="H3746" t="str">
            <v>LAMINACION</v>
          </cell>
        </row>
        <row r="3747">
          <cell r="C3747" t="str">
            <v>01-4921</v>
          </cell>
          <cell r="D3747" t="str">
            <v>TMARFR040A001</v>
          </cell>
          <cell r="E3747" t="str">
            <v>ALFONZO RIVAS &amp; CIA, C.A.</v>
          </cell>
          <cell r="F3747" t="str">
            <v>LAMINACION IMPRESA FLIPS FUDGE FRESA 50g</v>
          </cell>
          <cell r="G3747" t="str">
            <v>MCL</v>
          </cell>
          <cell r="H3747" t="str">
            <v>LAMINACION</v>
          </cell>
        </row>
        <row r="3748">
          <cell r="C3748" t="str">
            <v>01-4929</v>
          </cell>
          <cell r="D3748" t="str">
            <v>TMARFF040A002</v>
          </cell>
          <cell r="E3748" t="str">
            <v>ALFONZO RIVAS &amp; CIA, C.A.</v>
          </cell>
          <cell r="F3748" t="str">
            <v>LAMINACION IMPRESA FLIPS FUDGE CHOCOLATE 50g</v>
          </cell>
          <cell r="G3748" t="str">
            <v>CX</v>
          </cell>
          <cell r="H3748" t="str">
            <v>LAMINACION</v>
          </cell>
        </row>
        <row r="3749">
          <cell r="C3749" t="str">
            <v>01-4942</v>
          </cell>
          <cell r="D3749" t="str">
            <v>TXTFDN050A001</v>
          </cell>
          <cell r="E3749" t="str">
            <v>INVERSIONES TORREFACCION DEL CAFÉ, C.A</v>
          </cell>
          <cell r="F3749" t="str">
            <v>LAMINACION IMPRESA CAFÉ DELLA NONNA MOLIDO GOURMET 200 g.</v>
          </cell>
          <cell r="G3749" t="str">
            <v>CX</v>
          </cell>
          <cell r="H3749" t="str">
            <v>LAMINACION</v>
          </cell>
        </row>
        <row r="3750">
          <cell r="C3750" t="str">
            <v>01-4961</v>
          </cell>
          <cell r="D3750" t="str">
            <v>TMCPAM045A001</v>
          </cell>
          <cell r="E3750" t="str">
            <v>CENTRAL EL PALMAR S.A.</v>
          </cell>
          <cell r="F3750" t="str">
            <v>POLYPOUCH IMPRESO MONTALBAN - MONTALBAN 4 g</v>
          </cell>
          <cell r="G3750" t="str">
            <v>MCL</v>
          </cell>
          <cell r="H3750" t="str">
            <v>LAMINACION</v>
          </cell>
        </row>
        <row r="3751">
          <cell r="C3751" t="str">
            <v>01-4986</v>
          </cell>
          <cell r="D3751" t="str">
            <v>TMMCGP228A002</v>
          </cell>
          <cell r="E3751" t="str">
            <v>MONDELEZ VZ,C.A</v>
          </cell>
          <cell r="F3751" t="str">
            <v>LINNER MTP  IMPRESO GARANTIA DE PUREZA</v>
          </cell>
          <cell r="G3751" t="str">
            <v>MCL</v>
          </cell>
          <cell r="H3751" t="str">
            <v>LAMINACION</v>
          </cell>
        </row>
        <row r="3752">
          <cell r="C3752" t="str">
            <v>01-4975</v>
          </cell>
          <cell r="D3752" t="str">
            <v>TMAPPM121A001</v>
          </cell>
          <cell r="E3752" t="str">
            <v>ALIMENTOS POLAR COMERCIAL, C.A.</v>
          </cell>
          <cell r="F3752" t="str">
            <v>ALUMIIO LAMINADO IMPRESO PROMOCION MAVESA 525g.</v>
          </cell>
          <cell r="G3752" t="str">
            <v>MCL</v>
          </cell>
          <cell r="H3752" t="str">
            <v>LAMINACION</v>
          </cell>
        </row>
        <row r="3753">
          <cell r="C3753" t="str">
            <v>01-4913</v>
          </cell>
          <cell r="D3753" t="str">
            <v>TMARMZ044A001</v>
          </cell>
          <cell r="E3753" t="str">
            <v>ALFONZO RIVAS &amp; CIA, C.A.</v>
          </cell>
          <cell r="F3753" t="str">
            <v>LAMINACION IMPRESA MAIZINA 90 g</v>
          </cell>
          <cell r="G3753" t="str">
            <v>MCL</v>
          </cell>
          <cell r="H3753" t="str">
            <v>LAMINACION</v>
          </cell>
        </row>
        <row r="3754">
          <cell r="C3754" t="str">
            <v>01-5010</v>
          </cell>
          <cell r="D3754" t="str">
            <v>TMAPPM121A001</v>
          </cell>
          <cell r="E3754" t="str">
            <v>ALIMENTOS POLAR COMERCIAL, C.A.</v>
          </cell>
          <cell r="F3754" t="str">
            <v>ALUMIIO LAMINADO IMPRESO PROMOCION MAVESA 525g.</v>
          </cell>
          <cell r="G3754" t="str">
            <v>MCL</v>
          </cell>
          <cell r="H3754" t="str">
            <v>LAMINACION</v>
          </cell>
        </row>
        <row r="3755">
          <cell r="C3755" t="str">
            <v>01-5007</v>
          </cell>
          <cell r="D3755" t="str">
            <v>TXPALT049A001</v>
          </cell>
          <cell r="E3755" t="str">
            <v>PEPSICO ALIMENTOS, S.C.A.</v>
          </cell>
          <cell r="F3755" t="str">
            <v>LAMINACION IMPRESA DORITOS LIMON TAQUERO 150g</v>
          </cell>
          <cell r="G3755" t="str">
            <v>CX</v>
          </cell>
          <cell r="H3755" t="str">
            <v>LAMINACION</v>
          </cell>
        </row>
        <row r="3756">
          <cell r="C3756" t="str">
            <v>01-5006</v>
          </cell>
          <cell r="D3756" t="str">
            <v>TXPALT049B001</v>
          </cell>
          <cell r="E3756" t="str">
            <v>PEPSICO ALIMENTOS, S.C.A.</v>
          </cell>
          <cell r="F3756" t="str">
            <v>LAMINACION IMPRESA DORITOS LIMON TAQUERO 40g</v>
          </cell>
          <cell r="G3756" t="str">
            <v>CX</v>
          </cell>
          <cell r="H3756" t="str">
            <v>LAMINACION</v>
          </cell>
        </row>
        <row r="3757">
          <cell r="C3757" t="str">
            <v>01-4978</v>
          </cell>
          <cell r="D3757" t="str">
            <v>TMAYGP207A003</v>
          </cell>
          <cell r="E3757" t="str">
            <v>COMERCIAL TECNI TAPA S.A.</v>
          </cell>
          <cell r="F3757" t="str">
            <v>LINER TERMOSELLABLE MTP  IMPRESO GARANTIA DE PUREZA</v>
          </cell>
          <cell r="G3757" t="str">
            <v>MCL</v>
          </cell>
          <cell r="H3757" t="str">
            <v>LAMINACION</v>
          </cell>
        </row>
        <row r="3758">
          <cell r="C3758" t="str">
            <v>01-4889</v>
          </cell>
          <cell r="D3758" t="str">
            <v>TXDNMM070A001</v>
          </cell>
          <cell r="E3758" t="str">
            <v>DISTRIBUIDORA NACIONAL 2000, C.A.</v>
          </cell>
          <cell r="F3758" t="str">
            <v>LAMINACION IMPRESA CAFÉ MAS POR MENOS PREMIUM 200g</v>
          </cell>
          <cell r="G3758" t="str">
            <v>CX</v>
          </cell>
          <cell r="H3758" t="str">
            <v>LAMINACION</v>
          </cell>
        </row>
        <row r="3759">
          <cell r="C3759" t="str">
            <v>01-4722</v>
          </cell>
          <cell r="D3759" t="str">
            <v>TXDNBC040A001</v>
          </cell>
          <cell r="E3759" t="str">
            <v>DISTRIBUIDORA NACIONAL 2000, C.A.</v>
          </cell>
          <cell r="F3759" t="str">
            <v>LAMINACION IMPRESA BUEN CAFÉ PREMIUN 100g</v>
          </cell>
          <cell r="G3759" t="str">
            <v>CX</v>
          </cell>
          <cell r="H3759" t="str">
            <v>LAMINACION</v>
          </cell>
        </row>
        <row r="3760">
          <cell r="C3760" t="str">
            <v>21-0494</v>
          </cell>
          <cell r="D3760" t="str">
            <v>TXSPMV031A001</v>
          </cell>
          <cell r="E3760" t="str">
            <v>C.A. SUCESORA DE JOSE PUIG &amp; CIA</v>
          </cell>
          <cell r="F3760" t="str">
            <v>LAMINACION IMPRESA MARILU VAINILLA 36g</v>
          </cell>
          <cell r="G3760" t="str">
            <v>cx</v>
          </cell>
          <cell r="H3760" t="str">
            <v>LAMINACION</v>
          </cell>
        </row>
        <row r="3761">
          <cell r="C3761" t="str">
            <v>01-4913</v>
          </cell>
          <cell r="D3761" t="str">
            <v>TMARMZ044A001</v>
          </cell>
          <cell r="E3761" t="str">
            <v>ALFONZO RIVAS &amp; CIA, C.A.</v>
          </cell>
          <cell r="F3761" t="str">
            <v>LAMINACION IMPRESA MAIZINA 90 g</v>
          </cell>
          <cell r="G3761" t="str">
            <v>MCL</v>
          </cell>
          <cell r="H3761" t="str">
            <v>LAMINACION</v>
          </cell>
        </row>
        <row r="3762">
          <cell r="C3762" t="str">
            <v>01-4972</v>
          </cell>
          <cell r="D3762" t="str">
            <v>TXFVEV0270001</v>
          </cell>
          <cell r="E3762" t="str">
            <v>FABRICA DE VELAS VERACRUZ,C.A.</v>
          </cell>
          <cell r="F3762" t="str">
            <v>BOPP SIN IMPRESIÓN "ESTUCHE VELON N 5"</v>
          </cell>
          <cell r="G3762" t="str">
            <v>CX</v>
          </cell>
          <cell r="H3762" t="str">
            <v>CORTE</v>
          </cell>
        </row>
        <row r="3763">
          <cell r="C3763" t="str">
            <v>01-4931</v>
          </cell>
          <cell r="D3763" t="str">
            <v>TMARMZ044B001</v>
          </cell>
          <cell r="E3763" t="str">
            <v>ALFONZO RIVAS &amp; CIA, C.A.</v>
          </cell>
          <cell r="F3763" t="str">
            <v>LAMINACION IMPRESA MAIZINA 400g</v>
          </cell>
          <cell r="G3763" t="str">
            <v>MCL</v>
          </cell>
          <cell r="H3763" t="str">
            <v>LAMINACION</v>
          </cell>
        </row>
        <row r="3764">
          <cell r="C3764" t="str">
            <v>01-4948</v>
          </cell>
          <cell r="D3764" t="str">
            <v>TXTFDN050B001</v>
          </cell>
          <cell r="E3764" t="str">
            <v>INVERSIONES TORREFACCION DEL CAFÉ, C.A</v>
          </cell>
          <cell r="F3764" t="str">
            <v>LAMINACION IMPRESA CAFÉ DELLA NONNA MOLIDO GOURMET 500 g.</v>
          </cell>
          <cell r="G3764" t="str">
            <v>CX</v>
          </cell>
          <cell r="H3764" t="str">
            <v>LAMINACION</v>
          </cell>
        </row>
        <row r="3765">
          <cell r="C3765" t="str">
            <v>21-0495</v>
          </cell>
          <cell r="D3765" t="str">
            <v>TMDVPS0520001</v>
          </cell>
          <cell r="E3765" t="str">
            <v>DISTRIBUIDORA DE VIVERES EL CIELO ES EL LIMITE</v>
          </cell>
          <cell r="F3765" t="str">
            <v>POLYPOUCH SIN IMPRESIÓN</v>
          </cell>
          <cell r="G3765" t="str">
            <v>MCL</v>
          </cell>
          <cell r="H3765" t="str">
            <v>CORTE</v>
          </cell>
        </row>
        <row r="3766">
          <cell r="C3766" t="str">
            <v>01-4976</v>
          </cell>
          <cell r="D3766" t="str">
            <v>TMAPAL127B001</v>
          </cell>
          <cell r="E3766" t="str">
            <v>ALIMENTOS POLAR COMERCIAL, C.A.</v>
          </cell>
          <cell r="F3766" t="str">
            <v>ALUMINIO LAMINADO IMPRESO MAVESA 250 g</v>
          </cell>
          <cell r="G3766" t="str">
            <v>MCL</v>
          </cell>
          <cell r="H3766" t="str">
            <v>LAMINACION</v>
          </cell>
        </row>
        <row r="3767">
          <cell r="C3767" t="str">
            <v>01-4723</v>
          </cell>
          <cell r="D3767" t="str">
            <v>TXDNPV040A001</v>
          </cell>
          <cell r="E3767" t="str">
            <v>DISTRIBUIDORA NACIONAL 2000, C.A.</v>
          </cell>
          <cell r="F3767" t="str">
            <v>LAMINACION IMPRESA CAFÉ PURO VENEZUELA GOURMET 100g</v>
          </cell>
          <cell r="G3767" t="str">
            <v>CX</v>
          </cell>
          <cell r="H3767" t="str">
            <v>LAMINACION</v>
          </cell>
        </row>
        <row r="3768">
          <cell r="C3768" t="str">
            <v>01-4720</v>
          </cell>
          <cell r="D3768" t="str">
            <v>TXDNDF070A001</v>
          </cell>
          <cell r="E3768" t="str">
            <v>DISTRIBUIDORA NACIONAL 2000, C.A.</v>
          </cell>
          <cell r="F3768" t="str">
            <v xml:space="preserve">LAMINACION IMPRESA CAFÉ ANZOATEGUI DESCAFEINADO 200g </v>
          </cell>
          <cell r="G3768" t="str">
            <v>CX</v>
          </cell>
          <cell r="H3768" t="str">
            <v>LAMINACION</v>
          </cell>
        </row>
        <row r="3769">
          <cell r="C3769" t="str">
            <v>01-4724</v>
          </cell>
          <cell r="D3769" t="str">
            <v>TXDNPV070A001</v>
          </cell>
          <cell r="E3769" t="str">
            <v>DISTRIBUIDORA NACIONAL 2000, C.A.</v>
          </cell>
          <cell r="F3769" t="str">
            <v>LAMINACION IMPRESA CAFÉ PURO VENEZUELA GOURMET 200g</v>
          </cell>
          <cell r="G3769" t="str">
            <v>CX</v>
          </cell>
          <cell r="H3769" t="str">
            <v>LAMINACION</v>
          </cell>
        </row>
        <row r="3770">
          <cell r="C3770" t="str">
            <v>01-4950</v>
          </cell>
          <cell r="D3770" t="str">
            <v>TMARMZ076B003</v>
          </cell>
          <cell r="E3770" t="str">
            <v>ALFONZO RIVAS &amp; CIA, C.A.</v>
          </cell>
          <cell r="F3770" t="str">
            <v>LAMINACION IMPRESA MAIZINA 120 g</v>
          </cell>
          <cell r="G3770" t="str">
            <v>MCL</v>
          </cell>
          <cell r="H3770" t="str">
            <v>LAMINACION</v>
          </cell>
        </row>
        <row r="3771">
          <cell r="C3771" t="str">
            <v>21-0486</v>
          </cell>
          <cell r="D3771" t="str">
            <v>TXNVCL096A002</v>
          </cell>
          <cell r="E3771" t="str">
            <v>NESTLE VENEZUELA, S.A.</v>
          </cell>
          <cell r="F3771" t="str">
            <v>LAMINACION IMPRESA CERELAC 100g</v>
          </cell>
          <cell r="G3771" t="str">
            <v>MCL</v>
          </cell>
          <cell r="H3771" t="str">
            <v>LAMINACION</v>
          </cell>
        </row>
        <row r="3772">
          <cell r="C3772" t="str">
            <v>01-4911</v>
          </cell>
          <cell r="D3772" t="str">
            <v>TMARMZ076A002</v>
          </cell>
          <cell r="E3772" t="str">
            <v>ALFONZO RIVAS &amp; CIA, C.A.</v>
          </cell>
          <cell r="F3772" t="str">
            <v>LAMINACION IMPRESA MAIZINA 2 Kg</v>
          </cell>
          <cell r="G3772" t="str">
            <v>MCL</v>
          </cell>
          <cell r="H3772" t="str">
            <v>LAMINACION</v>
          </cell>
        </row>
        <row r="3773">
          <cell r="C3773" t="str">
            <v>01-4724</v>
          </cell>
          <cell r="D3773" t="str">
            <v>TXDNPV070A001</v>
          </cell>
          <cell r="E3773" t="str">
            <v>DISTRIBUIDORA NACIONAL 2000, C.A.</v>
          </cell>
          <cell r="F3773" t="str">
            <v>LAMINACION IMPRESA CAFÉ PURO VENEZUELA GOURMET 200g</v>
          </cell>
          <cell r="G3773" t="str">
            <v>CX</v>
          </cell>
          <cell r="H3773" t="str">
            <v>LAMINACION</v>
          </cell>
        </row>
        <row r="3774">
          <cell r="C3774" t="str">
            <v>01-4922</v>
          </cell>
          <cell r="D3774" t="str">
            <v>TMARMC097A002</v>
          </cell>
          <cell r="E3774" t="str">
            <v>ALFONZO RIVAS &amp; CIA, C.A.</v>
          </cell>
          <cell r="F3774" t="str">
            <v>LAMINACION IMPRESA EMPANIZADO Mc CORMICK 80 g</v>
          </cell>
          <cell r="G3774" t="str">
            <v>MCL</v>
          </cell>
          <cell r="H3774" t="str">
            <v>LAMINACION</v>
          </cell>
        </row>
        <row r="3775">
          <cell r="C3775" t="str">
            <v>01-4980</v>
          </cell>
          <cell r="D3775" t="str">
            <v>TXPCSC023C002</v>
          </cell>
          <cell r="E3775" t="str">
            <v xml:space="preserve">PEPSI-COLA VENEZUELA, C.A. </v>
          </cell>
          <cell r="F3775" t="str">
            <v>ETIQUETA IMPRESA SEVEN UP CERO 1,5 L</v>
          </cell>
          <cell r="G3775" t="str">
            <v>CX</v>
          </cell>
          <cell r="H3775" t="str">
            <v>CORTE</v>
          </cell>
        </row>
        <row r="3776">
          <cell r="C3776" t="str">
            <v>01-4981</v>
          </cell>
          <cell r="D3776" t="str">
            <v>TXPCSC023C002</v>
          </cell>
          <cell r="E3776" t="str">
            <v xml:space="preserve">PEPSI-COLA VENEZUELA, C.A. </v>
          </cell>
          <cell r="F3776" t="str">
            <v>ETIQUETA IMPRESA SEVEN UP CERO 1,5 L</v>
          </cell>
          <cell r="G3776" t="str">
            <v>CX</v>
          </cell>
          <cell r="H3776" t="str">
            <v>CORTE</v>
          </cell>
        </row>
        <row r="3777">
          <cell r="C3777" t="str">
            <v>01-4982</v>
          </cell>
          <cell r="D3777" t="str">
            <v>TXPCSC023D001</v>
          </cell>
          <cell r="E3777" t="str">
            <v xml:space="preserve">PEPSI-COLA VENEZUELA, C.A. </v>
          </cell>
          <cell r="F3777" t="str">
            <v>ETIQUETA IMPRESA SEVEN UP CERO 1 L</v>
          </cell>
          <cell r="G3777" t="str">
            <v>CX</v>
          </cell>
          <cell r="H3777" t="str">
            <v>CORTE</v>
          </cell>
        </row>
        <row r="3778">
          <cell r="C3778" t="str">
            <v>01-4984</v>
          </cell>
          <cell r="D3778" t="str">
            <v>TXPCGM023C001</v>
          </cell>
          <cell r="E3778" t="str">
            <v xml:space="preserve">PEPSI-COLA VENEZUELA, C.A. </v>
          </cell>
          <cell r="F3778" t="str">
            <v>ETIQUETA IMPRESA GOLDEN MANZANA 2L</v>
          </cell>
          <cell r="G3778" t="str">
            <v>CX</v>
          </cell>
          <cell r="H3778" t="str">
            <v>CORTE</v>
          </cell>
        </row>
        <row r="3779">
          <cell r="C3779" t="str">
            <v>01-5017</v>
          </cell>
          <cell r="D3779" t="str">
            <v>TXPCEP023B002</v>
          </cell>
          <cell r="E3779" t="str">
            <v xml:space="preserve">PEPSI-COLA VENEZUELA, C.A. </v>
          </cell>
          <cell r="F3779" t="str">
            <v>ETIQUETA IMPRESA PEPSI FREE 1 L</v>
          </cell>
          <cell r="G3779" t="str">
            <v>CX</v>
          </cell>
          <cell r="H3779" t="str">
            <v>CORTE</v>
          </cell>
        </row>
        <row r="3780">
          <cell r="C3780" t="str">
            <v>01-4985</v>
          </cell>
          <cell r="D3780" t="str">
            <v>TXPCGK023A001</v>
          </cell>
          <cell r="E3780" t="str">
            <v xml:space="preserve">PEPSI-COLA VENEZUELA, C.A. </v>
          </cell>
          <cell r="F3780" t="str">
            <v>ETIQUETA IMPRESA GOLDEN KOLITA 1L</v>
          </cell>
          <cell r="G3780" t="str">
            <v>CX</v>
          </cell>
          <cell r="H3780" t="str">
            <v>CORTE</v>
          </cell>
        </row>
        <row r="3781">
          <cell r="C3781" t="str">
            <v>21-0483</v>
          </cell>
          <cell r="D3781" t="str">
            <v>TXNVSV0969A002</v>
          </cell>
          <cell r="E3781" t="str">
            <v>NESTLE VENEZUELA, S.A.</v>
          </cell>
          <cell r="F3781" t="str">
            <v>LAMINACION IMPRESA SVELTY 400g</v>
          </cell>
          <cell r="G3781" t="str">
            <v>CX</v>
          </cell>
          <cell r="H3781" t="str">
            <v>LAMINACION</v>
          </cell>
        </row>
        <row r="3782">
          <cell r="C3782" t="str">
            <v>01-4991</v>
          </cell>
          <cell r="D3782" t="str">
            <v>TXPARS031A002</v>
          </cell>
          <cell r="E3782" t="str">
            <v>PEPSICO ALIMENTOS, S.C.A.</v>
          </cell>
          <cell r="F3782" t="str">
            <v>LAMINACION IMPRESA RAQUETY QUESO 18g</v>
          </cell>
          <cell r="G3782" t="str">
            <v>CX</v>
          </cell>
          <cell r="H3782" t="str">
            <v>LAMINACION</v>
          </cell>
        </row>
        <row r="3783">
          <cell r="C3783" t="str">
            <v>11-0013</v>
          </cell>
          <cell r="D3783" t="str">
            <v>TXECFC043A001</v>
          </cell>
          <cell r="E3783" t="str">
            <v>EMBOTELLADORA DEL CENTRO,C.A</v>
          </cell>
          <cell r="F3783" t="str">
            <v>ETIQ.LAM.IMP.ISLA TROPICAL PUNCH FRUTAS CITRICAS 1,5L</v>
          </cell>
          <cell r="G3783" t="str">
            <v>CX</v>
          </cell>
          <cell r="H3783" t="str">
            <v>LAMINACION</v>
          </cell>
        </row>
        <row r="3784">
          <cell r="C3784" t="str">
            <v>01-4937</v>
          </cell>
          <cell r="D3784" t="str">
            <v>TMAPKL098A001</v>
          </cell>
          <cell r="E3784" t="str">
            <v>ALIMENTOS POLAR COMERCIAL, C.A.</v>
          </cell>
          <cell r="F3784" t="str">
            <v>LAMINACION IMPRESA KONGA LIMON 30g</v>
          </cell>
          <cell r="G3784" t="str">
            <v>MCL</v>
          </cell>
          <cell r="H3784" t="str">
            <v>LAMINACION</v>
          </cell>
        </row>
        <row r="3785">
          <cell r="C3785" t="str">
            <v>01-4930</v>
          </cell>
          <cell r="D3785" t="str">
            <v>TMARMZ044D001</v>
          </cell>
          <cell r="E3785" t="str">
            <v>ALFONZO RIVAS &amp; CIA, C.A.</v>
          </cell>
          <cell r="F3785" t="str">
            <v>LAMINACION IMPRESA MAIZINA 200g</v>
          </cell>
          <cell r="G3785" t="str">
            <v>MCL</v>
          </cell>
          <cell r="H3785" t="str">
            <v>LAMINACION</v>
          </cell>
        </row>
        <row r="3786">
          <cell r="C3786" t="str">
            <v>21-0483</v>
          </cell>
          <cell r="D3786" t="str">
            <v>TXNVSV0969A002</v>
          </cell>
          <cell r="E3786" t="str">
            <v>NESTLE VENEZUELA, S.A.</v>
          </cell>
          <cell r="F3786" t="str">
            <v>LAMINACION IMPRESA SVELTY 400g</v>
          </cell>
          <cell r="G3786" t="str">
            <v>CX</v>
          </cell>
          <cell r="H3786" t="str">
            <v>LAMINACION</v>
          </cell>
        </row>
        <row r="3787">
          <cell r="C3787" t="str">
            <v>01-4979</v>
          </cell>
          <cell r="D3787" t="str">
            <v>TXPCSC023A002</v>
          </cell>
          <cell r="E3787" t="str">
            <v xml:space="preserve">PEPSI-COLA VENEZUELA, C.A. </v>
          </cell>
          <cell r="F3787" t="str">
            <v>ETIQUETA IMPRESA SEVEN UP CERO 2 L</v>
          </cell>
          <cell r="G3787" t="str">
            <v>CX</v>
          </cell>
          <cell r="H3787" t="str">
            <v>CORTE</v>
          </cell>
        </row>
        <row r="3788">
          <cell r="C3788" t="str">
            <v>01-4567</v>
          </cell>
          <cell r="D3788" t="str">
            <v>TXCLDM029A001</v>
          </cell>
          <cell r="E3788" t="str">
            <v>CELOVEN, C.A.</v>
          </cell>
          <cell r="F3788" t="str">
            <v>DECOCEL IMPRESO METALIZADO DORADO</v>
          </cell>
          <cell r="G3788" t="str">
            <v>CX</v>
          </cell>
          <cell r="H3788" t="str">
            <v>LAMINACION</v>
          </cell>
        </row>
        <row r="3789">
          <cell r="C3789" t="str">
            <v>01-5016</v>
          </cell>
          <cell r="D3789" t="str">
            <v>TMCLTF089A001</v>
          </cell>
          <cell r="E3789" t="str">
            <v>CELOVEN, C.A.</v>
          </cell>
          <cell r="F3789" t="str">
            <v>LAMINACION IMPRESA DECOCEL TIEMPO DE FUTBOL</v>
          </cell>
          <cell r="G3789" t="str">
            <v>MCL</v>
          </cell>
          <cell r="H3789" t="str">
            <v>LAMINACION</v>
          </cell>
        </row>
        <row r="3790">
          <cell r="C3790" t="str">
            <v>01-4568</v>
          </cell>
          <cell r="D3790" t="str">
            <v>TMCLRM081A001</v>
          </cell>
          <cell r="E3790" t="str">
            <v>CELOVEN, C.A.</v>
          </cell>
          <cell r="F3790" t="str">
            <v>LAMINACION IMPRESA DECOCEL METALIZADO ROJO PIGMENTADO</v>
          </cell>
          <cell r="G3790" t="str">
            <v>MCL</v>
          </cell>
          <cell r="H3790" t="str">
            <v>LAMINACION</v>
          </cell>
        </row>
        <row r="3791">
          <cell r="C3791" t="str">
            <v>01-4569</v>
          </cell>
          <cell r="D3791" t="str">
            <v>TMCLMV081A001</v>
          </cell>
          <cell r="E3791" t="str">
            <v>CELOVEN, C.A.</v>
          </cell>
          <cell r="F3791" t="str">
            <v xml:space="preserve">LAMINACION IMPRESA DECOCEL METALIZADO VERDE PIGMENTADO </v>
          </cell>
          <cell r="G3791" t="str">
            <v>MCL</v>
          </cell>
          <cell r="H3791" t="str">
            <v>LAMINACION</v>
          </cell>
        </row>
        <row r="3792">
          <cell r="C3792" t="str">
            <v>01-4570</v>
          </cell>
          <cell r="D3792" t="str">
            <v>TMCLAM081A001</v>
          </cell>
          <cell r="E3792" t="str">
            <v>CELOVEN, C.A.</v>
          </cell>
          <cell r="F3792" t="str">
            <v>LAMINACION IMPRESA DECOCEL METALIZADO AZUL P-300</v>
          </cell>
          <cell r="G3792" t="str">
            <v>MCL</v>
          </cell>
          <cell r="H3792" t="str">
            <v>LAMINACION</v>
          </cell>
        </row>
        <row r="3793">
          <cell r="C3793" t="str">
            <v>01-4571</v>
          </cell>
          <cell r="D3793" t="str">
            <v>TMCLDM081A001</v>
          </cell>
          <cell r="E3793" t="str">
            <v>CELOVEN, C.A.</v>
          </cell>
          <cell r="F3793" t="str">
            <v>LAMINACION IMPRESA DECOCEL METALIZADO DORADO</v>
          </cell>
          <cell r="G3793" t="str">
            <v>MCL</v>
          </cell>
          <cell r="H3793" t="str">
            <v>LAMINACION</v>
          </cell>
        </row>
        <row r="3794">
          <cell r="C3794" t="str">
            <v>01-4574</v>
          </cell>
          <cell r="D3794" t="str">
            <v>TMCLSP089A001</v>
          </cell>
          <cell r="E3794" t="str">
            <v>CELOVEN, C.A.</v>
          </cell>
          <cell r="F3794" t="str">
            <v>LAMINACION IMPRESA DECOCEL SOLIDO ROSADO PASTEL P-182</v>
          </cell>
          <cell r="G3794" t="str">
            <v>MCL</v>
          </cell>
          <cell r="H3794" t="str">
            <v>LAMINACION</v>
          </cell>
        </row>
        <row r="3795">
          <cell r="C3795" t="str">
            <v>01-4575</v>
          </cell>
          <cell r="D3795" t="str">
            <v>TMCLAP089A001</v>
          </cell>
          <cell r="E3795" t="str">
            <v>CELOVEN, C.A.</v>
          </cell>
          <cell r="F3795" t="str">
            <v>LAMINACION IMPRESA DECOCEL SOLIDO AZUL PASTEL P-297</v>
          </cell>
          <cell r="G3795" t="str">
            <v>MCL</v>
          </cell>
          <cell r="H3795" t="str">
            <v>LAMINACION</v>
          </cell>
        </row>
        <row r="3796">
          <cell r="C3796" t="str">
            <v>01-5013</v>
          </cell>
          <cell r="D3796" t="str">
            <v>TMAPFP107A003</v>
          </cell>
          <cell r="E3796" t="str">
            <v>ALIMENTOS POLAR COMERCIAL, C.A.</v>
          </cell>
          <cell r="F3796" t="str">
            <v>ETIQUETA MIGURT FRUTA PIÑA 125g</v>
          </cell>
          <cell r="G3796" t="str">
            <v>MCL</v>
          </cell>
          <cell r="H3796" t="str">
            <v>CORTE</v>
          </cell>
        </row>
        <row r="3797">
          <cell r="C3797" t="str">
            <v>01-5020</v>
          </cell>
          <cell r="D3797" t="str">
            <v>TXPACC040A001</v>
          </cell>
          <cell r="E3797" t="str">
            <v>PEPSICO ALIMENTOS, S.C.A.</v>
          </cell>
          <cell r="F3797" t="str">
            <v>LAMINACION IMPRESA CHICHARRON PARRILLERO 85g</v>
          </cell>
          <cell r="G3797" t="str">
            <v>CX</v>
          </cell>
          <cell r="H3797" t="str">
            <v>LAMINACION</v>
          </cell>
        </row>
        <row r="3798">
          <cell r="C3798" t="str">
            <v>01-4992</v>
          </cell>
          <cell r="D3798" t="str">
            <v>TXPARP040B002</v>
          </cell>
          <cell r="E3798" t="str">
            <v>PEPSICO ALIMENTOS, S.C.A.</v>
          </cell>
          <cell r="F3798" t="str">
            <v>LAMINACION IMPRESA RAQUETY PICANTE 36g</v>
          </cell>
          <cell r="G3798" t="str">
            <v>CX</v>
          </cell>
          <cell r="H3798" t="str">
            <v>LAMINACION</v>
          </cell>
        </row>
        <row r="3799">
          <cell r="C3799" t="str">
            <v>01-5014</v>
          </cell>
          <cell r="D3799" t="str">
            <v>TXMSPN030A001</v>
          </cell>
          <cell r="E3799" t="str">
            <v>MULTINACIONAL DE SABORES C.A.</v>
          </cell>
          <cell r="F3799" t="str">
            <v xml:space="preserve">ETIQUETA IMPRESA GLUP COLA NEGRA 2L NAVIDAD 2024 </v>
          </cell>
          <cell r="G3799" t="str">
            <v>CX</v>
          </cell>
          <cell r="H3799" t="str">
            <v>CORTE</v>
          </cell>
        </row>
        <row r="3800">
          <cell r="C3800" t="str">
            <v>01-4916</v>
          </cell>
          <cell r="D3800" t="str">
            <v>TMARYC096A001</v>
          </cell>
          <cell r="E3800" t="str">
            <v>ALFONZO RIVAS &amp; CIA, C.A.</v>
          </cell>
          <cell r="F3800" t="str">
            <v>LAMINACION IMPRESA YELIGHT CEREZA 12 g</v>
          </cell>
          <cell r="G3800" t="str">
            <v>MCL</v>
          </cell>
          <cell r="H3800" t="str">
            <v>LAMINACION</v>
          </cell>
        </row>
        <row r="3801">
          <cell r="C3801" t="str">
            <v>01-4973</v>
          </cell>
          <cell r="D3801" t="str">
            <v>TMARFC096A001</v>
          </cell>
          <cell r="E3801" t="str">
            <v>ALFONZO RIVAS &amp; CIA, C.A.</v>
          </cell>
          <cell r="F3801" t="str">
            <v>LAMINACION IMPRESA YELIGHT FUSION CITRICA 12g</v>
          </cell>
          <cell r="G3801" t="str">
            <v>MCL</v>
          </cell>
          <cell r="H3801" t="str">
            <v>LAMINACION</v>
          </cell>
        </row>
        <row r="3802">
          <cell r="C3802" t="str">
            <v>01-5035</v>
          </cell>
          <cell r="D3802" t="str">
            <v>TMTIAL1190001</v>
          </cell>
          <cell r="E3802" t="str">
            <v>TUDEPLAS INDUSTRIAL C.A.</v>
          </cell>
          <cell r="F3802" t="str">
            <v>ALUMINIO LAMINADO SIN IMPRESIÓN</v>
          </cell>
          <cell r="G3802" t="str">
            <v>MCL</v>
          </cell>
          <cell r="H3802" t="str">
            <v>CORTE</v>
          </cell>
        </row>
        <row r="3803">
          <cell r="C3803" t="str">
            <v>11-0002</v>
          </cell>
          <cell r="D3803" t="str">
            <v>TXHCFS029A001</v>
          </cell>
          <cell r="E3803" t="str">
            <v>HELADOS CALI, C.A.</v>
          </cell>
          <cell r="F3803" t="str">
            <v>ENVOLTORIO IMPRESO HELADOS FRESS FRESA 70cm3</v>
          </cell>
          <cell r="G3803" t="str">
            <v>CX</v>
          </cell>
          <cell r="H3803" t="str">
            <v>CORTE</v>
          </cell>
        </row>
        <row r="3804">
          <cell r="C3804" t="str">
            <v>11-0004</v>
          </cell>
          <cell r="D3804" t="str">
            <v>TXHCFS029A001</v>
          </cell>
          <cell r="E3804" t="str">
            <v>HELADOS CALI, C.A.</v>
          </cell>
          <cell r="F3804" t="str">
            <v>ENVOLTORIO IMPRESO HELADOS FRESS FRESA 70cm3</v>
          </cell>
          <cell r="G3804" t="str">
            <v>CX</v>
          </cell>
          <cell r="H3804" t="str">
            <v>CORTE</v>
          </cell>
        </row>
        <row r="3805">
          <cell r="C3805" t="str">
            <v>01-4964</v>
          </cell>
          <cell r="D3805" t="str">
            <v>TXAVEM028C001</v>
          </cell>
          <cell r="E3805" t="str">
            <v>AMCOR RIGID PACKAGING DE VENEZUELA, S.A.</v>
          </cell>
          <cell r="F3805" t="str">
            <v>ETIQUETA IMPRESA MINALBA 600 cc</v>
          </cell>
          <cell r="G3805" t="str">
            <v>CX</v>
          </cell>
          <cell r="H3805" t="str">
            <v>CORTE</v>
          </cell>
        </row>
        <row r="3806">
          <cell r="C3806" t="str">
            <v>01-5015</v>
          </cell>
          <cell r="D3806" t="str">
            <v>TXCLTF029A001</v>
          </cell>
          <cell r="E3806" t="str">
            <v>CELOVEN, C.A.</v>
          </cell>
          <cell r="F3806" t="str">
            <v>DECOCEL IMPRESO TIEMPO DE FUTBOL</v>
          </cell>
          <cell r="G3806" t="str">
            <v>CX</v>
          </cell>
          <cell r="H3806" t="str">
            <v>LAMINACION</v>
          </cell>
        </row>
        <row r="3807">
          <cell r="C3807" t="str">
            <v>01-4572</v>
          </cell>
          <cell r="D3807" t="str">
            <v>TXCLSP029A001</v>
          </cell>
          <cell r="E3807" t="str">
            <v>CELOVEN, C.A.</v>
          </cell>
          <cell r="F3807" t="str">
            <v>DECOCEL IMPRESO SOLIDO ROSADO PASTEL P-182</v>
          </cell>
          <cell r="G3807" t="str">
            <v>CX</v>
          </cell>
          <cell r="H3807" t="str">
            <v>LAMINACION</v>
          </cell>
        </row>
        <row r="3808">
          <cell r="C3808" t="str">
            <v>01-4564</v>
          </cell>
          <cell r="D3808" t="str">
            <v>TXCLRM029A001</v>
          </cell>
          <cell r="E3808" t="str">
            <v>CELOVEN, C.A.</v>
          </cell>
          <cell r="F3808" t="str">
            <v>DECOCEL IMPRESO METALIZADO ROJO PIGMENTADO</v>
          </cell>
          <cell r="G3808" t="str">
            <v>CX</v>
          </cell>
          <cell r="H3808" t="str">
            <v>LAMINACION</v>
          </cell>
        </row>
        <row r="3809">
          <cell r="C3809" t="str">
            <v>01-4573</v>
          </cell>
          <cell r="D3809" t="str">
            <v>TXCLAP029A001</v>
          </cell>
          <cell r="E3809" t="str">
            <v>CELOVEN, C.A.</v>
          </cell>
          <cell r="F3809" t="str">
            <v>DECOCEL IMPRESO SOLIDO AZUL PASTEL P-297</v>
          </cell>
          <cell r="G3809" t="str">
            <v>CX</v>
          </cell>
          <cell r="H3809" t="str">
            <v>LAMINACION</v>
          </cell>
        </row>
        <row r="3810">
          <cell r="C3810" t="str">
            <v>01-4566</v>
          </cell>
          <cell r="D3810" t="str">
            <v>TXCLAM029A001</v>
          </cell>
          <cell r="E3810" t="str">
            <v>CELOVEN, C.A.</v>
          </cell>
          <cell r="F3810" t="str">
            <v>DECOCEL IMPRESO METALIZADO AZUL P-300</v>
          </cell>
          <cell r="G3810" t="str">
            <v>CX</v>
          </cell>
          <cell r="H3810" t="str">
            <v>LAMINACION</v>
          </cell>
        </row>
        <row r="3811">
          <cell r="C3811" t="str">
            <v>01-4960</v>
          </cell>
          <cell r="D3811" t="str">
            <v>TMCPED083A001</v>
          </cell>
          <cell r="E3811" t="str">
            <v>CENTRAL EL PALMAR S.A.</v>
          </cell>
          <cell r="F3811" t="str">
            <v>LAMINACION IMPRESA ENDULZANTE 500g</v>
          </cell>
          <cell r="G3811" t="str">
            <v>MCL</v>
          </cell>
          <cell r="H3811" t="str">
            <v>LAMINACION</v>
          </cell>
        </row>
        <row r="3812">
          <cell r="C3812" t="str">
            <v>01-5034</v>
          </cell>
          <cell r="D3812" t="str">
            <v>TMPVPS0420001</v>
          </cell>
          <cell r="E3812" t="str">
            <v>PHARSANA DE VENEZUELA,C.A</v>
          </cell>
          <cell r="F3812" t="str">
            <v>POLYPOUCH SILICONIZADO SIN IMPRESIÓN</v>
          </cell>
          <cell r="G3812" t="str">
            <v>MCL</v>
          </cell>
          <cell r="H3812" t="str">
            <v>CORTE</v>
          </cell>
        </row>
        <row r="3813">
          <cell r="C3813" t="str">
            <v>21-0489</v>
          </cell>
          <cell r="D3813" t="str">
            <v>TXNVRC096A001</v>
          </cell>
          <cell r="E3813" t="str">
            <v>NESTLE VENEZUELA, S.A.</v>
          </cell>
          <cell r="F3813" t="str">
            <v>LAMINACION IMPRESA RICA CHICHA 400g</v>
          </cell>
          <cell r="G3813" t="str">
            <v>CX</v>
          </cell>
          <cell r="H3813" t="str">
            <v>LAMINACION</v>
          </cell>
        </row>
        <row r="3814">
          <cell r="C3814" t="str">
            <v>01-4903</v>
          </cell>
          <cell r="D3814" t="str">
            <v>TXPARQ045A004</v>
          </cell>
          <cell r="E3814" t="str">
            <v>PEPSICO ALIMENTOS, S.C.A.</v>
          </cell>
          <cell r="F3814" t="str">
            <v>LAMINACION IMPRESA RUFFLES QUESO 300g (LINEA NOSOTRAS)</v>
          </cell>
          <cell r="G3814" t="str">
            <v>CX</v>
          </cell>
          <cell r="H3814" t="str">
            <v>LAMINACION</v>
          </cell>
        </row>
        <row r="3815">
          <cell r="C3815" t="str">
            <v>01-5000</v>
          </cell>
          <cell r="D3815" t="str">
            <v>TXPATR049C003</v>
          </cell>
          <cell r="E3815" t="str">
            <v>PEPSICO ALIMENTOS, S.C.A.</v>
          </cell>
          <cell r="F3815" t="str">
            <v>LAMINACION IMPRESA DE TODITO RESUELTO XXL 400g</v>
          </cell>
          <cell r="G3815" t="str">
            <v>CX</v>
          </cell>
          <cell r="H3815" t="str">
            <v>LAMINACION</v>
          </cell>
        </row>
        <row r="3816">
          <cell r="C3816" t="str">
            <v>21-0502</v>
          </cell>
          <cell r="D3816" t="str">
            <v>TXNVTM096A001</v>
          </cell>
          <cell r="E3816" t="str">
            <v>NESTLE VENEZUELA, S.A.</v>
          </cell>
          <cell r="F3816" t="str">
            <v>LAMINACION IMPRESA NESTUM TRIGO MIEL 225g</v>
          </cell>
          <cell r="G3816" t="str">
            <v>CX</v>
          </cell>
          <cell r="H3816" t="str">
            <v>LAMINACION</v>
          </cell>
        </row>
        <row r="3817">
          <cell r="C3817" t="str">
            <v>21-0497</v>
          </cell>
          <cell r="D3817" t="str">
            <v>TXNVNT096A001</v>
          </cell>
          <cell r="E3817" t="str">
            <v>NESTLE VENEZUELA, S.A.</v>
          </cell>
          <cell r="F3817" t="str">
            <v>LAMINACION IMPRESA NESTUM 3 CEREALES 500g</v>
          </cell>
          <cell r="G3817" t="str">
            <v>CX</v>
          </cell>
          <cell r="H3817" t="str">
            <v>LAMINACION</v>
          </cell>
        </row>
        <row r="3818">
          <cell r="C3818" t="str">
            <v>21-0501</v>
          </cell>
          <cell r="D3818" t="str">
            <v>TXNVCL096B002</v>
          </cell>
          <cell r="E3818" t="str">
            <v>NESTLE VENEZUELA, S.A.</v>
          </cell>
          <cell r="F3818" t="str">
            <v>LAMINACION IMPRESA CERELAC 900g</v>
          </cell>
          <cell r="G3818" t="str">
            <v>CX</v>
          </cell>
          <cell r="H3818" t="str">
            <v>LAMINACION</v>
          </cell>
        </row>
        <row r="3819">
          <cell r="C3819" t="str">
            <v>21-0499</v>
          </cell>
          <cell r="D3819" t="str">
            <v>TXNVCL096A002</v>
          </cell>
          <cell r="E3819" t="str">
            <v>NESTLE VENEZUELA, S.A.</v>
          </cell>
          <cell r="F3819" t="str">
            <v>LAMINACION IMPRESA CERELAC 100g</v>
          </cell>
          <cell r="G3819" t="str">
            <v>MCL</v>
          </cell>
          <cell r="H3819" t="str">
            <v>LAMINACION</v>
          </cell>
        </row>
        <row r="3820">
          <cell r="C3820" t="str">
            <v>21-0500</v>
          </cell>
          <cell r="D3820" t="str">
            <v>TXNVCL096C002</v>
          </cell>
          <cell r="E3820" t="str">
            <v>NESTLE VENEZUELA, S.A.</v>
          </cell>
          <cell r="F3820" t="str">
            <v>LAMINACION IMPRESA CERELAC 400g</v>
          </cell>
          <cell r="G3820" t="str">
            <v>CX</v>
          </cell>
          <cell r="H3820" t="str">
            <v>LAMINACION</v>
          </cell>
        </row>
        <row r="3821">
          <cell r="C3821" t="str">
            <v>01-5005</v>
          </cell>
          <cell r="D3821" t="str">
            <v>TXPARF040B004</v>
          </cell>
          <cell r="E3821" t="str">
            <v>PEPSICO ALIMENTOS, S.C.A.</v>
          </cell>
          <cell r="F3821" t="str">
            <v>LAMINACION IMPRESA RUFFLES QUESO 125g</v>
          </cell>
          <cell r="G3821" t="str">
            <v>CX</v>
          </cell>
          <cell r="H3821" t="str">
            <v>LAMINACION</v>
          </cell>
        </row>
        <row r="3822">
          <cell r="C3822" t="str">
            <v>01-4995</v>
          </cell>
          <cell r="D3822" t="str">
            <v>TXPANP040C001</v>
          </cell>
          <cell r="E3822" t="str">
            <v>PEPSICO ALIMENTOS, S.C.A.</v>
          </cell>
          <cell r="F3822" t="str">
            <v>LAMINACION IMPRESA NATUCHIP PLATANITOS 42g</v>
          </cell>
          <cell r="G3822" t="str">
            <v>CX</v>
          </cell>
          <cell r="H3822" t="str">
            <v>LAMINACION</v>
          </cell>
        </row>
        <row r="3823">
          <cell r="C3823" t="str">
            <v>01-4996</v>
          </cell>
          <cell r="D3823" t="str">
            <v>TXPANP040A001</v>
          </cell>
          <cell r="E3823" t="str">
            <v>PEPSICO ALIMENTOS, S.C.A.</v>
          </cell>
          <cell r="F3823" t="str">
            <v>LAMINACION IMPRESA NATUCHIPS PLATANITOS 80g</v>
          </cell>
          <cell r="G3823" t="str">
            <v>CX</v>
          </cell>
          <cell r="H3823" t="str">
            <v>LAMINACION</v>
          </cell>
        </row>
        <row r="3824">
          <cell r="C3824" t="str">
            <v>01-4998</v>
          </cell>
          <cell r="D3824" t="str">
            <v>TXPATR040B003</v>
          </cell>
          <cell r="E3824" t="str">
            <v>PEPSICO ALIMENTOS, S.C.A.</v>
          </cell>
          <cell r="F3824" t="str">
            <v>LAMINACION IMPRESA DE TODITO RESUELTO 45g</v>
          </cell>
          <cell r="G3824" t="str">
            <v>CX</v>
          </cell>
          <cell r="H3824" t="str">
            <v>LAMINACION</v>
          </cell>
        </row>
        <row r="3825">
          <cell r="C3825" t="str">
            <v>01-4999</v>
          </cell>
          <cell r="D3825" t="str">
            <v>TXPATR040A003</v>
          </cell>
          <cell r="E3825" t="str">
            <v>PEPSICO ALIMENTOS, S.C.A.</v>
          </cell>
          <cell r="F3825" t="str">
            <v>LAMINACION IMPRESA DE TODITO RESUELTO 130g</v>
          </cell>
          <cell r="G3825" t="str">
            <v>CX</v>
          </cell>
          <cell r="H3825" t="str">
            <v>LAMINACION</v>
          </cell>
        </row>
        <row r="3826">
          <cell r="C3826" t="str">
            <v>01-4951</v>
          </cell>
          <cell r="D3826" t="str">
            <v>TMMCLU2070001</v>
          </cell>
          <cell r="E3826" t="str">
            <v>MAGGIE PAUL</v>
          </cell>
          <cell r="F3826" t="str">
            <v>LAMINACION LINER INDUCCION UNIVERSAL SIN IMPRESIÓN</v>
          </cell>
          <cell r="G3826" t="str">
            <v>MCL</v>
          </cell>
          <cell r="H3826" t="str">
            <v>LAMINACION</v>
          </cell>
        </row>
        <row r="3827">
          <cell r="C3827" t="str">
            <v>21-0496</v>
          </cell>
          <cell r="D3827" t="str">
            <v>TXNVNT096C001</v>
          </cell>
          <cell r="E3827" t="str">
            <v>NESTLE VENEZUELA, S.A.</v>
          </cell>
          <cell r="F3827" t="str">
            <v>LAMINACION IMPRESA NESTUM 3 CEREALES 50g</v>
          </cell>
          <cell r="G3827" t="str">
            <v>CX</v>
          </cell>
          <cell r="H3827" t="str">
            <v>LAMINACION</v>
          </cell>
        </row>
        <row r="3828">
          <cell r="C3828" t="str">
            <v>21-0492</v>
          </cell>
          <cell r="D3828" t="str">
            <v>TXNVMC115A001</v>
          </cell>
          <cell r="E3828" t="str">
            <v>NESTLE VENEZUELA, S.A.</v>
          </cell>
          <cell r="F3828" t="str">
            <v>LAMINACION IMPRESA ALIMENTO PARA MASCOTA 4kg</v>
          </cell>
          <cell r="G3828" t="str">
            <v>CX</v>
          </cell>
          <cell r="H3828" t="str">
            <v>LAMINACION</v>
          </cell>
        </row>
        <row r="3829">
          <cell r="C3829" t="str">
            <v>11-0020</v>
          </cell>
          <cell r="D3829" t="str">
            <v>TXAMAM040A001</v>
          </cell>
          <cell r="E3829" t="str">
            <v>AMACORP, C.A.</v>
          </cell>
          <cell r="F3829" t="str">
            <v>ETIQUETA LAMINADA IMPRESA ACEITE AMACORP 900 ml</v>
          </cell>
          <cell r="G3829" t="str">
            <v>CX</v>
          </cell>
          <cell r="H3829" t="str">
            <v>LAMINACION</v>
          </cell>
        </row>
        <row r="3830">
          <cell r="C3830" t="str">
            <v>21-0498</v>
          </cell>
          <cell r="D3830" t="str">
            <v>TXNVNA096A001</v>
          </cell>
          <cell r="E3830" t="str">
            <v>NESTLE VENEZUELA, S.A.</v>
          </cell>
          <cell r="F3830" t="str">
            <v xml:space="preserve">LAMINACION IMPRESA NESTUM ARROZ 225g </v>
          </cell>
          <cell r="G3830" t="str">
            <v>CX</v>
          </cell>
          <cell r="H3830" t="str">
            <v>LAMINACION</v>
          </cell>
        </row>
        <row r="3831">
          <cell r="C3831" t="str">
            <v>01-5037</v>
          </cell>
          <cell r="D3831" t="str">
            <v>TMGCET0270001</v>
          </cell>
          <cell r="E3831" t="str">
            <v>GENIA CARE, C.A.</v>
          </cell>
          <cell r="F3831" t="str">
            <v>ENVOLTORIO SIN IMPRESIÓN TRANSPARENTE</v>
          </cell>
          <cell r="G3831" t="str">
            <v>MCL</v>
          </cell>
          <cell r="H3831" t="str">
            <v>CORTE</v>
          </cell>
        </row>
        <row r="3832">
          <cell r="C3832" t="str">
            <v>01-4994</v>
          </cell>
          <cell r="D3832" t="str">
            <v>TXPAPM031A001</v>
          </cell>
          <cell r="E3832" t="str">
            <v>PEPSICO ALIMENTOS, S.C.A.</v>
          </cell>
          <cell r="F3832" t="str">
            <v>LAMINACION IMPRESA PEPITO MUNDO MARINO 25g</v>
          </cell>
          <cell r="G3832" t="str">
            <v>CX</v>
          </cell>
          <cell r="H3832" t="str">
            <v>LAMINACION</v>
          </cell>
        </row>
        <row r="3833">
          <cell r="C3833" t="str">
            <v>01-5019</v>
          </cell>
          <cell r="D3833" t="str">
            <v>TXPARF040A004</v>
          </cell>
          <cell r="E3833" t="str">
            <v>PEPSICO ALIMENTOS, S.C.A.</v>
          </cell>
          <cell r="F3833" t="str">
            <v>LAMINACION IMPRESA RUFFLES QUESO 36g  (LINEA NOSOTRAS)</v>
          </cell>
          <cell r="G3833" t="str">
            <v>CX</v>
          </cell>
          <cell r="H3833" t="str">
            <v>LAMINACION</v>
          </cell>
        </row>
        <row r="3834">
          <cell r="C3834" t="str">
            <v>01-5001</v>
          </cell>
          <cell r="D3834" t="str">
            <v>TXPACF040A002</v>
          </cell>
          <cell r="E3834" t="str">
            <v>PEPSICO ALIMENTOS, S.C.A.</v>
          </cell>
          <cell r="F3834" t="str">
            <v>LAMINACION IMPRESA CHEETOS FLAMIN HOT 120g.</v>
          </cell>
          <cell r="G3834" t="str">
            <v>CX</v>
          </cell>
          <cell r="H3834" t="str">
            <v>LAMINACION</v>
          </cell>
        </row>
        <row r="3835">
          <cell r="C3835" t="str">
            <v>01-4997</v>
          </cell>
          <cell r="D3835" t="str">
            <v>TXPAMJ049B002</v>
          </cell>
          <cell r="E3835" t="str">
            <v>PEPSICO ALIMENTOS, S.C.A.</v>
          </cell>
          <cell r="F3835" t="str">
            <v>LAMINACION IMPRESA MANI JACKS 25g</v>
          </cell>
          <cell r="G3835" t="str">
            <v>CX</v>
          </cell>
          <cell r="H3835" t="str">
            <v>LAMINACION</v>
          </cell>
        </row>
        <row r="3836">
          <cell r="C3836" t="str">
            <v>01-5002</v>
          </cell>
          <cell r="D3836" t="str">
            <v>TXPACF040B002</v>
          </cell>
          <cell r="E3836" t="str">
            <v>PEPSICO ALIMENTOS, S.C.A.</v>
          </cell>
          <cell r="F3836" t="str">
            <v>LAMINACION IMPRESA CHEETOS FLAMIN HOT 38g.</v>
          </cell>
          <cell r="G3836" t="str">
            <v>CX</v>
          </cell>
          <cell r="H3836" t="str">
            <v>LAMINACION</v>
          </cell>
        </row>
        <row r="3837">
          <cell r="C3837" t="str">
            <v>01-5041</v>
          </cell>
          <cell r="D3837" t="str">
            <v>TXPCPF023C003</v>
          </cell>
          <cell r="E3837" t="str">
            <v xml:space="preserve">PEPSI-COLA VENEZUELA, C.A. </v>
          </cell>
          <cell r="F3837" t="str">
            <v>ETIQUETA IMPRESA PEPSI FREE 2 L</v>
          </cell>
          <cell r="G3837" t="str">
            <v>CX</v>
          </cell>
          <cell r="H3837" t="str">
            <v>CORTE</v>
          </cell>
        </row>
        <row r="3838">
          <cell r="C3838" t="str">
            <v>21-0491</v>
          </cell>
          <cell r="D3838" t="str">
            <v>TXNVNT096B001</v>
          </cell>
          <cell r="E3838" t="str">
            <v>NESTLE VENEZUELA, S.A.</v>
          </cell>
          <cell r="F3838" t="str">
            <v>LAMINACION IMPRESA NESTUM 3 CEREALES 225g</v>
          </cell>
          <cell r="G3838" t="str">
            <v>CX</v>
          </cell>
          <cell r="H3838" t="str">
            <v>LAMINACION</v>
          </cell>
        </row>
        <row r="3839">
          <cell r="C3839" t="str">
            <v>01-5012</v>
          </cell>
          <cell r="D3839" t="str">
            <v>TMLETF120A001</v>
          </cell>
          <cell r="E3839" t="str">
            <v>LABORATORIOS ELMOR, S.A.</v>
          </cell>
          <cell r="F3839" t="str">
            <v>MORROTRIPLEX IMPRESO TACHIGRIP FORTE 3g</v>
          </cell>
          <cell r="G3839" t="str">
            <v>CX</v>
          </cell>
          <cell r="H3839" t="str">
            <v>LAMINACION</v>
          </cell>
        </row>
        <row r="3840">
          <cell r="C3840" t="str">
            <v>01-5042</v>
          </cell>
          <cell r="D3840" t="str">
            <v>TXPCPF023C003</v>
          </cell>
          <cell r="E3840" t="str">
            <v xml:space="preserve">PEPSI-COLA VENEZUELA, C.A. </v>
          </cell>
          <cell r="F3840" t="str">
            <v>ETIQUETA IMPRESA PEPSI FREE 2 L</v>
          </cell>
          <cell r="G3840" t="str">
            <v>CX</v>
          </cell>
          <cell r="H3840" t="str">
            <v>CORTE</v>
          </cell>
        </row>
        <row r="3841">
          <cell r="C3841" t="str">
            <v>01-5043</v>
          </cell>
          <cell r="D3841" t="str">
            <v>TXPCPF023C003</v>
          </cell>
          <cell r="E3841" t="str">
            <v xml:space="preserve">PEPSI-COLA VENEZUELA, C.A. </v>
          </cell>
          <cell r="F3841" t="str">
            <v>ETIQUETA IMPRESA PEPSI FREE 2 L</v>
          </cell>
          <cell r="G3841" t="str">
            <v>CX</v>
          </cell>
          <cell r="H3841" t="str">
            <v>CORTE</v>
          </cell>
        </row>
        <row r="3842">
          <cell r="C3842" t="str">
            <v>01-5039</v>
          </cell>
          <cell r="D3842" t="str">
            <v>TXPCPF023B003</v>
          </cell>
          <cell r="E3842" t="str">
            <v xml:space="preserve">PEPSI-COLA VENEZUELA, C.A. </v>
          </cell>
          <cell r="F3842" t="str">
            <v>ETIQUETA IMPRESA PEPSI FREE 1,5 L</v>
          </cell>
          <cell r="G3842" t="str">
            <v>CX</v>
          </cell>
          <cell r="H3842" t="str">
            <v>CORTE</v>
          </cell>
        </row>
        <row r="3843">
          <cell r="C3843" t="str">
            <v>01-5040</v>
          </cell>
          <cell r="D3843" t="str">
            <v>TXPCPF023B003</v>
          </cell>
          <cell r="E3843" t="str">
            <v xml:space="preserve">PEPSI-COLA VENEZUELA, C.A. </v>
          </cell>
          <cell r="F3843" t="str">
            <v>ETIQUETA IMPRESA PEPSI FREE 1,5 L</v>
          </cell>
          <cell r="G3843" t="str">
            <v>CX</v>
          </cell>
          <cell r="H3843" t="str">
            <v>CORTE</v>
          </cell>
        </row>
        <row r="3844">
          <cell r="C3844" t="str">
            <v>01-5044</v>
          </cell>
          <cell r="D3844" t="str">
            <v>TXPCEP023B003</v>
          </cell>
          <cell r="E3844" t="str">
            <v xml:space="preserve">PEPSI-COLA VENEZUELA, C.A. </v>
          </cell>
          <cell r="F3844" t="str">
            <v>ETIQUETA IMPRESA PEPSI FREE 1 L</v>
          </cell>
          <cell r="G3844" t="str">
            <v>CX</v>
          </cell>
          <cell r="H3844" t="str">
            <v>CORTE</v>
          </cell>
        </row>
        <row r="3845">
          <cell r="C3845" t="str">
            <v>01-5004</v>
          </cell>
          <cell r="D3845" t="str">
            <v>TXPADF040B002</v>
          </cell>
          <cell r="E3845" t="str">
            <v>PEPSICO ALIMENTOS, S.C.A.</v>
          </cell>
          <cell r="F3845" t="str">
            <v>LAMINACION IMPRESA DORITOS FLAMIN HOT 42g.</v>
          </cell>
          <cell r="G3845" t="str">
            <v>CX</v>
          </cell>
          <cell r="H3845" t="str">
            <v>LAMINACION</v>
          </cell>
        </row>
        <row r="3846">
          <cell r="C3846" t="str">
            <v>21-0490</v>
          </cell>
          <cell r="D3846" t="str">
            <v>TXNVCP096A001</v>
          </cell>
          <cell r="E3846" t="str">
            <v>NESTLE VENEZUELA, S.A.</v>
          </cell>
          <cell r="F3846" t="str">
            <v>LAMINACION IMPRESA CAMPESINA 400g</v>
          </cell>
          <cell r="G3846" t="str">
            <v>CX</v>
          </cell>
          <cell r="H3846" t="str">
            <v>LAMINACION</v>
          </cell>
        </row>
        <row r="3847">
          <cell r="C3847" t="str">
            <v>21-0502</v>
          </cell>
          <cell r="D3847" t="str">
            <v>TXNVTM096A001</v>
          </cell>
          <cell r="E3847" t="str">
            <v>NESTLE VENEZUELA, S.A.</v>
          </cell>
          <cell r="F3847" t="str">
            <v>LAMINACION IMPRESA NESTUM TRIGO MIEL 225g</v>
          </cell>
          <cell r="G3847" t="str">
            <v>CX</v>
          </cell>
          <cell r="H3847" t="str">
            <v>LAMINACION</v>
          </cell>
        </row>
        <row r="3848">
          <cell r="C3848" t="str">
            <v>01-5053</v>
          </cell>
          <cell r="D3848" t="str">
            <v>TXPADH049B001</v>
          </cell>
          <cell r="E3848" t="str">
            <v>PEPSICO ALIMENTOS, S.C.A.</v>
          </cell>
          <cell r="F3848" t="str">
            <v>LAMINACION IMPRESA DORITOS DINAMITA FLAMIN HOT 40g</v>
          </cell>
          <cell r="G3848" t="str">
            <v>CX</v>
          </cell>
          <cell r="H3848" t="str">
            <v>LAMINACION</v>
          </cell>
        </row>
        <row r="3849">
          <cell r="C3849" t="str">
            <v>01-5052</v>
          </cell>
          <cell r="D3849" t="str">
            <v>TXPALT049B001</v>
          </cell>
          <cell r="E3849" t="str">
            <v>PEPSICO ALIMENTOS, S.C.A.</v>
          </cell>
          <cell r="F3849" t="str">
            <v>LAMINACION IMPRESA DORITOS LIMON TAQUERO 40g</v>
          </cell>
          <cell r="G3849" t="str">
            <v>CX</v>
          </cell>
          <cell r="H3849" t="str">
            <v>LAMINACION</v>
          </cell>
        </row>
        <row r="3850">
          <cell r="C3850" t="str">
            <v>01-5071</v>
          </cell>
          <cell r="D3850" t="str">
            <v>TMAPPL096A001</v>
          </cell>
          <cell r="E3850" t="str">
            <v>ALIMENTOS POLAR COMERCIAL, C.A.</v>
          </cell>
          <cell r="F3850" t="str">
            <v>LAMINACION IMPRESA  KONGA PAPELON LIMON 30g</v>
          </cell>
          <cell r="G3850" t="str">
            <v>MCL</v>
          </cell>
          <cell r="H3850" t="str">
            <v>LAMINACION</v>
          </cell>
        </row>
        <row r="3851">
          <cell r="C3851" t="str">
            <v>01-4938</v>
          </cell>
          <cell r="D3851" t="str">
            <v>TMAPKL096A001</v>
          </cell>
          <cell r="E3851" t="str">
            <v>ALIMENTOS POLAR COMERCIAL, C.A.</v>
          </cell>
          <cell r="F3851" t="str">
            <v>LAMINACION IMPRESA KONGA LIMON 30g</v>
          </cell>
          <cell r="G3851" t="str">
            <v>MCL</v>
          </cell>
          <cell r="H3851" t="str">
            <v>LAMINACION</v>
          </cell>
        </row>
        <row r="3852">
          <cell r="C3852" t="str">
            <v>01-5003</v>
          </cell>
          <cell r="D3852" t="str">
            <v>TXPADF040A002</v>
          </cell>
          <cell r="E3852" t="str">
            <v>PEPSICO ALIMENTOS, S.C.A.</v>
          </cell>
          <cell r="F3852" t="str">
            <v>LAMINACION IMPRESA DORITOS FLAMIN HOT 140g.</v>
          </cell>
          <cell r="G3852" t="str">
            <v>CX</v>
          </cell>
          <cell r="H3852" t="str">
            <v>LAMINACION</v>
          </cell>
        </row>
        <row r="3853">
          <cell r="C3853" t="str">
            <v>01-5068</v>
          </cell>
          <cell r="D3853" t="str">
            <v>TXPALT049B001</v>
          </cell>
          <cell r="E3853" t="str">
            <v>PEPSICO ALIMENTOS, S.C.A.</v>
          </cell>
          <cell r="F3853" t="str">
            <v>LAMINACION IMPRESA DORITOS LIMON TAQUERO 40g</v>
          </cell>
          <cell r="G3853" t="str">
            <v>CX</v>
          </cell>
          <cell r="H3853" t="str">
            <v>LAMINACION</v>
          </cell>
        </row>
        <row r="3854">
          <cell r="C3854" t="str">
            <v>01-5069</v>
          </cell>
          <cell r="D3854" t="str">
            <v>TXPADH049B001</v>
          </cell>
          <cell r="E3854" t="str">
            <v>PEPSICO ALIMENTOS, S.C.A.</v>
          </cell>
          <cell r="F3854" t="str">
            <v>LAMINACION IMPRESA DORITOS DINAMITA FLAMIN HOT 40g</v>
          </cell>
          <cell r="G3854" t="str">
            <v>CX</v>
          </cell>
          <cell r="H3854" t="str">
            <v>LAMINACION</v>
          </cell>
        </row>
        <row r="3855">
          <cell r="C3855" t="str">
            <v>01-5054</v>
          </cell>
          <cell r="D3855" t="str">
            <v>TXPACC040A001</v>
          </cell>
          <cell r="E3855" t="str">
            <v>PEPSICO ALIMENTOS, S.C.A.</v>
          </cell>
          <cell r="F3855" t="str">
            <v>LAMINACION IMPRESA CHICHARRON PARRILLERO 85g</v>
          </cell>
          <cell r="G3855" t="str">
            <v>CX</v>
          </cell>
          <cell r="H3855" t="str">
            <v>LAMINACION</v>
          </cell>
        </row>
        <row r="3856">
          <cell r="C3856" t="str">
            <v>01-5056</v>
          </cell>
          <cell r="D3856" t="str">
            <v>TXPARS040C002</v>
          </cell>
          <cell r="E3856" t="str">
            <v>PEPSICO ALIMENTOS, S.C.A.</v>
          </cell>
          <cell r="F3856" t="str">
            <v>LAMINACION IMPRESA RAQUETY QUESO 36g</v>
          </cell>
          <cell r="G3856" t="str">
            <v>CX</v>
          </cell>
          <cell r="H3856" t="str">
            <v>LAMINACION</v>
          </cell>
        </row>
        <row r="3857">
          <cell r="C3857" t="str">
            <v>01-5055</v>
          </cell>
          <cell r="D3857" t="str">
            <v>TXPARP031A002</v>
          </cell>
          <cell r="E3857" t="str">
            <v>PEPSICO ALIMENTOS, S.C.A.</v>
          </cell>
          <cell r="F3857" t="str">
            <v>LAMINACION IMPRESA RAQUETY PICANTE 18g</v>
          </cell>
          <cell r="G3857" t="str">
            <v>CX</v>
          </cell>
          <cell r="H3857" t="str">
            <v>LAMINACION</v>
          </cell>
        </row>
        <row r="3858">
          <cell r="C3858" t="str">
            <v>01-5058</v>
          </cell>
          <cell r="D3858" t="str">
            <v>TXPANP040A001</v>
          </cell>
          <cell r="E3858" t="str">
            <v>PEPSICO ALIMENTOS, S.C.A.</v>
          </cell>
          <cell r="F3858" t="str">
            <v>LAMINACION IMPRESA NATUCHIPS PLATANITOS 80g</v>
          </cell>
          <cell r="G3858" t="str">
            <v>CX</v>
          </cell>
          <cell r="H3858" t="str">
            <v>LAMINACION</v>
          </cell>
        </row>
        <row r="3859">
          <cell r="C3859" t="str">
            <v>01-5070</v>
          </cell>
          <cell r="D3859" t="str">
            <v>TXCPBN023A001</v>
          </cell>
          <cell r="E3859" t="str">
            <v>CERVECERIA POLAR,C.A.</v>
          </cell>
          <cell r="F3859" t="str">
            <v>ETIQUETA IMPRESA BEISBOL NAVIDAD 2024 MALTIN 1,5 L</v>
          </cell>
          <cell r="G3859" t="str">
            <v>CX</v>
          </cell>
          <cell r="H3859" t="str">
            <v>CORTE</v>
          </cell>
        </row>
        <row r="3860">
          <cell r="C3860" t="str">
            <v>01-5057</v>
          </cell>
          <cell r="D3860" t="str">
            <v>TXPANP040C001</v>
          </cell>
          <cell r="E3860" t="str">
            <v>PEPSICO ALIMENTOS, S.C.A.</v>
          </cell>
          <cell r="F3860" t="str">
            <v>LAMINACION IMPRESA NATUCHIP PLATANITOS 42g</v>
          </cell>
          <cell r="G3860" t="str">
            <v>CX</v>
          </cell>
          <cell r="H3860" t="str">
            <v>LAMINACION</v>
          </cell>
        </row>
        <row r="3861">
          <cell r="C3861" t="str">
            <v>01-5079</v>
          </cell>
          <cell r="D3861" t="str">
            <v>TXPCEP023B003</v>
          </cell>
          <cell r="E3861" t="str">
            <v xml:space="preserve">PEPSI-COLA VENEZUELA, C.A. </v>
          </cell>
          <cell r="F3861" t="str">
            <v>ETIQUETA IMPRESA PEPSI FREE 1 L</v>
          </cell>
          <cell r="G3861" t="str">
            <v>CX</v>
          </cell>
          <cell r="H3861" t="str">
            <v>CORTE</v>
          </cell>
        </row>
        <row r="3862">
          <cell r="C3862" t="str">
            <v>21-0482</v>
          </cell>
          <cell r="D3862" t="str">
            <v>TMCGPR055A001</v>
          </cell>
          <cell r="E3862" t="str">
            <v>COMPLOT GRAFICO, C.A.</v>
          </cell>
          <cell r="F3862" t="str">
            <v>POLYPOUCH SIN IMPRESIÓN</v>
          </cell>
          <cell r="G3862" t="str">
            <v>MCL</v>
          </cell>
          <cell r="H3862" t="str">
            <v>LAMINACION</v>
          </cell>
        </row>
        <row r="3863">
          <cell r="C3863" t="str">
            <v>01-5050</v>
          </cell>
          <cell r="D3863" t="str">
            <v>TXPAPM040A001</v>
          </cell>
          <cell r="E3863" t="str">
            <v>PEPSICO ALIMENTOS, S.C.A.</v>
          </cell>
          <cell r="F3863" t="str">
            <v>LAMINACION IMPRESA PEPITO MUNDO MARINO 80g</v>
          </cell>
          <cell r="G3863" t="str">
            <v>CX</v>
          </cell>
          <cell r="H3863" t="str">
            <v>LAMINACION</v>
          </cell>
        </row>
        <row r="3864">
          <cell r="C3864" t="str">
            <v>01-5045</v>
          </cell>
          <cell r="D3864" t="str">
            <v>TXPCPL023A002</v>
          </cell>
          <cell r="E3864" t="str">
            <v xml:space="preserve">PEPSI-COLA VENEZUELA, C.A. </v>
          </cell>
          <cell r="F3864" t="str">
            <v>ETIQUETA IMPRESA PEPSI LIGHT 2L</v>
          </cell>
          <cell r="G3864" t="str">
            <v>CX</v>
          </cell>
          <cell r="H3864" t="str">
            <v>CORTE</v>
          </cell>
        </row>
        <row r="3865">
          <cell r="C3865" t="str">
            <v>01-5030</v>
          </cell>
          <cell r="D3865" t="str">
            <v>TXPCSC023A002</v>
          </cell>
          <cell r="E3865" t="str">
            <v xml:space="preserve">PEPSI-COLA VENEZUELA, C.A. </v>
          </cell>
          <cell r="F3865" t="str">
            <v>ETIQUETA IMPRESA SEVEN UP CERO 2 L</v>
          </cell>
          <cell r="G3865" t="str">
            <v>CX</v>
          </cell>
          <cell r="H3865" t="str">
            <v>CORTE</v>
          </cell>
        </row>
        <row r="3866">
          <cell r="C3866" t="str">
            <v>01-5031</v>
          </cell>
          <cell r="D3866" t="str">
            <v>TXPCSC023A002</v>
          </cell>
          <cell r="E3866" t="str">
            <v xml:space="preserve">PEPSI-COLA VENEZUELA, C.A. </v>
          </cell>
          <cell r="F3866" t="str">
            <v>ETIQUETA IMPRESA SEVEN UP CERO 2 L</v>
          </cell>
          <cell r="G3866" t="str">
            <v>CX</v>
          </cell>
          <cell r="H3866" t="str">
            <v>CORTE</v>
          </cell>
        </row>
        <row r="3867">
          <cell r="C3867" t="str">
            <v>01-5033</v>
          </cell>
          <cell r="D3867" t="str">
            <v>TXPCSC023C002</v>
          </cell>
          <cell r="E3867" t="str">
            <v xml:space="preserve">PEPSI-COLA VENEZUELA, C.A. </v>
          </cell>
          <cell r="F3867" t="str">
            <v>ETIQUETA IMPRESA SEVEN UP CERO 1,5 L</v>
          </cell>
          <cell r="G3867" t="str">
            <v>CX</v>
          </cell>
          <cell r="H3867" t="str">
            <v>CORTE</v>
          </cell>
        </row>
        <row r="3868">
          <cell r="C3868" t="str">
            <v>01-5032</v>
          </cell>
          <cell r="D3868" t="str">
            <v>TXPCSC023C002</v>
          </cell>
          <cell r="E3868" t="str">
            <v xml:space="preserve">PEPSI-COLA VENEZUELA, C.A. </v>
          </cell>
          <cell r="F3868" t="str">
            <v>ETIQUETA IMPRESA SEVEN UP CERO 1,5 L</v>
          </cell>
          <cell r="G3868" t="str">
            <v>CX</v>
          </cell>
          <cell r="H3868" t="str">
            <v>CORTE</v>
          </cell>
        </row>
        <row r="3869">
          <cell r="C3869" t="str">
            <v>11-0017</v>
          </cell>
          <cell r="D3869" t="str">
            <v>TMSVRM0990010</v>
          </cell>
          <cell r="E3869" t="str">
            <v>SONOCO VENEZOLANA, C.A.</v>
          </cell>
          <cell r="F3869" t="str">
            <v xml:space="preserve">LAMINACION LINER RM-511 SIN IMPRESIÓN </v>
          </cell>
          <cell r="G3869" t="str">
            <v>MCL</v>
          </cell>
          <cell r="H3869" t="str">
            <v>LAMINACION</v>
          </cell>
        </row>
        <row r="3870">
          <cell r="C3870" t="str">
            <v>11-0018</v>
          </cell>
          <cell r="D3870" t="str">
            <v xml:space="preserve">TMSVRM0960010   </v>
          </cell>
          <cell r="E3870" t="str">
            <v>SONOCO VENEZOLANA, C.A.</v>
          </cell>
          <cell r="F3870" t="str">
            <v>LAMINACION MEMBRANA RM 952 SIN IMPRESIÓN</v>
          </cell>
          <cell r="G3870" t="str">
            <v>MCL</v>
          </cell>
          <cell r="H3870" t="str">
            <v>LAMINACION</v>
          </cell>
        </row>
        <row r="3871">
          <cell r="C3871" t="str">
            <v>11-0019</v>
          </cell>
          <cell r="D3871" t="str">
            <v>TMSVRM0960001</v>
          </cell>
          <cell r="E3871" t="str">
            <v>SONOCO VENEZOLANA, C.A.</v>
          </cell>
          <cell r="F3871" t="str">
            <v>LAMINACION MEMBRANA RM 952 S/I</v>
          </cell>
          <cell r="G3871" t="str">
            <v>MCL</v>
          </cell>
          <cell r="H3871" t="str">
            <v>LAMINACION</v>
          </cell>
        </row>
        <row r="3872">
          <cell r="C3872" t="str">
            <v>01-5011</v>
          </cell>
          <cell r="D3872" t="str">
            <v>TMDTPS0600001</v>
          </cell>
          <cell r="E3872" t="str">
            <v>DISTINTA, C.A.</v>
          </cell>
          <cell r="F3872" t="str">
            <v>POLYPOUCH SIN IMPRESIÓN</v>
          </cell>
          <cell r="G3872" t="str">
            <v>MCL</v>
          </cell>
          <cell r="H3872" t="str">
            <v>LAMINACION</v>
          </cell>
        </row>
        <row r="3873">
          <cell r="C3873" t="str">
            <v>01-5081</v>
          </cell>
          <cell r="D3873" t="str">
            <v>TMMFPS1050001</v>
          </cell>
          <cell r="E3873" t="str">
            <v>M.F. CONCEPTO CREATIVO C.A</v>
          </cell>
          <cell r="F3873" t="str">
            <v>POLYPOUCH SIN IMPRESIÓN</v>
          </cell>
          <cell r="G3873" t="str">
            <v>MCL</v>
          </cell>
          <cell r="H3873" t="str">
            <v>LAMINACION</v>
          </cell>
        </row>
        <row r="3874">
          <cell r="C3874" t="str">
            <v>01-4983</v>
          </cell>
          <cell r="D3874" t="str">
            <v>TXPCGM023C001</v>
          </cell>
          <cell r="E3874" t="str">
            <v xml:space="preserve">PEPSI-COLA VENEZUELA, C.A. </v>
          </cell>
          <cell r="F3874" t="str">
            <v>ETIQUETA IMPRESA GOLDEN MANZANA 2L</v>
          </cell>
          <cell r="G3874" t="str">
            <v>CX</v>
          </cell>
          <cell r="H3874" t="str">
            <v>CORTE</v>
          </cell>
        </row>
        <row r="3875">
          <cell r="C3875" t="str">
            <v>01-5023</v>
          </cell>
          <cell r="D3875" t="str">
            <v>TXPCGM023A002</v>
          </cell>
          <cell r="E3875" t="str">
            <v xml:space="preserve">PEPSI-COLA VENEZUELA, C.A. </v>
          </cell>
          <cell r="F3875" t="str">
            <v>ETIQUETA IMPRESA GOLDEN MANZANA 1 L</v>
          </cell>
          <cell r="G3875" t="str">
            <v>CX</v>
          </cell>
          <cell r="H3875" t="str">
            <v>CORTE</v>
          </cell>
        </row>
        <row r="3876">
          <cell r="C3876" t="str">
            <v>01-5024</v>
          </cell>
          <cell r="D3876" t="str">
            <v>TXPCGM023B001</v>
          </cell>
          <cell r="E3876" t="str">
            <v xml:space="preserve">PEPSI-COLA VENEZUELA, C.A. </v>
          </cell>
          <cell r="F3876" t="str">
            <v>ETIQUETA IMPRESA GOLDEN MANZANA 1,5L</v>
          </cell>
          <cell r="G3876" t="str">
            <v>CX</v>
          </cell>
          <cell r="H3876" t="str">
            <v>CORTE</v>
          </cell>
        </row>
        <row r="3877">
          <cell r="C3877" t="str">
            <v>01-5025</v>
          </cell>
          <cell r="D3877" t="str">
            <v>TXPCGM023B001</v>
          </cell>
          <cell r="E3877" t="str">
            <v xml:space="preserve">PEPSI-COLA VENEZUELA, C.A. </v>
          </cell>
          <cell r="F3877" t="str">
            <v>ETIQUETA IMPRESA GOLDEN MANZANA 1,5L</v>
          </cell>
          <cell r="G3877" t="str">
            <v>CX</v>
          </cell>
          <cell r="H3877" t="str">
            <v>CORTE</v>
          </cell>
        </row>
        <row r="3878">
          <cell r="C3878" t="str">
            <v>01-5026</v>
          </cell>
          <cell r="D3878" t="str">
            <v>TXPCGN023B001</v>
          </cell>
          <cell r="E3878" t="str">
            <v xml:space="preserve">PEPSI-COLA VENEZUELA, C.A. </v>
          </cell>
          <cell r="F3878" t="str">
            <v>ETIQUETA IMPRESA GOLDEN NARANJA 1,5L</v>
          </cell>
          <cell r="G3878" t="str">
            <v>CX</v>
          </cell>
          <cell r="H3878" t="str">
            <v>CORTE</v>
          </cell>
        </row>
        <row r="3879">
          <cell r="C3879" t="str">
            <v>01-5027</v>
          </cell>
          <cell r="D3879" t="str">
            <v>TXPCGN023B001</v>
          </cell>
          <cell r="E3879" t="str">
            <v xml:space="preserve">PEPSI-COLA VENEZUELA, C.A. </v>
          </cell>
          <cell r="F3879" t="str">
            <v>ETIQUETA IMPRESA GOLDEN NARANJA 1,5L</v>
          </cell>
          <cell r="G3879" t="str">
            <v>CX</v>
          </cell>
          <cell r="H3879" t="str">
            <v>CORTE</v>
          </cell>
        </row>
        <row r="3880">
          <cell r="C3880" t="str">
            <v>01-5021</v>
          </cell>
          <cell r="D3880" t="str">
            <v>TXPCGK023B001</v>
          </cell>
          <cell r="E3880" t="str">
            <v xml:space="preserve">PEPSI-COLA VENEZUELA, C.A. </v>
          </cell>
          <cell r="F3880" t="str">
            <v>ETIQUETA IMPRESA GOLDEN KOLITA 1,5 L</v>
          </cell>
          <cell r="G3880" t="str">
            <v>CX</v>
          </cell>
          <cell r="H3880" t="str">
            <v>CORTE</v>
          </cell>
        </row>
        <row r="3881">
          <cell r="C3881" t="str">
            <v>01-5022</v>
          </cell>
          <cell r="D3881" t="str">
            <v>TXPCGK023B001</v>
          </cell>
          <cell r="E3881" t="str">
            <v xml:space="preserve">PEPSI-COLA VENEZUELA, C.A. </v>
          </cell>
          <cell r="F3881" t="str">
            <v>ETIQUETA IMPRESA GOLDEN KOLITA 1,5 L</v>
          </cell>
          <cell r="G3881" t="str">
            <v>CX</v>
          </cell>
          <cell r="H3881" t="str">
            <v>CORTE</v>
          </cell>
        </row>
        <row r="3882">
          <cell r="C3882" t="str">
            <v>01-5082</v>
          </cell>
          <cell r="D3882" t="str">
            <v>TXOSPP0230001</v>
          </cell>
          <cell r="E3882" t="str">
            <v>OSIRIS C.A. (MANUFACTURAS QUIMICO INDUSTRIALES)</v>
          </cell>
          <cell r="F3882" t="str">
            <v>BOPP SIN IMPRESIÓN</v>
          </cell>
          <cell r="G3882" t="str">
            <v>MCL</v>
          </cell>
          <cell r="H3882" t="str">
            <v>CORTE</v>
          </cell>
        </row>
        <row r="3883">
          <cell r="C3883" t="str">
            <v>01-5028</v>
          </cell>
          <cell r="D3883" t="str">
            <v>TXPCGU023B001</v>
          </cell>
          <cell r="E3883" t="str">
            <v xml:space="preserve">PEPSI-COLA VENEZUELA, C.A. </v>
          </cell>
          <cell r="F3883" t="str">
            <v>ETIQUETA IMPRESA GOLDEN UVA 1,5L</v>
          </cell>
          <cell r="G3883" t="str">
            <v>CX</v>
          </cell>
          <cell r="H3883" t="str">
            <v>CORTE</v>
          </cell>
        </row>
        <row r="3884">
          <cell r="C3884" t="str">
            <v>01-5029</v>
          </cell>
          <cell r="D3884" t="str">
            <v>TXPCGU023B001</v>
          </cell>
          <cell r="E3884" t="str">
            <v xml:space="preserve">PEPSI-COLA VENEZUELA, C.A. </v>
          </cell>
          <cell r="F3884" t="str">
            <v>ETIQUETA IMPRESA GOLDEN UVA 1,5L</v>
          </cell>
          <cell r="G3884" t="str">
            <v>CX</v>
          </cell>
          <cell r="H3884" t="str">
            <v>CORTE</v>
          </cell>
        </row>
        <row r="3885">
          <cell r="C3885" t="str">
            <v>01-4940</v>
          </cell>
          <cell r="D3885" t="str">
            <v>TXTFCA050A001</v>
          </cell>
          <cell r="E3885" t="str">
            <v>INVERSIONES TORREFACCION DEL CAFÉ, C.A</v>
          </cell>
          <cell r="F3885" t="str">
            <v>LAMINACION IMPRESA CAFÉ AMANECER MOLIDO GOURMET 200g</v>
          </cell>
          <cell r="G3885" t="str">
            <v>CX</v>
          </cell>
          <cell r="H3885" t="str">
            <v>LAMINACION</v>
          </cell>
        </row>
        <row r="3886">
          <cell r="C3886" t="str">
            <v>11-0001</v>
          </cell>
          <cell r="D3886" t="str">
            <v>TMLVPL071B001</v>
          </cell>
          <cell r="E3886" t="str">
            <v>LEVAPAN VENEZOLANA, S.A.</v>
          </cell>
          <cell r="F3886" t="str">
            <v>POLYPOUCH PARAFINADO IMPRESO LEVAPAN</v>
          </cell>
          <cell r="G3886" t="str">
            <v>MCL</v>
          </cell>
          <cell r="H3886" t="str">
            <v>LAMINACION</v>
          </cell>
        </row>
        <row r="3887">
          <cell r="C3887" t="str">
            <v>11-0021</v>
          </cell>
          <cell r="D3887" t="str">
            <v>TXHCFS029A001</v>
          </cell>
          <cell r="E3887" t="str">
            <v>HELADOS CALI, C.A.</v>
          </cell>
          <cell r="F3887" t="str">
            <v>ENVOLTORIO IMPRESO HELADOS FRESS FRESA 70cm3</v>
          </cell>
          <cell r="G3887" t="str">
            <v>CX</v>
          </cell>
          <cell r="H3887" t="str">
            <v>CORTE</v>
          </cell>
        </row>
        <row r="3888">
          <cell r="C3888" t="str">
            <v>01-4962</v>
          </cell>
          <cell r="D3888" t="str">
            <v>TMARMZ044B001</v>
          </cell>
          <cell r="E3888" t="str">
            <v>ALFONZO RIVAS &amp; CIA, C.A.</v>
          </cell>
          <cell r="F3888" t="str">
            <v>LAMINACION IMPRESA MAIZINA 400g</v>
          </cell>
          <cell r="G3888" t="str">
            <v>MCL</v>
          </cell>
          <cell r="H3888" t="str">
            <v>LAMINACION</v>
          </cell>
        </row>
        <row r="3889">
          <cell r="C3889" t="str">
            <v>01-5072</v>
          </cell>
          <cell r="D3889" t="str">
            <v>TXMSJN030B002</v>
          </cell>
          <cell r="E3889" t="str">
            <v>MULTINACIONAL DE SABORES C.A.</v>
          </cell>
          <cell r="F3889" t="str">
            <v>ETIQUETA IMPRESA JUSTY   NARANJA 1,5 L</v>
          </cell>
          <cell r="G3889" t="str">
            <v>CX</v>
          </cell>
          <cell r="H3889" t="str">
            <v>CORTE</v>
          </cell>
        </row>
        <row r="3890">
          <cell r="C3890" t="str">
            <v>01-5085</v>
          </cell>
          <cell r="D3890" t="str">
            <v>TMARTD103A002</v>
          </cell>
          <cell r="E3890" t="str">
            <v>ALFONZO RIVAS &amp; CIA, C.A.</v>
          </cell>
          <cell r="F3890" t="str">
            <v>LAMINACION IMPRESA TÉ LISTO DURAZNO 90 g</v>
          </cell>
          <cell r="G3890" t="str">
            <v>MCL</v>
          </cell>
          <cell r="H3890" t="str">
            <v>LAMINACION</v>
          </cell>
        </row>
        <row r="3891">
          <cell r="C3891" t="str">
            <v>01-5093</v>
          </cell>
          <cell r="D3891" t="str">
            <v>TMCPPL072A001</v>
          </cell>
          <cell r="E3891" t="str">
            <v>CENTRAL EL PALMAR S.A.</v>
          </cell>
          <cell r="F3891" t="str">
            <v>LAMINACION IMPRESA PAPELON LIMON 115g</v>
          </cell>
          <cell r="G3891" t="str">
            <v>MCL</v>
          </cell>
          <cell r="H3891" t="str">
            <v>LAMINACION</v>
          </cell>
        </row>
        <row r="3892">
          <cell r="C3892" t="str">
            <v>01-5086</v>
          </cell>
          <cell r="D3892" t="str">
            <v>TMARTL103A002</v>
          </cell>
          <cell r="E3892" t="str">
            <v>ALFONZO RIVAS &amp; CIA, C.A.</v>
          </cell>
          <cell r="F3892" t="str">
            <v>LAMINACION IMPRESA TE LISTO LIMÓN 90 g</v>
          </cell>
          <cell r="G3892" t="str">
            <v>MCL</v>
          </cell>
          <cell r="H3892" t="str">
            <v>LAMINACION</v>
          </cell>
        </row>
        <row r="3893">
          <cell r="C3893" t="str">
            <v>11-0008</v>
          </cell>
          <cell r="D3893" t="str">
            <v>TXTFDN050A001</v>
          </cell>
          <cell r="E3893" t="str">
            <v>INVERSIONES TORREFACCION DEL CAFÉ, C.A</v>
          </cell>
          <cell r="F3893" t="str">
            <v>LAMINACION IMPRESA CAFÉ DELLA NONNA MOLIDO GOURMET 200 g.</v>
          </cell>
          <cell r="G3893" t="str">
            <v>CX</v>
          </cell>
          <cell r="H3893" t="str">
            <v>LAMINACION</v>
          </cell>
        </row>
        <row r="3894">
          <cell r="C3894" t="str">
            <v>01-5129</v>
          </cell>
          <cell r="D3894" t="str">
            <v>TXPARS031A002</v>
          </cell>
          <cell r="E3894" t="str">
            <v>PEPSICO ALIMENTOS, S.C.A.</v>
          </cell>
          <cell r="F3894" t="str">
            <v>LAMINACION IMPRESA RAQUETY QUESO 18g</v>
          </cell>
          <cell r="G3894" t="str">
            <v>CX</v>
          </cell>
          <cell r="H3894" t="str">
            <v>LAMINACION</v>
          </cell>
        </row>
        <row r="3895">
          <cell r="C3895" t="str">
            <v>11-0015</v>
          </cell>
          <cell r="D3895" t="str">
            <v>TXECAC028A001</v>
          </cell>
          <cell r="E3895" t="str">
            <v>EMBOTELLADORA CRISTAL;C.A.</v>
          </cell>
          <cell r="F3895" t="str">
            <v xml:space="preserve">ETIQUETA IMPRESA AGUA MINERAL CRYSTAL 330 cm³ </v>
          </cell>
          <cell r="G3895" t="str">
            <v>CX</v>
          </cell>
          <cell r="H3895" t="str">
            <v>CORTE</v>
          </cell>
        </row>
        <row r="3896">
          <cell r="C3896" t="str">
            <v>11-0009</v>
          </cell>
          <cell r="D3896" t="str">
            <v>TXTFDN050B001</v>
          </cell>
          <cell r="E3896" t="str">
            <v>INVERSIONES TORREFACCION DEL CAFÉ, C.A</v>
          </cell>
          <cell r="F3896" t="str">
            <v>LAMINACION IMPRESA CAFÉ DELLA NONNA MOLIDO GOURMET 500 g.</v>
          </cell>
          <cell r="G3896" t="str">
            <v>CX</v>
          </cell>
          <cell r="H3896" t="str">
            <v>LAMINACION</v>
          </cell>
        </row>
        <row r="3897">
          <cell r="C3897" t="str">
            <v>01-5066</v>
          </cell>
          <cell r="D3897" t="str">
            <v>TMARFF040A003</v>
          </cell>
          <cell r="E3897" t="str">
            <v>ALFONZO RIVAS &amp; CIA, C.A.</v>
          </cell>
          <cell r="F3897" t="str">
            <v>LAMINACION IMPRESA FLIPS FUDGE CHOCOLATE 50g</v>
          </cell>
          <cell r="G3897" t="str">
            <v>MCL</v>
          </cell>
          <cell r="H3897" t="str">
            <v>LAMINACION</v>
          </cell>
        </row>
        <row r="3898">
          <cell r="C3898" t="str">
            <v>11-0016</v>
          </cell>
          <cell r="D3898" t="str">
            <v>TXECEC028C001</v>
          </cell>
          <cell r="E3898" t="str">
            <v>EMBOTELLADORA CRISTAL;C.A.</v>
          </cell>
          <cell r="F3898" t="str">
            <v>ETIQUETA IMPRESA AGUA MINERAL CRYSTAL 1,5 L</v>
          </cell>
          <cell r="G3898" t="str">
            <v>CX</v>
          </cell>
          <cell r="H3898" t="str">
            <v>CORTE</v>
          </cell>
        </row>
        <row r="3899">
          <cell r="C3899" t="str">
            <v>01-5134</v>
          </cell>
          <cell r="D3899" t="str">
            <v>TMAYGP207A003</v>
          </cell>
          <cell r="E3899" t="str">
            <v>ANAYANSI,C.A.</v>
          </cell>
          <cell r="F3899" t="str">
            <v>LINER TERMOSELLABLE MTP  IMPRESO GARANTIA DE PUREZA</v>
          </cell>
          <cell r="G3899" t="str">
            <v>MCL</v>
          </cell>
          <cell r="H3899" t="str">
            <v>LAMINACION</v>
          </cell>
        </row>
        <row r="3900">
          <cell r="C3900" t="str">
            <v>01-5136</v>
          </cell>
          <cell r="D3900" t="str">
            <v>TXPALT049B001</v>
          </cell>
          <cell r="E3900" t="str">
            <v>PEPSICO ALIMENTOS, S.C.A.</v>
          </cell>
          <cell r="F3900" t="str">
            <v>LAMINACION IMPRESA DORITOS LIMON TAQUERO 40g</v>
          </cell>
          <cell r="G3900" t="str">
            <v>CX</v>
          </cell>
          <cell r="H3900" t="str">
            <v>LAMINACION</v>
          </cell>
        </row>
        <row r="3901">
          <cell r="C3901" t="str">
            <v>01-5138</v>
          </cell>
          <cell r="D3901" t="str">
            <v>TXPADH049B001</v>
          </cell>
          <cell r="E3901" t="str">
            <v>PEPSICO ALIMENTOS, S.C.A.</v>
          </cell>
          <cell r="F3901" t="str">
            <v>LAMINACION IMPRESA DORITOS DINAMITA FLAMIN HOT 40g</v>
          </cell>
          <cell r="G3901" t="str">
            <v>CX</v>
          </cell>
          <cell r="H3901" t="str">
            <v>LAMINACION</v>
          </cell>
        </row>
        <row r="3902">
          <cell r="C3902" t="str">
            <v>11-0016</v>
          </cell>
          <cell r="D3902" t="str">
            <v>TXECEC028C001</v>
          </cell>
          <cell r="E3902" t="str">
            <v>EMBOTELLADORA CRISTAL;C.A.</v>
          </cell>
          <cell r="F3902" t="str">
            <v>ETIQUETA IMPRESA AGUA MINERAL CRYSTAL 1,5 L</v>
          </cell>
          <cell r="G3902" t="str">
            <v>CX</v>
          </cell>
          <cell r="H3902" t="str">
            <v>CORTE</v>
          </cell>
        </row>
        <row r="3903">
          <cell r="C3903" t="str">
            <v>01-5131</v>
          </cell>
          <cell r="D3903" t="str">
            <v>TXPACC040A001</v>
          </cell>
          <cell r="E3903" t="str">
            <v>PEPSICO ALIMENTOS, S.C.A.</v>
          </cell>
          <cell r="F3903" t="str">
            <v>LAMINACION IMPRESA CHICHARRON PARRILLERO 85g</v>
          </cell>
          <cell r="G3903" t="str">
            <v>CX</v>
          </cell>
          <cell r="H3903" t="str">
            <v>LAMINACION</v>
          </cell>
        </row>
        <row r="3904">
          <cell r="C3904" t="str">
            <v>01-5136</v>
          </cell>
          <cell r="D3904" t="str">
            <v>TXPALT049B001</v>
          </cell>
          <cell r="E3904" t="str">
            <v>PEPSICO ALIMENTOS, S.C.A.</v>
          </cell>
          <cell r="F3904" t="str">
            <v>LAMINACION IMPRESA DORITOS LIMON TAQUERO 40g</v>
          </cell>
          <cell r="G3904" t="str">
            <v>CX</v>
          </cell>
          <cell r="H3904" t="str">
            <v>LAMINACION</v>
          </cell>
        </row>
        <row r="3905">
          <cell r="C3905" t="str">
            <v>01-5138</v>
          </cell>
          <cell r="D3905" t="str">
            <v>TXPADH049B001</v>
          </cell>
          <cell r="E3905" t="str">
            <v>PEPSICO ALIMENTOS, S.C.A.</v>
          </cell>
          <cell r="F3905" t="str">
            <v>LAMINACION IMPRESA DORITOS DINAMITA FLAMIN HOT 40g</v>
          </cell>
          <cell r="G3905" t="str">
            <v>CX</v>
          </cell>
          <cell r="H3905" t="str">
            <v>LAMINACION</v>
          </cell>
        </row>
        <row r="3906">
          <cell r="C3906" t="str">
            <v>01-5137</v>
          </cell>
          <cell r="D3906" t="str">
            <v>TXPALT049A001</v>
          </cell>
          <cell r="E3906" t="str">
            <v>PEPSICO ALIMENTOS, S.C.A.</v>
          </cell>
          <cell r="F3906" t="str">
            <v>LAMINACION IMPRESA DORITOS LIMON TAQUERO 150g</v>
          </cell>
          <cell r="G3906" t="str">
            <v>CX</v>
          </cell>
          <cell r="H3906" t="str">
            <v>LAMINACION</v>
          </cell>
        </row>
        <row r="3907">
          <cell r="C3907" t="str">
            <v>01-5139</v>
          </cell>
          <cell r="D3907" t="str">
            <v>TXPADH049A001</v>
          </cell>
          <cell r="E3907" t="str">
            <v>PEPSICO ALIMENTOS, S.C.A.</v>
          </cell>
          <cell r="F3907" t="str">
            <v>LAMINACION IMPRESA DORITOS FLAMIN HOT 150g</v>
          </cell>
          <cell r="G3907" t="str">
            <v>CX</v>
          </cell>
          <cell r="H3907" t="str">
            <v>LAMINACION</v>
          </cell>
        </row>
        <row r="3908">
          <cell r="C3908" t="str">
            <v>11-0010</v>
          </cell>
          <cell r="D3908" t="str">
            <v>TXTFCA036C001</v>
          </cell>
          <cell r="E3908" t="str">
            <v>INVERSIONES TORREFACCION DEL CAFÉ, C.A</v>
          </cell>
          <cell r="F3908" t="str">
            <v xml:space="preserve">LAMINACION IMPRESA CAFÉ AMANECER MOLIDO GOURMET 100g </v>
          </cell>
          <cell r="G3908" t="str">
            <v>CX</v>
          </cell>
          <cell r="H3908" t="str">
            <v>LAMINACION</v>
          </cell>
        </row>
        <row r="3909">
          <cell r="C3909" t="str">
            <v>11-0011</v>
          </cell>
          <cell r="D3909" t="str">
            <v>TXTFCA050A001</v>
          </cell>
          <cell r="E3909" t="str">
            <v>INVERSIONES TORREFACCION DEL CAFÉ, C.A</v>
          </cell>
          <cell r="F3909" t="str">
            <v>LAMINACION IMPRESA CAFÉ AMANECER MOLIDO GOURMET 200g</v>
          </cell>
          <cell r="G3909" t="str">
            <v>CX</v>
          </cell>
          <cell r="H3909" t="str">
            <v>LAMINACION</v>
          </cell>
        </row>
        <row r="3910">
          <cell r="C3910" t="str">
            <v>01-5073</v>
          </cell>
          <cell r="D3910" t="str">
            <v>TXMSGK030D001</v>
          </cell>
          <cell r="E3910" t="str">
            <v>MULTINACIONAL DE SABORES C.A.</v>
          </cell>
          <cell r="F3910" t="str">
            <v>ETIQUETA IMPRESA REFRESCO GLUP KOLITA 400 ml</v>
          </cell>
          <cell r="G3910" t="str">
            <v>CX</v>
          </cell>
          <cell r="H3910" t="str">
            <v>CORTE</v>
          </cell>
        </row>
        <row r="3911">
          <cell r="C3911" t="str">
            <v>01-5065</v>
          </cell>
          <cell r="D3911" t="str">
            <v>TXPATT040A001</v>
          </cell>
          <cell r="E3911" t="str">
            <v>PEPSICO ALIMENTOS, S.C.A.</v>
          </cell>
          <cell r="F3911" t="str">
            <v>LAMINACION IMPRESA TOSTITOS 140g</v>
          </cell>
          <cell r="G3911" t="str">
            <v>CX</v>
          </cell>
          <cell r="H3911" t="str">
            <v>LAMINACION</v>
          </cell>
        </row>
        <row r="3912">
          <cell r="C3912" t="str">
            <v>01-4319</v>
          </cell>
          <cell r="D3912" t="str">
            <v>TMAHSK120B001</v>
          </cell>
          <cell r="E3912" t="str">
            <v>ALIMENTOS HEINZ, C.A.</v>
          </cell>
          <cell r="F3912" t="str">
            <v>LAMINACION IMPRESA SACHET KETCHUP 10g</v>
          </cell>
          <cell r="G3912" t="str">
            <v>MCL</v>
          </cell>
          <cell r="H3912" t="str">
            <v>LAMINACION</v>
          </cell>
        </row>
        <row r="3913">
          <cell r="C3913" t="str">
            <v>01-5083</v>
          </cell>
          <cell r="D3913" t="str">
            <v>TMARMZ044A001</v>
          </cell>
          <cell r="E3913" t="str">
            <v>ALFONZO RIVAS &amp; CIA, C.A.</v>
          </cell>
          <cell r="F3913" t="str">
            <v>LAMINACION IMPRESA MAIZINA 90 g</v>
          </cell>
          <cell r="G3913" t="str">
            <v>MCL</v>
          </cell>
          <cell r="H3913" t="str">
            <v>LAMINACION</v>
          </cell>
        </row>
        <row r="3914">
          <cell r="C3914" t="str">
            <v>01-5067</v>
          </cell>
          <cell r="D3914" t="str">
            <v>TMARMZ044D001</v>
          </cell>
          <cell r="E3914" t="str">
            <v>ALFONZO RIVAS &amp; CIA, C.A.</v>
          </cell>
          <cell r="F3914" t="str">
            <v>LAMINACION IMPRESA MAIZINA 200g</v>
          </cell>
          <cell r="G3914" t="str">
            <v>MCL</v>
          </cell>
          <cell r="H3914" t="str">
            <v>LAMINACION</v>
          </cell>
        </row>
        <row r="3915">
          <cell r="C3915" t="str">
            <v>11-0012</v>
          </cell>
          <cell r="D3915" t="str">
            <v>TXTFCA050B001</v>
          </cell>
          <cell r="E3915" t="str">
            <v>INVERSIONES TORREFACCION DEL CAFÉ, C.A</v>
          </cell>
          <cell r="F3915" t="str">
            <v>LAMINACION IMPRESA CAFÉ AMANECER MOLIDO GOURMET 500g</v>
          </cell>
          <cell r="G3915" t="str">
            <v>CX</v>
          </cell>
          <cell r="H3915" t="str">
            <v>LAMINACION</v>
          </cell>
        </row>
        <row r="3916">
          <cell r="C3916" t="str">
            <v>11-0025</v>
          </cell>
          <cell r="D3916" t="str">
            <v>TMMCGP228A002</v>
          </cell>
          <cell r="E3916" t="str">
            <v>MONDELEZ VZ,C.A</v>
          </cell>
          <cell r="F3916" t="str">
            <v>LINNER MTP  IMPRESO GARANTIA DE PUREZA</v>
          </cell>
          <cell r="G3916" t="str">
            <v>MCL</v>
          </cell>
          <cell r="H3916" t="str">
            <v>LAMINACION</v>
          </cell>
        </row>
        <row r="3917">
          <cell r="C3917" t="str">
            <v>01-5133</v>
          </cell>
          <cell r="D3917" t="str">
            <v>TMAYGP207A001</v>
          </cell>
          <cell r="E3917" t="str">
            <v>ANAYANSI,C.A.</v>
          </cell>
          <cell r="F3917" t="str">
            <v>LINER MTP IMPRESO GARANTIA DE PUREZA</v>
          </cell>
          <cell r="G3917" t="str">
            <v>MCL</v>
          </cell>
          <cell r="H3917" t="str">
            <v>LAMINACION</v>
          </cell>
        </row>
        <row r="3918">
          <cell r="C3918" t="str">
            <v>01-5128</v>
          </cell>
          <cell r="D3918" t="str">
            <v>TMMCLU2070001</v>
          </cell>
          <cell r="E3918" t="str">
            <v>MAGGIE PAUL</v>
          </cell>
          <cell r="F3918" t="str">
            <v>LAMINACION LINER INDUCCION UNIVERSAL SIN IMPRESIÓN</v>
          </cell>
          <cell r="G3918" t="str">
            <v>MCL</v>
          </cell>
          <cell r="H3918" t="str">
            <v>LAMINACION</v>
          </cell>
        </row>
        <row r="3919">
          <cell r="C3919" t="str">
            <v>11-0006</v>
          </cell>
          <cell r="D3919" t="str">
            <v>TMTCAV129A001</v>
          </cell>
          <cell r="E3919" t="str">
            <v>INVERSIONES TORREFACCION DEL CAFÉ, C.A</v>
          </cell>
          <cell r="F3919" t="str">
            <v>LAMINACION IMPRESA CAFÉ AMANECER AL VACIO 250g</v>
          </cell>
          <cell r="G3919" t="str">
            <v>MCL</v>
          </cell>
          <cell r="H3919" t="str">
            <v>LAMINACION</v>
          </cell>
        </row>
        <row r="3920">
          <cell r="C3920" t="str">
            <v>21-0503</v>
          </cell>
          <cell r="D3920" t="str">
            <v>TXSPKV039A002</v>
          </cell>
          <cell r="E3920" t="str">
            <v>C.A. SUCESORA DE JOSE PUIG &amp; CIA</v>
          </cell>
          <cell r="F3920" t="str">
            <v>LAMINACION IMPRESA KATY VAINILLA 32g</v>
          </cell>
          <cell r="G3920" t="str">
            <v>CX</v>
          </cell>
          <cell r="H3920" t="str">
            <v>LAMINACION</v>
          </cell>
        </row>
        <row r="3921">
          <cell r="C3921" t="str">
            <v>21-0509</v>
          </cell>
          <cell r="D3921" t="str">
            <v>TXNVCC029A001</v>
          </cell>
          <cell r="E3921" t="str">
            <v>NESTLE VENEZUELA, S.A.</v>
          </cell>
          <cell r="F3921" t="str">
            <v>ENVOLTORIO IMPRESO COCOSETTE 200g</v>
          </cell>
          <cell r="G3921" t="str">
            <v>CX</v>
          </cell>
          <cell r="H3921" t="str">
            <v>LAMINACION</v>
          </cell>
        </row>
        <row r="3922">
          <cell r="C3922" t="str">
            <v>01-5135</v>
          </cell>
          <cell r="D3922" t="str">
            <v>TXPATT040A001</v>
          </cell>
          <cell r="E3922" t="str">
            <v>PEPSICO ALIMENTOS, S.C.A.</v>
          </cell>
          <cell r="F3922" t="str">
            <v>LAMINACION IMPRESA TOSTITOS 140g</v>
          </cell>
          <cell r="G3922" t="str">
            <v>CX</v>
          </cell>
          <cell r="H3922" t="str">
            <v>LAMINACION</v>
          </cell>
        </row>
        <row r="3923">
          <cell r="C3923" t="str">
            <v>01-5102</v>
          </cell>
          <cell r="D3923" t="str">
            <v>TXPCEP023B003</v>
          </cell>
          <cell r="E3923" t="str">
            <v xml:space="preserve">PEPSI-COLA VENEZUELA, C.A. </v>
          </cell>
          <cell r="F3923" t="str">
            <v>ETIQUETA IMPRESA PEPSI FREE 1 L</v>
          </cell>
          <cell r="G3923" t="str">
            <v>CX</v>
          </cell>
          <cell r="H3923" t="str">
            <v>CORTE</v>
          </cell>
        </row>
        <row r="3924">
          <cell r="C3924" t="str">
            <v>01-5111</v>
          </cell>
          <cell r="D3924" t="str">
            <v>TXPCEP023B003</v>
          </cell>
          <cell r="E3924" t="str">
            <v xml:space="preserve">PEPSI-COLA VENEZUELA, C.A. </v>
          </cell>
          <cell r="F3924" t="str">
            <v>ETIQUETA IMPRESA PEPSI FREE 1 L</v>
          </cell>
          <cell r="G3924" t="str">
            <v>CX</v>
          </cell>
          <cell r="H3924" t="str">
            <v>CORTE</v>
          </cell>
        </row>
        <row r="3925">
          <cell r="C3925" t="str">
            <v>01-5130</v>
          </cell>
          <cell r="D3925" t="str">
            <v>TXPARP031A002</v>
          </cell>
          <cell r="E3925" t="str">
            <v>PEPSICO ALIMENTOS, S.C.A.</v>
          </cell>
          <cell r="F3925" t="str">
            <v>LAMINACION IMPRESA RAQUETY PICANTE 18g</v>
          </cell>
          <cell r="G3925" t="str">
            <v>CX</v>
          </cell>
          <cell r="H3925" t="str">
            <v>LAMINACION</v>
          </cell>
        </row>
        <row r="3926">
          <cell r="C3926" t="str">
            <v>21-0505</v>
          </cell>
          <cell r="D3926" t="str">
            <v>TXNVSV096A002</v>
          </cell>
          <cell r="E3926" t="str">
            <v>NESTLE VENEZUELA, S.A.</v>
          </cell>
          <cell r="F3926" t="str">
            <v>LAMINACION IMPRESA SVELTY 400g</v>
          </cell>
          <cell r="G3926" t="str">
            <v>CX</v>
          </cell>
          <cell r="H3926" t="str">
            <v>LAMINACION</v>
          </cell>
        </row>
        <row r="3927">
          <cell r="C3927" t="str">
            <v>21-0506</v>
          </cell>
          <cell r="D3927" t="str">
            <v>TXNVCP096A001</v>
          </cell>
          <cell r="E3927" t="str">
            <v>NESTLE VENEZUELA, S.A.</v>
          </cell>
          <cell r="F3927" t="str">
            <v>LAMINACION IMPRESA CAMPESINA 400g</v>
          </cell>
          <cell r="G3927" t="str">
            <v>CX</v>
          </cell>
          <cell r="H3927" t="str">
            <v>LAMINACION</v>
          </cell>
        </row>
        <row r="3928">
          <cell r="C3928" t="str">
            <v>01-5147</v>
          </cell>
          <cell r="D3928" t="str">
            <v>TXPATR040B003</v>
          </cell>
          <cell r="E3928" t="str">
            <v>PEPSICO ALIMENTOS, S.C.A.</v>
          </cell>
          <cell r="F3928" t="str">
            <v>LAMINACION IMPRESA DE TODITO RESUELTO 45g</v>
          </cell>
          <cell r="G3928" t="str">
            <v>CX</v>
          </cell>
          <cell r="H3928" t="str">
            <v>LAMINACION</v>
          </cell>
        </row>
        <row r="3929">
          <cell r="C3929" t="str">
            <v>01-5038</v>
          </cell>
          <cell r="D3929" t="str">
            <v>TXAVCK040A001</v>
          </cell>
          <cell r="E3929" t="str">
            <v>ALIMENTOS VENEZOLANOS S &amp; M ALIVENSA, S.A.</v>
          </cell>
          <cell r="F3929" t="str">
            <v>LAMINACION IMPRESA  CHIGUI KRUNCH 80g</v>
          </cell>
          <cell r="G3929" t="str">
            <v>CX</v>
          </cell>
          <cell r="H3929" t="str">
            <v>LAMINACION</v>
          </cell>
        </row>
        <row r="3930">
          <cell r="C3930" t="str">
            <v>01-5141</v>
          </cell>
          <cell r="D3930" t="str">
            <v>TXPANP040C001</v>
          </cell>
          <cell r="E3930" t="str">
            <v>PEPSICO ALIMENTOS, S.C.A.</v>
          </cell>
          <cell r="F3930" t="str">
            <v>LAMINACION IMPRESA NATUCHIP PLATANITOS 42g</v>
          </cell>
          <cell r="G3930" t="str">
            <v>CX</v>
          </cell>
          <cell r="H3930" t="str">
            <v>LAMINACION</v>
          </cell>
        </row>
        <row r="3931">
          <cell r="C3931" t="str">
            <v>01-5149</v>
          </cell>
          <cell r="D3931" t="str">
            <v>TXPATR049C003</v>
          </cell>
          <cell r="E3931" t="str">
            <v>PEPSICO ALIMENTOS, S.C.A.</v>
          </cell>
          <cell r="F3931" t="str">
            <v>LAMINACION IMPRESA DE TODITO RESUELTO XXL 400g</v>
          </cell>
          <cell r="G3931" t="str">
            <v>CX</v>
          </cell>
          <cell r="H3931" t="str">
            <v>LAMINACION</v>
          </cell>
        </row>
        <row r="3932">
          <cell r="C3932" t="str">
            <v>01-5148</v>
          </cell>
          <cell r="D3932" t="str">
            <v>TXPATR040A003</v>
          </cell>
          <cell r="E3932" t="str">
            <v>PEPSICO ALIMENTOS, S.C.A.</v>
          </cell>
          <cell r="F3932" t="str">
            <v>LAMINACION IMPRESA DE TODITO RESUELTO 130g</v>
          </cell>
          <cell r="G3932" t="str">
            <v>CX</v>
          </cell>
          <cell r="H3932" t="str">
            <v>LAMINACION</v>
          </cell>
        </row>
        <row r="3933">
          <cell r="C3933" t="str">
            <v>01-5162</v>
          </cell>
          <cell r="D3933" t="str">
            <v>TXPACF040B002</v>
          </cell>
          <cell r="E3933" t="str">
            <v>PEPSICO ALIMENTOS, S.C.A.</v>
          </cell>
          <cell r="F3933" t="str">
            <v>LAMINACION IMPRESA CHEETOS FLAMIN HOT 38g.</v>
          </cell>
          <cell r="G3933" t="str">
            <v>CX</v>
          </cell>
          <cell r="H3933" t="str">
            <v>LAMINACION</v>
          </cell>
        </row>
        <row r="3934">
          <cell r="C3934" t="str">
            <v>01-5161</v>
          </cell>
          <cell r="D3934" t="str">
            <v>TXPACF040A002</v>
          </cell>
          <cell r="E3934" t="str">
            <v>PEPSICO ALIMENTOS, S.C.A.</v>
          </cell>
          <cell r="F3934" t="str">
            <v>LAMINACION IMPRESA CHEETOS FLAMIN HOT 120g.</v>
          </cell>
          <cell r="G3934" t="str">
            <v>CX</v>
          </cell>
          <cell r="H3934" t="str">
            <v>LAMINACION</v>
          </cell>
        </row>
        <row r="3935">
          <cell r="C3935" t="str">
            <v>21-0508</v>
          </cell>
          <cell r="D3935" t="str">
            <v>TXNVCF096A001</v>
          </cell>
          <cell r="E3935" t="str">
            <v>NESTLE VENEZUELA, S.A.</v>
          </cell>
          <cell r="F3935" t="str">
            <v xml:space="preserve">LAMINACION IMPRESA LA CAMPESINA FORTIFICADA 800g </v>
          </cell>
          <cell r="G3935" t="str">
            <v>CX</v>
          </cell>
          <cell r="H3935" t="str">
            <v>LAMINACION</v>
          </cell>
        </row>
        <row r="3936">
          <cell r="C3936" t="str">
            <v>01-5151</v>
          </cell>
          <cell r="D3936" t="str">
            <v>TXPADF040B002</v>
          </cell>
          <cell r="E3936" t="str">
            <v>PEPSICO ALIMENTOS, S.C.A.</v>
          </cell>
          <cell r="F3936" t="str">
            <v>LAMINACION IMPRESA DORITOS FLAMIN HOT 42g.</v>
          </cell>
          <cell r="G3936" t="str">
            <v>CX</v>
          </cell>
          <cell r="H3936" t="str">
            <v>LAMINACION</v>
          </cell>
        </row>
        <row r="3937">
          <cell r="C3937" t="str">
            <v>01-5160</v>
          </cell>
          <cell r="D3937" t="str">
            <v>TXPARP040B002</v>
          </cell>
          <cell r="E3937" t="str">
            <v>PEPSICO ALIMENTOS, S.C.A.</v>
          </cell>
          <cell r="F3937" t="str">
            <v>LAMINACION IMPRESA RAQUETY PICANTE 36g</v>
          </cell>
          <cell r="G3937" t="str">
            <v>CX</v>
          </cell>
          <cell r="H3937" t="str">
            <v>LAMINACION</v>
          </cell>
        </row>
        <row r="3938">
          <cell r="C3938" t="str">
            <v>01-5150</v>
          </cell>
          <cell r="D3938" t="str">
            <v>TXPADF040A002</v>
          </cell>
          <cell r="E3938" t="str">
            <v>PEPSICO ALIMENTOS, S.C.A.</v>
          </cell>
          <cell r="F3938" t="str">
            <v>LAMINACION IMPRESA DORITOS FLAMIN HOT 140g.</v>
          </cell>
          <cell r="G3938" t="str">
            <v>CX</v>
          </cell>
          <cell r="H3938" t="str">
            <v>LAMINACION</v>
          </cell>
        </row>
        <row r="3939">
          <cell r="C3939" t="str">
            <v>01-5154</v>
          </cell>
          <cell r="D3939" t="str">
            <v>TMCPAM080A001</v>
          </cell>
          <cell r="E3939" t="str">
            <v>CENTRAL EL PALMAR S.A.</v>
          </cell>
          <cell r="F3939" t="str">
            <v>LAMINACION IMPRESA AZUCAR MORENA 1 Kg</v>
          </cell>
          <cell r="G3939" t="str">
            <v>MCL</v>
          </cell>
          <cell r="H3939" t="str">
            <v>LAMINACION</v>
          </cell>
        </row>
        <row r="3940">
          <cell r="C3940" t="str">
            <v>01-5153</v>
          </cell>
          <cell r="D3940" t="str">
            <v>TXPACH049A001</v>
          </cell>
          <cell r="E3940" t="str">
            <v>PEPSICO ALIMENTOS, S.C.A.</v>
          </cell>
          <cell r="F3940" t="str">
            <v>LAMINACION IMPRESA CHICHARRON 180g</v>
          </cell>
          <cell r="G3940" t="str">
            <v>CX</v>
          </cell>
          <cell r="H3940" t="str">
            <v>LAMINACION</v>
          </cell>
        </row>
        <row r="3941">
          <cell r="C3941" t="str">
            <v>21-0504</v>
          </cell>
          <cell r="D3941" t="str">
            <v>TXNVRC096A001</v>
          </cell>
          <cell r="E3941" t="str">
            <v>NESTLE VENEZUELA, S.A.</v>
          </cell>
          <cell r="F3941" t="str">
            <v>LAMINACION IMPRESA RICA CHICHA 400g</v>
          </cell>
          <cell r="G3941" t="str">
            <v>CX</v>
          </cell>
          <cell r="H3941" t="str">
            <v>LAMINACION</v>
          </cell>
        </row>
        <row r="3942">
          <cell r="C3942" t="str">
            <v>21-0507</v>
          </cell>
          <cell r="D3942" t="str">
            <v>TXNVND096B001</v>
          </cell>
          <cell r="E3942" t="str">
            <v>NESTLE VENEZUELA, S.A.</v>
          </cell>
          <cell r="F3942" t="str">
            <v>LAMINACION IMPRESA NIDO FORTICRECE 400g</v>
          </cell>
          <cell r="G3942" t="str">
            <v>CX</v>
          </cell>
          <cell r="H3942" t="str">
            <v>LAMINACION</v>
          </cell>
        </row>
        <row r="3943">
          <cell r="C3943" t="str">
            <v>01-5096</v>
          </cell>
          <cell r="D3943" t="str">
            <v>TXAVEM028D001</v>
          </cell>
          <cell r="E3943" t="str">
            <v>AMCOR RIGID PACKAGING DE VENEZUELA, S.A.</v>
          </cell>
          <cell r="F3943" t="str">
            <v>ETIQUETA IMPRESA MINALBA 355cc</v>
          </cell>
          <cell r="G3943" t="str">
            <v>CX</v>
          </cell>
          <cell r="H3943" t="str">
            <v>CORTE</v>
          </cell>
        </row>
        <row r="3944">
          <cell r="C3944" t="str">
            <v>01-5097</v>
          </cell>
          <cell r="D3944" t="str">
            <v>TXAVEM028C001</v>
          </cell>
          <cell r="E3944" t="str">
            <v>AMCOR RIGID PACKAGING DE VENEZUELA, S.A.</v>
          </cell>
          <cell r="F3944" t="str">
            <v>ETIQUETA IMPRESA MINALBA 600 cc</v>
          </cell>
          <cell r="G3944" t="str">
            <v>CX</v>
          </cell>
          <cell r="H3944" t="str">
            <v>CORTE</v>
          </cell>
        </row>
        <row r="3945">
          <cell r="C3945" t="str">
            <v>01-5095</v>
          </cell>
          <cell r="D3945" t="str">
            <v>TMCPAM045A001</v>
          </cell>
          <cell r="E3945" t="str">
            <v>CENTRAL EL PALMAR S.A.</v>
          </cell>
          <cell r="F3945" t="str">
            <v>POLYPOUCH IMPRESO MONTALBAN - MONTALBAN 4 g</v>
          </cell>
          <cell r="G3945" t="str">
            <v>MCL</v>
          </cell>
          <cell r="H3945" t="str">
            <v>LAMINACION</v>
          </cell>
        </row>
        <row r="3946">
          <cell r="C3946" t="str">
            <v>01-5170</v>
          </cell>
          <cell r="D3946" t="str">
            <v>TXPAPM040A001</v>
          </cell>
          <cell r="E3946" t="str">
            <v>PEPSICO ALIMENTOS, S.C.A.</v>
          </cell>
          <cell r="F3946" t="str">
            <v>LAMINACION IMPRESA PEPITO MUNDO MARINO 80g</v>
          </cell>
          <cell r="G3946" t="str">
            <v>CX</v>
          </cell>
          <cell r="H3946" t="str">
            <v>LAMINACION</v>
          </cell>
        </row>
        <row r="3947">
          <cell r="C3947" t="str">
            <v>21-0513</v>
          </cell>
          <cell r="D3947" t="str">
            <v>TXSPBC050A002</v>
          </cell>
          <cell r="E3947" t="str">
            <v>C.A. SUCESORA DE JOSE PUIG &amp; CIA</v>
          </cell>
          <cell r="F3947" t="str">
            <v>LAMINACION IMPRESA BROWNIES CHOCOLATE 175g</v>
          </cell>
          <cell r="G3947" t="str">
            <v>CX</v>
          </cell>
          <cell r="H3947" t="str">
            <v>LAMINACION</v>
          </cell>
        </row>
        <row r="3948">
          <cell r="C3948" t="str">
            <v>01-5046</v>
          </cell>
          <cell r="D3948" t="str">
            <v>TMAPPM121A001</v>
          </cell>
          <cell r="E3948" t="str">
            <v>ALIMENTOS POLAR COMERCIAL, C.A.</v>
          </cell>
          <cell r="F3948" t="str">
            <v>ALUMIIO LAMINADO IMPRESO PROMOCION MAVESA 525g.</v>
          </cell>
          <cell r="G3948" t="str">
            <v>MCL</v>
          </cell>
          <cell r="H3948" t="str">
            <v>LAMINACION</v>
          </cell>
        </row>
        <row r="3949">
          <cell r="C3949" t="str">
            <v>01-5098</v>
          </cell>
          <cell r="D3949" t="str">
            <v>TXAVEM028A001</v>
          </cell>
          <cell r="E3949" t="str">
            <v>AMCOR RIGID PACKAGING DE VENEZUELA, S.A.</v>
          </cell>
          <cell r="F3949" t="str">
            <v>ETIQUETA IMPRESA MINALBA 1,5 L</v>
          </cell>
          <cell r="G3949" t="str">
            <v>CX</v>
          </cell>
          <cell r="H3949" t="str">
            <v>CORTE</v>
          </cell>
        </row>
        <row r="3950">
          <cell r="C3950" t="str">
            <v>01-5088</v>
          </cell>
          <cell r="D3950" t="str">
            <v>TMCPGU072A002</v>
          </cell>
          <cell r="E3950" t="str">
            <v>CENTRAL EL PALMAR S.A.</v>
          </cell>
          <cell r="F3950" t="str">
            <v>LAMINACION IMPRESA GELATINA GELLA UVA 90g</v>
          </cell>
          <cell r="G3950" t="str">
            <v>MCL</v>
          </cell>
          <cell r="H3950" t="str">
            <v>LAMINACION</v>
          </cell>
        </row>
        <row r="3951">
          <cell r="C3951" t="str">
            <v>01-5089</v>
          </cell>
          <cell r="D3951" t="str">
            <v>TMCPMV072A002</v>
          </cell>
          <cell r="E3951" t="str">
            <v>CENTRAL EL PALMAR S.A.</v>
          </cell>
          <cell r="F3951" t="str">
            <v>LAMINACION IMPRESA GELATINA GELLA MANZANA VERDE 90g</v>
          </cell>
          <cell r="G3951" t="str">
            <v>MCL</v>
          </cell>
          <cell r="H3951" t="str">
            <v>LAMINACION</v>
          </cell>
        </row>
        <row r="3952">
          <cell r="C3952" t="str">
            <v>01-5090</v>
          </cell>
          <cell r="D3952" t="str">
            <v>TMCPGK072A002</v>
          </cell>
          <cell r="E3952" t="str">
            <v>CENTRAL EL PALMAR S.A.</v>
          </cell>
          <cell r="F3952" t="str">
            <v>LAMINACION IMPRESA GELATINA GELLA KOLITA 90g</v>
          </cell>
          <cell r="G3952" t="str">
            <v>MCL</v>
          </cell>
          <cell r="H3952" t="str">
            <v>LAMINACION</v>
          </cell>
        </row>
        <row r="3953">
          <cell r="C3953" t="str">
            <v>01-5091</v>
          </cell>
          <cell r="D3953" t="str">
            <v>TMCPPD072A001</v>
          </cell>
          <cell r="E3953" t="str">
            <v>CENTRAL EL PALMAR S.A.</v>
          </cell>
          <cell r="F3953" t="str">
            <v>LAMINACION IMPRESA PAPELON DURAZNO 115g</v>
          </cell>
          <cell r="G3953" t="str">
            <v>MCL</v>
          </cell>
          <cell r="H3953" t="str">
            <v>LAMINACION</v>
          </cell>
        </row>
        <row r="3954">
          <cell r="C3954" t="str">
            <v>01-5099</v>
          </cell>
          <cell r="D3954" t="str">
            <v>TXAVEM028B001</v>
          </cell>
          <cell r="E3954" t="str">
            <v>AMCOR RIGID PACKAGING DE VENEZUELA, S.A.</v>
          </cell>
          <cell r="F3954" t="str">
            <v>ETIQUETA  IMPRESA MINALBA 5 L</v>
          </cell>
          <cell r="G3954" t="str">
            <v>CX</v>
          </cell>
          <cell r="H3954" t="str">
            <v>CORTE</v>
          </cell>
        </row>
        <row r="3955">
          <cell r="C3955" t="str">
            <v>21-0511</v>
          </cell>
          <cell r="D3955" t="str">
            <v>TXSPSP035B002</v>
          </cell>
          <cell r="E3955" t="str">
            <v>C.A. SUCESORA DE JOSE PUIG &amp; CIA</v>
          </cell>
          <cell r="F3955" t="str">
            <v>ENVOLTORIO EXTERNO IMPRESO SODA PUIG 240g</v>
          </cell>
          <cell r="G3955" t="str">
            <v>CX</v>
          </cell>
          <cell r="H3955" t="str">
            <v>LAMINACION</v>
          </cell>
        </row>
        <row r="3956">
          <cell r="C3956" t="str">
            <v>01-5122</v>
          </cell>
          <cell r="D3956" t="str">
            <v>TMAHPF1090001</v>
          </cell>
          <cell r="E3956" t="str">
            <v>ALIMENTOS HEINZ, C.A.</v>
          </cell>
          <cell r="F3956" t="str">
            <v xml:space="preserve">PAPEL POLY FOIL (MORROTRIPLEX PARA FLAN Y HELADOS) </v>
          </cell>
          <cell r="G3956" t="str">
            <v>MCL</v>
          </cell>
          <cell r="H3956" t="str">
            <v>LAMINACION</v>
          </cell>
        </row>
        <row r="3957">
          <cell r="C3957" t="str">
            <v>01-5127</v>
          </cell>
          <cell r="D3957" t="str">
            <v>TMILDL030A001</v>
          </cell>
          <cell r="E3957" t="str">
            <v>INDUSTRIAS LACTEA VENEZOLANA, C.A. (INDULAC)</v>
          </cell>
          <cell r="F3957" t="str">
            <v xml:space="preserve">ETIQUETA IMPRESA SANTAL LIGHT DURAZNO 500 ml </v>
          </cell>
          <cell r="G3957" t="str">
            <v>MCL</v>
          </cell>
          <cell r="H3957" t="str">
            <v>CORTE</v>
          </cell>
        </row>
        <row r="3958">
          <cell r="C3958" t="str">
            <v>01-5126</v>
          </cell>
          <cell r="D3958" t="str">
            <v>TMILPL030A001</v>
          </cell>
          <cell r="E3958" t="str">
            <v>INDUSTRIAS LACTEA VENEZOLANA, C.A. (INDULAC)</v>
          </cell>
          <cell r="F3958" t="str">
            <v xml:space="preserve">ETIQUETA IMPRESA SANTAL LIGHT PERA 500 ml </v>
          </cell>
          <cell r="G3958" t="str">
            <v>MCL</v>
          </cell>
          <cell r="H3958" t="str">
            <v>CORTE</v>
          </cell>
        </row>
        <row r="3959">
          <cell r="C3959" t="str">
            <v>01-5125</v>
          </cell>
          <cell r="D3959" t="str">
            <v>TMILTD030A001</v>
          </cell>
          <cell r="E3959" t="str">
            <v>INDUSTRIAS LACTEA VENEZOLANA, C.A. (INDULAC)</v>
          </cell>
          <cell r="F3959" t="str">
            <v>ETIQUETA IMPRESA TE PARMALAT DURAZNO 500ml</v>
          </cell>
          <cell r="G3959" t="str">
            <v>MCL</v>
          </cell>
          <cell r="H3959" t="str">
            <v>CORTE</v>
          </cell>
        </row>
        <row r="3960">
          <cell r="C3960" t="str">
            <v>01-5048</v>
          </cell>
          <cell r="D3960" t="str">
            <v>TMAPAL121B001</v>
          </cell>
          <cell r="E3960" t="str">
            <v>ALIMENTOS POLAR COMERCIAL, C.A.</v>
          </cell>
          <cell r="F3960" t="str">
            <v>ALUMINIO LAMINADO IMPRESO MAVESA 250 g</v>
          </cell>
          <cell r="G3960" t="str">
            <v>MCL</v>
          </cell>
          <cell r="H3960" t="str">
            <v>LAMINACION</v>
          </cell>
        </row>
        <row r="3961">
          <cell r="C3961" t="str">
            <v>01-5047</v>
          </cell>
          <cell r="D3961" t="str">
            <v>TMAPAL121A001</v>
          </cell>
          <cell r="E3961" t="str">
            <v>ALIMENTOS POLAR COMERCIAL, C.A.</v>
          </cell>
          <cell r="F3961" t="str">
            <v>ALUMINIO LAMINADO IMPRESO MAVESA 500g</v>
          </cell>
          <cell r="G3961" t="str">
            <v>MCL</v>
          </cell>
          <cell r="H3961" t="str">
            <v>LAMINACION</v>
          </cell>
        </row>
        <row r="3962">
          <cell r="C3962" t="str">
            <v>01-5171</v>
          </cell>
          <cell r="D3962" t="str">
            <v>TMAVAZ052A001</v>
          </cell>
          <cell r="E3962" t="str">
            <v>ALIMENTOS VALLE DE ARAGUA, C.A</v>
          </cell>
          <cell r="F3962" t="str">
            <v>POLYPOUCH IMPRESO STICK AZUCAR ZUKA 4g</v>
          </cell>
          <cell r="G3962" t="str">
            <v>MCL</v>
          </cell>
          <cell r="H3962" t="str">
            <v>LAMINACION</v>
          </cell>
        </row>
        <row r="3963">
          <cell r="C3963" t="str">
            <v>01-5094</v>
          </cell>
          <cell r="D3963" t="str">
            <v>TMCPCC060A001</v>
          </cell>
          <cell r="E3963" t="str">
            <v>CENTRAL EL PALMAR S.A.</v>
          </cell>
          <cell r="F3963" t="str">
            <v>POLYPOUCH IMPRESO STICK MONTALBAN "0" CALORIAS 1g</v>
          </cell>
          <cell r="G3963" t="str">
            <v>MCL</v>
          </cell>
          <cell r="H3963" t="str">
            <v>LAMINACION</v>
          </cell>
        </row>
        <row r="3964">
          <cell r="C3964" t="str">
            <v>01-5049</v>
          </cell>
          <cell r="D3964" t="str">
            <v>TMAPAL121C001</v>
          </cell>
          <cell r="E3964" t="str">
            <v>ALIMENTOS POLAR COMERCIAL, C.A.</v>
          </cell>
          <cell r="F3964" t="str">
            <v>ALUMINIO LAMINADO IMPRESO MAVESA 1 Kg</v>
          </cell>
          <cell r="G3964" t="str">
            <v>MCL</v>
          </cell>
          <cell r="H3964" t="str">
            <v>LAMINACION</v>
          </cell>
        </row>
        <row r="3965">
          <cell r="C3965" t="str">
            <v>01-5158</v>
          </cell>
          <cell r="D3965" t="str">
            <v>TXPCGP023A001</v>
          </cell>
          <cell r="E3965" t="str">
            <v xml:space="preserve">PEPSI-COLA VENEZUELA, C.A. </v>
          </cell>
          <cell r="F3965" t="str">
            <v>ETIQUETA IMPRESA GOLDEN PIÑA 1L</v>
          </cell>
          <cell r="G3965" t="str">
            <v>CX</v>
          </cell>
          <cell r="H3965" t="str">
            <v>CORTE</v>
          </cell>
        </row>
        <row r="3966">
          <cell r="C3966" t="str">
            <v>01-5175</v>
          </cell>
          <cell r="D3966" t="str">
            <v>TXPARS031A002</v>
          </cell>
          <cell r="E3966" t="str">
            <v>PEPSICO ALIMENTOS, S.C.A.</v>
          </cell>
          <cell r="F3966" t="str">
            <v>LAMINACION IMPRESA RAQUETY QUESO 18g</v>
          </cell>
          <cell r="G3966" t="str">
            <v>CX</v>
          </cell>
          <cell r="H3966" t="str">
            <v>LAMINACION</v>
          </cell>
        </row>
        <row r="3967">
          <cell r="C3967" t="str">
            <v>01-5176</v>
          </cell>
          <cell r="D3967" t="str">
            <v>TXPARS040C002</v>
          </cell>
          <cell r="E3967" t="str">
            <v>PEPSICO ALIMENTOS, S.C.A.</v>
          </cell>
          <cell r="F3967" t="str">
            <v>LAMINACION IMPRESA RAQUETY QUESO 36g</v>
          </cell>
          <cell r="G3967" t="str">
            <v>CX</v>
          </cell>
          <cell r="H3967" t="str">
            <v>LAMINACION</v>
          </cell>
        </row>
        <row r="3968">
          <cell r="C3968" t="str">
            <v>01-5064</v>
          </cell>
          <cell r="D3968" t="str">
            <v>TXPARF040B004</v>
          </cell>
          <cell r="E3968" t="str">
            <v>PEPSICO ALIMENTOS, S.C.A.</v>
          </cell>
          <cell r="F3968" t="str">
            <v>LAMINACION IMPRESA RUFFLES QUESO 125g</v>
          </cell>
          <cell r="G3968" t="str">
            <v>CX</v>
          </cell>
          <cell r="H3968" t="str">
            <v>LAMINACION</v>
          </cell>
        </row>
        <row r="3969">
          <cell r="C3969" t="str">
            <v>01-5114</v>
          </cell>
          <cell r="D3969" t="str">
            <v>TXPCGP023B001</v>
          </cell>
          <cell r="E3969" t="str">
            <v xml:space="preserve">PEPSI-COLA VENEZUELA, C.A. </v>
          </cell>
          <cell r="F3969" t="str">
            <v>ETIQUETA IMPRESA GOLDEN PIÑA 1,5L</v>
          </cell>
          <cell r="G3969" t="str">
            <v>CX</v>
          </cell>
          <cell r="H3969" t="str">
            <v>CORTE</v>
          </cell>
        </row>
        <row r="3970">
          <cell r="C3970" t="str">
            <v>01-5105</v>
          </cell>
          <cell r="D3970" t="str">
            <v>TXPCGP023B001</v>
          </cell>
          <cell r="E3970" t="str">
            <v xml:space="preserve">PEPSI-COLA VENEZUELA, C.A. </v>
          </cell>
          <cell r="F3970" t="str">
            <v>ETIQUETA IMPRESA GOLDEN PIÑA 1,5L</v>
          </cell>
          <cell r="G3970" t="str">
            <v>CX</v>
          </cell>
          <cell r="H3970" t="str">
            <v>CORTE</v>
          </cell>
        </row>
        <row r="3971">
          <cell r="C3971" t="str">
            <v>01-5152</v>
          </cell>
          <cell r="D3971" t="str">
            <v>TXPARF040A004</v>
          </cell>
          <cell r="E3971" t="str">
            <v>PEPSICO ALIMENTOS, S.C.A.</v>
          </cell>
          <cell r="F3971" t="str">
            <v>LAMINACION IMPRESA RUFFLES QUESO 36g  (LINEA NOSOTRAS)</v>
          </cell>
          <cell r="G3971" t="str">
            <v>CX</v>
          </cell>
          <cell r="H3971" t="str">
            <v>LAMINACION</v>
          </cell>
        </row>
        <row r="3972">
          <cell r="C3972" t="str">
            <v>01-5083</v>
          </cell>
          <cell r="D3972" t="str">
            <v>TMARMZ044A001</v>
          </cell>
          <cell r="E3972" t="str">
            <v>ALFONZO RIVAS &amp; CIA, C.A.</v>
          </cell>
          <cell r="F3972" t="str">
            <v>LAMINACION IMPRESA MAIZINA 90 g</v>
          </cell>
          <cell r="G3972" t="str">
            <v>MCL</v>
          </cell>
          <cell r="H3972" t="str">
            <v>LAMINACION</v>
          </cell>
        </row>
        <row r="3973">
          <cell r="C3973" t="str">
            <v>01-5092</v>
          </cell>
          <cell r="D3973" t="str">
            <v>TMCPPD083A001</v>
          </cell>
          <cell r="E3973" t="str">
            <v>CENTRAL EL PALMAR S.A.</v>
          </cell>
          <cell r="F3973" t="str">
            <v>LAMINACION IMPRESA PAPELON DURAZNO 500g</v>
          </cell>
          <cell r="G3973" t="str">
            <v>MCL</v>
          </cell>
          <cell r="H3973" t="str">
            <v>LAMINACION</v>
          </cell>
        </row>
        <row r="3974">
          <cell r="C3974" t="str">
            <v>21-0510</v>
          </cell>
          <cell r="D3974" t="str">
            <v>TXSPVN040B002</v>
          </cell>
          <cell r="E3974" t="str">
            <v>C.A. SUCESORA DE JOSE PUIG &amp; CIA</v>
          </cell>
          <cell r="F3974" t="str">
            <v>LAMINACION IMPRESA MARILU VAINILLA 216g</v>
          </cell>
          <cell r="G3974" t="str">
            <v>CX</v>
          </cell>
          <cell r="H3974" t="str">
            <v>LAMINACION</v>
          </cell>
        </row>
        <row r="3975">
          <cell r="C3975" t="str">
            <v>21-5012</v>
          </cell>
          <cell r="D3975" t="str">
            <v>TXSPMV040A001</v>
          </cell>
          <cell r="E3975" t="str">
            <v>C.A. SUCESORA DE JOSE PUIG &amp; CIA</v>
          </cell>
          <cell r="F3975" t="str">
            <v>LAMINACION IMPRESA MARILU VAINILLA 36g</v>
          </cell>
          <cell r="G3975" t="str">
            <v>CX</v>
          </cell>
          <cell r="H3975" t="str">
            <v>LAMINACION</v>
          </cell>
        </row>
        <row r="3976">
          <cell r="C3976" t="str">
            <v>01-5113</v>
          </cell>
          <cell r="D3976" t="str">
            <v>TXPCPF023C003</v>
          </cell>
          <cell r="E3976" t="str">
            <v xml:space="preserve">PEPSI-COLA VENEZUELA, C.A. </v>
          </cell>
          <cell r="F3976" t="str">
            <v>ETIQUETA IMPRESA PEPSI FREE 2 L</v>
          </cell>
          <cell r="G3976" t="str">
            <v>CX</v>
          </cell>
          <cell r="H3976" t="str">
            <v>CORTE</v>
          </cell>
        </row>
        <row r="3977">
          <cell r="C3977" t="str">
            <v>01-5104</v>
          </cell>
          <cell r="D3977" t="str">
            <v>TXPCPF023C003</v>
          </cell>
          <cell r="E3977" t="str">
            <v xml:space="preserve">PEPSI-COLA VENEZUELA, C.A. </v>
          </cell>
          <cell r="F3977" t="str">
            <v>ETIQUETA IMPRESA PEPSI FREE 2 L</v>
          </cell>
          <cell r="G3977" t="str">
            <v>CX</v>
          </cell>
          <cell r="H3977" t="str">
            <v>CORTE</v>
          </cell>
        </row>
        <row r="3978">
          <cell r="C3978" t="str">
            <v>01-5120</v>
          </cell>
          <cell r="D3978" t="str">
            <v>TXPCPF023C003</v>
          </cell>
          <cell r="E3978" t="str">
            <v xml:space="preserve">PEPSI-COLA VENEZUELA, C.A. </v>
          </cell>
          <cell r="F3978" t="str">
            <v>ETIQUETA IMPRESA PEPSI FREE 2 L</v>
          </cell>
          <cell r="G3978" t="str">
            <v>CX</v>
          </cell>
          <cell r="H3978" t="str">
            <v>CORTE</v>
          </cell>
        </row>
        <row r="3979">
          <cell r="C3979" t="str">
            <v>01-5087</v>
          </cell>
          <cell r="D3979" t="str">
            <v>TMARYF096A001</v>
          </cell>
          <cell r="E3979" t="str">
            <v>ALFONZO RIVAS &amp; CIA, C.A.</v>
          </cell>
          <cell r="F3979" t="str">
            <v>LAMINACION IMPRESA YELIGHT FRESA 12g</v>
          </cell>
          <cell r="G3979" t="str">
            <v>MCL</v>
          </cell>
          <cell r="H3979" t="str">
            <v>LAMINACION</v>
          </cell>
        </row>
        <row r="3980">
          <cell r="C3980" t="str">
            <v>01-5159</v>
          </cell>
          <cell r="D3980" t="str">
            <v>TXPARQ045A004</v>
          </cell>
          <cell r="E3980" t="str">
            <v>PEPSICO ALIMENTOS, S.C.A.</v>
          </cell>
          <cell r="F3980" t="str">
            <v>LAMINACION IMPRESA RUFFLES QUESO 300g (LINEA NOSOTRAS)</v>
          </cell>
          <cell r="G3980" t="str">
            <v>CX</v>
          </cell>
          <cell r="H3980" t="str">
            <v>LAMINACION</v>
          </cell>
        </row>
        <row r="3981">
          <cell r="C3981" t="str">
            <v>01-5112</v>
          </cell>
          <cell r="D3981" t="str">
            <v>TXPCPF023B003</v>
          </cell>
          <cell r="E3981" t="str">
            <v xml:space="preserve">PEPSI-COLA VENEZUELA, C.A. </v>
          </cell>
          <cell r="F3981" t="str">
            <v>ETIQUETA IMPRESA PEPSI FREE 1,5 L</v>
          </cell>
          <cell r="G3981" t="str">
            <v>CX</v>
          </cell>
          <cell r="H3981" t="str">
            <v>CORTE</v>
          </cell>
        </row>
        <row r="3982">
          <cell r="C3982" t="str">
            <v>01-5146</v>
          </cell>
          <cell r="D3982" t="str">
            <v>TXPARO040B003</v>
          </cell>
          <cell r="E3982" t="str">
            <v>PEPSICO ALIMENTOS, S.C.A.</v>
          </cell>
          <cell r="F3982" t="str">
            <v>LAMINACION IMPRESA RUFFLES ORIGINAL 36g (LINEA NOSOTRAS)</v>
          </cell>
          <cell r="G3982" t="str">
            <v>CX</v>
          </cell>
          <cell r="H3982" t="str">
            <v>LAMINACION</v>
          </cell>
        </row>
        <row r="3983">
          <cell r="C3983" t="str">
            <v>01-5145</v>
          </cell>
          <cell r="D3983" t="str">
            <v>TXPARO040A002</v>
          </cell>
          <cell r="E3983" t="str">
            <v>PEPSICO ALIMENTOS, S.C.A.</v>
          </cell>
          <cell r="F3983" t="str">
            <v>LAMINACION IMPRESA RUFFLES ORIGINAL 125g</v>
          </cell>
          <cell r="G3983" t="str">
            <v>CX</v>
          </cell>
          <cell r="H3983" t="str">
            <v>LAMINACION</v>
          </cell>
        </row>
        <row r="3984">
          <cell r="C3984" t="str">
            <v>01-5144</v>
          </cell>
          <cell r="D3984" t="str">
            <v>TXPAMJ049B002</v>
          </cell>
          <cell r="E3984" t="str">
            <v>PEPSICO ALIMENTOS, S.C.A.</v>
          </cell>
          <cell r="F3984" t="str">
            <v>LAMINACION IMPRESA MANI JACKS 25g</v>
          </cell>
          <cell r="G3984" t="str">
            <v>CX</v>
          </cell>
          <cell r="H3984" t="str">
            <v>LAMINACION</v>
          </cell>
        </row>
        <row r="3985">
          <cell r="C3985" t="str">
            <v>01-5143</v>
          </cell>
          <cell r="D3985" t="str">
            <v>TXPAMJ049A002</v>
          </cell>
          <cell r="E3985" t="str">
            <v>PEPSICO ALIMENTOS, S.C.A.</v>
          </cell>
          <cell r="F3985" t="str">
            <v>LAMINACION IMPRESA MANI JACKS 175g</v>
          </cell>
          <cell r="G3985" t="str">
            <v>CX</v>
          </cell>
          <cell r="H3985" t="str">
            <v>LAMINACION</v>
          </cell>
        </row>
        <row r="3986">
          <cell r="C3986" t="str">
            <v>01-5119</v>
          </cell>
          <cell r="D3986" t="str">
            <v>TXPCPF023B003</v>
          </cell>
          <cell r="E3986" t="str">
            <v xml:space="preserve">PEPSI-COLA VENEZUELA, C.A. </v>
          </cell>
          <cell r="F3986" t="str">
            <v>ETIQUETA IMPRESA PEPSI FREE 1,5 L</v>
          </cell>
          <cell r="G3986" t="str">
            <v>CX</v>
          </cell>
          <cell r="H3986" t="str">
            <v>CORTE</v>
          </cell>
        </row>
        <row r="3987">
          <cell r="C3987" t="str">
            <v>01-5110</v>
          </cell>
          <cell r="D3987" t="str">
            <v>TXPCGK023B001</v>
          </cell>
          <cell r="E3987" t="str">
            <v xml:space="preserve">PEPSI-COLA VENEZUELA, C.A. </v>
          </cell>
          <cell r="F3987" t="str">
            <v>ETIQUETA IMPRESA GOLDEN KOLITA 1,5 L</v>
          </cell>
          <cell r="G3987" t="str">
            <v>CX</v>
          </cell>
          <cell r="H3987" t="str">
            <v>CORTE</v>
          </cell>
        </row>
        <row r="3988">
          <cell r="C3988" t="str">
            <v>01-5118</v>
          </cell>
          <cell r="D3988" t="str">
            <v>TXPCGK023B001</v>
          </cell>
          <cell r="E3988" t="str">
            <v xml:space="preserve">PEPSI-COLA VENEZUELA, C.A. </v>
          </cell>
          <cell r="F3988" t="str">
            <v>ETIQUETA IMPRESA GOLDEN KOLITA 1,5 L</v>
          </cell>
          <cell r="G3988" t="str">
            <v>CX</v>
          </cell>
          <cell r="H3988" t="str">
            <v>CORTE</v>
          </cell>
        </row>
        <row r="3989">
          <cell r="C3989" t="str">
            <v>01-5100</v>
          </cell>
          <cell r="D3989" t="str">
            <v>TXPCGK023C002</v>
          </cell>
          <cell r="E3989" t="str">
            <v xml:space="preserve">PEPSI-COLA VENEZUELA, C.A. </v>
          </cell>
          <cell r="F3989" t="str">
            <v>ETIQUETA IMPRESA GOLDEN KOLITA 2L</v>
          </cell>
          <cell r="G3989" t="str">
            <v>CX</v>
          </cell>
          <cell r="H3989" t="str">
            <v>CORTE</v>
          </cell>
        </row>
        <row r="3990">
          <cell r="C3990" t="str">
            <v>01-5109</v>
          </cell>
          <cell r="D3990" t="str">
            <v>TXPCGK023C002</v>
          </cell>
          <cell r="E3990" t="str">
            <v xml:space="preserve">PEPSI-COLA VENEZUELA, C.A. </v>
          </cell>
          <cell r="F3990" t="str">
            <v>ETIQUETA IMPRESA GOLDEN KOLITA 2L</v>
          </cell>
          <cell r="G3990" t="str">
            <v>CX</v>
          </cell>
          <cell r="H3990" t="str">
            <v>CORTE</v>
          </cell>
        </row>
        <row r="3991">
          <cell r="C3991" t="str">
            <v>01-5142</v>
          </cell>
          <cell r="D3991" t="str">
            <v>TXPANP040A001</v>
          </cell>
          <cell r="E3991" t="str">
            <v>PEPSICO ALIMENTOS, S.C.A.</v>
          </cell>
          <cell r="F3991" t="str">
            <v>LAMINACION IMPRESA NATUCHIPS PLATANITOS 80g</v>
          </cell>
          <cell r="G3991" t="str">
            <v>CX</v>
          </cell>
          <cell r="H3991" t="str">
            <v>LAMINACION</v>
          </cell>
        </row>
        <row r="3992">
          <cell r="C3992" t="str">
            <v>01-5159</v>
          </cell>
          <cell r="D3992" t="str">
            <v>TXPARQ045A004</v>
          </cell>
          <cell r="E3992" t="str">
            <v>PEPSICO ALIMENTOS, S.C.A.</v>
          </cell>
          <cell r="F3992" t="str">
            <v>LAMINACION IMPRESA RUFFLES QUESO 300g (LINEA NOSOTRAS)</v>
          </cell>
          <cell r="G3992" t="str">
            <v>CX</v>
          </cell>
          <cell r="H3992" t="str">
            <v>LAMINACION</v>
          </cell>
        </row>
        <row r="3993">
          <cell r="C3993" t="str">
            <v>01-5106</v>
          </cell>
          <cell r="D3993" t="str">
            <v>TXPCGN023B001</v>
          </cell>
          <cell r="E3993" t="str">
            <v xml:space="preserve">PEPSI-COLA VENEZUELA, C.A. </v>
          </cell>
          <cell r="F3993" t="str">
            <v>ETIQUETA IMPRESA GOLDEN NARANJA 1,5L</v>
          </cell>
          <cell r="G3993" t="str">
            <v>CX</v>
          </cell>
          <cell r="H3993" t="str">
            <v>CORTE</v>
          </cell>
        </row>
        <row r="3994">
          <cell r="C3994" t="str">
            <v>01-5115</v>
          </cell>
          <cell r="D3994" t="str">
            <v>TXPCGN023B001</v>
          </cell>
          <cell r="E3994" t="str">
            <v xml:space="preserve">PEPSI-COLA VENEZUELA, C.A. </v>
          </cell>
          <cell r="F3994" t="str">
            <v>ETIQUETA IMPRESA GOLDEN NARANJA 1,5L</v>
          </cell>
          <cell r="G3994" t="str">
            <v>CX</v>
          </cell>
          <cell r="H3994" t="str">
            <v>CORTE</v>
          </cell>
        </row>
        <row r="3995">
          <cell r="C3995" t="str">
            <v>01-5108</v>
          </cell>
          <cell r="D3995" t="str">
            <v>TXPCGM023B001</v>
          </cell>
          <cell r="E3995" t="str">
            <v xml:space="preserve">PEPSI-COLA VENEZUELA, C.A. </v>
          </cell>
          <cell r="F3995" t="str">
            <v>ETIQUETA IMPRESA GOLDEN MANZANA 1,5L</v>
          </cell>
          <cell r="G3995" t="str">
            <v>CX</v>
          </cell>
          <cell r="H3995" t="str">
            <v>CORTE</v>
          </cell>
        </row>
        <row r="3996">
          <cell r="C3996" t="str">
            <v>01-5117</v>
          </cell>
          <cell r="D3996" t="str">
            <v>TXPCGM023B001</v>
          </cell>
          <cell r="E3996" t="str">
            <v xml:space="preserve">PEPSI-COLA VENEZUELA, C.A. </v>
          </cell>
          <cell r="F3996" t="str">
            <v>ETIQUETA IMPRESA GOLDEN MANZANA 1,5L</v>
          </cell>
          <cell r="G3996" t="str">
            <v>CX</v>
          </cell>
          <cell r="H3996" t="str">
            <v>CORTE</v>
          </cell>
        </row>
        <row r="3997">
          <cell r="C3997" t="str">
            <v>01-5116</v>
          </cell>
          <cell r="D3997" t="str">
            <v>TXPCGM023C001</v>
          </cell>
          <cell r="E3997" t="str">
            <v xml:space="preserve">PEPSI-COLA VENEZUELA, C.A. </v>
          </cell>
          <cell r="F3997" t="str">
            <v>ETIQUETA IMPRESA GOLDEN MANZANA 2L</v>
          </cell>
          <cell r="G3997" t="str">
            <v>CX</v>
          </cell>
          <cell r="H3997" t="str">
            <v>CORTE</v>
          </cell>
        </row>
        <row r="3998">
          <cell r="C3998" t="str">
            <v>01-5107</v>
          </cell>
          <cell r="D3998" t="str">
            <v>TXPCGM023C001</v>
          </cell>
          <cell r="E3998" t="str">
            <v xml:space="preserve">PEPSI-COLA VENEZUELA, C.A. </v>
          </cell>
          <cell r="F3998" t="str">
            <v>ETIQUETA IMPRESA GOLDEN MANZANA 2L</v>
          </cell>
          <cell r="G3998" t="str">
            <v>CX</v>
          </cell>
          <cell r="H3998" t="str">
            <v>CORTE</v>
          </cell>
        </row>
        <row r="3999">
          <cell r="C3999" t="str">
            <v>01-5155</v>
          </cell>
          <cell r="D3999" t="str">
            <v>TXPCSC023C002</v>
          </cell>
          <cell r="E3999" t="str">
            <v xml:space="preserve">PEPSI-COLA VENEZUELA, C.A. </v>
          </cell>
          <cell r="F3999" t="str">
            <v>ETIQUETA IMPRESA SEVEN UP CERO 1,5 L</v>
          </cell>
          <cell r="G3999" t="str">
            <v>CX</v>
          </cell>
          <cell r="H3999" t="str">
            <v>CORTE</v>
          </cell>
        </row>
        <row r="4000">
          <cell r="C4000" t="str">
            <v>01-5156</v>
          </cell>
          <cell r="D4000" t="str">
            <v>TXPCSC023C002</v>
          </cell>
          <cell r="E4000" t="str">
            <v xml:space="preserve">PEPSI-COLA VENEZUELA, C.A. </v>
          </cell>
          <cell r="F4000" t="str">
            <v>ETIQUETA IMPRESA SEVEN UP CERO 1,5 L</v>
          </cell>
          <cell r="G4000" t="str">
            <v>CX</v>
          </cell>
          <cell r="H4000" t="str">
            <v>CORTE</v>
          </cell>
        </row>
        <row r="4001">
          <cell r="C4001" t="str">
            <v>01-5157</v>
          </cell>
          <cell r="D4001" t="str">
            <v>TXPCSC023D001</v>
          </cell>
          <cell r="E4001" t="str">
            <v xml:space="preserve">PEPSI-COLA VENEZUELA, C.A. </v>
          </cell>
          <cell r="F4001" t="str">
            <v>ETIQUETA IMPRESA SEVEN UP CERO 1 L</v>
          </cell>
          <cell r="G4001" t="str">
            <v>CX</v>
          </cell>
          <cell r="H4001" t="str">
            <v>CORTE</v>
          </cell>
        </row>
        <row r="4002">
          <cell r="C4002" t="str">
            <v>01-5103</v>
          </cell>
          <cell r="D4002" t="str">
            <v>TXPCSC023D001</v>
          </cell>
          <cell r="E4002" t="str">
            <v xml:space="preserve">PEPSI-COLA VENEZUELA, C.A. </v>
          </cell>
          <cell r="F4002" t="str">
            <v>ETIQUETA IMPRESA SEVEN UP CERO 1 L</v>
          </cell>
          <cell r="G4002" t="str">
            <v>CX</v>
          </cell>
          <cell r="H4002" t="str">
            <v>CORTE</v>
          </cell>
        </row>
        <row r="4003">
          <cell r="C4003" t="str">
            <v>01-5121</v>
          </cell>
          <cell r="D4003" t="str">
            <v>TXCPEM023A001</v>
          </cell>
          <cell r="E4003" t="str">
            <v>CERVECERIA POLAR,C.A.</v>
          </cell>
          <cell r="F4003" t="str">
            <v>ETIQUETA IMPRESA MALTIN POLAR 1,5 L</v>
          </cell>
          <cell r="G4003" t="str">
            <v>CX</v>
          </cell>
          <cell r="H4003" t="str">
            <v>CORTE</v>
          </cell>
        </row>
        <row r="4004">
          <cell r="C4004" t="str">
            <v>01-5185</v>
          </cell>
          <cell r="D4004" t="str">
            <v>TXPCGP023D001</v>
          </cell>
          <cell r="E4004" t="str">
            <v xml:space="preserve">PEPSI-COLA VENEZUELA, C.A. </v>
          </cell>
          <cell r="F4004" t="str">
            <v>ETIQUETA IMPRESA GOLDEN PIÑA 2L</v>
          </cell>
          <cell r="G4004" t="str">
            <v>CX</v>
          </cell>
          <cell r="H4004" t="str">
            <v>CORTE</v>
          </cell>
        </row>
        <row r="4005">
          <cell r="C4005" t="str">
            <v>01-5183</v>
          </cell>
          <cell r="D4005" t="str">
            <v>TMBPFE129D001</v>
          </cell>
          <cell r="E4005" t="str">
            <v>BRIMPORT SEED C.A</v>
          </cell>
          <cell r="F4005" t="str">
            <v>LAMINACION IMPRESA FERTILIZANTE FERTIMAX INICIADOR 28-14-14 500g</v>
          </cell>
          <cell r="G4005" t="str">
            <v>MCL</v>
          </cell>
          <cell r="H4005" t="str">
            <v>LAMINACION</v>
          </cell>
        </row>
        <row r="4006">
          <cell r="C4006" t="str">
            <v>01-5184</v>
          </cell>
          <cell r="D4006" t="str">
            <v>TMBPFE129E001</v>
          </cell>
          <cell r="E4006" t="str">
            <v>BRIMPORT SEED C.A</v>
          </cell>
          <cell r="F4006" t="str">
            <v>LAMINACION IMPRESA FERTILIZANTE FERTIMAX GANADOR 15-15-30 500g</v>
          </cell>
          <cell r="G4006" t="str">
            <v>MCL</v>
          </cell>
          <cell r="H4006" t="str">
            <v>LAMINACION</v>
          </cell>
        </row>
        <row r="4007">
          <cell r="C4007" t="str">
            <v>01-5179</v>
          </cell>
          <cell r="D4007" t="str">
            <v>TMBPFE129B001</v>
          </cell>
          <cell r="E4007" t="str">
            <v>BRIMPORT SEED C.A</v>
          </cell>
          <cell r="F4007" t="str">
            <v>LAMINACION IMPRESA FERTILIZANTE FERTIMAX PRODUCTOR 20-20-20 500g</v>
          </cell>
          <cell r="G4007" t="str">
            <v>MCL</v>
          </cell>
          <cell r="H4007" t="str">
            <v>LAMINACION</v>
          </cell>
        </row>
        <row r="4008">
          <cell r="C4008" t="str">
            <v>01-5180</v>
          </cell>
          <cell r="D4008" t="str">
            <v>TMBPFE129A001</v>
          </cell>
          <cell r="E4008" t="str">
            <v>BRIMPORT SEED C.A</v>
          </cell>
          <cell r="F4008" t="str">
            <v>LAMINACION IMPRESA FERTILIZANTE FERTIMAX ENRAIZADOR 10-52-10</v>
          </cell>
          <cell r="G4008" t="str">
            <v>MCL</v>
          </cell>
          <cell r="H4008" t="str">
            <v>LAMINACION</v>
          </cell>
        </row>
        <row r="4009">
          <cell r="C4009" t="str">
            <v>01-5101</v>
          </cell>
          <cell r="D4009" t="str">
            <v>TXPCGK023A001</v>
          </cell>
          <cell r="E4009" t="str">
            <v xml:space="preserve">PEPSI-COLA VENEZUELA, C.A. </v>
          </cell>
          <cell r="F4009" t="str">
            <v>ETIQUETA IMPRESA GOLDEN KOLITA 1L</v>
          </cell>
          <cell r="G4009" t="str">
            <v>CX</v>
          </cell>
          <cell r="H4009" t="str">
            <v>CORTE</v>
          </cell>
        </row>
        <row r="4010">
          <cell r="C4010" t="str">
            <v>01-5178</v>
          </cell>
          <cell r="D4010" t="str">
            <v>TXMSGK030A001</v>
          </cell>
          <cell r="E4010" t="str">
            <v>MULTINACIONAL DE SABORES C.A.</v>
          </cell>
          <cell r="F4010" t="str">
            <v>ETIQUETA IMPRESA REFRESCO GLUP KOLITA 2 L</v>
          </cell>
          <cell r="G4010" t="str">
            <v>CX</v>
          </cell>
          <cell r="H4010" t="str">
            <v>CORTE</v>
          </cell>
        </row>
        <row r="4011">
          <cell r="C4011" t="str">
            <v>21-0515</v>
          </cell>
          <cell r="D4011" t="str">
            <v>TXSPMS030A001</v>
          </cell>
          <cell r="E4011" t="str">
            <v>C.A. SUCESORA DE JOSE PUIG &amp; CIA</v>
          </cell>
          <cell r="F4011" t="str">
            <v>LAMINACION IMPRESA MARIA PUIG SELECTA 28g</v>
          </cell>
          <cell r="G4011" t="str">
            <v>CX</v>
          </cell>
          <cell r="H4011" t="str">
            <v>LAMINACION</v>
          </cell>
        </row>
        <row r="4012">
          <cell r="C4012" t="str">
            <v>21-0512</v>
          </cell>
          <cell r="D4012" t="str">
            <v>TXSPMV040A001</v>
          </cell>
          <cell r="E4012" t="str">
            <v>C.A. SUCESORA DE JOSE PUIG &amp; CIA</v>
          </cell>
          <cell r="F4012" t="str">
            <v>LAMINACION IMPRESA MARILU VAINILLA 36g</v>
          </cell>
          <cell r="G4012" t="str">
            <v>CX</v>
          </cell>
          <cell r="H4012" t="str">
            <v>LAMINACION</v>
          </cell>
        </row>
        <row r="4013">
          <cell r="C4013" t="str">
            <v>01-5190</v>
          </cell>
          <cell r="D4013" t="str">
            <v>TXPCPF023B003</v>
          </cell>
          <cell r="E4013" t="str">
            <v xml:space="preserve">PEPSI-COLA VENEZUELA, C.A. </v>
          </cell>
          <cell r="F4013" t="str">
            <v>ETIQUETA IMPRESA PEPSI FREE 1,5 L</v>
          </cell>
          <cell r="G4013" t="str">
            <v>CX</v>
          </cell>
          <cell r="H4013" t="str">
            <v>CORTE</v>
          </cell>
        </row>
        <row r="4014">
          <cell r="C4014" t="str">
            <v>01-5187</v>
          </cell>
          <cell r="D4014" t="str">
            <v>TXPCPF023C003</v>
          </cell>
          <cell r="E4014" t="str">
            <v xml:space="preserve">PEPSI-COLA VENEZUELA, C.A. </v>
          </cell>
          <cell r="F4014" t="str">
            <v>ETIQUETA IMPRESA PEPSI FREE 2 L</v>
          </cell>
          <cell r="G4014" t="str">
            <v>CX</v>
          </cell>
          <cell r="H4014" t="str">
            <v>CORTE</v>
          </cell>
        </row>
        <row r="4015">
          <cell r="C4015" t="str">
            <v>01-5188</v>
          </cell>
          <cell r="D4015" t="str">
            <v>TXPCPF023C003</v>
          </cell>
          <cell r="E4015" t="str">
            <v xml:space="preserve">PEPSI-COLA VENEZUELA, C.A. </v>
          </cell>
          <cell r="F4015" t="str">
            <v>ETIQUETA IMPRESA PEPSI FREE 2 L</v>
          </cell>
          <cell r="G4015" t="str">
            <v>CX</v>
          </cell>
          <cell r="H4015" t="str">
            <v>CORTE</v>
          </cell>
        </row>
        <row r="4016">
          <cell r="C4016" t="str">
            <v>01-5189</v>
          </cell>
          <cell r="D4016" t="str">
            <v>TXPCPF023C003</v>
          </cell>
          <cell r="E4016" t="str">
            <v xml:space="preserve">PEPSI-COLA VENEZUELA, C.A. </v>
          </cell>
          <cell r="F4016" t="str">
            <v>ETIQUETA IMPRESA PEPSI FREE 2 L</v>
          </cell>
          <cell r="G4016" t="str">
            <v>CX</v>
          </cell>
          <cell r="H4016" t="str">
            <v>CORTE</v>
          </cell>
        </row>
        <row r="4017">
          <cell r="C4017" t="str">
            <v>01-5193</v>
          </cell>
          <cell r="D4017" t="str">
            <v>TXPCEP023B003</v>
          </cell>
          <cell r="E4017" t="str">
            <v xml:space="preserve">PEPSI-COLA VENEZUELA, C.A. </v>
          </cell>
          <cell r="F4017" t="str">
            <v>ETIQUETA IMPRESA PEPSI FREE 1 L</v>
          </cell>
          <cell r="G4017" t="str">
            <v>CX</v>
          </cell>
          <cell r="H4017" t="str">
            <v>CORTE</v>
          </cell>
        </row>
        <row r="4018">
          <cell r="C4018" t="str">
            <v>01-5192</v>
          </cell>
          <cell r="D4018" t="str">
            <v>TXPCEP023B003</v>
          </cell>
          <cell r="E4018" t="str">
            <v xml:space="preserve">PEPSI-COLA VENEZUELA, C.A. </v>
          </cell>
          <cell r="F4018" t="str">
            <v>ETIQUETA IMPRESA PEPSI FREE 1 L</v>
          </cell>
          <cell r="G4018" t="str">
            <v>CX</v>
          </cell>
          <cell r="H4018" t="str">
            <v>CORTE</v>
          </cell>
        </row>
        <row r="4019">
          <cell r="C4019" t="str">
            <v>01-5101</v>
          </cell>
          <cell r="D4019" t="str">
            <v>TXPCGK023A001</v>
          </cell>
          <cell r="E4019" t="str">
            <v xml:space="preserve">PEPSI-COLA VENEZUELA, C.A. </v>
          </cell>
          <cell r="F4019" t="str">
            <v>ETIQUETA IMPRESA GOLDEN KOLITA 1L</v>
          </cell>
          <cell r="G4019" t="str">
            <v>CX</v>
          </cell>
          <cell r="H4019" t="str">
            <v>CORTE</v>
          </cell>
        </row>
        <row r="4020">
          <cell r="C4020" t="str">
            <v>01-5186</v>
          </cell>
          <cell r="D4020" t="str">
            <v>TXPCPB023D001</v>
          </cell>
          <cell r="E4020" t="str">
            <v xml:space="preserve">PEPSI-COLA VENEZUELA, C.A. </v>
          </cell>
          <cell r="F4020" t="str">
            <v>ETIQUETA IMPRESA PEPSI BLACK 2L</v>
          </cell>
          <cell r="G4020" t="str">
            <v>CX</v>
          </cell>
          <cell r="H4020" t="str">
            <v>LAMINACION</v>
          </cell>
        </row>
        <row r="4021">
          <cell r="C4021" t="str">
            <v>01-5181</v>
          </cell>
          <cell r="D4021" t="str">
            <v>TMBPFE129C001</v>
          </cell>
          <cell r="E4021" t="str">
            <v>BRIMPORT SEED C.A</v>
          </cell>
          <cell r="F4021" t="str">
            <v>LAMINACION IMPRESA FERTILIZANTE FERTIMAX COBRADOR 12-0-44.500g</v>
          </cell>
          <cell r="G4021" t="str">
            <v>MCL</v>
          </cell>
          <cell r="H4021" t="str">
            <v>LAMINACION</v>
          </cell>
        </row>
        <row r="4022">
          <cell r="C4022" t="str">
            <v>01-5182</v>
          </cell>
          <cell r="D4022" t="str">
            <v>TMBPFE129F001</v>
          </cell>
          <cell r="E4022" t="str">
            <v>BRIMPORT SEED C.A</v>
          </cell>
          <cell r="F4022" t="str">
            <v>LAMINACION IMPRESA FERTILIZANTE FERTIMAX MICROMAX 1kg</v>
          </cell>
          <cell r="G4022" t="str">
            <v>MCL</v>
          </cell>
          <cell r="H4022" t="str">
            <v>lAMINACION</v>
          </cell>
        </row>
        <row r="4023">
          <cell r="C4023" t="str">
            <v>01-5191</v>
          </cell>
          <cell r="D4023" t="str">
            <v>TXPCPF023B003</v>
          </cell>
          <cell r="E4023" t="str">
            <v xml:space="preserve">PEPSI-COLA VENEZUELA, C.A. </v>
          </cell>
          <cell r="F4023" t="str">
            <v>ETIQUETA IMPRESA PEPSI FREE 1,5 L</v>
          </cell>
          <cell r="G4023" t="str">
            <v>CX</v>
          </cell>
          <cell r="H4023" t="str">
            <v>CORTE</v>
          </cell>
        </row>
        <row r="4024">
          <cell r="C4024" t="str">
            <v>01-5178</v>
          </cell>
          <cell r="D4024" t="str">
            <v>TXMSGK030A001</v>
          </cell>
          <cell r="E4024" t="str">
            <v>MULTINACIONAL DE SABORES C.A.</v>
          </cell>
          <cell r="F4024" t="str">
            <v>ETIQUETA IMPRESA REFRESCO GLUP KOLITA 2 L</v>
          </cell>
          <cell r="G4024" t="str">
            <v>CX</v>
          </cell>
          <cell r="H4024" t="str">
            <v>CORTE</v>
          </cell>
        </row>
        <row r="4025">
          <cell r="C4025" t="str">
            <v>11-0021</v>
          </cell>
          <cell r="D4025" t="str">
            <v>TXHCFU029A001</v>
          </cell>
          <cell r="E4025" t="str">
            <v>HELADOS CALI, C.A.</v>
          </cell>
          <cell r="F4025" t="str">
            <v>ENVOLTORIO IMPRESO HELADOS FRESS FRESA 70cm3</v>
          </cell>
          <cell r="G4025" t="str">
            <v>CX</v>
          </cell>
          <cell r="H4025" t="str">
            <v>CORTE</v>
          </cell>
        </row>
        <row r="4026">
          <cell r="C4026" t="str">
            <v>21-0507</v>
          </cell>
          <cell r="D4026" t="str">
            <v>TXNVND096B001</v>
          </cell>
          <cell r="E4026" t="str">
            <v>NESTLE VENEZUELA, S.A.</v>
          </cell>
          <cell r="F4026" t="str">
            <v>LAMINACION IMPRESA NIDO FORTICRECE 400g</v>
          </cell>
          <cell r="G4026" t="str">
            <v>CX</v>
          </cell>
          <cell r="H4026" t="str">
            <v>LAMINACION</v>
          </cell>
        </row>
        <row r="4027">
          <cell r="C4027" t="str">
            <v>21-0504</v>
          </cell>
          <cell r="D4027" t="str">
            <v>TXNVRC096A001</v>
          </cell>
          <cell r="E4027" t="str">
            <v>NESTLE VENEZUELA, S.A.</v>
          </cell>
          <cell r="F4027" t="str">
            <v>LAMINACION IMPRESA RICA CHICHA 400g</v>
          </cell>
          <cell r="G4027" t="str">
            <v>CX</v>
          </cell>
          <cell r="H4027" t="str">
            <v>LAMINACION</v>
          </cell>
        </row>
        <row r="4028">
          <cell r="C4028" t="str">
            <v>21-0506</v>
          </cell>
          <cell r="D4028" t="str">
            <v>TXNVCP096A001</v>
          </cell>
          <cell r="E4028" t="str">
            <v>NESTLE VENEZUELA, S.A.</v>
          </cell>
          <cell r="F4028" t="str">
            <v>LAMINACION IMPRESA CAMPESINA 400g</v>
          </cell>
          <cell r="G4028" t="str">
            <v>CX</v>
          </cell>
          <cell r="H4028" t="str">
            <v>LAMINACION</v>
          </cell>
        </row>
        <row r="4029">
          <cell r="C4029" t="str">
            <v>21-0505</v>
          </cell>
          <cell r="D4029" t="str">
            <v>TXNVSV096A002</v>
          </cell>
          <cell r="E4029" t="str">
            <v>NESTLE VENEZUELA, S.A.</v>
          </cell>
          <cell r="F4029" t="str">
            <v>LAMINACION IMPRESA SVELTY 400g</v>
          </cell>
          <cell r="G4029" t="str">
            <v>CX</v>
          </cell>
          <cell r="H4029" t="str">
            <v>LAMINACION</v>
          </cell>
        </row>
        <row r="4030">
          <cell r="C4030" t="str">
            <v>21-0508</v>
          </cell>
          <cell r="D4030" t="str">
            <v>TXNVCF096A001</v>
          </cell>
          <cell r="E4030" t="str">
            <v>NESTLE VENEZUELA, S.A.</v>
          </cell>
          <cell r="F4030" t="str">
            <v xml:space="preserve">LAMINACION IMPRESA LA CAMPESINA FORTIFICADA 800g </v>
          </cell>
          <cell r="G4030" t="str">
            <v>CX</v>
          </cell>
          <cell r="H4030" t="str">
            <v>LAMINACION</v>
          </cell>
        </row>
        <row r="4031">
          <cell r="C4031" t="str">
            <v>01-5207</v>
          </cell>
          <cell r="D4031" t="str">
            <v>TXPATR049C003</v>
          </cell>
          <cell r="E4031" t="str">
            <v>PEPSICO ALIMENTOS, S.C.A.</v>
          </cell>
          <cell r="F4031" t="str">
            <v>LAMINACION IMPRESA DE TODITO RESUELTO XXL 400g</v>
          </cell>
          <cell r="G4031" t="str">
            <v>CX</v>
          </cell>
          <cell r="H4031" t="str">
            <v>LAMINACION</v>
          </cell>
        </row>
        <row r="4032">
          <cell r="C4032" t="str">
            <v>01-5197</v>
          </cell>
          <cell r="D4032" t="str">
            <v>TXPARF040B004</v>
          </cell>
          <cell r="E4032" t="str">
            <v>PEPSICO ALIMENTOS, S.C.A.</v>
          </cell>
          <cell r="F4032" t="str">
            <v>LAMINACION IMPRESA RUFFLES QUESO 125g</v>
          </cell>
          <cell r="G4032" t="str">
            <v>CX</v>
          </cell>
          <cell r="H4032" t="str">
            <v>LAMINACION</v>
          </cell>
        </row>
        <row r="4033">
          <cell r="C4033" t="str">
            <v>01-5202</v>
          </cell>
          <cell r="D4033" t="str">
            <v>TXPARO040B003</v>
          </cell>
          <cell r="E4033" t="str">
            <v>PEPSICO ALIMENTOS, S.C.A.</v>
          </cell>
          <cell r="F4033" t="str">
            <v>LAMINACION IMPRESA RUFFLES ORIGINAL 36g (LINEA NOSOTRAS)</v>
          </cell>
          <cell r="G4033" t="str">
            <v>CX</v>
          </cell>
          <cell r="H4033" t="str">
            <v>LAMINACION</v>
          </cell>
        </row>
        <row r="4034">
          <cell r="C4034" t="str">
            <v>01-5200</v>
          </cell>
          <cell r="D4034" t="str">
            <v>TXPAMJ049A002</v>
          </cell>
          <cell r="E4034" t="str">
            <v>PEPSICO ALIMENTOS, S.C.A.</v>
          </cell>
          <cell r="F4034" t="str">
            <v>LAMINACION IMPRESA MANI JACKS 175g</v>
          </cell>
          <cell r="G4034" t="str">
            <v>CX</v>
          </cell>
          <cell r="H4034" t="str">
            <v>LAMINACION</v>
          </cell>
        </row>
        <row r="4035">
          <cell r="C4035" t="str">
            <v>01-5196</v>
          </cell>
          <cell r="D4035" t="str">
            <v>TXPATR040A003</v>
          </cell>
          <cell r="E4035" t="str">
            <v>PEPSICO ALIMENTOS, S.C.A.</v>
          </cell>
          <cell r="F4035" t="str">
            <v>LAMINACION IMPRESA DE TODITO RESUELTO 130g</v>
          </cell>
          <cell r="G4035" t="str">
            <v>CX</v>
          </cell>
          <cell r="H4035" t="str">
            <v>LAMINACION</v>
          </cell>
        </row>
        <row r="4036">
          <cell r="C4036" t="str">
            <v>01-5209</v>
          </cell>
          <cell r="D4036" t="str">
            <v>TXPACC040A001</v>
          </cell>
          <cell r="E4036" t="str">
            <v>PEPSICO ALIMENTOS, S.C.A.</v>
          </cell>
          <cell r="F4036" t="str">
            <v>LAMINACION IMPRESA CHICHARRON PARRILLERO 85g</v>
          </cell>
          <cell r="G4036" t="str">
            <v>CX</v>
          </cell>
          <cell r="H4036" t="str">
            <v>LAMINACION</v>
          </cell>
        </row>
        <row r="4037">
          <cell r="C4037" t="str">
            <v>01-5195</v>
          </cell>
          <cell r="D4037" t="str">
            <v>TXPATR040B003</v>
          </cell>
          <cell r="E4037" t="str">
            <v>PEPSICO ALIMENTOS, S.C.A.</v>
          </cell>
          <cell r="F4037" t="str">
            <v>LAMINACION IMPRESA DE TODITO RESUELTO 45g</v>
          </cell>
          <cell r="G4037" t="str">
            <v>CX</v>
          </cell>
          <cell r="H4037" t="str">
            <v>LAMINACION</v>
          </cell>
        </row>
        <row r="4038">
          <cell r="C4038" t="str">
            <v>01-5210</v>
          </cell>
          <cell r="D4038" t="str">
            <v>TXPAPM040A001</v>
          </cell>
          <cell r="E4038" t="str">
            <v>PEPSICO ALIMENTOS, S.C.A.</v>
          </cell>
          <cell r="F4038" t="str">
            <v>LAMINACION IMPRESA PEPITO MUNDO MARINO 80g</v>
          </cell>
          <cell r="G4038" t="str">
            <v>CX</v>
          </cell>
          <cell r="H4038" t="str">
            <v>LAMINACION</v>
          </cell>
        </row>
        <row r="4039">
          <cell r="C4039" t="str">
            <v>01-5205</v>
          </cell>
          <cell r="D4039" t="str">
            <v>TXPATT040A001</v>
          </cell>
          <cell r="E4039" t="str">
            <v>PEPSICO ALIMENTOS, S.C.A.</v>
          </cell>
          <cell r="F4039" t="str">
            <v>LAMINACION IMPRESA TOSTITOS 140g</v>
          </cell>
          <cell r="G4039" t="str">
            <v>CX</v>
          </cell>
          <cell r="H4039" t="str">
            <v>LAMINACION</v>
          </cell>
        </row>
        <row r="4040">
          <cell r="C4040" t="str">
            <v>01-5208</v>
          </cell>
          <cell r="D4040" t="str">
            <v>TXPACH049A001</v>
          </cell>
          <cell r="E4040" t="str">
            <v>PEPSICO ALIMENTOS, S.C.A.</v>
          </cell>
          <cell r="F4040" t="str">
            <v>LAMINACION IMPRESA CHICHARRON 180g</v>
          </cell>
          <cell r="G4040" t="str">
            <v>CX</v>
          </cell>
          <cell r="H4040" t="str">
            <v>LAMINACION</v>
          </cell>
        </row>
        <row r="4041">
          <cell r="C4041" t="str">
            <v>01-5229</v>
          </cell>
          <cell r="D4041" t="str">
            <v>TXPCSC023D001</v>
          </cell>
          <cell r="E4041" t="str">
            <v xml:space="preserve">PEPSI-COLA VENEZUELA, C.A. </v>
          </cell>
          <cell r="F4041" t="str">
            <v>ETIQUETA IMPRESA SEVEN UP CERO 1 L</v>
          </cell>
          <cell r="G4041" t="str">
            <v>CX</v>
          </cell>
          <cell r="H4041" t="str">
            <v>CORTE</v>
          </cell>
        </row>
        <row r="4042">
          <cell r="C4042" t="str">
            <v>01-5230</v>
          </cell>
          <cell r="D4042" t="str">
            <v>TXPCSC023D001</v>
          </cell>
          <cell r="E4042" t="str">
            <v xml:space="preserve">PEPSI-COLA VENEZUELA, C.A. </v>
          </cell>
          <cell r="F4042" t="str">
            <v>ETIQUETA IMPRESA SEVEN UP CERO 1 L</v>
          </cell>
          <cell r="G4042" t="str">
            <v>CX</v>
          </cell>
          <cell r="H4042" t="str">
            <v>CORTE</v>
          </cell>
        </row>
        <row r="4043">
          <cell r="C4043" t="str">
            <v>01-5214</v>
          </cell>
          <cell r="D4043" t="str">
            <v>TMAPAL121B001</v>
          </cell>
          <cell r="E4043" t="str">
            <v>ALIMENTOS POLAR COMERCIAL, C.A.</v>
          </cell>
          <cell r="F4043" t="str">
            <v>ALUMINIO LAMINADO IMPRESO MAVESA 250 g</v>
          </cell>
          <cell r="G4043" t="str">
            <v>MCL</v>
          </cell>
          <cell r="H4043" t="str">
            <v>LAMINACION</v>
          </cell>
        </row>
        <row r="4044">
          <cell r="C4044" t="str">
            <v>01-5215</v>
          </cell>
          <cell r="D4044" t="str">
            <v>TMAPAL121B001</v>
          </cell>
          <cell r="E4044" t="str">
            <v>ALIMENTOS POLAR COMERCIAL, C.A.</v>
          </cell>
          <cell r="F4044" t="str">
            <v>ALUMINIO LAMINADO IMPRESO MAVESA 250 g</v>
          </cell>
          <cell r="G4044" t="str">
            <v>MCL</v>
          </cell>
          <cell r="H4044" t="str">
            <v>LAMINACION</v>
          </cell>
        </row>
        <row r="4045">
          <cell r="C4045" t="str">
            <v>01-5212</v>
          </cell>
          <cell r="D4045" t="str">
            <v>TMAPAL121A001</v>
          </cell>
          <cell r="E4045" t="str">
            <v>ALIMENTOS POLAR COMERCIAL, C.A.</v>
          </cell>
          <cell r="F4045" t="str">
            <v>ALUMINIO LAMINADO IMPRESO MAVESA 500g</v>
          </cell>
          <cell r="G4045" t="str">
            <v>MCL</v>
          </cell>
          <cell r="H4045" t="str">
            <v>LAMINACION</v>
          </cell>
        </row>
        <row r="4046">
          <cell r="C4046" t="str">
            <v>01-5213</v>
          </cell>
          <cell r="D4046" t="str">
            <v>TMAPAL121C001</v>
          </cell>
          <cell r="E4046" t="str">
            <v>ALIMENTOS POLAR COMERCIAL, C.A.</v>
          </cell>
          <cell r="F4046" t="str">
            <v>ALUMINIO LAMINADO IMPRESO MAVESA 1 Kg</v>
          </cell>
          <cell r="G4046" t="str">
            <v>MCL</v>
          </cell>
          <cell r="H4046" t="str">
            <v>LAMINACION</v>
          </cell>
        </row>
        <row r="4047">
          <cell r="C4047" t="str">
            <v>01-5198</v>
          </cell>
          <cell r="D4047" t="str">
            <v>TXPARP031A002</v>
          </cell>
          <cell r="E4047" t="str">
            <v>PEPSICO ALIMENTOS, S.C.A.</v>
          </cell>
          <cell r="F4047" t="str">
            <v>LAMINACION IMPRESA RAQUETY PICANTE 18g</v>
          </cell>
          <cell r="G4047" t="str">
            <v>CX</v>
          </cell>
          <cell r="H4047" t="str">
            <v>LAMINACION</v>
          </cell>
        </row>
        <row r="4048">
          <cell r="C4048" t="str">
            <v>01-5203</v>
          </cell>
          <cell r="D4048" t="str">
            <v>TXPADF040B002</v>
          </cell>
          <cell r="E4048" t="str">
            <v>PEPSICO ALIMENTOS, S.C.A.</v>
          </cell>
          <cell r="F4048" t="str">
            <v>LAMINACION IMPRESA DORITOS FLAMIN HOT 42g.</v>
          </cell>
          <cell r="G4048" t="str">
            <v>CX</v>
          </cell>
          <cell r="H4048" t="str">
            <v>LAMINACION</v>
          </cell>
        </row>
        <row r="4049">
          <cell r="C4049" t="str">
            <v>01-5204</v>
          </cell>
          <cell r="D4049" t="str">
            <v>TXPARF040A004</v>
          </cell>
          <cell r="E4049" t="str">
            <v>PEPSICO ALIMENTOS, S.C.A.</v>
          </cell>
          <cell r="F4049" t="str">
            <v>LAMINACION IMPRESA RUFFLES QUESO 36g  (LINEA NOSOTRAS)</v>
          </cell>
          <cell r="G4049" t="str">
            <v>CX</v>
          </cell>
          <cell r="H4049" t="str">
            <v>LAMINACION</v>
          </cell>
        </row>
        <row r="4050">
          <cell r="C4050" t="str">
            <v>01-5206</v>
          </cell>
          <cell r="D4050" t="str">
            <v>TXPAJS040A002</v>
          </cell>
          <cell r="E4050" t="str">
            <v>PEPSICO ALIMENTOS, S.C.A.</v>
          </cell>
          <cell r="F4050" t="str">
            <v>LAMINACION IMPRESA PAPAS JACKS SAL 30g</v>
          </cell>
          <cell r="G4050" t="str">
            <v>CX</v>
          </cell>
          <cell r="H4050" t="str">
            <v>LAMINACION</v>
          </cell>
        </row>
        <row r="4051">
          <cell r="C4051" t="str">
            <v>01-5235</v>
          </cell>
          <cell r="D4051" t="str">
            <v>TXPCGK023C002</v>
          </cell>
          <cell r="E4051" t="str">
            <v xml:space="preserve">PEPSI-COLA VENEZUELA, C.A. </v>
          </cell>
          <cell r="F4051" t="str">
            <v>ETIQUETA IMPRESA GOLDEN KOLITA 2L</v>
          </cell>
          <cell r="G4051" t="str">
            <v>CX</v>
          </cell>
          <cell r="H4051" t="str">
            <v>CORTE</v>
          </cell>
        </row>
        <row r="4052">
          <cell r="C4052" t="str">
            <v>01-5236</v>
          </cell>
          <cell r="D4052" t="str">
            <v>TXPCGK023C002</v>
          </cell>
          <cell r="E4052" t="str">
            <v xml:space="preserve">PEPSI-COLA VENEZUELA, C.A. </v>
          </cell>
          <cell r="F4052" t="str">
            <v>ETIQUETA IMPRESA GOLDEN KOLITA 2L</v>
          </cell>
          <cell r="G4052" t="str">
            <v>CX</v>
          </cell>
          <cell r="H4052" t="str">
            <v>CORTE</v>
          </cell>
        </row>
        <row r="4053">
          <cell r="C4053" t="str">
            <v>01-5233</v>
          </cell>
          <cell r="D4053" t="str">
            <v>TXPCSC023A002</v>
          </cell>
          <cell r="E4053" t="str">
            <v xml:space="preserve">PEPSI-COLA VENEZUELA, C.A. </v>
          </cell>
          <cell r="F4053" t="str">
            <v>ETIQUETA IMPRESA SEVEN UP CERO 2 L</v>
          </cell>
          <cell r="G4053" t="str">
            <v>CX</v>
          </cell>
          <cell r="H4053" t="str">
            <v>CORTE</v>
          </cell>
        </row>
        <row r="4054">
          <cell r="C4054" t="str">
            <v>01-5201</v>
          </cell>
          <cell r="D4054" t="str">
            <v>TXPAJS040C003</v>
          </cell>
          <cell r="E4054" t="str">
            <v>PEPSICO ALIMENTOS, S.C.A.</v>
          </cell>
          <cell r="F4054" t="str">
            <v>LAMINACION IMPRESA PAPAS JACKS SAL 80g(linea nosotras)</v>
          </cell>
          <cell r="G4054" t="str">
            <v>CX</v>
          </cell>
          <cell r="H4054" t="str">
            <v>LAMINACION</v>
          </cell>
        </row>
        <row r="4055">
          <cell r="C4055" t="str">
            <v>01-5234</v>
          </cell>
          <cell r="D4055" t="str">
            <v>TXPCSC023A002</v>
          </cell>
          <cell r="E4055" t="str">
            <v xml:space="preserve">PEPSI-COLA VENEZUELA, C.A. </v>
          </cell>
          <cell r="F4055" t="str">
            <v>ETIQUETA IMPRESA SEVEN UP CERO 2 L</v>
          </cell>
          <cell r="G4055" t="str">
            <v>CX</v>
          </cell>
          <cell r="H4055" t="str">
            <v>CORTE</v>
          </cell>
        </row>
        <row r="4056">
          <cell r="C4056" t="str">
            <v>01-5172</v>
          </cell>
          <cell r="D4056" t="str">
            <v>TMARMZ044B001</v>
          </cell>
          <cell r="E4056" t="str">
            <v>ALFONZO RIVAS &amp; CIA, C.A.</v>
          </cell>
          <cell r="F4056" t="str">
            <v>LAMINACION IMPRESA MAIZINA 400g</v>
          </cell>
          <cell r="G4056" t="str">
            <v>MCL</v>
          </cell>
          <cell r="H4056" t="str">
            <v>LAMINACION</v>
          </cell>
        </row>
        <row r="4057">
          <cell r="C4057" t="str">
            <v>01-5173</v>
          </cell>
          <cell r="D4057" t="str">
            <v>TMARYC096A001</v>
          </cell>
          <cell r="E4057" t="str">
            <v>ALFONZO RIVAS &amp; CIA, C.A.</v>
          </cell>
          <cell r="F4057" t="str">
            <v>LAMINACION IMPRESA YELIGHT CEREZA 12 g</v>
          </cell>
          <cell r="G4057" t="str">
            <v>MCL</v>
          </cell>
          <cell r="H4057" t="str">
            <v>LAMINACION</v>
          </cell>
        </row>
        <row r="4058">
          <cell r="C4058" t="str">
            <v>01-5231</v>
          </cell>
          <cell r="D4058" t="str">
            <v>TXPCGM023C001</v>
          </cell>
          <cell r="E4058" t="str">
            <v xml:space="preserve">PEPSI-COLA VENEZUELA, C.A. </v>
          </cell>
          <cell r="F4058" t="str">
            <v>ETIQUETA IMPRESA GOLDEN MANZANA 2L</v>
          </cell>
          <cell r="G4058" t="str">
            <v>CX</v>
          </cell>
          <cell r="H4058" t="str">
            <v>CORTE</v>
          </cell>
        </row>
        <row r="4059">
          <cell r="C4059" t="str">
            <v>01-5226</v>
          </cell>
          <cell r="D4059" t="str">
            <v>TXPCGM023C001</v>
          </cell>
          <cell r="E4059" t="str">
            <v xml:space="preserve">PEPSI-COLA VENEZUELA, C.A. </v>
          </cell>
          <cell r="F4059" t="str">
            <v>ETIQUETA IMPRESA GOLDEN MANZANA 2L</v>
          </cell>
          <cell r="G4059" t="str">
            <v>CX</v>
          </cell>
          <cell r="H4059" t="str">
            <v>CORTE</v>
          </cell>
        </row>
        <row r="4060">
          <cell r="C4060" t="str">
            <v>01-5163</v>
          </cell>
          <cell r="D4060" t="str">
            <v>TMARMZ076B003</v>
          </cell>
          <cell r="E4060" t="str">
            <v>ALFONZO RIVAS &amp; CIA, C.A.</v>
          </cell>
          <cell r="F4060" t="str">
            <v>LAMINACION IMPRESA MAIZINA 120 g</v>
          </cell>
          <cell r="G4060" t="str">
            <v>MCL</v>
          </cell>
          <cell r="H4060" t="str">
            <v>LAMINACION</v>
          </cell>
        </row>
        <row r="4061">
          <cell r="C4061" t="str">
            <v>01-5238</v>
          </cell>
          <cell r="D4061" t="str">
            <v>TMAYGP207A001</v>
          </cell>
          <cell r="E4061" t="str">
            <v>ANAYANSI,C.A.</v>
          </cell>
          <cell r="F4061" t="str">
            <v>LINER MTP IMPRESO GARANTIA DE PUREZA</v>
          </cell>
          <cell r="G4061" t="str">
            <v>MCL</v>
          </cell>
          <cell r="H4061" t="str">
            <v>LAMINACION</v>
          </cell>
        </row>
        <row r="4062">
          <cell r="C4062" t="str">
            <v>01-5239</v>
          </cell>
          <cell r="D4062" t="str">
            <v>TMAYGP207A003</v>
          </cell>
          <cell r="E4062" t="str">
            <v>ANAYANSI,C.A.</v>
          </cell>
          <cell r="F4062" t="str">
            <v>LINER TERMOSELLABLE MTP  IMPRESO GARANTIA DE PUREZA</v>
          </cell>
          <cell r="G4062" t="str">
            <v>MCL</v>
          </cell>
          <cell r="H4062" t="str">
            <v>LAMINACION</v>
          </cell>
        </row>
        <row r="4063">
          <cell r="C4063" t="str">
            <v>01-5132</v>
          </cell>
          <cell r="D4063" t="str">
            <v>TMMCLU2070001</v>
          </cell>
          <cell r="E4063" t="str">
            <v>MAGGIE PAUL</v>
          </cell>
          <cell r="F4063" t="str">
            <v>LAMINACION LINER INDUCCION UNIVERSAL SIN IMPRESIÓN</v>
          </cell>
          <cell r="G4063" t="str">
            <v>MCL</v>
          </cell>
          <cell r="H4063" t="str">
            <v>LAMINACION</v>
          </cell>
        </row>
        <row r="4064">
          <cell r="C4064" t="str">
            <v>01-5173</v>
          </cell>
          <cell r="D4064" t="str">
            <v>TMARYC096A001</v>
          </cell>
          <cell r="E4064" t="str">
            <v>ALFONZO RIVAS &amp; CIA, C.A.</v>
          </cell>
          <cell r="F4064" t="str">
            <v>LAMINACION IMPRESA YELIGHT CEREZA 12 g</v>
          </cell>
          <cell r="G4064" t="str">
            <v>MCL</v>
          </cell>
          <cell r="H4064" t="str">
            <v>LAMINACION</v>
          </cell>
        </row>
        <row r="4065">
          <cell r="C4065" t="str">
            <v>01-5174</v>
          </cell>
          <cell r="D4065" t="str">
            <v>TMARYM096A001</v>
          </cell>
          <cell r="E4065" t="str">
            <v>ALFONZO RIVAS &amp; CIA, C.A.</v>
          </cell>
          <cell r="F4065" t="str">
            <v>LAMINACION IMPRESA YELIGHT MORA 12g</v>
          </cell>
          <cell r="G4065" t="str">
            <v>MCL</v>
          </cell>
          <cell r="H4065" t="str">
            <v>LAMINACION</v>
          </cell>
        </row>
        <row r="4066">
          <cell r="C4066" t="str">
            <v>01-5232</v>
          </cell>
          <cell r="D4066" t="str">
            <v>TXPCGM023A002</v>
          </cell>
          <cell r="E4066" t="str">
            <v xml:space="preserve">PEPSI-COLA VENEZUELA, C.A. </v>
          </cell>
          <cell r="F4066" t="str">
            <v>ETIQUETA IMPRESA GOLDEN MANZANA 1 L</v>
          </cell>
          <cell r="G4066" t="str">
            <v>CX</v>
          </cell>
          <cell r="H4066" t="str">
            <v>CORTE</v>
          </cell>
        </row>
        <row r="4067">
          <cell r="C4067" t="str">
            <v>01-5211</v>
          </cell>
          <cell r="D4067" t="str">
            <v>TMICPS0420001</v>
          </cell>
          <cell r="E4067" t="str">
            <v>INDUSTRIAS CORPAÑAL,C.A.</v>
          </cell>
          <cell r="F4067" t="str">
            <v>POLYPOUCH SILICONADO SIN IMPRESIÓN</v>
          </cell>
          <cell r="G4067" t="str">
            <v>MCL</v>
          </cell>
          <cell r="H4067" t="str">
            <v>LAMINACION</v>
          </cell>
        </row>
        <row r="4068">
          <cell r="C4068" t="str">
            <v>11-0029</v>
          </cell>
          <cell r="D4068" t="str">
            <v>TMMCGP228A002</v>
          </cell>
          <cell r="E4068" t="str">
            <v>MONDELEZ VZ,C.A</v>
          </cell>
          <cell r="F4068" t="str">
            <v>LINNER MTP  IMPRESO GARANTIA DE PUREZA</v>
          </cell>
          <cell r="G4068" t="str">
            <v>MCL</v>
          </cell>
          <cell r="H4068" t="str">
            <v>LAMINACION</v>
          </cell>
        </row>
        <row r="4069">
          <cell r="C4069" t="str">
            <v>01-5240</v>
          </cell>
          <cell r="D4069" t="str">
            <v xml:space="preserve">TMCJES061A001 </v>
          </cell>
          <cell r="E4069" t="str">
            <v>CORPORACION JIGMA 1702, C.A.</v>
          </cell>
          <cell r="F4069" t="str">
            <v>POLYPOUCH EDULZANTE DULCILINA SIN CALORIAS BASE SUCRALOSA 1g.</v>
          </cell>
          <cell r="G4069" t="str">
            <v>MCL</v>
          </cell>
          <cell r="H4069" t="str">
            <v>LAMINACION</v>
          </cell>
        </row>
        <row r="4070">
          <cell r="C4070" t="str">
            <v>01-5237</v>
          </cell>
          <cell r="D4070" t="str">
            <v>TXCPEM023A001</v>
          </cell>
          <cell r="E4070" t="str">
            <v>CERVECERIA POLAR,C.A.</v>
          </cell>
          <cell r="F4070" t="str">
            <v>ETIQUETA IMPRESA MALTIN POLAR 1,5 L</v>
          </cell>
          <cell r="G4070" t="str">
            <v>CX</v>
          </cell>
          <cell r="H4070" t="str">
            <v>CORTE</v>
          </cell>
        </row>
        <row r="4071">
          <cell r="C4071" t="str">
            <v>21-0518</v>
          </cell>
          <cell r="D4071" t="str">
            <v>TXNVNR096A001</v>
          </cell>
          <cell r="E4071" t="str">
            <v>NESTLE VENEZUELA, S.A.</v>
          </cell>
          <cell r="F4071" t="str">
            <v>LAMINACION IMPRESA CAMPESINA NUTRIRINDE 400g</v>
          </cell>
          <cell r="G4071" t="str">
            <v>CX</v>
          </cell>
          <cell r="H4071" t="str">
            <v>LAMINACION</v>
          </cell>
        </row>
        <row r="4072">
          <cell r="C4072" t="str">
            <v>01-5241</v>
          </cell>
          <cell r="D4072" t="str">
            <v>TMCJET061A002</v>
          </cell>
          <cell r="E4072" t="str">
            <v>CORPORACION JIGMA 1702, C.A.</v>
          </cell>
          <cell r="F4072" t="str">
            <v>POLYPOUCH ENDULZANTE DULCILINA SIN CALORIAS BASE STEVIA 1g</v>
          </cell>
          <cell r="G4072" t="str">
            <v>MCL</v>
          </cell>
          <cell r="H4072" t="str">
            <v>LAMINACION</v>
          </cell>
        </row>
        <row r="4073">
          <cell r="C4073" t="str">
            <v>01-5244</v>
          </cell>
          <cell r="D4073" t="str">
            <v>TMAPAL121A001</v>
          </cell>
          <cell r="E4073" t="str">
            <v>ALIMENTOS POLAR COMERCIAL, C.A.</v>
          </cell>
          <cell r="F4073" t="str">
            <v>ALUMINIO LAMINADO IMPRESO MAVESA 500g</v>
          </cell>
          <cell r="G4073" t="str">
            <v>MCL</v>
          </cell>
          <cell r="H4073" t="str">
            <v>LAMINACION</v>
          </cell>
        </row>
        <row r="4074">
          <cell r="C4074" t="str">
            <v>01-5245</v>
          </cell>
          <cell r="D4074" t="str">
            <v>TMAPAL121B001</v>
          </cell>
          <cell r="E4074" t="str">
            <v>ALIMENTOS POLAR COMERCIAL, C.A.</v>
          </cell>
          <cell r="F4074" t="str">
            <v>ALUMINIO LAMINADO IMPRESO MAVESA 250 g</v>
          </cell>
          <cell r="G4074" t="str">
            <v>MCL</v>
          </cell>
          <cell r="H4074" t="str">
            <v>LAMINACION</v>
          </cell>
        </row>
        <row r="4075">
          <cell r="C4075" t="str">
            <v>01-5250</v>
          </cell>
          <cell r="D4075" t="str">
            <v>TXPARF040B004</v>
          </cell>
          <cell r="E4075" t="str">
            <v>PEPSICO ALIMENTOS, S.C.A.</v>
          </cell>
          <cell r="F4075" t="str">
            <v>LAMINACION IMPRESA RUFFLES QUESO 125g</v>
          </cell>
          <cell r="G4075" t="str">
            <v>CX</v>
          </cell>
          <cell r="H4075" t="str">
            <v>LAMINACION</v>
          </cell>
        </row>
        <row r="4076">
          <cell r="C4076" t="str">
            <v>01-5251</v>
          </cell>
          <cell r="D4076" t="str">
            <v>TXPARF040A004</v>
          </cell>
          <cell r="E4076" t="str">
            <v>PEPSICO ALIMENTOS, S.C.A.</v>
          </cell>
          <cell r="F4076" t="str">
            <v>LAMINACION IMPRESA RUFFLES QUESO 36g  (LINEA NOSOTRAS)</v>
          </cell>
          <cell r="G4076" t="str">
            <v>CX</v>
          </cell>
          <cell r="H4076" t="str">
            <v>LAMINACION</v>
          </cell>
        </row>
        <row r="4077">
          <cell r="C4077" t="str">
            <v>01-5243</v>
          </cell>
          <cell r="D4077" t="str">
            <v>TMAPAL121C001</v>
          </cell>
          <cell r="E4077" t="str">
            <v>ALIMENTOS POLAR COMERCIAL, C.A.</v>
          </cell>
          <cell r="F4077" t="str">
            <v>ALUMINIO LAMINADO IMPRESO MAVESA 1 Kg</v>
          </cell>
          <cell r="G4077" t="str">
            <v>MCL</v>
          </cell>
          <cell r="H4077" t="str">
            <v>LAMINACION</v>
          </cell>
        </row>
        <row r="4078">
          <cell r="C4078" t="str">
            <v>01-5084</v>
          </cell>
          <cell r="D4078" t="str">
            <v>TMARMZ044A001</v>
          </cell>
          <cell r="E4078" t="str">
            <v>ALFONZO RIVAS &amp; CIA, C.A.</v>
          </cell>
          <cell r="F4078" t="str">
            <v>LAMINACION IMPRESA MAIZINA 90 g</v>
          </cell>
          <cell r="G4078" t="str">
            <v>MCL</v>
          </cell>
          <cell r="H4078" t="str">
            <v>LAMINACION</v>
          </cell>
        </row>
        <row r="4079">
          <cell r="C4079" t="str">
            <v>01-5247</v>
          </cell>
          <cell r="D4079" t="str">
            <v>TXPARO040A002</v>
          </cell>
          <cell r="E4079" t="str">
            <v>PEPSICO ALIMENTOS, S.C.A.</v>
          </cell>
          <cell r="F4079" t="str">
            <v>LAMINACION IMPRESA RUFFLES ORIGINAL 125g</v>
          </cell>
          <cell r="G4079" t="str">
            <v>CX</v>
          </cell>
          <cell r="H4079" t="str">
            <v>LAMINACION</v>
          </cell>
        </row>
        <row r="4080">
          <cell r="C4080" t="str">
            <v>01-5248</v>
          </cell>
          <cell r="D4080" t="str">
            <v>TXPATR040B003</v>
          </cell>
          <cell r="E4080" t="str">
            <v>PEPSICO ALIMENTOS, S.C.A.</v>
          </cell>
          <cell r="F4080" t="str">
            <v>LAMINACION IMPRESA DE TODITO RESUELTO 45g</v>
          </cell>
          <cell r="G4080" t="str">
            <v>CX</v>
          </cell>
          <cell r="H4080" t="str">
            <v>LAMINACION</v>
          </cell>
        </row>
        <row r="4081">
          <cell r="C4081" t="str">
            <v>01-5249</v>
          </cell>
          <cell r="D4081" t="str">
            <v>TXPATR040A003</v>
          </cell>
          <cell r="E4081" t="str">
            <v>PEPSICO ALIMENTOS, S.C.A.</v>
          </cell>
          <cell r="F4081" t="str">
            <v>LAMINACION IMPRESA DE TODITO RESUELTO 130g</v>
          </cell>
          <cell r="G4081" t="str">
            <v>CX</v>
          </cell>
          <cell r="H4081" t="str">
            <v>LAMINACION</v>
          </cell>
        </row>
        <row r="4082">
          <cell r="C4082" t="str">
            <v>01-5246</v>
          </cell>
          <cell r="D4082" t="str">
            <v>TXPARS040C002</v>
          </cell>
          <cell r="E4082" t="str">
            <v>PEPSICO ALIMENTOS, S.C.A.</v>
          </cell>
          <cell r="F4082" t="str">
            <v>LAMINACION IMPRESA RAQUETY QUESO 36g</v>
          </cell>
          <cell r="G4082" t="str">
            <v>CX</v>
          </cell>
          <cell r="H4082" t="str">
            <v>LAMINACION</v>
          </cell>
        </row>
        <row r="4083">
          <cell r="C4083" t="str">
            <v>01-5294</v>
          </cell>
          <cell r="D4083" t="str">
            <v>TXAVEM028A001</v>
          </cell>
          <cell r="E4083" t="str">
            <v>AMCOR RIGID PACKAGING DE VENEZUELA, S.A.</v>
          </cell>
          <cell r="F4083" t="str">
            <v>ETIQUETA IMPRESA MINALBA 1,5 L</v>
          </cell>
          <cell r="G4083" t="str">
            <v>CX</v>
          </cell>
          <cell r="H4083" t="str">
            <v>CORTE</v>
          </cell>
        </row>
        <row r="4084">
          <cell r="C4084" t="str">
            <v>01-5293</v>
          </cell>
          <cell r="D4084" t="str">
            <v>TXAVEM028C001</v>
          </cell>
          <cell r="E4084" t="str">
            <v>AMCOR RIGID PACKAGING DE VENEZUELA, S.A.</v>
          </cell>
          <cell r="F4084" t="str">
            <v>ETIQUETA IMPRESA MINALBA 600 cc</v>
          </cell>
          <cell r="G4084" t="str">
            <v>CX</v>
          </cell>
          <cell r="H4084" t="str">
            <v>CORTE</v>
          </cell>
        </row>
        <row r="4085">
          <cell r="C4085" t="str">
            <v>01-5292</v>
          </cell>
          <cell r="D4085" t="str">
            <v>TXAVEM028D001</v>
          </cell>
          <cell r="E4085" t="str">
            <v>AMCOR RIGID PACKAGING DE VENEZUELA, S.A.</v>
          </cell>
          <cell r="F4085" t="str">
            <v>ETIQUETA IMPRESA MINALBA 355cc</v>
          </cell>
          <cell r="G4085" t="str">
            <v>CX</v>
          </cell>
          <cell r="H4085" t="str">
            <v>CORTE</v>
          </cell>
        </row>
        <row r="4086">
          <cell r="C4086" t="str">
            <v>01-5247</v>
          </cell>
          <cell r="D4086" t="str">
            <v>TXPARO040A002</v>
          </cell>
          <cell r="E4086" t="str">
            <v>PEPSICO ALIMENTOS, S.C.A.</v>
          </cell>
          <cell r="F4086" t="str">
            <v>LAMINACION IMPRESA RUFFLES ORIGINAL 125g</v>
          </cell>
          <cell r="G4086" t="str">
            <v>CX</v>
          </cell>
          <cell r="H4086" t="str">
            <v>LAMINACION</v>
          </cell>
        </row>
        <row r="4087">
          <cell r="C4087" t="str">
            <v>01-5249</v>
          </cell>
          <cell r="D4087" t="str">
            <v>TXPATR040A003</v>
          </cell>
          <cell r="E4087" t="str">
            <v>PEPSICO ALIMENTOS, S.C.A.</v>
          </cell>
          <cell r="F4087" t="str">
            <v>LAMINACION IMPRESA DE TODITO RESUELTO 130g</v>
          </cell>
          <cell r="G4087" t="str">
            <v>CX</v>
          </cell>
          <cell r="H4087" t="str">
            <v>LAMINACION</v>
          </cell>
        </row>
        <row r="4088">
          <cell r="C4088" t="str">
            <v>01-5216</v>
          </cell>
          <cell r="D4088" t="str">
            <v>TXPCPF023C003</v>
          </cell>
          <cell r="E4088" t="str">
            <v xml:space="preserve">PEPSI-COLA VENEZUELA, C.A. </v>
          </cell>
          <cell r="F4088" t="str">
            <v>ETIQUETA IMPRESA PEPSI FREE 2 L</v>
          </cell>
          <cell r="G4088" t="str">
            <v>CX</v>
          </cell>
          <cell r="H4088" t="str">
            <v>CORTE</v>
          </cell>
        </row>
        <row r="4089">
          <cell r="C4089" t="str">
            <v>01-5296</v>
          </cell>
          <cell r="D4089" t="str">
            <v>TXDNBC070A002</v>
          </cell>
          <cell r="E4089" t="str">
            <v>DISTRIBUIDORA NACIONAL 2000, C.A.</v>
          </cell>
          <cell r="F4089" t="str">
            <v>LAMINACION IMPRESA BUEN CAFÉ PREMIUN 200g</v>
          </cell>
          <cell r="G4089" t="str">
            <v>CX</v>
          </cell>
          <cell r="H4089" t="str">
            <v>LAMINACION</v>
          </cell>
        </row>
        <row r="4090">
          <cell r="C4090" t="str">
            <v>01-5300</v>
          </cell>
          <cell r="D4090" t="str">
            <v>TXAVCK040A001</v>
          </cell>
          <cell r="E4090" t="str">
            <v>ALIMENTOS VENEZOLANOS S &amp; M ALIVENSA, S.A.</v>
          </cell>
          <cell r="F4090" t="str">
            <v>LAMINACION IMPRESA  CHIGUI KRUNCH 80g</v>
          </cell>
          <cell r="G4090" t="str">
            <v>CX</v>
          </cell>
          <cell r="H4090" t="str">
            <v>LAMINACION</v>
          </cell>
        </row>
        <row r="4091">
          <cell r="C4091" t="str">
            <v>11-0031</v>
          </cell>
          <cell r="D4091" t="str">
            <v>TXECEC028C001</v>
          </cell>
          <cell r="E4091" t="str">
            <v>EMBOTELLADORA CRISTAL;C.A.</v>
          </cell>
          <cell r="F4091" t="str">
            <v>ETIQUETA IMPRESA AGUA MINERAL CRYSTAL 1,5 L</v>
          </cell>
          <cell r="G4091" t="str">
            <v>CX</v>
          </cell>
          <cell r="H4091" t="str">
            <v>CORTE</v>
          </cell>
        </row>
        <row r="4092">
          <cell r="C4092" t="str">
            <v>11-0333</v>
          </cell>
          <cell r="D4092" t="str">
            <v>TXECAC028A001</v>
          </cell>
          <cell r="E4092" t="str">
            <v>EMBOTELLADORA CRISTAL;C.A.</v>
          </cell>
          <cell r="F4092" t="str">
            <v xml:space="preserve">ETIQUETA IMPRESA AGUA MINERAL CRYSTAL 330 cm³ </v>
          </cell>
          <cell r="G4092" t="str">
            <v>CX</v>
          </cell>
          <cell r="H4092" t="str">
            <v>CORTE</v>
          </cell>
        </row>
        <row r="4093">
          <cell r="C4093" t="str">
            <v>01-5225</v>
          </cell>
          <cell r="D4093" t="str">
            <v>TXPCGU023B001</v>
          </cell>
          <cell r="E4093" t="str">
            <v xml:space="preserve">PEPSI-COLA VENEZUELA, C.A. </v>
          </cell>
          <cell r="F4093" t="str">
            <v>ETIQUETA IMPRESA GOLDEN UVA 1,5L</v>
          </cell>
          <cell r="G4093" t="str">
            <v>CX</v>
          </cell>
          <cell r="H4093" t="str">
            <v>CORTE</v>
          </cell>
        </row>
        <row r="4094">
          <cell r="C4094" t="str">
            <v>01-5220</v>
          </cell>
          <cell r="D4094" t="str">
            <v>TXPCGU023B001</v>
          </cell>
          <cell r="E4094" t="str">
            <v xml:space="preserve">PEPSI-COLA VENEZUELA, C.A. </v>
          </cell>
          <cell r="F4094" t="str">
            <v>ETIQUETA IMPRESA GOLDEN UVA 1,5L</v>
          </cell>
          <cell r="G4094" t="str">
            <v>CX</v>
          </cell>
          <cell r="H4094" t="str">
            <v>CORTE</v>
          </cell>
        </row>
        <row r="4095">
          <cell r="C4095" t="str">
            <v>01-5224</v>
          </cell>
          <cell r="D4095" t="str">
            <v>TXPCPF023C003</v>
          </cell>
          <cell r="E4095" t="str">
            <v xml:space="preserve">PEPSI-COLA VENEZUELA, C.A. </v>
          </cell>
          <cell r="F4095" t="str">
            <v>ETIQUETA IMPRESA PEPSI FREE 2 L</v>
          </cell>
          <cell r="G4095" t="str">
            <v>CX</v>
          </cell>
          <cell r="H4095" t="str">
            <v>CORTE</v>
          </cell>
        </row>
        <row r="4096">
          <cell r="C4096" t="str">
            <v>01-5217</v>
          </cell>
          <cell r="D4096" t="str">
            <v>TXPCGP023A001</v>
          </cell>
          <cell r="E4096" t="str">
            <v xml:space="preserve">PEPSI-COLA VENEZUELA, C.A. </v>
          </cell>
          <cell r="F4096" t="str">
            <v>ETIQUETA IMPRESA GOLDEN PIÑA 1L</v>
          </cell>
          <cell r="G4096" t="str">
            <v>CX</v>
          </cell>
          <cell r="H4096" t="str">
            <v>CORTE</v>
          </cell>
        </row>
        <row r="4097">
          <cell r="C4097" t="str">
            <v>01-5290</v>
          </cell>
          <cell r="D4097" t="str">
            <v>TMARMZ044D001</v>
          </cell>
          <cell r="E4097" t="str">
            <v>ALFONZO RIVAS &amp; CIA, C.A.</v>
          </cell>
          <cell r="F4097" t="str">
            <v>LAMINACION IMPRESA MAIZINA 200g</v>
          </cell>
          <cell r="G4097" t="str">
            <v>MCL</v>
          </cell>
          <cell r="H4097" t="str">
            <v>LAMINACION</v>
          </cell>
        </row>
        <row r="4098">
          <cell r="C4098" t="str">
            <v>01-5216</v>
          </cell>
          <cell r="D4098" t="str">
            <v>TXPCPF023C003</v>
          </cell>
          <cell r="E4098" t="str">
            <v xml:space="preserve">PEPSI-COLA VENEZUELA, C.A. </v>
          </cell>
          <cell r="F4098" t="str">
            <v>ETIQUETA IMPRESA PEPSI FREE 2 L</v>
          </cell>
          <cell r="G4098" t="str">
            <v>CX</v>
          </cell>
          <cell r="H4098" t="str">
            <v>CORTE</v>
          </cell>
        </row>
        <row r="4099">
          <cell r="C4099" t="str">
            <v>01-5224</v>
          </cell>
          <cell r="D4099" t="str">
            <v>TXPCPF023C003</v>
          </cell>
          <cell r="E4099" t="str">
            <v xml:space="preserve">PEPSI-COLA VENEZUELA, C.A. </v>
          </cell>
          <cell r="F4099" t="str">
            <v>ETIQUETA IMPRESA PEPSI FREE 2 L</v>
          </cell>
          <cell r="G4099" t="str">
            <v>CX</v>
          </cell>
          <cell r="H4099" t="str">
            <v>CORTE</v>
          </cell>
        </row>
        <row r="4100">
          <cell r="C4100" t="str">
            <v>01-5297</v>
          </cell>
          <cell r="D4100" t="str">
            <v>TMAYGP207A003</v>
          </cell>
          <cell r="E4100" t="str">
            <v>ANAYANSI,C.A.</v>
          </cell>
          <cell r="F4100" t="str">
            <v>LINER TERMOSELLABLE MTP  IMPRESO GARANTIA DE PUREZA</v>
          </cell>
          <cell r="G4100" t="str">
            <v>MCL</v>
          </cell>
          <cell r="H4100" t="str">
            <v>LAMINACION</v>
          </cell>
        </row>
        <row r="4101">
          <cell r="C4101" t="str">
            <v>11-0031</v>
          </cell>
          <cell r="D4101" t="str">
            <v>TXECEC028C001</v>
          </cell>
          <cell r="E4101" t="str">
            <v>EMBOTELLADORA CRISTAL;C.A.</v>
          </cell>
          <cell r="F4101" t="str">
            <v>ETIQUETA IMPRESA AGUA MINERAL CRYSTAL 1,5 L</v>
          </cell>
          <cell r="G4101" t="str">
            <v>CX</v>
          </cell>
          <cell r="H4101" t="str">
            <v>CORTE</v>
          </cell>
        </row>
        <row r="4102">
          <cell r="C4102" t="str">
            <v>11-0033</v>
          </cell>
          <cell r="D4102" t="str">
            <v>TXECAC028A001</v>
          </cell>
          <cell r="E4102" t="str">
            <v>EMBOTELLADORA CRISTAL;C.A.</v>
          </cell>
          <cell r="F4102" t="str">
            <v xml:space="preserve">ETIQUETA IMPRESA AGUA MINERAL CRYSTAL 330 cm³ </v>
          </cell>
          <cell r="G4102" t="str">
            <v>CX</v>
          </cell>
          <cell r="H4102" t="str">
            <v>CORTE</v>
          </cell>
        </row>
        <row r="4103">
          <cell r="C4103" t="str">
            <v>21-0517</v>
          </cell>
          <cell r="D4103" t="str">
            <v>TXNVND096A001</v>
          </cell>
          <cell r="E4103" t="str">
            <v>NESTLE VENEZUELA, S.A.</v>
          </cell>
          <cell r="F4103" t="str">
            <v>LAMINACION IMPRESA NIDO FORTICRECE 800g</v>
          </cell>
          <cell r="G4103" t="str">
            <v>CX</v>
          </cell>
          <cell r="H4103" t="str">
            <v>LAMINACION</v>
          </cell>
        </row>
        <row r="4104">
          <cell r="C4104" t="str">
            <v>21-0523</v>
          </cell>
          <cell r="D4104" t="str">
            <v>TXNVNT096C001</v>
          </cell>
          <cell r="E4104" t="str">
            <v>NESTLE VENEZUELA, S.A.</v>
          </cell>
          <cell r="F4104" t="str">
            <v>LAMINACION IMPRESA NESTUM 3 CEREALES 50g</v>
          </cell>
          <cell r="G4104" t="str">
            <v>CX</v>
          </cell>
          <cell r="H4104" t="str">
            <v>LAMINACION</v>
          </cell>
        </row>
        <row r="4105">
          <cell r="C4105" t="str">
            <v>21-0520</v>
          </cell>
          <cell r="D4105" t="str">
            <v>TXNVNA096A001</v>
          </cell>
          <cell r="E4105" t="str">
            <v>NESTLE VENEZUELA, S.A.</v>
          </cell>
          <cell r="F4105" t="str">
            <v xml:space="preserve">LAMINACION IMPRESA NESTUM ARROZ 225g </v>
          </cell>
          <cell r="G4105" t="str">
            <v>CX</v>
          </cell>
          <cell r="H4105" t="str">
            <v>LAMINACION</v>
          </cell>
        </row>
        <row r="4106">
          <cell r="C4106" t="str">
            <v>21-0521</v>
          </cell>
          <cell r="D4106" t="str">
            <v>TXNVAM096A001</v>
          </cell>
          <cell r="E4106" t="str">
            <v>NESTLE VENEZUELA, S.A.</v>
          </cell>
          <cell r="F4106" t="str">
            <v>LAMINACION IMPRESA NESTUM ARROZ MAIZ 225g</v>
          </cell>
          <cell r="G4106" t="str">
            <v>CX</v>
          </cell>
          <cell r="H4106" t="str">
            <v>LAMINACION</v>
          </cell>
        </row>
        <row r="4107">
          <cell r="C4107" t="str">
            <v>21-0530</v>
          </cell>
          <cell r="D4107" t="str">
            <v>TXNVCP096A001</v>
          </cell>
          <cell r="E4107" t="str">
            <v>NESTLE VENEZUELA, S.A.</v>
          </cell>
          <cell r="F4107" t="str">
            <v>LAMINACION IMPRESA CAMPESINA 400g</v>
          </cell>
          <cell r="G4107" t="str">
            <v>CX</v>
          </cell>
          <cell r="H4107" t="str">
            <v>LAMINACION</v>
          </cell>
        </row>
        <row r="4108">
          <cell r="C4108" t="str">
            <v>21-0524</v>
          </cell>
          <cell r="D4108" t="str">
            <v>TXNVNT096A001</v>
          </cell>
          <cell r="E4108" t="str">
            <v>NESTLE VENEZUELA, S.A.</v>
          </cell>
          <cell r="F4108" t="str">
            <v>LAMINACION IMPRESA NESTUM 3 CEREALES 500g</v>
          </cell>
          <cell r="G4108" t="str">
            <v>CX</v>
          </cell>
          <cell r="H4108" t="str">
            <v>LAMINACION</v>
          </cell>
        </row>
        <row r="4109">
          <cell r="C4109" t="str">
            <v>21-0519</v>
          </cell>
          <cell r="D4109" t="str">
            <v>TXNVTM096A001</v>
          </cell>
          <cell r="E4109" t="str">
            <v>NESTLE VENEZUELA, S.A.</v>
          </cell>
          <cell r="F4109" t="str">
            <v>LAMINACION IMPRESA NESTUM TRIGO MIEL 225g</v>
          </cell>
          <cell r="G4109" t="str">
            <v>CX</v>
          </cell>
          <cell r="H4109" t="str">
            <v>LAMINACION</v>
          </cell>
        </row>
        <row r="4110">
          <cell r="C4110" t="str">
            <v>21-0522</v>
          </cell>
          <cell r="D4110" t="str">
            <v>TXNVNT096B001</v>
          </cell>
          <cell r="E4110" t="str">
            <v>NESTLE VENEZUELA, S.A.</v>
          </cell>
          <cell r="F4110" t="str">
            <v>LAMINACION IMPRESA NESTUM 3 CEREALES 225g</v>
          </cell>
          <cell r="G4110" t="str">
            <v>CX</v>
          </cell>
          <cell r="H4110" t="str">
            <v>LAMINACION</v>
          </cell>
        </row>
        <row r="4111">
          <cell r="C4111" t="str">
            <v>01-5301</v>
          </cell>
          <cell r="D4111" t="str">
            <v>TXPCGK023C002</v>
          </cell>
          <cell r="E4111" t="str">
            <v xml:space="preserve">PEPSI-COLA VENEZUELA, C.A. </v>
          </cell>
          <cell r="F4111" t="str">
            <v>ETIQUETA IMPRESA GOLDEN KOLITA 2L</v>
          </cell>
          <cell r="G4111" t="str">
            <v>CX</v>
          </cell>
          <cell r="H4111" t="str">
            <v>CORTE</v>
          </cell>
        </row>
        <row r="4112">
          <cell r="C4112" t="str">
            <v>21-0531</v>
          </cell>
          <cell r="D4112" t="str">
            <v>TXNVNR096A001</v>
          </cell>
          <cell r="E4112" t="str">
            <v>NESTLE VENEZUELA, S.A.</v>
          </cell>
          <cell r="F4112" t="str">
            <v>LAMINACION IMPRESA CAMPESINA NUTRIRINDE 400g</v>
          </cell>
          <cell r="G4112" t="str">
            <v>CX</v>
          </cell>
          <cell r="H4112" t="str">
            <v>LAMINACION</v>
          </cell>
        </row>
        <row r="4113">
          <cell r="C4113" t="str">
            <v>01-5291</v>
          </cell>
          <cell r="D4113" t="str">
            <v>TMARFS096A001</v>
          </cell>
          <cell r="E4113" t="str">
            <v>ALFONZO RIVAS &amp; CIA, C.A.</v>
          </cell>
          <cell r="F4113" t="str">
            <v>LAMINACION IMPRESA YELIGHT FUSION SILVESTRE 12g</v>
          </cell>
          <cell r="G4113" t="str">
            <v>MCL</v>
          </cell>
          <cell r="H4113" t="str">
            <v>LAMINACION</v>
          </cell>
        </row>
        <row r="4114">
          <cell r="C4114" t="str">
            <v>01-5303</v>
          </cell>
          <cell r="D4114" t="str">
            <v>TXAVCK040A001</v>
          </cell>
          <cell r="E4114" t="str">
            <v>ALIMENTOS VENEZOLANOS S &amp; M ALIVENSA, S.A.</v>
          </cell>
          <cell r="F4114" t="str">
            <v>LAMINACION IMPRESA  CHIGUI KRUNCH 80g</v>
          </cell>
          <cell r="G4114" t="str">
            <v>CX</v>
          </cell>
          <cell r="H4114" t="str">
            <v>LAMINACION</v>
          </cell>
        </row>
        <row r="4115">
          <cell r="C4115" t="str">
            <v>21-0508</v>
          </cell>
          <cell r="D4115" t="str">
            <v>TXNVCF096A001</v>
          </cell>
          <cell r="E4115" t="str">
            <v>NESTLE VENEZUELA, S.A.</v>
          </cell>
          <cell r="F4115" t="str">
            <v xml:space="preserve">LAMINACION IMPRESA LA CAMPESINA FORTIFICADA 800g </v>
          </cell>
          <cell r="G4115" t="str">
            <v>CX</v>
          </cell>
          <cell r="H4115" t="str">
            <v>LAMINACION</v>
          </cell>
        </row>
        <row r="4116">
          <cell r="C4116" t="str">
            <v>21-0526</v>
          </cell>
          <cell r="D4116" t="str">
            <v>TXNVCL096C003</v>
          </cell>
          <cell r="E4116" t="str">
            <v>NESTLE VENEZUELA, S.A.</v>
          </cell>
          <cell r="F4116" t="str">
            <v>LAMINACION IMPRESA CERELAC 400g</v>
          </cell>
          <cell r="G4116" t="str">
            <v>CX</v>
          </cell>
          <cell r="H4116" t="str">
            <v>LAMINACION</v>
          </cell>
        </row>
        <row r="4117">
          <cell r="C4117" t="str">
            <v>01-5302</v>
          </cell>
          <cell r="D4117" t="str">
            <v>TXPCGK023A001</v>
          </cell>
          <cell r="E4117" t="str">
            <v xml:space="preserve">PEPSI-COLA VENEZUELA, C.A. </v>
          </cell>
          <cell r="F4117" t="str">
            <v>ETIQUETA IMPRESA GOLDEN KOLITA 1L</v>
          </cell>
          <cell r="G4117" t="str">
            <v>CX</v>
          </cell>
          <cell r="H4117" t="str">
            <v>CORTE</v>
          </cell>
        </row>
        <row r="4118">
          <cell r="C4118" t="str">
            <v>01-5227</v>
          </cell>
          <cell r="D4118" t="str">
            <v>TXPCGK023B001</v>
          </cell>
          <cell r="E4118" t="str">
            <v xml:space="preserve">PEPSI-COLA VENEZUELA, C.A. </v>
          </cell>
          <cell r="F4118" t="str">
            <v>ETIQUETA IMPRESA GOLDEN KOLITA 1,5 L</v>
          </cell>
          <cell r="G4118" t="str">
            <v>CX</v>
          </cell>
          <cell r="H4118" t="str">
            <v>CORTE</v>
          </cell>
        </row>
        <row r="4119">
          <cell r="C4119" t="str">
            <v>01-5325</v>
          </cell>
          <cell r="D4119" t="str">
            <v>TXPCGP023B001</v>
          </cell>
          <cell r="E4119" t="str">
            <v xml:space="preserve">PEPSI-COLA VENEZUELA, C.A. </v>
          </cell>
          <cell r="F4119" t="str">
            <v>ETIQUETA IMPRESA GOLDEN PIÑA 1,5L</v>
          </cell>
          <cell r="G4119" t="str">
            <v>CX</v>
          </cell>
          <cell r="H4119" t="str">
            <v>CORTE</v>
          </cell>
        </row>
        <row r="4120">
          <cell r="C4120" t="str">
            <v>01-5321</v>
          </cell>
          <cell r="D4120" t="str">
            <v>TXPCGP023B001</v>
          </cell>
          <cell r="E4120" t="str">
            <v xml:space="preserve">PEPSI-COLA VENEZUELA, C.A. </v>
          </cell>
          <cell r="F4120" t="str">
            <v>ETIQUETA IMPRESA GOLDEN PIÑA 1,5L</v>
          </cell>
          <cell r="G4120" t="str">
            <v>CX</v>
          </cell>
          <cell r="H4120" t="str">
            <v>CORTE</v>
          </cell>
        </row>
        <row r="4121">
          <cell r="C4121" t="str">
            <v>01-5222</v>
          </cell>
          <cell r="D4121" t="str">
            <v>TXPCGK023B001</v>
          </cell>
          <cell r="E4121" t="str">
            <v xml:space="preserve">PEPSI-COLA VENEZUELA, C.A. </v>
          </cell>
          <cell r="F4121" t="str">
            <v>ETIQUETA IMPRESA GOLDEN KOLITA 1,5 L</v>
          </cell>
          <cell r="G4121" t="str">
            <v>CX</v>
          </cell>
          <cell r="H4121" t="str">
            <v>CORTE</v>
          </cell>
        </row>
        <row r="4122">
          <cell r="C4122" t="str">
            <v>01-5218</v>
          </cell>
          <cell r="D4122" t="str">
            <v>TXPCGM023C001</v>
          </cell>
          <cell r="E4122" t="str">
            <v xml:space="preserve">PEPSI-COLA VENEZUELA, C.A. </v>
          </cell>
          <cell r="F4122" t="str">
            <v>ETIQUETA IMPRESA GOLDEN MANZANA 2L</v>
          </cell>
          <cell r="G4122" t="str">
            <v>CX</v>
          </cell>
          <cell r="H4122" t="str">
            <v>CORTE</v>
          </cell>
        </row>
        <row r="4123">
          <cell r="C4123" t="str">
            <v>21-0525</v>
          </cell>
          <cell r="D4123" t="str">
            <v>TXNVCL096A003</v>
          </cell>
          <cell r="E4123" t="str">
            <v>NESTLE VENEZUELA, S.A.</v>
          </cell>
          <cell r="F4123" t="str">
            <v>LAMINACION IMPRESA CERELAC 100g</v>
          </cell>
          <cell r="G4123" t="str">
            <v>CX</v>
          </cell>
          <cell r="H4123" t="str">
            <v>LAMINACION</v>
          </cell>
        </row>
        <row r="4124">
          <cell r="C4124" t="str">
            <v>01-5305</v>
          </cell>
          <cell r="D4124" t="str">
            <v>TXPARS031A002</v>
          </cell>
          <cell r="E4124" t="str">
            <v>PEPSICO ALIMENTOS, S.C.A.</v>
          </cell>
          <cell r="F4124" t="str">
            <v>LAMINACION IMPRESA RAQUETY QUESO 18g</v>
          </cell>
          <cell r="G4124" t="str">
            <v>CX</v>
          </cell>
          <cell r="H4124" t="str">
            <v>LAMINACION</v>
          </cell>
        </row>
        <row r="4125">
          <cell r="C4125" t="str">
            <v>01-5307</v>
          </cell>
          <cell r="D4125" t="str">
            <v>TXPARS040C002</v>
          </cell>
          <cell r="E4125" t="str">
            <v>PEPSICO ALIMENTOS, S.C.A.</v>
          </cell>
          <cell r="F4125" t="str">
            <v>LAMINACION IMPRESA RAQUETY QUESO 36g</v>
          </cell>
          <cell r="G4125" t="str">
            <v>CX</v>
          </cell>
          <cell r="H4125" t="str">
            <v>LAMINACION</v>
          </cell>
        </row>
        <row r="4126">
          <cell r="C4126" t="str">
            <v>01-5309</v>
          </cell>
          <cell r="D4126" t="str">
            <v>TXPANP040A001</v>
          </cell>
          <cell r="E4126" t="str">
            <v>PEPSICO ALIMENTOS, S.C.A.</v>
          </cell>
          <cell r="F4126" t="str">
            <v>LAMINACION IMPRESA NATUCHIPS PLATANITOS 80g</v>
          </cell>
          <cell r="G4126" t="str">
            <v>CX</v>
          </cell>
          <cell r="H4126" t="str">
            <v>LAMINACION</v>
          </cell>
        </row>
        <row r="4127">
          <cell r="C4127" t="str">
            <v>01-5306</v>
          </cell>
          <cell r="D4127" t="str">
            <v>TXPARP040B002</v>
          </cell>
          <cell r="E4127" t="str">
            <v>PEPSICO ALIMENTOS, S.C.A.</v>
          </cell>
          <cell r="F4127" t="str">
            <v>LAMINACION IMPRESA RAQUETY PICANTE 36g</v>
          </cell>
          <cell r="G4127" t="str">
            <v>CX</v>
          </cell>
          <cell r="H4127" t="str">
            <v>LAMINACION</v>
          </cell>
        </row>
        <row r="4128">
          <cell r="C4128" t="str">
            <v>01-5304</v>
          </cell>
          <cell r="D4128" t="str">
            <v>TXPARP031A002</v>
          </cell>
          <cell r="E4128" t="str">
            <v>PEPSICO ALIMENTOS, S.C.A.</v>
          </cell>
          <cell r="F4128" t="str">
            <v>LAMINACION IMPRESA RAQUETY PICANTE 18g</v>
          </cell>
          <cell r="G4128" t="str">
            <v>CX</v>
          </cell>
          <cell r="H4128" t="str">
            <v>LAMINACION</v>
          </cell>
        </row>
        <row r="4129">
          <cell r="C4129" t="str">
            <v>01-5310</v>
          </cell>
          <cell r="D4129" t="str">
            <v>TXPATR040B003</v>
          </cell>
          <cell r="E4129" t="str">
            <v>PEPSICO ALIMENTOS, S.C.A.</v>
          </cell>
          <cell r="F4129" t="str">
            <v>LAMINACION IMPRESA DE TODITO RESUELTO 45g</v>
          </cell>
          <cell r="G4129" t="str">
            <v>CX</v>
          </cell>
          <cell r="H4129" t="str">
            <v>LAMINACION</v>
          </cell>
        </row>
        <row r="4130">
          <cell r="C4130" t="str">
            <v>01-5308</v>
          </cell>
          <cell r="D4130" t="str">
            <v>TXPAPM040A001</v>
          </cell>
          <cell r="E4130" t="str">
            <v>PEPSICO ALIMENTOS, S.C.A.</v>
          </cell>
          <cell r="F4130" t="str">
            <v>LAMINACION IMPRESA PEPITO MUNDO MARINO 80g</v>
          </cell>
          <cell r="G4130" t="str">
            <v>CX</v>
          </cell>
          <cell r="H4130" t="str">
            <v>LAMINACION</v>
          </cell>
        </row>
        <row r="4131">
          <cell r="C4131" t="str">
            <v>01-5311</v>
          </cell>
          <cell r="D4131" t="str">
            <v>TXPADF040A002</v>
          </cell>
          <cell r="E4131" t="str">
            <v>PEPSICO ALIMENTOS, S.C.A.</v>
          </cell>
          <cell r="F4131" t="str">
            <v>LAMINACION IMPRESA DORITOS FLAMIN HOT 140g.</v>
          </cell>
          <cell r="G4131" t="str">
            <v>CX</v>
          </cell>
          <cell r="H4131" t="str">
            <v>LAMINACION</v>
          </cell>
        </row>
        <row r="4132">
          <cell r="C4132" t="str">
            <v>01-5317</v>
          </cell>
          <cell r="D4132" t="str">
            <v>TXPACF040B002</v>
          </cell>
          <cell r="E4132" t="str">
            <v>PEPSICO ALIMENTOS, S.C.A.</v>
          </cell>
          <cell r="F4132" t="str">
            <v>LAMINACION IMPRESA CHEETOS FLAMIN HOT 38g.</v>
          </cell>
          <cell r="G4132" t="str">
            <v>CX</v>
          </cell>
          <cell r="H4132" t="str">
            <v>LAMINACION</v>
          </cell>
        </row>
        <row r="4133">
          <cell r="C4133" t="str">
            <v>21-0533</v>
          </cell>
          <cell r="D4133" t="str">
            <v>TXSPMS030A001</v>
          </cell>
          <cell r="E4133" t="str">
            <v>C.A. SUCESORA DE JOSE PUIG &amp; CIA</v>
          </cell>
          <cell r="F4133" t="str">
            <v>LAMINACION IMPRESA MARIA PUIG SELECTA 28g</v>
          </cell>
          <cell r="G4133" t="str">
            <v>CX</v>
          </cell>
          <cell r="H4133" t="str">
            <v>LAMINACION</v>
          </cell>
        </row>
        <row r="4134">
          <cell r="C4134" t="str">
            <v>21-0532</v>
          </cell>
          <cell r="D4134" t="str">
            <v>TXSPKV040A002</v>
          </cell>
          <cell r="E4134" t="str">
            <v>C.A. SUCESORA DE JOSE PUIG &amp; CIA</v>
          </cell>
          <cell r="F4134" t="str">
            <v>LAMINACION IMPRESA KATY VAINILLA 32g</v>
          </cell>
          <cell r="G4134" t="str">
            <v>CX</v>
          </cell>
          <cell r="H4134" t="str">
            <v>LAMINACION</v>
          </cell>
        </row>
        <row r="4135">
          <cell r="C4135" t="str">
            <v>01-5298</v>
          </cell>
          <cell r="D4135" t="str">
            <v>TXPCSC023A002</v>
          </cell>
          <cell r="E4135" t="str">
            <v xml:space="preserve">PEPSI-COLA VENEZUELA, C.A. </v>
          </cell>
          <cell r="F4135" t="str">
            <v>ETIQUETA IMPRESA SEVEN UP CERO 2 L</v>
          </cell>
          <cell r="G4135" t="str">
            <v>CX</v>
          </cell>
          <cell r="H4135" t="str">
            <v>CORTE</v>
          </cell>
        </row>
        <row r="4136">
          <cell r="C4136" t="str">
            <v>11-0047</v>
          </cell>
          <cell r="D4136" t="str">
            <v>TMMCGP228A002</v>
          </cell>
          <cell r="E4136" t="str">
            <v>MONDELEZ VZ,C.A</v>
          </cell>
          <cell r="F4136" t="str">
            <v>LINNER MTP  IMPRESO GARANTIA DE PUREZA</v>
          </cell>
          <cell r="G4136" t="str">
            <v>MCL</v>
          </cell>
          <cell r="H4136" t="str">
            <v>LAMINACION</v>
          </cell>
        </row>
        <row r="4137">
          <cell r="C4137" t="str">
            <v>01-5327</v>
          </cell>
          <cell r="D4137" t="str">
            <v>TMCPAM065A002</v>
          </cell>
          <cell r="E4137" t="str">
            <v>CENTRAL EL PALMAR S.A.</v>
          </cell>
          <cell r="F4137" t="str">
            <v>EMPAQUE MONOCAPA IMPRESO AZUCAR MONTALBAN 1kg</v>
          </cell>
          <cell r="G4137" t="str">
            <v>MCL</v>
          </cell>
          <cell r="H4137" t="str">
            <v>CORTE</v>
          </cell>
        </row>
        <row r="4138">
          <cell r="C4138" t="str">
            <v>01-5328</v>
          </cell>
          <cell r="D4138" t="str">
            <v>TMCPAK065A001</v>
          </cell>
          <cell r="E4138" t="str">
            <v>CENTRAL EL PALMAR S.A.</v>
          </cell>
          <cell r="F4138" t="str">
            <v>EMPAQUE MONOCAPA IMPRESO AZUCAR KONFIT 1kg</v>
          </cell>
          <cell r="G4138" t="str">
            <v>MCL</v>
          </cell>
          <cell r="H4138" t="str">
            <v>CORTE</v>
          </cell>
        </row>
        <row r="4139">
          <cell r="C4139" t="str">
            <v>21-0533</v>
          </cell>
          <cell r="D4139" t="str">
            <v>TXSPMS030A001</v>
          </cell>
          <cell r="E4139" t="str">
            <v>C.A. SUCESORA DE JOSE PUIG &amp; CIA</v>
          </cell>
          <cell r="F4139" t="str">
            <v>LAMINACION IMPRESA MARIA PUIG SELECTA 28g</v>
          </cell>
          <cell r="G4139" t="str">
            <v>CX</v>
          </cell>
          <cell r="H4139" t="str">
            <v>LAMINACION</v>
          </cell>
        </row>
        <row r="4140">
          <cell r="C4140" t="str">
            <v>11-0048</v>
          </cell>
          <cell r="D4140" t="str">
            <v>TMMCGP228A002</v>
          </cell>
          <cell r="E4140" t="str">
            <v>MONDELEZ VZ,C.A</v>
          </cell>
          <cell r="F4140" t="str">
            <v>LINNER MTP  IMPRESO GARANTIA DE PUREZA</v>
          </cell>
          <cell r="G4140" t="str">
            <v>MCL</v>
          </cell>
          <cell r="H4140" t="str">
            <v>LAMINACION</v>
          </cell>
        </row>
        <row r="4141">
          <cell r="C4141" t="str">
            <v>01-5299</v>
          </cell>
          <cell r="D4141" t="str">
            <v>TXPCSC023A002</v>
          </cell>
          <cell r="E4141" t="str">
            <v xml:space="preserve">PEPSI-COLA VENEZUELA, C.A. </v>
          </cell>
          <cell r="F4141" t="str">
            <v>ETIQUETA IMPRESA SEVEN UP CERO 2 L</v>
          </cell>
          <cell r="G4141" t="str">
            <v>CX</v>
          </cell>
          <cell r="H4141" t="str">
            <v>CORTE</v>
          </cell>
        </row>
        <row r="4142">
          <cell r="C4142" t="str">
            <v>01-5299</v>
          </cell>
          <cell r="D4142" t="str">
            <v>TXPCSC023A002</v>
          </cell>
          <cell r="E4142" t="str">
            <v xml:space="preserve">PEPSI-COLA VENEZUELA, C.A. </v>
          </cell>
          <cell r="F4142" t="str">
            <v>ETIQUETA IMPRESA SEVEN UP CERO 2 L</v>
          </cell>
          <cell r="G4142" t="str">
            <v>CX</v>
          </cell>
          <cell r="H4142" t="str">
            <v>CORTE</v>
          </cell>
        </row>
        <row r="4143">
          <cell r="C4143" t="str">
            <v>01-5228</v>
          </cell>
          <cell r="D4143" t="str">
            <v>TXPCSC023C002</v>
          </cell>
          <cell r="E4143" t="str">
            <v xml:space="preserve">PEPSI-COLA VENEZUELA, C.A. </v>
          </cell>
          <cell r="F4143" t="str">
            <v>ETIQUETA IMPRESA SEVEN UP CERO 1,5 L</v>
          </cell>
          <cell r="G4143" t="str">
            <v>CX</v>
          </cell>
          <cell r="H4143" t="str">
            <v>CORTE</v>
          </cell>
        </row>
        <row r="4144">
          <cell r="C4144" t="str">
            <v>01-5223</v>
          </cell>
          <cell r="D4144" t="str">
            <v>TXPCSC023C002</v>
          </cell>
          <cell r="E4144" t="str">
            <v xml:space="preserve">PEPSI-COLA VENEZUELA, C.A. </v>
          </cell>
          <cell r="F4144" t="str">
            <v>ETIQUETA IMPRESA SEVEN UP CERO 1,5 L</v>
          </cell>
          <cell r="G4144" t="str">
            <v>CX</v>
          </cell>
          <cell r="H4144" t="str">
            <v>CORTE</v>
          </cell>
        </row>
        <row r="4145">
          <cell r="C4145" t="str">
            <v>01-5221</v>
          </cell>
          <cell r="D4145" t="str">
            <v>TXPCGM023C001</v>
          </cell>
          <cell r="E4145" t="str">
            <v xml:space="preserve">PEPSI-COLA VENEZUELA, C.A. </v>
          </cell>
          <cell r="F4145" t="str">
            <v>ETIQUETA IMPRESA GOLDEN MANZANA 2L</v>
          </cell>
          <cell r="G4145" t="str">
            <v>CX</v>
          </cell>
          <cell r="H4145" t="str">
            <v>CORTE</v>
          </cell>
        </row>
        <row r="4146">
          <cell r="C4146" t="str">
            <v>01-5324</v>
          </cell>
          <cell r="D4146" t="str">
            <v>TXPCGU023B001</v>
          </cell>
          <cell r="E4146" t="str">
            <v xml:space="preserve">PEPSI-COLA VENEZUELA, C.A. </v>
          </cell>
          <cell r="F4146" t="str">
            <v>ETIQUETA IMPRESA GOLDEN UVA 1,5L</v>
          </cell>
          <cell r="G4146" t="str">
            <v>CX</v>
          </cell>
          <cell r="H4146" t="str">
            <v>CORTE</v>
          </cell>
        </row>
        <row r="4147">
          <cell r="C4147" t="str">
            <v>01-5320</v>
          </cell>
          <cell r="D4147" t="str">
            <v>TXPCGU023B001</v>
          </cell>
          <cell r="E4147" t="str">
            <v xml:space="preserve">PEPSI-COLA VENEZUELA, C.A. </v>
          </cell>
          <cell r="F4147" t="str">
            <v>ETIQUETA IMPRESA GOLDEN UVA 1,5L</v>
          </cell>
          <cell r="G4147" t="str">
            <v>CX</v>
          </cell>
          <cell r="H4147" t="str">
            <v>CORTE</v>
          </cell>
        </row>
        <row r="4148">
          <cell r="C4148" t="str">
            <v>21-0526</v>
          </cell>
          <cell r="D4148" t="str">
            <v>TXNVCL096C003</v>
          </cell>
          <cell r="E4148" t="str">
            <v>NESTLE VENEZUELA, S.A.</v>
          </cell>
          <cell r="F4148" t="str">
            <v>LAMINACION IMPRESA CERELAC 400g</v>
          </cell>
          <cell r="G4148" t="str">
            <v>CX</v>
          </cell>
          <cell r="H4148" t="str">
            <v>LAMINACION</v>
          </cell>
        </row>
        <row r="4149">
          <cell r="C4149" t="str">
            <v>01-5337</v>
          </cell>
          <cell r="D4149" t="str">
            <v>TXAVEM028D001</v>
          </cell>
          <cell r="E4149" t="str">
            <v>AMCOR RIGID PACKAGING DE VENEZUELA, S.A.</v>
          </cell>
          <cell r="F4149" t="str">
            <v>ETIQUETA IMPRESA MINALBA 355cc</v>
          </cell>
          <cell r="G4149" t="str">
            <v>CX</v>
          </cell>
          <cell r="H4149" t="str">
            <v>CORTE</v>
          </cell>
        </row>
        <row r="4150">
          <cell r="C4150" t="str">
            <v>01-5335</v>
          </cell>
          <cell r="D4150" t="str">
            <v>TXAVEM028A001</v>
          </cell>
          <cell r="E4150" t="str">
            <v>AMCOR RIGID PACKAGING DE VENEZUELA, S.A.</v>
          </cell>
          <cell r="F4150" t="str">
            <v>ETIQUETA IMPRESA MINALBA 1,5 L</v>
          </cell>
          <cell r="G4150" t="str">
            <v>CX</v>
          </cell>
          <cell r="H4150" t="str">
            <v>CORTE</v>
          </cell>
        </row>
        <row r="4151">
          <cell r="C4151" t="str">
            <v>21-0527</v>
          </cell>
          <cell r="D4151" t="str">
            <v>TXNVCL096B003</v>
          </cell>
          <cell r="E4151" t="str">
            <v>NESTLE VENEZUELA, S.A.</v>
          </cell>
          <cell r="F4151" t="str">
            <v>LAMINACION IMPRESA CERELAC 900g</v>
          </cell>
          <cell r="G4151" t="str">
            <v>CX</v>
          </cell>
          <cell r="H4151" t="str">
            <v>LAMINACION</v>
          </cell>
        </row>
        <row r="4152">
          <cell r="C4152" t="str">
            <v>01-5318</v>
          </cell>
          <cell r="D4152" t="str">
            <v>TXPADF040B002</v>
          </cell>
          <cell r="E4152" t="str">
            <v>PEPSICO ALIMENTOS, S.C.A.</v>
          </cell>
          <cell r="F4152" t="str">
            <v>LAMINACION IMPRESA DORITOS FLAMIN HOT 42g.</v>
          </cell>
          <cell r="G4152" t="str">
            <v>CX</v>
          </cell>
          <cell r="H4152" t="str">
            <v>LAMINACION</v>
          </cell>
        </row>
        <row r="4153">
          <cell r="C4153" t="str">
            <v>01-5316</v>
          </cell>
          <cell r="D4153" t="str">
            <v>TXPACF040A002</v>
          </cell>
          <cell r="E4153" t="str">
            <v>PEPSICO ALIMENTOS, S.C.A.</v>
          </cell>
          <cell r="F4153" t="str">
            <v>LAMINACION IMPRESA CHEETOS FLAMIN HOT 120g.</v>
          </cell>
          <cell r="G4153" t="str">
            <v>CX</v>
          </cell>
          <cell r="H4153" t="str">
            <v>LAMINACION</v>
          </cell>
        </row>
        <row r="4154">
          <cell r="C4154" t="str">
            <v>01-5341</v>
          </cell>
          <cell r="D4154" t="str">
            <v>TXPCGP023D001</v>
          </cell>
          <cell r="E4154" t="str">
            <v xml:space="preserve">PEPSI-COLA VENEZUELA, C.A. </v>
          </cell>
          <cell r="F4154" t="str">
            <v>ETIQUETA IMPRESA GOLDEN PIÑA 2L</v>
          </cell>
          <cell r="G4154" t="str">
            <v>CX</v>
          </cell>
          <cell r="H4154" t="str">
            <v>CORTE</v>
          </cell>
        </row>
        <row r="4155">
          <cell r="C4155" t="str">
            <v>01-5340</v>
          </cell>
          <cell r="D4155" t="str">
            <v>TXPCGP023D001</v>
          </cell>
          <cell r="E4155" t="str">
            <v xml:space="preserve">PEPSI-COLA VENEZUELA, C.A. </v>
          </cell>
          <cell r="F4155" t="str">
            <v>ETIQUETA IMPRESA GOLDEN PIÑA 2L</v>
          </cell>
          <cell r="G4155" t="str">
            <v>CX</v>
          </cell>
          <cell r="H4155" t="str">
            <v>CORTE</v>
          </cell>
        </row>
        <row r="4156">
          <cell r="C4156" t="str">
            <v>01-5295</v>
          </cell>
          <cell r="D4156" t="str">
            <v>TXDNCX070B001</v>
          </cell>
          <cell r="E4156" t="str">
            <v>DISTRIBUIDORA NACIONAL 2000, C.A.</v>
          </cell>
          <cell r="F4156" t="str">
            <v>LAMINACION IMPRESA CAFÉ ANZOATEGUI CALIDAD EXTRA 200g</v>
          </cell>
          <cell r="G4156" t="str">
            <v>CX</v>
          </cell>
          <cell r="H4156" t="str">
            <v>LAMINACION</v>
          </cell>
        </row>
        <row r="4157">
          <cell r="C4157" t="str">
            <v>01-5332</v>
          </cell>
          <cell r="D4157" t="str">
            <v>TXDNMM070A001</v>
          </cell>
          <cell r="E4157" t="str">
            <v>DISTRIBUIDORA NACIONAL 2000, C.A.</v>
          </cell>
          <cell r="F4157" t="str">
            <v>LAMINACION IMPRESA CAFÉ MAS POR MENOS PREMIUM 200g</v>
          </cell>
          <cell r="G4157" t="str">
            <v>CX</v>
          </cell>
          <cell r="H4157" t="str">
            <v>LAMINACION</v>
          </cell>
        </row>
        <row r="4158">
          <cell r="C4158" t="str">
            <v>01-5219</v>
          </cell>
          <cell r="D4158" t="str">
            <v>TXPCPF023C003</v>
          </cell>
          <cell r="E4158" t="str">
            <v xml:space="preserve">PEPSI-COLA VENEZUELA, C.A. </v>
          </cell>
          <cell r="F4158" t="str">
            <v>ETIQUETA IMPRESA PEPSI FREE 2 L</v>
          </cell>
          <cell r="G4158" t="str">
            <v>CX</v>
          </cell>
          <cell r="H4158" t="str">
            <v>CORTE</v>
          </cell>
        </row>
        <row r="4159">
          <cell r="C4159" t="str">
            <v>01-5326</v>
          </cell>
          <cell r="D4159" t="str">
            <v>TXCPEM023A001</v>
          </cell>
          <cell r="E4159" t="str">
            <v>CERVECERIA POLAR,C.A.</v>
          </cell>
          <cell r="F4159" t="str">
            <v>ETIQUETA IMPRESA MALTIN POLAR 1,5 L</v>
          </cell>
          <cell r="G4159" t="str">
            <v>CX</v>
          </cell>
          <cell r="H4159" t="str">
            <v>CORTE</v>
          </cell>
        </row>
        <row r="4160">
          <cell r="C4160" t="str">
            <v>01-5336</v>
          </cell>
          <cell r="D4160" t="str">
            <v>TXAVEM028C001</v>
          </cell>
          <cell r="E4160" t="str">
            <v>AMCOR RIGID PACKAGING DE VENEZUELA, S.A.</v>
          </cell>
          <cell r="F4160" t="str">
            <v>ETIQUETA IMPRESA MINALBA 600 cc</v>
          </cell>
          <cell r="G4160" t="str">
            <v>CX</v>
          </cell>
          <cell r="H4160" t="str">
            <v>CORTE</v>
          </cell>
        </row>
        <row r="4161">
          <cell r="C4161" t="str">
            <v>01-5323</v>
          </cell>
          <cell r="D4161" t="str">
            <v>TXPCEP023B003</v>
          </cell>
          <cell r="E4161" t="str">
            <v xml:space="preserve">PEPSI-COLA VENEZUELA, C.A. </v>
          </cell>
          <cell r="F4161" t="str">
            <v>ETIQUETA IMPRESA PEPSI FREE 1 L</v>
          </cell>
          <cell r="G4161" t="str">
            <v>CX</v>
          </cell>
          <cell r="H4161" t="str">
            <v>CORTE</v>
          </cell>
        </row>
        <row r="4162">
          <cell r="C4162" t="str">
            <v>01-5322</v>
          </cell>
          <cell r="D4162" t="str">
            <v>TXPCEP023B003</v>
          </cell>
          <cell r="E4162" t="str">
            <v xml:space="preserve">PEPSI-COLA VENEZUELA, C.A. </v>
          </cell>
          <cell r="F4162" t="str">
            <v>ETIQUETA IMPRESA PEPSI FREE 1 L</v>
          </cell>
          <cell r="G4162" t="str">
            <v>CX</v>
          </cell>
          <cell r="H4162" t="str">
            <v>CORTE</v>
          </cell>
        </row>
        <row r="4163">
          <cell r="C4163" t="str">
            <v>01-5338</v>
          </cell>
          <cell r="D4163" t="str">
            <v>TMGCOY029A001</v>
          </cell>
          <cell r="E4163" t="str">
            <v>GENIA CARE, C.A.</v>
          </cell>
          <cell r="F4163" t="str">
            <v>ENVOLTORIOS IMPRESO ORTOBAN VENDAS YESO</v>
          </cell>
          <cell r="G4163" t="str">
            <v>MCL</v>
          </cell>
          <cell r="H4163" t="str">
            <v>CORTE</v>
          </cell>
        </row>
        <row r="4164">
          <cell r="C4164" t="str">
            <v>01-5338</v>
          </cell>
          <cell r="D4164" t="str">
            <v>TMGCOY029A001</v>
          </cell>
          <cell r="E4164" t="str">
            <v>GENIA CARE, C.A.</v>
          </cell>
          <cell r="F4164" t="str">
            <v>ENVOLTORIOS IMPRESO ORTOBAN VENDAS YESO</v>
          </cell>
          <cell r="G4164" t="str">
            <v>MCL</v>
          </cell>
          <cell r="H4164" t="str">
            <v>CORTE</v>
          </cell>
        </row>
        <row r="4165">
          <cell r="C4165" t="str">
            <v>01-5345</v>
          </cell>
          <cell r="D4165" t="str">
            <v>TXPCPV023B001</v>
          </cell>
          <cell r="E4165" t="str">
            <v xml:space="preserve">PEPSI-COLA VENEZUELA, C.A. </v>
          </cell>
          <cell r="F4165" t="str">
            <v>ETIQUETA IMPRESA PEPSI FREE PROMO CHAMPIONS VINI Jr.2L</v>
          </cell>
          <cell r="G4165" t="str">
            <v>CX</v>
          </cell>
          <cell r="H4165" t="str">
            <v>CORTE</v>
          </cell>
        </row>
        <row r="4166">
          <cell r="C4166" t="str">
            <v>01-5348</v>
          </cell>
          <cell r="D4166" t="str">
            <v>TXPCPV023C001</v>
          </cell>
          <cell r="E4166" t="str">
            <v xml:space="preserve">PEPSI-COLA VENEZUELA, C.A. </v>
          </cell>
          <cell r="F4166" t="str">
            <v>ETIQUETA IMPRESA PEPSI ZERO PROMO CHAMPIONS VINI Jr.2L</v>
          </cell>
          <cell r="G4166" t="str">
            <v>CX</v>
          </cell>
          <cell r="H4166" t="str">
            <v>CORTE</v>
          </cell>
        </row>
        <row r="4167">
          <cell r="C4167" t="str">
            <v>01-5347</v>
          </cell>
          <cell r="D4167" t="str">
            <v>TXPCPV023A001</v>
          </cell>
          <cell r="E4167" t="str">
            <v xml:space="preserve">PEPSI-COLA VENEZUELA, C.A. </v>
          </cell>
          <cell r="F4167" t="str">
            <v>ETIQUETA IMPRESA PEPSI FREE PROMO CHAMPIONS VINI JR 1.5L</v>
          </cell>
          <cell r="G4167" t="str">
            <v>CX</v>
          </cell>
          <cell r="H4167" t="str">
            <v>CORTE</v>
          </cell>
        </row>
        <row r="4168">
          <cell r="C4168" t="str">
            <v>01-5346</v>
          </cell>
          <cell r="D4168" t="str">
            <v>TXPCPV023A001</v>
          </cell>
          <cell r="E4168" t="str">
            <v xml:space="preserve">PEPSI-COLA VENEZUELA, C.A. </v>
          </cell>
          <cell r="F4168" t="str">
            <v>ETIQUETA IMPRESA PEPSI FREE PROMO CHAMPIONS VINI JR 1.5L</v>
          </cell>
          <cell r="G4168" t="str">
            <v>CX</v>
          </cell>
          <cell r="H4168" t="str">
            <v>CORTE</v>
          </cell>
        </row>
        <row r="4169">
          <cell r="C4169" t="str">
            <v>01-5319</v>
          </cell>
          <cell r="D4169" t="str">
            <v>TXPACC040A001</v>
          </cell>
          <cell r="E4169" t="str">
            <v>PEPSICO ALIMENTOS, S.C.A.</v>
          </cell>
          <cell r="F4169" t="str">
            <v>LAMINACION IMPRESA CHICHARRON PARRILLERO 85g</v>
          </cell>
          <cell r="G4169" t="str">
            <v>CX</v>
          </cell>
          <cell r="H4169" t="str">
            <v>LAMINACION</v>
          </cell>
        </row>
        <row r="4170">
          <cell r="C4170" t="str">
            <v>01-5306</v>
          </cell>
          <cell r="D4170" t="str">
            <v>TXPARP040B002</v>
          </cell>
          <cell r="E4170" t="str">
            <v>PEPSICO ALIMENTOS, S.C.A.</v>
          </cell>
          <cell r="F4170" t="str">
            <v>LAMINACION IMPRESA RAQUETY PICANTE 36g</v>
          </cell>
          <cell r="G4170" t="str">
            <v>CX</v>
          </cell>
          <cell r="H4170" t="str">
            <v>LAMINACION</v>
          </cell>
        </row>
        <row r="4171">
          <cell r="C4171" t="str">
            <v>01-5349</v>
          </cell>
          <cell r="D4171" t="str">
            <v>TXPATP040A001</v>
          </cell>
          <cell r="E4171" t="str">
            <v>PEPSICO ALIMENTOS, S.C.A.</v>
          </cell>
          <cell r="F4171" t="str">
            <v xml:space="preserve">LAMINACIÓN IMPRESA TORTILLITAS PICANTE 190g </v>
          </cell>
          <cell r="G4171" t="str">
            <v>CX</v>
          </cell>
          <cell r="H4171" t="str">
            <v>LAMINACION</v>
          </cell>
        </row>
        <row r="4172">
          <cell r="C4172" t="str">
            <v>01-5312</v>
          </cell>
          <cell r="D4172" t="str">
            <v>TXPATS040A001</v>
          </cell>
          <cell r="E4172" t="str">
            <v>PEPSICO ALIMENTOS, S.C.A.</v>
          </cell>
          <cell r="F4172" t="str">
            <v xml:space="preserve">LAMINACION IMPRESA JACKS TORTILLITAS QUESO 190g </v>
          </cell>
          <cell r="G4172" t="str">
            <v>CX</v>
          </cell>
          <cell r="H4172" t="str">
            <v>LAMINACION</v>
          </cell>
        </row>
        <row r="4173">
          <cell r="C4173" t="str">
            <v>01-5339</v>
          </cell>
          <cell r="D4173" t="str">
            <v>TXPANP040C001</v>
          </cell>
          <cell r="E4173" t="str">
            <v>PEPSICO ALIMENTOS, S.C.A.</v>
          </cell>
          <cell r="F4173" t="str">
            <v>LAMINACION IMPRESA NATUCHIP PLATANITOS 42g</v>
          </cell>
          <cell r="G4173" t="str">
            <v>CX</v>
          </cell>
          <cell r="H4173" t="str">
            <v>LAMINACION</v>
          </cell>
        </row>
        <row r="4174">
          <cell r="C4174" t="str">
            <v>01-5314</v>
          </cell>
          <cell r="D4174" t="str">
            <v>TXPATT045A001</v>
          </cell>
          <cell r="E4174" t="str">
            <v>PEPSICO ALIMENTOS, S.C.A.</v>
          </cell>
          <cell r="F4174" t="str">
            <v>LAMIACION IMPRESA TOSTITOS 400g</v>
          </cell>
          <cell r="G4174" t="str">
            <v>CX</v>
          </cell>
          <cell r="H4174" t="str">
            <v>LAMINACION</v>
          </cell>
        </row>
        <row r="4175">
          <cell r="C4175" t="str">
            <v>01-5313</v>
          </cell>
          <cell r="D4175" t="str">
            <v>TXPATT040A001</v>
          </cell>
          <cell r="E4175" t="str">
            <v>PEPSICO ALIMENTOS, S.C.A.</v>
          </cell>
          <cell r="F4175" t="str">
            <v>LAMINACION IMPRESA TOSTITOS 140g</v>
          </cell>
          <cell r="G4175" t="str">
            <v>CX</v>
          </cell>
          <cell r="H4175" t="str">
            <v>LAMINACION</v>
          </cell>
        </row>
        <row r="4176">
          <cell r="C4176" t="str">
            <v>01-5362</v>
          </cell>
          <cell r="D4176" t="str">
            <v>TXPANP040C001</v>
          </cell>
          <cell r="E4176" t="str">
            <v>PEPSICO ALIMENTOS, S.C.A.</v>
          </cell>
          <cell r="F4176" t="str">
            <v>LAMINACION IMPRESA NATUCHIP PLATANITOS 42g</v>
          </cell>
          <cell r="G4176" t="str">
            <v>CX</v>
          </cell>
          <cell r="H4176" t="str">
            <v>LAMINACION</v>
          </cell>
        </row>
        <row r="4177">
          <cell r="C4177" t="str">
            <v>000PP</v>
          </cell>
          <cell r="D4177" t="str">
            <v>000PP</v>
          </cell>
          <cell r="E4177" t="str">
            <v>PARADA PROGRAMADA</v>
          </cell>
          <cell r="F4177" t="str">
            <v>PARADA PROGRAMADA</v>
          </cell>
          <cell r="G4177" t="str">
            <v>CX</v>
          </cell>
          <cell r="H4177" t="str">
            <v>TODAS</v>
          </cell>
        </row>
        <row r="4178">
          <cell r="C4178" t="str">
            <v>01-5364</v>
          </cell>
          <cell r="D4178" t="str">
            <v>TXPARO040A002</v>
          </cell>
          <cell r="E4178" t="str">
            <v>PEPSICO ALIMENTOS, S.C.A.</v>
          </cell>
          <cell r="F4178" t="str">
            <v>LAMINACION IMPRESA RUFFLES ORIGINAL 125g</v>
          </cell>
          <cell r="G4178" t="str">
            <v>CX</v>
          </cell>
          <cell r="H4178" t="str">
            <v>LAMINACION</v>
          </cell>
        </row>
        <row r="4179">
          <cell r="C4179" t="str">
            <v>01-5366</v>
          </cell>
          <cell r="D4179" t="str">
            <v>TXPAPM040A001</v>
          </cell>
          <cell r="E4179" t="str">
            <v>PEPSICO ALIMENTOS, S.C.A.</v>
          </cell>
          <cell r="F4179" t="str">
            <v>LAMINACION IMPRESA PEPITO MUNDO MARINO 80g</v>
          </cell>
          <cell r="G4179" t="str">
            <v>CX</v>
          </cell>
          <cell r="H4179" t="str">
            <v>LAMINACION</v>
          </cell>
        </row>
        <row r="4180">
          <cell r="C4180" t="str">
            <v>01-5365</v>
          </cell>
          <cell r="D4180" t="str">
            <v>TXPAPM031A001</v>
          </cell>
          <cell r="E4180" t="str">
            <v>PEPSICO ALIMENTOS, S.C.A.</v>
          </cell>
          <cell r="F4180" t="str">
            <v>LAMINACION IMPRESA PEPITO MUNDO MARINO 25g</v>
          </cell>
          <cell r="G4180" t="str">
            <v>CX</v>
          </cell>
          <cell r="H4180" t="str">
            <v>LAMINACION</v>
          </cell>
        </row>
        <row r="4181">
          <cell r="C4181" t="str">
            <v>01-5368</v>
          </cell>
          <cell r="D4181" t="str">
            <v>TXPARO040B003</v>
          </cell>
          <cell r="E4181" t="str">
            <v>PEPSICO ALIMENTOS, S.C.A.</v>
          </cell>
          <cell r="F4181" t="str">
            <v>LAMINACION IMPRESA RUFFLES ORIGINAL 36g (LINEA NOSOTRAS)</v>
          </cell>
          <cell r="G4181" t="str">
            <v>CX</v>
          </cell>
          <cell r="H4181" t="str">
            <v>LAMINACION</v>
          </cell>
        </row>
        <row r="4182">
          <cell r="C4182" t="str">
            <v>01-5367</v>
          </cell>
          <cell r="D4182" t="str">
            <v>TXPARO045A002</v>
          </cell>
          <cell r="E4182" t="str">
            <v>PEPSICO ALIMENTOS, S.C.A.</v>
          </cell>
          <cell r="F4182" t="str">
            <v>LAMINACION IMPRESA RUFFLES ORIGINAL 300g</v>
          </cell>
          <cell r="G4182" t="str">
            <v>CX</v>
          </cell>
          <cell r="H4182" t="str">
            <v>LAMINACION</v>
          </cell>
        </row>
        <row r="4183">
          <cell r="C4183" t="str">
            <v>01-5374</v>
          </cell>
          <cell r="D4183" t="str">
            <v>TXPARF040B004</v>
          </cell>
          <cell r="E4183" t="str">
            <v>PEPSICO ALIMENTOS, S.C.A.</v>
          </cell>
          <cell r="F4183" t="str">
            <v>LAMINACION IMPRESA RUFFLES QUESO 125g</v>
          </cell>
          <cell r="G4183" t="str">
            <v>CX</v>
          </cell>
          <cell r="H4183" t="str">
            <v>LAMINACION</v>
          </cell>
        </row>
        <row r="4184">
          <cell r="C4184" t="str">
            <v>01-5363</v>
          </cell>
          <cell r="D4184" t="str">
            <v>TXPANP040A001</v>
          </cell>
          <cell r="E4184" t="str">
            <v>PEPSICO ALIMENTOS, S.C.A.</v>
          </cell>
          <cell r="F4184" t="str">
            <v>LAMINACION IMPRESA NATUCHIPS PLATANITOS 80g</v>
          </cell>
          <cell r="G4184" t="str">
            <v>CX</v>
          </cell>
          <cell r="H4184" t="str">
            <v>LAMINACION</v>
          </cell>
        </row>
        <row r="4185">
          <cell r="C4185" t="str">
            <v>11-0036</v>
          </cell>
          <cell r="D4185" t="str">
            <v>TXAMAM040A001</v>
          </cell>
          <cell r="E4185" t="str">
            <v>AMACORP, C.A.</v>
          </cell>
          <cell r="F4185" t="str">
            <v>ETIQUETA LAMINADA IMPRESA ACEITE AMACORP 900 ml</v>
          </cell>
          <cell r="G4185" t="str">
            <v>CX</v>
          </cell>
          <cell r="H4185" t="str">
            <v>LAMINACION</v>
          </cell>
        </row>
        <row r="4186">
          <cell r="C4186" t="str">
            <v>01-5344</v>
          </cell>
          <cell r="D4186" t="str">
            <v>TMICPS042A001</v>
          </cell>
          <cell r="E4186" t="str">
            <v>INDUSTRIAS CORPAÑAL,C.A.</v>
          </cell>
          <cell r="F4186" t="str">
            <v>POLYPOUCH SILICONIZADO IMPRESO NUBES</v>
          </cell>
          <cell r="G4186" t="str">
            <v>MCL</v>
          </cell>
          <cell r="H4186" t="str">
            <v>LAMINACION</v>
          </cell>
        </row>
        <row r="4187">
          <cell r="C4187" t="str">
            <v>01-5342</v>
          </cell>
          <cell r="D4187" t="str">
            <v>TMICPS042A001</v>
          </cell>
          <cell r="E4187" t="str">
            <v>INDUSTRIAS CORPAÑAL,C.A.</v>
          </cell>
          <cell r="F4187" t="str">
            <v>POLYPOUCH SILICONIZADO IMPRESO NUBES</v>
          </cell>
          <cell r="G4187" t="str">
            <v>MCL</v>
          </cell>
          <cell r="H4187" t="str">
            <v>LAMINACION</v>
          </cell>
        </row>
        <row r="4188">
          <cell r="C4188" t="str">
            <v>11-0049</v>
          </cell>
          <cell r="D4188" t="str">
            <v>TMMCGP228A002</v>
          </cell>
          <cell r="E4188" t="str">
            <v>MONDELEZ VZ,C.A</v>
          </cell>
          <cell r="F4188" t="str">
            <v>LINNER MTP  IMPRESO GARANTIA DE PUREZA</v>
          </cell>
          <cell r="G4188" t="str">
            <v>MCL</v>
          </cell>
          <cell r="H4188" t="str">
            <v>LAMINACION</v>
          </cell>
        </row>
        <row r="4189">
          <cell r="C4189" t="str">
            <v>01-5334</v>
          </cell>
          <cell r="D4189" t="str">
            <v>TMAPFF107A003</v>
          </cell>
          <cell r="E4189" t="str">
            <v>ALIMENTOS POLAR COMERCIAL, C.A.</v>
          </cell>
          <cell r="F4189" t="str">
            <v>ETIQUETA MI GURT FRUTA FRESA 125 g</v>
          </cell>
          <cell r="G4189" t="str">
            <v>MCL</v>
          </cell>
          <cell r="H4189" t="str">
            <v>LAMINACION</v>
          </cell>
        </row>
        <row r="4190">
          <cell r="C4190" t="str">
            <v>21-0530</v>
          </cell>
          <cell r="D4190" t="str">
            <v>TXNVCP096A001</v>
          </cell>
          <cell r="E4190" t="str">
            <v>NESTLE VENEZUELA, S.A.</v>
          </cell>
          <cell r="F4190" t="str">
            <v>LAMINACION IMPRESA CAMPESINA 400g</v>
          </cell>
          <cell r="G4190" t="str">
            <v>CX</v>
          </cell>
          <cell r="H4190" t="str">
            <v>LAMINACION</v>
          </cell>
        </row>
        <row r="4191">
          <cell r="C4191" t="str">
            <v>11-0046</v>
          </cell>
          <cell r="D4191" t="str">
            <v>TMTCSA052A001</v>
          </cell>
          <cell r="E4191" t="str">
            <v>INVERSIONES TORREFACCION DEL CAFÉ, C.A</v>
          </cell>
          <cell r="F4191" t="str">
            <v>POLYPOUCH IMPRESO STICK AZUCAR AMANECER 4g</v>
          </cell>
          <cell r="G4191" t="str">
            <v>MCL</v>
          </cell>
          <cell r="H4191" t="str">
            <v>LAMINACION</v>
          </cell>
        </row>
        <row r="4192">
          <cell r="C4192" t="str">
            <v>01-5353</v>
          </cell>
          <cell r="D4192" t="str">
            <v>TMCPAM065A002</v>
          </cell>
          <cell r="E4192" t="str">
            <v>CENTRAL EL PALMAR S.A.</v>
          </cell>
          <cell r="F4192" t="str">
            <v>EMPAQUE MONOCAPA IMPRESO AZUCAR MONTALBAN 1kg</v>
          </cell>
          <cell r="G4192" t="str">
            <v>MCL</v>
          </cell>
          <cell r="H4192" t="str">
            <v>CORTE</v>
          </cell>
        </row>
        <row r="4193">
          <cell r="C4193" t="str">
            <v>01-5354</v>
          </cell>
          <cell r="D4193" t="str">
            <v>TMCPAK065A001</v>
          </cell>
          <cell r="E4193" t="str">
            <v>CENTRAL EL PALMAR S.A.</v>
          </cell>
          <cell r="F4193" t="str">
            <v>EMPAQUE MONOCAPA IMPRESO AZUCAR KONFIT 1kg</v>
          </cell>
          <cell r="G4193" t="str">
            <v>MCL</v>
          </cell>
          <cell r="H4193" t="str">
            <v>CORTE</v>
          </cell>
        </row>
        <row r="4194">
          <cell r="C4194" t="str">
            <v>01-5360</v>
          </cell>
          <cell r="D4194" t="str">
            <v>TMAPAL121A001</v>
          </cell>
          <cell r="E4194" t="str">
            <v>ALIMENTOS POLAR COMERCIAL, C.A.</v>
          </cell>
          <cell r="F4194" t="str">
            <v>ALUMINIO LAMINADO IMPRESO MAVESA 500g</v>
          </cell>
          <cell r="G4194" t="str">
            <v>MCL</v>
          </cell>
          <cell r="H4194" t="str">
            <v>LAMINACION</v>
          </cell>
        </row>
        <row r="4195">
          <cell r="C4195" t="str">
            <v>01-5361</v>
          </cell>
          <cell r="D4195" t="str">
            <v>TMAPAL121B001</v>
          </cell>
          <cell r="E4195" t="str">
            <v>ALIMENTOS POLAR COMERCIAL, C.A.</v>
          </cell>
          <cell r="F4195" t="str">
            <v>ALUMINIO LAMINADO IMPRESO MAVESA 250 g</v>
          </cell>
          <cell r="G4195" t="str">
            <v>MCL</v>
          </cell>
          <cell r="H4195" t="str">
            <v>LAMINACION</v>
          </cell>
        </row>
        <row r="4196">
          <cell r="C4196" t="str">
            <v>01-5350</v>
          </cell>
          <cell r="D4196" t="str">
            <v>TMARFS096A001</v>
          </cell>
          <cell r="E4196" t="str">
            <v>ALFONZO RIVAS &amp; CIA, C.A.</v>
          </cell>
          <cell r="F4196" t="str">
            <v>LAMINACION IMPRESA YELIGHT FUSION SILVESTRE 12g</v>
          </cell>
          <cell r="G4196" t="str">
            <v>MCL</v>
          </cell>
          <cell r="H4196" t="str">
            <v>LAMINACION</v>
          </cell>
        </row>
        <row r="4197">
          <cell r="C4197" t="str">
            <v>01-5351</v>
          </cell>
          <cell r="D4197" t="str">
            <v>TMARYS096A001</v>
          </cell>
          <cell r="E4197" t="str">
            <v>ALFONZO RIVAS &amp; CIA, C.A.</v>
          </cell>
          <cell r="F4197" t="str">
            <v>LAMINACION IMPRESA YELIGHT SIN SABOR 9g</v>
          </cell>
          <cell r="G4197" t="str">
            <v>MCL</v>
          </cell>
          <cell r="H4197" t="str">
            <v>LAMINACION</v>
          </cell>
        </row>
        <row r="4198">
          <cell r="C4198" t="str">
            <v>01-5352</v>
          </cell>
          <cell r="D4198" t="str">
            <v>TMARYC096A001</v>
          </cell>
          <cell r="E4198" t="str">
            <v>ALFONZO RIVAS &amp; CIA, C.A.</v>
          </cell>
          <cell r="F4198" t="str">
            <v>LAMINACION IMPRESA YELIGHT CEREZA 12 g</v>
          </cell>
          <cell r="G4198" t="str">
            <v>MCL</v>
          </cell>
          <cell r="H4198" t="str">
            <v>LAMINACION</v>
          </cell>
        </row>
        <row r="4199">
          <cell r="C4199" t="str">
            <v>21-0531</v>
          </cell>
          <cell r="D4199" t="str">
            <v>TXNVNR096A001</v>
          </cell>
          <cell r="E4199" t="str">
            <v>NESTLE VENEZUELA, S.A.</v>
          </cell>
          <cell r="F4199" t="str">
            <v>LAMINACION IMPRESA CAMPESINA NUTRIRINDE 400g</v>
          </cell>
          <cell r="G4199" t="str">
            <v>CX</v>
          </cell>
          <cell r="H4199" t="str">
            <v>LAMINACION</v>
          </cell>
        </row>
        <row r="4200">
          <cell r="C4200" t="str">
            <v>01-5375</v>
          </cell>
          <cell r="D4200" t="str">
            <v>TXPARQ045A004</v>
          </cell>
          <cell r="E4200" t="str">
            <v>PEPSICO ALIMENTOS, S.C.A.</v>
          </cell>
          <cell r="F4200" t="str">
            <v>LAMINACION IMPRESA RUFFLES QUESO 300g (LINEA NOSOTRAS)</v>
          </cell>
          <cell r="G4200" t="str">
            <v>CX</v>
          </cell>
          <cell r="H4200" t="str">
            <v>LAMINACION</v>
          </cell>
        </row>
        <row r="4201">
          <cell r="C4201" t="str">
            <v>01-5371</v>
          </cell>
          <cell r="D4201" t="str">
            <v>TXPATR040A003</v>
          </cell>
          <cell r="E4201" t="str">
            <v>PEPSICO ALIMENTOS, S.C.A.</v>
          </cell>
          <cell r="F4201" t="str">
            <v>LAMINACION IMPRESA DE TODITO RESUELTO 130g</v>
          </cell>
          <cell r="G4201" t="str">
            <v>CX</v>
          </cell>
          <cell r="H4201" t="str">
            <v>LAMINACION</v>
          </cell>
        </row>
        <row r="4202">
          <cell r="C4202" t="str">
            <v>01-5372</v>
          </cell>
          <cell r="D4202" t="str">
            <v>TXPATR049C003</v>
          </cell>
          <cell r="E4202" t="str">
            <v>PEPSICO ALIMENTOS, S.C.A.</v>
          </cell>
          <cell r="F4202" t="str">
            <v>LAMINACION IMPRESA DE TODITO RESUELTO XXL 400g</v>
          </cell>
          <cell r="G4202" t="str">
            <v>CX</v>
          </cell>
          <cell r="H4202" t="str">
            <v>LAMINACION</v>
          </cell>
        </row>
        <row r="4203">
          <cell r="C4203" t="str">
            <v>01-5369</v>
          </cell>
          <cell r="D4203" t="str">
            <v>TXPACF040A002</v>
          </cell>
          <cell r="E4203" t="str">
            <v>PEPSICO ALIMENTOS, S.C.A.</v>
          </cell>
          <cell r="F4203" t="str">
            <v>LAMINACION IMPRESA CHEETOS FLAMIN HOT 120g.</v>
          </cell>
          <cell r="G4203" t="str">
            <v>CX</v>
          </cell>
          <cell r="H4203" t="str">
            <v>LAMINACION</v>
          </cell>
        </row>
        <row r="4204">
          <cell r="C4204" t="str">
            <v>01-5373</v>
          </cell>
          <cell r="D4204" t="str">
            <v>TXPACF040B002</v>
          </cell>
          <cell r="E4204" t="str">
            <v>PEPSICO ALIMENTOS, S.C.A.</v>
          </cell>
          <cell r="F4204" t="str">
            <v>LAMINACION IMPRESA CHEETOS FLAMIN HOT 38g.</v>
          </cell>
          <cell r="G4204" t="str">
            <v>CX</v>
          </cell>
          <cell r="H4204" t="str">
            <v>LAMINACION</v>
          </cell>
        </row>
        <row r="4205">
          <cell r="C4205" t="str">
            <v>01-5356</v>
          </cell>
          <cell r="D4205" t="str">
            <v>TXAVEM028C001</v>
          </cell>
          <cell r="E4205" t="str">
            <v>AMCOR RIGID PACKAGING DE VENEZUELA, S.A.</v>
          </cell>
          <cell r="F4205" t="str">
            <v>ETIQUETA IMPRESA MINALBA 600 cc</v>
          </cell>
          <cell r="G4205" t="str">
            <v>CX</v>
          </cell>
          <cell r="H4205" t="str">
            <v>CORTE</v>
          </cell>
        </row>
        <row r="4206">
          <cell r="C4206" t="str">
            <v>01-5357</v>
          </cell>
          <cell r="D4206" t="str">
            <v>TXAVEM028D001</v>
          </cell>
          <cell r="E4206" t="str">
            <v>AMCOR RIGID PACKAGING DE VENEZUELA, S.A.</v>
          </cell>
          <cell r="F4206" t="str">
            <v>ETIQUETA IMPRESA MINALBA 355cc</v>
          </cell>
          <cell r="G4206" t="str">
            <v>CX</v>
          </cell>
          <cell r="H4206" t="str">
            <v>CORTE</v>
          </cell>
        </row>
        <row r="4207">
          <cell r="C4207" t="str">
            <v>01-5358</v>
          </cell>
          <cell r="D4207" t="str">
            <v>TXAVEM028B001</v>
          </cell>
          <cell r="E4207" t="str">
            <v>AMCOR RIGID PACKAGING DE VENEZUELA, S.A.</v>
          </cell>
          <cell r="F4207" t="str">
            <v>ETIQUETA  IMPRESA MINALBA 5 L</v>
          </cell>
          <cell r="G4207" t="str">
            <v>CX</v>
          </cell>
          <cell r="H4207" t="str">
            <v>CORTE</v>
          </cell>
        </row>
        <row r="4208">
          <cell r="C4208" t="str">
            <v>21-0534</v>
          </cell>
          <cell r="D4208" t="str">
            <v>TXNVND096A001</v>
          </cell>
          <cell r="E4208" t="str">
            <v>NESTLE VENEZUELA, S.A.</v>
          </cell>
          <cell r="F4208" t="str">
            <v>LAMINACION IMPRESA NIDO FORTICRECE 800g</v>
          </cell>
          <cell r="G4208" t="str">
            <v>CX</v>
          </cell>
          <cell r="H4208" t="str">
            <v>LAMINACION</v>
          </cell>
        </row>
        <row r="4209">
          <cell r="C4209" t="str">
            <v>01-5385</v>
          </cell>
          <cell r="D4209" t="str">
            <v>TXPCGM023B001</v>
          </cell>
          <cell r="E4209" t="str">
            <v xml:space="preserve">PEPSI-COLA VENEZUELA, C.A. </v>
          </cell>
          <cell r="F4209" t="str">
            <v>ETIQUETA IMPRESA GOLDEN MANZANA 1,5L</v>
          </cell>
          <cell r="G4209" t="str">
            <v>CX</v>
          </cell>
          <cell r="H4209" t="str">
            <v>CORTE</v>
          </cell>
        </row>
        <row r="4210">
          <cell r="C4210" t="str">
            <v>01-5386</v>
          </cell>
          <cell r="D4210" t="str">
            <v>TXPCGM023A002</v>
          </cell>
          <cell r="E4210" t="str">
            <v xml:space="preserve">PEPSI-COLA VENEZUELA, C.A. </v>
          </cell>
          <cell r="F4210" t="str">
            <v>ETIQUETA IMPRESA GOLDEN MANZANA 1 L</v>
          </cell>
          <cell r="G4210" t="str">
            <v>CX</v>
          </cell>
          <cell r="H4210" t="str">
            <v>CORTE</v>
          </cell>
        </row>
        <row r="4211">
          <cell r="C4211" t="str">
            <v>01-5387</v>
          </cell>
          <cell r="D4211" t="str">
            <v>TXPCGK023A001</v>
          </cell>
          <cell r="E4211" t="str">
            <v xml:space="preserve">PEPSI-COLA VENEZUELA, C.A. </v>
          </cell>
          <cell r="F4211" t="str">
            <v>ETIQUETA IMPRESA GOLDEN KOLITA 1L</v>
          </cell>
          <cell r="G4211" t="str">
            <v>CX</v>
          </cell>
          <cell r="H4211" t="str">
            <v>CORTE</v>
          </cell>
        </row>
        <row r="4212">
          <cell r="C4212" t="str">
            <v>01-5388</v>
          </cell>
          <cell r="D4212" t="str">
            <v>TXPCSC023D001</v>
          </cell>
          <cell r="E4212" t="str">
            <v xml:space="preserve">PEPSI-COLA VENEZUELA, C.A. </v>
          </cell>
          <cell r="F4212" t="str">
            <v>ETIQUETA IMPRESA SEVEN UP CERO 1 L</v>
          </cell>
          <cell r="G4212" t="str">
            <v>CX</v>
          </cell>
          <cell r="H4212" t="str">
            <v>CORTE</v>
          </cell>
        </row>
        <row r="4213">
          <cell r="C4213" t="str">
            <v>01-5389</v>
          </cell>
          <cell r="D4213" t="str">
            <v>TXPCGM023A002</v>
          </cell>
          <cell r="E4213" t="str">
            <v xml:space="preserve">PEPSI-COLA VENEZUELA, C.A. </v>
          </cell>
          <cell r="F4213" t="str">
            <v>ETIQUETA IMPRESA GOLDEN MANZANA 1 L</v>
          </cell>
          <cell r="G4213" t="str">
            <v>CX</v>
          </cell>
          <cell r="H4213" t="str">
            <v>CORTE</v>
          </cell>
        </row>
        <row r="4214">
          <cell r="C4214" t="str">
            <v>01-5390</v>
          </cell>
          <cell r="D4214" t="str">
            <v>TXPCGM023B001</v>
          </cell>
          <cell r="E4214" t="str">
            <v xml:space="preserve">PEPSI-COLA VENEZUELA, C.A. </v>
          </cell>
          <cell r="F4214" t="str">
            <v>ETIQUETA IMPRESA GOLDEN MANZANA 1,5L</v>
          </cell>
          <cell r="G4214" t="str">
            <v>CX</v>
          </cell>
          <cell r="H4214" t="str">
            <v>CORTE</v>
          </cell>
        </row>
        <row r="4215">
          <cell r="C4215" t="str">
            <v>01-5391</v>
          </cell>
          <cell r="D4215" t="str">
            <v>TXPCGK023A001</v>
          </cell>
          <cell r="E4215" t="str">
            <v xml:space="preserve">PEPSI-COLA VENEZUELA, C.A. </v>
          </cell>
          <cell r="F4215" t="str">
            <v>ETIQUETA IMPRESA GOLDEN KOLITA 1L</v>
          </cell>
          <cell r="G4215" t="str">
            <v>CX</v>
          </cell>
          <cell r="H4215" t="str">
            <v>CORTE</v>
          </cell>
        </row>
        <row r="4216">
          <cell r="C4216" t="str">
            <v>01-5392</v>
          </cell>
          <cell r="D4216" t="str">
            <v>TXPCSC023D001</v>
          </cell>
          <cell r="E4216" t="str">
            <v xml:space="preserve">PEPSI-COLA VENEZUELA, C.A. </v>
          </cell>
          <cell r="F4216" t="str">
            <v>ETIQUETA IMPRESA SEVEN UP CERO 1 L</v>
          </cell>
          <cell r="G4216" t="str">
            <v>CX</v>
          </cell>
          <cell r="H4216" t="str">
            <v>CORTE</v>
          </cell>
        </row>
        <row r="4217">
          <cell r="C4217" t="str">
            <v>01-5343</v>
          </cell>
          <cell r="D4217" t="str">
            <v>TMICPS0420002</v>
          </cell>
          <cell r="E4217" t="str">
            <v>INDUSTRIAS CORPAÑAL,C.A.</v>
          </cell>
          <cell r="F4217" t="str">
            <v>POLYPOUCH SILICONIZADO SIN IMPRESIÓN</v>
          </cell>
          <cell r="G4217" t="str">
            <v>MCL</v>
          </cell>
          <cell r="H4217" t="str">
            <v>LAMINACION</v>
          </cell>
        </row>
        <row r="4218">
          <cell r="C4218" t="str">
            <v>01-5315</v>
          </cell>
          <cell r="D4218" t="str">
            <v>TXPAJS040C003</v>
          </cell>
          <cell r="E4218" t="str">
            <v>PEPSICO ALIMENTOS, S.C.A.</v>
          </cell>
          <cell r="F4218" t="str">
            <v>LAMINACION IMPRESA PAPAS JACKS SAL 80g(linea nosotras)</v>
          </cell>
          <cell r="G4218" t="str">
            <v>CX</v>
          </cell>
          <cell r="H4218" t="str">
            <v>LAMINACION</v>
          </cell>
        </row>
        <row r="4219">
          <cell r="C4219" t="str">
            <v>01-5373</v>
          </cell>
          <cell r="D4219" t="str">
            <v>TXPACF040B002</v>
          </cell>
          <cell r="E4219" t="str">
            <v>PEPSICO ALIMENTOS, S.C.A.</v>
          </cell>
          <cell r="F4219" t="str">
            <v>LAMINACION IMPRESA CHEETOS FLAMIN HOT 38g.</v>
          </cell>
          <cell r="G4219" t="str">
            <v>CX</v>
          </cell>
          <cell r="H4219" t="str">
            <v>LAMINACION</v>
          </cell>
        </row>
        <row r="4220">
          <cell r="C4220" t="str">
            <v>11-0040</v>
          </cell>
          <cell r="D4220" t="str">
            <v>TXTFCA050B001</v>
          </cell>
          <cell r="E4220" t="str">
            <v>INVERSIONES TORREFACCION DEL CAFÉ, C.A</v>
          </cell>
          <cell r="F4220" t="str">
            <v>LAMINACION IMPRESA CAFÉ AMANECER MOLIDO GOURMET 500g</v>
          </cell>
          <cell r="G4220" t="str">
            <v>CX</v>
          </cell>
          <cell r="H4220" t="str">
            <v>LAMINACION</v>
          </cell>
        </row>
        <row r="4221">
          <cell r="C4221" t="str">
            <v>11-0039</v>
          </cell>
          <cell r="D4221" t="str">
            <v>TXTFCA050A001</v>
          </cell>
          <cell r="E4221" t="str">
            <v>INVERSIONES TORREFACCION DEL CAFÉ, C.A</v>
          </cell>
          <cell r="F4221" t="str">
            <v>LAMINACION IMPRESA CAFÉ AMANECER MOLIDO GOURMET 200g</v>
          </cell>
          <cell r="G4221" t="str">
            <v>CX</v>
          </cell>
          <cell r="H4221" t="str">
            <v>LAMINACION</v>
          </cell>
        </row>
        <row r="4222">
          <cell r="C4222" t="str">
            <v>01-5404</v>
          </cell>
          <cell r="D4222" t="str">
            <v>TMSSAL1190110</v>
          </cell>
          <cell r="E4222" t="str">
            <v>ETIQUETAS SOL SIL C.A</v>
          </cell>
          <cell r="F4222" t="str">
            <v>ALUMINIO LAMINADO SIN IMPRESIÓN</v>
          </cell>
          <cell r="G4222" t="str">
            <v>MCL</v>
          </cell>
          <cell r="H4222" t="str">
            <v>CORTE</v>
          </cell>
        </row>
        <row r="4223">
          <cell r="C4223" t="str">
            <v>11-0038</v>
          </cell>
          <cell r="D4223" t="str">
            <v>TXTFCA036C001</v>
          </cell>
          <cell r="E4223" t="str">
            <v>INVERSIONES TORREFACCION DEL CAFÉ, C.A</v>
          </cell>
          <cell r="F4223" t="str">
            <v xml:space="preserve">LAMINACION IMPRESA CAFÉ AMANECER MOLIDO GOURMET 100g </v>
          </cell>
          <cell r="G4223" t="str">
            <v>CX</v>
          </cell>
          <cell r="H4223" t="str">
            <v>LAMINACION</v>
          </cell>
        </row>
        <row r="4224">
          <cell r="C4224" t="str">
            <v>11-0042</v>
          </cell>
          <cell r="D4224" t="str">
            <v>TXTFDN036C001</v>
          </cell>
          <cell r="E4224" t="str">
            <v>INVERSIONES TORREFACCION DEL CAFÉ, C.A</v>
          </cell>
          <cell r="F4224" t="str">
            <v>LAMINACION IMPRESA CAFÉ DELLA NONNA MOLIDO GOURMET 100g</v>
          </cell>
          <cell r="G4224" t="str">
            <v>CX</v>
          </cell>
          <cell r="H4224" t="str">
            <v>LAMINACION</v>
          </cell>
        </row>
        <row r="4225">
          <cell r="C4225" t="str">
            <v>11-0043</v>
          </cell>
          <cell r="D4225" t="str">
            <v>TXTFDN050A001</v>
          </cell>
          <cell r="E4225" t="str">
            <v>INVERSIONES TORREFACCION DEL CAFÉ, C.A</v>
          </cell>
          <cell r="F4225" t="str">
            <v>LAMINACION IMPRESA CAFÉ DELLA NONNA MOLIDO GOURMET 200 g.</v>
          </cell>
          <cell r="G4225" t="str">
            <v>CX</v>
          </cell>
          <cell r="H4225" t="str">
            <v>LAMINACION</v>
          </cell>
        </row>
        <row r="4226">
          <cell r="C4226" t="str">
            <v>11-0037</v>
          </cell>
          <cell r="D4226" t="str">
            <v>TMTCAV129A001</v>
          </cell>
          <cell r="E4226" t="str">
            <v>INVERSIONES TORREFACCION DEL CAFÉ, C.A</v>
          </cell>
          <cell r="F4226" t="str">
            <v>LAMINACION IMPRESA CAFÉ AMANECER AL VACIO 250g</v>
          </cell>
          <cell r="G4226" t="str">
            <v>MCL</v>
          </cell>
          <cell r="H4226" t="str">
            <v>LAMINACION</v>
          </cell>
        </row>
        <row r="4227">
          <cell r="C4227" t="str">
            <v>11-0044</v>
          </cell>
          <cell r="D4227" t="str">
            <v>TXTFDN050B001</v>
          </cell>
          <cell r="E4227" t="str">
            <v>INVERSIONES TORREFACCION DEL CAFÉ, C.A</v>
          </cell>
          <cell r="F4227" t="str">
            <v>LAMINACION IMPRESA CAFÉ DELLA NONNA MOLIDO GOURMET 500 g.</v>
          </cell>
          <cell r="G4227" t="str">
            <v>CX</v>
          </cell>
          <cell r="H4227" t="str">
            <v>LAMINACION</v>
          </cell>
        </row>
        <row r="4228">
          <cell r="C4228" t="str">
            <v>01-5405</v>
          </cell>
          <cell r="D4228" t="str">
            <v>TMDTPS0600001</v>
          </cell>
          <cell r="E4228" t="str">
            <v>DISTINTA, C.A.</v>
          </cell>
          <cell r="F4228" t="str">
            <v>POLYPOUCH SIN IMPRESIÓN</v>
          </cell>
          <cell r="G4228" t="str">
            <v>MCL</v>
          </cell>
          <cell r="H4228" t="str">
            <v>LAMINACION</v>
          </cell>
        </row>
        <row r="4229">
          <cell r="C4229" t="str">
            <v>01-5253</v>
          </cell>
          <cell r="D4229" t="str">
            <v>TXCLRT028A001</v>
          </cell>
          <cell r="E4229" t="str">
            <v>CELOVEN, C.A.</v>
          </cell>
          <cell r="F4229" t="str">
            <v>DECOCEL IMPRESO ROBOT</v>
          </cell>
          <cell r="G4229" t="str">
            <v>CX</v>
          </cell>
          <cell r="H4229" t="str">
            <v>LAMINACION</v>
          </cell>
        </row>
        <row r="4230">
          <cell r="C4230" t="str">
            <v>01-5252</v>
          </cell>
          <cell r="D4230" t="str">
            <v>TXCLSR028A001</v>
          </cell>
          <cell r="E4230" t="str">
            <v>CELOVEN, C.A.</v>
          </cell>
          <cell r="F4230" t="str">
            <v>DECOCEL IMPRESO SIRENAS</v>
          </cell>
          <cell r="G4230" t="str">
            <v>CX</v>
          </cell>
          <cell r="H4230" t="str">
            <v>LAMINACION</v>
          </cell>
        </row>
        <row r="4231">
          <cell r="C4231" t="str">
            <v>01-5257</v>
          </cell>
          <cell r="D4231" t="str">
            <v>TMCLSR089A001</v>
          </cell>
          <cell r="E4231" t="str">
            <v>CELOVEN, C.A.</v>
          </cell>
          <cell r="F4231" t="str">
            <v xml:space="preserve">LAMINACION IMPRESA DECOCEL SIRENAS </v>
          </cell>
          <cell r="G4231" t="str">
            <v>MCL</v>
          </cell>
          <cell r="H4231" t="str">
            <v>LAMINACION</v>
          </cell>
        </row>
        <row r="4232">
          <cell r="C4232" t="str">
            <v>01-5258</v>
          </cell>
          <cell r="D4232" t="str">
            <v>TMCLRT089A001</v>
          </cell>
          <cell r="E4232" t="str">
            <v>CELOVEN, C.A.</v>
          </cell>
          <cell r="F4232" t="str">
            <v>LAMINACION IMPRESA DECOCEL ROBOT</v>
          </cell>
          <cell r="G4232" t="str">
            <v>MCL</v>
          </cell>
          <cell r="H4232" t="str">
            <v>LAMINACION</v>
          </cell>
        </row>
        <row r="4233">
          <cell r="C4233" t="str">
            <v>01-5410</v>
          </cell>
          <cell r="D4233" t="str">
            <v>TXPCGU023A001</v>
          </cell>
          <cell r="E4233" t="str">
            <v xml:space="preserve">PEPSI-COLA VENEZUELA, C.A. </v>
          </cell>
          <cell r="F4233" t="str">
            <v>ETIQUETA IMPRESA GOLDEN UVA 2L</v>
          </cell>
          <cell r="G4233" t="str">
            <v>CX</v>
          </cell>
          <cell r="H4233" t="str">
            <v>CORTE</v>
          </cell>
        </row>
        <row r="4234">
          <cell r="C4234" t="str">
            <v>01-5411</v>
          </cell>
          <cell r="D4234" t="str">
            <v>TXPCGU023A001</v>
          </cell>
          <cell r="E4234" t="str">
            <v xml:space="preserve">PEPSI-COLA VENEZUELA, C.A. </v>
          </cell>
          <cell r="F4234" t="str">
            <v>ETIQUETA IMPRESA GOLDEN UVA 2L</v>
          </cell>
          <cell r="G4234" t="str">
            <v>CX</v>
          </cell>
          <cell r="H4234" t="str">
            <v>CORTE</v>
          </cell>
        </row>
        <row r="4235">
          <cell r="C4235" t="str">
            <v>01-5412</v>
          </cell>
          <cell r="D4235" t="str">
            <v>TMMCLU2070001</v>
          </cell>
          <cell r="E4235" t="str">
            <v>MAGGIE PAUL</v>
          </cell>
          <cell r="F4235" t="str">
            <v>LAMINACION LINER INDUCCION UNIVERSAL SIN IMPRESIÓN</v>
          </cell>
          <cell r="G4235" t="str">
            <v>MCL</v>
          </cell>
          <cell r="H4235" t="str">
            <v>LAMINACION</v>
          </cell>
        </row>
        <row r="4236">
          <cell r="C4236" t="str">
            <v>01-5408</v>
          </cell>
          <cell r="D4236" t="str">
            <v>TMARMZ076B003</v>
          </cell>
          <cell r="E4236" t="str">
            <v>ALFONZO RIVAS &amp; CIA, C.A.</v>
          </cell>
          <cell r="F4236" t="str">
            <v>LAMINACION IMPRESA MAIZINA 120 g</v>
          </cell>
          <cell r="G4236" t="str">
            <v>MCL</v>
          </cell>
          <cell r="H4236" t="str">
            <v>LAMINACION</v>
          </cell>
        </row>
        <row r="4237">
          <cell r="C4237" t="str">
            <v>01-5396</v>
          </cell>
          <cell r="D4237" t="str">
            <v>TMARMZ076A002</v>
          </cell>
          <cell r="E4237" t="str">
            <v>ALFONZO RIVAS &amp; CIA, C.A.</v>
          </cell>
          <cell r="F4237" t="str">
            <v>LAMINACION IMPRESA MAIZINA 2 Kg</v>
          </cell>
          <cell r="G4237" t="str">
            <v>MCL</v>
          </cell>
          <cell r="H4237" t="str">
            <v>LAMINACION</v>
          </cell>
        </row>
        <row r="4238">
          <cell r="C4238" t="str">
            <v>01-5378</v>
          </cell>
          <cell r="D4238" t="str">
            <v>TXPAMJ049A002</v>
          </cell>
          <cell r="E4238" t="str">
            <v>PEPSICO ALIMENTOS, S.C.A.</v>
          </cell>
          <cell r="F4238" t="str">
            <v>LAMINACION IMPRESA MANI JACKS 175g</v>
          </cell>
          <cell r="G4238" t="str">
            <v>CX</v>
          </cell>
          <cell r="H4238" t="str">
            <v>LAMINACION</v>
          </cell>
        </row>
        <row r="4239">
          <cell r="C4239" t="str">
            <v>01-5379</v>
          </cell>
          <cell r="D4239" t="str">
            <v>TXPAMJ049B002</v>
          </cell>
          <cell r="E4239" t="str">
            <v>PEPSICO ALIMENTOS, S.C.A.</v>
          </cell>
          <cell r="F4239" t="str">
            <v>LAMINACION IMPRESA MANI JACKS 25g</v>
          </cell>
          <cell r="G4239" t="str">
            <v>CX</v>
          </cell>
          <cell r="H4239" t="str">
            <v>LAMINACION</v>
          </cell>
        </row>
        <row r="4240">
          <cell r="C4240" t="str">
            <v>01-5414</v>
          </cell>
          <cell r="D4240" t="str">
            <v>TMAPAL121A001</v>
          </cell>
          <cell r="E4240" t="str">
            <v>ALIMENTOS POLAR COMERCIAL, C.A.</v>
          </cell>
          <cell r="F4240" t="str">
            <v>ALUMINIO LAMINADO IMPRESO MAVESA 500g</v>
          </cell>
          <cell r="G4240" t="str">
            <v>MCL</v>
          </cell>
          <cell r="H4240" t="str">
            <v>LAMINACION</v>
          </cell>
        </row>
        <row r="4241">
          <cell r="C4241" t="str">
            <v>01-5415</v>
          </cell>
          <cell r="D4241" t="str">
            <v>TMAPAL121B001</v>
          </cell>
          <cell r="E4241" t="str">
            <v>ALIMENTOS POLAR COMERCIAL, C.A.</v>
          </cell>
          <cell r="F4241" t="str">
            <v>ALUMINIO LAMINADO IMPRESO MAVESA 250 g</v>
          </cell>
          <cell r="G4241" t="str">
            <v>MCL</v>
          </cell>
          <cell r="H4241" t="str">
            <v>LAMINACION</v>
          </cell>
        </row>
        <row r="4242">
          <cell r="C4242" t="str">
            <v>01-5403</v>
          </cell>
          <cell r="D4242" t="str">
            <v>TMARMC097A002</v>
          </cell>
          <cell r="E4242" t="str">
            <v>ALFONZO RIVAS &amp; CIA, C.A.</v>
          </cell>
          <cell r="F4242" t="str">
            <v>LAMINACION IMPRESA EMPANIZADO Mc CORMICK 80 g</v>
          </cell>
          <cell r="G4242" t="str">
            <v>MCL</v>
          </cell>
          <cell r="H4242" t="str">
            <v>LAMINACION</v>
          </cell>
        </row>
        <row r="4243">
          <cell r="C4243" t="str">
            <v>01-5402</v>
          </cell>
          <cell r="D4243" t="str">
            <v>TMARMZ044A001</v>
          </cell>
          <cell r="E4243" t="str">
            <v>ALFONZO RIVAS &amp; CIA, C.A.</v>
          </cell>
          <cell r="F4243" t="str">
            <v>LAMINACION IMPRESA MAIZINA 90 g</v>
          </cell>
          <cell r="G4243" t="str">
            <v>MCL</v>
          </cell>
          <cell r="H4243" t="str">
            <v>LAMINACION</v>
          </cell>
        </row>
        <row r="4244">
          <cell r="C4244" t="str">
            <v>01-5401</v>
          </cell>
          <cell r="D4244" t="str">
            <v>TMARMZ044A001</v>
          </cell>
          <cell r="E4244" t="str">
            <v>ALFONZO RIVAS &amp; CIA, C.A.</v>
          </cell>
          <cell r="F4244" t="str">
            <v>LAMINACION IMPRESA MAIZINA 90 g</v>
          </cell>
          <cell r="G4244" t="str">
            <v>MCL</v>
          </cell>
          <cell r="H4244" t="str">
            <v>LAMINACION</v>
          </cell>
        </row>
        <row r="4245">
          <cell r="C4245" t="str">
            <v>01-5409</v>
          </cell>
          <cell r="D4245" t="str">
            <v>TMARTD103A002</v>
          </cell>
          <cell r="E4245" t="str">
            <v>ALFONZO RIVAS &amp; CIA, C.A.</v>
          </cell>
          <cell r="F4245" t="str">
            <v>LAMINACION IMPRESA TÉ LISTO DURAZNO 90 g</v>
          </cell>
          <cell r="G4245" t="str">
            <v>MCL</v>
          </cell>
          <cell r="H4245" t="str">
            <v>LAMINACION</v>
          </cell>
        </row>
        <row r="4246">
          <cell r="C4246" t="str">
            <v>01-5399</v>
          </cell>
          <cell r="D4246" t="str">
            <v>TMARMZ044B001</v>
          </cell>
          <cell r="E4246" t="str">
            <v>ALFONZO RIVAS &amp; CIA, C.A.</v>
          </cell>
          <cell r="F4246" t="str">
            <v>LAMINACION IMPRESA MAIZINA 400g</v>
          </cell>
          <cell r="G4246" t="str">
            <v>MCL</v>
          </cell>
          <cell r="H4246" t="str">
            <v>LAMINACION</v>
          </cell>
        </row>
        <row r="4247">
          <cell r="C4247" t="str">
            <v>01-5398</v>
          </cell>
          <cell r="D4247" t="str">
            <v>TMARMZ044A001</v>
          </cell>
          <cell r="E4247" t="str">
            <v>ALFONZO RIVAS &amp; CIA, C.A.</v>
          </cell>
          <cell r="F4247" t="str">
            <v>LAMINACION IMPRESA MAIZINA 90 g</v>
          </cell>
          <cell r="G4247" t="str">
            <v>MCL</v>
          </cell>
          <cell r="H4247" t="str">
            <v>LAMINACION</v>
          </cell>
        </row>
        <row r="4248">
          <cell r="C4248" t="str">
            <v>01-5400</v>
          </cell>
          <cell r="D4248" t="str">
            <v>TMARMZ044C001</v>
          </cell>
          <cell r="E4248" t="str">
            <v>ALFONZO RIVAS &amp; CIA, C.A.</v>
          </cell>
          <cell r="F4248" t="str">
            <v>LAMINACION IMPRESA MAIZINA 800g</v>
          </cell>
          <cell r="G4248" t="str">
            <v>MCL</v>
          </cell>
          <cell r="H4248" t="str">
            <v>LAMINACION</v>
          </cell>
        </row>
        <row r="4249">
          <cell r="C4249" t="str">
            <v>01-5366</v>
          </cell>
          <cell r="D4249" t="str">
            <v>TXPAPM040A001</v>
          </cell>
          <cell r="E4249" t="str">
            <v>PEPSICO ALIMENTOS, S.C.A.</v>
          </cell>
          <cell r="F4249" t="str">
            <v>LAMINACION IMPRESA PEPITO MUNDO MARINO 80g</v>
          </cell>
          <cell r="G4249" t="str">
            <v>CX</v>
          </cell>
          <cell r="H4249" t="str">
            <v>LAMINACION</v>
          </cell>
        </row>
        <row r="4250">
          <cell r="C4250" t="str">
            <v>000MP</v>
          </cell>
          <cell r="D4250" t="str">
            <v>000MP</v>
          </cell>
          <cell r="E4250" t="str">
            <v>PARADA POR MATERIA PRIMA</v>
          </cell>
          <cell r="F4250" t="str">
            <v>PARADA POR MATERIA PRIMA</v>
          </cell>
          <cell r="G4250" t="str">
            <v>MCL</v>
          </cell>
          <cell r="H4250" t="str">
            <v>LAMINACION</v>
          </cell>
        </row>
        <row r="4251">
          <cell r="C4251" t="str">
            <v>01-5397</v>
          </cell>
          <cell r="D4251" t="str">
            <v>TMCPAP045A001</v>
          </cell>
          <cell r="E4251" t="str">
            <v xml:space="preserve">C.A CENTRAL LA PASTORA </v>
          </cell>
          <cell r="F4251" t="str">
            <v xml:space="preserve">POLYPOUCH IMP.SACHET AZUCAR LA PASTORA 4g </v>
          </cell>
          <cell r="G4251" t="str">
            <v>MCL</v>
          </cell>
          <cell r="H4251" t="str">
            <v>LAMINACION</v>
          </cell>
        </row>
        <row r="4252">
          <cell r="C4252" t="str">
            <v>01-5381</v>
          </cell>
          <cell r="D4252" t="str">
            <v>TXPARP031A002</v>
          </cell>
          <cell r="E4252" t="str">
            <v>PEPSICO ALIMENTOS, S.C.A.</v>
          </cell>
          <cell r="F4252" t="str">
            <v>LAMINACION IMPRESA RAQUETY PICANTE 18g</v>
          </cell>
          <cell r="G4252" t="str">
            <v>CX</v>
          </cell>
          <cell r="H4252" t="str">
            <v>LAMINACION</v>
          </cell>
        </row>
        <row r="4253">
          <cell r="C4253" t="str">
            <v>01-5376</v>
          </cell>
          <cell r="D4253" t="str">
            <v>TXPARP040B002</v>
          </cell>
          <cell r="E4253" t="str">
            <v>PEPSICO ALIMENTOS, S.C.A.</v>
          </cell>
          <cell r="F4253" t="str">
            <v>LAMINACION IMPRESA RAQUETY PICANTE 36g</v>
          </cell>
          <cell r="G4253" t="str">
            <v>CX</v>
          </cell>
          <cell r="H4253" t="str">
            <v>LAMINACION</v>
          </cell>
        </row>
        <row r="4254">
          <cell r="C4254" t="str">
            <v>01-5377</v>
          </cell>
          <cell r="D4254" t="str">
            <v>TXPARS040C002</v>
          </cell>
          <cell r="E4254" t="str">
            <v>PEPSICO ALIMENTOS, S.C.A.</v>
          </cell>
          <cell r="F4254" t="str">
            <v>LAMINACION IMPRESA RAQUETY QUESO 36g</v>
          </cell>
          <cell r="G4254" t="str">
            <v>CX</v>
          </cell>
          <cell r="H4254" t="str">
            <v>LAMINACION</v>
          </cell>
        </row>
        <row r="4255">
          <cell r="C4255" t="str">
            <v>01-5384</v>
          </cell>
          <cell r="D4255" t="str">
            <v>TXPACC040A001</v>
          </cell>
          <cell r="E4255" t="str">
            <v>PEPSICO ALIMENTOS, S.C.A.</v>
          </cell>
          <cell r="F4255" t="str">
            <v>LAMINACION IMPRESA CHICHARRON PARRILLERO 85g</v>
          </cell>
          <cell r="G4255" t="str">
            <v>CX</v>
          </cell>
          <cell r="H4255" t="str">
            <v>LAMINACION</v>
          </cell>
        </row>
        <row r="4256">
          <cell r="C4256" t="str">
            <v>01-5383</v>
          </cell>
          <cell r="D4256" t="str">
            <v>TXPARF040A004</v>
          </cell>
          <cell r="E4256" t="str">
            <v>PEPSICO ALIMENTOS, S.C.A.</v>
          </cell>
          <cell r="F4256" t="str">
            <v>LAMINACION IMPRESA RUFFLES QUESO 36g  (LINEA NOSOTRAS)</v>
          </cell>
          <cell r="G4256" t="str">
            <v>CX</v>
          </cell>
          <cell r="H4256" t="str">
            <v>LAMINACION</v>
          </cell>
        </row>
        <row r="4257">
          <cell r="C4257" t="str">
            <v>11-0050</v>
          </cell>
          <cell r="D4257" t="str">
            <v>TMMCGP228A002</v>
          </cell>
          <cell r="E4257" t="str">
            <v>MONDELEZ VZ,C.A</v>
          </cell>
          <cell r="F4257" t="str">
            <v>LINNER MTP  IMPRESO GARANTIA DE PUREZA</v>
          </cell>
          <cell r="G4257" t="str">
            <v>MCL</v>
          </cell>
          <cell r="H4257" t="str">
            <v>LAMINACION</v>
          </cell>
        </row>
        <row r="4258">
          <cell r="C4258" t="str">
            <v>11-0029</v>
          </cell>
          <cell r="D4258" t="str">
            <v>TMMCGP228A002</v>
          </cell>
          <cell r="E4258" t="str">
            <v>MONDELEZ VZ,C.A</v>
          </cell>
          <cell r="F4258" t="str">
            <v>LINNER MTP  IMPRESO GARANTIA DE PUREZA</v>
          </cell>
          <cell r="G4258" t="str">
            <v>MCL</v>
          </cell>
          <cell r="H4258" t="str">
            <v>LAMINACION</v>
          </cell>
        </row>
        <row r="4259">
          <cell r="C4259" t="str">
            <v>11-0051</v>
          </cell>
          <cell r="D4259" t="str">
            <v>TMMCGP228A001</v>
          </cell>
          <cell r="E4259" t="str">
            <v xml:space="preserve">INDUSTRIAS DE TAPAS TAIME, C.A </v>
          </cell>
          <cell r="F4259" t="str">
            <v>LINER MTP IMPRESO GARANTIA DE PUREZA</v>
          </cell>
          <cell r="G4259" t="str">
            <v>MCL</v>
          </cell>
          <cell r="H4259" t="str">
            <v>LAMINACION</v>
          </cell>
        </row>
        <row r="4260">
          <cell r="C4260" t="str">
            <v>01-5365</v>
          </cell>
          <cell r="D4260" t="str">
            <v>TXPAPM031A001</v>
          </cell>
          <cell r="E4260" t="str">
            <v>PEPSICO ALIMENTOS, S.C.A.</v>
          </cell>
          <cell r="F4260" t="str">
            <v>LAMINACION IMPRESA PEPITO MUNDO MARINO 25g</v>
          </cell>
          <cell r="G4260" t="str">
            <v>CX</v>
          </cell>
          <cell r="H4260" t="str">
            <v>LAMINACION</v>
          </cell>
        </row>
        <row r="4261">
          <cell r="C4261" t="str">
            <v>01-5381</v>
          </cell>
          <cell r="D4261" t="str">
            <v>TXPARP031A002</v>
          </cell>
          <cell r="E4261" t="str">
            <v>PEPSICO ALIMENTOS, S.C.A.</v>
          </cell>
          <cell r="F4261" t="str">
            <v>LAMINACION IMPRESA RAQUETY PICANTE 18g</v>
          </cell>
          <cell r="G4261" t="str">
            <v>CX</v>
          </cell>
          <cell r="H4261" t="str">
            <v>LAMINACION</v>
          </cell>
        </row>
        <row r="4262">
          <cell r="C4262" t="str">
            <v>01-5382</v>
          </cell>
          <cell r="D4262" t="str">
            <v>TXPADF040A002</v>
          </cell>
          <cell r="E4262" t="str">
            <v>PEPSICO ALIMENTOS, S.C.A.</v>
          </cell>
          <cell r="F4262" t="str">
            <v>LAMINACION IMPRESA DORITOS FLAMIN HOT 140g.</v>
          </cell>
          <cell r="G4262" t="str">
            <v>CX</v>
          </cell>
          <cell r="H4262" t="str">
            <v>LAMINACION</v>
          </cell>
        </row>
        <row r="4263">
          <cell r="C4263" t="str">
            <v>01-5380</v>
          </cell>
          <cell r="D4263" t="str">
            <v>TXPADF040B002</v>
          </cell>
          <cell r="E4263" t="str">
            <v>PEPSICO ALIMENTOS, S.C.A.</v>
          </cell>
          <cell r="F4263" t="str">
            <v>LAMINACION IMPRESA DORITOS FLAMIN HOT 42g.</v>
          </cell>
          <cell r="G4263" t="str">
            <v>CX</v>
          </cell>
          <cell r="H4263" t="str">
            <v>LAMINACION</v>
          </cell>
        </row>
        <row r="4264">
          <cell r="C4264" t="str">
            <v>01-5368</v>
          </cell>
          <cell r="D4264" t="str">
            <v>TXPARO040B003</v>
          </cell>
          <cell r="E4264" t="str">
            <v>PEPSICO ALIMENTOS, S.C.A.</v>
          </cell>
          <cell r="F4264" t="str">
            <v>LAMINACION IMPRESA RUFFLES ORIGINAL 36g (LINEA NOSOTRAS)</v>
          </cell>
          <cell r="G4264" t="str">
            <v>CX</v>
          </cell>
          <cell r="H4264" t="str">
            <v>LAMINACION</v>
          </cell>
        </row>
        <row r="4265">
          <cell r="C4265" t="str">
            <v>01-5369</v>
          </cell>
          <cell r="D4265" t="str">
            <v>TXPACF040A002</v>
          </cell>
          <cell r="E4265" t="str">
            <v>PEPSICO ALIMENTOS, S.C.A.</v>
          </cell>
          <cell r="F4265" t="str">
            <v>LAMINACION IMPRESA CHEETOS FLAMIN HOT 120g.</v>
          </cell>
          <cell r="G4265" t="str">
            <v>CX</v>
          </cell>
          <cell r="H4265" t="str">
            <v>LAMINACION</v>
          </cell>
        </row>
        <row r="4266">
          <cell r="C4266" t="str">
            <v>01-5428</v>
          </cell>
          <cell r="D4266" t="str">
            <v>TXPACP040A001</v>
          </cell>
          <cell r="E4266" t="str">
            <v>PEPSICO ALIMENTOS, S.C.A.</v>
          </cell>
          <cell r="F4266" t="str">
            <v>LAMINACION IMPRESA CHICHARRON PICANTE 20g</v>
          </cell>
          <cell r="G4266" t="str">
            <v>CX</v>
          </cell>
          <cell r="H4266" t="str">
            <v>LAMINACION</v>
          </cell>
        </row>
        <row r="4267">
          <cell r="C4267" t="str">
            <v>01-5515</v>
          </cell>
          <cell r="D4267" t="str">
            <v>TMAPAL121B001</v>
          </cell>
          <cell r="E4267" t="str">
            <v>ALIMENTOS POLAR COMERCIAL, C.A.</v>
          </cell>
          <cell r="F4267" t="str">
            <v>ALUMINIO LAMINADO IMPRESO MAVESA 250 g</v>
          </cell>
          <cell r="G4267" t="str">
            <v>MCL</v>
          </cell>
          <cell r="H4267" t="str">
            <v>LAMINACION</v>
          </cell>
        </row>
        <row r="4268">
          <cell r="C4268" t="str">
            <v>01-5329</v>
          </cell>
          <cell r="D4268" t="str">
            <v>TMCPAM080A001</v>
          </cell>
          <cell r="E4268" t="str">
            <v>CENTRAL EL PALMAR S.A.</v>
          </cell>
          <cell r="F4268" t="str">
            <v>LAMINACION IMPRESA AZUCAR MORENA 1 Kg</v>
          </cell>
          <cell r="G4268" t="str">
            <v>MCL</v>
          </cell>
          <cell r="H4268" t="str">
            <v>LAMINACION</v>
          </cell>
        </row>
        <row r="4269">
          <cell r="C4269" t="str">
            <v>01-5381</v>
          </cell>
          <cell r="D4269" t="str">
            <v>TXPARP031A002</v>
          </cell>
          <cell r="E4269" t="str">
            <v>PEPSICO ALIMENTOS, S.C.A.</v>
          </cell>
          <cell r="F4269" t="str">
            <v>LAMINACION IMPRESA RAQUETY PICANTE 18g</v>
          </cell>
          <cell r="G4269" t="str">
            <v>CX</v>
          </cell>
          <cell r="H4269" t="str">
            <v>LAMINACION</v>
          </cell>
        </row>
        <row r="4270">
          <cell r="C4270" t="str">
            <v>01-5305</v>
          </cell>
          <cell r="D4270" t="str">
            <v>TXPARS031A002</v>
          </cell>
          <cell r="E4270" t="str">
            <v>PEPSICO ALIMENTOS, S.C.A.</v>
          </cell>
          <cell r="F4270" t="str">
            <v>LAMINACION IMPRESA RAQUETY QUESO 18g</v>
          </cell>
          <cell r="G4270" t="str">
            <v>CX</v>
          </cell>
          <cell r="H4270" t="str">
            <v>LAMINACION</v>
          </cell>
        </row>
        <row r="4271">
          <cell r="C4271" t="str">
            <v>01-5418</v>
          </cell>
          <cell r="D4271" t="str">
            <v>TXPANP040B002</v>
          </cell>
          <cell r="E4271" t="str">
            <v>PEPSICO ALIMENTOS, S.C.A.</v>
          </cell>
          <cell r="F4271" t="str">
            <v>LAMINACION IMPRESA NATUCHIPS PLATANITOS 150g</v>
          </cell>
          <cell r="G4271" t="str">
            <v>CX</v>
          </cell>
          <cell r="H4271" t="str">
            <v>LAMINACION</v>
          </cell>
        </row>
        <row r="4272">
          <cell r="C4272" t="str">
            <v>01-5419</v>
          </cell>
          <cell r="D4272" t="str">
            <v>TXPANM040A002</v>
          </cell>
          <cell r="E4272" t="str">
            <v>PEPSICO ALIMENTOS, S.C.A.</v>
          </cell>
          <cell r="F4272" t="str">
            <v>LAMINACION IMPRESA NATUCHIPS MADURITO 150g</v>
          </cell>
          <cell r="G4272" t="str">
            <v>CX</v>
          </cell>
          <cell r="H4272" t="str">
            <v>LAMINACION</v>
          </cell>
        </row>
        <row r="4273">
          <cell r="C4273" t="str">
            <v>01-5420</v>
          </cell>
          <cell r="D4273" t="str">
            <v>TXPAPO040A001</v>
          </cell>
          <cell r="E4273" t="str">
            <v>PEPSICO ALIMENTOS, S.C.A.</v>
          </cell>
          <cell r="F4273" t="str">
            <v>LAMINACION IMPRESA PLATANITOS ONDULADOS 145g</v>
          </cell>
          <cell r="G4273" t="str">
            <v>CX</v>
          </cell>
          <cell r="H4273" t="str">
            <v>LAMINACION</v>
          </cell>
        </row>
        <row r="4274">
          <cell r="C4274" t="str">
            <v>000LM</v>
          </cell>
          <cell r="D4274" t="str">
            <v>000LM</v>
          </cell>
          <cell r="E4274" t="str">
            <v>LIMPIEZA GENERAL DE MAQUINA</v>
          </cell>
          <cell r="F4274" t="str">
            <v>LIMPIEZA GENERAL DE MAQUINA</v>
          </cell>
          <cell r="G4274" t="str">
            <v>CX</v>
          </cell>
          <cell r="H4274" t="str">
            <v>LIMPIEZA</v>
          </cell>
        </row>
        <row r="4275">
          <cell r="C4275" t="str">
            <v>01-5429</v>
          </cell>
          <cell r="D4275" t="str">
            <v>TMAHPF1090001</v>
          </cell>
          <cell r="E4275" t="str">
            <v>ALIMENTOS HEINZ, C.A.</v>
          </cell>
          <cell r="F4275" t="str">
            <v xml:space="preserve">PAPEL POLY FOIL (MORROTRIPLEX PARA FLAN Y HELADOS) </v>
          </cell>
          <cell r="G4275" t="str">
            <v>MCL</v>
          </cell>
          <cell r="H4275" t="str">
            <v>LAMINACION</v>
          </cell>
        </row>
        <row r="4276">
          <cell r="C4276" t="str">
            <v>01-5430</v>
          </cell>
          <cell r="D4276" t="str">
            <v>TMAHPG0700001</v>
          </cell>
          <cell r="E4276" t="str">
            <v>ALIMENTOS HEINZ, C.A.</v>
          </cell>
          <cell r="F4276" t="str">
            <v>POLYPOUCH SIN IMPRESIÓN (LAMINADO PARA GELATINA)</v>
          </cell>
          <cell r="G4276" t="str">
            <v>MCL</v>
          </cell>
          <cell r="H4276" t="str">
            <v>LAMINACION</v>
          </cell>
        </row>
        <row r="4277">
          <cell r="C4277" t="str">
            <v>01-5427</v>
          </cell>
          <cell r="D4277" t="str">
            <v>TXPACB040C002</v>
          </cell>
          <cell r="E4277" t="str">
            <v>PEPSICO ALIMENTOS, S.C.A.</v>
          </cell>
          <cell r="F4277" t="str">
            <v>LAMINACION IMPRESA CHEETOS BOLIQUESO 80g</v>
          </cell>
          <cell r="G4277" t="str">
            <v>CX</v>
          </cell>
          <cell r="H4277" t="str">
            <v>LAMINACION</v>
          </cell>
        </row>
        <row r="4278">
          <cell r="C4278" t="str">
            <v>01-5431</v>
          </cell>
          <cell r="D4278" t="str">
            <v>TMMCLU2070001</v>
          </cell>
          <cell r="E4278" t="str">
            <v>MAGGIE PAUL</v>
          </cell>
          <cell r="F4278" t="str">
            <v>LAMINACION LINER INDUCCION UNIVERSAL SIN IMPRESIÓN</v>
          </cell>
          <cell r="G4278" t="str">
            <v>MCL</v>
          </cell>
          <cell r="H4278" t="str">
            <v>LAMINACION</v>
          </cell>
        </row>
        <row r="4279">
          <cell r="C4279" t="str">
            <v>01-5416</v>
          </cell>
          <cell r="D4279" t="str">
            <v>TXPANP040C001</v>
          </cell>
          <cell r="E4279" t="str">
            <v>PEPSICO ALIMENTOS, S.C.A.</v>
          </cell>
          <cell r="F4279" t="str">
            <v>LAMINACION IMPRESA NATUCHIP PLATANITOS 42g</v>
          </cell>
          <cell r="G4279" t="str">
            <v>CX</v>
          </cell>
          <cell r="H4279" t="str">
            <v>LAMINACION</v>
          </cell>
        </row>
        <row r="4280">
          <cell r="C4280" t="str">
            <v>01-5417</v>
          </cell>
          <cell r="D4280" t="str">
            <v>TXPANP040A002</v>
          </cell>
          <cell r="E4280" t="str">
            <v>PEPSICO ALIMENTOS, S.C.A.</v>
          </cell>
          <cell r="F4280" t="str">
            <v>LAMINACION IMPRESA NATUCHIPS PLATANITOS 80g</v>
          </cell>
          <cell r="G4280" t="str">
            <v>CX</v>
          </cell>
          <cell r="H4280" t="str">
            <v>LAMINACION</v>
          </cell>
        </row>
        <row r="4281">
          <cell r="C4281" t="str">
            <v>01-5406</v>
          </cell>
          <cell r="D4281" t="str">
            <v>TMAHSK086A001</v>
          </cell>
          <cell r="E4281" t="str">
            <v>ALIMENTOS HEINZ, C.A.</v>
          </cell>
          <cell r="F4281" t="str">
            <v>LAMINACION IMPRESA SACHET KETCHUP 10g (frente)</v>
          </cell>
          <cell r="G4281" t="str">
            <v>MCL</v>
          </cell>
          <cell r="H4281" t="str">
            <v>LAMINACION</v>
          </cell>
        </row>
        <row r="4282">
          <cell r="C4282" t="str">
            <v>01-5407</v>
          </cell>
          <cell r="D4282" t="str">
            <v>TMAHSK086B001</v>
          </cell>
          <cell r="E4282" t="str">
            <v>ALIMENTOS HEINZ, C.A.</v>
          </cell>
          <cell r="F4282" t="str">
            <v>LAMINACION IMPRESA SACHET KETCHUP 10g (dorso)</v>
          </cell>
          <cell r="G4282" t="str">
            <v>MCL</v>
          </cell>
          <cell r="H4282" t="str">
            <v>LAMINACION</v>
          </cell>
        </row>
        <row r="4283">
          <cell r="C4283" t="str">
            <v>01-5439</v>
          </cell>
          <cell r="D4283" t="str">
            <v>TXPANP045B001</v>
          </cell>
          <cell r="E4283" t="str">
            <v>PEPSICO ALIMENTOS, S.C.A.</v>
          </cell>
          <cell r="F4283" t="str">
            <v xml:space="preserve">LAMINACION IMPRESA NATUCHIPS PLATANITOS 250g </v>
          </cell>
          <cell r="G4283" t="str">
            <v>CX</v>
          </cell>
          <cell r="H4283" t="str">
            <v>LAMINACION</v>
          </cell>
        </row>
        <row r="4284">
          <cell r="C4284" t="str">
            <v>01-5395</v>
          </cell>
          <cell r="D4284" t="str">
            <v>TXDNBC070B001</v>
          </cell>
          <cell r="E4284" t="str">
            <v>DISTRIBUIDORA NACIONAL 2000, C.A.</v>
          </cell>
          <cell r="F4284" t="str">
            <v>LAMINACION IMPRESA BUEN CAFÉ PREMIUN 500g</v>
          </cell>
          <cell r="G4284" t="str">
            <v>CX</v>
          </cell>
          <cell r="H4284" t="str">
            <v>LAMINACION</v>
          </cell>
        </row>
        <row r="4285">
          <cell r="C4285" t="str">
            <v>01-5434</v>
          </cell>
          <cell r="D4285" t="str">
            <v>TXPCGP023A001</v>
          </cell>
          <cell r="E4285" t="str">
            <v xml:space="preserve">PEPSI-COLA VENEZUELA, C.A. </v>
          </cell>
          <cell r="F4285" t="str">
            <v>ETIQUETA IMPRESA GOLDEN PIÑA 1L</v>
          </cell>
          <cell r="G4285" t="str">
            <v>CX</v>
          </cell>
          <cell r="H4285" t="str">
            <v>CORTE</v>
          </cell>
        </row>
        <row r="4286">
          <cell r="C4286" t="str">
            <v>01-5449</v>
          </cell>
          <cell r="D4286" t="str">
            <v>TXDNMM070A001</v>
          </cell>
          <cell r="E4286" t="str">
            <v>DISTRIBUIDORA NACIONAL 2000, C.A.</v>
          </cell>
          <cell r="F4286" t="str">
            <v>LAMINACION IMPRESA CAFÉ MAS POR MENOS PREMIUM 200g</v>
          </cell>
          <cell r="G4286" t="str">
            <v>CX</v>
          </cell>
          <cell r="H4286" t="str">
            <v>LAMINACION</v>
          </cell>
        </row>
        <row r="4287">
          <cell r="C4287" t="str">
            <v>01-5448</v>
          </cell>
          <cell r="D4287" t="str">
            <v>TXDNAK070A001</v>
          </cell>
          <cell r="E4287" t="str">
            <v>DISTRIBUIDORA NACIONAL 2000, C.A.</v>
          </cell>
          <cell r="F4287" t="str">
            <v xml:space="preserve">LAMINACION IMPRESA CAFÉ AIKOZ PREMIUN 200g </v>
          </cell>
          <cell r="G4287" t="str">
            <v>CX</v>
          </cell>
          <cell r="H4287" t="str">
            <v>LAMINACION</v>
          </cell>
        </row>
        <row r="4288">
          <cell r="C4288" t="str">
            <v>01-5435</v>
          </cell>
          <cell r="D4288" t="str">
            <v>TXPCGK023C002</v>
          </cell>
          <cell r="E4288" t="str">
            <v xml:space="preserve">PEPSI-COLA VENEZUELA, C.A. </v>
          </cell>
          <cell r="F4288" t="str">
            <v>ETIQUETA IMPRESA GOLDEN KOLITA 2L</v>
          </cell>
          <cell r="G4288" t="str">
            <v>CX</v>
          </cell>
          <cell r="H4288" t="str">
            <v>CORTE</v>
          </cell>
        </row>
        <row r="4289">
          <cell r="C4289" t="str">
            <v>01-5438</v>
          </cell>
          <cell r="D4289" t="str">
            <v>TXPCGK023C002</v>
          </cell>
          <cell r="E4289" t="str">
            <v xml:space="preserve">PEPSI-COLA VENEZUELA, C.A. </v>
          </cell>
          <cell r="F4289" t="str">
            <v>ETIQUETA IMPRESA GOLDEN KOLITA 2L</v>
          </cell>
          <cell r="G4289" t="str">
            <v>CX</v>
          </cell>
          <cell r="H4289" t="str">
            <v>CORTE</v>
          </cell>
        </row>
        <row r="4290">
          <cell r="C4290" t="str">
            <v>01-5422</v>
          </cell>
          <cell r="D4290" t="str">
            <v>TXPATR040C003</v>
          </cell>
          <cell r="E4290" t="str">
            <v>PEPSICO ALIMENTOS, S.C.A.</v>
          </cell>
          <cell r="F4290" t="str">
            <v xml:space="preserve">LAMINACION IMPRESA DE TODITO RESUELTO 40g </v>
          </cell>
          <cell r="G4290" t="str">
            <v>CX</v>
          </cell>
          <cell r="H4290" t="str">
            <v>LAMINACION</v>
          </cell>
        </row>
        <row r="4291">
          <cell r="C4291" t="str">
            <v>01-5424</v>
          </cell>
          <cell r="D4291" t="str">
            <v>TXPATR049D001</v>
          </cell>
          <cell r="E4291" t="str">
            <v>PEPSICO ALIMENTOS, S.C.A.</v>
          </cell>
          <cell r="F4291" t="str">
            <v xml:space="preserve">LAMINACION IMPRESA DE TODITO RESUELTO XXL 360g </v>
          </cell>
          <cell r="G4291" t="str">
            <v>CX</v>
          </cell>
          <cell r="H4291" t="str">
            <v>LAMINACION</v>
          </cell>
        </row>
        <row r="4292">
          <cell r="C4292" t="str">
            <v>01-5423</v>
          </cell>
          <cell r="D4292" t="str">
            <v>TXPATR040E003</v>
          </cell>
          <cell r="E4292" t="str">
            <v>PEPSICO ALIMENTOS, S.C.A.</v>
          </cell>
          <cell r="F4292" t="str">
            <v>LAMINACION IMPRESA DE TODITO RESUELTO 110g</v>
          </cell>
          <cell r="G4292" t="str">
            <v>CX</v>
          </cell>
          <cell r="H4292" t="str">
            <v>LAMINACION</v>
          </cell>
        </row>
        <row r="4293">
          <cell r="C4293" t="str">
            <v>11-0045</v>
          </cell>
          <cell r="D4293" t="str">
            <v>TXTFDN078A002</v>
          </cell>
          <cell r="E4293" t="str">
            <v>INVERSIONES TORREFACCION DEL CAFÉ, C.A</v>
          </cell>
          <cell r="F4293" t="str">
            <v>LAMINACION IMPRESA CAFÉ DELLA NONNA TOSTADO GRANO 1000g.</v>
          </cell>
          <cell r="G4293" t="str">
            <v>MCL</v>
          </cell>
          <cell r="H4293" t="str">
            <v>LAMINACION</v>
          </cell>
        </row>
        <row r="4294">
          <cell r="C4294" t="str">
            <v>11-0041</v>
          </cell>
          <cell r="D4294" t="str">
            <v>TXTFCA078A001</v>
          </cell>
          <cell r="E4294" t="str">
            <v>INVERSIONES TORREFACCION DEL CAFÉ, C.A</v>
          </cell>
          <cell r="F4294" t="str">
            <v>LAMINACION IMPRESA CAFÉ  AMANECER TOSTADO GRANO 1000 g</v>
          </cell>
          <cell r="G4294" t="str">
            <v>CX</v>
          </cell>
          <cell r="H4294" t="str">
            <v>LAMINACION</v>
          </cell>
        </row>
        <row r="4295">
          <cell r="C4295" t="str">
            <v>01-5446</v>
          </cell>
          <cell r="D4295" t="str">
            <v>TXMNHB059A001</v>
          </cell>
          <cell r="E4295" t="str">
            <v>MICEVEN,C.A</v>
          </cell>
          <cell r="F4295" t="str">
            <v xml:space="preserve">LAMINACION IMPRESA HARINA DE MAIZ BLANCO PRECOCIDO 1kg </v>
          </cell>
          <cell r="G4295" t="str">
            <v>CX</v>
          </cell>
          <cell r="H4295" t="str">
            <v>LAMINACION</v>
          </cell>
        </row>
        <row r="4296">
          <cell r="C4296" t="str">
            <v>01-5447</v>
          </cell>
          <cell r="D4296" t="str">
            <v>TXMNHA059A002</v>
          </cell>
          <cell r="E4296" t="str">
            <v>MICEVEN,C.A</v>
          </cell>
          <cell r="F4296" t="str">
            <v xml:space="preserve">LAMINACION IMPRESA HARINA DE MAIZ AMARILLO PRECOCIDO 1kg </v>
          </cell>
          <cell r="G4296" t="str">
            <v>CX</v>
          </cell>
          <cell r="H4296" t="str">
            <v>LAMINACION</v>
          </cell>
        </row>
        <row r="4297">
          <cell r="C4297" t="str">
            <v>01-5451</v>
          </cell>
          <cell r="D4297" t="str">
            <v>TMCPAM067A002</v>
          </cell>
          <cell r="E4297" t="str">
            <v>CENTRAL EL PALMAR S.A.</v>
          </cell>
          <cell r="F4297" t="str">
            <v>EMPAQUE MONOCAPA IMPRESO AZUCAR MONTALBAN 1kg</v>
          </cell>
          <cell r="G4297" t="str">
            <v>MCL</v>
          </cell>
          <cell r="H4297" t="str">
            <v>LAMINACION</v>
          </cell>
        </row>
        <row r="4298">
          <cell r="C4298" t="str">
            <v>01-5443</v>
          </cell>
          <cell r="D4298" t="str">
            <v>TMAHSF083A002</v>
          </cell>
          <cell r="E4298" t="str">
            <v>ALIMENTOS HEINZ, C.A.</v>
          </cell>
          <cell r="F4298" t="str">
            <v>LAMINACION IMPRESA GELATINA SONRISSA FRESA 132g</v>
          </cell>
          <cell r="G4298" t="str">
            <v>MCL</v>
          </cell>
          <cell r="H4298" t="str">
            <v>LAMINACION</v>
          </cell>
        </row>
        <row r="4299">
          <cell r="C4299" t="str">
            <v>01-5444</v>
          </cell>
          <cell r="D4299" t="str">
            <v>TMAHSC083B002</v>
          </cell>
          <cell r="E4299" t="str">
            <v>ALIMENTOS HEINZ, C.A.</v>
          </cell>
          <cell r="F4299" t="str">
            <v>LAMINACION IMPRESA GELATINA SONRISSA CEREZA 132g.</v>
          </cell>
          <cell r="G4299" t="str">
            <v>MCL</v>
          </cell>
          <cell r="H4299" t="str">
            <v>LAMINACION</v>
          </cell>
        </row>
        <row r="4300">
          <cell r="C4300" t="str">
            <v>01-5445</v>
          </cell>
          <cell r="D4300" t="str">
            <v>TMAHSF083C002</v>
          </cell>
          <cell r="E4300" t="str">
            <v>ALIMENTOS HEINZ, C.A.</v>
          </cell>
          <cell r="F4300" t="str">
            <v>LAMINACION IMPRESA GELATINA SONRISSA FRAMBUESA 132g.</v>
          </cell>
          <cell r="G4300" t="str">
            <v>MCL</v>
          </cell>
          <cell r="H4300" t="str">
            <v>LAMINACION</v>
          </cell>
        </row>
        <row r="4301">
          <cell r="C4301" t="str">
            <v>01-5450</v>
          </cell>
          <cell r="D4301" t="str">
            <v>TXCPEM023A001</v>
          </cell>
          <cell r="E4301" t="str">
            <v>CERVECERIA POLAR,C.A.</v>
          </cell>
          <cell r="F4301" t="str">
            <v>ETIQUETA IMPRESA MALTIN POLAR 1,5 L</v>
          </cell>
          <cell r="G4301" t="str">
            <v>CX</v>
          </cell>
          <cell r="H4301" t="str">
            <v>CORTE</v>
          </cell>
        </row>
        <row r="4302">
          <cell r="C4302" t="str">
            <v>21-0538</v>
          </cell>
          <cell r="D4302" t="str">
            <v>TXNVCL096B003</v>
          </cell>
          <cell r="E4302" t="str">
            <v>NESTLE VENEZUELA, S.A.</v>
          </cell>
          <cell r="F4302" t="str">
            <v>LAMINACION IMPRESA CERELAC 900g</v>
          </cell>
          <cell r="G4302" t="str">
            <v>CX</v>
          </cell>
          <cell r="H4302" t="str">
            <v>LAMINACION</v>
          </cell>
        </row>
        <row r="4303">
          <cell r="C4303" t="str">
            <v>21-0526</v>
          </cell>
          <cell r="D4303" t="str">
            <v>TXNVCL096C003</v>
          </cell>
          <cell r="E4303" t="str">
            <v>NESTLE VENEZUELA, S.A.</v>
          </cell>
          <cell r="F4303" t="str">
            <v>LAMINACION IMPRESA CERELAC 400g</v>
          </cell>
          <cell r="G4303" t="str">
            <v>CX</v>
          </cell>
          <cell r="H4303" t="str">
            <v>LAMINACION</v>
          </cell>
        </row>
        <row r="4304">
          <cell r="C4304" t="str">
            <v>21-0537</v>
          </cell>
          <cell r="D4304" t="str">
            <v>TXNVCL096C003</v>
          </cell>
          <cell r="E4304" t="str">
            <v>NESTLE VENEZUELA, S.A.</v>
          </cell>
          <cell r="F4304" t="str">
            <v>LAMINACION IMPRESA CERELAC 400g</v>
          </cell>
          <cell r="G4304" t="str">
            <v>CX</v>
          </cell>
          <cell r="H4304" t="str">
            <v>LAMINACION</v>
          </cell>
        </row>
        <row r="4305">
          <cell r="C4305" t="str">
            <v>01-5426</v>
          </cell>
          <cell r="D4305" t="str">
            <v>TXPAMP045A003</v>
          </cell>
          <cell r="E4305" t="str">
            <v>PEPSICO ALIMENTOS, S.C.A.</v>
          </cell>
          <cell r="F4305" t="str">
            <v>LAMINACION IMPRESA CHEETOS MEGA PUFFS XXL 270g</v>
          </cell>
          <cell r="G4305" t="str">
            <v>CX</v>
          </cell>
          <cell r="H4305" t="str">
            <v>LAMINACION</v>
          </cell>
        </row>
        <row r="4306">
          <cell r="C4306" t="str">
            <v>01-5425</v>
          </cell>
          <cell r="D4306" t="str">
            <v>TXPAMP036A003</v>
          </cell>
          <cell r="E4306" t="str">
            <v>PEPSICO ALIMENTOS, S.C.A.</v>
          </cell>
          <cell r="F4306" t="str">
            <v>LAMINACION IMPRESA CHEETOS MEGA PUFFS 110g</v>
          </cell>
          <cell r="G4306" t="str">
            <v>CX</v>
          </cell>
          <cell r="H4306" t="str">
            <v>LAMINACION</v>
          </cell>
        </row>
        <row r="4307">
          <cell r="C4307" t="str">
            <v>01-5455</v>
          </cell>
          <cell r="D4307" t="str">
            <v>TMMCLU2070001</v>
          </cell>
          <cell r="E4307" t="str">
            <v>MAGGIE PAUL</v>
          </cell>
          <cell r="F4307" t="str">
            <v>LAMINACION LINER INDUCCION UNIVERSAL SIN IMPRESIÓN</v>
          </cell>
          <cell r="G4307" t="str">
            <v>MCL</v>
          </cell>
          <cell r="H4307" t="str">
            <v>LAMINACION</v>
          </cell>
        </row>
        <row r="4308">
          <cell r="C4308" t="str">
            <v>01-5432</v>
          </cell>
          <cell r="D4308" t="str">
            <v>TXPCPF023B003</v>
          </cell>
          <cell r="E4308" t="str">
            <v xml:space="preserve">PEPSI-COLA VENEZUELA, C.A. </v>
          </cell>
          <cell r="F4308" t="str">
            <v>ETIQUETA IMPRESA PEPSI FREE 1,5 L</v>
          </cell>
          <cell r="G4308" t="str">
            <v>CX</v>
          </cell>
          <cell r="H4308" t="str">
            <v>CORTE</v>
          </cell>
        </row>
        <row r="4309">
          <cell r="C4309" t="str">
            <v>01-5436</v>
          </cell>
          <cell r="D4309" t="str">
            <v>TXPCPF023B003</v>
          </cell>
          <cell r="E4309" t="str">
            <v xml:space="preserve">PEPSI-COLA VENEZUELA, C.A. </v>
          </cell>
          <cell r="F4309" t="str">
            <v>ETIQUETA IMPRESA PEPSI FREE 1,5 L</v>
          </cell>
          <cell r="G4309" t="str">
            <v>CX</v>
          </cell>
          <cell r="H4309" t="str">
            <v>CORTE</v>
          </cell>
        </row>
        <row r="4310">
          <cell r="C4310" t="str">
            <v>01-5437</v>
          </cell>
          <cell r="D4310" t="str">
            <v>TXPCEP023B003</v>
          </cell>
          <cell r="E4310" t="str">
            <v xml:space="preserve">PEPSI-COLA VENEZUELA, C.A. </v>
          </cell>
          <cell r="F4310" t="str">
            <v>ETIQUETA IMPRESA PEPSI FREE 1 L</v>
          </cell>
          <cell r="G4310" t="str">
            <v>CX</v>
          </cell>
          <cell r="H4310" t="str">
            <v>CORTE</v>
          </cell>
        </row>
        <row r="4311">
          <cell r="C4311" t="str">
            <v>01-5433</v>
          </cell>
          <cell r="D4311" t="str">
            <v>TXPCEP023B003</v>
          </cell>
          <cell r="E4311" t="str">
            <v xml:space="preserve">PEPSI-COLA VENEZUELA, C.A. </v>
          </cell>
          <cell r="F4311" t="str">
            <v>ETIQUETA IMPRESA PEPSI FREE 1 L</v>
          </cell>
          <cell r="G4311" t="str">
            <v>CX</v>
          </cell>
          <cell r="H4311" t="str">
            <v>CORTE</v>
          </cell>
        </row>
        <row r="4312">
          <cell r="C4312" t="str">
            <v>01-5460</v>
          </cell>
          <cell r="D4312" t="str">
            <v>TXPCEP023B003</v>
          </cell>
          <cell r="E4312" t="str">
            <v xml:space="preserve">PEPSI-COLA VENEZUELA, C.A. </v>
          </cell>
          <cell r="F4312" t="str">
            <v>ETIQUETA IMPRESA PEPSI FREE 1 L</v>
          </cell>
          <cell r="G4312" t="str">
            <v>CX</v>
          </cell>
          <cell r="H4312" t="str">
            <v>CORTE</v>
          </cell>
        </row>
        <row r="4313">
          <cell r="C4313" t="str">
            <v>01-5469</v>
          </cell>
          <cell r="D4313" t="str">
            <v>TXPCEP023B003</v>
          </cell>
          <cell r="E4313" t="str">
            <v xml:space="preserve">PEPSI-COLA VENEZUELA, C.A. </v>
          </cell>
          <cell r="F4313" t="str">
            <v>ETIQUETA IMPRESA PEPSI FREE 1 L</v>
          </cell>
          <cell r="G4313" t="str">
            <v>CX</v>
          </cell>
          <cell r="H4313" t="str">
            <v>CORTE</v>
          </cell>
        </row>
        <row r="4314">
          <cell r="C4314" t="str">
            <v>01-5468</v>
          </cell>
          <cell r="D4314" t="str">
            <v>TXPCPF023B001</v>
          </cell>
          <cell r="E4314" t="str">
            <v xml:space="preserve">PEPSI-COLA VENEZUELA, C.A. </v>
          </cell>
          <cell r="F4314" t="str">
            <v>ETIQUETA IMPRESA PEPSI  FREE 1,5 L</v>
          </cell>
          <cell r="G4314" t="str">
            <v>CX</v>
          </cell>
          <cell r="H4314" t="str">
            <v>CORTE</v>
          </cell>
        </row>
        <row r="4315">
          <cell r="C4315" t="str">
            <v>01-5456</v>
          </cell>
          <cell r="D4315" t="str">
            <v>TXPCPF023B003</v>
          </cell>
          <cell r="E4315" t="str">
            <v xml:space="preserve">PEPSI-COLA VENEZUELA, C.A. </v>
          </cell>
          <cell r="F4315" t="str">
            <v>ETIQUETA IMPRESA PEPSI FREE 1,5 L</v>
          </cell>
          <cell r="G4315" t="str">
            <v>CX</v>
          </cell>
          <cell r="H4315" t="str">
            <v>CORTE</v>
          </cell>
        </row>
        <row r="4316">
          <cell r="C4316" t="str">
            <v>01-5254</v>
          </cell>
          <cell r="D4316" t="str">
            <v>TXCLPS028A001</v>
          </cell>
          <cell r="E4316" t="str">
            <v>CELOVEN, C.A.</v>
          </cell>
          <cell r="F4316" t="str">
            <v>DECOCEL IMPRESO PARIS</v>
          </cell>
          <cell r="G4316" t="str">
            <v>CX</v>
          </cell>
          <cell r="H4316" t="str">
            <v>LAMINACION</v>
          </cell>
        </row>
        <row r="4317">
          <cell r="C4317" t="str">
            <v>01-5452</v>
          </cell>
          <cell r="D4317" t="str">
            <v>TMGCOY029A001</v>
          </cell>
          <cell r="E4317" t="str">
            <v>GENIA CARE, C.A.</v>
          </cell>
          <cell r="F4317" t="str">
            <v>ENVOLTORIOS IMPRESO ORTOBAN VENDAS YESO</v>
          </cell>
          <cell r="G4317" t="str">
            <v>MCL</v>
          </cell>
          <cell r="H4317" t="str">
            <v>CORTE</v>
          </cell>
        </row>
        <row r="4318">
          <cell r="C4318" t="str">
            <v>01-5259</v>
          </cell>
          <cell r="D4318" t="str">
            <v>TMCLPS089A001</v>
          </cell>
          <cell r="E4318" t="str">
            <v>CELOVEN, C.A.</v>
          </cell>
          <cell r="F4318" t="str">
            <v>LAMINACION IMPRESA DECOCEL PARIS</v>
          </cell>
          <cell r="G4318" t="str">
            <v>MCL</v>
          </cell>
          <cell r="H4318" t="str">
            <v>CORTE</v>
          </cell>
        </row>
        <row r="4319">
          <cell r="C4319" t="str">
            <v>01-5478</v>
          </cell>
          <cell r="D4319" t="str">
            <v>TXPCSC023A003</v>
          </cell>
          <cell r="E4319" t="str">
            <v xml:space="preserve">PEPSI-COLA VENEZUELA, C.A. </v>
          </cell>
          <cell r="F4319" t="str">
            <v>ETIQUETA IMPRESA SEVEN UP CERO 2L PROMOCION DESTINO 2025</v>
          </cell>
          <cell r="G4319" t="str">
            <v>CX</v>
          </cell>
          <cell r="H4319" t="str">
            <v>CORTE</v>
          </cell>
        </row>
        <row r="4320">
          <cell r="C4320" t="str">
            <v>01-5477</v>
          </cell>
          <cell r="D4320" t="str">
            <v>TXPCSC023A003</v>
          </cell>
          <cell r="E4320" t="str">
            <v xml:space="preserve">PEPSI-COLA VENEZUELA, C.A. </v>
          </cell>
          <cell r="F4320" t="str">
            <v>ETIQUETA IMPRESA SEVEN UP CERO 2L PROMOCION DESTINO 2025</v>
          </cell>
          <cell r="G4320" t="str">
            <v>CX</v>
          </cell>
          <cell r="H4320" t="str">
            <v>CORTE</v>
          </cell>
        </row>
        <row r="4321">
          <cell r="C4321" t="str">
            <v>01-5484</v>
          </cell>
          <cell r="D4321" t="str">
            <v>TXAVEM028D001</v>
          </cell>
          <cell r="E4321" t="str">
            <v>AMCOR RIGID PACKAGING DE VENEZUELA, S.A.</v>
          </cell>
          <cell r="F4321" t="str">
            <v>ETIQUETA IMPRESA MINALBA 355cc</v>
          </cell>
          <cell r="G4321" t="str">
            <v>CX</v>
          </cell>
          <cell r="H4321" t="str">
            <v>CORTE</v>
          </cell>
        </row>
        <row r="4322">
          <cell r="C4322" t="str">
            <v>01-5483</v>
          </cell>
          <cell r="D4322" t="str">
            <v>TXAVEM028C001</v>
          </cell>
          <cell r="E4322" t="str">
            <v>AMCOR RIGID PACKAGING DE VENEZUELA, S.A.</v>
          </cell>
          <cell r="F4322" t="str">
            <v>ETIQUETA IMPRESA MINALBA 600 cc</v>
          </cell>
          <cell r="G4322" t="str">
            <v>CX</v>
          </cell>
          <cell r="H4322" t="str">
            <v>CORTE</v>
          </cell>
        </row>
        <row r="4323">
          <cell r="C4323" t="str">
            <v>01-5476</v>
          </cell>
          <cell r="D4323" t="str">
            <v>TMAPAL121B001</v>
          </cell>
          <cell r="E4323" t="str">
            <v>ALIMENTOS POLAR COMERCIAL, C.A.</v>
          </cell>
          <cell r="F4323" t="str">
            <v>ALUMINIO LAMINADO IMPRESO MAVESA 250 g</v>
          </cell>
          <cell r="G4323" t="str">
            <v>MCL</v>
          </cell>
          <cell r="H4323" t="str">
            <v>LAMINACION</v>
          </cell>
        </row>
        <row r="4324">
          <cell r="C4324" t="str">
            <v>01-5475</v>
          </cell>
          <cell r="D4324" t="str">
            <v>TMAPAL121A001</v>
          </cell>
          <cell r="E4324" t="str">
            <v>ALIMENTOS POLAR COMERCIAL, C.A.</v>
          </cell>
          <cell r="F4324" t="str">
            <v>ALUMINIO LAMINADO IMPRESO MAVESA 500g</v>
          </cell>
          <cell r="G4324" t="str">
            <v>MCL</v>
          </cell>
          <cell r="H4324" t="str">
            <v>LAMINACION</v>
          </cell>
        </row>
        <row r="4325">
          <cell r="C4325" t="str">
            <v>01-5474</v>
          </cell>
          <cell r="D4325" t="str">
            <v>TMAPAL121C001</v>
          </cell>
          <cell r="E4325" t="str">
            <v>ALIMENTOS POLAR COMERCIAL, C.A.</v>
          </cell>
          <cell r="F4325" t="str">
            <v>ALUMINIO LAMINADO IMPRESO MAVESA 1 Kg</v>
          </cell>
          <cell r="G4325" t="str">
            <v>MCL</v>
          </cell>
          <cell r="H4325" t="str">
            <v>LAMINACION</v>
          </cell>
        </row>
        <row r="4326">
          <cell r="C4326" t="str">
            <v>01-5485</v>
          </cell>
          <cell r="D4326" t="str">
            <v>TXAVEM028B001</v>
          </cell>
          <cell r="E4326" t="str">
            <v>AMCOR RIGID PACKAGING DE VENEZUELA, S.A.</v>
          </cell>
          <cell r="F4326" t="str">
            <v>ETIQUETA  IMPRESA MINALBA 5 L</v>
          </cell>
          <cell r="G4326" t="str">
            <v>CX</v>
          </cell>
          <cell r="H4326" t="str">
            <v>CORTE</v>
          </cell>
        </row>
        <row r="4327">
          <cell r="C4327" t="str">
            <v>01-5454</v>
          </cell>
          <cell r="D4327" t="str">
            <v>TMECRM0890001</v>
          </cell>
          <cell r="E4327" t="str">
            <v>ENVASES COMPUESTOS C.A</v>
          </cell>
          <cell r="F4327" t="str">
            <v>LAMINACION LINER RM-512 SIN IMPRESIÓN</v>
          </cell>
          <cell r="G4327" t="str">
            <v>MCL</v>
          </cell>
          <cell r="H4327" t="str">
            <v>CORTE</v>
          </cell>
        </row>
        <row r="4328">
          <cell r="C4328" t="str">
            <v>01-5487</v>
          </cell>
          <cell r="D4328" t="str">
            <v>TMCPAM045A001</v>
          </cell>
          <cell r="E4328" t="str">
            <v>CENTRAL EL PALMAR S.A.</v>
          </cell>
          <cell r="F4328" t="str">
            <v>POLYPOUCH IMPRESO MONTALBAN - MONTALBAN 4 g</v>
          </cell>
          <cell r="G4328" t="str">
            <v>MCL</v>
          </cell>
          <cell r="H4328" t="str">
            <v>LAMINACION</v>
          </cell>
        </row>
        <row r="4329">
          <cell r="C4329" t="str">
            <v>01-5489</v>
          </cell>
          <cell r="D4329" t="str">
            <v>TMCPCC060A001</v>
          </cell>
          <cell r="E4329" t="str">
            <v>CENTRAL EL PALMAR S.A.</v>
          </cell>
          <cell r="F4329" t="str">
            <v>POLYPOUCH IMPRESO STICK MONTALBAN "0" CALORIAS 1g</v>
          </cell>
          <cell r="G4329" t="str">
            <v>MCL</v>
          </cell>
          <cell r="H4329" t="str">
            <v>LAMINACION</v>
          </cell>
        </row>
        <row r="4330">
          <cell r="C4330" t="str">
            <v>11-0058</v>
          </cell>
          <cell r="D4330" t="str">
            <v>TMLVPL071B001</v>
          </cell>
          <cell r="E4330" t="str">
            <v>LEVAPAN VENEZOLANA, S.A.</v>
          </cell>
          <cell r="F4330" t="str">
            <v>POLYPOUCH PARAFINADO IMPRESO LEVAPAN</v>
          </cell>
          <cell r="G4330" t="str">
            <v>MCL</v>
          </cell>
          <cell r="H4330" t="str">
            <v>LAMINACION</v>
          </cell>
        </row>
        <row r="4331">
          <cell r="C4331" t="str">
            <v>01-5482</v>
          </cell>
          <cell r="D4331" t="str">
            <v>TXAVEM028A001</v>
          </cell>
          <cell r="E4331" t="str">
            <v>AMCOR RIGID PACKAGING DE VENEZUELA, S.A.</v>
          </cell>
          <cell r="F4331" t="str">
            <v>ETIQUETA IMPRESA MINALBA 1,5 L</v>
          </cell>
          <cell r="G4331" t="str">
            <v>CX</v>
          </cell>
          <cell r="H4331" t="str">
            <v>CORTE</v>
          </cell>
        </row>
        <row r="4332">
          <cell r="C4332" t="str">
            <v>11-0053</v>
          </cell>
          <cell r="D4332" t="str">
            <v>TXTFCA050A001</v>
          </cell>
          <cell r="E4332" t="str">
            <v>INVERSIONES TORREFACCION DEL CAFÉ, C.A</v>
          </cell>
          <cell r="F4332" t="str">
            <v>LAMINACION IMPRESA CAFÉ AMANECER MOLIDO GOURMET 200g</v>
          </cell>
          <cell r="G4332" t="str">
            <v>CX</v>
          </cell>
          <cell r="H4332" t="str">
            <v>LAMINACION</v>
          </cell>
        </row>
        <row r="4333">
          <cell r="C4333" t="str">
            <v>11-0052</v>
          </cell>
          <cell r="D4333" t="str">
            <v>TXTFCA036C001</v>
          </cell>
          <cell r="E4333" t="str">
            <v>INVERSIONES TORREFACCION DEL CAFÉ, C.A</v>
          </cell>
          <cell r="F4333" t="str">
            <v xml:space="preserve">LAMINACION IMPRESA CAFÉ AMANECER MOLIDO GOURMET 100g </v>
          </cell>
          <cell r="G4333" t="str">
            <v>CX</v>
          </cell>
          <cell r="H4333" t="str">
            <v>LAMINACION</v>
          </cell>
        </row>
        <row r="4334">
          <cell r="C4334" t="str">
            <v>11-0054</v>
          </cell>
          <cell r="D4334" t="str">
            <v>TXTFCA050B001</v>
          </cell>
          <cell r="E4334" t="str">
            <v>INVERSIONES TORREFACCION DEL CAFÉ, C.A</v>
          </cell>
          <cell r="F4334" t="str">
            <v>LAMINACION IMPRESA CAFÉ AMANECER MOLIDO GOURMET 500g</v>
          </cell>
          <cell r="G4334" t="str">
            <v>CX</v>
          </cell>
          <cell r="H4334" t="str">
            <v>LAMINACION</v>
          </cell>
        </row>
        <row r="4335">
          <cell r="C4335" t="str">
            <v>11-0056</v>
          </cell>
          <cell r="D4335" t="str">
            <v>TXTFDN050A001</v>
          </cell>
          <cell r="E4335" t="str">
            <v>INVERSIONES TORREFACCION DEL CAFÉ, C.A</v>
          </cell>
          <cell r="F4335" t="str">
            <v>LAMINACION IMPRESA CAFÉ DELLA NONNA MOLIDO GOURMET 200 g.</v>
          </cell>
          <cell r="G4335" t="str">
            <v>CX</v>
          </cell>
          <cell r="H4335" t="str">
            <v>LAMINACION</v>
          </cell>
        </row>
        <row r="4336">
          <cell r="C4336" t="str">
            <v>11-0055</v>
          </cell>
          <cell r="D4336" t="str">
            <v>TXTFDN036C001</v>
          </cell>
          <cell r="E4336" t="str">
            <v>INVERSIONES TORREFACCION DEL CAFÉ, C.A</v>
          </cell>
          <cell r="F4336" t="str">
            <v>LAMINACION IMPRESA CAFÉ DELLA NONNA MOLIDO GOURMET 100g</v>
          </cell>
          <cell r="G4336" t="str">
            <v>CX</v>
          </cell>
          <cell r="H4336" t="str">
            <v>LAMINACION</v>
          </cell>
        </row>
        <row r="4337">
          <cell r="C4337" t="str">
            <v>11-0057</v>
          </cell>
          <cell r="D4337" t="str">
            <v>TXTFDN050B001</v>
          </cell>
          <cell r="E4337" t="str">
            <v>INVERSIONES TORREFACCION DEL CAFÉ, C.A</v>
          </cell>
          <cell r="F4337" t="str">
            <v>LAMINACION IMPRESA CAFÉ DELLA NONNA MOLIDO GOURMET 500 g.</v>
          </cell>
          <cell r="G4337" t="str">
            <v>CX</v>
          </cell>
          <cell r="H4337" t="str">
            <v>LAMINACION</v>
          </cell>
        </row>
        <row r="4338">
          <cell r="C4338" t="str">
            <v>01-5440</v>
          </cell>
          <cell r="D4338" t="str">
            <v>TMARMZ044D001</v>
          </cell>
          <cell r="E4338" t="str">
            <v>ALFONZO RIVAS &amp; CIA, C.A.</v>
          </cell>
          <cell r="F4338" t="str">
            <v>LAMINACION IMPRESA MAIZINA 200g</v>
          </cell>
          <cell r="G4338" t="str">
            <v>MCL</v>
          </cell>
          <cell r="H4338" t="str">
            <v>LAMINACION</v>
          </cell>
        </row>
        <row r="4339">
          <cell r="C4339" t="str">
            <v>01-5480</v>
          </cell>
          <cell r="D4339" t="str">
            <v>TMARYM096A001</v>
          </cell>
          <cell r="E4339" t="str">
            <v>ALFONZO RIVAS &amp; CIA, C.A.</v>
          </cell>
          <cell r="F4339" t="str">
            <v>LAMINACION IMPRESA YELIGHT MORA 12g</v>
          </cell>
          <cell r="G4339" t="str">
            <v>MCL</v>
          </cell>
          <cell r="H4339" t="str">
            <v>LAMINACION</v>
          </cell>
        </row>
        <row r="4340">
          <cell r="C4340" t="str">
            <v>01-5479</v>
          </cell>
          <cell r="D4340" t="str">
            <v>TMARYC096A001</v>
          </cell>
          <cell r="E4340" t="str">
            <v>ALFONZO RIVAS &amp; CIA, C.A.</v>
          </cell>
          <cell r="F4340" t="str">
            <v>LAMINACION IMPRESA YELIGHT CEREZA 12 g</v>
          </cell>
          <cell r="G4340" t="str">
            <v>MCL</v>
          </cell>
          <cell r="H4340" t="str">
            <v>LAMINACION</v>
          </cell>
        </row>
        <row r="4341">
          <cell r="C4341" t="str">
            <v>01-5481</v>
          </cell>
          <cell r="D4341" t="str">
            <v>TMARFC096A001</v>
          </cell>
          <cell r="E4341" t="str">
            <v>ALFONZO RIVAS &amp; CIA, C.A.</v>
          </cell>
          <cell r="F4341" t="str">
            <v>LAMINACION IMPRESA YELIGHT FUSION CITRICA 12g</v>
          </cell>
          <cell r="G4341" t="str">
            <v>MCL</v>
          </cell>
          <cell r="H4341" t="str">
            <v>LAMINACION</v>
          </cell>
        </row>
        <row r="4342">
          <cell r="C4342" t="str">
            <v>01-5442</v>
          </cell>
          <cell r="D4342" t="str">
            <v>TMARYF096A001</v>
          </cell>
          <cell r="E4342" t="str">
            <v>ALFONZO RIVAS &amp; CIA, C.A.</v>
          </cell>
          <cell r="F4342" t="str">
            <v>LAMINACION IMPRESA YELIGHT FRESA 12g</v>
          </cell>
          <cell r="G4342" t="str">
            <v>MCL</v>
          </cell>
          <cell r="H4342" t="str">
            <v>LAMINACION</v>
          </cell>
        </row>
        <row r="4343">
          <cell r="C4343" t="str">
            <v>01-5441</v>
          </cell>
          <cell r="D4343" t="str">
            <v>TMARYS096A001</v>
          </cell>
          <cell r="E4343" t="str">
            <v>ALFONZO RIVAS &amp; CIA, C.A.</v>
          </cell>
          <cell r="F4343" t="str">
            <v>LAMINACION IMPRESA YELIGHT SIN SABOR 9g</v>
          </cell>
          <cell r="G4343" t="str">
            <v>MCL</v>
          </cell>
          <cell r="H4343" t="str">
            <v>LAMINACION</v>
          </cell>
        </row>
        <row r="4344">
          <cell r="C4344" t="str">
            <v>21-0556</v>
          </cell>
          <cell r="D4344" t="str">
            <v>TXNVCL096C004</v>
          </cell>
          <cell r="E4344" t="str">
            <v>NESTLE VENEZUELA, S.A.</v>
          </cell>
          <cell r="F4344" t="str">
            <v>LAMINACION IMPRESA CERELAC 400g</v>
          </cell>
          <cell r="G4344" t="str">
            <v>CX</v>
          </cell>
          <cell r="H4344" t="str">
            <v>LAMINACION</v>
          </cell>
        </row>
        <row r="4345">
          <cell r="C4345" t="str">
            <v>01-5493</v>
          </cell>
          <cell r="D4345" t="str">
            <v>TXPADF040B002</v>
          </cell>
          <cell r="E4345" t="str">
            <v>PEPSICO ALIMENTOS, S.C.A.</v>
          </cell>
          <cell r="F4345" t="str">
            <v>LAMINACION IMPRESA DORITOS FLAMIN HOT 42g.</v>
          </cell>
          <cell r="G4345" t="str">
            <v>CX</v>
          </cell>
          <cell r="H4345" t="str">
            <v>LAMINACION</v>
          </cell>
        </row>
        <row r="4346">
          <cell r="C4346" t="str">
            <v>01-5492</v>
          </cell>
          <cell r="D4346" t="str">
            <v>TXPADF040A002</v>
          </cell>
          <cell r="E4346" t="str">
            <v>PEPSICO ALIMENTOS, S.C.A.</v>
          </cell>
          <cell r="F4346" t="str">
            <v>LAMINACION IMPRESA DORITOS FLAMIN HOT 140g.</v>
          </cell>
          <cell r="G4346" t="str">
            <v>CX</v>
          </cell>
          <cell r="H4346" t="str">
            <v>LAMINACION</v>
          </cell>
        </row>
        <row r="4347">
          <cell r="C4347" t="str">
            <v>01-5493</v>
          </cell>
          <cell r="D4347" t="str">
            <v>TXPADF040B002</v>
          </cell>
          <cell r="E4347" t="str">
            <v>PEPSICO ALIMENTOS, S.C.A.</v>
          </cell>
          <cell r="F4347" t="str">
            <v>LAMINACION IMPRESA DORITOS FLAMIN HOT 42g.</v>
          </cell>
          <cell r="G4347" t="str">
            <v>CX</v>
          </cell>
          <cell r="H4347" t="str">
            <v>LAMINACION</v>
          </cell>
        </row>
        <row r="4348">
          <cell r="C4348" t="str">
            <v>01-5492</v>
          </cell>
          <cell r="D4348" t="str">
            <v>TXPADF040A002</v>
          </cell>
          <cell r="E4348" t="str">
            <v>PEPSICO ALIMENTOS, S.C.A.</v>
          </cell>
          <cell r="F4348" t="str">
            <v>LAMINACION IMPRESA DORITOS FLAMIN HOT 140g.</v>
          </cell>
          <cell r="G4348" t="str">
            <v>CX</v>
          </cell>
          <cell r="H4348" t="str">
            <v>LAMINACION</v>
          </cell>
        </row>
        <row r="4349">
          <cell r="C4349" t="str">
            <v>01-5526</v>
          </cell>
          <cell r="D4349" t="str">
            <v>TMAYGP207A003</v>
          </cell>
          <cell r="E4349" t="str">
            <v>ANAYANSI,C.A.</v>
          </cell>
          <cell r="F4349" t="str">
            <v>LINER TERMOSELLABLE MTP  IMPRESO GARANTIA DE PUREZA</v>
          </cell>
          <cell r="G4349" t="str">
            <v>MCL</v>
          </cell>
          <cell r="H4349" t="str">
            <v>LAMINACION</v>
          </cell>
        </row>
        <row r="4350">
          <cell r="C4350" t="str">
            <v>21-0557</v>
          </cell>
          <cell r="D4350" t="str">
            <v>TXNVCL096B004</v>
          </cell>
          <cell r="E4350" t="str">
            <v>NESTLE VENEZUELA, S.A.</v>
          </cell>
          <cell r="F4350" t="str">
            <v>LAMINACION IMPRESA CERELAC 900g</v>
          </cell>
          <cell r="G4350" t="str">
            <v>CX</v>
          </cell>
          <cell r="H4350" t="str">
            <v>LAMINACION</v>
          </cell>
        </row>
        <row r="4351">
          <cell r="C4351" t="str">
            <v>01-5510</v>
          </cell>
          <cell r="D4351" t="str">
            <v>TXPATR040E003</v>
          </cell>
          <cell r="E4351" t="str">
            <v>PEPSICO ALIMENTOS, S.C.A.</v>
          </cell>
          <cell r="F4351" t="str">
            <v>LAMINACION IMPRESA DE TODITO RESUELTO 110g</v>
          </cell>
          <cell r="G4351" t="str">
            <v>CX</v>
          </cell>
          <cell r="H4351" t="str">
            <v>LAMINACION</v>
          </cell>
        </row>
        <row r="4352">
          <cell r="C4352" t="str">
            <v>01-5499</v>
          </cell>
          <cell r="D4352" t="str">
            <v>TXPARS040C002</v>
          </cell>
          <cell r="E4352" t="str">
            <v>PEPSICO ALIMENTOS, S.C.A.</v>
          </cell>
          <cell r="F4352" t="str">
            <v>LAMINACION IMPRESA RAQUETY QUESO 36g</v>
          </cell>
          <cell r="G4352" t="str">
            <v>CX</v>
          </cell>
          <cell r="H4352" t="str">
            <v>LAMINACION</v>
          </cell>
        </row>
        <row r="4353">
          <cell r="C4353" t="str">
            <v>01-5494</v>
          </cell>
          <cell r="D4353" t="str">
            <v>TXPAMP036A003</v>
          </cell>
          <cell r="E4353" t="str">
            <v>PEPSICO ALIMENTOS, S.C.A.</v>
          </cell>
          <cell r="F4353" t="str">
            <v>LAMINACION IMPRESA CHEETOS MEGA PUFFS 110g</v>
          </cell>
          <cell r="G4353" t="str">
            <v>CX</v>
          </cell>
          <cell r="H4353" t="str">
            <v>LAMINACION</v>
          </cell>
        </row>
        <row r="4354">
          <cell r="C4354" t="str">
            <v>01-5495</v>
          </cell>
          <cell r="D4354" t="str">
            <v>TXPARF040A004</v>
          </cell>
          <cell r="E4354" t="str">
            <v>PEPSICO ALIMENTOS, S.C.A.</v>
          </cell>
          <cell r="F4354" t="str">
            <v>LAMINACION IMPRESA RUFFLES QUESO 36g  (LINEA NOSOTRAS)</v>
          </cell>
          <cell r="G4354" t="str">
            <v>CX</v>
          </cell>
          <cell r="H4354" t="str">
            <v>LAMINACION</v>
          </cell>
        </row>
        <row r="4355">
          <cell r="C4355" t="str">
            <v>21-0540</v>
          </cell>
          <cell r="D4355" t="str">
            <v>TXNVRC096A001</v>
          </cell>
          <cell r="E4355" t="str">
            <v>NESTLE VENEZUELA, S.A.</v>
          </cell>
          <cell r="F4355" t="str">
            <v>LAMINACION IMPRESA RICA CHICHA 400g</v>
          </cell>
          <cell r="G4355" t="str">
            <v>CX</v>
          </cell>
          <cell r="H4355" t="str">
            <v>LAMINACION</v>
          </cell>
        </row>
        <row r="4356">
          <cell r="C4356" t="str">
            <v>01-5514</v>
          </cell>
          <cell r="D4356" t="str">
            <v>TXPARF040B004</v>
          </cell>
          <cell r="E4356" t="str">
            <v>PEPSICO ALIMENTOS, S.C.A.</v>
          </cell>
          <cell r="F4356" t="str">
            <v>LAMINACION IMPRESA RUFFLES QUESO 125g</v>
          </cell>
          <cell r="G4356" t="str">
            <v>CX</v>
          </cell>
          <cell r="H4356" t="str">
            <v>LAMINACION</v>
          </cell>
        </row>
        <row r="4357">
          <cell r="C4357" t="str">
            <v>01-5453</v>
          </cell>
          <cell r="D4357" t="str">
            <v>TMCPGF072A003</v>
          </cell>
          <cell r="E4357" t="str">
            <v>CENTRAL EL PALMAR S.A.</v>
          </cell>
          <cell r="F4357" t="str">
            <v>LAMINACION IMPRESA GELATINA  GELLA FRESA 90g</v>
          </cell>
          <cell r="G4357" t="str">
            <v>MCL</v>
          </cell>
          <cell r="H4357" t="str">
            <v>LAMINACION</v>
          </cell>
        </row>
        <row r="4358">
          <cell r="C4358" t="str">
            <v>01-5511</v>
          </cell>
          <cell r="D4358" t="str">
            <v>TXPATR049D001</v>
          </cell>
          <cell r="E4358" t="str">
            <v>PEPSICO ALIMENTOS, S.C.A.</v>
          </cell>
          <cell r="F4358" t="str">
            <v xml:space="preserve">LAMINACION IMPRESA DE TODITO RESUELTO XXL 360g </v>
          </cell>
          <cell r="G4358" t="str">
            <v>CX</v>
          </cell>
          <cell r="H4358" t="str">
            <v>LAMINACION</v>
          </cell>
        </row>
        <row r="4359">
          <cell r="C4359" t="str">
            <v>01-5512</v>
          </cell>
          <cell r="D4359" t="str">
            <v>TXPACF040A002</v>
          </cell>
          <cell r="E4359" t="str">
            <v>PEPSICO ALIMENTOS, S.C.A.</v>
          </cell>
          <cell r="F4359" t="str">
            <v>LAMINACION IMPRESA CHEETOS FLAMIN HOT 120g.</v>
          </cell>
          <cell r="G4359" t="str">
            <v>CX</v>
          </cell>
          <cell r="H4359" t="str">
            <v>LAMINACION</v>
          </cell>
        </row>
        <row r="4360">
          <cell r="C4360" t="str">
            <v>01-5496</v>
          </cell>
          <cell r="D4360" t="str">
            <v>TXPARP031A002</v>
          </cell>
          <cell r="E4360" t="str">
            <v>PEPSICO ALIMENTOS, S.C.A.</v>
          </cell>
          <cell r="F4360" t="str">
            <v>LAMINACION IMPRESA RAQUETY PICANTE 18g</v>
          </cell>
          <cell r="G4360" t="str">
            <v>CX</v>
          </cell>
          <cell r="H4360" t="str">
            <v>LAMINACION</v>
          </cell>
        </row>
        <row r="4361">
          <cell r="C4361" t="str">
            <v>01-5498</v>
          </cell>
          <cell r="D4361" t="str">
            <v>TXPARP040B002</v>
          </cell>
          <cell r="E4361" t="str">
            <v>PEPSICO ALIMENTOS, S.C.A.</v>
          </cell>
          <cell r="F4361" t="str">
            <v>LAMINACION IMPRESA RAQUETY PICANTE 36g</v>
          </cell>
          <cell r="G4361" t="str">
            <v>CX</v>
          </cell>
          <cell r="H4361" t="str">
            <v>LAMINACION</v>
          </cell>
        </row>
        <row r="4362">
          <cell r="C4362" t="str">
            <v>01-5518</v>
          </cell>
          <cell r="D4362" t="str">
            <v>TXPATP040A001</v>
          </cell>
          <cell r="E4362" t="str">
            <v>PEPSICO ALIMENTOS, S.C.A.</v>
          </cell>
          <cell r="F4362" t="str">
            <v xml:space="preserve">LAMINACIÓN IMPRESA TORTILLITAS PICANTE 190g </v>
          </cell>
          <cell r="G4362" t="str">
            <v>CX</v>
          </cell>
          <cell r="H4362" t="str">
            <v>LAMINACION</v>
          </cell>
        </row>
        <row r="4363">
          <cell r="C4363" t="str">
            <v>01-5516</v>
          </cell>
          <cell r="D4363" t="str">
            <v>TXPATS040A001</v>
          </cell>
          <cell r="E4363" t="str">
            <v>PEPSICO ALIMENTOS, S.C.A.</v>
          </cell>
          <cell r="F4363" t="str">
            <v xml:space="preserve">LAMINACION IMPRESA JACKS TORTILLITAS QUESO 190g </v>
          </cell>
          <cell r="G4363" t="str">
            <v>CX</v>
          </cell>
          <cell r="H4363" t="str">
            <v>LAMINACION</v>
          </cell>
        </row>
        <row r="4364">
          <cell r="C4364" t="str">
            <v>01-5509</v>
          </cell>
          <cell r="D4364" t="str">
            <v>TXPATR040B003</v>
          </cell>
          <cell r="E4364" t="str">
            <v>PEPSICO ALIMENTOS, S.C.A.</v>
          </cell>
          <cell r="F4364" t="str">
            <v>LAMINACION IMPRESA DE TODITO RESUELTO 45g</v>
          </cell>
          <cell r="G4364" t="str">
            <v>CX</v>
          </cell>
          <cell r="H4364" t="str">
            <v>LAMINACION</v>
          </cell>
        </row>
        <row r="4365">
          <cell r="C4365" t="str">
            <v>01-5507</v>
          </cell>
          <cell r="D4365" t="str">
            <v>TXPAJS040A002</v>
          </cell>
          <cell r="E4365" t="str">
            <v>PEPSICO ALIMENTOS, S.C.A.</v>
          </cell>
          <cell r="F4365" t="str">
            <v>LAMINACION IMPRESA PAPAS JACKS SAL 30g</v>
          </cell>
          <cell r="G4365" t="str">
            <v>CX</v>
          </cell>
          <cell r="H4365" t="str">
            <v>LAMINACION</v>
          </cell>
        </row>
        <row r="4366">
          <cell r="C4366" t="str">
            <v>01-5497</v>
          </cell>
          <cell r="D4366" t="str">
            <v>TXPARS031A002</v>
          </cell>
          <cell r="E4366" t="str">
            <v>PEPSICO ALIMENTOS, S.C.A.</v>
          </cell>
          <cell r="F4366" t="str">
            <v>LAMINACION IMPRESA RAQUETY QUESO 18g</v>
          </cell>
          <cell r="G4366" t="str">
            <v>CX</v>
          </cell>
          <cell r="H4366" t="str">
            <v>LAMINACION</v>
          </cell>
        </row>
        <row r="4367">
          <cell r="C4367" t="str">
            <v>01-5513</v>
          </cell>
          <cell r="D4367" t="str">
            <v>TXPACF040B002</v>
          </cell>
          <cell r="E4367" t="str">
            <v>PEPSICO ALIMENTOS, S.C.A.</v>
          </cell>
          <cell r="F4367" t="str">
            <v>LAMINACION IMPRESA CHEETOS FLAMIN HOT 38g.</v>
          </cell>
          <cell r="G4367" t="str">
            <v>CX</v>
          </cell>
          <cell r="H4367" t="str">
            <v>LAMINACION</v>
          </cell>
        </row>
        <row r="4368">
          <cell r="C4368" t="str">
            <v>01-5537</v>
          </cell>
          <cell r="D4368" t="str">
            <v>TXPCGP023B001</v>
          </cell>
          <cell r="E4368" t="str">
            <v xml:space="preserve">PEPSI-COLA VENEZUELA, C.A. </v>
          </cell>
          <cell r="F4368" t="str">
            <v>ETIQUETA IMPRESA GOLDEN PIÑA 1,5L</v>
          </cell>
          <cell r="G4368" t="str">
            <v>CX</v>
          </cell>
          <cell r="H4368" t="str">
            <v>CORTE</v>
          </cell>
        </row>
        <row r="4369">
          <cell r="C4369" t="str">
            <v>01-5465</v>
          </cell>
          <cell r="D4369" t="str">
            <v>TXPCGK023A001</v>
          </cell>
          <cell r="E4369" t="str">
            <v xml:space="preserve">PEPSI-COLA VENEZUELA, C.A. </v>
          </cell>
          <cell r="F4369" t="str">
            <v>ETIQUETA IMPRESA GOLDEN KOLITA 1L</v>
          </cell>
          <cell r="G4369" t="str">
            <v>CX</v>
          </cell>
          <cell r="H4369" t="str">
            <v>CORTE</v>
          </cell>
        </row>
        <row r="4370">
          <cell r="C4370" t="str">
            <v>01-5473</v>
          </cell>
          <cell r="D4370" t="str">
            <v>TXPCGK023A001</v>
          </cell>
          <cell r="E4370" t="str">
            <v xml:space="preserve">PEPSI-COLA VENEZUELA, C.A. </v>
          </cell>
          <cell r="F4370" t="str">
            <v>ETIQUETA IMPRESA GOLDEN KOLITA 1L</v>
          </cell>
          <cell r="G4370" t="str">
            <v>CX</v>
          </cell>
          <cell r="H4370" t="str">
            <v>CORTE</v>
          </cell>
        </row>
        <row r="4371">
          <cell r="C4371" t="str">
            <v>01-5464</v>
          </cell>
          <cell r="D4371" t="str">
            <v>TXPCGM023A002</v>
          </cell>
          <cell r="E4371" t="str">
            <v xml:space="preserve">PEPSI-COLA VENEZUELA, C.A. </v>
          </cell>
          <cell r="F4371" t="str">
            <v>ETIQUETA IMPRESA GOLDEN MANZANA 1 L</v>
          </cell>
          <cell r="G4371" t="str">
            <v>CX</v>
          </cell>
          <cell r="H4371" t="str">
            <v>CORTE</v>
          </cell>
        </row>
        <row r="4372">
          <cell r="C4372" t="str">
            <v>01-5472</v>
          </cell>
          <cell r="D4372" t="str">
            <v>TXPCGM023A002</v>
          </cell>
          <cell r="E4372" t="str">
            <v xml:space="preserve">PEPSI-COLA VENEZUELA, C.A. </v>
          </cell>
          <cell r="F4372" t="str">
            <v>ETIQUETA IMPRESA GOLDEN MANZANA 1 L</v>
          </cell>
          <cell r="G4372" t="str">
            <v>CX</v>
          </cell>
          <cell r="H4372" t="str">
            <v>CORTE</v>
          </cell>
        </row>
        <row r="4373">
          <cell r="C4373" t="str">
            <v>01-5457</v>
          </cell>
          <cell r="D4373" t="str">
            <v>TXPCGM023C001</v>
          </cell>
          <cell r="E4373" t="str">
            <v xml:space="preserve">PEPSI-COLA VENEZUELA, C.A. </v>
          </cell>
          <cell r="F4373" t="str">
            <v>ETIQUETA IMPRESA GOLDEN MANZANA 2L</v>
          </cell>
          <cell r="G4373" t="str">
            <v>CX</v>
          </cell>
          <cell r="H4373" t="str">
            <v>CORTE</v>
          </cell>
        </row>
        <row r="4374">
          <cell r="C4374" t="str">
            <v>01-5463</v>
          </cell>
          <cell r="D4374" t="str">
            <v>TXPCGM023C001</v>
          </cell>
          <cell r="E4374" t="str">
            <v xml:space="preserve">PEPSI-COLA VENEZUELA, C.A. </v>
          </cell>
          <cell r="F4374" t="str">
            <v>ETIQUETA IMPRESA GOLDEN MANZANA 2L</v>
          </cell>
          <cell r="G4374" t="str">
            <v>CX</v>
          </cell>
          <cell r="H4374" t="str">
            <v>CORTE</v>
          </cell>
        </row>
        <row r="4375">
          <cell r="C4375" t="str">
            <v>01-5471</v>
          </cell>
          <cell r="D4375" t="str">
            <v>TXPCGM023C001</v>
          </cell>
          <cell r="E4375" t="str">
            <v xml:space="preserve">PEPSI-COLA VENEZUELA, C.A. </v>
          </cell>
          <cell r="F4375" t="str">
            <v>ETIQUETA IMPRESA GOLDEN MANZANA 2L</v>
          </cell>
          <cell r="G4375" t="str">
            <v>CX</v>
          </cell>
          <cell r="H4375" t="str">
            <v>CORTE</v>
          </cell>
        </row>
        <row r="4376">
          <cell r="C4376" t="str">
            <v>01-5466</v>
          </cell>
          <cell r="D4376" t="str">
            <v>TXPCSC023C002</v>
          </cell>
          <cell r="E4376" t="str">
            <v xml:space="preserve">PEPSI-COLA VENEZUELA, C.A. </v>
          </cell>
          <cell r="F4376" t="str">
            <v>ETIQUETA IMPRESA SEVEN UP CERO 1,5 L</v>
          </cell>
          <cell r="G4376" t="str">
            <v>CX</v>
          </cell>
          <cell r="H4376" t="str">
            <v>CORTE</v>
          </cell>
        </row>
        <row r="4377">
          <cell r="C4377" t="str">
            <v>01-5458</v>
          </cell>
          <cell r="D4377" t="str">
            <v>TXPCSC023C002</v>
          </cell>
          <cell r="E4377" t="str">
            <v xml:space="preserve">PEPSI-COLA VENEZUELA, C.A. </v>
          </cell>
          <cell r="F4377" t="str">
            <v>ETIQUETA IMPRESA SEVEN UP CERO 1,5 L</v>
          </cell>
          <cell r="G4377" t="str">
            <v>CX</v>
          </cell>
          <cell r="H4377" t="str">
            <v>CORTE</v>
          </cell>
        </row>
        <row r="4378">
          <cell r="C4378" t="str">
            <v>01-5459</v>
          </cell>
          <cell r="D4378" t="str">
            <v>TXPCSC023D001</v>
          </cell>
          <cell r="E4378" t="str">
            <v xml:space="preserve">PEPSI-COLA VENEZUELA, C.A. </v>
          </cell>
          <cell r="F4378" t="str">
            <v>ETIQUETA IMPRESA SEVEN UP CERO 1 L</v>
          </cell>
          <cell r="G4378" t="str">
            <v>CX</v>
          </cell>
          <cell r="H4378" t="str">
            <v>CORTE</v>
          </cell>
        </row>
        <row r="4379">
          <cell r="C4379" t="str">
            <v>01-5505</v>
          </cell>
          <cell r="D4379" t="str">
            <v>TXPAMJ049A002</v>
          </cell>
          <cell r="E4379" t="str">
            <v>PEPSICO ALIMENTOS, S.C.A.</v>
          </cell>
          <cell r="F4379" t="str">
            <v>LAMINACION IMPRESA MANI JACKS 175g</v>
          </cell>
          <cell r="G4379" t="str">
            <v>CX</v>
          </cell>
          <cell r="H4379" t="str">
            <v>LAMINACION</v>
          </cell>
        </row>
        <row r="4380">
          <cell r="C4380" t="str">
            <v>01-5470</v>
          </cell>
          <cell r="D4380" t="str">
            <v>TXPCGP023A001</v>
          </cell>
          <cell r="E4380" t="str">
            <v xml:space="preserve">PEPSI-COLA VENEZUELA, C.A. </v>
          </cell>
          <cell r="F4380" t="str">
            <v>ETIQUETA IMPRESA GOLDEN PIÑA 1L</v>
          </cell>
          <cell r="G4380" t="str">
            <v>CX</v>
          </cell>
          <cell r="H4380" t="str">
            <v>CORTE</v>
          </cell>
        </row>
        <row r="4381">
          <cell r="C4381" t="str">
            <v>01-5462</v>
          </cell>
          <cell r="D4381" t="str">
            <v>TXPCGP023A001</v>
          </cell>
          <cell r="E4381" t="str">
            <v xml:space="preserve">PEPSI-COLA VENEZUELA, C.A. </v>
          </cell>
          <cell r="F4381" t="str">
            <v>ETIQUETA IMPRESA GOLDEN PIÑA 1L</v>
          </cell>
          <cell r="G4381" t="str">
            <v>CX</v>
          </cell>
          <cell r="H4381" t="str">
            <v>CORTE</v>
          </cell>
        </row>
        <row r="4382">
          <cell r="C4382" t="str">
            <v>01-5535</v>
          </cell>
          <cell r="D4382" t="str">
            <v>TXPCGK023C002</v>
          </cell>
          <cell r="E4382" t="str">
            <v xml:space="preserve">PEPSI-COLA VENEZUELA, C.A. </v>
          </cell>
          <cell r="F4382" t="str">
            <v>ETIQUETA IMPRESA GOLDEN KOLITA 2L</v>
          </cell>
          <cell r="G4382" t="str">
            <v>CX</v>
          </cell>
          <cell r="H4382" t="str">
            <v>CORTE</v>
          </cell>
        </row>
        <row r="4383">
          <cell r="C4383" t="str">
            <v>01-5537</v>
          </cell>
          <cell r="D4383" t="str">
            <v>TXPCGP023B001</v>
          </cell>
          <cell r="E4383" t="str">
            <v xml:space="preserve">PEPSI-COLA VENEZUELA, C.A. </v>
          </cell>
          <cell r="F4383" t="str">
            <v>ETIQUETA IMPRESA GOLDEN PIÑA 1,5L</v>
          </cell>
          <cell r="G4383" t="str">
            <v>CX</v>
          </cell>
          <cell r="H4383" t="str">
            <v>CORTE</v>
          </cell>
        </row>
        <row r="4384">
          <cell r="C4384" t="str">
            <v>01-5472</v>
          </cell>
          <cell r="D4384" t="str">
            <v>TXPCGM023A002</v>
          </cell>
          <cell r="E4384" t="str">
            <v xml:space="preserve">PEPSI-COLA VENEZUELA, C.A. </v>
          </cell>
          <cell r="F4384" t="str">
            <v>ETIQUETA IMPRESA GOLDEN MANZANA 1 L</v>
          </cell>
          <cell r="G4384" t="str">
            <v>CX</v>
          </cell>
          <cell r="H4384" t="str">
            <v>CORTE</v>
          </cell>
        </row>
        <row r="4385">
          <cell r="C4385" t="str">
            <v>01-5464</v>
          </cell>
          <cell r="D4385" t="str">
            <v>TXPCGM023A002</v>
          </cell>
          <cell r="E4385" t="str">
            <v xml:space="preserve">PEPSI-COLA VENEZUELA, C.A. </v>
          </cell>
          <cell r="F4385" t="str">
            <v>ETIQUETA IMPRESA GOLDEN MANZANA 1 L</v>
          </cell>
          <cell r="G4385" t="str">
            <v>CX</v>
          </cell>
          <cell r="H4385" t="str">
            <v>CORTE</v>
          </cell>
        </row>
        <row r="4386">
          <cell r="C4386" t="str">
            <v>01-5505</v>
          </cell>
          <cell r="D4386" t="str">
            <v>TXPAMJ049A002</v>
          </cell>
          <cell r="E4386" t="str">
            <v>PEPSICO ALIMENTOS, S.C.A.</v>
          </cell>
          <cell r="F4386" t="str">
            <v>LAMINACION IMPRESA MANI JACKS 175g</v>
          </cell>
          <cell r="G4386" t="str">
            <v>CX</v>
          </cell>
          <cell r="H4386" t="str">
            <v>LAMINACION</v>
          </cell>
        </row>
        <row r="4387">
          <cell r="C4387" t="str">
            <v>01-5501</v>
          </cell>
          <cell r="D4387" t="str">
            <v>TXPANP040C002</v>
          </cell>
          <cell r="E4387" t="str">
            <v>PEPSICO ALIMENTOS, S.C.A.</v>
          </cell>
          <cell r="F4387" t="str">
            <v>LAMINACION IMPRESA NATUCHIPS PLATANITOS 42g</v>
          </cell>
          <cell r="G4387" t="str">
            <v>CX</v>
          </cell>
          <cell r="H4387" t="str">
            <v>LAMINACION</v>
          </cell>
        </row>
        <row r="4388">
          <cell r="C4388" t="str">
            <v>01-5504</v>
          </cell>
          <cell r="D4388" t="str">
            <v>TXPANP045B001</v>
          </cell>
          <cell r="E4388" t="str">
            <v>PEPSICO ALIMENTOS, S.C.A.</v>
          </cell>
          <cell r="F4388" t="str">
            <v xml:space="preserve">LAMINACION IMPRESA NATUCHIPS PLATANITOS 250g </v>
          </cell>
          <cell r="G4388" t="str">
            <v>CX</v>
          </cell>
          <cell r="H4388" t="str">
            <v>LAMINACION</v>
          </cell>
        </row>
        <row r="4389">
          <cell r="C4389" t="str">
            <v>01-5503</v>
          </cell>
          <cell r="D4389" t="str">
            <v>TXPANP040B002</v>
          </cell>
          <cell r="E4389" t="str">
            <v>PEPSICO ALIMENTOS, S.C.A.</v>
          </cell>
          <cell r="F4389" t="str">
            <v>LAMINACION IMPRESA NATUCHIPS PLATANITOS 150g</v>
          </cell>
          <cell r="G4389" t="str">
            <v>CX</v>
          </cell>
          <cell r="H4389" t="str">
            <v>LAMINACION</v>
          </cell>
        </row>
        <row r="4390">
          <cell r="C4390" t="str">
            <v>01-5502</v>
          </cell>
          <cell r="D4390" t="str">
            <v>TXPANP040A002</v>
          </cell>
          <cell r="E4390" t="str">
            <v>PEPSICO ALIMENTOS, S.C.A.</v>
          </cell>
          <cell r="F4390" t="str">
            <v>LAMINACION IMPRESA NATUCHIPS PLATANITOS 80g</v>
          </cell>
          <cell r="G4390" t="str">
            <v>CX</v>
          </cell>
          <cell r="H4390" t="str">
            <v>LAMINACION</v>
          </cell>
        </row>
        <row r="4391">
          <cell r="C4391" t="str">
            <v>000pr</v>
          </cell>
          <cell r="D4391" t="str">
            <v>000pr</v>
          </cell>
          <cell r="E4391" t="str">
            <v>PRUEBAS</v>
          </cell>
          <cell r="F4391" t="str">
            <v>PRUEBAS VARIAS</v>
          </cell>
          <cell r="G4391" t="str">
            <v>CX</v>
          </cell>
          <cell r="H4391" t="str">
            <v>PRUEBA</v>
          </cell>
        </row>
        <row r="4392">
          <cell r="C4392" t="str">
            <v>01-5520</v>
          </cell>
          <cell r="D4392" t="str">
            <v>TXPATT040A001</v>
          </cell>
          <cell r="E4392" t="str">
            <v>PEPSICO ALIMENTOS, S.C.A.</v>
          </cell>
          <cell r="F4392" t="str">
            <v>LAMINACION IMPRESA TOSTITOS 140g</v>
          </cell>
          <cell r="G4392" t="str">
            <v>CX</v>
          </cell>
          <cell r="H4392" t="str">
            <v>LAMINACION</v>
          </cell>
        </row>
        <row r="4393">
          <cell r="C4393" t="str">
            <v>01-5554</v>
          </cell>
          <cell r="D4393" t="str">
            <v>TXPATR040E003</v>
          </cell>
          <cell r="E4393" t="str">
            <v>PEPSICO ALIMENTOS, S.C.A.</v>
          </cell>
          <cell r="F4393" t="str">
            <v>LAMINACION IMPRESA DE TODITO RESUELTO 110g</v>
          </cell>
          <cell r="G4393" t="str">
            <v>CX</v>
          </cell>
          <cell r="H4393" t="str">
            <v>LAMINACION</v>
          </cell>
        </row>
        <row r="4394">
          <cell r="C4394" t="str">
            <v>01-5543</v>
          </cell>
          <cell r="D4394" t="str">
            <v>TXMSJD030A001</v>
          </cell>
          <cell r="E4394" t="str">
            <v>MULTINACIONAL DE SABORES, C.A.</v>
          </cell>
          <cell r="F4394" t="str">
            <v>ETIQUETA  IMPRESA JUSTY DURAZNO 1,5 L</v>
          </cell>
          <cell r="G4394" t="str">
            <v>CX</v>
          </cell>
          <cell r="H4394" t="str">
            <v>CORTE</v>
          </cell>
        </row>
        <row r="4395">
          <cell r="C4395" t="str">
            <v>01-5544</v>
          </cell>
          <cell r="D4395" t="str">
            <v>TXMSJT030A001</v>
          </cell>
          <cell r="E4395" t="str">
            <v>MULTINACIONAL DE SABORES, C.A.</v>
          </cell>
          <cell r="F4395" t="str">
            <v>ETIQUETA  IMPRESA JUSTY TAMARINDO 1,5 L</v>
          </cell>
          <cell r="G4395" t="str">
            <v>CX</v>
          </cell>
          <cell r="H4395" t="str">
            <v>CORTE</v>
          </cell>
        </row>
        <row r="4396">
          <cell r="C4396" t="str">
            <v>01-5545</v>
          </cell>
          <cell r="D4396" t="str">
            <v>TXMSJM030A001</v>
          </cell>
          <cell r="E4396" t="str">
            <v>MULTINACIONAL DE SABORES, C.A.</v>
          </cell>
          <cell r="F4396" t="str">
            <v>ETIQUETA IMPRESA JUSTY MANDARINA 1,5 L</v>
          </cell>
          <cell r="G4396" t="str">
            <v>CX</v>
          </cell>
          <cell r="H4396" t="str">
            <v>CORTE</v>
          </cell>
        </row>
        <row r="4397">
          <cell r="C4397" t="str">
            <v>01-5546</v>
          </cell>
          <cell r="D4397" t="str">
            <v>TXMSJS030A001</v>
          </cell>
          <cell r="E4397" t="str">
            <v>MULTINACIONAL DE SABORES C.A.</v>
          </cell>
          <cell r="F4397" t="str">
            <v>ETIQUETA IMPRESA JUSTY SANDIA 1,5 L</v>
          </cell>
          <cell r="G4397" t="str">
            <v>CX</v>
          </cell>
          <cell r="H4397" t="str">
            <v>CORTE</v>
          </cell>
        </row>
        <row r="4398">
          <cell r="C4398" t="str">
            <v>01-5543</v>
          </cell>
          <cell r="D4398" t="str">
            <v>TXMSJD030A001</v>
          </cell>
          <cell r="E4398" t="str">
            <v>MULTINACIONAL DE SABORES, C.A.</v>
          </cell>
          <cell r="F4398" t="str">
            <v>ETIQUETA  IMPRESA JUSTY DURAZNO 1,5 L</v>
          </cell>
          <cell r="G4398" t="str">
            <v>CX</v>
          </cell>
          <cell r="H4398" t="str">
            <v>CORTE</v>
          </cell>
        </row>
        <row r="4399">
          <cell r="C4399" t="str">
            <v>01-5551</v>
          </cell>
          <cell r="D4399" t="str">
            <v>TMCPAM080A001</v>
          </cell>
          <cell r="E4399" t="str">
            <v>CENTRAL EL PALMAR S.A.</v>
          </cell>
          <cell r="F4399" t="str">
            <v>LAMINACION IMPRESA AZUCAR MORENA 1 Kg</v>
          </cell>
          <cell r="G4399" t="str">
            <v>MCL</v>
          </cell>
          <cell r="H4399" t="str">
            <v>LAMINACION</v>
          </cell>
        </row>
        <row r="4400">
          <cell r="C4400" t="str">
            <v>01-5500</v>
          </cell>
          <cell r="D4400" t="str">
            <v>TXPAPM040A001</v>
          </cell>
          <cell r="E4400" t="str">
            <v>PEPSICO ALIMENTOS, S.C.A.</v>
          </cell>
          <cell r="F4400" t="str">
            <v>LAMINACION IMPRESA PEPITO MUNDO MARINO 80g</v>
          </cell>
          <cell r="G4400" t="str">
            <v>CX</v>
          </cell>
          <cell r="H4400" t="str">
            <v>LAMINACION</v>
          </cell>
        </row>
        <row r="4401">
          <cell r="C4401" t="str">
            <v>21-0546</v>
          </cell>
          <cell r="D4401" t="str">
            <v>TMCGPR055A001</v>
          </cell>
          <cell r="E4401" t="str">
            <v>COMPLOT GRAFICO, C.A.</v>
          </cell>
          <cell r="F4401" t="str">
            <v>POLYPOUCH SIN IMPRESIÓN</v>
          </cell>
          <cell r="G4401" t="str">
            <v>MCL</v>
          </cell>
          <cell r="H4401" t="str">
            <v>LAMINACION</v>
          </cell>
        </row>
        <row r="4402">
          <cell r="C4402" t="str">
            <v>01-5508</v>
          </cell>
          <cell r="D4402" t="str">
            <v>TXPARO040B003</v>
          </cell>
          <cell r="E4402" t="str">
            <v>PEPSICO ALIMENTOS, S.C.A.</v>
          </cell>
          <cell r="F4402" t="str">
            <v>LAMINACION IMPRESA RUFFLES ORIGINAL 36g (LINEA NOSOTRAS)</v>
          </cell>
          <cell r="G4402" t="str">
            <v>CX</v>
          </cell>
          <cell r="H4402" t="str">
            <v>LAMINACION</v>
          </cell>
        </row>
        <row r="4403">
          <cell r="C4403" t="str">
            <v>01-5566</v>
          </cell>
          <cell r="D4403" t="str">
            <v>TXOSPP0230001</v>
          </cell>
          <cell r="E4403" t="str">
            <v>OSIRIS C.A. (MANUFACTURAS QUIMICO INDUSTRIALES)</v>
          </cell>
          <cell r="F4403" t="str">
            <v>BOPP SIN IMPRESIÓN</v>
          </cell>
          <cell r="G4403" t="str">
            <v>MCL</v>
          </cell>
          <cell r="H4403" t="str">
            <v>CORTE</v>
          </cell>
        </row>
        <row r="4404">
          <cell r="C4404" t="str">
            <v>01-5517</v>
          </cell>
          <cell r="D4404" t="str">
            <v>TXPACB040C001</v>
          </cell>
          <cell r="E4404" t="str">
            <v>PEPSICO ALIMENTOS, S.C.A.</v>
          </cell>
          <cell r="F4404" t="str">
            <v>LAMINACION IMPRESA CHEETOS BOLIQUESO 80g</v>
          </cell>
          <cell r="G4404" t="str">
            <v>CX</v>
          </cell>
          <cell r="H4404" t="str">
            <v>LAMINACION</v>
          </cell>
        </row>
        <row r="4405">
          <cell r="C4405" t="str">
            <v>01-5519</v>
          </cell>
          <cell r="D4405" t="str">
            <v>TXPAPM031A001</v>
          </cell>
          <cell r="E4405" t="str">
            <v>PEPSICO ALIMENTOS, S.C.A.</v>
          </cell>
          <cell r="F4405" t="str">
            <v>LAMINACION IMPRESA PEPITO MUNDO MARINO 25g</v>
          </cell>
          <cell r="G4405" t="str">
            <v>CX</v>
          </cell>
          <cell r="H4405" t="str">
            <v>LAMINACION</v>
          </cell>
        </row>
        <row r="4406">
          <cell r="C4406" t="str">
            <v>01-5547</v>
          </cell>
          <cell r="D4406" t="str">
            <v>TXPACB040C003</v>
          </cell>
          <cell r="E4406" t="str">
            <v>PEPSICO ALIMENTOS, S.C.A.</v>
          </cell>
          <cell r="F4406" t="str">
            <v>LAMINACION IMPRESA CHEETOS BOLIQUESO 150g</v>
          </cell>
          <cell r="G4406" t="str">
            <v>CX</v>
          </cell>
          <cell r="H4406" t="str">
            <v>LAMINACION</v>
          </cell>
        </row>
        <row r="4407">
          <cell r="C4407" t="str">
            <v>01-5506</v>
          </cell>
          <cell r="D4407" t="str">
            <v>TXPAMJ049B002</v>
          </cell>
          <cell r="E4407" t="str">
            <v>PEPSICO ALIMENTOS, S.C.A.</v>
          </cell>
          <cell r="F4407" t="str">
            <v>LAMINACION IMPRESA MANI JACKS 25g</v>
          </cell>
          <cell r="G4407" t="str">
            <v>CX</v>
          </cell>
          <cell r="H4407" t="str">
            <v>LAMINACION</v>
          </cell>
        </row>
        <row r="4408">
          <cell r="C4408" t="str">
            <v>01-5529</v>
          </cell>
          <cell r="D4408" t="str">
            <v>TMAPAL121A001</v>
          </cell>
          <cell r="E4408" t="str">
            <v>ALIMENTOS POLAR COMERCIAL, C.A.</v>
          </cell>
          <cell r="F4408" t="str">
            <v>ALUMINIO LAMINADO IMPRESO MAVESA 500g</v>
          </cell>
          <cell r="G4408" t="str">
            <v>MCL</v>
          </cell>
          <cell r="H4408" t="str">
            <v>LAMINACION</v>
          </cell>
        </row>
        <row r="4409">
          <cell r="C4409" t="str">
            <v>01-5528</v>
          </cell>
          <cell r="D4409" t="str">
            <v>TMAPAL121C001</v>
          </cell>
          <cell r="E4409" t="str">
            <v>ALIMENTOS POLAR COMERCIAL, C.A.</v>
          </cell>
          <cell r="F4409" t="str">
            <v>ALUMINIO LAMINADO IMPRESO MAVESA 1 Kg</v>
          </cell>
          <cell r="G4409" t="str">
            <v>MCL</v>
          </cell>
          <cell r="H4409" t="str">
            <v>LAMINACION</v>
          </cell>
        </row>
        <row r="4410">
          <cell r="C4410" t="str">
            <v>01-5530</v>
          </cell>
          <cell r="D4410" t="str">
            <v>TMAPAL121B001</v>
          </cell>
          <cell r="E4410" t="str">
            <v>ALIMENTOS POLAR COMERCIAL, C.A.</v>
          </cell>
          <cell r="F4410" t="str">
            <v>ALUMINIO LAMINADO IMPRESO MAVESA 250 g</v>
          </cell>
          <cell r="G4410" t="str">
            <v>MCL</v>
          </cell>
          <cell r="H4410" t="str">
            <v>LAMINACION</v>
          </cell>
        </row>
        <row r="4411">
          <cell r="C4411" t="str">
            <v>01-5490</v>
          </cell>
          <cell r="D4411" t="str">
            <v>TXDNTP070C001</v>
          </cell>
          <cell r="E4411" t="str">
            <v>DISTRIBUIDORA NACIONAL 2000, C.A.</v>
          </cell>
          <cell r="F4411" t="str">
            <v>LAMINACION IMPRESA CAFÉ ANZOATEGUI TOSTADO Y MOLIDO PREMIUM 500g</v>
          </cell>
          <cell r="G4411" t="str">
            <v>CX</v>
          </cell>
          <cell r="H4411" t="str">
            <v>LAMINACION</v>
          </cell>
        </row>
        <row r="4412">
          <cell r="C4412" t="str">
            <v>01-5491</v>
          </cell>
          <cell r="D4412" t="str">
            <v>TXDNBC040A001</v>
          </cell>
          <cell r="E4412" t="str">
            <v>DISTRIBUIDORA NACIONAL 2000, C.A.</v>
          </cell>
          <cell r="F4412" t="str">
            <v>LAMINACION IMPRESA BUEN CAFÉ PREMIUN 100g</v>
          </cell>
          <cell r="G4412" t="str">
            <v>CX</v>
          </cell>
          <cell r="H4412" t="str">
            <v>LAMINACION</v>
          </cell>
        </row>
        <row r="4413">
          <cell r="C4413" t="str">
            <v>01-5578</v>
          </cell>
          <cell r="D4413" t="str">
            <v>TXDNBC070A002</v>
          </cell>
          <cell r="E4413" t="str">
            <v>DISTRIBUIDORA NACIONAL 2000, C.A.</v>
          </cell>
          <cell r="F4413" t="str">
            <v>LAMINACION IMPRESA BUEN CAFÉ PREMIUN 200g</v>
          </cell>
          <cell r="G4413" t="str">
            <v>CX</v>
          </cell>
          <cell r="H4413" t="str">
            <v>LAMINACION</v>
          </cell>
        </row>
        <row r="4414">
          <cell r="C4414" t="str">
            <v>21-0556</v>
          </cell>
          <cell r="D4414" t="str">
            <v>TXNVCL096C004</v>
          </cell>
          <cell r="E4414" t="str">
            <v>NESTLE VENEZUELA, S.A.</v>
          </cell>
          <cell r="F4414" t="str">
            <v>LAMINACION IMPRESA CERELAC 400g</v>
          </cell>
          <cell r="G4414" t="str">
            <v>CX</v>
          </cell>
          <cell r="H4414" t="str">
            <v>LAMINACION</v>
          </cell>
        </row>
        <row r="4415">
          <cell r="C4415" t="str">
            <v>21-0557</v>
          </cell>
          <cell r="D4415" t="str">
            <v>TXNVCL096B004</v>
          </cell>
          <cell r="E4415" t="str">
            <v>NESTLE VENEZUELA, S.A.</v>
          </cell>
          <cell r="F4415" t="str">
            <v>LAMINACION IMPRESA CERELAC 900g</v>
          </cell>
          <cell r="G4415" t="str">
            <v>CX</v>
          </cell>
          <cell r="H4415" t="str">
            <v>LAMINACION</v>
          </cell>
        </row>
        <row r="4416">
          <cell r="C4416" t="str">
            <v>21-0547</v>
          </cell>
          <cell r="D4416" t="str">
            <v>TXNVNT096B001</v>
          </cell>
          <cell r="E4416" t="str">
            <v>NESTLE VENEZUELA, S.A.</v>
          </cell>
          <cell r="F4416" t="str">
            <v>LAMINACION IMPRESA NESTUM 3 CEREALES 225g</v>
          </cell>
          <cell r="G4416" t="str">
            <v>CX</v>
          </cell>
          <cell r="H4416" t="str">
            <v>LAMINACION</v>
          </cell>
        </row>
        <row r="4417">
          <cell r="C4417" t="str">
            <v>01-5582</v>
          </cell>
          <cell r="D4417" t="str">
            <v>TMICPS042A001</v>
          </cell>
          <cell r="E4417" t="str">
            <v>INDUSTRIAS CORPAÑAL,C.A.</v>
          </cell>
          <cell r="F4417" t="str">
            <v>POLYPOUCH SILICONIZADO IMPRESO NUBES</v>
          </cell>
          <cell r="G4417" t="str">
            <v>MCL</v>
          </cell>
          <cell r="H4417" t="str">
            <v>LAMINACION</v>
          </cell>
        </row>
        <row r="4418">
          <cell r="C4418" t="str">
            <v>01-5548</v>
          </cell>
          <cell r="D4418" t="str">
            <v>TXAJBC031A001</v>
          </cell>
          <cell r="E4418" t="str">
            <v>AJEVEN, C.A.</v>
          </cell>
          <cell r="F4418" t="str">
            <v>ETIQUE LAMINADA IMPRESA BIG COLA 2 L</v>
          </cell>
          <cell r="G4418" t="str">
            <v>CX</v>
          </cell>
          <cell r="H4418" t="str">
            <v>LAMINACION</v>
          </cell>
        </row>
        <row r="4419">
          <cell r="C4419" t="str">
            <v>21-0552</v>
          </cell>
          <cell r="D4419" t="str">
            <v>TXNVN096A001</v>
          </cell>
          <cell r="E4419" t="str">
            <v>NESTLE VENEZUELA, S.A.</v>
          </cell>
          <cell r="F4419" t="str">
            <v xml:space="preserve">LAMINACION IMPRESA NESTUM ARROZ 225g </v>
          </cell>
          <cell r="G4419" t="str">
            <v>CX</v>
          </cell>
          <cell r="H4419" t="str">
            <v>LAMINACION</v>
          </cell>
        </row>
        <row r="4420">
          <cell r="C4420" t="str">
            <v>21-0551</v>
          </cell>
          <cell r="D4420" t="str">
            <v>TXNVTM096A001</v>
          </cell>
          <cell r="E4420" t="str">
            <v>NESTLE VENEZUELA, S.A.</v>
          </cell>
          <cell r="F4420" t="str">
            <v>LAMINACION IMPRESA NESTUM TRIGO MIEL 225g</v>
          </cell>
          <cell r="G4420" t="str">
            <v>CX</v>
          </cell>
          <cell r="H4420" t="str">
            <v>LAMINACION</v>
          </cell>
        </row>
        <row r="4421">
          <cell r="C4421" t="str">
            <v>21-0550</v>
          </cell>
          <cell r="D4421" t="str">
            <v>TXNVAM096A001</v>
          </cell>
          <cell r="E4421" t="str">
            <v>NESTLE VENEZUELA, S.A.</v>
          </cell>
          <cell r="F4421" t="str">
            <v>LAMINACION IMPRESA NESTUM ARROZ MAIZ 225g</v>
          </cell>
          <cell r="G4421" t="str">
            <v>CX</v>
          </cell>
          <cell r="H4421" t="str">
            <v>LAMINACION</v>
          </cell>
        </row>
        <row r="4422">
          <cell r="C4422" t="str">
            <v>21-0549</v>
          </cell>
          <cell r="D4422" t="str">
            <v>TXNVNT096C001</v>
          </cell>
          <cell r="E4422" t="str">
            <v>NESTLE VENEZUELA, S.A.</v>
          </cell>
          <cell r="F4422" t="str">
            <v>LAMINACION IMPRESA NESTUM 3 CEREALES 50g</v>
          </cell>
          <cell r="G4422" t="str">
            <v>CX</v>
          </cell>
          <cell r="H4422" t="str">
            <v>LAMINACION</v>
          </cell>
        </row>
        <row r="4423">
          <cell r="C4423" t="str">
            <v>21-0548</v>
          </cell>
          <cell r="D4423" t="str">
            <v>TXNVNT096A001</v>
          </cell>
          <cell r="E4423" t="str">
            <v>NESTLE VENEZUELA, S.A.</v>
          </cell>
          <cell r="F4423" t="str">
            <v>LAMINACION IMPRESA NESTUM 3 CEREALES 500g</v>
          </cell>
          <cell r="G4423" t="str">
            <v>CX</v>
          </cell>
          <cell r="H4423" t="str">
            <v>LAMINACION</v>
          </cell>
        </row>
        <row r="4424">
          <cell r="C4424" t="str">
            <v>01-5580</v>
          </cell>
          <cell r="D4424" t="str">
            <v>TMIGAG042A001</v>
          </cell>
          <cell r="E4424" t="str">
            <v>INVERSIONES GLOBAL PACK, C.A.</v>
          </cell>
          <cell r="F4424" t="str">
            <v>POLYPOUCH IMPRESO AZUCAR DE LA GROTTA 4g</v>
          </cell>
          <cell r="G4424" t="str">
            <v>MCL</v>
          </cell>
          <cell r="H4424" t="str">
            <v>LAMINACION</v>
          </cell>
        </row>
        <row r="4425">
          <cell r="C4425" t="str">
            <v>11-0068</v>
          </cell>
          <cell r="D4425" t="str">
            <v>TMMCGP228A003</v>
          </cell>
          <cell r="E4425" t="str">
            <v>MONDELEZ VZ, C.A.</v>
          </cell>
          <cell r="F4425" t="str">
            <v>LINER MTP IMPRESO RETIRE SELLO GARANTIA DE PUREZA</v>
          </cell>
          <cell r="G4425" t="str">
            <v>MCL</v>
          </cell>
          <cell r="H4425" t="str">
            <v>LAMINACION</v>
          </cell>
        </row>
        <row r="4426">
          <cell r="C4426" t="str">
            <v>01-5521</v>
          </cell>
          <cell r="D4426" t="str">
            <v xml:space="preserve">TMAYGP207A002 </v>
          </cell>
          <cell r="E4426" t="str">
            <v>ANAYANSI,C.A.</v>
          </cell>
          <cell r="F4426" t="str">
            <v>LINER TERMOSELLABLE MTP  IMPRESO GARANTIA DE PUREZA</v>
          </cell>
          <cell r="G4426" t="str">
            <v>MCL</v>
          </cell>
          <cell r="H4426" t="str">
            <v>CORTE</v>
          </cell>
        </row>
        <row r="4427">
          <cell r="C4427" t="str">
            <v>01-5242</v>
          </cell>
          <cell r="D4427" t="str">
            <v>TMLEAL138A001</v>
          </cell>
          <cell r="E4427" t="str">
            <v>LABORATORIOS ELMOR, S.A.</v>
          </cell>
          <cell r="F4427" t="str">
            <v>ALUMINIO LAMINADO IMPRESO LIOLACTIL 1,5 g</v>
          </cell>
          <cell r="G4427" t="str">
            <v>MCL</v>
          </cell>
          <cell r="H4427" t="str">
            <v>LAMINACION</v>
          </cell>
        </row>
        <row r="4428">
          <cell r="C4428" t="str">
            <v>01-5488</v>
          </cell>
          <cell r="D4428" t="str">
            <v>TMCPAM080A001</v>
          </cell>
          <cell r="E4428" t="str">
            <v>CENTRAL EL PALMAR S.A.</v>
          </cell>
          <cell r="F4428" t="str">
            <v>LAMINACION IMPRESA AZUCAR MORENA 1 Kg</v>
          </cell>
          <cell r="G4428" t="str">
            <v>MCL</v>
          </cell>
          <cell r="H4428" t="str">
            <v>LAMINACION</v>
          </cell>
        </row>
        <row r="4429">
          <cell r="C4429" t="str">
            <v>01-5567</v>
          </cell>
          <cell r="D4429" t="str">
            <v>TMAHPG0700020</v>
          </cell>
          <cell r="E4429" t="str">
            <v>ALIMENTOS HEINZ, C.A.</v>
          </cell>
          <cell r="F4429" t="str">
            <v>POLYPOUCH (LAMINADO PARA GELATINA)</v>
          </cell>
          <cell r="G4429" t="str">
            <v>MCL</v>
          </cell>
          <cell r="H4429" t="str">
            <v>LAMINACION</v>
          </cell>
        </row>
        <row r="4430">
          <cell r="C4430" t="str">
            <v>11-0066</v>
          </cell>
          <cell r="D4430" t="str">
            <v>TMSVRM0990002</v>
          </cell>
          <cell r="E4430" t="str">
            <v>SONOCO VENEZOLANA, C.A.</v>
          </cell>
          <cell r="F4430" t="str">
            <v xml:space="preserve">LAMINACION LINNER RM-511 SIN IMPRESIÓN </v>
          </cell>
          <cell r="G4430" t="str">
            <v>MCL</v>
          </cell>
          <cell r="H4430" t="str">
            <v>LAMINACION</v>
          </cell>
        </row>
        <row r="4431">
          <cell r="C4431" t="str">
            <v>01-5538</v>
          </cell>
          <cell r="D4431" t="str">
            <v>TXPCGN023B001</v>
          </cell>
          <cell r="E4431" t="str">
            <v xml:space="preserve">PEPSI-COLA VENEZUELA, C.A. </v>
          </cell>
          <cell r="F4431" t="str">
            <v>ETIQUETA IMPRESA GOLDEN NARANJA 1,5L</v>
          </cell>
          <cell r="G4431" t="str">
            <v>CX</v>
          </cell>
          <cell r="H4431" t="str">
            <v>CORTE</v>
          </cell>
        </row>
        <row r="4432">
          <cell r="C4432" t="str">
            <v>01-5531</v>
          </cell>
          <cell r="D4432" t="str">
            <v>TXPCGP023B001</v>
          </cell>
          <cell r="E4432" t="str">
            <v xml:space="preserve">PEPSI-COLA VENEZUELA, C.A. </v>
          </cell>
          <cell r="F4432" t="str">
            <v>ETIQUETA IMPRESA GOLDEN PIÑA 1,5L</v>
          </cell>
          <cell r="G4432" t="str">
            <v>CX</v>
          </cell>
          <cell r="H4432" t="str">
            <v>CORTE</v>
          </cell>
        </row>
        <row r="4433">
          <cell r="C4433" t="str">
            <v>01-5539</v>
          </cell>
          <cell r="D4433" t="str">
            <v>TXPCGK023C002</v>
          </cell>
          <cell r="E4433" t="str">
            <v xml:space="preserve">PEPSI-COLA VENEZUELA, C.A. </v>
          </cell>
          <cell r="F4433" t="str">
            <v>ETIQUETA IMPRESA GOLDEN KOLITA 2L</v>
          </cell>
          <cell r="G4433" t="str">
            <v>CX</v>
          </cell>
          <cell r="H4433" t="str">
            <v>CORTE</v>
          </cell>
        </row>
        <row r="4434">
          <cell r="C4434" t="str">
            <v>01-5532</v>
          </cell>
          <cell r="D4434" t="str">
            <v>TXPCGN023B001</v>
          </cell>
          <cell r="E4434" t="str">
            <v xml:space="preserve">PEPSI-COLA VENEZUELA, C.A. </v>
          </cell>
          <cell r="F4434" t="str">
            <v>ETIQUETA IMPRESA GOLDEN NARANJA 1,5L</v>
          </cell>
          <cell r="G4434" t="str">
            <v>CX</v>
          </cell>
          <cell r="H4434" t="str">
            <v>CORTE</v>
          </cell>
        </row>
        <row r="4435">
          <cell r="C4435" t="str">
            <v>01-5541</v>
          </cell>
          <cell r="D4435" t="str">
            <v>TXPCPF023B003</v>
          </cell>
          <cell r="E4435" t="str">
            <v xml:space="preserve">PEPSI-COLA VENEZUELA, C.A. </v>
          </cell>
          <cell r="F4435" t="str">
            <v>ETIQUETA IMPRESA PEPSI FREE 1,5 L</v>
          </cell>
          <cell r="G4435" t="str">
            <v>CX</v>
          </cell>
          <cell r="H4435" t="str">
            <v>CORTE</v>
          </cell>
        </row>
        <row r="4436">
          <cell r="C4436" t="str">
            <v>01-5531</v>
          </cell>
          <cell r="D4436" t="str">
            <v>TXPCGP023B001</v>
          </cell>
          <cell r="E4436" t="str">
            <v xml:space="preserve">PEPSI-COLA VENEZUELA, C.A. </v>
          </cell>
          <cell r="F4436" t="str">
            <v>ETIQUETA IMPRESA GOLDEN PIÑA 1,5L</v>
          </cell>
          <cell r="G4436" t="str">
            <v>CX</v>
          </cell>
          <cell r="H4436" t="str">
            <v>CORTE</v>
          </cell>
        </row>
        <row r="4437">
          <cell r="C4437" t="str">
            <v>01-5534</v>
          </cell>
          <cell r="D4437" t="str">
            <v>TXPCPF023B003</v>
          </cell>
          <cell r="E4437" t="str">
            <v xml:space="preserve">PEPSI-COLA VENEZUELA, C.A. </v>
          </cell>
          <cell r="F4437" t="str">
            <v>ETIQUETA IMPRESA PEPSI FREE 1,5 L</v>
          </cell>
          <cell r="G4437" t="str">
            <v>CX</v>
          </cell>
          <cell r="H4437" t="str">
            <v>CORTE</v>
          </cell>
        </row>
        <row r="4438">
          <cell r="C4438" t="str">
            <v>01-5540</v>
          </cell>
          <cell r="D4438" t="str">
            <v>TXPCPF023C003</v>
          </cell>
          <cell r="E4438" t="str">
            <v xml:space="preserve">PEPSI-COLA VENEZUELA, C.A. </v>
          </cell>
          <cell r="F4438" t="str">
            <v>ETIQUETA IMPRESA PEPSI FREE 2 L</v>
          </cell>
          <cell r="G4438" t="str">
            <v>CX</v>
          </cell>
          <cell r="H4438" t="str">
            <v>CORTE</v>
          </cell>
        </row>
        <row r="4439">
          <cell r="C4439" t="str">
            <v>01-5536</v>
          </cell>
          <cell r="D4439" t="str">
            <v>TXPCPF023C003</v>
          </cell>
          <cell r="E4439" t="str">
            <v xml:space="preserve">PEPSI-COLA VENEZUELA, C.A. </v>
          </cell>
          <cell r="F4439" t="str">
            <v>ETIQUETA IMPRESA PEPSI FREE 2 L</v>
          </cell>
          <cell r="G4439" t="str">
            <v>CX</v>
          </cell>
          <cell r="H4439" t="str">
            <v>CORTE</v>
          </cell>
        </row>
        <row r="4440">
          <cell r="C4440" t="str">
            <v>01-5533</v>
          </cell>
          <cell r="D4440" t="str">
            <v>TXPCPF023C003</v>
          </cell>
          <cell r="E4440" t="str">
            <v xml:space="preserve">PEPSI-COLA VENEZUELA, C.A. </v>
          </cell>
          <cell r="F4440" t="str">
            <v>ETIQUETA IMPRESA PEPSI FREE 2 L</v>
          </cell>
          <cell r="G4440" t="str">
            <v>CX</v>
          </cell>
          <cell r="H4440" t="str">
            <v>CORTE</v>
          </cell>
        </row>
        <row r="4441">
          <cell r="C4441" t="str">
            <v>01-5542</v>
          </cell>
          <cell r="D4441" t="str">
            <v>TXCPEM023A001</v>
          </cell>
          <cell r="E4441" t="str">
            <v>CERVECERIA POLAR,C.A.</v>
          </cell>
          <cell r="F4441" t="str">
            <v>ETIQUETA IMPRESA MALTIN POLAR 1,5 L</v>
          </cell>
          <cell r="G4441" t="str">
            <v>CX</v>
          </cell>
          <cell r="H4441" t="str">
            <v>CORTE</v>
          </cell>
        </row>
        <row r="4442">
          <cell r="C4442" t="str">
            <v>11-0064</v>
          </cell>
          <cell r="D4442" t="str">
            <v>TXECEC028C001</v>
          </cell>
          <cell r="E4442" t="str">
            <v>EMBOTELLADORA CRISTAL;C.A.</v>
          </cell>
          <cell r="F4442" t="str">
            <v>ETIQUETA IMPRESA AGUA MINERAL CRYSTAL 1,5 L</v>
          </cell>
          <cell r="G4442" t="str">
            <v>CX</v>
          </cell>
          <cell r="H4442" t="str">
            <v>CORTE</v>
          </cell>
        </row>
        <row r="4443">
          <cell r="C4443" t="str">
            <v>11-0059</v>
          </cell>
          <cell r="D4443" t="str">
            <v>TXECEC028D001</v>
          </cell>
          <cell r="E4443" t="str">
            <v>EMBOTELLADORA CRISTAL;C.A.</v>
          </cell>
          <cell r="F4443" t="str">
            <v xml:space="preserve">ETIQUETA IMPRESA AGUA CRYSTAL 600 cm³ </v>
          </cell>
          <cell r="G4443" t="str">
            <v>CX</v>
          </cell>
          <cell r="H4443" t="str">
            <v>CORTE</v>
          </cell>
        </row>
        <row r="4444">
          <cell r="C4444" t="str">
            <v>01-5581</v>
          </cell>
          <cell r="D4444" t="str">
            <v>TMIBAL1250001</v>
          </cell>
          <cell r="E4444" t="str">
            <v>INDUSTRIAS LACTEAS  BRIMOR, C.A.</v>
          </cell>
          <cell r="F4444" t="str">
            <v>ALUMINIO LAMINADO SIN IMPRESIÓN</v>
          </cell>
          <cell r="G4444" t="str">
            <v>MCL</v>
          </cell>
          <cell r="H4444" t="str">
            <v>LAMINACION</v>
          </cell>
        </row>
        <row r="4445">
          <cell r="C4445" t="str">
            <v>21-0554</v>
          </cell>
          <cell r="D4445" t="str">
            <v>TXNVCL096A004</v>
          </cell>
          <cell r="E4445" t="str">
            <v>NESTLE VENEZUELA, S.A.</v>
          </cell>
          <cell r="F4445" t="str">
            <v>LAMINACION IMPRESA CERELAC 100g</v>
          </cell>
          <cell r="G4445" t="str">
            <v>CX</v>
          </cell>
          <cell r="H4445" t="str">
            <v>LAMINACION</v>
          </cell>
        </row>
        <row r="4446">
          <cell r="C4446" t="str">
            <v>11-0063</v>
          </cell>
          <cell r="D4446" t="str">
            <v>TXECAC028A001</v>
          </cell>
          <cell r="E4446" t="str">
            <v>EMBOTELLADORA CRISTAL;C.A.</v>
          </cell>
          <cell r="F4446" t="str">
            <v xml:space="preserve">ETIQUETA IMPRESA AGUA MINERAL CRYSTAL 330 cm³ </v>
          </cell>
          <cell r="G4446" t="str">
            <v>CX</v>
          </cell>
          <cell r="H4446" t="str">
            <v>CORTE</v>
          </cell>
        </row>
        <row r="4447">
          <cell r="C4447" t="str">
            <v>01-5571</v>
          </cell>
          <cell r="D4447" t="str">
            <v>TXPANP045B001</v>
          </cell>
          <cell r="E4447" t="str">
            <v>PEPSICO ALIMENTOS, S.C.A.</v>
          </cell>
          <cell r="F4447" t="str">
            <v xml:space="preserve">LAMINACION IMPRESA NATUCHIPS PLATANITOS 250g </v>
          </cell>
          <cell r="G4447" t="str">
            <v>CX</v>
          </cell>
          <cell r="H4447" t="str">
            <v>LAMINACION</v>
          </cell>
        </row>
        <row r="4448">
          <cell r="C4448" t="str">
            <v>01-5549</v>
          </cell>
          <cell r="D4448" t="str">
            <v>TMCPPD072A001</v>
          </cell>
          <cell r="E4448" t="str">
            <v>CENTRAL EL PALMAR S.A.</v>
          </cell>
          <cell r="F4448" t="str">
            <v>LAMINACION IMPRESA PAPELON DURAZNO 115g</v>
          </cell>
          <cell r="G4448" t="str">
            <v>MCL</v>
          </cell>
          <cell r="H4448" t="str">
            <v>LAMINACION</v>
          </cell>
        </row>
        <row r="4449">
          <cell r="C4449" t="str">
            <v>01-5573</v>
          </cell>
          <cell r="D4449" t="str">
            <v>TXPAMJ049A002</v>
          </cell>
          <cell r="E4449" t="str">
            <v>PEPSICO ALIMENTOS, S.C.A.</v>
          </cell>
          <cell r="F4449" t="str">
            <v>LAMINACION IMPRESA MANI JACKS 175g</v>
          </cell>
          <cell r="G4449" t="str">
            <v>CX</v>
          </cell>
          <cell r="H4449" t="str">
            <v>LAMINACION</v>
          </cell>
        </row>
        <row r="4450">
          <cell r="C4450" t="str">
            <v>01-5572</v>
          </cell>
          <cell r="D4450" t="str">
            <v>TXPAPO040A001</v>
          </cell>
          <cell r="E4450" t="str">
            <v>PEPSICO ALIMENTOS, S.C.A.</v>
          </cell>
          <cell r="F4450" t="str">
            <v>LAMINACION IMPRESA PLATANITOS ONDULADOS 145g</v>
          </cell>
          <cell r="G4450" t="str">
            <v>CX</v>
          </cell>
          <cell r="H4450" t="str">
            <v>LAMINACION</v>
          </cell>
        </row>
        <row r="4451">
          <cell r="C4451" t="str">
            <v>01-5570</v>
          </cell>
          <cell r="D4451" t="str">
            <v>TXPANP040B002</v>
          </cell>
          <cell r="E4451" t="str">
            <v>PEPSICO ALIMENTOS, S.C.A.</v>
          </cell>
          <cell r="F4451" t="str">
            <v>LAMINACION IMPRESA NATUCHIPS PLATANITOS 150g</v>
          </cell>
          <cell r="G4451" t="str">
            <v>CX</v>
          </cell>
          <cell r="H4451" t="str">
            <v>LAMINACION</v>
          </cell>
        </row>
        <row r="4452">
          <cell r="C4452" t="str">
            <v>01-5610</v>
          </cell>
          <cell r="D4452" t="str">
            <v>TXPANM040A002</v>
          </cell>
          <cell r="E4452" t="str">
            <v>PEPSICO ALIMENTOS, S.C.A.</v>
          </cell>
          <cell r="F4452" t="str">
            <v>LAMINACION IMPRESA NATUCHIPS MADURITO 150g</v>
          </cell>
          <cell r="G4452" t="str">
            <v>CX</v>
          </cell>
          <cell r="H4452" t="str">
            <v>LAMINACION</v>
          </cell>
        </row>
        <row r="4453">
          <cell r="C4453" t="str">
            <v>01-5606</v>
          </cell>
          <cell r="D4453" t="str">
            <v>TXPANP040A002</v>
          </cell>
          <cell r="E4453" t="str">
            <v>PEPSICO ALIMENTOS, S.C.A.</v>
          </cell>
          <cell r="F4453" t="str">
            <v>LAMINACION IMPRESA NATUCHIPS PLATANITOS 80g</v>
          </cell>
          <cell r="G4453" t="str">
            <v>CX</v>
          </cell>
          <cell r="H4453" t="str">
            <v>LAMINACION</v>
          </cell>
        </row>
        <row r="4454">
          <cell r="C4454" t="str">
            <v>01-5569</v>
          </cell>
          <cell r="D4454" t="str">
            <v>TXPANP040C002</v>
          </cell>
          <cell r="E4454" t="str">
            <v>PEPSICO ALIMENTOS, S.C.A.</v>
          </cell>
          <cell r="F4454" t="str">
            <v>LAMINACION IMPRESA NATUCHIPS PLATANITOS 42g</v>
          </cell>
          <cell r="G4454" t="str">
            <v>CX</v>
          </cell>
          <cell r="H4454" t="str">
            <v>LAMINACION</v>
          </cell>
        </row>
        <row r="4455">
          <cell r="C4455" t="str">
            <v>01-5556</v>
          </cell>
          <cell r="D4455" t="str">
            <v>TXPADF040B002</v>
          </cell>
          <cell r="E4455" t="str">
            <v>PEPSICO ALIMENTOS, S.C.A.</v>
          </cell>
          <cell r="F4455" t="str">
            <v>LAMINACION IMPRESA DORITOS FLAMIN HOT 42g.</v>
          </cell>
          <cell r="G4455" t="str">
            <v>CX</v>
          </cell>
          <cell r="H4455" t="str">
            <v>LAMINACION</v>
          </cell>
        </row>
        <row r="4456">
          <cell r="C4456" t="str">
            <v>01-5565</v>
          </cell>
          <cell r="D4456" t="str">
            <v>TXPADF040A002</v>
          </cell>
          <cell r="E4456" t="str">
            <v>PEPSICO ALIMENTOS, S.C.A.</v>
          </cell>
          <cell r="F4456" t="str">
            <v>LAMINACION IMPRESA DORITOS FLAMIN HOT 140g.</v>
          </cell>
          <cell r="G4456" t="str">
            <v>CX</v>
          </cell>
          <cell r="H4456" t="str">
            <v>LAMINACION</v>
          </cell>
        </row>
        <row r="4457">
          <cell r="C4457" t="str">
            <v>01-5564</v>
          </cell>
          <cell r="D4457" t="str">
            <v>TXPACF040A002</v>
          </cell>
          <cell r="E4457" t="str">
            <v>PEPSICO ALIMENTOS, S.C.A.</v>
          </cell>
          <cell r="F4457" t="str">
            <v>LAMINACION IMPRESA CHEETOS FLAMIN HOT 120g.</v>
          </cell>
          <cell r="G4457" t="str">
            <v>CX</v>
          </cell>
          <cell r="H4457" t="str">
            <v>LAMINACION</v>
          </cell>
        </row>
        <row r="4458">
          <cell r="C4458" t="str">
            <v>01-5607</v>
          </cell>
          <cell r="D4458" t="str">
            <v>TXPACF040B002</v>
          </cell>
          <cell r="E4458" t="str">
            <v>PEPSICO ALIMENTOS, S.C.A.</v>
          </cell>
          <cell r="F4458" t="str">
            <v>LAMINACION IMPRESA CHEETOS FLAMIN HOT 38g.</v>
          </cell>
          <cell r="G4458" t="str">
            <v>CX</v>
          </cell>
          <cell r="H4458" t="str">
            <v>LAMINACION</v>
          </cell>
        </row>
        <row r="4459">
          <cell r="C4459" t="str">
            <v>01-5603</v>
          </cell>
          <cell r="D4459" t="str">
            <v>TXPARF040B004</v>
          </cell>
          <cell r="E4459" t="str">
            <v>PEPSICO ALIMENTOS, S.C.A.</v>
          </cell>
          <cell r="F4459" t="str">
            <v>LAMINACION IMPRESA RUFFLES QUESO 125g</v>
          </cell>
          <cell r="G4459" t="str">
            <v>CX</v>
          </cell>
          <cell r="H4459" t="str">
            <v>LAMINACION</v>
          </cell>
        </row>
        <row r="4460">
          <cell r="C4460" t="str">
            <v>01-5568</v>
          </cell>
          <cell r="D4460" t="str">
            <v>TXPARF040A004</v>
          </cell>
          <cell r="E4460" t="str">
            <v>PEPSICO ALIMENTOS, S.C.A.</v>
          </cell>
          <cell r="F4460" t="str">
            <v>LAMINACION IMPRESA RUFFLES QUESO 36g  (LINEA NOSOTRAS)</v>
          </cell>
          <cell r="G4460" t="str">
            <v>CX</v>
          </cell>
          <cell r="H4460" t="str">
            <v>LAMINACION</v>
          </cell>
        </row>
        <row r="4461">
          <cell r="C4461" t="str">
            <v>01-5574</v>
          </cell>
          <cell r="D4461" t="str">
            <v>TXPARO040A002</v>
          </cell>
          <cell r="E4461" t="str">
            <v>PEPSICO ALIMENTOS, S.C.A.</v>
          </cell>
          <cell r="F4461" t="str">
            <v>LAMINACION IMPRESA RUFFLES ORIGINAL 125g</v>
          </cell>
          <cell r="G4461" t="str">
            <v>CX</v>
          </cell>
          <cell r="H4461" t="str">
            <v>LAMINACION</v>
          </cell>
        </row>
        <row r="4462">
          <cell r="C4462" t="str">
            <v>01-5557</v>
          </cell>
          <cell r="D4462" t="str">
            <v>TXPARP031A002</v>
          </cell>
          <cell r="E4462" t="str">
            <v>PEPSICO ALIMENTOS, S.C.A.</v>
          </cell>
          <cell r="F4462" t="str">
            <v>LAMINACION IMPRESA RAQUETY PICANTE 18g</v>
          </cell>
          <cell r="G4462" t="str">
            <v>CX</v>
          </cell>
          <cell r="H4462" t="str">
            <v>LAMINACION</v>
          </cell>
        </row>
        <row r="4463">
          <cell r="C4463" t="str">
            <v>01-5558</v>
          </cell>
          <cell r="D4463" t="str">
            <v>TXPARS031A002</v>
          </cell>
          <cell r="E4463" t="str">
            <v>PEPSICO ALIMENTOS, S.C.A.</v>
          </cell>
          <cell r="F4463" t="str">
            <v>LAMINACION IMPRESA RAQUETY QUESO 18g</v>
          </cell>
          <cell r="G4463" t="str">
            <v>CX</v>
          </cell>
          <cell r="H4463" t="str">
            <v>LAMINACION</v>
          </cell>
        </row>
        <row r="4464">
          <cell r="C4464" t="str">
            <v>01-5561</v>
          </cell>
          <cell r="D4464" t="str">
            <v>TXPARO040B003</v>
          </cell>
          <cell r="E4464" t="str">
            <v>PEPSICO ALIMENTOS, S.C.A.</v>
          </cell>
          <cell r="F4464" t="str">
            <v>LAMINACION IMPRESA RUFFLES ORIGINAL 36g (LINEA NOSOTRAS)</v>
          </cell>
          <cell r="G4464" t="str">
            <v>CX</v>
          </cell>
          <cell r="H4464" t="str">
            <v>LAMINACION</v>
          </cell>
        </row>
        <row r="4465">
          <cell r="C4465" t="str">
            <v>01-5611</v>
          </cell>
          <cell r="D4465" t="str">
            <v>TXPATT040A001</v>
          </cell>
          <cell r="E4465" t="str">
            <v>PEPSICO ALIMENTOS, S.C.A.</v>
          </cell>
          <cell r="F4465" t="str">
            <v>LAMINACION IMPRESA TOSTITOS 140g</v>
          </cell>
          <cell r="G4465" t="str">
            <v>CX</v>
          </cell>
          <cell r="H4465" t="str">
            <v>LAMINACION</v>
          </cell>
        </row>
        <row r="4466">
          <cell r="C4466" t="str">
            <v>01-5608</v>
          </cell>
          <cell r="D4466" t="str">
            <v>TXPARP040B002</v>
          </cell>
          <cell r="E4466" t="str">
            <v>PEPSICO ALIMENTOS, S.C.A.</v>
          </cell>
          <cell r="F4466" t="str">
            <v>LAMINACION IMPRESA RAQUETY PICANTE 36g</v>
          </cell>
          <cell r="G4466" t="str">
            <v>CX</v>
          </cell>
          <cell r="H4466" t="str">
            <v>LAMINACION</v>
          </cell>
        </row>
        <row r="4467">
          <cell r="C4467" t="str">
            <v>01-5559</v>
          </cell>
          <cell r="D4467" t="str">
            <v>TXPARP040B002</v>
          </cell>
          <cell r="E4467" t="str">
            <v>PEPSICO ALIMENTOS, S.C.A.</v>
          </cell>
          <cell r="F4467" t="str">
            <v>LAMINACION IMPRESA RAQUETY PICANTE 36g</v>
          </cell>
          <cell r="G4467" t="str">
            <v>CX</v>
          </cell>
          <cell r="H4467" t="str">
            <v>LAMINACION</v>
          </cell>
        </row>
        <row r="4468">
          <cell r="C4468" t="str">
            <v>01-5626</v>
          </cell>
          <cell r="D4468" t="str">
            <v>TXPAMP031A004</v>
          </cell>
          <cell r="E4468" t="str">
            <v>PEPSICO ALIMENTOS, S.C.A.</v>
          </cell>
          <cell r="F4468" t="str">
            <v>LAMINACION IMPRESA CHEETOS MEGA PUFFS 28g</v>
          </cell>
          <cell r="G4468" t="str">
            <v>CX</v>
          </cell>
          <cell r="H4468" t="str">
            <v>LAMINACION</v>
          </cell>
        </row>
        <row r="4469">
          <cell r="C4469" t="str">
            <v>01-5587</v>
          </cell>
          <cell r="D4469" t="str">
            <v>TXPACB031C002</v>
          </cell>
          <cell r="E4469" t="str">
            <v>PEPSICO ALIMENTOS, S.C.A.</v>
          </cell>
          <cell r="F4469" t="str">
            <v>LAMINACION IMPRESA CHEETOS BOLIQUESO 25g</v>
          </cell>
          <cell r="G4469" t="str">
            <v>CX</v>
          </cell>
          <cell r="H4469" t="str">
            <v>LAMINACION</v>
          </cell>
        </row>
        <row r="4470">
          <cell r="C4470" t="str">
            <v>01-5602</v>
          </cell>
          <cell r="D4470" t="str">
            <v>TXPACB040C002</v>
          </cell>
          <cell r="E4470" t="str">
            <v>PEPSICO ALIMENTOS, S.C.A.</v>
          </cell>
          <cell r="F4470" t="str">
            <v>LAMINACION IMPRESA CHEETOS BOLIQUESO 80g</v>
          </cell>
          <cell r="G4470" t="str">
            <v>CX</v>
          </cell>
          <cell r="H4470" t="str">
            <v>LAMINACION</v>
          </cell>
        </row>
        <row r="4471">
          <cell r="C4471" t="str">
            <v>01-5605</v>
          </cell>
          <cell r="D4471" t="str">
            <v>TXPAPM040A001</v>
          </cell>
          <cell r="E4471" t="str">
            <v>PEPSICO ALIMENTOS, S.C.A.</v>
          </cell>
          <cell r="F4471" t="str">
            <v>LAMINACION IMPRESA PEPITO MUNDO MARINO 80g</v>
          </cell>
          <cell r="G4471" t="str">
            <v>CX</v>
          </cell>
          <cell r="H4471" t="str">
            <v>LAMINACION</v>
          </cell>
        </row>
        <row r="4472">
          <cell r="C4472" t="str">
            <v>01-5560</v>
          </cell>
          <cell r="D4472" t="str">
            <v>TXPARS040C002</v>
          </cell>
          <cell r="E4472" t="str">
            <v>PEPSICO ALIMENTOS, S.C.A.</v>
          </cell>
          <cell r="F4472" t="str">
            <v>LAMINACION IMPRESA RAQUETY QUESO 36g</v>
          </cell>
          <cell r="G4472" t="str">
            <v>CX</v>
          </cell>
          <cell r="H4472" t="str">
            <v>LAMINACION</v>
          </cell>
        </row>
        <row r="4473">
          <cell r="C4473" t="str">
            <v>01-5612</v>
          </cell>
          <cell r="D4473" t="str">
            <v>TXPARP031A002</v>
          </cell>
          <cell r="E4473" t="str">
            <v>PEPSICO ALIMENTOS, S.C.A.</v>
          </cell>
          <cell r="F4473" t="str">
            <v>LAMINACION IMPRESA RAQUETY PICANTE 18g</v>
          </cell>
          <cell r="G4473" t="str">
            <v>CX</v>
          </cell>
          <cell r="H4473" t="str">
            <v>LAMINACION</v>
          </cell>
        </row>
        <row r="4474">
          <cell r="C4474" t="str">
            <v>01-5613</v>
          </cell>
          <cell r="D4474" t="str">
            <v>TXPARS031A002</v>
          </cell>
          <cell r="E4474" t="str">
            <v>PEPSICO ALIMENTOS, S.C.A.</v>
          </cell>
          <cell r="F4474" t="str">
            <v>LAMINACION IMPRESA RAQUETY QUESO 18g</v>
          </cell>
          <cell r="G4474" t="str">
            <v>CX</v>
          </cell>
          <cell r="H4474" t="str">
            <v>LAMINACION</v>
          </cell>
        </row>
        <row r="4475">
          <cell r="C4475" t="str">
            <v>01-5609</v>
          </cell>
          <cell r="D4475" t="str">
            <v>TXPARS040C002</v>
          </cell>
          <cell r="E4475" t="str">
            <v>PEPSICO ALIMENTOS, S.C.A.</v>
          </cell>
          <cell r="F4475" t="str">
            <v>LAMINACION IMPRESA RAQUETY QUESO 36g</v>
          </cell>
          <cell r="G4475" t="str">
            <v>CX</v>
          </cell>
          <cell r="H4475" t="str">
            <v>LAMINACION</v>
          </cell>
        </row>
        <row r="4476">
          <cell r="C4476" t="str">
            <v>01-5562</v>
          </cell>
          <cell r="D4476" t="str">
            <v>TXPATR040C003</v>
          </cell>
          <cell r="E4476" t="str">
            <v>PEPSICO ALIMENTOS, S.C.A.</v>
          </cell>
          <cell r="F4476" t="str">
            <v xml:space="preserve">LAMINACION IMPRESA DE TODITO RESUELTO 40g </v>
          </cell>
          <cell r="G4476" t="str">
            <v>CX</v>
          </cell>
          <cell r="H4476" t="str">
            <v>LAMINACION</v>
          </cell>
        </row>
        <row r="4477">
          <cell r="C4477" t="str">
            <v>01-5563</v>
          </cell>
          <cell r="D4477" t="str">
            <v>TXPATR049D001</v>
          </cell>
          <cell r="E4477" t="str">
            <v>PEPSICO ALIMENTOS, S.C.A.</v>
          </cell>
          <cell r="F4477" t="str">
            <v xml:space="preserve">LAMINACION IMPRESA DE TODITO RESUELTO XXL 360g </v>
          </cell>
          <cell r="G4477" t="str">
            <v>CX</v>
          </cell>
          <cell r="H4477" t="str">
            <v>LAMINACION</v>
          </cell>
        </row>
        <row r="4478">
          <cell r="C4478" t="str">
            <v>01-5633</v>
          </cell>
          <cell r="D4478" t="str">
            <v>TXPATR040E003</v>
          </cell>
          <cell r="E4478" t="str">
            <v>PEPSICO ALIMENTOS, S.C.A.</v>
          </cell>
          <cell r="F4478" t="str">
            <v>LAMINACION IMPRESA DE TODITO RESUELTO 110g</v>
          </cell>
          <cell r="G4478" t="str">
            <v>CX</v>
          </cell>
          <cell r="H4478" t="str">
            <v>LAMINACION</v>
          </cell>
        </row>
        <row r="4479">
          <cell r="C4479" t="str">
            <v>01-5604</v>
          </cell>
          <cell r="D4479" t="str">
            <v>TXPAJS040C003</v>
          </cell>
          <cell r="E4479" t="str">
            <v>PEPSICO ALIMENTOS, S.C.A.</v>
          </cell>
          <cell r="F4479" t="str">
            <v>LAMINACION IMPRESA PAPAS JACKS SAL 80g(linea nosotras)</v>
          </cell>
          <cell r="G4479" t="str">
            <v>CX</v>
          </cell>
          <cell r="H4479" t="str">
            <v>LAMINACION</v>
          </cell>
        </row>
        <row r="4480">
          <cell r="C4480" t="str">
            <v>11-0080</v>
          </cell>
          <cell r="D4480" t="str">
            <v>TMIMSA052A001</v>
          </cell>
          <cell r="E4480" t="str">
            <v>ITC MANUFACTURA C.A</v>
          </cell>
          <cell r="F4480" t="str">
            <v>POLYPOUCH IMPRESO STICK AZUCAR AMANECER 4g</v>
          </cell>
          <cell r="G4480" t="str">
            <v>MCL</v>
          </cell>
          <cell r="H4480" t="str">
            <v>LAMINACION</v>
          </cell>
        </row>
        <row r="4481">
          <cell r="C4481" t="str">
            <v>11-0069</v>
          </cell>
          <cell r="D4481" t="str">
            <v>TMIMSA052A001</v>
          </cell>
          <cell r="E4481" t="str">
            <v>ITC MANUFACTURA C.A</v>
          </cell>
          <cell r="F4481" t="str">
            <v>POLYPOUCH IMPRESO STICK AZUCAR AMANECER 4g</v>
          </cell>
          <cell r="G4481" t="str">
            <v>MCL</v>
          </cell>
          <cell r="H4481" t="str">
            <v>LAMINACION</v>
          </cell>
        </row>
        <row r="4482">
          <cell r="C4482" t="str">
            <v>01-5624</v>
          </cell>
          <cell r="D4482" t="str">
            <v>TMCPAM045A001</v>
          </cell>
          <cell r="E4482" t="str">
            <v>CENTRAL EL PALMAR S.A.</v>
          </cell>
          <cell r="F4482" t="str">
            <v>POLYPOUCH IMPRESO MONTALBAN - MONTALBAN 4 g</v>
          </cell>
          <cell r="G4482" t="str">
            <v>MCL</v>
          </cell>
          <cell r="H4482" t="str">
            <v>LAMINACION</v>
          </cell>
        </row>
        <row r="4483">
          <cell r="C4483" t="str">
            <v>01-5625</v>
          </cell>
          <cell r="D4483" t="str">
            <v>TMCPAM045A001</v>
          </cell>
          <cell r="E4483" t="str">
            <v>CENTRAL EL PALMAR S.A.</v>
          </cell>
          <cell r="F4483" t="str">
            <v>POLYPOUCH IMPRESO MONTALBAN - MONTALBAN 4 g</v>
          </cell>
          <cell r="G4483" t="str">
            <v>MCL</v>
          </cell>
          <cell r="H4483" t="str">
            <v>LAMINACION</v>
          </cell>
        </row>
        <row r="4484">
          <cell r="C4484" t="str">
            <v>01-5583</v>
          </cell>
          <cell r="D4484" t="str">
            <v>TMLETF120A001</v>
          </cell>
          <cell r="E4484" t="str">
            <v>LABORATORIOS ELMOR, S.A.</v>
          </cell>
          <cell r="F4484" t="str">
            <v>MORROTRIPLEX IMPRESO TACHIGRIP FORTE 3g</v>
          </cell>
          <cell r="G4484" t="str">
            <v>CX</v>
          </cell>
          <cell r="H4484" t="str">
            <v>LAMINACION</v>
          </cell>
        </row>
        <row r="4485">
          <cell r="C4485" t="str">
            <v>01-5550</v>
          </cell>
          <cell r="D4485" t="str">
            <v>TMCPPD083A001</v>
          </cell>
          <cell r="E4485" t="str">
            <v>CENTRAL EL PALMAR S.A.</v>
          </cell>
          <cell r="F4485" t="str">
            <v>LAMINACION IMPRESA PAPELON DURAZNO 500g</v>
          </cell>
          <cell r="G4485" t="str">
            <v>MCL</v>
          </cell>
          <cell r="H4485" t="str">
            <v>LAMINACION</v>
          </cell>
        </row>
        <row r="4486">
          <cell r="C4486" t="str">
            <v>01-5586</v>
          </cell>
          <cell r="D4486" t="str">
            <v>TMAPAL121A001</v>
          </cell>
          <cell r="E4486" t="str">
            <v>ALIMENTOS POLAR COMERCIAL, C.A.</v>
          </cell>
          <cell r="F4486" t="str">
            <v>ALUMINIO LAMINADO IMPRESO MAVESA 500g</v>
          </cell>
          <cell r="G4486" t="str">
            <v>MCL</v>
          </cell>
          <cell r="H4486" t="str">
            <v>LAMINACION</v>
          </cell>
        </row>
        <row r="4487">
          <cell r="C4487" t="str">
            <v>11-0071</v>
          </cell>
          <cell r="D4487" t="str">
            <v>TMTCAV129A001</v>
          </cell>
          <cell r="E4487" t="str">
            <v>INVERSIONES TORREFACCION DEL CAFÉ, C.A</v>
          </cell>
          <cell r="F4487" t="str">
            <v>LAMINACION IMPRESA CAFÉ AMANECER AL VACIO 250g</v>
          </cell>
          <cell r="G4487" t="str">
            <v>MCL</v>
          </cell>
          <cell r="H4487" t="str">
            <v>LAMINACION</v>
          </cell>
        </row>
        <row r="4488">
          <cell r="C4488" t="str">
            <v>01-5602</v>
          </cell>
          <cell r="D4488" t="str">
            <v>TXPACB040C002</v>
          </cell>
          <cell r="E4488" t="str">
            <v>PEPSICO ALIMENTOS, S.C.A.</v>
          </cell>
          <cell r="F4488" t="str">
            <v>LAMINACION IMPRESA CHEETOS BOLIQUESO 80g</v>
          </cell>
          <cell r="G4488" t="str">
            <v>CX</v>
          </cell>
          <cell r="H4488" t="str">
            <v>LAMINACION</v>
          </cell>
        </row>
        <row r="4489">
          <cell r="C4489" t="str">
            <v>01-5621</v>
          </cell>
          <cell r="D4489" t="str">
            <v>TMARYF096A001</v>
          </cell>
          <cell r="E4489" t="str">
            <v>ALFONZO RIVAS &amp; CIA, C.A.</v>
          </cell>
          <cell r="F4489" t="str">
            <v>LAMINACION IMPRESA YELIGHT FRESA 12g</v>
          </cell>
          <cell r="G4489" t="str">
            <v>MCL</v>
          </cell>
          <cell r="H4489" t="str">
            <v>LAMINACION</v>
          </cell>
        </row>
        <row r="4490">
          <cell r="C4490" t="str">
            <v>01-5622</v>
          </cell>
          <cell r="D4490" t="str">
            <v>TMARYM096A001</v>
          </cell>
          <cell r="E4490" t="str">
            <v>ALFONZO RIVAS &amp; CIA, C.A.</v>
          </cell>
          <cell r="F4490" t="str">
            <v>LAMINACION IMPRESA YELIGHT MORA 12g</v>
          </cell>
          <cell r="G4490" t="str">
            <v>MCL</v>
          </cell>
          <cell r="H4490" t="str">
            <v>LAMINACION</v>
          </cell>
        </row>
        <row r="4491">
          <cell r="C4491" t="str">
            <v>01-5617</v>
          </cell>
          <cell r="D4491" t="str">
            <v>TMARFS096A001</v>
          </cell>
          <cell r="E4491" t="str">
            <v>ALFONZO RIVAS &amp; CIA, C.A.</v>
          </cell>
          <cell r="F4491" t="str">
            <v>LAMINACION IMPRESA YELIGHT FUSION SILVESTRE 12g</v>
          </cell>
          <cell r="G4491" t="str">
            <v>MCL</v>
          </cell>
          <cell r="H4491" t="str">
            <v>LAMINACION</v>
          </cell>
        </row>
        <row r="4492">
          <cell r="C4492" t="str">
            <v>01-5620</v>
          </cell>
          <cell r="D4492" t="str">
            <v>TMARYC096A001</v>
          </cell>
          <cell r="E4492" t="str">
            <v>ALFONZO RIVAS &amp; CIA, C.A.</v>
          </cell>
          <cell r="F4492" t="str">
            <v>LAMINACION IMPRESA YELIGHT CEREZA 12 g</v>
          </cell>
          <cell r="G4492" t="str">
            <v>MCL</v>
          </cell>
          <cell r="H4492" t="str">
            <v>LAMINACION</v>
          </cell>
        </row>
        <row r="4493">
          <cell r="C4493" t="str">
            <v>01-5600</v>
          </cell>
          <cell r="D4493" t="str">
            <v>TMPSPP0700020</v>
          </cell>
          <cell r="E4493" t="str">
            <v>PRODUCTOS SUBLIME, S.A.</v>
          </cell>
          <cell r="F4493" t="str">
            <v>POLYPOUCH SIN IMPRESIÓN</v>
          </cell>
          <cell r="G4493" t="str">
            <v>MCL</v>
          </cell>
          <cell r="H4493" t="str">
            <v>LAMINACION</v>
          </cell>
        </row>
        <row r="4494">
          <cell r="C4494" t="str">
            <v>01-5619</v>
          </cell>
          <cell r="D4494" t="str">
            <v>TMARMZ076B003</v>
          </cell>
          <cell r="E4494" t="str">
            <v>ALFONZO RIVAS &amp; CIA, C.A.</v>
          </cell>
          <cell r="F4494" t="str">
            <v>LAMINACION IMPRESA MAIZINA 120 g</v>
          </cell>
          <cell r="G4494" t="str">
            <v>MCL</v>
          </cell>
          <cell r="H4494" t="str">
            <v>LAMINACION</v>
          </cell>
        </row>
        <row r="4495">
          <cell r="C4495" t="str">
            <v>11-0061</v>
          </cell>
          <cell r="D4495" t="str">
            <v>TXECTD043A001</v>
          </cell>
          <cell r="E4495" t="str">
            <v>EMBOTELLADORA DEL CENTRO,C.A</v>
          </cell>
          <cell r="F4495" t="str">
            <v>ETIQUETA LAMINADA IMPRESA TE CRYSTAL DURAZNO 500ml</v>
          </cell>
          <cell r="G4495" t="str">
            <v>CX</v>
          </cell>
          <cell r="H4495" t="str">
            <v>LAMINACION</v>
          </cell>
        </row>
        <row r="4496">
          <cell r="C4496" t="str">
            <v>11-0062</v>
          </cell>
          <cell r="D4496" t="str">
            <v>TXECTL043A001</v>
          </cell>
          <cell r="E4496" t="str">
            <v>EMBOTELLADORA DEL CENTRO,C.A</v>
          </cell>
          <cell r="F4496" t="str">
            <v>ETIQUETA LAMINADA IMPRESA TE CRYSTAL LIMON 500ml</v>
          </cell>
          <cell r="G4496" t="str">
            <v>CX</v>
          </cell>
          <cell r="H4496" t="str">
            <v>LAMINACION</v>
          </cell>
        </row>
        <row r="4497">
          <cell r="C4497" t="str">
            <v>11-0060</v>
          </cell>
          <cell r="D4497" t="str">
            <v>TXECTL043B001</v>
          </cell>
          <cell r="E4497" t="str">
            <v>EMBOTELLADORA DEL CENTRO,C.A</v>
          </cell>
          <cell r="F4497" t="str">
            <v>ETIQUETA LAMINADA IMPRESA TE CRYSTAL LIMON 1,5L</v>
          </cell>
          <cell r="G4497" t="str">
            <v>CX</v>
          </cell>
          <cell r="H4497" t="str">
            <v>LAMINACION</v>
          </cell>
        </row>
        <row r="4498">
          <cell r="C4498" t="str">
            <v>11-0070</v>
          </cell>
          <cell r="D4498" t="str">
            <v>TXECTD043B001</v>
          </cell>
          <cell r="E4498" t="str">
            <v>EMBOTELLADORA DEL CENTRO,C.A</v>
          </cell>
          <cell r="F4498" t="str">
            <v>ETIQUETA LAMINADA IMPRESA TE CRYSTAL DURAZNO 1,5L</v>
          </cell>
          <cell r="G4498" t="str">
            <v>CX</v>
          </cell>
          <cell r="H4498" t="str">
            <v>LAMINACION</v>
          </cell>
        </row>
        <row r="4499">
          <cell r="C4499" t="str">
            <v>21-0547</v>
          </cell>
          <cell r="D4499" t="str">
            <v>TXNVNT096B001</v>
          </cell>
          <cell r="E4499" t="str">
            <v>NESTLE VENEZUELA, S.A.</v>
          </cell>
          <cell r="F4499" t="str">
            <v>LAMINACION IMPRESA NESTUM 3 CEREALES 225g</v>
          </cell>
          <cell r="G4499" t="str">
            <v>CX</v>
          </cell>
          <cell r="H4499" t="str">
            <v>LAMINACION</v>
          </cell>
        </row>
        <row r="4500">
          <cell r="C4500" t="str">
            <v>01-5601</v>
          </cell>
          <cell r="D4500" t="str">
            <v>TXCPEM023A001</v>
          </cell>
          <cell r="E4500" t="str">
            <v>CERVECERIA POLAR,C.A.</v>
          </cell>
          <cell r="F4500" t="str">
            <v>ETIQUETA IMPRESA MALTIN POLAR 1,5 L</v>
          </cell>
          <cell r="G4500" t="str">
            <v>CX</v>
          </cell>
          <cell r="H4500" t="str">
            <v>CORTE</v>
          </cell>
        </row>
        <row r="4501">
          <cell r="C4501" t="str">
            <v>01-5623</v>
          </cell>
          <cell r="D4501" t="str">
            <v>TMARMZ044D001</v>
          </cell>
          <cell r="E4501" t="str">
            <v>ALFONZO RIVAS &amp; CIA, C.A.</v>
          </cell>
          <cell r="F4501" t="str">
            <v>LAMINACION IMPRESA MAIZINA 200g</v>
          </cell>
          <cell r="G4501" t="str">
            <v>MCL</v>
          </cell>
          <cell r="H4501" t="str">
            <v>LAMINACION</v>
          </cell>
        </row>
        <row r="4502">
          <cell r="C4502" t="str">
            <v>01-5616</v>
          </cell>
          <cell r="D4502" t="str">
            <v>TMARMZ044A001</v>
          </cell>
          <cell r="E4502" t="str">
            <v>ALFONZO RIVAS &amp; CIA, C.A.</v>
          </cell>
          <cell r="F4502" t="str">
            <v>LAMINACION IMPRESA MAIZINA 90 g</v>
          </cell>
          <cell r="G4502" t="str">
            <v>MCL</v>
          </cell>
          <cell r="H4502" t="str">
            <v>LAMINACION</v>
          </cell>
        </row>
        <row r="4503">
          <cell r="C4503" t="str">
            <v>01-5614</v>
          </cell>
          <cell r="D4503" t="str">
            <v>TMARMZ044B001</v>
          </cell>
          <cell r="E4503" t="str">
            <v>ALFONZO RIVAS &amp; CIA, C.A.</v>
          </cell>
          <cell r="F4503" t="str">
            <v>LAMINACION IMPRESA MAIZINA 400g</v>
          </cell>
          <cell r="G4503" t="str">
            <v>MCL</v>
          </cell>
          <cell r="H4503" t="str">
            <v>LAMINACION</v>
          </cell>
        </row>
        <row r="4504">
          <cell r="C4504" t="str">
            <v>01-5585</v>
          </cell>
          <cell r="D4504" t="str">
            <v>TMAPAL121B001</v>
          </cell>
          <cell r="E4504" t="str">
            <v>ALIMENTOS POLAR COMERCIAL, C.A.</v>
          </cell>
          <cell r="F4504" t="str">
            <v>ALUMINIO LAMINADO IMPRESO MAVESA 250 g</v>
          </cell>
          <cell r="G4504" t="str">
            <v>MCL</v>
          </cell>
          <cell r="H4504" t="str">
            <v>LAMINACION</v>
          </cell>
        </row>
        <row r="4505">
          <cell r="C4505" t="str">
            <v>01-5588</v>
          </cell>
          <cell r="D4505" t="str">
            <v>TXPCGP023A001</v>
          </cell>
          <cell r="E4505" t="str">
            <v xml:space="preserve">PEPSI-COLA VENEZUELA, C.A. </v>
          </cell>
          <cell r="F4505" t="str">
            <v>ETIQUETA IMPRESA GOLDEN PIÑA 1L</v>
          </cell>
          <cell r="G4505" t="str">
            <v>CX</v>
          </cell>
          <cell r="H4505" t="str">
            <v>CORTE</v>
          </cell>
        </row>
        <row r="4506">
          <cell r="C4506" t="str">
            <v>01-5618</v>
          </cell>
          <cell r="D4506" t="str">
            <v>TMARMZ044C001</v>
          </cell>
          <cell r="E4506" t="str">
            <v>ALFONZO RIVAS &amp; CIA, C.A.</v>
          </cell>
          <cell r="F4506" t="str">
            <v>LAMINACION IMPRESA MAIZINA 800g</v>
          </cell>
          <cell r="G4506" t="str">
            <v>MCL</v>
          </cell>
          <cell r="H4506" t="str">
            <v>LAMINACION</v>
          </cell>
        </row>
        <row r="4507">
          <cell r="C4507" t="str">
            <v>01-5615</v>
          </cell>
          <cell r="D4507" t="str">
            <v>TMARMZ044A001</v>
          </cell>
          <cell r="E4507" t="str">
            <v>ALFONZO RIVAS &amp; CIA, C.A.</v>
          </cell>
          <cell r="F4507" t="str">
            <v>LAMINACION IMPRESA MAIZINA 90 g</v>
          </cell>
          <cell r="G4507" t="str">
            <v>MCL</v>
          </cell>
          <cell r="H4507" t="str">
            <v>LAMINACION</v>
          </cell>
        </row>
        <row r="4508">
          <cell r="C4508" t="str">
            <v>01-5627</v>
          </cell>
          <cell r="D4508" t="str">
            <v>TXPAHB059A001</v>
          </cell>
          <cell r="E4508" t="str">
            <v>PRAVENCA,C.A</v>
          </cell>
          <cell r="F4508" t="str">
            <v>LAMINACION IMP. HARINA PRECOCIDA MASIA 900g</v>
          </cell>
          <cell r="G4508" t="str">
            <v>CX</v>
          </cell>
          <cell r="H4508" t="str">
            <v>LAMINACION</v>
          </cell>
        </row>
        <row r="4509">
          <cell r="C4509" t="str">
            <v>01-5584</v>
          </cell>
          <cell r="D4509" t="str">
            <v>TMAPAL121C001</v>
          </cell>
          <cell r="E4509" t="str">
            <v>ALIMENTOS POLAR COMERCIAL, C.A.</v>
          </cell>
          <cell r="F4509" t="str">
            <v>ALUMINIO LAMINADO IMPRESO MAVESA 1 Kg</v>
          </cell>
          <cell r="G4509" t="str">
            <v>MCL</v>
          </cell>
          <cell r="H4509" t="str">
            <v>LAMINACION</v>
          </cell>
        </row>
        <row r="4510">
          <cell r="C4510" t="str">
            <v>01-5591</v>
          </cell>
          <cell r="D4510" t="str">
            <v>TXPCPF023C003</v>
          </cell>
          <cell r="E4510" t="str">
            <v xml:space="preserve">PEPSI-COLA VENEZUELA, C.A. </v>
          </cell>
          <cell r="F4510" t="str">
            <v>ETIQUETA IMPRESA PEPSI FREE 2 L</v>
          </cell>
          <cell r="G4510" t="str">
            <v>CX</v>
          </cell>
          <cell r="H4510" t="str">
            <v>CORTE</v>
          </cell>
        </row>
        <row r="4511">
          <cell r="C4511" t="str">
            <v>01-5597</v>
          </cell>
          <cell r="D4511" t="str">
            <v>TXPCPF023C003</v>
          </cell>
          <cell r="E4511" t="str">
            <v xml:space="preserve">PEPSI-COLA VENEZUELA, C.A. </v>
          </cell>
          <cell r="F4511" t="str">
            <v>ETIQUETA IMPRESA PEPSI FREE 2 L</v>
          </cell>
          <cell r="G4511" t="str">
            <v>CX</v>
          </cell>
          <cell r="H4511" t="str">
            <v>CORTE</v>
          </cell>
        </row>
        <row r="4512">
          <cell r="C4512" t="str">
            <v>01-5590</v>
          </cell>
          <cell r="D4512" t="str">
            <v>TXPCGK023A001</v>
          </cell>
          <cell r="E4512" t="str">
            <v xml:space="preserve">PEPSI-COLA VENEZUELA, C.A. </v>
          </cell>
          <cell r="F4512" t="str">
            <v>ETIQUETA IMPRESA GOLDEN KOLITA 1L</v>
          </cell>
          <cell r="G4512" t="str">
            <v>CX</v>
          </cell>
          <cell r="H4512" t="str">
            <v>CORTE</v>
          </cell>
        </row>
        <row r="4513">
          <cell r="C4513" t="str">
            <v>01-5594</v>
          </cell>
          <cell r="D4513" t="str">
            <v>TXPCGK023A001</v>
          </cell>
          <cell r="E4513" t="str">
            <v xml:space="preserve">PEPSI-COLA VENEZUELA, C.A. </v>
          </cell>
          <cell r="F4513" t="str">
            <v>ETIQUETA IMPRESA GOLDEN KOLITA 1L</v>
          </cell>
          <cell r="G4513" t="str">
            <v>CX</v>
          </cell>
          <cell r="H4513" t="str">
            <v>CORTE</v>
          </cell>
        </row>
        <row r="4514">
          <cell r="C4514" t="str">
            <v>01-5592</v>
          </cell>
          <cell r="D4514" t="str">
            <v>TXPCPB023D001</v>
          </cell>
          <cell r="E4514" t="str">
            <v xml:space="preserve">PEPSI-COLA VENEZUELA, C.A. </v>
          </cell>
          <cell r="F4514" t="str">
            <v>ETIQUETA IMPRESA PEPSI BLACK 2L</v>
          </cell>
          <cell r="G4514" t="str">
            <v>CX</v>
          </cell>
          <cell r="H4514" t="str">
            <v>LAMINACION</v>
          </cell>
        </row>
        <row r="4515">
          <cell r="C4515" t="str">
            <v>01-5656</v>
          </cell>
          <cell r="D4515" t="str">
            <v>TXPCGK023C002</v>
          </cell>
          <cell r="E4515" t="str">
            <v xml:space="preserve">PEPSI-COLA VENEZUELA, C.A. </v>
          </cell>
          <cell r="F4515" t="str">
            <v>ETIQUETA IMPRESA GOLDEN KOLITA 2L</v>
          </cell>
          <cell r="G4515" t="str">
            <v>CX</v>
          </cell>
          <cell r="H4515" t="str">
            <v>CORTE</v>
          </cell>
        </row>
        <row r="4516">
          <cell r="C4516" t="str">
            <v>01-5648</v>
          </cell>
          <cell r="D4516" t="str">
            <v>TXPCGK023C002</v>
          </cell>
          <cell r="E4516" t="str">
            <v xml:space="preserve">PEPSI-COLA VENEZUELA, C.A. </v>
          </cell>
          <cell r="F4516" t="str">
            <v>ETIQUETA IMPRESA GOLDEN KOLITA 2L</v>
          </cell>
          <cell r="G4516" t="str">
            <v>CX</v>
          </cell>
          <cell r="H4516" t="str">
            <v>CORTE</v>
          </cell>
        </row>
        <row r="4517">
          <cell r="C4517" t="str">
            <v>01-5641</v>
          </cell>
          <cell r="D4517" t="str">
            <v>TXPCGK023C002</v>
          </cell>
          <cell r="E4517" t="str">
            <v xml:space="preserve">PEPSI-COLA VENEZUELA, C.A. </v>
          </cell>
          <cell r="F4517" t="str">
            <v>ETIQUETA IMPRESA GOLDEN KOLITA 2L</v>
          </cell>
          <cell r="G4517" t="str">
            <v>CX</v>
          </cell>
          <cell r="H4517" t="str">
            <v>CORTE</v>
          </cell>
        </row>
        <row r="4518">
          <cell r="C4518" t="str">
            <v>01-5630</v>
          </cell>
          <cell r="D4518" t="str">
            <v>TMAHSK086B001</v>
          </cell>
          <cell r="E4518" t="str">
            <v>ALIMENTOS HEINZ, C.A.</v>
          </cell>
          <cell r="F4518" t="str">
            <v>LAMINACION IMPRESA SACHET KETCHUP 10g (dorso)</v>
          </cell>
          <cell r="G4518" t="str">
            <v>MCL</v>
          </cell>
          <cell r="H4518" t="str">
            <v>LAMINACION</v>
          </cell>
        </row>
        <row r="4519">
          <cell r="C4519" t="str">
            <v>01-5629</v>
          </cell>
          <cell r="D4519" t="str">
            <v>TMAHSK086A001</v>
          </cell>
          <cell r="E4519" t="str">
            <v>ALIMENTOS HEINZ, C.A.</v>
          </cell>
          <cell r="F4519" t="str">
            <v>LAMINACION IMPRESA SACHET KETCHUP 10g (frente)</v>
          </cell>
          <cell r="G4519" t="str">
            <v>MCL</v>
          </cell>
          <cell r="H4519" t="str">
            <v>LAMINACION</v>
          </cell>
        </row>
        <row r="4520">
          <cell r="C4520" t="str">
            <v>01-5589</v>
          </cell>
          <cell r="D4520" t="str">
            <v>TXPCGM023A002</v>
          </cell>
          <cell r="E4520" t="str">
            <v xml:space="preserve">PEPSI-COLA VENEZUELA, C.A. </v>
          </cell>
          <cell r="F4520" t="str">
            <v>ETIQUETA IMPRESA GOLDEN MANZANA 1 L</v>
          </cell>
          <cell r="G4520" t="str">
            <v>CX</v>
          </cell>
          <cell r="H4520" t="str">
            <v>CORTE</v>
          </cell>
        </row>
        <row r="4521">
          <cell r="C4521" t="str">
            <v>01-5593</v>
          </cell>
          <cell r="D4521" t="str">
            <v>TXPCGM023A002</v>
          </cell>
          <cell r="E4521" t="str">
            <v xml:space="preserve">PEPSI-COLA VENEZUELA, C.A. </v>
          </cell>
          <cell r="F4521" t="str">
            <v>ETIQUETA IMPRESA GOLDEN MANZANA 1 L</v>
          </cell>
          <cell r="G4521" t="str">
            <v>CX</v>
          </cell>
          <cell r="H4521" t="str">
            <v>CORTE</v>
          </cell>
        </row>
        <row r="4522">
          <cell r="C4522" t="str">
            <v>01-5640</v>
          </cell>
          <cell r="D4522" t="str">
            <v>TXPCGM023B001</v>
          </cell>
          <cell r="E4522" t="str">
            <v xml:space="preserve">PEPSI-COLA VENEZUELA, C.A. </v>
          </cell>
          <cell r="F4522" t="str">
            <v>ETIQUETA IMPRESA GOLDEN MANZANA 1,5L</v>
          </cell>
          <cell r="G4522" t="str">
            <v>CX</v>
          </cell>
          <cell r="H4522" t="str">
            <v>CORTE</v>
          </cell>
        </row>
        <row r="4523">
          <cell r="C4523" t="str">
            <v>01-5647</v>
          </cell>
          <cell r="D4523" t="str">
            <v>TXPCGM023B001</v>
          </cell>
          <cell r="E4523" t="str">
            <v xml:space="preserve">PEPSI-COLA VENEZUELA, C.A. </v>
          </cell>
          <cell r="F4523" t="str">
            <v>ETIQUETA IMPRESA GOLDEN MANZANA 1,5L</v>
          </cell>
          <cell r="G4523" t="str">
            <v>CX</v>
          </cell>
          <cell r="H4523" t="str">
            <v>CORTE</v>
          </cell>
        </row>
        <row r="4524">
          <cell r="C4524" t="str">
            <v>01-5655</v>
          </cell>
          <cell r="D4524" t="str">
            <v>TXPCGM023C001</v>
          </cell>
          <cell r="E4524" t="str">
            <v xml:space="preserve">PEPSI-COLA VENEZUELA, C.A. </v>
          </cell>
          <cell r="F4524" t="str">
            <v>ETIQUETA IMPRESA GOLDEN MANZANA 2L</v>
          </cell>
          <cell r="G4524" t="str">
            <v>CX</v>
          </cell>
          <cell r="H4524" t="str">
            <v>CORTE</v>
          </cell>
        </row>
        <row r="4525">
          <cell r="C4525" t="str">
            <v>01-5639</v>
          </cell>
          <cell r="D4525" t="str">
            <v>TXPCGM023C001</v>
          </cell>
          <cell r="E4525" t="str">
            <v xml:space="preserve">PEPSI-COLA VENEZUELA, C.A. </v>
          </cell>
          <cell r="F4525" t="str">
            <v>ETIQUETA IMPRESA GOLDEN MANZANA 2L</v>
          </cell>
          <cell r="G4525" t="str">
            <v>CX</v>
          </cell>
          <cell r="H4525" t="str">
            <v>CORTE</v>
          </cell>
        </row>
        <row r="4526">
          <cell r="C4526" t="str">
            <v>01-5646</v>
          </cell>
          <cell r="D4526" t="str">
            <v>TXPCGM023C001</v>
          </cell>
          <cell r="E4526" t="str">
            <v xml:space="preserve">PEPSI-COLA VENEZUELA, C.A. </v>
          </cell>
          <cell r="F4526" t="str">
            <v>ETIQUETA IMPRESA GOLDEN MANZANA 2L</v>
          </cell>
          <cell r="G4526" t="str">
            <v>CX</v>
          </cell>
          <cell r="H4526" t="str">
            <v>CORTE</v>
          </cell>
        </row>
        <row r="4527">
          <cell r="C4527" t="str">
            <v>01-5653</v>
          </cell>
          <cell r="D4527" t="str">
            <v>TXPCGP023D001</v>
          </cell>
          <cell r="E4527" t="str">
            <v xml:space="preserve">PEPSI-COLA VENEZUELA, C.A. </v>
          </cell>
          <cell r="F4527" t="str">
            <v>ETIQUETA IMPRESA GOLDEN PIÑA 2L</v>
          </cell>
          <cell r="G4527" t="str">
            <v>CX</v>
          </cell>
          <cell r="H4527" t="str">
            <v>CORTE</v>
          </cell>
        </row>
        <row r="4528">
          <cell r="C4528" t="str">
            <v>01-5638</v>
          </cell>
          <cell r="D4528" t="str">
            <v>TXPCGP023D001</v>
          </cell>
          <cell r="E4528" t="str">
            <v xml:space="preserve">PEPSI-COLA VENEZUELA, C.A. </v>
          </cell>
          <cell r="F4528" t="str">
            <v>ETIQUETA IMPRESA GOLDEN PIÑA 2L</v>
          </cell>
          <cell r="G4528" t="str">
            <v>CX</v>
          </cell>
          <cell r="H4528" t="str">
            <v>CORTE</v>
          </cell>
        </row>
        <row r="4529">
          <cell r="C4529" t="str">
            <v>01-5644</v>
          </cell>
          <cell r="D4529" t="str">
            <v>TXPCGP023D001</v>
          </cell>
          <cell r="E4529" t="str">
            <v xml:space="preserve">PEPSI-COLA VENEZUELA, C.A. </v>
          </cell>
          <cell r="F4529" t="str">
            <v>ETIQUETA IMPRESA GOLDEN PIÑA 2L</v>
          </cell>
          <cell r="G4529" t="str">
            <v>CX</v>
          </cell>
          <cell r="H4529" t="str">
            <v>CORTE</v>
          </cell>
        </row>
        <row r="4530">
          <cell r="C4530" t="str">
            <v>01-5598</v>
          </cell>
          <cell r="D4530" t="str">
            <v>TXPCSC023D001</v>
          </cell>
          <cell r="E4530" t="str">
            <v xml:space="preserve">PEPSI-COLA VENEZUELA, C.A. </v>
          </cell>
          <cell r="F4530" t="str">
            <v>ETIQUETA IMPRESA SEVEN UP CERO 1 L</v>
          </cell>
          <cell r="G4530" t="str">
            <v>CX</v>
          </cell>
          <cell r="H4530" t="str">
            <v>CORTE</v>
          </cell>
        </row>
        <row r="4531">
          <cell r="C4531" t="str">
            <v>01-5595</v>
          </cell>
          <cell r="D4531" t="str">
            <v>TXPCSC023D001</v>
          </cell>
          <cell r="E4531" t="str">
            <v xml:space="preserve">PEPSI-COLA VENEZUELA, C.A. </v>
          </cell>
          <cell r="F4531" t="str">
            <v>ETIQUETA IMPRESA SEVEN UP CERO 1 L</v>
          </cell>
          <cell r="G4531" t="str">
            <v>CX</v>
          </cell>
          <cell r="H4531" t="str">
            <v>CORTE</v>
          </cell>
        </row>
        <row r="4532">
          <cell r="C4532" t="str">
            <v>01-5596</v>
          </cell>
          <cell r="D4532" t="str">
            <v>TXPCSC023C002</v>
          </cell>
          <cell r="E4532" t="str">
            <v xml:space="preserve">PEPSI-COLA VENEZUELA, C.A. </v>
          </cell>
          <cell r="F4532" t="str">
            <v>ETIQUETA IMPRESA SEVEN UP CERO 1,5 L</v>
          </cell>
          <cell r="G4532" t="str">
            <v>CX</v>
          </cell>
          <cell r="H4532" t="str">
            <v>CORTE</v>
          </cell>
        </row>
        <row r="4533">
          <cell r="C4533" t="str">
            <v>01-5599</v>
          </cell>
          <cell r="D4533" t="str">
            <v>TXPCSC023C002</v>
          </cell>
          <cell r="E4533" t="str">
            <v xml:space="preserve">PEPSI-COLA VENEZUELA, C.A. </v>
          </cell>
          <cell r="F4533" t="str">
            <v>ETIQUETA IMPRESA SEVEN UP CERO 1,5 L</v>
          </cell>
          <cell r="G4533" t="str">
            <v>CX</v>
          </cell>
          <cell r="H4533" t="str">
            <v>CORTE</v>
          </cell>
        </row>
        <row r="4534">
          <cell r="C4534" t="str">
            <v>01-5659</v>
          </cell>
          <cell r="D4534" t="str">
            <v>TXPCSC023A002</v>
          </cell>
          <cell r="E4534" t="str">
            <v xml:space="preserve">PEPSI-COLA VENEZUELA, C.A. </v>
          </cell>
          <cell r="F4534" t="str">
            <v>ETIQUETA IMPRESA SEVEN UP CERO 2 L</v>
          </cell>
          <cell r="G4534" t="str">
            <v>CX</v>
          </cell>
          <cell r="H4534" t="str">
            <v>CORTE</v>
          </cell>
        </row>
        <row r="4535">
          <cell r="C4535" t="str">
            <v>01-5652</v>
          </cell>
          <cell r="D4535" t="str">
            <v>TXPCSC023A002</v>
          </cell>
          <cell r="E4535" t="str">
            <v xml:space="preserve">PEPSI-COLA VENEZUELA, C.A. </v>
          </cell>
          <cell r="F4535" t="str">
            <v>ETIQUETA IMPRESA SEVEN UP CERO 2 L</v>
          </cell>
          <cell r="G4535" t="str">
            <v>CX</v>
          </cell>
          <cell r="H4535" t="str">
            <v>CORTE</v>
          </cell>
        </row>
        <row r="4536">
          <cell r="C4536" t="str">
            <v>01-5657</v>
          </cell>
          <cell r="D4536" t="str">
            <v>TXPCEP023B003</v>
          </cell>
          <cell r="E4536" t="str">
            <v xml:space="preserve">PEPSI-COLA VENEZUELA, C.A. </v>
          </cell>
          <cell r="F4536" t="str">
            <v>ETIQUETA IMPRESA PEPSI FREE 1 L</v>
          </cell>
          <cell r="G4536" t="str">
            <v>CX</v>
          </cell>
          <cell r="H4536" t="str">
            <v>CORTE</v>
          </cell>
        </row>
        <row r="4537">
          <cell r="C4537" t="str">
            <v>01-5651</v>
          </cell>
          <cell r="D4537" t="str">
            <v>TXPCEP023B003</v>
          </cell>
          <cell r="E4537" t="str">
            <v xml:space="preserve">PEPSI-COLA VENEZUELA, C.A. </v>
          </cell>
          <cell r="F4537" t="str">
            <v>ETIQUETA IMPRESA PEPSI FREE 1 L</v>
          </cell>
          <cell r="G4537" t="str">
            <v>CX</v>
          </cell>
          <cell r="H4537" t="str">
            <v>CORTE</v>
          </cell>
        </row>
        <row r="4538">
          <cell r="C4538" t="str">
            <v>01-5658</v>
          </cell>
          <cell r="D4538" t="str">
            <v>TXPCPB023D001</v>
          </cell>
          <cell r="E4538" t="str">
            <v xml:space="preserve">PEPSI-COLA VENEZUELA, C.A. </v>
          </cell>
          <cell r="F4538" t="str">
            <v>ETIQUETA IMPRESA PEPSI BLACK 2L</v>
          </cell>
          <cell r="G4538" t="str">
            <v>CX</v>
          </cell>
          <cell r="H4538" t="str">
            <v>LAMINACION</v>
          </cell>
        </row>
        <row r="4539">
          <cell r="C4539" t="str">
            <v>01-5654</v>
          </cell>
          <cell r="D4539" t="str">
            <v>TXPCGU023A001</v>
          </cell>
          <cell r="E4539" t="str">
            <v xml:space="preserve">PEPSI-COLA VENEZUELA, C.A. </v>
          </cell>
          <cell r="F4539" t="str">
            <v>ETIQUETA IMPRESA GOLDEN UVA 2L</v>
          </cell>
          <cell r="G4539" t="str">
            <v>CX</v>
          </cell>
          <cell r="H4539" t="str">
            <v>CORTE</v>
          </cell>
        </row>
        <row r="4540">
          <cell r="C4540" t="str">
            <v>01-5645</v>
          </cell>
          <cell r="D4540" t="str">
            <v>TXPCGU023A001</v>
          </cell>
          <cell r="E4540" t="str">
            <v xml:space="preserve">PEPSI-COLA VENEZUELA, C.A. </v>
          </cell>
          <cell r="F4540" t="str">
            <v>ETIQUETA IMPRESA GOLDEN UVA 2L</v>
          </cell>
          <cell r="G4540" t="str">
            <v>CX</v>
          </cell>
          <cell r="H4540" t="str">
            <v>CORTE</v>
          </cell>
        </row>
        <row r="4541">
          <cell r="C4541" t="str">
            <v>01-5575</v>
          </cell>
          <cell r="D4541" t="str">
            <v>TXDNTP070B001</v>
          </cell>
          <cell r="E4541" t="str">
            <v>DISTRIBUIDORA NACIONAL 2000,C.A</v>
          </cell>
          <cell r="F4541" t="str">
            <v>LAM.IMP.CAFE ANZOATEGUI TOSTADO Y MOLIDO P. 200g</v>
          </cell>
          <cell r="G4541" t="str">
            <v>CX</v>
          </cell>
          <cell r="H4541" t="str">
            <v>LAMINACION</v>
          </cell>
        </row>
        <row r="4542">
          <cell r="C4542" t="str">
            <v>01-5576</v>
          </cell>
          <cell r="D4542" t="str">
            <v>TXDNTP070C001</v>
          </cell>
          <cell r="E4542" t="str">
            <v>DISTRIBUIDORA NACIONAL 2000, C.A.</v>
          </cell>
          <cell r="F4542" t="str">
            <v>LAMINACION IMPRESA CAFÉ ANZOATEGUI TOSTADO Y MOLIDO PREMIUM 500g</v>
          </cell>
          <cell r="G4542" t="str">
            <v>CX</v>
          </cell>
          <cell r="H4542" t="str">
            <v>LAMINACION</v>
          </cell>
        </row>
        <row r="4543">
          <cell r="C4543" t="str">
            <v>11-0075</v>
          </cell>
          <cell r="D4543" t="str">
            <v>TXTFDN036C001</v>
          </cell>
          <cell r="E4543" t="str">
            <v>INVERSIONES TORREFACCION DEL CAFÉ, C.A</v>
          </cell>
          <cell r="F4543" t="str">
            <v>LAMINACION IMPRESA CAFÉ DELLA NONNA MOLIDO GOURMET 100g</v>
          </cell>
          <cell r="G4543" t="str">
            <v>CX</v>
          </cell>
          <cell r="H4543" t="str">
            <v>LAMINACION</v>
          </cell>
        </row>
        <row r="4544">
          <cell r="C4544" t="str">
            <v>11-0076</v>
          </cell>
          <cell r="D4544" t="str">
            <v>TXTFDN050A001</v>
          </cell>
          <cell r="E4544" t="str">
            <v>INVERSIONES TORREFACCION DEL CAFÉ, C.A</v>
          </cell>
          <cell r="F4544" t="str">
            <v>LAMINACION IMPRESA CAFÉ DELLA NONNA MOLIDO GOURMET 200 g.</v>
          </cell>
          <cell r="G4544" t="str">
            <v>CX</v>
          </cell>
          <cell r="H4544" t="str">
            <v>LAMINACION</v>
          </cell>
        </row>
        <row r="4545">
          <cell r="C4545" t="str">
            <v>11-0077</v>
          </cell>
          <cell r="D4545" t="str">
            <v>TXTFDN050B001</v>
          </cell>
          <cell r="E4545" t="str">
            <v>INVERSIONES TORREFACCION DEL CAFÉ, C.A</v>
          </cell>
          <cell r="F4545" t="str">
            <v>LAMINACION IMPRESA CAFÉ DELLA NONNA MOLIDO GOURMET 500 g.</v>
          </cell>
          <cell r="G4545" t="str">
            <v>CX</v>
          </cell>
          <cell r="H4545" t="str">
            <v>LAMINACION</v>
          </cell>
        </row>
        <row r="4546">
          <cell r="C4546" t="str">
            <v>01-5672</v>
          </cell>
          <cell r="D4546" t="str">
            <v>TXMSJD030A001</v>
          </cell>
          <cell r="E4546" t="str">
            <v>MULTINACIONAL DE SABORES, C.A.</v>
          </cell>
          <cell r="F4546" t="str">
            <v>ETIQUETA  IMPRESA JUSTY DURAZNO 1,5 L</v>
          </cell>
          <cell r="G4546" t="str">
            <v>CX</v>
          </cell>
          <cell r="H4546" t="str">
            <v>CORTE</v>
          </cell>
        </row>
        <row r="4547">
          <cell r="C4547" t="str">
            <v>01-5634</v>
          </cell>
          <cell r="D4547" t="str">
            <v>TXAVEM028A001</v>
          </cell>
          <cell r="E4547" t="str">
            <v>AMCOR RIGID PACKAGING DE VENEZUELA, S.A.</v>
          </cell>
          <cell r="F4547" t="str">
            <v>ETIQUETA IMPRESA MINALBA 1,5 L</v>
          </cell>
          <cell r="G4547" t="str">
            <v>CX</v>
          </cell>
          <cell r="H4547" t="str">
            <v>CORTE</v>
          </cell>
        </row>
        <row r="4548">
          <cell r="C4548" t="str">
            <v>01-5635</v>
          </cell>
          <cell r="D4548" t="str">
            <v>TXAVEM028D001</v>
          </cell>
          <cell r="E4548" t="str">
            <v>AMCOR RIGID PACKAGING DE VENEZUELA, S.A.</v>
          </cell>
          <cell r="F4548" t="str">
            <v>ETIQUETA IMPRESA MINALBA 355cc</v>
          </cell>
          <cell r="G4548" t="str">
            <v>CX</v>
          </cell>
          <cell r="H4548" t="str">
            <v>CORTE</v>
          </cell>
        </row>
        <row r="4549">
          <cell r="C4549" t="str">
            <v>01-5665</v>
          </cell>
          <cell r="D4549" t="str">
            <v>TXAVEM028C001</v>
          </cell>
          <cell r="E4549" t="str">
            <v>AMCOR RIGID PACKAGING DE VENEZUELA, S.A.</v>
          </cell>
          <cell r="F4549" t="str">
            <v>ETIQUETA IMPRESA MINALBA 600 cc</v>
          </cell>
          <cell r="G4549" t="str">
            <v>CX</v>
          </cell>
          <cell r="H4549" t="str">
            <v>CORTE</v>
          </cell>
        </row>
        <row r="4550">
          <cell r="C4550" t="str">
            <v>01-5666</v>
          </cell>
          <cell r="D4550" t="str">
            <v>TXAVEM028B001</v>
          </cell>
          <cell r="E4550" t="str">
            <v>AMCOR RIGID PACKAGING DE VENEZUELA, S.A.</v>
          </cell>
          <cell r="F4550" t="str">
            <v>ETIQUETA  IMPRESA MINALBA 5 L</v>
          </cell>
          <cell r="G4550" t="str">
            <v>CX</v>
          </cell>
          <cell r="H4550" t="str">
            <v>CORTE</v>
          </cell>
        </row>
        <row r="4551">
          <cell r="C4551" t="str">
            <v>11-0072</v>
          </cell>
          <cell r="D4551" t="str">
            <v>TXTFCA036C001</v>
          </cell>
          <cell r="E4551" t="str">
            <v>INVERSIONES TORREFACCION DEL CAFÉ, C.A</v>
          </cell>
          <cell r="F4551" t="str">
            <v xml:space="preserve">LAMINACION IMPRESA CAFÉ AMANECER MOLIDO GOURMET 100g </v>
          </cell>
          <cell r="G4551" t="str">
            <v>CX</v>
          </cell>
          <cell r="H4551" t="str">
            <v>LAMINACION</v>
          </cell>
        </row>
        <row r="4552">
          <cell r="C4552" t="str">
            <v>01-5552</v>
          </cell>
          <cell r="D4552" t="str">
            <v>TMCPAM067A002</v>
          </cell>
          <cell r="E4552" t="str">
            <v>CENTRAL EL PALMAR S.A.</v>
          </cell>
          <cell r="F4552" t="str">
            <v>EMPAQUE MONOCAPA IMPRESO AZUCAR MONTALBAN 1kg</v>
          </cell>
          <cell r="G4552" t="str">
            <v>MCL</v>
          </cell>
          <cell r="H4552" t="str">
            <v>LAMINACION</v>
          </cell>
        </row>
        <row r="4553">
          <cell r="C4553" t="str">
            <v>11-0073</v>
          </cell>
          <cell r="D4553" t="str">
            <v>TXTFCA050A001</v>
          </cell>
          <cell r="E4553" t="str">
            <v>INVERSIONES TORREFACCION DEL CAFÉ, C.A</v>
          </cell>
          <cell r="F4553" t="str">
            <v>LAMINACION IMPRESA CAFÉ AMANECER MOLIDO GOURMET 200g</v>
          </cell>
          <cell r="G4553" t="str">
            <v>CX</v>
          </cell>
          <cell r="H4553" t="str">
            <v>LAMINACION</v>
          </cell>
        </row>
        <row r="4554">
          <cell r="C4554" t="str">
            <v>11-0078</v>
          </cell>
          <cell r="D4554" t="str">
            <v>TMMCGP228A002</v>
          </cell>
          <cell r="E4554" t="str">
            <v>MONDELEZ VZ,C.A</v>
          </cell>
          <cell r="F4554" t="str">
            <v>LINNER MTP  IMPRESO GARANTIA DE PUREZA</v>
          </cell>
          <cell r="G4554" t="str">
            <v>MCL</v>
          </cell>
          <cell r="H4554" t="str">
            <v>LAMINACION</v>
          </cell>
        </row>
        <row r="4555">
          <cell r="C4555" t="str">
            <v>01-5636</v>
          </cell>
          <cell r="D4555" t="str">
            <v>TMAYGP207A001</v>
          </cell>
          <cell r="E4555" t="str">
            <v>ANAYANSI,C.A.</v>
          </cell>
          <cell r="F4555" t="str">
            <v>LINER MTP IMPRESO GARANTIA DE PUREZA</v>
          </cell>
          <cell r="G4555" t="str">
            <v>MCL</v>
          </cell>
          <cell r="H4555" t="str">
            <v>LAMINACION</v>
          </cell>
        </row>
        <row r="4556">
          <cell r="C4556" t="str">
            <v>01-5637</v>
          </cell>
          <cell r="D4556" t="str">
            <v>TMAYGP207A003</v>
          </cell>
          <cell r="E4556" t="str">
            <v>ANAYANSI,C.A.</v>
          </cell>
          <cell r="F4556" t="str">
            <v>LINER TERMOSELLABLE MTP  IMPRESO GARANTIA DE PUREZA</v>
          </cell>
          <cell r="G4556" t="str">
            <v>MCL</v>
          </cell>
          <cell r="H4556" t="str">
            <v>LAMINACION</v>
          </cell>
        </row>
        <row r="4557">
          <cell r="C4557" t="str">
            <v>01-5675</v>
          </cell>
          <cell r="D4557" t="str">
            <v>TXPANP040A002</v>
          </cell>
          <cell r="E4557" t="str">
            <v>PEPSICO ALIMENTOS, S.C.A.</v>
          </cell>
          <cell r="F4557" t="str">
            <v>LAMINACION IMPRESA NATUCHIPS PLATANITOS 80g</v>
          </cell>
          <cell r="G4557" t="str">
            <v>CX</v>
          </cell>
          <cell r="H4557" t="str">
            <v>LAMINACION</v>
          </cell>
        </row>
        <row r="4558">
          <cell r="C4558" t="str">
            <v>21-0558</v>
          </cell>
          <cell r="D4558" t="str">
            <v>TXSPGL050A001</v>
          </cell>
          <cell r="E4558" t="str">
            <v>C.A. SUCESORA DE JOSE PUIG &amp; CIA</v>
          </cell>
          <cell r="F4558" t="str">
            <v>LAMINACION IMPRESA GALLETAS LULU LIMON 175g</v>
          </cell>
          <cell r="G4558" t="str">
            <v>CX</v>
          </cell>
          <cell r="H4558" t="str">
            <v>LAMINACION</v>
          </cell>
        </row>
        <row r="4559">
          <cell r="C4559" t="str">
            <v>11-0081</v>
          </cell>
          <cell r="D4559" t="str">
            <v>TXAMAM040A001</v>
          </cell>
          <cell r="E4559" t="str">
            <v>AMACORP, C.A.</v>
          </cell>
          <cell r="F4559" t="str">
            <v>ETIQUETA LAMINADA IMPRESA ACEITE AMACORP 900 ml</v>
          </cell>
          <cell r="G4559" t="str">
            <v>CX</v>
          </cell>
          <cell r="H4559" t="str">
            <v>LAMINACION</v>
          </cell>
        </row>
        <row r="4560">
          <cell r="C4560" t="str">
            <v>01-5674</v>
          </cell>
          <cell r="D4560" t="str">
            <v>TXPANP040C002</v>
          </cell>
          <cell r="E4560" t="str">
            <v>PEPSICO ALIMENTOS, S.C.A.</v>
          </cell>
          <cell r="F4560" t="str">
            <v>LAMINACION IMPRESA NATUCHIPS PLATANITOS 42g</v>
          </cell>
          <cell r="G4560" t="str">
            <v>CX</v>
          </cell>
          <cell r="H4560" t="str">
            <v>LAMINACION</v>
          </cell>
        </row>
        <row r="4561">
          <cell r="C4561" t="str">
            <v>01-5676</v>
          </cell>
          <cell r="D4561" t="str">
            <v>TXPANP040B002</v>
          </cell>
          <cell r="E4561" t="str">
            <v>PEPSICO ALIMENTOS, S.C.A.</v>
          </cell>
          <cell r="F4561" t="str">
            <v>LAMINACION IMPRESA NATUCHIPS PLATANITOS 150g</v>
          </cell>
          <cell r="G4561" t="str">
            <v>CX</v>
          </cell>
          <cell r="H4561" t="str">
            <v>LAMINACION</v>
          </cell>
        </row>
        <row r="4562">
          <cell r="C4562" t="str">
            <v>01-5660</v>
          </cell>
          <cell r="D4562" t="str">
            <v>TMARFS096A001</v>
          </cell>
          <cell r="E4562" t="str">
            <v>ALFONZO RIVAS &amp; CIA, C.A.</v>
          </cell>
          <cell r="F4562" t="str">
            <v>LAMINACION IMPRESA YELIGHT FUSION SILVESTRE 12g</v>
          </cell>
          <cell r="G4562" t="str">
            <v>MCL</v>
          </cell>
          <cell r="H4562" t="str">
            <v>LAMINACION</v>
          </cell>
        </row>
        <row r="4563">
          <cell r="C4563" t="str">
            <v>01-5661</v>
          </cell>
          <cell r="D4563" t="str">
            <v>TMARYS096A001</v>
          </cell>
          <cell r="E4563" t="str">
            <v>ALFONZO RIVAS &amp; CIA, C.A.</v>
          </cell>
          <cell r="F4563" t="str">
            <v>LAMINACION IMPRESA YELIGHT SIN SABOR 9g</v>
          </cell>
          <cell r="G4563" t="str">
            <v>MCL</v>
          </cell>
          <cell r="H4563" t="str">
            <v>LAMINACION</v>
          </cell>
        </row>
        <row r="4564">
          <cell r="C4564" t="str">
            <v>01-5673</v>
          </cell>
          <cell r="D4564" t="str">
            <v>TXIJDC023A001</v>
          </cell>
          <cell r="E4564" t="str">
            <v>INDUSTRIAS VENEZOLANA DE BEBIDAS JAU C.A</v>
          </cell>
          <cell r="F4564" t="str">
            <v>ETIQUETA IMPRESA DRINK COLA 1,5L</v>
          </cell>
          <cell r="G4564" t="str">
            <v>CX</v>
          </cell>
          <cell r="H4564" t="str">
            <v>CORTE</v>
          </cell>
        </row>
        <row r="4565">
          <cell r="C4565" t="str">
            <v>01-5696</v>
          </cell>
          <cell r="D4565" t="str">
            <v>TXPAHB059A001</v>
          </cell>
          <cell r="E4565" t="str">
            <v>PRAVENCA,C.A</v>
          </cell>
          <cell r="F4565" t="str">
            <v>LAMINACION IMP. HARINA PRECOCIDA MASIA 900g</v>
          </cell>
          <cell r="G4565" t="str">
            <v>CX</v>
          </cell>
          <cell r="H4565" t="str">
            <v>LAMINACION</v>
          </cell>
        </row>
        <row r="4566">
          <cell r="C4566" t="str">
            <v>01-5685</v>
          </cell>
          <cell r="D4566" t="str">
            <v>TXPARF040B004</v>
          </cell>
          <cell r="E4566" t="str">
            <v>PEPSICO ALIMENTOS, S.C.A.</v>
          </cell>
          <cell r="F4566" t="str">
            <v>LAMINACION IMPRESA RUFFLES QUESO 125g</v>
          </cell>
          <cell r="G4566" t="str">
            <v>CX</v>
          </cell>
          <cell r="H4566" t="str">
            <v>LAMINACION</v>
          </cell>
        </row>
        <row r="4567">
          <cell r="C4567" t="str">
            <v>01-5686</v>
          </cell>
          <cell r="D4567" t="str">
            <v>TXPARF040A004</v>
          </cell>
          <cell r="E4567" t="str">
            <v>PEPSICO ALIMENTOS, S.C.A.</v>
          </cell>
          <cell r="F4567" t="str">
            <v>LAMINACION IMPRESA RUFFLES QUESO 36g  (LINEA NOSOTRAS)</v>
          </cell>
          <cell r="G4567" t="str">
            <v>CX</v>
          </cell>
          <cell r="H4567" t="str">
            <v>LAMINACION</v>
          </cell>
        </row>
        <row r="4568">
          <cell r="C4568" t="str">
            <v>01-5682</v>
          </cell>
          <cell r="D4568" t="str">
            <v>TXPATR040E003</v>
          </cell>
          <cell r="E4568" t="str">
            <v>PEPSICO ALIMENTOS, S.C.A.</v>
          </cell>
          <cell r="F4568" t="str">
            <v>LAMINACION IMPRESA DE TODITO RESUELTO 110g</v>
          </cell>
          <cell r="G4568" t="str">
            <v>CX</v>
          </cell>
          <cell r="H4568" t="str">
            <v>LAMINACION</v>
          </cell>
        </row>
        <row r="4569">
          <cell r="C4569" t="str">
            <v>01-5643</v>
          </cell>
          <cell r="D4569" t="str">
            <v>TXPCPF023B003</v>
          </cell>
          <cell r="E4569" t="str">
            <v xml:space="preserve">PEPSI-COLA VENEZUELA, C.A. </v>
          </cell>
          <cell r="F4569" t="str">
            <v>ETIQUETA IMPRESA PEPSI FREE 1,5 L</v>
          </cell>
          <cell r="G4569" t="str">
            <v>CX</v>
          </cell>
          <cell r="H4569" t="str">
            <v>CORTE</v>
          </cell>
        </row>
        <row r="4570">
          <cell r="C4570" t="str">
            <v>01-5683</v>
          </cell>
          <cell r="D4570" t="str">
            <v>TXPAMP036A003</v>
          </cell>
          <cell r="E4570" t="str">
            <v>PEPSICO ALIMENTOS, S.C.A.</v>
          </cell>
          <cell r="F4570" t="str">
            <v>LAMINACION IMPRESA CHEETOS MEGA PUFFS 110g</v>
          </cell>
          <cell r="G4570" t="str">
            <v>CX</v>
          </cell>
          <cell r="H4570" t="str">
            <v>LAMINACION</v>
          </cell>
        </row>
        <row r="4571">
          <cell r="C4571" t="str">
            <v>01-5684</v>
          </cell>
          <cell r="D4571" t="str">
            <v>TXPATP040A001</v>
          </cell>
          <cell r="E4571" t="str">
            <v>PEPSICO ALIMENTOS, S.C.A.</v>
          </cell>
          <cell r="F4571" t="str">
            <v xml:space="preserve">LAMINACIÓN IMPRESA TORTILLITAS PICANTE 190g </v>
          </cell>
          <cell r="G4571" t="str">
            <v>CX</v>
          </cell>
          <cell r="H4571" t="str">
            <v>LAMINACION</v>
          </cell>
        </row>
        <row r="4572">
          <cell r="C4572" t="str">
            <v>01-5691</v>
          </cell>
          <cell r="D4572" t="str">
            <v>TXPACB040C002</v>
          </cell>
          <cell r="E4572" t="str">
            <v>PEPSICO ALIMENTOS, S.C.A.</v>
          </cell>
          <cell r="F4572" t="str">
            <v>LAMINACION IMPRESA CHEETOS BOLIQUESO 80g</v>
          </cell>
          <cell r="G4572" t="str">
            <v>CX</v>
          </cell>
          <cell r="H4572" t="str">
            <v>LAMINACION</v>
          </cell>
        </row>
        <row r="4573">
          <cell r="C4573" t="str">
            <v>01-5680</v>
          </cell>
          <cell r="D4573" t="str">
            <v>TXPARO040B003</v>
          </cell>
          <cell r="E4573" t="str">
            <v>PEPSICO ALIMENTOS, S.C.A.</v>
          </cell>
          <cell r="F4573" t="str">
            <v>LAMINACION IMPRESA RUFFLES ORIGINAL 36g (LINEA NOSOTRAS)</v>
          </cell>
          <cell r="G4573" t="str">
            <v>CX</v>
          </cell>
          <cell r="H4573" t="str">
            <v>LAMINACION</v>
          </cell>
        </row>
        <row r="4574">
          <cell r="C4574" t="str">
            <v>01-5692</v>
          </cell>
          <cell r="D4574" t="str">
            <v>TXPACB040D001</v>
          </cell>
          <cell r="E4574" t="str">
            <v>PEPSICO ALIMENTOS, S.C.A.</v>
          </cell>
          <cell r="F4574" t="str">
            <v>LAMINACION IMPRESA CHEETOS BOLIQUESO 150g</v>
          </cell>
          <cell r="G4574" t="str">
            <v>CX</v>
          </cell>
          <cell r="H4574" t="str">
            <v>LAMINACION</v>
          </cell>
        </row>
        <row r="4575">
          <cell r="C4575" t="str">
            <v>01-5628</v>
          </cell>
          <cell r="D4575" t="str">
            <v>TXPAAQ051A001</v>
          </cell>
          <cell r="E4575" t="str">
            <v>PEPSICO ALIMENTOS, S.C.A.</v>
          </cell>
          <cell r="F4575" t="str">
            <v>LAMINACION IMPRESA ANAQUEL MULTIMARCA</v>
          </cell>
          <cell r="G4575" t="str">
            <v>CX</v>
          </cell>
          <cell r="H4575" t="str">
            <v>LAMINACION</v>
          </cell>
        </row>
        <row r="4576">
          <cell r="C4576" t="str">
            <v>01-5650</v>
          </cell>
          <cell r="D4576" t="str">
            <v>TXPCPF023B003</v>
          </cell>
          <cell r="E4576" t="str">
            <v xml:space="preserve">PEPSI-COLA VENEZUELA, C.A. </v>
          </cell>
          <cell r="F4576" t="str">
            <v>ETIQUETA IMPRESA PEPSI FREE 1,5 L</v>
          </cell>
          <cell r="G4576" t="str">
            <v>CX</v>
          </cell>
          <cell r="H4576" t="str">
            <v>CORTE</v>
          </cell>
        </row>
        <row r="4577">
          <cell r="C4577" t="str">
            <v>01-5643</v>
          </cell>
          <cell r="D4577" t="str">
            <v>TXPCPF023B003</v>
          </cell>
          <cell r="E4577" t="str">
            <v xml:space="preserve">PEPSI-COLA VENEZUELA, C.A. </v>
          </cell>
          <cell r="F4577" t="str">
            <v>ETIQUETA IMPRESA PEPSI FREE 1,5 L</v>
          </cell>
          <cell r="G4577" t="str">
            <v>CX</v>
          </cell>
          <cell r="H4577" t="str">
            <v>CORTE</v>
          </cell>
        </row>
        <row r="4578">
          <cell r="C4578" t="str">
            <v>01-5679</v>
          </cell>
          <cell r="D4578" t="str">
            <v>TXPARO040A002</v>
          </cell>
          <cell r="E4578" t="str">
            <v>PEPSICO ALIMENTOS, S.C.A.</v>
          </cell>
          <cell r="F4578" t="str">
            <v>LAMINACION IMPRESA RUFFLES ORIGINAL 125g</v>
          </cell>
          <cell r="G4578" t="str">
            <v>CX</v>
          </cell>
          <cell r="H4578" t="str">
            <v>LAMINACION</v>
          </cell>
        </row>
        <row r="4579">
          <cell r="C4579" t="str">
            <v>01-5562</v>
          </cell>
          <cell r="D4579" t="str">
            <v>TXPATR040C003</v>
          </cell>
          <cell r="E4579" t="str">
            <v>PEPSICO ALIMENTOS, S.C.A.</v>
          </cell>
          <cell r="F4579" t="str">
            <v xml:space="preserve">LAMINACION IMPRESA DE TODITO RESUELTO 40g </v>
          </cell>
          <cell r="G4579" t="str">
            <v>CX</v>
          </cell>
          <cell r="H4579" t="str">
            <v>LAMINACION</v>
          </cell>
        </row>
        <row r="4580">
          <cell r="C4580" t="str">
            <v>01-5681</v>
          </cell>
          <cell r="D4580" t="str">
            <v>TXPATR040C003</v>
          </cell>
          <cell r="E4580" t="str">
            <v>PEPSICO ALIMENTOS, S.C.A.</v>
          </cell>
          <cell r="F4580" t="str">
            <v xml:space="preserve">LAMINACION IMPRESA DE TODITO RESUELTO 40g </v>
          </cell>
          <cell r="G4580" t="str">
            <v>CX</v>
          </cell>
          <cell r="H4580" t="str">
            <v>LAMINACION</v>
          </cell>
        </row>
        <row r="4581">
          <cell r="C4581" t="str">
            <v>01-5663</v>
          </cell>
          <cell r="D4581" t="str">
            <v>TMCSPI061A001</v>
          </cell>
          <cell r="E4581" t="str">
            <v>COREPLUS SUPPLY C.A</v>
          </cell>
          <cell r="F4581" t="str">
            <v>PAPEL BLANCO IMPRESO FONDO</v>
          </cell>
          <cell r="G4581" t="str">
            <v>MCL</v>
          </cell>
          <cell r="H4581" t="str">
            <v>LAMINACION</v>
          </cell>
        </row>
        <row r="4582">
          <cell r="C4582" t="str">
            <v>01-5631</v>
          </cell>
          <cell r="D4582" t="str">
            <v>TMAHSK086A002</v>
          </cell>
          <cell r="E4582" t="str">
            <v>ALIMENTOS HEINZ, C.A.</v>
          </cell>
          <cell r="F4582" t="str">
            <v>LAMINACION IMPRESA SACHET KETCHUP 10g (frente)</v>
          </cell>
          <cell r="G4582" t="str">
            <v>MCL</v>
          </cell>
          <cell r="H4582" t="str">
            <v>LAMINACION</v>
          </cell>
        </row>
        <row r="4583">
          <cell r="C4583" t="str">
            <v>01-5632</v>
          </cell>
          <cell r="D4583" t="str">
            <v>TMAHSK086B002</v>
          </cell>
          <cell r="E4583" t="str">
            <v>ALIMENTOS HEINZ, C.A.</v>
          </cell>
          <cell r="F4583" t="str">
            <v>LAMINACION IMPRESA SACHET KETCHUP 10g (dorso)</v>
          </cell>
          <cell r="G4583" t="str">
            <v>MCL</v>
          </cell>
          <cell r="H4583" t="str">
            <v>LAMINACION</v>
          </cell>
        </row>
        <row r="4584">
          <cell r="C4584" t="str">
            <v>11-0074</v>
          </cell>
          <cell r="D4584" t="str">
            <v>TXTFCA050B001</v>
          </cell>
          <cell r="E4584" t="str">
            <v>INVERSIONES TORREFACCION DEL CAFÉ, C.A</v>
          </cell>
          <cell r="F4584" t="str">
            <v>LAMINACION IMPRESA CAFÉ AMANECER MOLIDO GOURMET 500g</v>
          </cell>
          <cell r="G4584" t="str">
            <v>CX</v>
          </cell>
          <cell r="H4584" t="str">
            <v>LAMINACION</v>
          </cell>
        </row>
        <row r="4585">
          <cell r="C4585" t="str">
            <v>01-5643</v>
          </cell>
          <cell r="D4585" t="str">
            <v>TXPCPF023B003</v>
          </cell>
          <cell r="E4585" t="str">
            <v xml:space="preserve">PEPSI-COLA VENEZUELA, C.A. </v>
          </cell>
          <cell r="F4585" t="str">
            <v>ETIQUETA IMPRESA PEPSI FREE 1,5 L</v>
          </cell>
          <cell r="G4585" t="str">
            <v>CX</v>
          </cell>
          <cell r="H4585" t="str">
            <v>CORTE</v>
          </cell>
        </row>
        <row r="4586">
          <cell r="C4586" t="str">
            <v>01-5693</v>
          </cell>
          <cell r="D4586" t="str">
            <v>TMSCMC096A001</v>
          </cell>
          <cell r="E4586" t="str">
            <v>SALERM COSMETICS</v>
          </cell>
          <cell r="F4586" t="str">
            <v>LAMINACION IMPRESA MASCARILLA 10cm3</v>
          </cell>
          <cell r="G4586" t="str">
            <v>MCL</v>
          </cell>
          <cell r="H4586" t="str">
            <v>LAMINACION</v>
          </cell>
        </row>
        <row r="4587">
          <cell r="C4587" t="str">
            <v>01-5694</v>
          </cell>
          <cell r="D4587" t="str">
            <v>TMSCSH0969A001</v>
          </cell>
          <cell r="E4587" t="str">
            <v>SALERM COSMETICS</v>
          </cell>
          <cell r="F4587" t="str">
            <v>LAMINACION IMPRESA SHAMPOO 10cm3</v>
          </cell>
          <cell r="G4587" t="str">
            <v>MCL</v>
          </cell>
          <cell r="H4587" t="str">
            <v>LAMINACION</v>
          </cell>
        </row>
        <row r="4588">
          <cell r="C4588" t="str">
            <v>01-5698</v>
          </cell>
          <cell r="D4588" t="str">
            <v>TMIBIM045A001</v>
          </cell>
          <cell r="E4588" t="str">
            <v>INDUSTRIAS IBERIA, C.A.</v>
          </cell>
          <cell r="F4588" t="str">
            <v xml:space="preserve">LAMINACIÓN IMPRESA INFUSIÓN MANZANILLA </v>
          </cell>
          <cell r="G4588" t="str">
            <v>MCL</v>
          </cell>
          <cell r="H4588" t="str">
            <v>LAMINACION</v>
          </cell>
        </row>
        <row r="4589">
          <cell r="C4589" t="str">
            <v>01-5697</v>
          </cell>
          <cell r="D4589" t="str">
            <v>TMARMZ076B003</v>
          </cell>
          <cell r="E4589" t="str">
            <v>ALFONZO RIVAS &amp; CIA, C.A.</v>
          </cell>
          <cell r="F4589" t="str">
            <v>LAMINACION IMPRESA MAIZINA 120 g</v>
          </cell>
          <cell r="G4589" t="str">
            <v>MCL</v>
          </cell>
          <cell r="H4589" t="str">
            <v>LAMINACION</v>
          </cell>
        </row>
        <row r="4590">
          <cell r="C4590" t="str">
            <v>01-5523</v>
          </cell>
          <cell r="D4590" t="str">
            <v>TMCPGK072A003</v>
          </cell>
          <cell r="E4590" t="str">
            <v>CENTRAL EL PALMAR S.A.</v>
          </cell>
          <cell r="F4590" t="str">
            <v>LAMINACION IMPRESA GELATINA GELLA KOLITA 90g</v>
          </cell>
          <cell r="G4590" t="str">
            <v>MCL</v>
          </cell>
          <cell r="H4590" t="str">
            <v>LAMINACION</v>
          </cell>
        </row>
        <row r="4591">
          <cell r="C4591" t="str">
            <v>01-5524</v>
          </cell>
          <cell r="D4591" t="str">
            <v>TMCPGU072A002</v>
          </cell>
          <cell r="E4591" t="str">
            <v>CENTRAL EL PALMAR S.A.</v>
          </cell>
          <cell r="F4591" t="str">
            <v>LAMINACION IMPRESA GELATINA GELLA UVA 90g</v>
          </cell>
          <cell r="G4591" t="str">
            <v>MCL</v>
          </cell>
          <cell r="H4591" t="str">
            <v>LAMINACION</v>
          </cell>
        </row>
        <row r="4592">
          <cell r="C4592" t="str">
            <v>01-5525</v>
          </cell>
          <cell r="D4592" t="str">
            <v>TMCPMV072A002</v>
          </cell>
          <cell r="E4592" t="str">
            <v>CENTRAL EL PALMAR S.A.</v>
          </cell>
          <cell r="F4592" t="str">
            <v>LAMINACION IMPRESA GELATINA GELLA MANZANA VERDE 90g</v>
          </cell>
          <cell r="G4592" t="str">
            <v>MCL</v>
          </cell>
          <cell r="H4592" t="str">
            <v>LAMINACION</v>
          </cell>
        </row>
        <row r="4593">
          <cell r="C4593" t="str">
            <v>01-5706</v>
          </cell>
          <cell r="D4593" t="str">
            <v>TXPCGP023A001</v>
          </cell>
          <cell r="E4593" t="str">
            <v xml:space="preserve">PEPSI-COLA VENEZUELA, C.A. </v>
          </cell>
          <cell r="F4593" t="str">
            <v>ETIQUETA IMPRESA GOLDEN PIÑA 1L</v>
          </cell>
          <cell r="G4593" t="str">
            <v>CX</v>
          </cell>
          <cell r="H4593" t="str">
            <v>CORTE</v>
          </cell>
        </row>
        <row r="4594">
          <cell r="C4594" t="str">
            <v>01-5713</v>
          </cell>
          <cell r="D4594" t="str">
            <v>TXPCGP023A001</v>
          </cell>
          <cell r="E4594" t="str">
            <v xml:space="preserve">PEPSI-COLA VENEZUELA, C.A. </v>
          </cell>
          <cell r="F4594" t="str">
            <v>ETIQUETA IMPRESA GOLDEN PIÑA 1L</v>
          </cell>
          <cell r="G4594" t="str">
            <v>CX</v>
          </cell>
          <cell r="H4594" t="str">
            <v>CORTE</v>
          </cell>
        </row>
        <row r="4595">
          <cell r="C4595" t="str">
            <v>01-5705</v>
          </cell>
          <cell r="D4595" t="str">
            <v>TXPCGP023D001</v>
          </cell>
          <cell r="E4595" t="str">
            <v xml:space="preserve">PEPSI-COLA VENEZUELA, C.A. </v>
          </cell>
          <cell r="F4595" t="str">
            <v>ETIQUETA IMPRESA GOLDEN PIÑA 2L</v>
          </cell>
          <cell r="G4595" t="str">
            <v>CX</v>
          </cell>
          <cell r="H4595" t="str">
            <v>CORTE</v>
          </cell>
        </row>
        <row r="4596">
          <cell r="C4596" t="str">
            <v>01-5700</v>
          </cell>
          <cell r="D4596" t="str">
            <v>TXPCGP023D001</v>
          </cell>
          <cell r="E4596" t="str">
            <v xml:space="preserve">PEPSI-COLA VENEZUELA, C.A. </v>
          </cell>
          <cell r="F4596" t="str">
            <v>ETIQUETA IMPRESA GOLDEN PIÑA 2L</v>
          </cell>
          <cell r="G4596" t="str">
            <v>CX</v>
          </cell>
          <cell r="H4596" t="str">
            <v>CORTE</v>
          </cell>
        </row>
        <row r="4597">
          <cell r="C4597" t="str">
            <v>01-5712</v>
          </cell>
          <cell r="D4597" t="str">
            <v>TXPCGP023D001</v>
          </cell>
          <cell r="E4597" t="str">
            <v xml:space="preserve">PEPSI-COLA VENEZUELA, C.A. </v>
          </cell>
          <cell r="F4597" t="str">
            <v>ETIQUETA IMPRESA GOLDEN PIÑA 2L</v>
          </cell>
          <cell r="G4597" t="str">
            <v>CX</v>
          </cell>
          <cell r="H4597" t="str">
            <v>CORTE</v>
          </cell>
        </row>
        <row r="4598">
          <cell r="C4598" t="str">
            <v>01-5716</v>
          </cell>
          <cell r="D4598" t="str">
            <v>TXPCGP023B001</v>
          </cell>
          <cell r="E4598" t="str">
            <v xml:space="preserve">PEPSI-COLA VENEZUELA, C.A. </v>
          </cell>
          <cell r="F4598" t="str">
            <v>ETIQUETA IMPRESA GOLDEN PIÑA 1,5L</v>
          </cell>
          <cell r="G4598" t="str">
            <v>CX</v>
          </cell>
          <cell r="H4598" t="str">
            <v>CORTE</v>
          </cell>
        </row>
        <row r="4599">
          <cell r="C4599" t="str">
            <v>01-5702</v>
          </cell>
          <cell r="D4599" t="str">
            <v>TXPCGP023B001</v>
          </cell>
          <cell r="E4599" t="str">
            <v xml:space="preserve">PEPSI-COLA VENEZUELA, C.A. </v>
          </cell>
          <cell r="F4599" t="str">
            <v>ETIQUETA IMPRESA GOLDEN PIÑA 1,5L</v>
          </cell>
          <cell r="G4599" t="str">
            <v>CX</v>
          </cell>
          <cell r="H4599" t="str">
            <v>CORTE</v>
          </cell>
        </row>
        <row r="4600">
          <cell r="C4600" t="str">
            <v>01-5695</v>
          </cell>
          <cell r="D4600" t="str">
            <v>TMANTM0480001</v>
          </cell>
          <cell r="E4600" t="str">
            <v>ALIMENTOS NINA, C.A</v>
          </cell>
          <cell r="F4600" t="str">
            <v>LAMINACION TAPAS MINITINA SIN IMPRESIÓN</v>
          </cell>
          <cell r="G4600" t="str">
            <v>MCL</v>
          </cell>
          <cell r="H4600" t="str">
            <v>LAMINACION</v>
          </cell>
        </row>
        <row r="4601">
          <cell r="C4601" t="str">
            <v>01-5662</v>
          </cell>
          <cell r="D4601" t="str">
            <v> TMCSPB0600001</v>
          </cell>
          <cell r="E4601" t="str">
            <v>COREPLUS SUPPLY C.A</v>
          </cell>
          <cell r="F4601" t="str">
            <v>LINER INTERNO CORE SIN IMPRESIÓN</v>
          </cell>
          <cell r="G4601" t="str">
            <v>MCL</v>
          </cell>
          <cell r="H4601" t="str">
            <v>LAMINACION</v>
          </cell>
        </row>
        <row r="4602">
          <cell r="C4602" t="str">
            <v>01-5579</v>
          </cell>
          <cell r="D4602" t="str">
            <v>TXDNBC070B001</v>
          </cell>
          <cell r="E4602" t="str">
            <v>DISTRIBUIDORA NACIONAL 2000, C.A.</v>
          </cell>
          <cell r="F4602" t="str">
            <v>LAMINACION IMPRESA BUEN CAFÉ PREMIUN 500g</v>
          </cell>
          <cell r="G4602" t="str">
            <v>CX</v>
          </cell>
          <cell r="H4602" t="str">
            <v>LAMINACION</v>
          </cell>
        </row>
        <row r="4603">
          <cell r="C4603" t="str">
            <v>01-5577</v>
          </cell>
          <cell r="D4603" t="str">
            <v>TXDNBC065A001</v>
          </cell>
          <cell r="E4603" t="str">
            <v>DISTRIBUIDORA NACIONAL 2000, C.A.</v>
          </cell>
          <cell r="F4603" t="str">
            <v>LAMINACION IMPRESA BUEN CAFÉ PREMIUN 100g</v>
          </cell>
          <cell r="G4603" t="str">
            <v>CX</v>
          </cell>
          <cell r="H4603" t="str">
            <v>LAMINACION</v>
          </cell>
        </row>
        <row r="4604">
          <cell r="C4604" t="str">
            <v>01-5688</v>
          </cell>
          <cell r="D4604" t="str">
            <v>TMAPAL121B001</v>
          </cell>
          <cell r="E4604" t="str">
            <v>ALIMENTOS POLAR COMERCIAL, C.A.</v>
          </cell>
          <cell r="F4604" t="str">
            <v>ALUMINIO LAMINADO IMPRESO MAVESA 250 g</v>
          </cell>
          <cell r="G4604" t="str">
            <v>MCL</v>
          </cell>
          <cell r="H4604" t="str">
            <v>LAMINACION</v>
          </cell>
        </row>
        <row r="4605">
          <cell r="C4605" t="str">
            <v>01-5687</v>
          </cell>
          <cell r="D4605" t="str">
            <v>TMAPAL121C001</v>
          </cell>
          <cell r="E4605" t="str">
            <v>ALIMENTOS POLAR COMERCIAL, C.A.</v>
          </cell>
          <cell r="F4605" t="str">
            <v>ALUMINIO LAMINADO IMPRESO MAVESA 1 Kg</v>
          </cell>
          <cell r="G4605" t="str">
            <v>MCL</v>
          </cell>
          <cell r="H4605" t="str">
            <v>LAMINACION</v>
          </cell>
        </row>
        <row r="4606">
          <cell r="C4606" t="str">
            <v>01-5689</v>
          </cell>
          <cell r="D4606" t="str">
            <v>TMAPAL121A001</v>
          </cell>
          <cell r="E4606" t="str">
            <v>ALIMENTOS POLAR COMERCIAL, C.A.</v>
          </cell>
          <cell r="F4606" t="str">
            <v>ALUMINIO LAMINADO IMPRESO MAVESA 500g</v>
          </cell>
          <cell r="G4606" t="str">
            <v>MCL</v>
          </cell>
          <cell r="H4606" t="str">
            <v>LAMINACION</v>
          </cell>
        </row>
        <row r="4607">
          <cell r="C4607" t="str">
            <v>01-5720</v>
          </cell>
          <cell r="D4607" t="str">
            <v>TMCVLU208A001</v>
          </cell>
          <cell r="E4607" t="str">
            <v>CHRONUS VENEZUELA, C.A.</v>
          </cell>
          <cell r="F4607" t="str">
            <v>LINER INDUCCION UNIVERSAL IMPRESO GARANTIA DE PUREZA</v>
          </cell>
          <cell r="G4607" t="str">
            <v>MCL</v>
          </cell>
          <cell r="H4607" t="str">
            <v>CORTE</v>
          </cell>
        </row>
        <row r="4608">
          <cell r="C4608" t="str">
            <v>01-5723</v>
          </cell>
          <cell r="D4608" t="str">
            <v>TMAHSF083C002</v>
          </cell>
          <cell r="E4608" t="str">
            <v>ALIMENTOS HEINZ, C.A.</v>
          </cell>
          <cell r="F4608" t="str">
            <v>LAMINACION IMPRESA GELATINA SONRISSA FRAMBUESA 132g.</v>
          </cell>
          <cell r="G4608" t="str">
            <v>MCL</v>
          </cell>
          <cell r="H4608" t="str">
            <v>LAMINACION</v>
          </cell>
        </row>
        <row r="4609">
          <cell r="C4609" t="str">
            <v>01-5722</v>
          </cell>
          <cell r="D4609" t="str">
            <v>TMAHSF083A002</v>
          </cell>
          <cell r="E4609" t="str">
            <v>ALIMENTOS HEINZ, C.A.</v>
          </cell>
          <cell r="F4609" t="str">
            <v>LAMINACION IMPRESA GELATINA SONRISSA FRESA 132g</v>
          </cell>
          <cell r="G4609" t="str">
            <v>MCL</v>
          </cell>
          <cell r="H4609" t="str">
            <v>LAMINACION</v>
          </cell>
        </row>
        <row r="4610">
          <cell r="C4610" t="str">
            <v>01-5724</v>
          </cell>
          <cell r="D4610" t="str">
            <v>TMAHPG0700001</v>
          </cell>
          <cell r="E4610" t="str">
            <v>ALIMENTOS HEINZ, C.A.</v>
          </cell>
          <cell r="F4610" t="str">
            <v>POLYPOUCH SIN IMPRESIÓN (LAMINADO PARA GELATINA)</v>
          </cell>
          <cell r="G4610" t="str">
            <v>MCL</v>
          </cell>
          <cell r="H4610" t="str">
            <v>LAMINACION</v>
          </cell>
        </row>
        <row r="4611">
          <cell r="C4611" t="str">
            <v>01-5719</v>
          </cell>
          <cell r="D4611" t="str">
            <v>TMMFPS1050001</v>
          </cell>
          <cell r="E4611" t="str">
            <v>M.F. CONCEPTO CREATIVO C.A</v>
          </cell>
          <cell r="F4611" t="str">
            <v>POLYPOUCH SIN IMPRESIÓN</v>
          </cell>
          <cell r="G4611" t="str">
            <v>MCL</v>
          </cell>
          <cell r="H4611" t="str">
            <v>LAMINACION</v>
          </cell>
        </row>
        <row r="4612">
          <cell r="C4612" t="str">
            <v>01-5725</v>
          </cell>
          <cell r="E4612" t="str">
            <v>CERVECERIA POLAR,C.A.</v>
          </cell>
          <cell r="F4612" t="str">
            <v>ETIQUETA IMPRESA MALTIN POLAR NAVIDAD 2025 1,5L</v>
          </cell>
          <cell r="G4612" t="str">
            <v>CX</v>
          </cell>
          <cell r="H4612" t="str">
            <v>LAMINACION</v>
          </cell>
        </row>
        <row r="4613">
          <cell r="C4613" t="str">
            <v>01-5726</v>
          </cell>
          <cell r="D4613" t="str">
            <v>TXCPEM023A001</v>
          </cell>
          <cell r="E4613" t="str">
            <v>CERVECERIA POLAR,C.A.</v>
          </cell>
          <cell r="F4613" t="str">
            <v>ETIQUETA IMPRESA MALTIN POLAR 1,5 L</v>
          </cell>
          <cell r="G4613" t="str">
            <v>CX</v>
          </cell>
          <cell r="H4613" t="str">
            <v>CORTE</v>
          </cell>
        </row>
        <row r="4614">
          <cell r="C4614" t="str">
            <v>01-5708</v>
          </cell>
          <cell r="D4614" t="str">
            <v>TXPCGM023A002</v>
          </cell>
          <cell r="E4614" t="str">
            <v xml:space="preserve">PEPSI-COLA VENEZUELA, C.A. </v>
          </cell>
          <cell r="F4614" t="str">
            <v>ETIQUETA IMPRESA GOLDEN MANZANA 1 L</v>
          </cell>
          <cell r="G4614" t="str">
            <v>CX</v>
          </cell>
          <cell r="H4614" t="str">
            <v>CORTE</v>
          </cell>
        </row>
        <row r="4615">
          <cell r="C4615" t="str">
            <v>01-5759</v>
          </cell>
          <cell r="D4615" t="str">
            <v>TXPCGM023A002</v>
          </cell>
          <cell r="E4615" t="str">
            <v xml:space="preserve">PEPSI-COLA VENEZUELA, C.A. </v>
          </cell>
          <cell r="F4615" t="str">
            <v>ETIQUETA IMPRESA GOLDEN MANZANA 1 L</v>
          </cell>
          <cell r="G4615" t="str">
            <v>CX</v>
          </cell>
          <cell r="H4615" t="str">
            <v>CORTE</v>
          </cell>
        </row>
        <row r="4616">
          <cell r="C4616" t="str">
            <v>01-5703</v>
          </cell>
          <cell r="D4616" t="str">
            <v>TXPCSC023A002</v>
          </cell>
          <cell r="E4616" t="str">
            <v xml:space="preserve">PEPSI-COLA VENEZUELA, C.A. </v>
          </cell>
          <cell r="F4616" t="str">
            <v>ETIQUETA IMPRESA SEVEN UP CERO 2 L</v>
          </cell>
          <cell r="G4616" t="str">
            <v>CX</v>
          </cell>
          <cell r="H4616" t="str">
            <v>CORTE</v>
          </cell>
        </row>
        <row r="4617">
          <cell r="C4617" t="str">
            <v>01-5699</v>
          </cell>
          <cell r="D4617" t="str">
            <v>TXPCSC023C002</v>
          </cell>
          <cell r="E4617" t="str">
            <v xml:space="preserve">PEPSI-COLA VENEZUELA, C.A. </v>
          </cell>
          <cell r="F4617" t="str">
            <v>ETIQUETA IMPRESA SEVEN UP CERO 1,5 L</v>
          </cell>
          <cell r="G4617" t="str">
            <v>CX</v>
          </cell>
          <cell r="H4617" t="str">
            <v>CORTE</v>
          </cell>
        </row>
        <row r="4618">
          <cell r="C4618" t="str">
            <v>01-5710</v>
          </cell>
          <cell r="D4618" t="str">
            <v>TXPCSC023C002</v>
          </cell>
          <cell r="E4618" t="str">
            <v xml:space="preserve">PEPSI-COLA VENEZUELA, C.A. </v>
          </cell>
          <cell r="F4618" t="str">
            <v>ETIQUETA IMPRESA SEVEN UP CERO 1,5 L</v>
          </cell>
          <cell r="G4618" t="str">
            <v>CX</v>
          </cell>
          <cell r="H4618" t="str">
            <v>CORTE</v>
          </cell>
        </row>
        <row r="4619">
          <cell r="C4619" t="str">
            <v>01-5704</v>
          </cell>
          <cell r="D4619" t="str">
            <v>TXPCSC023D001</v>
          </cell>
          <cell r="E4619" t="str">
            <v xml:space="preserve">PEPSI-COLA VENEZUELA, C.A. </v>
          </cell>
          <cell r="F4619" t="str">
            <v>ETIQUETA IMPRESA SEVEN UP CERO 1 L</v>
          </cell>
          <cell r="G4619" t="str">
            <v>CX</v>
          </cell>
          <cell r="H4619" t="str">
            <v>CORTE</v>
          </cell>
        </row>
        <row r="4620">
          <cell r="C4620" t="str">
            <v>01-5711</v>
          </cell>
          <cell r="D4620" t="str">
            <v>TXPCSC023D001</v>
          </cell>
          <cell r="E4620" t="str">
            <v xml:space="preserve">PEPSI-COLA VENEZUELA, C.A. </v>
          </cell>
          <cell r="F4620" t="str">
            <v>ETIQUETA IMPRESA SEVEN UP CERO 1 L</v>
          </cell>
          <cell r="G4620" t="str">
            <v>CX</v>
          </cell>
          <cell r="H4620" t="str">
            <v>CORTE</v>
          </cell>
        </row>
        <row r="4621">
          <cell r="C4621" t="str">
            <v>01-5709</v>
          </cell>
          <cell r="D4621" t="str">
            <v>TXPCGK023A001</v>
          </cell>
          <cell r="E4621" t="str">
            <v xml:space="preserve">PEPSI-COLA VENEZUELA, C.A. </v>
          </cell>
          <cell r="F4621" t="str">
            <v>ETIQUETA IMPRESA GOLDEN KOLITA 1L</v>
          </cell>
          <cell r="G4621" t="str">
            <v>CX</v>
          </cell>
          <cell r="H4621" t="str">
            <v>CORTE</v>
          </cell>
        </row>
        <row r="4622">
          <cell r="C4622" t="str">
            <v>01-5718</v>
          </cell>
          <cell r="D4622" t="str">
            <v>TXPCGK023A001</v>
          </cell>
          <cell r="E4622" t="str">
            <v xml:space="preserve">PEPSI-COLA VENEZUELA, C.A. </v>
          </cell>
          <cell r="F4622" t="str">
            <v>ETIQUETA IMPRESA GOLDEN KOLITA 1L</v>
          </cell>
          <cell r="G4622" t="str">
            <v>CX</v>
          </cell>
          <cell r="H4622" t="str">
            <v>CORTE</v>
          </cell>
        </row>
        <row r="4623">
          <cell r="C4623" t="str">
            <v>01-5701</v>
          </cell>
          <cell r="D4623" t="str">
            <v>TXPCGU023B001</v>
          </cell>
          <cell r="E4623" t="str">
            <v xml:space="preserve">PEPSI-COLA VENEZUELA, C.A. </v>
          </cell>
          <cell r="F4623" t="str">
            <v>ETIQUETA IMPRESA GOLDEN UVA 1,5L</v>
          </cell>
          <cell r="G4623" t="str">
            <v>CX</v>
          </cell>
          <cell r="H4623" t="str">
            <v>CORTE</v>
          </cell>
        </row>
        <row r="4624">
          <cell r="C4624" t="str">
            <v>01-5715</v>
          </cell>
          <cell r="D4624" t="str">
            <v>TXPCGU023B001</v>
          </cell>
          <cell r="E4624" t="str">
            <v xml:space="preserve">PEPSI-COLA VENEZUELA, C.A. </v>
          </cell>
          <cell r="F4624" t="str">
            <v>ETIQUETA IMPRESA GOLDEN UVA 1,5L</v>
          </cell>
          <cell r="G4624" t="str">
            <v>CX</v>
          </cell>
          <cell r="H4624" t="str">
            <v>CORTE</v>
          </cell>
        </row>
        <row r="4625">
          <cell r="C4625" t="str">
            <v>01-5707</v>
          </cell>
          <cell r="D4625" t="str">
            <v>TXPCGU023A001</v>
          </cell>
          <cell r="E4625" t="str">
            <v xml:space="preserve">PEPSI-COLA VENEZUELA, C.A. </v>
          </cell>
          <cell r="F4625" t="str">
            <v>ETIQUETA IMPRESA GOLDEN UVA 2L</v>
          </cell>
          <cell r="G4625" t="str">
            <v>CX</v>
          </cell>
          <cell r="H4625" t="str">
            <v>CORTE</v>
          </cell>
        </row>
        <row r="4626">
          <cell r="C4626" t="str">
            <v>01-5714</v>
          </cell>
          <cell r="D4626" t="str">
            <v>TXPCGU023A001</v>
          </cell>
          <cell r="E4626" t="str">
            <v xml:space="preserve">PEPSI-COLA VENEZUELA, C.A. </v>
          </cell>
          <cell r="F4626" t="str">
            <v>ETIQUETA IMPRESA GOLDEN UVA 2L</v>
          </cell>
          <cell r="G4626" t="str">
            <v>CX</v>
          </cell>
          <cell r="H4626" t="str">
            <v>CORTE</v>
          </cell>
        </row>
        <row r="4627">
          <cell r="C4627" t="str">
            <v>01-5725</v>
          </cell>
          <cell r="D4627" t="str">
            <v>TXCPMN023A001</v>
          </cell>
          <cell r="E4627" t="str">
            <v>CERVECERIA POLAR,C.A.</v>
          </cell>
          <cell r="F4627" t="str">
            <v>ETIQUETA IMPRESA MALTIN POLAR NAVIDAD 2025 1,5L</v>
          </cell>
          <cell r="G4627" t="str">
            <v>CX</v>
          </cell>
          <cell r="H4627" t="str">
            <v>LAMINACION</v>
          </cell>
        </row>
        <row r="4628">
          <cell r="C4628" t="str">
            <v>01-5740</v>
          </cell>
          <cell r="D4628" t="str">
            <v>TXIJFD023A001</v>
          </cell>
          <cell r="E4628" t="str">
            <v>INDUSTRIAS VENEZOLANA DE BEBIDAS JAU C.A</v>
          </cell>
          <cell r="F4628" t="str">
            <v>ETIQUETA IMPRESA FRUGY DURAZNO 1,5L</v>
          </cell>
          <cell r="G4628" t="str">
            <v>CX</v>
          </cell>
          <cell r="H4628" t="str">
            <v>CORTE</v>
          </cell>
        </row>
        <row r="4629">
          <cell r="C4629" t="str">
            <v>01-5739</v>
          </cell>
          <cell r="D4629" t="str">
            <v>TXIJFP023A001</v>
          </cell>
          <cell r="E4629" t="str">
            <v>INDUSTRIAS VENEZOLANA DE BEBIDAS JAU C.A</v>
          </cell>
          <cell r="F4629" t="str">
            <v>ETIQUETA IMPRESA FRUGY PERA 1,5 L</v>
          </cell>
          <cell r="G4629" t="str">
            <v>CX</v>
          </cell>
          <cell r="H4629" t="str">
            <v>CORTE</v>
          </cell>
        </row>
        <row r="4630">
          <cell r="C4630" t="str">
            <v>01-5738</v>
          </cell>
          <cell r="D4630" t="str">
            <v>TXIJFM023A001</v>
          </cell>
          <cell r="E4630" t="str">
            <v>INDUSTRIAS VENEZOLANA DE BEBIDAS JAU C.A</v>
          </cell>
          <cell r="F4630" t="str">
            <v>ETIQUETA IMPRESA FRUGY MANZANA 1,5 L</v>
          </cell>
          <cell r="G4630" t="str">
            <v>CX</v>
          </cell>
          <cell r="H4630" t="str">
            <v>CORTE</v>
          </cell>
        </row>
        <row r="4631">
          <cell r="C4631" t="str">
            <v>01-5737</v>
          </cell>
          <cell r="D4631" t="str">
            <v>TXIJFN023A001</v>
          </cell>
          <cell r="E4631" t="str">
            <v>INDUSTRIAS VENEZOLANA DE BEBIDAS JAU C.A</v>
          </cell>
          <cell r="F4631" t="str">
            <v>ETIQUETA IMPRESA FRUGY NARANJA 1,5 L</v>
          </cell>
          <cell r="G4631" t="str">
            <v>CX</v>
          </cell>
          <cell r="H4631" t="str">
            <v>CORTE</v>
          </cell>
        </row>
        <row r="4632">
          <cell r="C4632" t="str">
            <v>01-5733</v>
          </cell>
          <cell r="D4632" t="str">
            <v>TXIJFN023A001</v>
          </cell>
          <cell r="E4632" t="str">
            <v>INDUSTRIAS VENEZOLANA DE BEBIDAS JAU C.A</v>
          </cell>
          <cell r="F4632" t="str">
            <v>ETIQUETA IMPRESA FRUGY NARANJA 1,5 L</v>
          </cell>
          <cell r="G4632" t="str">
            <v>CX</v>
          </cell>
          <cell r="H4632" t="str">
            <v>CORTE</v>
          </cell>
        </row>
        <row r="4633">
          <cell r="C4633" t="str">
            <v>01-5734</v>
          </cell>
          <cell r="D4633" t="str">
            <v>TXIJFM023A001</v>
          </cell>
          <cell r="E4633" t="str">
            <v>INDUSTRIAS VENEZOLANA DE BEBIDAS JAU C.A</v>
          </cell>
          <cell r="F4633" t="str">
            <v>ETIQUETA IMPRESA FRUGY MANZANA 1,5 L</v>
          </cell>
          <cell r="G4633" t="str">
            <v>CX</v>
          </cell>
          <cell r="H4633" t="str">
            <v>CORTE</v>
          </cell>
        </row>
        <row r="4634">
          <cell r="C4634" t="str">
            <v>01-5735</v>
          </cell>
          <cell r="D4634" t="str">
            <v>TXIJFP023A001</v>
          </cell>
          <cell r="E4634" t="str">
            <v>INDUSTRIAS VENEZOLANA DE BEBIDAS JAU C.A</v>
          </cell>
          <cell r="F4634" t="str">
            <v>ETIQUETA IMPRESA FRUGY PERA 1,5 L</v>
          </cell>
          <cell r="G4634" t="str">
            <v>CX</v>
          </cell>
          <cell r="H4634" t="str">
            <v>CORTE</v>
          </cell>
        </row>
        <row r="4635">
          <cell r="C4635" t="str">
            <v>01-5736</v>
          </cell>
          <cell r="D4635" t="str">
            <v>TXIJFD023A001</v>
          </cell>
          <cell r="E4635" t="str">
            <v>INDUSTRIAS VENEZOLANA DE BEBIDAS JAU C.A</v>
          </cell>
          <cell r="F4635" t="str">
            <v>ETIQUETA IMPRESA FRUGY DURAZNO 1,5L</v>
          </cell>
          <cell r="G4635" t="str">
            <v>CX</v>
          </cell>
          <cell r="H4635" t="str">
            <v>CORTE</v>
          </cell>
        </row>
        <row r="4636">
          <cell r="C4636" t="str">
            <v>01-5765</v>
          </cell>
          <cell r="D4636" t="str">
            <v>TXPACF040A002</v>
          </cell>
          <cell r="E4636" t="str">
            <v>PEPSICO ALIMENTOS, S.C.A.</v>
          </cell>
          <cell r="F4636" t="str">
            <v>LAMINACION IMPRESA CHEETOS FLAMIN HOT 120g.</v>
          </cell>
          <cell r="G4636" t="str">
            <v>CX</v>
          </cell>
          <cell r="H4636" t="str">
            <v>LAMINACION</v>
          </cell>
        </row>
        <row r="4637">
          <cell r="C4637" t="str">
            <v>01-5766</v>
          </cell>
          <cell r="D4637" t="str">
            <v>TXPACC040A001</v>
          </cell>
          <cell r="E4637" t="str">
            <v>PEPSICO ALIMENTOS, S.C.A.</v>
          </cell>
          <cell r="F4637" t="str">
            <v>LAMINACION IMPRESA CHICHARRON PARRILLERO 85g</v>
          </cell>
          <cell r="G4637" t="str">
            <v>CX</v>
          </cell>
          <cell r="H4637" t="str">
            <v>LAMINACION</v>
          </cell>
        </row>
        <row r="4638">
          <cell r="C4638" t="str">
            <v>01-5763</v>
          </cell>
          <cell r="D4638" t="str">
            <v>TMARYC096A001</v>
          </cell>
          <cell r="E4638" t="str">
            <v>ALFONZO RIVAS &amp; CIA, C.A.</v>
          </cell>
          <cell r="F4638" t="str">
            <v>LAMINACION IMPRESA YELIGHT CEREZA 12 g</v>
          </cell>
          <cell r="G4638" t="str">
            <v>MCL</v>
          </cell>
          <cell r="H4638" t="str">
            <v>LAMINACION</v>
          </cell>
        </row>
        <row r="4639">
          <cell r="C4639" t="str">
            <v>01-5764</v>
          </cell>
          <cell r="D4639" t="str">
            <v>TMARYM096A001</v>
          </cell>
          <cell r="E4639" t="str">
            <v>ALFONZO RIVAS &amp; CIA, C.A.</v>
          </cell>
          <cell r="F4639" t="str">
            <v>LAMINACION IMPRESA YELIGHT MORA 12g</v>
          </cell>
          <cell r="G4639" t="str">
            <v>MCL</v>
          </cell>
          <cell r="H4639" t="str">
            <v>LAMINACION</v>
          </cell>
        </row>
        <row r="4640">
          <cell r="C4640" t="str">
            <v>01-5758</v>
          </cell>
          <cell r="D4640" t="str">
            <v>TXVFHV060A001</v>
          </cell>
          <cell r="E4640" t="str">
            <v>VENEFOIL,C.A.</v>
          </cell>
          <cell r="F4640" t="str">
            <v xml:space="preserve">BANNER IMPRESO VENEFOIL HECHO EN VENEZUELA </v>
          </cell>
          <cell r="G4640" t="str">
            <v>CX</v>
          </cell>
          <cell r="H4640" t="str">
            <v>CORTE</v>
          </cell>
        </row>
        <row r="4641">
          <cell r="C4641" t="str">
            <v>01-5767</v>
          </cell>
          <cell r="D4641" t="str">
            <v>TXCXHV060A001</v>
          </cell>
          <cell r="E4641" t="str">
            <v>CUREX C.A.</v>
          </cell>
          <cell r="F4641" t="str">
            <v xml:space="preserve">BANNER IMPRESO CUREX HECHO EN VENEZUELA </v>
          </cell>
          <cell r="G4641" t="str">
            <v>CX</v>
          </cell>
          <cell r="H4641" t="str">
            <v>CORTE</v>
          </cell>
        </row>
        <row r="4642">
          <cell r="C4642" t="str">
            <v>01-5768</v>
          </cell>
          <cell r="D4642" t="str">
            <v>TXMCHV060A001</v>
          </cell>
          <cell r="E4642" t="str">
            <v>MORROCEL, C.A.</v>
          </cell>
          <cell r="F4642" t="str">
            <v xml:space="preserve">BANNER IMPRESO MORROCEL HECHO EN VENEZUELA </v>
          </cell>
          <cell r="G4642" t="str">
            <v>CX</v>
          </cell>
          <cell r="H4642" t="str">
            <v>CORTE</v>
          </cell>
        </row>
        <row r="4643">
          <cell r="C4643" t="str">
            <v>01-5754</v>
          </cell>
          <cell r="D4643" t="str">
            <v>TMAPAL121B001</v>
          </cell>
          <cell r="E4643" t="str">
            <v>ALIMENTOS POLAR COMERCIAL, C.A.</v>
          </cell>
          <cell r="F4643" t="str">
            <v>ALUMINIO LAMINADO IMPRESO MAVESA 250 g</v>
          </cell>
          <cell r="G4643" t="str">
            <v>MCL</v>
          </cell>
          <cell r="H4643" t="str">
            <v>LAMINACION</v>
          </cell>
        </row>
        <row r="4644">
          <cell r="C4644" t="str">
            <v>01-5753</v>
          </cell>
          <cell r="D4644" t="str">
            <v>TMAPAL121C001</v>
          </cell>
          <cell r="E4644" t="str">
            <v>ALIMENTOS POLAR COMERCIAL, C.A.</v>
          </cell>
          <cell r="F4644" t="str">
            <v>ALUMINIO LAMINADO IMPRESO MAVESA 1 Kg</v>
          </cell>
          <cell r="G4644" t="str">
            <v>MCL</v>
          </cell>
          <cell r="H4644" t="str">
            <v>LAMINACION</v>
          </cell>
        </row>
        <row r="4645">
          <cell r="C4645" t="str">
            <v>01-5755</v>
          </cell>
          <cell r="D4645" t="str">
            <v>TMAPAL121A001</v>
          </cell>
          <cell r="E4645" t="str">
            <v>ALIMENTOS POLAR COMERCIAL, C.A.</v>
          </cell>
          <cell r="F4645" t="str">
            <v>ALUMINIO LAMINADO IMPRESO MAVESA 500g</v>
          </cell>
          <cell r="G4645" t="str">
            <v>MCL</v>
          </cell>
          <cell r="H4645" t="str">
            <v>LAMINACION</v>
          </cell>
        </row>
        <row r="4646">
          <cell r="C4646" t="str">
            <v>01-5769</v>
          </cell>
          <cell r="D4646" t="str">
            <v>TMCJET061A002</v>
          </cell>
          <cell r="E4646" t="str">
            <v>CORPORACION JIGMA 1702, C.A.</v>
          </cell>
          <cell r="F4646" t="str">
            <v>POLYPOUCH ENDULZANTE DULCILINA SIN CALORIAS BASE STEVIA 1g</v>
          </cell>
          <cell r="G4646" t="str">
            <v>MCL</v>
          </cell>
          <cell r="H4646" t="str">
            <v>LAMINACION</v>
          </cell>
        </row>
        <row r="4647">
          <cell r="C4647" t="str">
            <v>01-5762</v>
          </cell>
          <cell r="D4647" t="str">
            <v>TMARMZ044D001</v>
          </cell>
          <cell r="E4647" t="str">
            <v>ALFONZO RIVAS &amp; CIA, C.A.</v>
          </cell>
          <cell r="F4647" t="str">
            <v>LAMINACION IMPRESA MAIZINA 200g</v>
          </cell>
          <cell r="G4647" t="str">
            <v>MCL</v>
          </cell>
          <cell r="H4647" t="str">
            <v>LAMINACION</v>
          </cell>
        </row>
        <row r="4648">
          <cell r="C4648" t="str">
            <v>01-5741</v>
          </cell>
          <cell r="D4648" t="str">
            <v>TMLVOM131A001</v>
          </cell>
          <cell r="E4648" t="str">
            <v>LABORATORIOS VARGAS, S.A.</v>
          </cell>
          <cell r="F4648" t="str">
            <v>MORROTRIPLEX IMPRESO ORALZINC MANDARINA</v>
          </cell>
          <cell r="G4648" t="str">
            <v>MCL</v>
          </cell>
          <cell r="H4648" t="str">
            <v>LAMINACION</v>
          </cell>
        </row>
        <row r="4649">
          <cell r="C4649" t="str">
            <v>01-5742</v>
          </cell>
          <cell r="D4649" t="str">
            <v>TMLVFT131A001</v>
          </cell>
          <cell r="E4649" t="str">
            <v>LABORATORIOS VARGAS, S.A.</v>
          </cell>
          <cell r="F4649" t="str">
            <v>MORROTRIPLEX IMPRESO NIPE PLUS TROPICALES 12g</v>
          </cell>
          <cell r="G4649" t="str">
            <v>MCL</v>
          </cell>
          <cell r="H4649" t="str">
            <v>LAMINACION</v>
          </cell>
        </row>
        <row r="4650">
          <cell r="C4650" t="str">
            <v>01-5761</v>
          </cell>
          <cell r="D4650" t="str">
            <v>TMARMZ044A001</v>
          </cell>
          <cell r="E4650" t="str">
            <v>ALFONZO RIVAS &amp; CIA, C.A.</v>
          </cell>
          <cell r="F4650" t="str">
            <v>LAMINACION IMPRESA MAIZINA 90 g</v>
          </cell>
          <cell r="G4650" t="str">
            <v>MCL</v>
          </cell>
          <cell r="H4650" t="str">
            <v>LAMINACION</v>
          </cell>
        </row>
        <row r="4651">
          <cell r="C4651" t="str">
            <v>01-5790</v>
          </cell>
          <cell r="D4651" t="str">
            <v>TXPAJC040A001</v>
          </cell>
          <cell r="E4651" t="str">
            <v>PEPSICO ALIMENTOS, S.C.A.</v>
          </cell>
          <cell r="F4651" t="str">
            <v>LAMINACION IMPRESA JACKS CHICHARRON PICANTE 60g</v>
          </cell>
          <cell r="G4651" t="str">
            <v>CX</v>
          </cell>
          <cell r="H4651" t="str">
            <v>CORTE</v>
          </cell>
        </row>
        <row r="4652">
          <cell r="C4652" t="str">
            <v>01-5678</v>
          </cell>
          <cell r="D4652" t="str">
            <v>TXPAPO040A001</v>
          </cell>
          <cell r="E4652" t="str">
            <v>PEPSICO ALIMENTOS, S.C.A.</v>
          </cell>
          <cell r="F4652" t="str">
            <v>LAMINACION IMPRESA PLATANITOS ONDULADOS 145g</v>
          </cell>
          <cell r="G4652" t="str">
            <v>CX</v>
          </cell>
          <cell r="H4652" t="str">
            <v>LAMINACION</v>
          </cell>
        </row>
        <row r="4653">
          <cell r="C4653" t="str">
            <v>01-5677</v>
          </cell>
          <cell r="D4653" t="str">
            <v>TXPANM040A002</v>
          </cell>
          <cell r="E4653" t="str">
            <v>PEPSICO ALIMENTOS, S.C.A.</v>
          </cell>
          <cell r="F4653" t="str">
            <v>LAMINACION IMPRESA NATUCHIPS MADURITO 150g</v>
          </cell>
          <cell r="G4653" t="str">
            <v>CX</v>
          </cell>
          <cell r="H4653" t="str">
            <v>LAMINACION</v>
          </cell>
        </row>
        <row r="4654">
          <cell r="C4654" t="str">
            <v>01-5771</v>
          </cell>
          <cell r="D4654" t="str">
            <v>TXPANP040A002</v>
          </cell>
          <cell r="E4654" t="str">
            <v>PEPSICO ALIMENTOS, S.C.A.</v>
          </cell>
          <cell r="F4654" t="str">
            <v>LAMINACION IMPRESA NATUCHIPS PLATANITOS 80g</v>
          </cell>
          <cell r="G4654" t="str">
            <v>CX</v>
          </cell>
          <cell r="H4654" t="str">
            <v>LAMINACION</v>
          </cell>
        </row>
        <row r="4655">
          <cell r="C4655" t="str">
            <v>01-5690</v>
          </cell>
          <cell r="D4655" t="str">
            <v>TXPANP045B001</v>
          </cell>
          <cell r="E4655" t="str">
            <v>PEPSICO ALIMENTOS, S.C.A.</v>
          </cell>
          <cell r="F4655" t="str">
            <v xml:space="preserve">LAMINACION IMPRESA NATUCHIPS PLATANITOS 250g </v>
          </cell>
          <cell r="G4655" t="str">
            <v>CX</v>
          </cell>
          <cell r="H4655" t="str">
            <v>LAMINACION</v>
          </cell>
        </row>
        <row r="4656">
          <cell r="C4656" t="str">
            <v>01-5797</v>
          </cell>
          <cell r="D4656" t="str">
            <v>TXAVEM028D001</v>
          </cell>
          <cell r="E4656" t="str">
            <v>AMCOR RIGID PACKAGING DE VENEZUELA, S.A.</v>
          </cell>
          <cell r="F4656" t="str">
            <v>ETIQUETA IMPRESA MINALBA 355cc</v>
          </cell>
          <cell r="G4656" t="str">
            <v>CX</v>
          </cell>
          <cell r="H4656" t="str">
            <v>CORTE</v>
          </cell>
        </row>
        <row r="4657">
          <cell r="C4657" t="str">
            <v>01-5678</v>
          </cell>
          <cell r="D4657" t="str">
            <v>TXPAPO040A001</v>
          </cell>
          <cell r="E4657" t="str">
            <v>PEPSICO ALIMENTOS, S.C.A.</v>
          </cell>
          <cell r="F4657" t="str">
            <v>LAMINACION IMPRESA PLATANITOS ONDULADOS 145g</v>
          </cell>
          <cell r="G4657" t="str">
            <v>CX</v>
          </cell>
          <cell r="H4657" t="str">
            <v>LAMINACION</v>
          </cell>
        </row>
        <row r="4658">
          <cell r="C4658" t="str">
            <v>01-5677</v>
          </cell>
          <cell r="D4658" t="str">
            <v>TXPANM040A002</v>
          </cell>
          <cell r="E4658" t="str">
            <v>PEPSICO ALIMENTOS, S.C.A.</v>
          </cell>
          <cell r="F4658" t="str">
            <v>LAMINACION IMPRESA NATUCHIPS MADURITO 150g</v>
          </cell>
          <cell r="G4658" t="str">
            <v>CX</v>
          </cell>
          <cell r="H4658" t="str">
            <v>LAMINACION</v>
          </cell>
        </row>
        <row r="4659">
          <cell r="C4659" t="str">
            <v>01-5771</v>
          </cell>
          <cell r="D4659" t="str">
            <v>TXPANP040A002</v>
          </cell>
          <cell r="E4659" t="str">
            <v>PEPSICO ALIMENTOS, S.C.A.</v>
          </cell>
          <cell r="F4659" t="str">
            <v>LAMINACION IMPRESA NATUCHIPS PLATANITOS 80g</v>
          </cell>
          <cell r="G4659" t="str">
            <v>CX</v>
          </cell>
          <cell r="H4659" t="str">
            <v>LAMINACION</v>
          </cell>
        </row>
        <row r="4660">
          <cell r="C4660" t="str">
            <v>01-5794</v>
          </cell>
          <cell r="D4660" t="str">
            <v>TMDTPS060D001</v>
          </cell>
          <cell r="E4660" t="str">
            <v>DISTINTA, C.A.</v>
          </cell>
          <cell r="F4660" t="str">
            <v>POLYPOUCH SIN IMPRESIÓN</v>
          </cell>
          <cell r="G4660" t="str">
            <v>MCL</v>
          </cell>
          <cell r="H4660" t="str">
            <v>LAMINACION</v>
          </cell>
        </row>
        <row r="4661">
          <cell r="C4661" t="str">
            <v>01-5793</v>
          </cell>
          <cell r="D4661" t="str">
            <v>TMMFPS1050001</v>
          </cell>
          <cell r="E4661" t="str">
            <v>M.F. CONCEPTO CREATIVO C.A</v>
          </cell>
          <cell r="F4661" t="str">
            <v>POLYPOUCH SIN IMPRESIÓN</v>
          </cell>
          <cell r="G4661" t="str">
            <v>MCL</v>
          </cell>
          <cell r="H4661" t="str">
            <v>LAMINACION</v>
          </cell>
        </row>
        <row r="4662">
          <cell r="C4662" t="str">
            <v>01-5796</v>
          </cell>
          <cell r="D4662" t="str">
            <v>TXAVEM028C001</v>
          </cell>
          <cell r="E4662" t="str">
            <v>AMCOR RIGID PACKAGING DE VENEZUELA, S.A.</v>
          </cell>
          <cell r="F4662" t="str">
            <v>ETIQUETA IMPRESA MINALBA 600 cc</v>
          </cell>
          <cell r="G4662" t="str">
            <v>CX</v>
          </cell>
          <cell r="H4662" t="str">
            <v>CORTE</v>
          </cell>
        </row>
        <row r="4663">
          <cell r="C4663" t="str">
            <v>01-5798</v>
          </cell>
          <cell r="D4663" t="str">
            <v>TXAVEM028B001</v>
          </cell>
          <cell r="E4663" t="str">
            <v>AMCOR RIGID PACKAGING DE VENEZUELA, S.A.</v>
          </cell>
          <cell r="F4663" t="str">
            <v>ETIQUETA  IMPRESA MINALBA 5 L</v>
          </cell>
          <cell r="G4663" t="str">
            <v>CX</v>
          </cell>
          <cell r="H4663" t="str">
            <v>CORTE</v>
          </cell>
        </row>
        <row r="4664">
          <cell r="C4664" t="str">
            <v>01-5795</v>
          </cell>
          <cell r="D4664" t="str">
            <v>TXAVEM028A001</v>
          </cell>
          <cell r="E4664" t="str">
            <v>AMCOR RIGID PACKAGING DE VENEZUELA, S.A.</v>
          </cell>
          <cell r="F4664" t="str">
            <v>ETIQUETA IMPRESA MINALBA 1,5 L</v>
          </cell>
          <cell r="G4664" t="str">
            <v>CX</v>
          </cell>
          <cell r="H4664" t="str">
            <v>CORTE</v>
          </cell>
        </row>
        <row r="4665">
          <cell r="C4665" t="str">
            <v>01-5788</v>
          </cell>
          <cell r="D4665" t="str">
            <v>TXPARF040A004</v>
          </cell>
          <cell r="E4665" t="str">
            <v>PEPSICO ALIMENTOS, S.C.A.</v>
          </cell>
          <cell r="F4665" t="str">
            <v>LAMINACION IMPRESA RUFFLES QUESO 36g  (LINEA NOSOTRAS)</v>
          </cell>
          <cell r="G4665" t="str">
            <v>CX</v>
          </cell>
          <cell r="H4665" t="str">
            <v>LAMINACION</v>
          </cell>
        </row>
        <row r="4666">
          <cell r="C4666" t="str">
            <v>01-5787</v>
          </cell>
          <cell r="D4666" t="str">
            <v>TXPARQ045A004</v>
          </cell>
          <cell r="E4666" t="str">
            <v>PEPSICO ALIMENTOS, S.C.A.</v>
          </cell>
          <cell r="F4666" t="str">
            <v>LAMINACION IMPRESA RUFFLES QUESO 300g (LINEA NOSOTRAS)</v>
          </cell>
          <cell r="G4666" t="str">
            <v>CX</v>
          </cell>
          <cell r="H4666" t="str">
            <v>LAMINACION</v>
          </cell>
        </row>
        <row r="4667">
          <cell r="C4667" t="str">
            <v>01-5840</v>
          </cell>
          <cell r="D4667" t="str">
            <v>TXPARO045A002</v>
          </cell>
          <cell r="E4667" t="str">
            <v>PEPSICO ALIMENTOS, S.C.A.</v>
          </cell>
          <cell r="F4667" t="str">
            <v>LAMINACION IMPRESA RUFFLES ORIGINAL 300g</v>
          </cell>
          <cell r="G4667" t="str">
            <v>CX</v>
          </cell>
          <cell r="H4667" t="str">
            <v>LAMINACION</v>
          </cell>
        </row>
        <row r="4668">
          <cell r="C4668" t="str">
            <v>01-5778</v>
          </cell>
          <cell r="D4668" t="str">
            <v>TXPARO040B003</v>
          </cell>
          <cell r="E4668" t="str">
            <v>PEPSICO ALIMENTOS, S.C.A.</v>
          </cell>
          <cell r="F4668" t="str">
            <v>LAMINACION IMPRESA RUFFLES ORIGINAL 36g (LINEA NOSOTRAS)</v>
          </cell>
          <cell r="G4668" t="str">
            <v>CX</v>
          </cell>
          <cell r="H4668" t="str">
            <v>LAMINACION</v>
          </cell>
        </row>
        <row r="4669">
          <cell r="C4669" t="str">
            <v>01-5789</v>
          </cell>
          <cell r="D4669" t="str">
            <v>TXPACC040A001</v>
          </cell>
          <cell r="E4669" t="str">
            <v>PEPSICO ALIMENTOS, S.C.A.</v>
          </cell>
          <cell r="F4669" t="str">
            <v>LAMINACION IMPRESA CHICHARRON PARRILLERO 85g</v>
          </cell>
          <cell r="G4669" t="str">
            <v>CX</v>
          </cell>
          <cell r="H4669" t="str">
            <v>LAMINACION</v>
          </cell>
        </row>
        <row r="4670">
          <cell r="C4670" t="str">
            <v>21-0563</v>
          </cell>
          <cell r="D4670" t="str">
            <v>TXSPKV040A003</v>
          </cell>
          <cell r="E4670" t="str">
            <v>C.A. SUCESORA DE JOSE PUIG &amp; CIA</v>
          </cell>
          <cell r="F4670" t="str">
            <v>LAMINACION IMPRESA KATY VAINILLA 32g</v>
          </cell>
          <cell r="G4670" t="str">
            <v>CX</v>
          </cell>
          <cell r="H4670" t="str">
            <v>lAMINACION</v>
          </cell>
        </row>
        <row r="4671">
          <cell r="C4671" t="str">
            <v>21-0564</v>
          </cell>
          <cell r="D4671" t="str">
            <v>TXSPKW040A001</v>
          </cell>
          <cell r="E4671" t="str">
            <v>C.A. SUCESORA DE JOSE PUIG &amp; CIA</v>
          </cell>
          <cell r="F4671" t="str">
            <v>LAMINACION IMPRESA KATY WHITE 32g</v>
          </cell>
          <cell r="G4671" t="str">
            <v>CX</v>
          </cell>
          <cell r="H4671" t="str">
            <v>LAMINACION</v>
          </cell>
        </row>
        <row r="4672">
          <cell r="C4672" t="str">
            <v>01-5672</v>
          </cell>
          <cell r="D4672" t="str">
            <v>TXMSJD030A001</v>
          </cell>
          <cell r="E4672" t="str">
            <v>MULTINACIONAL DE SABORES, C.A.</v>
          </cell>
          <cell r="F4672" t="str">
            <v>ETIQUETA  IMPRESA JUSTY DURAZNO 1,5 L</v>
          </cell>
          <cell r="G4672" t="str">
            <v>CX</v>
          </cell>
          <cell r="H4672" t="str">
            <v>CORTE</v>
          </cell>
        </row>
        <row r="4673">
          <cell r="C4673" t="str">
            <v>21-0565</v>
          </cell>
          <cell r="D4673" t="str">
            <v>TXSPKW040B001</v>
          </cell>
          <cell r="E4673" t="str">
            <v>C.A. SUCESORA DE JOSE PUIG &amp; CIA</v>
          </cell>
          <cell r="F4673" t="str">
            <v>LAMINACION IMPRESA KATY WHITE 128g</v>
          </cell>
          <cell r="G4673" t="str">
            <v>CX</v>
          </cell>
          <cell r="H4673" t="str">
            <v>LAMINACION</v>
          </cell>
        </row>
        <row r="4674">
          <cell r="C4674" t="str">
            <v>21-0562</v>
          </cell>
          <cell r="D4674" t="str">
            <v>TXSPKV040B001</v>
          </cell>
          <cell r="E4674" t="str">
            <v>C.A. SUCESORA DE JOSE PUIG &amp; CIA</v>
          </cell>
          <cell r="F4674" t="str">
            <v>LAMINACION IMPRESA KATY VAINILLA 128g</v>
          </cell>
          <cell r="G4674" t="str">
            <v>CX</v>
          </cell>
          <cell r="H4674" t="str">
            <v>LAMINACION</v>
          </cell>
        </row>
        <row r="4675">
          <cell r="C4675" t="str">
            <v>11-0082</v>
          </cell>
          <cell r="D4675" t="str">
            <v>TMMCGP228A002</v>
          </cell>
          <cell r="E4675" t="str">
            <v>MONDELEZ VZ,C.A</v>
          </cell>
          <cell r="F4675" t="str">
            <v>LINNER MTP  IMPRESO GARANTIA DE PUREZA</v>
          </cell>
          <cell r="G4675" t="str">
            <v>MCL</v>
          </cell>
          <cell r="H4675" t="str">
            <v>LAMINACION</v>
          </cell>
        </row>
        <row r="4676">
          <cell r="C4676" t="str">
            <v>11-0083</v>
          </cell>
          <cell r="D4676" t="str">
            <v>TMMCGP228A002</v>
          </cell>
          <cell r="E4676" t="str">
            <v>MONDELEZ VZ,C.A</v>
          </cell>
          <cell r="F4676" t="str">
            <v>LINNER MTP  IMPRESO GARANTIA DE PUREZA</v>
          </cell>
          <cell r="G4676" t="str">
            <v>MCL</v>
          </cell>
          <cell r="H4676" t="str">
            <v>LAMINACION</v>
          </cell>
        </row>
        <row r="4677">
          <cell r="C4677" t="str">
            <v>01-5728</v>
          </cell>
          <cell r="D4677" t="str">
            <v>TXPCPF023B003</v>
          </cell>
          <cell r="E4677" t="str">
            <v xml:space="preserve">PEPSI-COLA VENEZUELA, C.A. </v>
          </cell>
          <cell r="F4677" t="str">
            <v>ETIQUETA IMPRESA PEPSI FREE 1,5 L</v>
          </cell>
          <cell r="G4677" t="str">
            <v>CX</v>
          </cell>
          <cell r="H4677" t="str">
            <v>CORTE</v>
          </cell>
        </row>
        <row r="4678">
          <cell r="C4678" t="str">
            <v>01-5664</v>
          </cell>
          <cell r="D4678" t="str">
            <v>TMMCLU2070001</v>
          </cell>
          <cell r="E4678" t="str">
            <v>MAXICUAJO, C.A.</v>
          </cell>
          <cell r="F4678" t="str">
            <v>LAMINACION LINER INDUCCION UNIVERSAL SIN IMPRESIÓN</v>
          </cell>
          <cell r="G4678" t="str">
            <v>MCL</v>
          </cell>
          <cell r="H4678" t="str">
            <v>LAMINACION</v>
          </cell>
        </row>
        <row r="4679">
          <cell r="C4679" t="str">
            <v>01-5810</v>
          </cell>
          <cell r="D4679" t="str">
            <v>TXPCPB023C001</v>
          </cell>
          <cell r="E4679" t="str">
            <v xml:space="preserve">PEPSI-COLA VENEZUELA, C.A. </v>
          </cell>
          <cell r="F4679" t="str">
            <v>ETIQUETA IMPRESA PEPSI FREE 2L PROMO BEISBOL</v>
          </cell>
          <cell r="G4679" t="str">
            <v>CX</v>
          </cell>
          <cell r="H4679" t="str">
            <v>CORTE</v>
          </cell>
        </row>
        <row r="4680">
          <cell r="C4680" t="str">
            <v>01-5821</v>
          </cell>
          <cell r="D4680" t="str">
            <v>TXPCPB023C001</v>
          </cell>
          <cell r="E4680" t="str">
            <v xml:space="preserve">PEPSI-COLA VENEZUELA, C.A. </v>
          </cell>
          <cell r="F4680" t="str">
            <v>ETIQUETA IMPRESA PEPSI FREE 2L PROMO BEISBOL</v>
          </cell>
          <cell r="G4680" t="str">
            <v>CX</v>
          </cell>
          <cell r="H4680" t="str">
            <v>CORTE</v>
          </cell>
        </row>
        <row r="4681">
          <cell r="C4681" t="str">
            <v>01-5827</v>
          </cell>
          <cell r="D4681" t="str">
            <v>TXPCPB023C001</v>
          </cell>
          <cell r="E4681" t="str">
            <v xml:space="preserve">PEPSI-COLA VENEZUELA, C.A. </v>
          </cell>
          <cell r="F4681" t="str">
            <v>ETIQUETA IMPRESA PEPSI FREE 2L PROMO BEISBOL</v>
          </cell>
          <cell r="G4681" t="str">
            <v>CX</v>
          </cell>
          <cell r="H4681" t="str">
            <v>CORTE</v>
          </cell>
        </row>
        <row r="4682">
          <cell r="C4682" t="str">
            <v>01-5730</v>
          </cell>
          <cell r="D4682" t="str">
            <v>TXPCPF023B003</v>
          </cell>
          <cell r="E4682" t="str">
            <v xml:space="preserve">PEPSI-COLA VENEZUELA, C.A. </v>
          </cell>
          <cell r="F4682" t="str">
            <v>ETIQUETA IMPRESA PEPSI FREE 1,5 L</v>
          </cell>
          <cell r="G4682" t="str">
            <v>CX</v>
          </cell>
          <cell r="H4682" t="str">
            <v>CORTE</v>
          </cell>
        </row>
        <row r="4683">
          <cell r="C4683" t="str">
            <v>01-5732</v>
          </cell>
          <cell r="D4683" t="str">
            <v>TXPCPL023A002</v>
          </cell>
          <cell r="E4683" t="str">
            <v xml:space="preserve">PEPSI-COLA VENEZUELA, C.A. </v>
          </cell>
          <cell r="F4683" t="str">
            <v>ETIQUETA IMPRESA PEPSI LIGHT 2L</v>
          </cell>
          <cell r="G4683" t="str">
            <v>CX</v>
          </cell>
          <cell r="H4683" t="str">
            <v>CORTE</v>
          </cell>
        </row>
        <row r="4684">
          <cell r="C4684" t="str">
            <v>01-5849</v>
          </cell>
          <cell r="D4684" t="str">
            <v>TMAPAL121A001</v>
          </cell>
          <cell r="E4684" t="str">
            <v>ALIMENTOS POLAR COMERCIAL, C.A.</v>
          </cell>
          <cell r="F4684" t="str">
            <v>ALUMINIO LAMINADO IMPRESO MAVESA 500g</v>
          </cell>
          <cell r="G4684" t="str">
            <v>MCL</v>
          </cell>
          <cell r="H4684" t="str">
            <v>LAMINACION</v>
          </cell>
        </row>
        <row r="4685">
          <cell r="C4685" t="str">
            <v>01-5848</v>
          </cell>
          <cell r="D4685" t="str">
            <v>TMAPAL121C001</v>
          </cell>
          <cell r="E4685" t="str">
            <v>ALIMENTOS POLAR COMERCIAL, C.A.</v>
          </cell>
          <cell r="F4685" t="str">
            <v>ALUMINIO LAMINADO IMPRESO MAVESA 1 Kg</v>
          </cell>
          <cell r="G4685" t="str">
            <v>MCL</v>
          </cell>
          <cell r="H4685" t="str">
            <v>LAMINACION</v>
          </cell>
        </row>
        <row r="4686">
          <cell r="C4686" t="str">
            <v>01-5850</v>
          </cell>
          <cell r="D4686" t="str">
            <v>TMAPAL121B001</v>
          </cell>
          <cell r="E4686" t="str">
            <v>ALIMENTOS POLAR COMERCIAL, C.A.</v>
          </cell>
          <cell r="F4686" t="str">
            <v>ALUMINIO LAMINADO IMPRESO MAVESA 250 g</v>
          </cell>
          <cell r="G4686" t="str">
            <v>MCL</v>
          </cell>
          <cell r="H4686" t="str">
            <v>LAMINACION</v>
          </cell>
        </row>
        <row r="4687">
          <cell r="C4687" t="str">
            <v>01-5782</v>
          </cell>
          <cell r="D4687" t="str">
            <v>TXPAMP036A003</v>
          </cell>
          <cell r="E4687" t="str">
            <v>PEPSICO ALIMENTOS, S.C.A.</v>
          </cell>
          <cell r="F4687" t="str">
            <v>LAMINACION IMPRESA CHEETOS MEGA PUFFS 110g</v>
          </cell>
          <cell r="G4687" t="str">
            <v>CX</v>
          </cell>
          <cell r="H4687" t="str">
            <v>LAMINACION</v>
          </cell>
        </row>
        <row r="4688">
          <cell r="C4688" t="str">
            <v>01-5781</v>
          </cell>
          <cell r="D4688" t="str">
            <v>TXPAMP031A004</v>
          </cell>
          <cell r="E4688" t="str">
            <v>PEPSICO ALIMENTOS, S.C.A.</v>
          </cell>
          <cell r="F4688" t="str">
            <v>LAMINACION IMPRESA CHEETOS MEGA PUFFS 28g</v>
          </cell>
          <cell r="G4688" t="str">
            <v>CX</v>
          </cell>
          <cell r="H4688" t="str">
            <v>LAMINACION</v>
          </cell>
        </row>
        <row r="4689">
          <cell r="C4689" t="str">
            <v>01-5783</v>
          </cell>
          <cell r="D4689" t="str">
            <v>TXPAMP045A003</v>
          </cell>
          <cell r="E4689" t="str">
            <v>PEPSICO ALIMENTOS, S.C.A.</v>
          </cell>
          <cell r="F4689" t="str">
            <v>LAMINACION IMPRESA CHEETOS MEGA PUFFS XXL 270g</v>
          </cell>
          <cell r="G4689" t="str">
            <v>CX</v>
          </cell>
          <cell r="H4689" t="str">
            <v>LAMINACION</v>
          </cell>
        </row>
        <row r="4690">
          <cell r="C4690" t="str">
            <v>01-5780</v>
          </cell>
          <cell r="D4690" t="str">
            <v>TXPATR040E003</v>
          </cell>
          <cell r="E4690" t="str">
            <v>PEPSICO ALIMENTOS, S.C.A.</v>
          </cell>
          <cell r="F4690" t="str">
            <v>LAMINACION IMPRESA DE TODITO RESUELTO 110g</v>
          </cell>
          <cell r="G4690" t="str">
            <v>CX</v>
          </cell>
          <cell r="H4690" t="str">
            <v>LAMINACION</v>
          </cell>
        </row>
        <row r="4691">
          <cell r="C4691" t="str">
            <v>01-5769</v>
          </cell>
          <cell r="D4691" t="str">
            <v>TMCJET061A002</v>
          </cell>
          <cell r="E4691" t="str">
            <v>CORPORACION JIGMA 1702, C.A.</v>
          </cell>
          <cell r="F4691" t="str">
            <v>POLYPOUCH ENDULZANTE DULCILINA SIN CALORIAS BASE STEVIA 1g</v>
          </cell>
          <cell r="G4691" t="str">
            <v>MCL</v>
          </cell>
          <cell r="H4691" t="str">
            <v>LAMINACION</v>
          </cell>
        </row>
        <row r="4692">
          <cell r="C4692" t="str">
            <v>01-5847</v>
          </cell>
          <cell r="D4692" t="str">
            <v>TMCPCC060A001</v>
          </cell>
          <cell r="E4692" t="str">
            <v>CENTRAL EL PALMAR S.A.</v>
          </cell>
          <cell r="F4692" t="str">
            <v>POLYPOUCH IMPRESO STICK MONTALBAN "0" CALORIAS 1g</v>
          </cell>
          <cell r="G4692" t="str">
            <v>MCL</v>
          </cell>
          <cell r="H4692" t="str">
            <v>LAMINACION</v>
          </cell>
        </row>
        <row r="4693">
          <cell r="C4693" t="str">
            <v>11-0092</v>
          </cell>
          <cell r="D4693" t="str">
            <v>TXCLRQ040A001</v>
          </cell>
          <cell r="E4693" t="str">
            <v>ALIMENTOS CAMPO LINDO 66, C.A</v>
          </cell>
          <cell r="F4693" t="str">
            <v>LAMINACION IMPRESA REAL BOLIX DOBLE QUESO 25g</v>
          </cell>
          <cell r="G4693" t="str">
            <v>CX</v>
          </cell>
          <cell r="H4693" t="str">
            <v>LAMINACION</v>
          </cell>
        </row>
        <row r="4694">
          <cell r="C4694" t="str">
            <v>11-0093</v>
          </cell>
          <cell r="D4694" t="str">
            <v>TXCLSQ040A001</v>
          </cell>
          <cell r="E4694" t="str">
            <v>ALIMENTOS CAMPO LINDO 66, C.A</v>
          </cell>
          <cell r="F4694" t="str">
            <v>LAMINACION IMPRESA REAL STOX QUESO 25g</v>
          </cell>
          <cell r="G4694" t="str">
            <v>CX</v>
          </cell>
          <cell r="H4694" t="str">
            <v>LAMINACION</v>
          </cell>
        </row>
        <row r="4695">
          <cell r="C4695" t="str">
            <v>11-0094</v>
          </cell>
          <cell r="D4695" t="str">
            <v>TXCLSP040A001</v>
          </cell>
          <cell r="E4695" t="str">
            <v>ALIMENTOS CAMPO LINDO 66, C.A</v>
          </cell>
          <cell r="F4695" t="str">
            <v>LAMINACION IMPRESA REAL STOX PICANTE 25g</v>
          </cell>
          <cell r="G4695" t="str">
            <v>CX</v>
          </cell>
          <cell r="H4695" t="str">
            <v>LAMINACION</v>
          </cell>
        </row>
        <row r="4696">
          <cell r="C4696" t="str">
            <v>01-5851</v>
          </cell>
          <cell r="D4696" t="str">
            <v>TMICPS042A001</v>
          </cell>
          <cell r="E4696" t="str">
            <v>INDUSTRIAS CORPAÑAL,C.A.</v>
          </cell>
          <cell r="F4696" t="str">
            <v>POLYPOUCH SILICONIZADO IMPRESO NUBES</v>
          </cell>
          <cell r="G4696" t="str">
            <v>MCL</v>
          </cell>
          <cell r="H4696" t="str">
            <v>LAMINACION</v>
          </cell>
        </row>
        <row r="4697">
          <cell r="C4697" t="str">
            <v>11-0091</v>
          </cell>
          <cell r="D4697" t="str">
            <v>TMIMSA052A001</v>
          </cell>
          <cell r="E4697" t="str">
            <v>ITC MANUFACTURA C.A</v>
          </cell>
          <cell r="F4697" t="str">
            <v>POLYPOUCH IMPRESO STICK AZUCAR AMANECER 4g</v>
          </cell>
          <cell r="G4697" t="str">
            <v>MCL</v>
          </cell>
          <cell r="H4697" t="str">
            <v>LAMINACION</v>
          </cell>
        </row>
        <row r="4698">
          <cell r="C4698" t="str">
            <v>01-5852</v>
          </cell>
          <cell r="D4698" t="str">
            <v>TMMCGP207A001</v>
          </cell>
          <cell r="E4698" t="str">
            <v>MORROCEL C.A.</v>
          </cell>
          <cell r="F4698" t="str">
            <v>LINNER MTP  IMPRESO GARANTIA DE PUREZA</v>
          </cell>
          <cell r="G4698" t="str">
            <v>MCL</v>
          </cell>
          <cell r="H4698" t="str">
            <v>LAMINACION</v>
          </cell>
        </row>
        <row r="4699">
          <cell r="C4699" t="str">
            <v>11-0095</v>
          </cell>
          <cell r="D4699" t="str">
            <v>TXCLRQ040B001</v>
          </cell>
          <cell r="E4699" t="str">
            <v>ALIMENTOS CAMPO LINDO 66, C.A</v>
          </cell>
          <cell r="F4699" t="str">
            <v>LAMINACION IMPRESA REAL BOLIX DOBLE QUESO 80g</v>
          </cell>
          <cell r="G4699" t="str">
            <v>CX</v>
          </cell>
          <cell r="H4699" t="str">
            <v>LAMINACION</v>
          </cell>
        </row>
        <row r="4700">
          <cell r="C4700" t="str">
            <v>11-0096</v>
          </cell>
          <cell r="D4700" t="str">
            <v>TXCLSQ040B001</v>
          </cell>
          <cell r="E4700" t="str">
            <v>ALIMENTOS CAMPO LINDO 66, C.A</v>
          </cell>
          <cell r="F4700" t="str">
            <v>LAMINACION IMPRESA REAL STOX DOBLE QUESO 80g</v>
          </cell>
          <cell r="G4700" t="str">
            <v>CX</v>
          </cell>
          <cell r="H4700" t="str">
            <v>LAMINACION</v>
          </cell>
        </row>
        <row r="4701">
          <cell r="C4701" t="str">
            <v>01-5845</v>
          </cell>
          <cell r="D4701" t="str">
            <v>TMCMAL1190001</v>
          </cell>
          <cell r="E4701" t="str">
            <v>COLOMURAL  DE VENEZUELA C.A.</v>
          </cell>
          <cell r="F4701" t="str">
            <v>ALUMINIO LAMINADO SIN IMPRESIÓN</v>
          </cell>
          <cell r="G4701" t="str">
            <v>MCL</v>
          </cell>
          <cell r="H4701" t="str">
            <v>LAMINACION</v>
          </cell>
        </row>
        <row r="4702">
          <cell r="C4702" t="str">
            <v>01-5841</v>
          </cell>
          <cell r="D4702" t="str">
            <v>TXAITC044A001</v>
          </cell>
          <cell r="E4702" t="str">
            <v>INDUSTRIAS ALIMENTICIAS ITALIA,C.A</v>
          </cell>
          <cell r="F4702" t="str">
            <v>LAMINACION IMPRESA GALLETAS TAKYTA CHOCOLATE 150g</v>
          </cell>
          <cell r="G4702" t="str">
            <v>CX</v>
          </cell>
          <cell r="H4702" t="str">
            <v>LAMINACION</v>
          </cell>
        </row>
        <row r="4703">
          <cell r="C4703" t="str">
            <v>01-5842</v>
          </cell>
          <cell r="D4703" t="str">
            <v>TXAITV044A001</v>
          </cell>
          <cell r="E4703" t="str">
            <v>INDUSTRIAS ALIMENTICIAS ITALIA,C.A</v>
          </cell>
          <cell r="F4703" t="str">
            <v>LAMINACION IMPRESA GALLETAS TAKYTA VAINILLA 150g</v>
          </cell>
          <cell r="G4703" t="str">
            <v>CX</v>
          </cell>
          <cell r="H4703" t="str">
            <v>LAMINACION</v>
          </cell>
        </row>
        <row r="4704">
          <cell r="C4704" t="str">
            <v>01-5843</v>
          </cell>
          <cell r="D4704" t="str">
            <v>TXAITF044A001</v>
          </cell>
          <cell r="E4704" t="str">
            <v>INDUSTRIAS ALIMENTICIAS ITALIA,C.A</v>
          </cell>
          <cell r="F4704" t="str">
            <v>LAMINACION IMPRESA GALLETAS TAKYTA FRESA 150g</v>
          </cell>
          <cell r="G4704" t="str">
            <v>CX</v>
          </cell>
          <cell r="H4704" t="str">
            <v>LAMINACION</v>
          </cell>
        </row>
        <row r="4705">
          <cell r="C4705" t="str">
            <v>01-5779</v>
          </cell>
          <cell r="D4705" t="str">
            <v>TXPATR040C003</v>
          </cell>
          <cell r="E4705" t="str">
            <v>PEPSICO ALIMENTOS, S.C.A.</v>
          </cell>
          <cell r="F4705" t="str">
            <v xml:space="preserve">LAMINACION IMPRESA DE TODITO RESUELTO 40g </v>
          </cell>
          <cell r="G4705" t="str">
            <v>CX</v>
          </cell>
          <cell r="H4705" t="str">
            <v>LAMINACION</v>
          </cell>
        </row>
        <row r="4706">
          <cell r="C4706" t="str">
            <v>01-5784</v>
          </cell>
          <cell r="D4706" t="str">
            <v>TXPACB040C002</v>
          </cell>
          <cell r="E4706" t="str">
            <v>PEPSICO ALIMENTOS, S.C.A.</v>
          </cell>
          <cell r="F4706" t="str">
            <v>LAMINACION IMPRESA CHEETOS BOLIQUESO 80g</v>
          </cell>
          <cell r="G4706" t="str">
            <v>CX</v>
          </cell>
          <cell r="H4706" t="str">
            <v>LAMINACION</v>
          </cell>
        </row>
        <row r="4707">
          <cell r="C4707" t="str">
            <v>01-5772</v>
          </cell>
          <cell r="D4707" t="str">
            <v>TXPANP040B002</v>
          </cell>
          <cell r="E4707" t="str">
            <v>PEPSICO ALIMENTOS, S.C.A.</v>
          </cell>
          <cell r="F4707" t="str">
            <v>LAMINACION IMPRESA NATUCHIPS PLATANITOS 150g</v>
          </cell>
          <cell r="G4707" t="str">
            <v>CX</v>
          </cell>
          <cell r="H4707" t="str">
            <v>LAMINACION</v>
          </cell>
        </row>
        <row r="4708">
          <cell r="C4708" t="str">
            <v>01-5770</v>
          </cell>
          <cell r="D4708" t="str">
            <v>TXPANP040C002</v>
          </cell>
          <cell r="E4708" t="str">
            <v>PEPSICO ALIMENTOS, S.C.A.</v>
          </cell>
          <cell r="F4708" t="str">
            <v>LAMINACION IMPRESA NATUCHIPS PLATANITOS 42g</v>
          </cell>
          <cell r="G4708" t="str">
            <v>CX</v>
          </cell>
          <cell r="H4708" t="str">
            <v>LAMINACION</v>
          </cell>
        </row>
        <row r="4709">
          <cell r="C4709" t="str">
            <v>01-5775</v>
          </cell>
          <cell r="D4709" t="str">
            <v>TXPAPO040A001</v>
          </cell>
          <cell r="E4709" t="str">
            <v>PEPSICO ALIMENTOS, S.C.A.</v>
          </cell>
          <cell r="F4709" t="str">
            <v>LAMINACION IMPRESA PLATANITOS ONDULADOS 145g</v>
          </cell>
          <cell r="G4709" t="str">
            <v>CX</v>
          </cell>
          <cell r="H4709" t="str">
            <v>LAMINACION</v>
          </cell>
        </row>
        <row r="4710">
          <cell r="C4710" t="str">
            <v>01-5774</v>
          </cell>
          <cell r="D4710" t="str">
            <v>TXPANM040A002</v>
          </cell>
          <cell r="E4710" t="str">
            <v>PEPSICO ALIMENTOS, S.C.A.</v>
          </cell>
          <cell r="F4710" t="str">
            <v>LAMINACION IMPRESA NATUCHIPS MADURITO 150g</v>
          </cell>
          <cell r="G4710" t="str">
            <v>CX</v>
          </cell>
          <cell r="H4710" t="str">
            <v>LAMINACION</v>
          </cell>
        </row>
        <row r="4711">
          <cell r="C4711" t="str">
            <v>01-5777</v>
          </cell>
          <cell r="D4711" t="str">
            <v>TXPARO040A002</v>
          </cell>
          <cell r="E4711" t="str">
            <v>PEPSICO ALIMENTOS, S.C.A.</v>
          </cell>
          <cell r="F4711" t="str">
            <v>LAMINACION IMPRESA RUFFLES ORIGINAL 125g</v>
          </cell>
          <cell r="G4711" t="str">
            <v>CX</v>
          </cell>
          <cell r="H4711" t="str">
            <v>LAMINACION</v>
          </cell>
        </row>
        <row r="4712">
          <cell r="C4712" t="str">
            <v>01-5786</v>
          </cell>
          <cell r="D4712" t="str">
            <v>TXPARF040B004</v>
          </cell>
          <cell r="E4712" t="str">
            <v>PEPSICO ALIMENTOS, S.C.A.</v>
          </cell>
          <cell r="F4712" t="str">
            <v>LAMINACION IMPRESA RUFFLES QUESO 125g</v>
          </cell>
          <cell r="G4712" t="str">
            <v>CX</v>
          </cell>
          <cell r="H4712" t="str">
            <v>LAMINACION</v>
          </cell>
        </row>
        <row r="4713">
          <cell r="C4713" t="str">
            <v>01-5862</v>
          </cell>
          <cell r="D4713" t="str">
            <v>TMCPMD060A001</v>
          </cell>
          <cell r="E4713" t="str">
            <v>CENTRAL EL PALMAR S.A.</v>
          </cell>
          <cell r="F4713" t="str">
            <v>POLYPOCH IMPRESO STICK MONTALBAN DULFIT 1g</v>
          </cell>
          <cell r="G4713" t="str">
            <v>MCL</v>
          </cell>
          <cell r="H4713" t="str">
            <v>LAMINACION</v>
          </cell>
        </row>
        <row r="4714">
          <cell r="C4714" t="str">
            <v>01-5861</v>
          </cell>
          <cell r="D4714" t="str">
            <v>TMCMAL1190001</v>
          </cell>
          <cell r="E4714" t="str">
            <v>COLOMURAL  DE VENEZUELA C.A.</v>
          </cell>
          <cell r="F4714" t="str">
            <v>ALUMINIO LAMINADO SIN IMPRESIÓN</v>
          </cell>
          <cell r="G4714" t="str">
            <v>MCL</v>
          </cell>
          <cell r="H4714" t="str">
            <v>LAMINACION</v>
          </cell>
        </row>
        <row r="4715">
          <cell r="C4715" t="str">
            <v>01-5844</v>
          </cell>
          <cell r="D4715" t="str">
            <v>TMCMAL1250001</v>
          </cell>
          <cell r="E4715" t="str">
            <v>COLOMURAL  DE VENEZUELA C.A.</v>
          </cell>
          <cell r="F4715" t="str">
            <v>ALUMINIO LAMINADO SIN IMPRESIÓN</v>
          </cell>
          <cell r="G4715" t="str">
            <v>MCL</v>
          </cell>
          <cell r="H4715" t="str">
            <v>LAMINACION</v>
          </cell>
        </row>
        <row r="4716">
          <cell r="C4716" t="str">
            <v>11-0084</v>
          </cell>
          <cell r="D4716" t="str">
            <v>TXTFCA036C001</v>
          </cell>
          <cell r="E4716" t="str">
            <v>INVERSIONES TORREFACCION DEL CAFÉ, C.A</v>
          </cell>
          <cell r="F4716" t="str">
            <v xml:space="preserve">LAMINACION IMPRESA CAFÉ AMANECER MOLIDO GOURMET 100g </v>
          </cell>
          <cell r="G4716" t="str">
            <v>CX</v>
          </cell>
          <cell r="H4716" t="str">
            <v>LAMINACION</v>
          </cell>
        </row>
        <row r="4717">
          <cell r="C4717" t="str">
            <v>21-0566</v>
          </cell>
          <cell r="D4717" t="str">
            <v>TMTPPR055A001</v>
          </cell>
          <cell r="E4717" t="str">
            <v>TODO PAPEL CARACAS C.A.</v>
          </cell>
          <cell r="F4717" t="str">
            <v>POLYPOUCH SIN IMPRESIÓN</v>
          </cell>
          <cell r="G4717" t="str">
            <v>MCL</v>
          </cell>
          <cell r="H4717" t="str">
            <v>LAMINACION</v>
          </cell>
        </row>
        <row r="4718">
          <cell r="C4718" t="str">
            <v>11-0090</v>
          </cell>
          <cell r="D4718" t="str">
            <v>TMTCAV129A001</v>
          </cell>
          <cell r="E4718" t="str">
            <v>INVERSIONES TORREFACCION DEL CAFÉ, C.A</v>
          </cell>
          <cell r="F4718" t="str">
            <v>LAMINACION IMPRESA CAFÉ AMANECER AL VACIO 250g</v>
          </cell>
          <cell r="G4718" t="str">
            <v>MCL</v>
          </cell>
          <cell r="H4718" t="str">
            <v>LAMINACION</v>
          </cell>
        </row>
        <row r="4719">
          <cell r="C4719" t="str">
            <v>11-0089</v>
          </cell>
          <cell r="D4719" t="str">
            <v>TXTFDN050B001</v>
          </cell>
          <cell r="E4719" t="str">
            <v>INVERSIONES TORREFACCION DEL CAFÉ, C.A</v>
          </cell>
          <cell r="F4719" t="str">
            <v>LAMINACION IMPRESA CAFÉ DELLA NONNA MOLIDO GOURMET 500 g.</v>
          </cell>
          <cell r="G4719" t="str">
            <v>CX</v>
          </cell>
          <cell r="H4719" t="str">
            <v>LAMINACION</v>
          </cell>
        </row>
        <row r="4720">
          <cell r="C4720" t="str">
            <v>11-0087</v>
          </cell>
          <cell r="D4720" t="str">
            <v>TXTFDN036C001</v>
          </cell>
          <cell r="E4720" t="str">
            <v>INVERSIONES TORREFACCION DEL CAFÉ, C.A</v>
          </cell>
          <cell r="F4720" t="str">
            <v>LAMINACION IMPRESA CAFÉ DELLA NONNA MOLIDO GOURMET 100g</v>
          </cell>
          <cell r="G4720" t="str">
            <v>CX</v>
          </cell>
          <cell r="H4720" t="str">
            <v>LAMINACION</v>
          </cell>
        </row>
        <row r="4721">
          <cell r="C4721" t="str">
            <v>11-0088</v>
          </cell>
          <cell r="D4721" t="str">
            <v>TXTFDN050A001</v>
          </cell>
          <cell r="E4721" t="str">
            <v>INVERSIONES TORREFACCION DEL CAFÉ, C.A</v>
          </cell>
          <cell r="F4721" t="str">
            <v>LAMINACION IMPRESA CAFÉ DELLA NONNA MOLIDO GOURMET 200 g.</v>
          </cell>
          <cell r="G4721" t="str">
            <v>CX</v>
          </cell>
          <cell r="H4721" t="str">
            <v>LAMINACION</v>
          </cell>
        </row>
        <row r="4722">
          <cell r="C4722" t="str">
            <v>01-5865</v>
          </cell>
          <cell r="D4722" t="str">
            <v>TMMCLU2070001</v>
          </cell>
          <cell r="E4722" t="str">
            <v>MAGGIE PAUL</v>
          </cell>
          <cell r="F4722" t="str">
            <v>LAMINACION LINER INDUCCION UNIVERSAL SIN IMPRESIÓN</v>
          </cell>
          <cell r="G4722" t="str">
            <v>MCL</v>
          </cell>
          <cell r="H4722" t="str">
            <v>LAMINACION</v>
          </cell>
        </row>
        <row r="4723">
          <cell r="C4723" t="str">
            <v>11-0085</v>
          </cell>
          <cell r="D4723" t="str">
            <v>TXTFCA050B001</v>
          </cell>
          <cell r="E4723" t="str">
            <v>INVERSIONES TORREFACCION DEL CAFÉ, C.A</v>
          </cell>
          <cell r="F4723" t="str">
            <v>LAMINACION IMPRESA CAFÉ AMANECER MOLIDO GOURMET 500g</v>
          </cell>
          <cell r="G4723" t="str">
            <v>CX</v>
          </cell>
          <cell r="H4723" t="str">
            <v>LAMINACION</v>
          </cell>
        </row>
        <row r="4724">
          <cell r="C4724" t="str">
            <v>11-0086</v>
          </cell>
          <cell r="D4724" t="str">
            <v>TXTFCA078A001</v>
          </cell>
          <cell r="E4724" t="str">
            <v>INVERSIONES TORREFACCION DEL CAFÉ, C.A</v>
          </cell>
          <cell r="F4724" t="str">
            <v>LAMINACION IMPRESA CAFÉ  AMANECER TOSTADO GRANO 1000 g</v>
          </cell>
          <cell r="G4724" t="str">
            <v>CX</v>
          </cell>
          <cell r="H4724" t="str">
            <v>LAMINACION</v>
          </cell>
        </row>
        <row r="4725">
          <cell r="C4725" t="str">
            <v>01-5858</v>
          </cell>
          <cell r="D4725" t="str">
            <v>TMCPGF072A003</v>
          </cell>
          <cell r="E4725" t="str">
            <v>CENTRAL EL PALMAR S.A.</v>
          </cell>
          <cell r="F4725" t="str">
            <v>LAMINACION IMPRESA GELATINA  GELLA FRESA 90g</v>
          </cell>
          <cell r="G4725" t="str">
            <v>MCL</v>
          </cell>
          <cell r="H4725" t="str">
            <v>LAMINACION</v>
          </cell>
        </row>
        <row r="4726">
          <cell r="C4726" t="str">
            <v>01-5879</v>
          </cell>
          <cell r="D4726" t="str">
            <v>TXCLAT029A001</v>
          </cell>
          <cell r="E4726" t="str">
            <v>CELOVEN, C.A.</v>
          </cell>
          <cell r="F4726" t="str">
            <v>DECOCEL IMPRESO SOLIDO AZUL P-300</v>
          </cell>
          <cell r="G4726" t="str">
            <v>CX</v>
          </cell>
          <cell r="H4726" t="str">
            <v>LAMINACION</v>
          </cell>
        </row>
        <row r="4727">
          <cell r="C4727" t="str">
            <v>01-5875</v>
          </cell>
          <cell r="D4727" t="str">
            <v>TMARMZ076A002</v>
          </cell>
          <cell r="E4727" t="str">
            <v>ALFONZO RIVAS &amp; CIA, C.A.</v>
          </cell>
          <cell r="F4727" t="str">
            <v>LAMINACION IMPRESA MAIZINA 2 Kg</v>
          </cell>
          <cell r="G4727" t="str">
            <v>MCL</v>
          </cell>
          <cell r="H4727" t="str">
            <v>LAMINACION</v>
          </cell>
        </row>
        <row r="4728">
          <cell r="C4728" t="str">
            <v>01-5756</v>
          </cell>
          <cell r="D4728" t="str">
            <v>TMIBFJ045A001</v>
          </cell>
          <cell r="E4728" t="str">
            <v>INDUSTRIAS IBERIA, C.A.</v>
          </cell>
          <cell r="F4728" t="str">
            <v xml:space="preserve">LAMINACION IMPRESA INFUSION FLOR DE JAMAICA </v>
          </cell>
          <cell r="G4728" t="str">
            <v>MCL</v>
          </cell>
          <cell r="H4728" t="str">
            <v>LAMINACION</v>
          </cell>
        </row>
        <row r="4729">
          <cell r="C4729" t="str">
            <v>01-5757</v>
          </cell>
          <cell r="D4729" t="str">
            <v>TMIBIR045A001</v>
          </cell>
          <cell r="E4729" t="str">
            <v>INDUSTRIAS IBERIA, C.A.</v>
          </cell>
          <cell r="F4729" t="str">
            <v>LAMINACION IMPRESA INFUSION FRUTOS ROJOS</v>
          </cell>
          <cell r="G4729" t="str">
            <v>MCL</v>
          </cell>
          <cell r="H4729" t="str">
            <v>LAMINACION</v>
          </cell>
        </row>
        <row r="4730">
          <cell r="C4730" t="str">
            <v>01-5863</v>
          </cell>
          <cell r="D4730" t="str">
            <v>TMAHSK086A002</v>
          </cell>
          <cell r="E4730" t="str">
            <v>ALIMENTOS HEINZ, C.A.</v>
          </cell>
          <cell r="F4730" t="str">
            <v>LAMINACION IMPRESA SACHET KETCHUP 10g (frente)</v>
          </cell>
          <cell r="G4730" t="str">
            <v>MCL</v>
          </cell>
          <cell r="H4730" t="str">
            <v>LAMINACION</v>
          </cell>
        </row>
        <row r="4731">
          <cell r="C4731" t="str">
            <v>01-5864</v>
          </cell>
          <cell r="D4731" t="str">
            <v>TMAHSK086B002</v>
          </cell>
          <cell r="E4731" t="str">
            <v>ALIMENTOS HEINZ, C.A.</v>
          </cell>
          <cell r="F4731" t="str">
            <v>LAMINACION IMPRESA SACHET KETCHUP 10g (dorso)</v>
          </cell>
          <cell r="G4731" t="str">
            <v>MCL</v>
          </cell>
          <cell r="H4731" t="str">
            <v>LAMINACION</v>
          </cell>
        </row>
        <row r="4732">
          <cell r="C4732" t="str">
            <v>01-5876</v>
          </cell>
          <cell r="D4732" t="str">
            <v>TXAVEM028D001</v>
          </cell>
          <cell r="E4732" t="str">
            <v>AMCOR RIGID PACKAGING DE VENEZUELA, S.A.</v>
          </cell>
          <cell r="F4732" t="str">
            <v>ETIQUETA IMPRESA MINALBA 355cc</v>
          </cell>
          <cell r="G4732" t="str">
            <v>CX</v>
          </cell>
          <cell r="H4732" t="str">
            <v>CORTE</v>
          </cell>
        </row>
        <row r="4733">
          <cell r="C4733" t="str">
            <v>01-5877</v>
          </cell>
          <cell r="D4733" t="str">
            <v>TXAVEM028C001</v>
          </cell>
          <cell r="E4733" t="str">
            <v>AMCOR RIGID PACKAGING DE VENEZUELA, S.A.</v>
          </cell>
          <cell r="F4733" t="str">
            <v>ETIQUETA IMPRESA MINALBA 600 cc</v>
          </cell>
          <cell r="G4733" t="str">
            <v>CX</v>
          </cell>
          <cell r="H4733" t="str">
            <v>CORTE</v>
          </cell>
        </row>
        <row r="4734">
          <cell r="C4734" t="str">
            <v>01-5878</v>
          </cell>
          <cell r="D4734" t="str">
            <v>TXAVEM028A001</v>
          </cell>
          <cell r="E4734" t="str">
            <v>AMCOR RIGID PACKAGING DE VENEZUELA, S.A.</v>
          </cell>
          <cell r="F4734" t="str">
            <v>ETIQUETA IMPRESA MINALBA 1,5 L</v>
          </cell>
          <cell r="G4734" t="str">
            <v>CX</v>
          </cell>
          <cell r="H4734" t="str">
            <v>CORTE</v>
          </cell>
        </row>
        <row r="4735">
          <cell r="C4735" t="str">
            <v>01-5866</v>
          </cell>
          <cell r="D4735" t="str">
            <v>TXIJFN023A001</v>
          </cell>
          <cell r="E4735" t="str">
            <v>INDUSTRIAS VENEZOLANA DE BEBIDAS JAU C.A</v>
          </cell>
          <cell r="F4735" t="str">
            <v>ETIQUETA IMPRESA FRUGY NARANJA 1,5 L</v>
          </cell>
          <cell r="G4735" t="str">
            <v>CX</v>
          </cell>
          <cell r="H4735" t="str">
            <v>CORTE</v>
          </cell>
        </row>
        <row r="4736">
          <cell r="C4736" t="str">
            <v>01-5867</v>
          </cell>
          <cell r="D4736" t="str">
            <v>TXIJFM023A001</v>
          </cell>
          <cell r="E4736" t="str">
            <v>INDUSTRIAS VENEZOLANA DE BEBIDAS JAU C.A</v>
          </cell>
          <cell r="F4736" t="str">
            <v>ETIQUETA IMPRESA FRUGY MANZANA 1,5 L</v>
          </cell>
          <cell r="G4736" t="str">
            <v>CX</v>
          </cell>
          <cell r="H4736" t="str">
            <v>CORTE</v>
          </cell>
        </row>
        <row r="4737">
          <cell r="C4737" t="str">
            <v>01-5868</v>
          </cell>
          <cell r="D4737" t="str">
            <v>TXIJFP023A001</v>
          </cell>
          <cell r="E4737" t="str">
            <v>INDUSTRIAS VENEZOLANA DE BEBIDAS JAU C.A</v>
          </cell>
          <cell r="F4737" t="str">
            <v>ETIQUETA IMPRESA FRUGY PERA 1,5 L</v>
          </cell>
          <cell r="G4737" t="str">
            <v>CX</v>
          </cell>
          <cell r="H4737" t="str">
            <v>CORTE</v>
          </cell>
        </row>
        <row r="4738">
          <cell r="C4738" t="str">
            <v>01-5869</v>
          </cell>
          <cell r="D4738" t="str">
            <v>TXIJFD023A001</v>
          </cell>
          <cell r="E4738" t="str">
            <v>INDUSTRIAS VENEZOLANA DE BEBIDAS JAU C.A</v>
          </cell>
          <cell r="F4738" t="str">
            <v>ETIQUETA IMPRESA FRUGY DURAZNO 1,5L</v>
          </cell>
          <cell r="G4738" t="str">
            <v>CX</v>
          </cell>
          <cell r="H4738" t="str">
            <v>CORTE</v>
          </cell>
        </row>
        <row r="4739">
          <cell r="C4739" t="str">
            <v>01-5871</v>
          </cell>
          <cell r="D4739" t="str">
            <v>TXIJFN023A001</v>
          </cell>
          <cell r="E4739" t="str">
            <v>INDUSTRIAS VENEZOLANA DE BEBIDAS JAU C.A</v>
          </cell>
          <cell r="F4739" t="str">
            <v>ETIQUETA IMPRESA FRUGY NARANJA 1,5 L</v>
          </cell>
          <cell r="G4739" t="str">
            <v>CX</v>
          </cell>
          <cell r="H4739" t="str">
            <v>CORTE</v>
          </cell>
        </row>
        <row r="4740">
          <cell r="C4740" t="str">
            <v>01-5872</v>
          </cell>
          <cell r="D4740" t="str">
            <v>TXIJFM023A001</v>
          </cell>
          <cell r="E4740" t="str">
            <v>INDUSTRIAS VENEZOLANA DE BEBIDAS JAU C.A</v>
          </cell>
          <cell r="F4740" t="str">
            <v>ETIQUETA IMPRESA FRUGY MANZANA 1,5 L</v>
          </cell>
          <cell r="G4740" t="str">
            <v>CX</v>
          </cell>
          <cell r="H4740" t="str">
            <v>CORTE</v>
          </cell>
        </row>
        <row r="4741">
          <cell r="C4741" t="str">
            <v>01-5873</v>
          </cell>
          <cell r="D4741" t="str">
            <v>TXIJFP023A001</v>
          </cell>
          <cell r="E4741" t="str">
            <v>INDUSTRIAS VENEZOLANA DE BEBIDAS JAU C.A</v>
          </cell>
          <cell r="F4741" t="str">
            <v>ETIQUETA IMPRESA FRUGY PERA 1,5 L</v>
          </cell>
          <cell r="G4741" t="str">
            <v>CX</v>
          </cell>
          <cell r="H4741" t="str">
            <v>CORTE</v>
          </cell>
        </row>
        <row r="4742">
          <cell r="C4742" t="str">
            <v>01-5874</v>
          </cell>
          <cell r="D4742" t="str">
            <v>TXIJFD023A001</v>
          </cell>
          <cell r="E4742" t="str">
            <v>INDUSTRIAS VENEZOLANA DE BEBIDAS JAU C.A</v>
          </cell>
          <cell r="F4742" t="str">
            <v>ETIQUETA IMPRESA FRUGY DURAZNO 1,5L</v>
          </cell>
          <cell r="G4742" t="str">
            <v>CX</v>
          </cell>
          <cell r="H4742" t="str">
            <v>CORTE</v>
          </cell>
        </row>
        <row r="4743">
          <cell r="C4743" t="str">
            <v>01-5785</v>
          </cell>
          <cell r="D4743" t="str">
            <v>TXPATP040A001</v>
          </cell>
          <cell r="E4743" t="str">
            <v>PEPSICO ALIMENTOS, S.C.A.</v>
          </cell>
          <cell r="F4743" t="str">
            <v xml:space="preserve">LAMINACIÓN IMPRESA TORTILLITAS PICANTE 190g </v>
          </cell>
          <cell r="G4743" t="str">
            <v>CX</v>
          </cell>
          <cell r="H4743" t="str">
            <v>LAMINACION</v>
          </cell>
        </row>
        <row r="4744">
          <cell r="C4744" t="str">
            <v>21-0568</v>
          </cell>
          <cell r="D4744" t="str">
            <v>TXSPGL050A001</v>
          </cell>
          <cell r="E4744" t="str">
            <v>C.A. SUCESORA DE JOSE PUIG &amp; CIA</v>
          </cell>
          <cell r="F4744" t="str">
            <v>LAMINACION IMPRESA GALLETAS LULU LIMON 175g</v>
          </cell>
          <cell r="G4744" t="str">
            <v>CX</v>
          </cell>
          <cell r="H4744" t="str">
            <v>LAMINACION</v>
          </cell>
        </row>
        <row r="4745">
          <cell r="C4745" t="str">
            <v>01-5859</v>
          </cell>
          <cell r="D4745" t="str">
            <v>TMCPAG083A001</v>
          </cell>
          <cell r="E4745" t="str">
            <v>CENTRAL EL PALMAR S.A.</v>
          </cell>
          <cell r="F4745" t="str">
            <v>LAMINACION IMPRESA AZUCAR GLASS 900g</v>
          </cell>
          <cell r="G4745" t="str">
            <v>MCL</v>
          </cell>
          <cell r="H4745" t="str">
            <v>LAMINACION</v>
          </cell>
        </row>
        <row r="4746">
          <cell r="C4746" t="str">
            <v>01-5792</v>
          </cell>
          <cell r="D4746" t="str">
            <v>TMARYF096A001</v>
          </cell>
          <cell r="E4746" t="str">
            <v>ALFONZO RIVAS &amp; CIA, C.A.</v>
          </cell>
          <cell r="F4746" t="str">
            <v>LAMINACION IMPRESA YELIGHT FRESA 12g</v>
          </cell>
          <cell r="G4746" t="str">
            <v>MCL</v>
          </cell>
          <cell r="H4746" t="str">
            <v>LAMINACION</v>
          </cell>
        </row>
        <row r="4747">
          <cell r="C4747" t="str">
            <v>21-0567</v>
          </cell>
          <cell r="D4747" t="str">
            <v>TXSPSP035B002</v>
          </cell>
          <cell r="E4747" t="str">
            <v>C.A. SUCESORA DE JOSE PUIG &amp; CIA</v>
          </cell>
          <cell r="F4747" t="str">
            <v>ENVOLTORIO EXTERNO IMPRESO SODA PUIG 240g</v>
          </cell>
          <cell r="G4747" t="str">
            <v>CX</v>
          </cell>
          <cell r="H4747" t="str">
            <v>LAMINACION</v>
          </cell>
        </row>
        <row r="4748">
          <cell r="C4748" t="str">
            <v>01-5667</v>
          </cell>
          <cell r="D4748" t="str">
            <v>TMCPAM080A001</v>
          </cell>
          <cell r="E4748" t="str">
            <v>CENTRAL EL PALMAR S.A.</v>
          </cell>
          <cell r="F4748" t="str">
            <v>LAMINACION IMPRESA AZUCAR MORENA 1 Kg</v>
          </cell>
          <cell r="G4748" t="str">
            <v>MCL</v>
          </cell>
          <cell r="H4748" t="str">
            <v>LAMINACION</v>
          </cell>
        </row>
        <row r="4749">
          <cell r="C4749" t="str">
            <v>21-0567</v>
          </cell>
          <cell r="D4749" t="str">
            <v>TXSPSP035B002</v>
          </cell>
          <cell r="E4749" t="str">
            <v>C.A. SUCESORA DE JOSE PUIG &amp; CIA</v>
          </cell>
          <cell r="F4749" t="str">
            <v>ENVOLTORIO EXTERNO IMPRESO SODA PUIG 240g</v>
          </cell>
          <cell r="G4749" t="str">
            <v>CX</v>
          </cell>
          <cell r="H4749" t="str">
            <v>LAMINACION</v>
          </cell>
        </row>
        <row r="4750">
          <cell r="C4750" t="str">
            <v>01-5669</v>
          </cell>
          <cell r="D4750" t="str">
            <v>TXCLEC029A001</v>
          </cell>
          <cell r="E4750" t="str">
            <v>CELOVEN, C.A.</v>
          </cell>
          <cell r="F4750" t="str">
            <v>PPBO IMPRESO ENVOLTORIO CELOVEN 3472 12"</v>
          </cell>
          <cell r="G4750" t="str">
            <v>CX</v>
          </cell>
          <cell r="H4750" t="str">
            <v>CORTE</v>
          </cell>
        </row>
        <row r="4751">
          <cell r="C4751" t="str">
            <v>01-5670</v>
          </cell>
          <cell r="D4751" t="str">
            <v>TXCLEC029A002</v>
          </cell>
          <cell r="E4751" t="str">
            <v>CELOVEN, C.A.</v>
          </cell>
          <cell r="F4751" t="str">
            <v>PPBO IMPRESO ENVOLTORIO CELOVEN 1272 12"</v>
          </cell>
          <cell r="G4751" t="str">
            <v>CX</v>
          </cell>
          <cell r="H4751" t="str">
            <v>CORTE</v>
          </cell>
        </row>
        <row r="4752">
          <cell r="C4752" t="str">
            <v>01-5668</v>
          </cell>
          <cell r="D4752" t="str">
            <v>TXCLEC029A003</v>
          </cell>
          <cell r="E4752" t="str">
            <v>CELOVEN, C.A.</v>
          </cell>
          <cell r="F4752" t="str">
            <v>PPBO IMPRESO ENVOLTORIO CELOVEN 3436 7"</v>
          </cell>
          <cell r="G4752" t="str">
            <v>CX</v>
          </cell>
          <cell r="H4752" t="str">
            <v>CORTE</v>
          </cell>
        </row>
        <row r="4753">
          <cell r="C4753" t="str">
            <v>01-5671</v>
          </cell>
          <cell r="D4753" t="str">
            <v>TXCLEC0280004</v>
          </cell>
          <cell r="E4753" t="str">
            <v>CELOVEN, C.A.</v>
          </cell>
          <cell r="F4753" t="str">
            <v>PPBO IMPRESO ENVOLTORIO INVICEL CELOVEN 3436 7"</v>
          </cell>
          <cell r="G4753" t="str">
            <v>CX</v>
          </cell>
          <cell r="H4753" t="str">
            <v>CORTE</v>
          </cell>
        </row>
        <row r="4754">
          <cell r="C4754" t="str">
            <v>01-5838</v>
          </cell>
          <cell r="D4754" t="str">
            <v>TMSCGT096A001</v>
          </cell>
          <cell r="E4754" t="str">
            <v>SALERM COSMETICS</v>
          </cell>
          <cell r="F4754" t="str">
            <v>LAMINACION IMPRESA MASCARILLA GERMEN DE TRIGO 10cm³</v>
          </cell>
          <cell r="G4754" t="str">
            <v>MCL</v>
          </cell>
          <cell r="H4754" t="str">
            <v>LAMINACION</v>
          </cell>
        </row>
        <row r="4755">
          <cell r="C4755" t="str">
            <v>01-5839</v>
          </cell>
          <cell r="D4755" t="str">
            <v>TMSCGM096A001</v>
          </cell>
          <cell r="E4755" t="str">
            <v>SALERM COSMETICS</v>
          </cell>
          <cell r="F4755" t="str">
            <v>LAMINACION IMPRESA GEL MATIZADOR 10cm³</v>
          </cell>
          <cell r="G4755" t="str">
            <v>MCL</v>
          </cell>
          <cell r="H4755" t="str">
            <v>LAMINACION</v>
          </cell>
        </row>
        <row r="4756">
          <cell r="C4756" t="str">
            <v>01-5791</v>
          </cell>
          <cell r="D4756" t="str">
            <v>TMARMC097A002</v>
          </cell>
          <cell r="E4756" t="str">
            <v>ALFONZO RIVAS &amp; CIA, C.A.</v>
          </cell>
          <cell r="F4756" t="str">
            <v>LAMINACION IMPRESA EMPANIZADO Mc CORMICK 80 g</v>
          </cell>
          <cell r="G4756" t="str">
            <v>MCL</v>
          </cell>
          <cell r="H4756" t="str">
            <v>LAMINACION</v>
          </cell>
        </row>
        <row r="4757">
          <cell r="C4757" t="str">
            <v>11-0098</v>
          </cell>
          <cell r="D4757" t="str">
            <v>TXCLRA040A001</v>
          </cell>
          <cell r="E4757" t="str">
            <v>ALIMENTOS CAMPO LINDO 66, C.A</v>
          </cell>
          <cell r="F4757" t="str">
            <v>LAMINACION IMPRESA REAL AZUKITAS 40g</v>
          </cell>
          <cell r="G4757" t="str">
            <v>CX</v>
          </cell>
          <cell r="H4757" t="str">
            <v>LAMINACION</v>
          </cell>
        </row>
        <row r="4758">
          <cell r="C4758" t="str">
            <v>11-0106</v>
          </cell>
          <cell r="D4758" t="str">
            <v>TXCLSQ040D001</v>
          </cell>
          <cell r="E4758" t="str">
            <v>ALIMENTOS CAMPO LINDO 66, C.A</v>
          </cell>
          <cell r="F4758" t="str">
            <v>LAMINACION IMPRESA REAL SUPER STOX DOBLE QUESO 25g</v>
          </cell>
          <cell r="G4758" t="str">
            <v>CX</v>
          </cell>
          <cell r="H4758" t="str">
            <v>LAMINACION</v>
          </cell>
        </row>
        <row r="4759">
          <cell r="C4759" t="str">
            <v>11-0100</v>
          </cell>
          <cell r="D4759" t="str">
            <v>TXCLRF040A001</v>
          </cell>
          <cell r="E4759" t="str">
            <v>ALIMENTOS CAMPO LINDO 66, C.A</v>
          </cell>
          <cell r="F4759" t="str">
            <v>LAMINACION IMPRESA REAL FOODBALL (BEISBOL) 25g</v>
          </cell>
          <cell r="G4759" t="str">
            <v>CX</v>
          </cell>
          <cell r="H4759" t="str">
            <v>LAMINACION</v>
          </cell>
        </row>
        <row r="4760">
          <cell r="C4760" t="str">
            <v>11-0102</v>
          </cell>
          <cell r="D4760" t="str">
            <v>TXCLFK040B001</v>
          </cell>
          <cell r="E4760" t="str">
            <v>ALIMENTOS CAMPO LINDO 66, C.A</v>
          </cell>
          <cell r="F4760" t="str">
            <v xml:space="preserve">LAMINACION IMPRESA REAL FLOKITOS  240g </v>
          </cell>
          <cell r="G4760" t="str">
            <v>CX</v>
          </cell>
          <cell r="H4760" t="str">
            <v>LAMINACION</v>
          </cell>
        </row>
        <row r="4761">
          <cell r="C4761" t="str">
            <v>11-0097</v>
          </cell>
          <cell r="D4761" t="str">
            <v>TXCLRS040A001</v>
          </cell>
          <cell r="E4761" t="str">
            <v>ALIMENTOS CAMPO LINDO 66, C.A</v>
          </cell>
          <cell r="F4761" t="str">
            <v xml:space="preserve">LAMINACION IMPRESA REAL FLAKES 240g </v>
          </cell>
          <cell r="G4761" t="str">
            <v>CX</v>
          </cell>
          <cell r="H4761" t="str">
            <v>LAMINACION</v>
          </cell>
        </row>
        <row r="4762">
          <cell r="C4762" t="str">
            <v>11-0099</v>
          </cell>
          <cell r="D4762" t="str">
            <v>TXCLRA040B001</v>
          </cell>
          <cell r="E4762" t="str">
            <v>ALIMENTOS CAMPO LINDO 66, C.A</v>
          </cell>
          <cell r="F4762" t="str">
            <v>LAMINACION IMPRESA REAL AZUKITAS 240g</v>
          </cell>
          <cell r="G4762" t="str">
            <v>CX</v>
          </cell>
          <cell r="H4762" t="str">
            <v>LAMINACION</v>
          </cell>
        </row>
        <row r="4763">
          <cell r="C4763" t="str">
            <v>11-0101</v>
          </cell>
          <cell r="D4763" t="str">
            <v>TXCLRF040B001</v>
          </cell>
          <cell r="E4763" t="str">
            <v>ALIMENTOS CAMPO LINDO 66, C.A</v>
          </cell>
          <cell r="F4763" t="str">
            <v>LAMINACION IMPRESA REAL FOODBALL (BEISBOL) 240g</v>
          </cell>
          <cell r="G4763" t="str">
            <v>CX</v>
          </cell>
          <cell r="H4763" t="str">
            <v>LAMINACION</v>
          </cell>
        </row>
        <row r="4764">
          <cell r="C4764" t="str">
            <v>11-0104</v>
          </cell>
          <cell r="D4764" t="str">
            <v>TXCLFK040A001</v>
          </cell>
          <cell r="E4764" t="str">
            <v>ALIMENTOS CAMPO LINDO 66, C.A</v>
          </cell>
          <cell r="F4764" t="str">
            <v xml:space="preserve">LAMINACION IMPRESA REAL FLOKITOS  25g </v>
          </cell>
          <cell r="G4764" t="str">
            <v>CX</v>
          </cell>
          <cell r="H4764" t="str">
            <v>LAMINACION</v>
          </cell>
        </row>
        <row r="4765">
          <cell r="C4765" t="str">
            <v>11-0103</v>
          </cell>
          <cell r="D4765" t="str">
            <v>TXCLSP040B001</v>
          </cell>
          <cell r="E4765" t="str">
            <v>ALIMENTOS CAMPO LINDO 66, C.A</v>
          </cell>
          <cell r="F4765" t="str">
            <v>LAMINACION IMPRESA REAL SUPER STOX PICANTE 110g</v>
          </cell>
          <cell r="G4765" t="str">
            <v>CX</v>
          </cell>
          <cell r="H4765" t="str">
            <v>LAMINACION</v>
          </cell>
        </row>
        <row r="4766">
          <cell r="C4766" t="str">
            <v>11-0105</v>
          </cell>
          <cell r="D4766" t="str">
            <v>TXCLSQ040C001</v>
          </cell>
          <cell r="E4766" t="str">
            <v>ALIMENTOS CAMPO LINDO 66, C.A</v>
          </cell>
          <cell r="F4766" t="str">
            <v>LAMINACION IMPRESA REAL SUPER STOX DOBLE QUESO 110g</v>
          </cell>
          <cell r="G4766" t="str">
            <v>CX</v>
          </cell>
          <cell r="H4766" t="str">
            <v>LAMINACION</v>
          </cell>
        </row>
        <row r="4767">
          <cell r="C4767" t="str">
            <v>01-5760</v>
          </cell>
          <cell r="D4767" t="str">
            <v>TMCPED083A001</v>
          </cell>
          <cell r="E4767" t="str">
            <v>CENTRAL EL PALMAR S.A.</v>
          </cell>
          <cell r="F4767" t="str">
            <v>LAMINACION IMPRESA ENDULZANTE 500g</v>
          </cell>
          <cell r="G4767" t="str">
            <v>MCL</v>
          </cell>
          <cell r="H4767" t="str">
            <v>LAMINACION</v>
          </cell>
        </row>
        <row r="4768">
          <cell r="C4768" t="str">
            <v>01-5846</v>
          </cell>
          <cell r="D4768" t="str">
            <v>TXPAHB059A001</v>
          </cell>
          <cell r="E4768" t="str">
            <v>PRAVENCA,C.A</v>
          </cell>
          <cell r="F4768" t="str">
            <v>LAMINACION IMP. HARINA PRECOCIDA MASIA 900g</v>
          </cell>
          <cell r="G4768" t="str">
            <v>CX</v>
          </cell>
          <cell r="H4768" t="str">
            <v>LAMINACION</v>
          </cell>
        </row>
        <row r="4769">
          <cell r="C4769" t="str">
            <v>11-0109</v>
          </cell>
          <cell r="D4769" t="str">
            <v>TXAMAM040A002</v>
          </cell>
          <cell r="E4769" t="str">
            <v>AMACORP, C.A.</v>
          </cell>
          <cell r="F4769" t="str">
            <v>ETIQUETA LAMINADA IMPRESA ACEITE AMACORP 900 ml</v>
          </cell>
          <cell r="G4769" t="str">
            <v>CX</v>
          </cell>
          <cell r="H4769" t="str">
            <v>LAMINACION</v>
          </cell>
        </row>
        <row r="4770">
          <cell r="C4770" t="str">
            <v>11-0108</v>
          </cell>
          <cell r="D4770" t="str">
            <v>TXAMAM040A003</v>
          </cell>
          <cell r="E4770" t="str">
            <v>AMACORP, C.A.</v>
          </cell>
          <cell r="F4770" t="str">
            <v>ETIQUETA LAMINADA IMPRESA ACEITE AMACORP 900 ml</v>
          </cell>
          <cell r="G4770" t="str">
            <v>CX</v>
          </cell>
          <cell r="H4770" t="str">
            <v>LAMINACION</v>
          </cell>
        </row>
        <row r="4771">
          <cell r="C4771" t="str">
            <v>01-5900</v>
          </cell>
          <cell r="D4771" t="str">
            <v>TMIBCC067A001</v>
          </cell>
          <cell r="E4771" t="str">
            <v>INDUSTRIAS IBERIA, C.A.</v>
          </cell>
          <cell r="F4771" t="str">
            <v>LAMINACION IMPRESA CALDO DE CARNE 24g</v>
          </cell>
          <cell r="G4771" t="str">
            <v>MCL</v>
          </cell>
          <cell r="H4771" t="str">
            <v>LAMINACION</v>
          </cell>
        </row>
        <row r="4772">
          <cell r="C4772" t="str">
            <v>01-5901</v>
          </cell>
          <cell r="D4772" t="str">
            <v>TMIBCP067A001</v>
          </cell>
          <cell r="E4772" t="str">
            <v>INDUSTRIAS IBERIA, C.A.</v>
          </cell>
          <cell r="F4772" t="str">
            <v>LAMINACION IMPRESA CALDO DE POLLO 24g</v>
          </cell>
          <cell r="G4772" t="str">
            <v>MCL</v>
          </cell>
          <cell r="H4772" t="str">
            <v>LAMINACION</v>
          </cell>
        </row>
        <row r="4773">
          <cell r="C4773" t="str">
            <v>01-5776</v>
          </cell>
          <cell r="D4773" t="str">
            <v>TXPAAP040A001</v>
          </cell>
          <cell r="E4773" t="str">
            <v>PEPSICO ALIMENTOS, S.C.A.</v>
          </cell>
          <cell r="F4773" t="str">
            <v>LAMINACION IMPRESA PLATANITOS AJO PEREJIL 140g</v>
          </cell>
          <cell r="G4773" t="str">
            <v>CX</v>
          </cell>
          <cell r="H4773" t="str">
            <v>LAMINACION</v>
          </cell>
        </row>
        <row r="4774">
          <cell r="C4774" t="str">
            <v>01-5906</v>
          </cell>
          <cell r="D4774" t="str">
            <v>TMCMAL1250002</v>
          </cell>
          <cell r="E4774" t="str">
            <v>COLOMURAL  DE VENEZUELA C.A.</v>
          </cell>
          <cell r="F4774" t="str">
            <v>ALUMINIO LAMINADO SIN IMPRESIÓN</v>
          </cell>
          <cell r="G4774" t="str">
            <v>CX</v>
          </cell>
          <cell r="H4774" t="str">
            <v>CORTE</v>
          </cell>
        </row>
        <row r="4775">
          <cell r="C4775" t="str">
            <v>01-5853</v>
          </cell>
          <cell r="D4775" t="str">
            <v>TMCPPN083A001</v>
          </cell>
          <cell r="E4775" t="str">
            <v>CENTRAL EL PALMAR S.A.</v>
          </cell>
          <cell r="F4775" t="str">
            <v>LAMINACION IMPRESA PAPELON NATURAL 500g</v>
          </cell>
          <cell r="G4775" t="str">
            <v>MCL</v>
          </cell>
          <cell r="H4775" t="str">
            <v>LAMINACION</v>
          </cell>
        </row>
        <row r="4776">
          <cell r="C4776" t="str">
            <v>01-5855</v>
          </cell>
          <cell r="D4776" t="str">
            <v>TMCPPL083A002</v>
          </cell>
          <cell r="E4776" t="str">
            <v>CENTRAL EL PALMAR S.A.</v>
          </cell>
          <cell r="F4776" t="str">
            <v>LAMINACION IMPRESA PAPELON LIMON 500g</v>
          </cell>
          <cell r="G4776" t="str">
            <v>MCL</v>
          </cell>
          <cell r="H4776" t="str">
            <v>LAMINACION</v>
          </cell>
        </row>
        <row r="4777">
          <cell r="C4777" t="str">
            <v>01-5854</v>
          </cell>
          <cell r="D4777" t="str">
            <v>TMCPPJ072A002</v>
          </cell>
          <cell r="E4777" t="str">
            <v>CENTRAL EL PALMAR S.A.</v>
          </cell>
          <cell r="F4777" t="str">
            <v>LAMINACION IMPRESA PAPELON LIMON JENJIBRE 115g</v>
          </cell>
          <cell r="G4777" t="str">
            <v>MCL</v>
          </cell>
          <cell r="H4777" t="str">
            <v>LAMINACION</v>
          </cell>
        </row>
        <row r="4778">
          <cell r="C4778" t="str">
            <v>01-5856</v>
          </cell>
          <cell r="D4778" t="str">
            <v>TMCPPL072A002</v>
          </cell>
          <cell r="E4778" t="str">
            <v>CENTRAL EL PALMAR S.A.</v>
          </cell>
          <cell r="F4778" t="str">
            <v>LAMINACION IMPRESA PAPELON LIMON 115g</v>
          </cell>
          <cell r="G4778" t="str">
            <v>MCL</v>
          </cell>
          <cell r="H4778" t="str">
            <v>LAMINACION</v>
          </cell>
        </row>
        <row r="4779">
          <cell r="C4779" t="str">
            <v>01-5857</v>
          </cell>
          <cell r="D4779" t="str">
            <v>TMCPPH072A002</v>
          </cell>
          <cell r="E4779" t="str">
            <v>CENTRAL EL PALMAR S.A.</v>
          </cell>
          <cell r="F4779" t="str">
            <v>LAMINACION IMPRESA PAPELON HIERBABUENA 115g</v>
          </cell>
          <cell r="G4779" t="str">
            <v>MCL</v>
          </cell>
          <cell r="H4779" t="str">
            <v>LAMINACION</v>
          </cell>
        </row>
        <row r="4780">
          <cell r="C4780" t="str">
            <v>01-5902</v>
          </cell>
          <cell r="D4780" t="str">
            <v>TXAJFM031A001</v>
          </cell>
          <cell r="E4780" t="str">
            <v>AJEVEN, C.A.</v>
          </cell>
          <cell r="F4780" t="str">
            <v>ETIQUETA IMPRESA FIRST MANZANA 2 L</v>
          </cell>
          <cell r="G4780" t="str">
            <v>CX</v>
          </cell>
          <cell r="H4780" t="str">
            <v>LAMINACION</v>
          </cell>
        </row>
        <row r="4781">
          <cell r="C4781" t="str">
            <v>01-5905</v>
          </cell>
          <cell r="D4781" t="str">
            <v> TMCMAL1190003</v>
          </cell>
          <cell r="E4781" t="str">
            <v>COLOMURAL DE VENEZUELA, C.A</v>
          </cell>
          <cell r="F4781" t="str">
            <v>ALUMINIO LAMINADO SIN IMPRESIÓN</v>
          </cell>
          <cell r="G4781" t="str">
            <v>MCL</v>
          </cell>
          <cell r="H4781" t="str">
            <v>LAMINACION</v>
          </cell>
        </row>
        <row r="4782">
          <cell r="C4782" t="str">
            <v>01-5886</v>
          </cell>
          <cell r="D4782" t="str">
            <v>TXCHKO040A001</v>
          </cell>
          <cell r="E4782" t="str">
            <v>COMERCIALIZADORA HALIFUK,C.A</v>
          </cell>
          <cell r="F4782" t="str">
            <v>LAMINACION IMPRESA KRONCHIS ORIGINAL 80g</v>
          </cell>
          <cell r="G4782" t="str">
            <v>CX</v>
          </cell>
          <cell r="H4782" t="str">
            <v>LAMINACION</v>
          </cell>
        </row>
        <row r="4783">
          <cell r="C4783" t="str">
            <v>01-5888</v>
          </cell>
          <cell r="D4783" t="str">
            <v>TXCHKA040A001</v>
          </cell>
          <cell r="E4783" t="str">
            <v>COMERCIALIZADORA HALIFUK,C.A</v>
          </cell>
          <cell r="F4783" t="str">
            <v>LAMINACION IMPRESA KRONCHIS SABOR AJO 80g</v>
          </cell>
          <cell r="G4783" t="str">
            <v>CX</v>
          </cell>
          <cell r="H4783" t="str">
            <v>LAMINACION</v>
          </cell>
        </row>
        <row r="4784">
          <cell r="C4784" t="str">
            <v>01-5890</v>
          </cell>
          <cell r="D4784" t="str">
            <v>TXCHCA040A001</v>
          </cell>
          <cell r="E4784" t="str">
            <v>COMERCIALIZADORA HALIFUK,C.A</v>
          </cell>
          <cell r="F4784" t="str">
            <v>LAMINACION IMPRESA KRONCHIS  SABOR QUESO CREMA Y AJO 80g</v>
          </cell>
          <cell r="G4784" t="str">
            <v>CX</v>
          </cell>
          <cell r="H4784" t="str">
            <v>LAMINACION</v>
          </cell>
        </row>
        <row r="4785">
          <cell r="C4785" t="str">
            <v>01-5887</v>
          </cell>
          <cell r="D4785" t="str">
            <v>TXCHKO040B001</v>
          </cell>
          <cell r="E4785" t="str">
            <v>COMERCIALIZADORA HALIFUK,C.A</v>
          </cell>
          <cell r="F4785" t="str">
            <v>LAMINACION IMPRESA KRONCHIS ORIGINAL 150g</v>
          </cell>
          <cell r="G4785" t="str">
            <v>CX</v>
          </cell>
          <cell r="H4785" t="str">
            <v>LAMINACION</v>
          </cell>
        </row>
        <row r="4786">
          <cell r="C4786" t="str">
            <v>01-5889</v>
          </cell>
          <cell r="D4786" t="str">
            <v>TXCHKA040B001</v>
          </cell>
          <cell r="E4786" t="str">
            <v>COMERCIALIZADORA HALIFUK,C.A</v>
          </cell>
          <cell r="F4786" t="str">
            <v>LAMINACION IMPRESA KRONCHIS SABOR AJO 150g</v>
          </cell>
          <cell r="G4786" t="str">
            <v>CX</v>
          </cell>
          <cell r="H4786" t="str">
            <v>LAMINACION</v>
          </cell>
        </row>
        <row r="4787">
          <cell r="C4787" t="str">
            <v>01-5891</v>
          </cell>
          <cell r="D4787" t="str">
            <v>TXCHCA040B001</v>
          </cell>
          <cell r="E4787" t="str">
            <v>COMERCIALIZADORA HALIFUK,C.A</v>
          </cell>
          <cell r="F4787" t="str">
            <v>LAMINACION IMPRESA KRONCHIS  SABOR QUESO CREMA Y AJO 150g</v>
          </cell>
          <cell r="G4787" t="str">
            <v>CX</v>
          </cell>
          <cell r="H4787" t="str">
            <v>LAMINACION</v>
          </cell>
        </row>
        <row r="4788">
          <cell r="C4788" t="str">
            <v>01-5804</v>
          </cell>
          <cell r="D4788" t="str">
            <v>TXPCGN023B001</v>
          </cell>
          <cell r="E4788" t="str">
            <v xml:space="preserve">PEPSI-COLA VENEZUELA, C.A. </v>
          </cell>
          <cell r="F4788" t="str">
            <v>ETIQUETA IMPRESA GOLDEN NARANJA 1,5L</v>
          </cell>
          <cell r="G4788" t="str">
            <v>CX</v>
          </cell>
          <cell r="H4788" t="str">
            <v>CORTE</v>
          </cell>
        </row>
        <row r="4789">
          <cell r="C4789" t="str">
            <v>01-5816</v>
          </cell>
          <cell r="D4789" t="str">
            <v>TXPCGN023B001</v>
          </cell>
          <cell r="E4789" t="str">
            <v xml:space="preserve">PEPSI-COLA VENEZUELA, C.A. </v>
          </cell>
          <cell r="F4789" t="str">
            <v>ETIQUETA IMPRESA GOLDEN NARANJA 1,5L</v>
          </cell>
          <cell r="G4789" t="str">
            <v>CX</v>
          </cell>
          <cell r="H4789" t="str">
            <v>CORTE</v>
          </cell>
        </row>
        <row r="4790">
          <cell r="C4790" t="str">
            <v>01-5809</v>
          </cell>
          <cell r="D4790" t="str">
            <v>TXPCGK023B001</v>
          </cell>
          <cell r="E4790" t="str">
            <v xml:space="preserve">PEPSI-COLA VENEZUELA, C.A. </v>
          </cell>
          <cell r="F4790" t="str">
            <v>ETIQUETA IMPRESA GOLDEN KOLITA 1,5 L</v>
          </cell>
          <cell r="G4790" t="str">
            <v>CX</v>
          </cell>
          <cell r="H4790" t="str">
            <v>CORTE</v>
          </cell>
        </row>
        <row r="4791">
          <cell r="C4791" t="str">
            <v>01-5820</v>
          </cell>
          <cell r="D4791" t="str">
            <v>TXPCGK023B001</v>
          </cell>
          <cell r="E4791" t="str">
            <v xml:space="preserve">PEPSI-COLA VENEZUELA, C.A. </v>
          </cell>
          <cell r="F4791" t="str">
            <v>ETIQUETA IMPRESA GOLDEN KOLITA 1,5 L</v>
          </cell>
          <cell r="G4791" t="str">
            <v>CX</v>
          </cell>
          <cell r="H4791" t="str">
            <v>CORTE</v>
          </cell>
        </row>
        <row r="4792">
          <cell r="C4792" t="str">
            <v>01-5826</v>
          </cell>
          <cell r="D4792" t="str">
            <v>TXPCGK023C002</v>
          </cell>
          <cell r="E4792" t="str">
            <v xml:space="preserve">PEPSI-COLA VENEZUELA, C.A. </v>
          </cell>
          <cell r="F4792" t="str">
            <v>ETIQUETA IMPRESA GOLDEN KOLITA 2L</v>
          </cell>
          <cell r="G4792" t="str">
            <v>CX</v>
          </cell>
          <cell r="H4792" t="str">
            <v>CORTE</v>
          </cell>
        </row>
        <row r="4793">
          <cell r="C4793" t="str">
            <v>01-5824</v>
          </cell>
          <cell r="D4793" t="str">
            <v>TXPCGM023C001</v>
          </cell>
          <cell r="E4793" t="str">
            <v xml:space="preserve">PEPSI-COLA VENEZUELA, C.A. </v>
          </cell>
          <cell r="F4793" t="str">
            <v>ETIQUETA IMPRESA GOLDEN MANZANA 2L</v>
          </cell>
          <cell r="G4793" t="str">
            <v>CX</v>
          </cell>
          <cell r="H4793" t="str">
            <v>CORTE</v>
          </cell>
        </row>
        <row r="4794">
          <cell r="C4794" t="str">
            <v>01-5817</v>
          </cell>
          <cell r="D4794" t="str">
            <v>TXPCGM023C001</v>
          </cell>
          <cell r="E4794" t="str">
            <v xml:space="preserve">PEPSI-COLA VENEZUELA, C.A. </v>
          </cell>
          <cell r="F4794" t="str">
            <v>ETIQUETA IMPRESA GOLDEN MANZANA 2L</v>
          </cell>
          <cell r="G4794" t="str">
            <v>CX</v>
          </cell>
          <cell r="H4794" t="str">
            <v>CORTE</v>
          </cell>
        </row>
        <row r="4795">
          <cell r="C4795" t="str">
            <v>01-5805</v>
          </cell>
          <cell r="D4795" t="str">
            <v>TXPCGM023C001</v>
          </cell>
          <cell r="E4795" t="str">
            <v xml:space="preserve">PEPSI-COLA VENEZUELA, C.A. </v>
          </cell>
          <cell r="F4795" t="str">
            <v>ETIQUETA IMPRESA GOLDEN MANZANA 2L</v>
          </cell>
          <cell r="G4795" t="str">
            <v>CX</v>
          </cell>
          <cell r="H4795" t="str">
            <v>CORTE</v>
          </cell>
        </row>
        <row r="4796">
          <cell r="C4796" t="str">
            <v>01-5880</v>
          </cell>
          <cell r="D4796" t="str">
            <v>TMCLAT089A001</v>
          </cell>
          <cell r="E4796" t="str">
            <v>CELOVEN, C.A.</v>
          </cell>
          <cell r="F4796" t="str">
            <v>LAMINACION IMPRESA DECOCEL SOLIDO AZUL P-300</v>
          </cell>
          <cell r="G4796" t="str">
            <v>MCL</v>
          </cell>
          <cell r="H4796" t="str">
            <v>LAMINACION</v>
          </cell>
        </row>
        <row r="4797">
          <cell r="C4797" t="str">
            <v>01-5818</v>
          </cell>
          <cell r="D4797" t="str">
            <v>TXPCGM023B001</v>
          </cell>
          <cell r="E4797" t="str">
            <v xml:space="preserve">PEPSI-COLA VENEZUELA, C.A. </v>
          </cell>
          <cell r="F4797" t="str">
            <v>ETIQUETA IMPRESA GOLDEN MANZANA 1,5L</v>
          </cell>
          <cell r="G4797" t="str">
            <v>CX</v>
          </cell>
          <cell r="H4797" t="str">
            <v>CORTE</v>
          </cell>
        </row>
        <row r="4798">
          <cell r="C4798" t="str">
            <v>01-5807</v>
          </cell>
          <cell r="D4798" t="str">
            <v>TXPCGM023B001</v>
          </cell>
          <cell r="E4798" t="str">
            <v xml:space="preserve">PEPSI-COLA VENEZUELA, C.A. </v>
          </cell>
          <cell r="F4798" t="str">
            <v>ETIQUETA IMPRESA GOLDEN MANZANA 1,5L</v>
          </cell>
          <cell r="G4798" t="str">
            <v>CX</v>
          </cell>
          <cell r="H4798" t="str">
            <v>CORTE</v>
          </cell>
        </row>
        <row r="4799">
          <cell r="C4799" t="str">
            <v>01-5825</v>
          </cell>
          <cell r="D4799" t="str">
            <v>TXPCGM023A002</v>
          </cell>
          <cell r="E4799" t="str">
            <v xml:space="preserve">PEPSI-COLA VENEZUELA, C.A. </v>
          </cell>
          <cell r="F4799" t="str">
            <v>ETIQUETA IMPRESA GOLDEN MANZANA 1 L</v>
          </cell>
          <cell r="G4799" t="str">
            <v>CX</v>
          </cell>
          <cell r="H4799" t="str">
            <v>CORTE</v>
          </cell>
        </row>
        <row r="4800">
          <cell r="C4800" t="str">
            <v>01-5806</v>
          </cell>
          <cell r="D4800" t="str">
            <v>TXPCGM023A002</v>
          </cell>
          <cell r="E4800" t="str">
            <v xml:space="preserve">PEPSI-COLA VENEZUELA, C.A. </v>
          </cell>
          <cell r="F4800" t="str">
            <v>ETIQUETA IMPRESA GOLDEN MANZANA 1 L</v>
          </cell>
          <cell r="G4800" t="str">
            <v>CX</v>
          </cell>
          <cell r="H4800" t="str">
            <v>CORTE</v>
          </cell>
        </row>
        <row r="4801">
          <cell r="C4801" t="str">
            <v>01-5802</v>
          </cell>
          <cell r="D4801" t="str">
            <v>TXPCGU023B001</v>
          </cell>
          <cell r="E4801" t="str">
            <v xml:space="preserve">PEPSI-COLA VENEZUELA, C.A. </v>
          </cell>
          <cell r="F4801" t="str">
            <v>ETIQUETA IMPRESA GOLDEN UVA 1,5L</v>
          </cell>
          <cell r="G4801" t="str">
            <v>CX</v>
          </cell>
          <cell r="H4801" t="str">
            <v>CORTE</v>
          </cell>
        </row>
        <row r="4802">
          <cell r="C4802" t="str">
            <v>01-5814</v>
          </cell>
          <cell r="D4802" t="str">
            <v>TXPCGU023B001</v>
          </cell>
          <cell r="E4802" t="str">
            <v xml:space="preserve">PEPSI-COLA VENEZUELA, C.A. </v>
          </cell>
          <cell r="F4802" t="str">
            <v>ETIQUETA IMPRESA GOLDEN UVA 1,5L</v>
          </cell>
          <cell r="G4802" t="str">
            <v>CX</v>
          </cell>
          <cell r="H4802" t="str">
            <v>CORTE</v>
          </cell>
        </row>
        <row r="4803">
          <cell r="C4803" t="str">
            <v>01-5833</v>
          </cell>
          <cell r="D4803" t="str">
            <v>TXPCSC023C002</v>
          </cell>
          <cell r="E4803" t="str">
            <v xml:space="preserve">PEPSI-COLA VENEZUELA, C.A. </v>
          </cell>
          <cell r="F4803" t="str">
            <v>ETIQUETA IMPRESA SEVEN UP CERO 1,5 L</v>
          </cell>
          <cell r="G4803" t="str">
            <v>CX</v>
          </cell>
          <cell r="H4803" t="str">
            <v>CORTE</v>
          </cell>
        </row>
        <row r="4804">
          <cell r="C4804" t="str">
            <v>01-5828</v>
          </cell>
          <cell r="D4804" t="str">
            <v>TXPCSC023C002</v>
          </cell>
          <cell r="E4804" t="str">
            <v xml:space="preserve">PEPSI-COLA VENEZUELA, C.A. </v>
          </cell>
          <cell r="F4804" t="str">
            <v>ETIQUETA IMPRESA SEVEN UP CERO 1,5 L</v>
          </cell>
          <cell r="G4804" t="str">
            <v>CX</v>
          </cell>
          <cell r="H4804" t="str">
            <v>CORTE</v>
          </cell>
        </row>
        <row r="4805">
          <cell r="C4805" t="str">
            <v>01-5800</v>
          </cell>
          <cell r="D4805" t="str">
            <v>TXPCSC023A002</v>
          </cell>
          <cell r="E4805" t="str">
            <v xml:space="preserve">PEPSI-COLA VENEZUELA, C.A. </v>
          </cell>
          <cell r="F4805" t="str">
            <v>ETIQUETA IMPRESA SEVEN UP CERO 2 L</v>
          </cell>
          <cell r="G4805" t="str">
            <v>CX</v>
          </cell>
          <cell r="H4805" t="str">
            <v>CORTE</v>
          </cell>
        </row>
        <row r="4806">
          <cell r="C4806" t="str">
            <v>01-5823</v>
          </cell>
          <cell r="D4806" t="str">
            <v>TXPCSC023A002</v>
          </cell>
          <cell r="E4806" t="str">
            <v xml:space="preserve">PEPSI-COLA VENEZUELA, C.A. </v>
          </cell>
          <cell r="F4806" t="str">
            <v>ETIQUETA IMPRESA SEVEN UP CERO 2 L</v>
          </cell>
          <cell r="G4806" t="str">
            <v>CX</v>
          </cell>
          <cell r="H4806" t="str">
            <v>CORTE</v>
          </cell>
        </row>
        <row r="4807">
          <cell r="C4807" t="str">
            <v>01-5829</v>
          </cell>
          <cell r="D4807" t="str">
            <v>TXPCSC023D001</v>
          </cell>
          <cell r="E4807" t="str">
            <v xml:space="preserve">PEPSI-COLA VENEZUELA, C.A. </v>
          </cell>
          <cell r="F4807" t="str">
            <v>ETIQUETA IMPRESA SEVEN UP CERO 1 L</v>
          </cell>
          <cell r="G4807" t="str">
            <v>CX</v>
          </cell>
          <cell r="H4807" t="str">
            <v>CORTE</v>
          </cell>
        </row>
        <row r="4808">
          <cell r="C4808" t="str">
            <v>01-5834</v>
          </cell>
          <cell r="D4808" t="str">
            <v>TXPCSC023D001</v>
          </cell>
          <cell r="E4808" t="str">
            <v xml:space="preserve">PEPSI-COLA VENEZUELA, C.A. </v>
          </cell>
          <cell r="F4808" t="str">
            <v>ETIQUETA IMPRESA SEVEN UP CERO 1 L</v>
          </cell>
          <cell r="G4808" t="str">
            <v>CX</v>
          </cell>
          <cell r="H4808" t="str">
            <v>CORTE</v>
          </cell>
        </row>
        <row r="4809">
          <cell r="C4809" t="str">
            <v>01-5832</v>
          </cell>
          <cell r="D4809" t="str">
            <v>TXPCEP023B003</v>
          </cell>
          <cell r="E4809" t="str">
            <v xml:space="preserve">PEPSI-COLA VENEZUELA, C.A. </v>
          </cell>
          <cell r="F4809" t="str">
            <v>ETIQUETA IMPRESA PEPSI FREE 1 L</v>
          </cell>
          <cell r="G4809" t="str">
            <v>CX</v>
          </cell>
          <cell r="H4809" t="str">
            <v>CORTE</v>
          </cell>
        </row>
        <row r="4810">
          <cell r="C4810" t="str">
            <v>01-5837</v>
          </cell>
          <cell r="D4810" t="str">
            <v>TXPCEP023B003</v>
          </cell>
          <cell r="E4810" t="str">
            <v xml:space="preserve">PEPSI-COLA VENEZUELA, C.A. </v>
          </cell>
          <cell r="F4810" t="str">
            <v>ETIQUETA IMPRESA PEPSI FREE 1 L</v>
          </cell>
          <cell r="G4810" t="str">
            <v>CX</v>
          </cell>
          <cell r="H4810" t="str">
            <v>CORTE</v>
          </cell>
        </row>
        <row r="4811">
          <cell r="C4811" t="str">
            <v>01-5811</v>
          </cell>
          <cell r="D4811" t="str">
            <v>TXPCPF023B003</v>
          </cell>
          <cell r="E4811" t="str">
            <v xml:space="preserve">PEPSI-COLA VENEZUELA, C.A. </v>
          </cell>
          <cell r="F4811" t="str">
            <v>ETIQUETA IMPRESA PEPSI FREE 1,5 L</v>
          </cell>
          <cell r="G4811" t="str">
            <v>CX</v>
          </cell>
          <cell r="H4811" t="str">
            <v>CORTE</v>
          </cell>
        </row>
        <row r="4812">
          <cell r="C4812" t="str">
            <v>01-5822</v>
          </cell>
          <cell r="D4812" t="str">
            <v>TXPCPF023B003</v>
          </cell>
          <cell r="E4812" t="str">
            <v xml:space="preserve">PEPSI-COLA VENEZUELA, C.A. </v>
          </cell>
          <cell r="F4812" t="str">
            <v>ETIQUETA IMPRESA PEPSI FREE 1,5 L</v>
          </cell>
          <cell r="G4812" t="str">
            <v>CX</v>
          </cell>
          <cell r="H4812" t="str">
            <v>CORTE</v>
          </cell>
        </row>
        <row r="4813">
          <cell r="C4813" t="str">
            <v>01-5803</v>
          </cell>
          <cell r="D4813" t="str">
            <v>TXPCGP023B001</v>
          </cell>
          <cell r="E4813" t="str">
            <v xml:space="preserve">PEPSI-COLA VENEZUELA, C.A. </v>
          </cell>
          <cell r="F4813" t="str">
            <v>ETIQUETA IMPRESA GOLDEN PIÑA 1,5L</v>
          </cell>
          <cell r="G4813" t="str">
            <v>CX</v>
          </cell>
          <cell r="H4813" t="str">
            <v>CORTE</v>
          </cell>
        </row>
        <row r="4814">
          <cell r="C4814" t="str">
            <v>01-5815</v>
          </cell>
          <cell r="D4814" t="str">
            <v>TXPCGP023B001</v>
          </cell>
          <cell r="E4814" t="str">
            <v xml:space="preserve">PEPSI-COLA VENEZUELA, C.A. </v>
          </cell>
          <cell r="F4814" t="str">
            <v>ETIQUETA IMPRESA GOLDEN PIÑA 1,5L</v>
          </cell>
          <cell r="G4814" t="str">
            <v>CX</v>
          </cell>
          <cell r="H4814" t="str">
            <v>CORTE</v>
          </cell>
        </row>
        <row r="4815">
          <cell r="C4815" t="str">
            <v>11-0107</v>
          </cell>
          <cell r="D4815" t="str">
            <v>TXAMAM040B001</v>
          </cell>
          <cell r="E4815" t="str">
            <v>AMACORP, C.A.</v>
          </cell>
          <cell r="F4815" t="str">
            <v>ETIQUETA LAMINADA IMPRESA ACEITE AMACORP 500 ml</v>
          </cell>
          <cell r="G4815" t="str">
            <v>CX</v>
          </cell>
          <cell r="H4815" t="str">
            <v>LAMINACION</v>
          </cell>
        </row>
        <row r="4816">
          <cell r="C4816" t="str">
            <v>01-5860</v>
          </cell>
          <cell r="D4816" t="str">
            <v>TXCPEM023A001</v>
          </cell>
          <cell r="E4816" t="str">
            <v>CERVECERIA POLAR,C.A.</v>
          </cell>
          <cell r="F4816" t="str">
            <v>ETIQUETA IMPRESA MALTIN POLAR 1,5 L</v>
          </cell>
          <cell r="G4816" t="str">
            <v>CX</v>
          </cell>
          <cell r="H4816" t="str">
            <v>CORTE</v>
          </cell>
        </row>
        <row r="4817">
          <cell r="C4817" t="str">
            <v>01-5910</v>
          </cell>
          <cell r="D4817" t="str">
            <v>TXMSJM030A001</v>
          </cell>
          <cell r="E4817" t="str">
            <v>MULTINACIONAL DE SABORES, C.A.</v>
          </cell>
          <cell r="F4817" t="str">
            <v>ETIQUETA IMPRESA JUSTY MANDARINA 1,5 L</v>
          </cell>
          <cell r="G4817" t="str">
            <v>CX</v>
          </cell>
          <cell r="H4817" t="str">
            <v>CORTE</v>
          </cell>
        </row>
        <row r="4818">
          <cell r="C4818" t="str">
            <v>01-5830</v>
          </cell>
          <cell r="D4818" t="str">
            <v>TXPCGP023A001</v>
          </cell>
          <cell r="E4818" t="str">
            <v xml:space="preserve">PEPSI-COLA VENEZUELA, C.A. </v>
          </cell>
          <cell r="F4818" t="str">
            <v>ETIQUETA IMPRESA GOLDEN PIÑA 1L</v>
          </cell>
          <cell r="G4818" t="str">
            <v>CX</v>
          </cell>
          <cell r="H4818" t="str">
            <v>CORTE</v>
          </cell>
        </row>
        <row r="4819">
          <cell r="C4819" t="str">
            <v>01-5835</v>
          </cell>
          <cell r="D4819" t="str">
            <v>TXPCGP023A001</v>
          </cell>
          <cell r="E4819" t="str">
            <v xml:space="preserve">PEPSI-COLA VENEZUELA, C.A. </v>
          </cell>
          <cell r="F4819" t="str">
            <v>ETIQUETA IMPRESA GOLDEN PIÑA 1L</v>
          </cell>
          <cell r="G4819" t="str">
            <v>CX</v>
          </cell>
          <cell r="H4819" t="str">
            <v>CORTE</v>
          </cell>
        </row>
        <row r="4820">
          <cell r="C4820" t="str">
            <v>01-5801</v>
          </cell>
          <cell r="D4820" t="str">
            <v>TXPCGP023D001</v>
          </cell>
          <cell r="E4820" t="str">
            <v xml:space="preserve">PEPSI-COLA VENEZUELA, C.A. </v>
          </cell>
          <cell r="F4820" t="str">
            <v>ETIQUETA IMPRESA GOLDEN PIÑA 2L</v>
          </cell>
          <cell r="G4820" t="str">
            <v>CX</v>
          </cell>
          <cell r="H4820" t="str">
            <v>CORTE</v>
          </cell>
        </row>
        <row r="4821">
          <cell r="C4821" t="str">
            <v>01-5813</v>
          </cell>
          <cell r="D4821" t="str">
            <v>TXPCGP023D001</v>
          </cell>
          <cell r="E4821" t="str">
            <v xml:space="preserve">PEPSI-COLA VENEZUELA, C.A. </v>
          </cell>
          <cell r="F4821" t="str">
            <v>ETIQUETA IMPRESA GOLDEN PIÑA 2L</v>
          </cell>
          <cell r="G4821" t="str">
            <v>CX</v>
          </cell>
          <cell r="H4821" t="str">
            <v>CORTE</v>
          </cell>
        </row>
        <row r="4822">
          <cell r="C4822" t="str">
            <v>01-5904</v>
          </cell>
          <cell r="D4822" t="str">
            <v>TMCVLC208A001</v>
          </cell>
          <cell r="E4822" t="str">
            <v>CHRONUS VENEZUELA, C.A.</v>
          </cell>
          <cell r="F4822" t="str">
            <v>LINNER INDUCCION UNIVERSAL IMP.CHRONUS</v>
          </cell>
          <cell r="G4822" t="str">
            <v>MCL</v>
          </cell>
          <cell r="H4822" t="str">
            <v>LAMINACION</v>
          </cell>
        </row>
        <row r="4823">
          <cell r="C4823" t="str">
            <v>01-5911</v>
          </cell>
          <cell r="D4823" t="str">
            <v>TMAPAL121A001</v>
          </cell>
          <cell r="E4823" t="str">
            <v>ALIMENTOS POLAR COMERCIAL, C.A.</v>
          </cell>
          <cell r="F4823" t="str">
            <v>ALUMINIO LAMINADO IMPRESO MAVESA 500g</v>
          </cell>
          <cell r="G4823" t="str">
            <v>MCL</v>
          </cell>
          <cell r="H4823" t="str">
            <v>LAMINACION</v>
          </cell>
        </row>
        <row r="4824">
          <cell r="C4824" t="str">
            <v>01-5913</v>
          </cell>
          <cell r="D4824" t="str">
            <v>TMAPAL121A001</v>
          </cell>
          <cell r="E4824" t="str">
            <v>ALIMENTOS POLAR COMERCIAL, C.A.</v>
          </cell>
          <cell r="F4824" t="str">
            <v>ALUMINIO LAMINADO IMPRESO MAVESA 500g</v>
          </cell>
          <cell r="G4824" t="str">
            <v>MCL</v>
          </cell>
          <cell r="H4824" t="str">
            <v>LAMINACION</v>
          </cell>
        </row>
        <row r="4825">
          <cell r="C4825" t="str">
            <v>01-5915</v>
          </cell>
          <cell r="D4825" t="str">
            <v>TMAPAL121C001</v>
          </cell>
          <cell r="E4825" t="str">
            <v>ALIMENTOS POLAR COMERCIAL, C.A.</v>
          </cell>
          <cell r="F4825" t="str">
            <v>ALUMINIO LAMINADO IMPRESO MAVESA 1 Kg</v>
          </cell>
          <cell r="G4825" t="str">
            <v>MCL</v>
          </cell>
          <cell r="H4825" t="str">
            <v>LAMINACION</v>
          </cell>
        </row>
        <row r="4826">
          <cell r="C4826" t="str">
            <v>01-5912</v>
          </cell>
          <cell r="D4826" t="str">
            <v>TMAPAL121B001</v>
          </cell>
          <cell r="E4826" t="str">
            <v>ALIMENTOS POLAR COMERCIAL, C.A.</v>
          </cell>
          <cell r="F4826" t="str">
            <v>ALUMINIO LAMINADO IMPRESO MAVESA 250 g</v>
          </cell>
          <cell r="G4826" t="str">
            <v>MCL</v>
          </cell>
          <cell r="H4826" t="str">
            <v>LAMINACION</v>
          </cell>
        </row>
        <row r="4827">
          <cell r="C4827" t="str">
            <v>01-5914</v>
          </cell>
          <cell r="D4827" t="str">
            <v>TMAPAL121B001</v>
          </cell>
          <cell r="E4827" t="str">
            <v>ALIMENTOS POLAR COMERCIAL, C.A.</v>
          </cell>
          <cell r="F4827" t="str">
            <v>ALUMINIO LAMINADO IMPRESO MAVESA 250 g</v>
          </cell>
          <cell r="G4827" t="str">
            <v>MCL</v>
          </cell>
          <cell r="H4827" t="str">
            <v>LAMINACION</v>
          </cell>
        </row>
        <row r="4828">
          <cell r="C4828" t="str">
            <v>01-5883</v>
          </cell>
          <cell r="D4828" t="str">
            <v>TMAPAL121B002</v>
          </cell>
          <cell r="E4828" t="str">
            <v>ALIMENTOS POLAR COMERCIAL, C.A.</v>
          </cell>
          <cell r="F4828" t="str">
            <v>ALUMINIO LAMINADO IMPRESO MAVESA 250 g</v>
          </cell>
          <cell r="G4828" t="str">
            <v>MCL</v>
          </cell>
          <cell r="H4828" t="str">
            <v>LAMINACION</v>
          </cell>
        </row>
        <row r="4829">
          <cell r="C4829" t="str">
            <v>01-5885</v>
          </cell>
          <cell r="D4829" t="str">
            <v>TMAPAL121C002</v>
          </cell>
          <cell r="E4829" t="str">
            <v>ALIMENTOS POLAR COMERCIAL, C.A.</v>
          </cell>
          <cell r="F4829" t="str">
            <v>ALUMINIO LAMINADO IMPRESO MAVESA 1 Kg</v>
          </cell>
          <cell r="G4829" t="str">
            <v>MCL</v>
          </cell>
          <cell r="H4829" t="str">
            <v>LAMINACION</v>
          </cell>
        </row>
        <row r="4830">
          <cell r="C4830" t="str">
            <v>01-5903</v>
          </cell>
          <cell r="D4830" t="str">
            <v>TMMFPSI050001</v>
          </cell>
          <cell r="E4830" t="str">
            <v>M.F. CONCEPTO CREATIVO, C.A.</v>
          </cell>
          <cell r="F4830" t="str">
            <v>POLYPOUCH SIN IMPRESIÓN</v>
          </cell>
          <cell r="G4830" t="str">
            <v>MCL</v>
          </cell>
          <cell r="H4830" t="str">
            <v>LAMINACION</v>
          </cell>
        </row>
        <row r="4831">
          <cell r="C4831" t="str">
            <v>01-5884</v>
          </cell>
          <cell r="D4831" t="str">
            <v>TMAPAL121A002</v>
          </cell>
          <cell r="E4831" t="str">
            <v>ALIMENTOS POLAR COMERCIAL, C.A.</v>
          </cell>
          <cell r="F4831" t="str">
            <v>ALUMINIO LAMINADO IMPRESO MAVESA 500g</v>
          </cell>
          <cell r="G4831" t="str">
            <v>MCL</v>
          </cell>
          <cell r="H4831" t="str">
            <v>LAMINACION</v>
          </cell>
        </row>
        <row r="4832">
          <cell r="C4832" t="str">
            <v>01-5927</v>
          </cell>
          <cell r="D4832" t="str">
            <v>TMMCGP228A000</v>
          </cell>
          <cell r="E4832" t="str">
            <v>MORROCEL, C.A.</v>
          </cell>
          <cell r="F4832" t="str">
            <v>LINNER MTP  IMPRESO GARANTIA DE PUREZA</v>
          </cell>
          <cell r="G4832" t="str">
            <v>MCL</v>
          </cell>
          <cell r="H4832" t="str">
            <v>LAMINACION</v>
          </cell>
        </row>
        <row r="4833">
          <cell r="C4833" t="str">
            <v>01-5924</v>
          </cell>
          <cell r="D4833" t="str">
            <v>TXPARO040A002</v>
          </cell>
          <cell r="E4833" t="str">
            <v>PEPSICO ALIMENTOS, S.C.A.</v>
          </cell>
          <cell r="F4833" t="str">
            <v>LAMINACION IMPRESA RUFFLES ORIGINAL 125g</v>
          </cell>
          <cell r="G4833" t="str">
            <v>CX</v>
          </cell>
          <cell r="H4833" t="str">
            <v>LAMINACION</v>
          </cell>
        </row>
        <row r="4834">
          <cell r="C4834" t="str">
            <v>01-5919</v>
          </cell>
          <cell r="D4834" t="str">
            <v>TXPARO040B003</v>
          </cell>
          <cell r="E4834" t="str">
            <v>PEPSICO ALIMENTOS, S.C.A.</v>
          </cell>
          <cell r="F4834" t="str">
            <v>LAMINACION IMPRESA RUFFLES ORIGINAL 36g (LINEA NOSOTRAS)</v>
          </cell>
          <cell r="G4834" t="str">
            <v>CX</v>
          </cell>
          <cell r="H4834" t="str">
            <v>LAMINACION</v>
          </cell>
        </row>
        <row r="4835">
          <cell r="C4835" t="str">
            <v>01-5922</v>
          </cell>
          <cell r="D4835" t="str">
            <v>TXPARF040A004</v>
          </cell>
          <cell r="E4835" t="str">
            <v>PEPSICO ALIMENTOS, S.C.A.</v>
          </cell>
          <cell r="F4835" t="str">
            <v>LAMINACION IMPRESA RUFFLES QUESO 36g  (LINEA NOSOTRAS)</v>
          </cell>
          <cell r="G4835" t="str">
            <v>CX</v>
          </cell>
          <cell r="H4835" t="str">
            <v>LAMINACION</v>
          </cell>
        </row>
        <row r="4836">
          <cell r="C4836" t="str">
            <v>01-5921</v>
          </cell>
          <cell r="D4836" t="str">
            <v>TXPARF040B004</v>
          </cell>
          <cell r="E4836" t="str">
            <v>PEPSICO ALIMENTOS, S.C.A.</v>
          </cell>
          <cell r="F4836" t="str">
            <v>LAMINACION IMPRESA RUFFLES QUESO 125g</v>
          </cell>
          <cell r="G4836" t="str">
            <v>CX</v>
          </cell>
          <cell r="H4836" t="str">
            <v>LAMINACION</v>
          </cell>
        </row>
        <row r="4837">
          <cell r="C4837" t="str">
            <v>01-5926</v>
          </cell>
          <cell r="D4837" t="str">
            <v>TXPATR040E003</v>
          </cell>
          <cell r="E4837" t="str">
            <v>PEPSICO ALIMENTOS, S.C.A.</v>
          </cell>
          <cell r="F4837" t="str">
            <v>LAMINACION IMPRESA DE TODITO RESUELTO 110g</v>
          </cell>
          <cell r="G4837" t="str">
            <v>CX</v>
          </cell>
          <cell r="H4837" t="str">
            <v>LAMINACION</v>
          </cell>
        </row>
        <row r="4838">
          <cell r="C4838" t="str">
            <v>01-5925</v>
          </cell>
          <cell r="D4838" t="str">
            <v>TXPATR040C003</v>
          </cell>
          <cell r="E4838" t="str">
            <v>PEPSICO ALIMENTOS, S.C.A.</v>
          </cell>
          <cell r="F4838" t="str">
            <v xml:space="preserve">LAMINACION IMPRESA DE TODITO RESUELTO 40g </v>
          </cell>
          <cell r="G4838" t="str">
            <v>CX</v>
          </cell>
          <cell r="H4838" t="str">
            <v>LAMINACION</v>
          </cell>
        </row>
        <row r="4839">
          <cell r="C4839" t="str">
            <v>01-5920</v>
          </cell>
          <cell r="D4839" t="str">
            <v>TXPATR049D001</v>
          </cell>
          <cell r="E4839" t="str">
            <v>PEPSICO ALIMENTOS, S.C.A.</v>
          </cell>
          <cell r="F4839" t="str">
            <v xml:space="preserve">LAMINACION IMPRESA DE TODITO RESUELTO XXL 360g </v>
          </cell>
          <cell r="G4839" t="str">
            <v>CX</v>
          </cell>
          <cell r="H4839" t="str">
            <v>LAMINACION</v>
          </cell>
        </row>
        <row r="4840">
          <cell r="C4840" t="str">
            <v>01-5917</v>
          </cell>
          <cell r="D4840" t="str">
            <v>TXPACB040C002</v>
          </cell>
          <cell r="E4840" t="str">
            <v>PEPSICO ALIMENTOS, S.C.A.</v>
          </cell>
          <cell r="F4840" t="str">
            <v>LAMINACION IMPRESA CHEETOS BOLIQUESO 80g</v>
          </cell>
          <cell r="G4840" t="str">
            <v>CX</v>
          </cell>
          <cell r="H4840" t="str">
            <v>LAMINACION</v>
          </cell>
        </row>
        <row r="4841">
          <cell r="C4841" t="str">
            <v>01-5930</v>
          </cell>
          <cell r="D4841" t="str">
            <v>TXPANP040B002</v>
          </cell>
          <cell r="E4841" t="str">
            <v>PEPSICO ALIMENTOS, S.C.A.</v>
          </cell>
          <cell r="F4841" t="str">
            <v>LAMINACION IMPRESA NATUCHIPS PLATANITOS 150g</v>
          </cell>
          <cell r="G4841" t="str">
            <v>CX</v>
          </cell>
          <cell r="H4841" t="str">
            <v>LAMINACION</v>
          </cell>
        </row>
        <row r="4842">
          <cell r="C4842" t="str">
            <v>01-5918</v>
          </cell>
          <cell r="D4842" t="str">
            <v>TXPACB040D001</v>
          </cell>
          <cell r="E4842" t="str">
            <v>PEPSICO ALIMENTOS, S.C.A.</v>
          </cell>
          <cell r="F4842" t="str">
            <v>LAMINACION IMPRESA CHEETOS BOLIQUESO 150g</v>
          </cell>
          <cell r="G4842" t="str">
            <v>CX</v>
          </cell>
          <cell r="H4842" t="str">
            <v>LAMINACION</v>
          </cell>
        </row>
        <row r="4843">
          <cell r="C4843" t="str">
            <v>01-5895</v>
          </cell>
          <cell r="D4843" t="str">
            <v>TMARMZ044A001</v>
          </cell>
          <cell r="E4843" t="str">
            <v>ALFONZO RIVAS &amp; CIA, C.A.</v>
          </cell>
          <cell r="F4843" t="str">
            <v>LAMINACION IMPRESA MAIZINA 90 g</v>
          </cell>
          <cell r="G4843" t="str">
            <v>MCL</v>
          </cell>
          <cell r="H4843" t="str">
            <v>LAMINACION</v>
          </cell>
        </row>
        <row r="4844">
          <cell r="C4844" t="str">
            <v>01-5896</v>
          </cell>
          <cell r="D4844" t="str">
            <v>TMARMZ044A001</v>
          </cell>
          <cell r="E4844" t="str">
            <v>ALFONZO RIVAS &amp; CIA, C.A.</v>
          </cell>
          <cell r="F4844" t="str">
            <v>LAMINACION IMPRESA MAIZINA 90 g</v>
          </cell>
          <cell r="G4844" t="str">
            <v>MCL</v>
          </cell>
          <cell r="H4844" t="str">
            <v>LAMINACION</v>
          </cell>
        </row>
        <row r="4845">
          <cell r="C4845" t="str">
            <v>01-5893</v>
          </cell>
          <cell r="D4845" t="str">
            <v>TMARMZ044D001</v>
          </cell>
          <cell r="E4845" t="str">
            <v>ALFONZO RIVAS &amp; CIA, C.A.</v>
          </cell>
          <cell r="F4845" t="str">
            <v>LAMINACION IMPRESA MAIZINA 200g</v>
          </cell>
          <cell r="G4845" t="str">
            <v>MCL</v>
          </cell>
          <cell r="H4845" t="str">
            <v>LAMINACION</v>
          </cell>
        </row>
        <row r="4846">
          <cell r="C4846" t="str">
            <v>01-5894</v>
          </cell>
          <cell r="D4846" t="str">
            <v>TMARMZ044B001</v>
          </cell>
          <cell r="E4846" t="str">
            <v>ALFONZO RIVAS &amp; CIA, C.A.</v>
          </cell>
          <cell r="F4846" t="str">
            <v>LAMINACION IMPRESA MAIZINA 400g</v>
          </cell>
          <cell r="G4846" t="str">
            <v>MCL</v>
          </cell>
          <cell r="H4846" t="str">
            <v>LAMINACION</v>
          </cell>
        </row>
        <row r="4847">
          <cell r="C4847" t="str">
            <v>01-5892</v>
          </cell>
          <cell r="D4847" t="str">
            <v>TMARMZ076B003</v>
          </cell>
          <cell r="E4847" t="str">
            <v>ALFONZO RIVAS &amp; CIA, C.A.</v>
          </cell>
          <cell r="F4847" t="str">
            <v>LAMINACION IMPRESA MAIZINA 120 g</v>
          </cell>
          <cell r="G4847" t="str">
            <v>MCL</v>
          </cell>
          <cell r="H4847" t="str">
            <v>LAMINACION</v>
          </cell>
        </row>
        <row r="4848">
          <cell r="C4848" t="str">
            <v>01-5934</v>
          </cell>
          <cell r="D4848" t="str">
            <v>TXDNAP070C001</v>
          </cell>
          <cell r="E4848" t="str">
            <v>DISTRIBUIDORA NACIONAL 2000, C.A.</v>
          </cell>
          <cell r="F4848" t="str">
            <v>LAMINACION IMPRESA CAFÉ ANZOATEGUI PREMIUN 50g</v>
          </cell>
          <cell r="G4848" t="str">
            <v>CX</v>
          </cell>
          <cell r="H4848" t="str">
            <v>LAMINACION</v>
          </cell>
        </row>
        <row r="4849">
          <cell r="C4849" t="str">
            <v>11-0116</v>
          </cell>
          <cell r="D4849" t="str">
            <v>TMTCAV129A001</v>
          </cell>
          <cell r="E4849" t="str">
            <v>INVERSIONES TORREFACCION DEL CAFÉ, C.A</v>
          </cell>
          <cell r="F4849" t="str">
            <v>LAMINACION IMPRESA CAFÉ AMANECER AL VACIO 250g</v>
          </cell>
          <cell r="G4849" t="str">
            <v>MCL</v>
          </cell>
          <cell r="H4849" t="str">
            <v>LAMINACION</v>
          </cell>
        </row>
        <row r="4850">
          <cell r="C4850" t="str">
            <v>01-5898</v>
          </cell>
          <cell r="D4850" t="str">
            <v>TMARFC096A001</v>
          </cell>
          <cell r="E4850" t="str">
            <v>ALFONZO RIVAS &amp; CIA, C.A.</v>
          </cell>
          <cell r="F4850" t="str">
            <v>LAMINACION IMPRESA YELIGHT FUSION CITRICA 12g</v>
          </cell>
          <cell r="G4850" t="str">
            <v>MCL</v>
          </cell>
          <cell r="H4850" t="str">
            <v>LAMINACION</v>
          </cell>
        </row>
        <row r="4851">
          <cell r="C4851" t="str">
            <v>01-5899</v>
          </cell>
          <cell r="D4851" t="str">
            <v>TMARYS096A001</v>
          </cell>
          <cell r="E4851" t="str">
            <v>ALFONZO RIVAS &amp; CIA, C.A.</v>
          </cell>
          <cell r="F4851" t="str">
            <v>LAMINACION IMPRESA YELIGHT SIN SABOR 9g</v>
          </cell>
          <cell r="G4851" t="str">
            <v>MCL</v>
          </cell>
          <cell r="H4851" t="str">
            <v>LAMINACION</v>
          </cell>
        </row>
        <row r="4852">
          <cell r="C4852" t="str">
            <v>11-0117</v>
          </cell>
          <cell r="D4852" t="str">
            <v>TMIMSA052A001</v>
          </cell>
          <cell r="E4852" t="str">
            <v>ITC MANUFACTURA C.A</v>
          </cell>
          <cell r="F4852" t="str">
            <v>POLYPOUCH IMPRESO STICK AZUCAR AMANECER 4g</v>
          </cell>
          <cell r="G4852" t="str">
            <v>MCL</v>
          </cell>
          <cell r="H4852" t="str">
            <v>LAMINACION</v>
          </cell>
        </row>
        <row r="4853">
          <cell r="C4853" t="str">
            <v>01-5940</v>
          </cell>
          <cell r="D4853" t="str">
            <v>TMCPAM080A001</v>
          </cell>
          <cell r="E4853" t="str">
            <v>CENTRAL EL PALMAR S.A.</v>
          </cell>
          <cell r="F4853" t="str">
            <v>LAMINACION IMPRESA AZUCAR MORENA 1 Kg</v>
          </cell>
          <cell r="G4853" t="str">
            <v>MCL</v>
          </cell>
          <cell r="H4853" t="str">
            <v>LAMINACION</v>
          </cell>
        </row>
        <row r="4854">
          <cell r="C4854" t="str">
            <v>11-0118</v>
          </cell>
          <cell r="D4854" t="str">
            <v>TMMCGP228A002</v>
          </cell>
          <cell r="E4854" t="str">
            <v>MONDELEZ VZ,C.A</v>
          </cell>
          <cell r="F4854" t="str">
            <v>LINNER MTP  IMPRESO GARANTIA DE PUREZA</v>
          </cell>
          <cell r="G4854" t="str">
            <v>MCL</v>
          </cell>
          <cell r="H4854" t="str">
            <v>LAMINACION</v>
          </cell>
        </row>
        <row r="4855">
          <cell r="C4855" t="str">
            <v>11-0119</v>
          </cell>
          <cell r="D4855" t="str">
            <v>TMMCGP228A002</v>
          </cell>
          <cell r="E4855" t="str">
            <v>MONDELEZ VZ,C.A</v>
          </cell>
          <cell r="F4855" t="str">
            <v>LINNER MTP  IMPRESO GARANTIA DE PUREZA</v>
          </cell>
          <cell r="G4855" t="str">
            <v>MCL</v>
          </cell>
          <cell r="H4855" t="str">
            <v>LAMINACION</v>
          </cell>
        </row>
        <row r="4856">
          <cell r="C4856" t="str">
            <v>01-5939</v>
          </cell>
          <cell r="D4856" t="str">
            <v>TMCPAM045A001</v>
          </cell>
          <cell r="E4856" t="str">
            <v>CENTRAL EL PALMAR S.A.</v>
          </cell>
          <cell r="F4856" t="str">
            <v>POLYPOUCH IMPRESO MONTALBAN - MONTALBAN 4 g</v>
          </cell>
          <cell r="G4856" t="str">
            <v>MCL</v>
          </cell>
          <cell r="H4856" t="str">
            <v>LAMINACION</v>
          </cell>
        </row>
        <row r="4857">
          <cell r="C4857" t="str">
            <v>01-5949</v>
          </cell>
          <cell r="D4857" t="str">
            <v>TXPANP045B001</v>
          </cell>
          <cell r="E4857" t="str">
            <v>PEPSICO ALIMENTOS, S.C.A.</v>
          </cell>
          <cell r="F4857" t="str">
            <v xml:space="preserve">LAMINACION IMPRESA NATUCHIPS PLATANITOS 250g </v>
          </cell>
          <cell r="G4857" t="str">
            <v>CX</v>
          </cell>
          <cell r="H4857" t="str">
            <v>LAMINACION</v>
          </cell>
        </row>
        <row r="4858">
          <cell r="C4858" t="str">
            <v>11-0120</v>
          </cell>
          <cell r="D4858" t="str">
            <v>TMMCGP228A002</v>
          </cell>
          <cell r="E4858" t="str">
            <v>MONDELEZ VZ,C.A</v>
          </cell>
          <cell r="F4858" t="str">
            <v>LINNER MTP  IMPRESO GARANTIA DE PUREZA</v>
          </cell>
          <cell r="G4858" t="str">
            <v>MCL</v>
          </cell>
          <cell r="H4858" t="str">
            <v>LAMINACION</v>
          </cell>
        </row>
        <row r="4859">
          <cell r="C4859" t="str">
            <v>01-5948</v>
          </cell>
          <cell r="D4859" t="str">
            <v>TXPANP040B002</v>
          </cell>
          <cell r="E4859" t="str">
            <v>PEPSICO ALIMENTOS, S.C.A.</v>
          </cell>
          <cell r="F4859" t="str">
            <v>LAMINACION IMPRESA NATUCHIPS PLATANITOS 150g</v>
          </cell>
          <cell r="G4859" t="str">
            <v>CX</v>
          </cell>
          <cell r="H4859" t="str">
            <v>LAMINACION</v>
          </cell>
        </row>
        <row r="4860">
          <cell r="C4860" t="str">
            <v>01-5950</v>
          </cell>
          <cell r="D4860" t="str">
            <v>TXPAAP040A001</v>
          </cell>
          <cell r="E4860" t="str">
            <v>PEPSICO ALIMENTOS, S.C.A.</v>
          </cell>
          <cell r="F4860" t="str">
            <v>LAMINACION IMPRESA PLATANITOS AJO PEREJIL 140g</v>
          </cell>
          <cell r="G4860" t="str">
            <v>CX</v>
          </cell>
          <cell r="H4860" t="str">
            <v>LAMINACION</v>
          </cell>
        </row>
        <row r="4861">
          <cell r="C4861" t="str">
            <v>01-5947</v>
          </cell>
          <cell r="D4861" t="str">
            <v>TXPANP040A002</v>
          </cell>
          <cell r="E4861" t="str">
            <v>PEPSICO ALIMENTOS, S.C.A.</v>
          </cell>
          <cell r="F4861" t="str">
            <v>LAMINACION IMPRESA NATUCHIPS PLATANITOS 80g</v>
          </cell>
          <cell r="G4861" t="str">
            <v>CX</v>
          </cell>
          <cell r="H4861" t="str">
            <v>LAMINACION</v>
          </cell>
        </row>
        <row r="4862">
          <cell r="C4862" t="str">
            <v>01-5975</v>
          </cell>
          <cell r="D4862" t="str">
            <v>TMCPLU2130001</v>
          </cell>
          <cell r="E4862" t="str">
            <v>CORPORACION ORIENTAL DEL PLASTICO, C.A. (CORPLAST</v>
          </cell>
          <cell r="F4862" t="str">
            <v>LAMINACION LINER INDUCCION UNIVERSAL SIN IMPRESIÓN</v>
          </cell>
          <cell r="G4862" t="str">
            <v>MCL</v>
          </cell>
          <cell r="H4862" t="str">
            <v>CORTE</v>
          </cell>
        </row>
        <row r="4863">
          <cell r="C4863" t="str">
            <v>01-5946</v>
          </cell>
          <cell r="D4863" t="str">
            <v>TXPANP040C002</v>
          </cell>
          <cell r="E4863" t="str">
            <v>PEPSICO ALIMENTOS, S.C.A.</v>
          </cell>
          <cell r="F4863" t="str">
            <v>LAMINACION IMPRESA NATUCHIPS PLATANITOS 42g</v>
          </cell>
          <cell r="G4863" t="str">
            <v>CX</v>
          </cell>
          <cell r="H4863" t="str">
            <v>LAMINACION</v>
          </cell>
        </row>
        <row r="4864">
          <cell r="C4864" t="str">
            <v>01-5951</v>
          </cell>
          <cell r="D4864" t="str">
            <v>TXPARO040A002</v>
          </cell>
          <cell r="E4864" t="str">
            <v>PEPSICO ALIMENTOS, S.C.A.</v>
          </cell>
          <cell r="F4864" t="str">
            <v>LAMINACION IMPRESA RUFFLES ORIGINAL 125g</v>
          </cell>
          <cell r="G4864" t="str">
            <v>CX</v>
          </cell>
          <cell r="H4864" t="str">
            <v>LAMINACION</v>
          </cell>
        </row>
        <row r="4865">
          <cell r="C4865" t="str">
            <v>01-5956</v>
          </cell>
          <cell r="D4865" t="str">
            <v>TXPARQ045A004</v>
          </cell>
          <cell r="E4865" t="str">
            <v>PEPSICO ALIMENTOS, S.C.A.</v>
          </cell>
          <cell r="F4865" t="str">
            <v>LAMINACION IMPRESA RUFFLES QUESO 300g (LINEA NOSOTRAS)</v>
          </cell>
          <cell r="G4865" t="str">
            <v>CX</v>
          </cell>
          <cell r="H4865" t="str">
            <v>LAMINACION</v>
          </cell>
        </row>
        <row r="4866">
          <cell r="C4866" t="str">
            <v>01-5955</v>
          </cell>
          <cell r="D4866" t="str">
            <v>TXPATR049D001</v>
          </cell>
          <cell r="E4866" t="str">
            <v>PEPSICO ALIMENTOS, S.C.A.</v>
          </cell>
          <cell r="F4866" t="str">
            <v xml:space="preserve">LAMINACION IMPRESA DE TODITO RESUELTO XXL 360g </v>
          </cell>
          <cell r="G4866" t="str">
            <v>CX</v>
          </cell>
          <cell r="H4866" t="str">
            <v>LAMINACION</v>
          </cell>
        </row>
        <row r="4867">
          <cell r="C4867" t="str">
            <v>01-5954</v>
          </cell>
          <cell r="D4867" t="str">
            <v>TXPATR040E003</v>
          </cell>
          <cell r="E4867" t="str">
            <v>PEPSICO ALIMENTOS, S.C.A.</v>
          </cell>
          <cell r="F4867" t="str">
            <v>LAMINACION IMPRESA DE TODITO RESUELTO 110g</v>
          </cell>
          <cell r="G4867" t="str">
            <v>CX</v>
          </cell>
          <cell r="H4867" t="str">
            <v>LAMINACION</v>
          </cell>
        </row>
        <row r="4868">
          <cell r="C4868" t="str">
            <v>01-5916</v>
          </cell>
          <cell r="D4868" t="str">
            <v>TXPACC040A001</v>
          </cell>
          <cell r="E4868" t="str">
            <v>PEPSICO ALIMENTOS, S.C.A.</v>
          </cell>
          <cell r="F4868" t="str">
            <v>LAMINACION IMPRESA CHICHARRON PARRILLERO 85g</v>
          </cell>
          <cell r="G4868" t="str">
            <v>CX</v>
          </cell>
          <cell r="H4868" t="str">
            <v>LAMINACION</v>
          </cell>
        </row>
        <row r="4869">
          <cell r="C4869" t="str">
            <v>01-5935</v>
          </cell>
          <cell r="D4869" t="str">
            <v>TMPEGP227A001</v>
          </cell>
          <cell r="E4869" t="str">
            <v>PLASTICOS ESTUGAL C.A.</v>
          </cell>
          <cell r="F4869" t="str">
            <v>LINNER MTP  IMPRESO GARANTIA DE PUREZA</v>
          </cell>
          <cell r="G4869" t="str">
            <v>MCL</v>
          </cell>
          <cell r="H4869" t="str">
            <v>CORTE</v>
          </cell>
        </row>
        <row r="4870">
          <cell r="C4870" t="str">
            <v>01-5937</v>
          </cell>
          <cell r="D4870" t="str">
            <v>TMPEGP227A001</v>
          </cell>
          <cell r="E4870" t="str">
            <v>PLASTICOS ESTUGAL C.A.</v>
          </cell>
          <cell r="F4870" t="str">
            <v>LINNER MTP  IMPRESO GARANTIA DE PUREZA</v>
          </cell>
          <cell r="G4870" t="str">
            <v>MCL</v>
          </cell>
          <cell r="H4870" t="str">
            <v>CORTE</v>
          </cell>
        </row>
        <row r="4871">
          <cell r="C4871" t="str">
            <v>01-5974</v>
          </cell>
          <cell r="D4871" t="str">
            <v>TXCPEM023A001</v>
          </cell>
          <cell r="E4871" t="str">
            <v>CERVECERIA POLAR,C.A.</v>
          </cell>
          <cell r="F4871" t="str">
            <v>ETIQUETA IMPRESA MALTIN POLAR 1,5 L</v>
          </cell>
          <cell r="G4871" t="str">
            <v>CX</v>
          </cell>
          <cell r="H4871" t="str">
            <v>CORTE</v>
          </cell>
        </row>
        <row r="4872">
          <cell r="C4872" t="str">
            <v>01-5965</v>
          </cell>
          <cell r="D4872" t="str">
            <v>TXPCGK023C002</v>
          </cell>
          <cell r="E4872" t="str">
            <v xml:space="preserve">PEPSI-COLA VENEZUELA, C.A. </v>
          </cell>
          <cell r="F4872" t="str">
            <v>ETIQUETA IMPRESA GOLDEN KOLITA 2L</v>
          </cell>
          <cell r="G4872" t="str">
            <v>CX</v>
          </cell>
          <cell r="H4872" t="str">
            <v>CORTE</v>
          </cell>
        </row>
        <row r="4873">
          <cell r="C4873" t="str">
            <v>01-5957</v>
          </cell>
          <cell r="D4873" t="str">
            <v>TXPCGK023C002</v>
          </cell>
          <cell r="E4873" t="str">
            <v xml:space="preserve">PEPSI-COLA VENEZUELA, C.A. </v>
          </cell>
          <cell r="F4873" t="str">
            <v>ETIQUETA IMPRESA GOLDEN KOLITA 2L</v>
          </cell>
          <cell r="G4873" t="str">
            <v>CX</v>
          </cell>
          <cell r="H4873" t="str">
            <v>CORTE</v>
          </cell>
        </row>
        <row r="4874">
          <cell r="C4874" t="str">
            <v>01-5966</v>
          </cell>
          <cell r="D4874" t="str">
            <v>TXPCGP023B001</v>
          </cell>
          <cell r="E4874" t="str">
            <v xml:space="preserve">PEPSI-COLA VENEZUELA, C.A. </v>
          </cell>
          <cell r="F4874" t="str">
            <v>ETIQUETA IMPRESA GOLDEN PIÑA 1,5L</v>
          </cell>
          <cell r="G4874" t="str">
            <v>CX</v>
          </cell>
          <cell r="H4874" t="str">
            <v>CORTE</v>
          </cell>
        </row>
        <row r="4875">
          <cell r="C4875" t="str">
            <v>01-5958</v>
          </cell>
          <cell r="D4875" t="str">
            <v>TXPCGP023B001</v>
          </cell>
          <cell r="E4875" t="str">
            <v xml:space="preserve">PEPSI-COLA VENEZUELA, C.A. </v>
          </cell>
          <cell r="F4875" t="str">
            <v>ETIQUETA IMPRESA GOLDEN PIÑA 1,5L</v>
          </cell>
          <cell r="G4875" t="str">
            <v>CX</v>
          </cell>
          <cell r="H4875" t="str">
            <v>CORTE</v>
          </cell>
        </row>
        <row r="4876">
          <cell r="C4876" t="str">
            <v>01-5936</v>
          </cell>
          <cell r="D4876" t="str">
            <v>TMPEGP227A001</v>
          </cell>
          <cell r="E4876" t="str">
            <v>PLASTICOS ESTUGAL C.A.</v>
          </cell>
          <cell r="F4876" t="str">
            <v>LINNER MTP  IMPRESO GARANTIA DE PUREZA</v>
          </cell>
          <cell r="G4876" t="str">
            <v>MCL</v>
          </cell>
          <cell r="H4876" t="str">
            <v>CORTE</v>
          </cell>
        </row>
        <row r="4877">
          <cell r="C4877" t="str">
            <v>01-5968</v>
          </cell>
          <cell r="D4877" t="str">
            <v>TXPCGM023C001</v>
          </cell>
          <cell r="E4877" t="str">
            <v xml:space="preserve">PEPSI-COLA VENEZUELA, C.A. </v>
          </cell>
          <cell r="F4877" t="str">
            <v>ETIQUETA IMPRESA GOLDEN MANZANA 2L</v>
          </cell>
          <cell r="G4877" t="str">
            <v>CX</v>
          </cell>
          <cell r="H4877" t="str">
            <v>CORTE</v>
          </cell>
        </row>
        <row r="4878">
          <cell r="C4878" t="str">
            <v>01-5959</v>
          </cell>
          <cell r="D4878" t="str">
            <v>TXPCGM023C001</v>
          </cell>
          <cell r="E4878" t="str">
            <v xml:space="preserve">PEPSI-COLA VENEZUELA, C.A. </v>
          </cell>
          <cell r="F4878" t="str">
            <v>ETIQUETA IMPRESA GOLDEN MANZANA 2L</v>
          </cell>
          <cell r="G4878" t="str">
            <v>CX</v>
          </cell>
          <cell r="H4878" t="str">
            <v>CORTE</v>
          </cell>
        </row>
        <row r="4879">
          <cell r="C4879" t="str">
            <v>01-5970</v>
          </cell>
          <cell r="D4879" t="str">
            <v>TXPCGU023B001</v>
          </cell>
          <cell r="E4879" t="str">
            <v xml:space="preserve">PEPSI-COLA VENEZUELA, C.A. </v>
          </cell>
          <cell r="F4879" t="str">
            <v>ETIQUETA IMPRESA GOLDEN UVA 1,5L</v>
          </cell>
          <cell r="G4879" t="str">
            <v>CX</v>
          </cell>
          <cell r="H4879" t="str">
            <v>CORTE</v>
          </cell>
        </row>
        <row r="4880">
          <cell r="C4880" t="str">
            <v>01-5578</v>
          </cell>
          <cell r="D4880" t="str">
            <v>TXDNBC070A002</v>
          </cell>
          <cell r="E4880" t="str">
            <v>DISTRIBUIDORA NACIONAL 2000, C.A.</v>
          </cell>
          <cell r="F4880" t="str">
            <v>LAMINACION IMPRESA BUEN CAFÉ PREMIUN 200g</v>
          </cell>
          <cell r="G4880" t="str">
            <v>CX</v>
          </cell>
          <cell r="H4880" t="str">
            <v>LAMINACION</v>
          </cell>
        </row>
        <row r="4881">
          <cell r="C4881" t="str">
            <v>01-5978</v>
          </cell>
          <cell r="D4881" t="str">
            <v>TXDNBC065A001</v>
          </cell>
          <cell r="E4881" t="str">
            <v>DISTRIBUIDORA NACIONAL 2000, C.A.</v>
          </cell>
          <cell r="F4881" t="str">
            <v>LAMINACION IMPRESA BUEN CAFÉ PREMIUN 100g</v>
          </cell>
          <cell r="G4881" t="str">
            <v>CX</v>
          </cell>
          <cell r="H4881" t="str">
            <v>LAMINACION</v>
          </cell>
        </row>
        <row r="4882">
          <cell r="C4882" t="str">
            <v>01-5979</v>
          </cell>
          <cell r="D4882" t="str">
            <v>TXDNAP070C001</v>
          </cell>
          <cell r="E4882" t="str">
            <v>DISTRIBUIDORA NACIONAL 2000, C.A.</v>
          </cell>
          <cell r="F4882" t="str">
            <v>LAMINACION IMPRESA CAFÉ ANZOATEGUI PREMIUN 50g</v>
          </cell>
          <cell r="G4882" t="str">
            <v>CX</v>
          </cell>
          <cell r="H4882" t="str">
            <v>LAMINACION</v>
          </cell>
        </row>
        <row r="4883">
          <cell r="C4883" t="str">
            <v>01-5963</v>
          </cell>
          <cell r="D4883" t="str">
            <v>TXPCSC023D001</v>
          </cell>
          <cell r="E4883" t="str">
            <v xml:space="preserve">PEPSI-COLA VENEZUELA, C.A. </v>
          </cell>
          <cell r="F4883" t="str">
            <v>ETIQUETA IMPRESA SEVEN UP CERO 1 L</v>
          </cell>
          <cell r="G4883" t="str">
            <v>CX</v>
          </cell>
          <cell r="H4883" t="str">
            <v>CORTE</v>
          </cell>
        </row>
        <row r="4884">
          <cell r="C4884" t="str">
            <v>01-5967</v>
          </cell>
          <cell r="D4884" t="str">
            <v>TXPCSC023D001</v>
          </cell>
          <cell r="E4884" t="str">
            <v xml:space="preserve">PEPSI-COLA VENEZUELA, C.A. </v>
          </cell>
          <cell r="F4884" t="str">
            <v>ETIQUETA IMPRESA SEVEN UP CERO 1 L</v>
          </cell>
          <cell r="G4884" t="str">
            <v>CX</v>
          </cell>
          <cell r="H4884" t="str">
            <v>CORTE</v>
          </cell>
        </row>
        <row r="4885">
          <cell r="C4885" t="str">
            <v>01-5928</v>
          </cell>
          <cell r="D4885" t="str">
            <v>TMCMAL1190001</v>
          </cell>
          <cell r="E4885" t="str">
            <v>COLOMURAL  DE VENEZUELA C.A.</v>
          </cell>
          <cell r="F4885" t="str">
            <v>ALUMINIO LAMINADO SIN IMPRESIÓN</v>
          </cell>
          <cell r="G4885" t="str">
            <v>MCL</v>
          </cell>
          <cell r="H4885" t="str">
            <v>LAMINACION</v>
          </cell>
        </row>
        <row r="4886">
          <cell r="C4886" t="str">
            <v>01-5960</v>
          </cell>
          <cell r="D4886" t="str">
            <v>TXPCSC023C002</v>
          </cell>
          <cell r="E4886" t="str">
            <v xml:space="preserve">PEPSI-COLA VENEZUELA, C.A. </v>
          </cell>
          <cell r="F4886" t="str">
            <v>ETIQUETA IMPRESA SEVEN UP CERO 1,5 L</v>
          </cell>
          <cell r="G4886" t="str">
            <v>CX</v>
          </cell>
          <cell r="H4886" t="str">
            <v>CORTE</v>
          </cell>
        </row>
        <row r="4887">
          <cell r="C4887" t="str">
            <v>01-5969</v>
          </cell>
          <cell r="D4887" t="str">
            <v>TXPCSC023C002</v>
          </cell>
          <cell r="E4887" t="str">
            <v xml:space="preserve">PEPSI-COLA VENEZUELA, C.A. </v>
          </cell>
          <cell r="F4887" t="str">
            <v>ETIQUETA IMPRESA SEVEN UP CERO 1,5 L</v>
          </cell>
          <cell r="G4887" t="str">
            <v>CX</v>
          </cell>
          <cell r="H4887" t="str">
            <v>CORTE</v>
          </cell>
        </row>
        <row r="4888">
          <cell r="C4888" t="str">
            <v>01-5971</v>
          </cell>
          <cell r="D4888" t="str">
            <v>TXPCSC023A002</v>
          </cell>
          <cell r="E4888" t="str">
            <v xml:space="preserve">PEPSI-COLA VENEZUELA, C.A. </v>
          </cell>
          <cell r="F4888" t="str">
            <v>ETIQUETA IMPRESA SEVEN UP CERO 2 L</v>
          </cell>
          <cell r="G4888" t="str">
            <v>CX</v>
          </cell>
          <cell r="H4888" t="str">
            <v>CORTE</v>
          </cell>
        </row>
        <row r="4889">
          <cell r="C4889" t="str">
            <v>01-5980</v>
          </cell>
          <cell r="D4889" t="str">
            <v>TMARMZ044B001</v>
          </cell>
          <cell r="E4889" t="str">
            <v>ALFONZO RIVAS &amp; CIA, C.A.</v>
          </cell>
          <cell r="F4889" t="str">
            <v>LAMINACION IMPRESA MAIZINA 400g</v>
          </cell>
          <cell r="G4889" t="str">
            <v>MCL</v>
          </cell>
          <cell r="H4889" t="str">
            <v>LAMINACION</v>
          </cell>
        </row>
        <row r="4890">
          <cell r="C4890" t="str">
            <v>01-5964</v>
          </cell>
          <cell r="D4890" t="str">
            <v>TXPCEP023B003</v>
          </cell>
          <cell r="E4890" t="str">
            <v xml:space="preserve">PEPSI-COLA VENEZUELA, C.A. </v>
          </cell>
          <cell r="F4890" t="str">
            <v>ETIQUETA IMPRESA PEPSI FREE 1 L</v>
          </cell>
          <cell r="G4890" t="str">
            <v>CX</v>
          </cell>
          <cell r="H4890" t="str">
            <v>CORTE</v>
          </cell>
        </row>
        <row r="4891">
          <cell r="C4891" t="str">
            <v>01-5972</v>
          </cell>
          <cell r="D4891" t="str">
            <v>TXPCEP023B003</v>
          </cell>
          <cell r="E4891" t="str">
            <v xml:space="preserve">PEPSI-COLA VENEZUELA, C.A. </v>
          </cell>
          <cell r="F4891" t="str">
            <v>ETIQUETA IMPRESA PEPSI FREE 1 L</v>
          </cell>
          <cell r="G4891" t="str">
            <v>CX</v>
          </cell>
          <cell r="H4891" t="str">
            <v>CORTE</v>
          </cell>
        </row>
        <row r="4892">
          <cell r="C4892" t="str">
            <v>01-5973</v>
          </cell>
          <cell r="D4892" t="str">
            <v>TXPCPF023B003</v>
          </cell>
          <cell r="E4892" t="str">
            <v xml:space="preserve">PEPSI-COLA VENEZUELA, C.A. </v>
          </cell>
          <cell r="F4892" t="str">
            <v>ETIQUETA IMPRESA PEPSI FREE 1,5 L</v>
          </cell>
          <cell r="G4892" t="str">
            <v>CX</v>
          </cell>
          <cell r="H4892" t="str">
            <v>CORTE</v>
          </cell>
        </row>
        <row r="4893">
          <cell r="C4893" t="str">
            <v>01-5962</v>
          </cell>
          <cell r="D4893" t="str">
            <v>TXPCPF023C003</v>
          </cell>
          <cell r="E4893" t="str">
            <v xml:space="preserve">PEPSI-COLA VENEZUELA, C.A. </v>
          </cell>
          <cell r="F4893" t="str">
            <v>ETIQUETA IMPRESA PEPSI FREE 2 L</v>
          </cell>
          <cell r="G4893" t="str">
            <v>CX</v>
          </cell>
          <cell r="H4893" t="str">
            <v>CORTE</v>
          </cell>
        </row>
        <row r="4894">
          <cell r="C4894" t="str">
            <v>01-5981</v>
          </cell>
          <cell r="D4894" t="str">
            <v>TMARYC096A001</v>
          </cell>
          <cell r="E4894" t="str">
            <v>ALFONZO RIVAS &amp; CIA, C.A.</v>
          </cell>
          <cell r="F4894" t="str">
            <v>LAMINACION IMPRESA YELIGHT CEREZA 12 g</v>
          </cell>
          <cell r="G4894" t="str">
            <v>MCL</v>
          </cell>
          <cell r="H4894" t="str">
            <v>LAMINACION</v>
          </cell>
        </row>
        <row r="4895">
          <cell r="C4895" t="str">
            <v>01-5982</v>
          </cell>
          <cell r="D4895" t="str">
            <v>TMARYF096A001</v>
          </cell>
          <cell r="E4895" t="str">
            <v>ALFONZO RIVAS &amp; CIA, C.A.</v>
          </cell>
          <cell r="F4895" t="str">
            <v>LAMINACION IMPRESA YELIGHT FRESA 12g</v>
          </cell>
          <cell r="G4895" t="str">
            <v>MCL</v>
          </cell>
          <cell r="H4895" t="str">
            <v>LAMINACION</v>
          </cell>
        </row>
        <row r="4896">
          <cell r="C4896" t="str">
            <v>01-5929</v>
          </cell>
          <cell r="D4896" t="str">
            <v>TMCMAL1190001</v>
          </cell>
          <cell r="E4896" t="str">
            <v>COLOMURAL  DE VENEZUELA C.A.</v>
          </cell>
          <cell r="F4896" t="str">
            <v>ALUMINIO LAMINADO SIN IMPRESIÓN</v>
          </cell>
          <cell r="G4896" t="str">
            <v>MCL</v>
          </cell>
          <cell r="H4896" t="str">
            <v>LAMINACION</v>
          </cell>
        </row>
        <row r="4897">
          <cell r="C4897" t="str">
            <v>01-5931</v>
          </cell>
          <cell r="D4897" t="str">
            <v>TMDTP50600001</v>
          </cell>
          <cell r="E4897" t="str">
            <v>DISTINTA, C.A.</v>
          </cell>
          <cell r="F4897" t="str">
            <v>POLYPOUCH SIN IMPRESIÓN</v>
          </cell>
          <cell r="G4897" t="str">
            <v>MCL</v>
          </cell>
          <cell r="H4897" t="str">
            <v>LAMINACION</v>
          </cell>
        </row>
        <row r="4898">
          <cell r="C4898" t="str">
            <v>01-6010</v>
          </cell>
          <cell r="D4898" t="str">
            <v>TMAPAL121A001</v>
          </cell>
          <cell r="E4898" t="str">
            <v>ALIMENTOS POLAR COMERCIAL, C.A.</v>
          </cell>
          <cell r="F4898" t="str">
            <v>ALUMINIO LAMINADO IMPRESO MAVESA 500g</v>
          </cell>
          <cell r="G4898" t="str">
            <v>MCL</v>
          </cell>
          <cell r="H4898" t="str">
            <v>LAMINACION</v>
          </cell>
        </row>
        <row r="4899">
          <cell r="C4899" t="str">
            <v>01-6012</v>
          </cell>
          <cell r="D4899" t="str">
            <v>TMAPAL121C001</v>
          </cell>
          <cell r="E4899" t="str">
            <v>ALIMENTOS POLAR COMERCIAL, C.A.</v>
          </cell>
          <cell r="F4899" t="str">
            <v>ALUMINIO LAMINADO IMPRESO MAVESA 1 Kg</v>
          </cell>
          <cell r="G4899" t="str">
            <v>MCL</v>
          </cell>
          <cell r="H4899" t="str">
            <v>LAMINACION</v>
          </cell>
        </row>
        <row r="4900">
          <cell r="C4900" t="str">
            <v>01-6011</v>
          </cell>
          <cell r="D4900" t="str">
            <v>TMAPAL121B001</v>
          </cell>
          <cell r="E4900" t="str">
            <v>ALIMENTOS POLAR COMERCIAL, C.A.</v>
          </cell>
          <cell r="F4900" t="str">
            <v>ALUMINIO LAMINADO IMPRESO MAVESA 250 g</v>
          </cell>
          <cell r="G4900" t="str">
            <v>MCL</v>
          </cell>
          <cell r="H4900" t="str">
            <v>LAMINACION</v>
          </cell>
        </row>
        <row r="4901">
          <cell r="C4901" t="str">
            <v>01-5933</v>
          </cell>
          <cell r="D4901" t="str">
            <v>TMPRSM094A001</v>
          </cell>
          <cell r="E4901" t="str">
            <v xml:space="preserve">COMPAÑÍA ANONIMA PRODUCTOS RONAVA </v>
          </cell>
          <cell r="F4901" t="str">
            <v>LAMINACION IMPRESA SACHET MILAX 8,5g (120*100)</v>
          </cell>
          <cell r="G4901" t="str">
            <v>MCL</v>
          </cell>
          <cell r="H4901" t="str">
            <v>LAMINACION</v>
          </cell>
        </row>
        <row r="4902">
          <cell r="C4902" t="str">
            <v>01-5932</v>
          </cell>
          <cell r="D4902" t="str">
            <v>TMPRSC094A001</v>
          </cell>
          <cell r="E4902" t="str">
            <v xml:space="preserve">COMPAÑÍA ANONIMA PRODUCTOS RONAVA </v>
          </cell>
          <cell r="F4902" t="str">
            <v>LAMINACION IMPRESA SACHET COLAYTE 69,57(120*160)</v>
          </cell>
          <cell r="G4902" t="str">
            <v>MCL</v>
          </cell>
          <cell r="H4902" t="str">
            <v>LAMINACION</v>
          </cell>
        </row>
        <row r="4903">
          <cell r="C4903" t="str">
            <v>01-5994</v>
          </cell>
          <cell r="D4903" t="str">
            <v>TMAYGP207A003</v>
          </cell>
          <cell r="E4903" t="str">
            <v>ANAYANSI,C.A.</v>
          </cell>
          <cell r="F4903" t="str">
            <v>LINER TERMOSELLABLE MTP  IMPRESO GARANTIA DE PUREZA</v>
          </cell>
          <cell r="G4903" t="str">
            <v>MCL</v>
          </cell>
          <cell r="H4903" t="str">
            <v>LAMINACION</v>
          </cell>
        </row>
        <row r="4904">
          <cell r="C4904" t="str">
            <v>01-5993</v>
          </cell>
          <cell r="D4904" t="str">
            <v>TMAYGP207A003</v>
          </cell>
          <cell r="E4904" t="str">
            <v>ANAYANSI,C.A.</v>
          </cell>
          <cell r="F4904" t="str">
            <v>LINER TERMOSELLABLE MTP  IMPRESO GARANTIA DE PUREZA</v>
          </cell>
          <cell r="G4904" t="str">
            <v>MCL</v>
          </cell>
          <cell r="H4904" t="str">
            <v>LAMINACION</v>
          </cell>
        </row>
        <row r="4905">
          <cell r="C4905" t="str">
            <v>01-5976</v>
          </cell>
          <cell r="D4905" t="str">
            <v>TMMCAE060A001</v>
          </cell>
          <cell r="E4905" t="str">
            <v>DISTRIBUIDORA SAN VICENTE, C.A</v>
          </cell>
          <cell r="F4905" t="str">
            <v>POLYPOUCH IMPRESO ANTIGRASO ESTANDAR</v>
          </cell>
          <cell r="G4905" t="str">
            <v>MCL</v>
          </cell>
          <cell r="H4905" t="str">
            <v>LAMINACION</v>
          </cell>
        </row>
        <row r="4906">
          <cell r="C4906" t="str">
            <v>01-5989</v>
          </cell>
          <cell r="D4906" t="str">
            <v>TXDNPD070C001</v>
          </cell>
          <cell r="E4906" t="str">
            <v>DISTRIBUIDORA NACIONAL 2000, C.A.</v>
          </cell>
          <cell r="F4906" t="str">
            <v>LAMINACION IMPRESA CAFE ANZOATEGUI PREMIUN DESCAFEINADO 500g</v>
          </cell>
          <cell r="G4906" t="str">
            <v>CX</v>
          </cell>
          <cell r="H4906" t="str">
            <v>LAMINACION</v>
          </cell>
        </row>
        <row r="4907">
          <cell r="C4907" t="str">
            <v>01-5990</v>
          </cell>
          <cell r="D4907" t="str">
            <v>TXDNCG096A001</v>
          </cell>
          <cell r="E4907" t="str">
            <v>DISTRIBUIDORA NACIONAL 2000, C.A.</v>
          </cell>
          <cell r="F4907" t="str">
            <v xml:space="preserve">LAMINACION IMPRESA CAFÉ ANZOATEGUI PREMIUN GRANO 1kg </v>
          </cell>
          <cell r="G4907" t="str">
            <v>CX</v>
          </cell>
          <cell r="H4907" t="str">
            <v>LAMINACION</v>
          </cell>
        </row>
        <row r="4908">
          <cell r="C4908" t="str">
            <v>01-5991</v>
          </cell>
          <cell r="D4908" t="str">
            <v>TXDNAP070A001</v>
          </cell>
          <cell r="E4908" t="str">
            <v>DISTRIBUIDORA NACIONAL 2000, C.A.</v>
          </cell>
          <cell r="F4908" t="str">
            <v xml:space="preserve">LAMINACION IMPRESA CAFÉ ANZOATEGUI PREMIUN 100g </v>
          </cell>
          <cell r="G4908" t="str">
            <v>CX</v>
          </cell>
          <cell r="H4908" t="str">
            <v>LAMINACION</v>
          </cell>
        </row>
        <row r="4909">
          <cell r="C4909" t="str">
            <v>01-6016</v>
          </cell>
          <cell r="D4909" t="str">
            <v>TXAVEM028B001</v>
          </cell>
          <cell r="E4909" t="str">
            <v>AMCOR RIGID PACKAGING DE VENEZUELA, S.A.</v>
          </cell>
          <cell r="F4909" t="str">
            <v>ETIQUETA  IMPRESA MINALBA 5 L</v>
          </cell>
          <cell r="G4909" t="str">
            <v>CX</v>
          </cell>
          <cell r="H4909" t="str">
            <v>CORTE</v>
          </cell>
        </row>
        <row r="4910">
          <cell r="C4910" t="str">
            <v>01-6014</v>
          </cell>
          <cell r="D4910" t="str">
            <v>TXAVEM028C001</v>
          </cell>
          <cell r="E4910" t="str">
            <v>AMCOR RIGID PACKAGING DE VENEZUELA, S.A.</v>
          </cell>
          <cell r="F4910" t="str">
            <v>ETIQUETA IMPRESA MINALBA 600 cc</v>
          </cell>
          <cell r="G4910" t="str">
            <v>CX</v>
          </cell>
          <cell r="H4910" t="str">
            <v>CORTE</v>
          </cell>
        </row>
        <row r="4911">
          <cell r="C4911" t="str">
            <v>01-5984</v>
          </cell>
          <cell r="D4911" t="str">
            <v>TMAHSF083A003</v>
          </cell>
          <cell r="E4911" t="str">
            <v>ALIMENTOS HEINZ, C.A.</v>
          </cell>
          <cell r="F4911" t="str">
            <v>LAMINACION IMPRESA GELATINA SONRISSA FRESA 132g</v>
          </cell>
          <cell r="G4911" t="str">
            <v>MCL</v>
          </cell>
          <cell r="H4911" t="str">
            <v>LAMINACION</v>
          </cell>
        </row>
        <row r="4912">
          <cell r="C4912" t="str">
            <v>01-5941</v>
          </cell>
          <cell r="D4912" t="str">
            <v>TMMCLU2070001</v>
          </cell>
          <cell r="E4912" t="str">
            <v>MAGGIE PAUL</v>
          </cell>
          <cell r="F4912" t="str">
            <v>LAMINACION LINER INDUCCION UNIVERSAL SIN IMPRESIÓN</v>
          </cell>
          <cell r="G4912" t="str">
            <v>MCL</v>
          </cell>
          <cell r="H4912" t="str">
            <v>LAMINACION</v>
          </cell>
        </row>
        <row r="4913">
          <cell r="C4913" t="str">
            <v>01-5983</v>
          </cell>
          <cell r="D4913" t="str">
            <v>TMAHSC083B003</v>
          </cell>
          <cell r="E4913" t="str">
            <v>ALIMENTOS HEINZ, C.A.</v>
          </cell>
          <cell r="F4913" t="str">
            <v>LAMINACION IMPRESA GELATINA SONRISSA CEREZA 132g.</v>
          </cell>
          <cell r="G4913" t="str">
            <v>MCL</v>
          </cell>
          <cell r="H4913" t="str">
            <v>LAMINACION</v>
          </cell>
        </row>
        <row r="4914">
          <cell r="C4914" t="str">
            <v>01-6013</v>
          </cell>
          <cell r="D4914" t="str">
            <v>TXAVEM028D001</v>
          </cell>
          <cell r="E4914" t="str">
            <v>AMCOR RIGID PACKAGING DE VENEZUELA, S.A.</v>
          </cell>
          <cell r="F4914" t="str">
            <v>ETIQUETA IMPRESA MINALBA 355cc</v>
          </cell>
          <cell r="G4914" t="str">
            <v>CX</v>
          </cell>
          <cell r="H4914" t="str">
            <v>CORTE</v>
          </cell>
        </row>
        <row r="4915">
          <cell r="C4915" t="str">
            <v>01-6015</v>
          </cell>
          <cell r="D4915" t="str">
            <v>TXAVEM028A001</v>
          </cell>
          <cell r="E4915" t="str">
            <v>AMCOR RIGID PACKAGING DE VENEZUELA, S.A.</v>
          </cell>
          <cell r="F4915" t="str">
            <v>ETIQUETA IMPRESA MINALBA 1,5 L</v>
          </cell>
          <cell r="G4915" t="str">
            <v>CX</v>
          </cell>
          <cell r="H4915" t="str">
            <v>CORTE</v>
          </cell>
        </row>
        <row r="4916">
          <cell r="C4916" t="str">
            <v>01-6026</v>
          </cell>
          <cell r="D4916" t="str">
            <v>TXPANP040B002</v>
          </cell>
          <cell r="E4916" t="str">
            <v>PEPSICO ALIMENTOS, S.C.A.</v>
          </cell>
          <cell r="F4916" t="str">
            <v>LAMINACION IMPRESA NATUCHIPS PLATANITOS 150g</v>
          </cell>
          <cell r="G4916" t="str">
            <v>CX</v>
          </cell>
          <cell r="H4916" t="str">
            <v>LAMINACION</v>
          </cell>
        </row>
        <row r="4917">
          <cell r="C4917" t="str">
            <v>01-5986</v>
          </cell>
          <cell r="D4917" t="str">
            <v>TMAHPG0700020</v>
          </cell>
          <cell r="E4917" t="str">
            <v>ALIMENTOS HEINZ, C.A.</v>
          </cell>
          <cell r="F4917" t="str">
            <v>POLYPOUCH (LAMINADO PARA GELATINA)</v>
          </cell>
          <cell r="G4917" t="str">
            <v>MCL</v>
          </cell>
          <cell r="H4917" t="str">
            <v>LAMINACION</v>
          </cell>
        </row>
        <row r="4918">
          <cell r="C4918" t="str">
            <v>01-6020</v>
          </cell>
          <cell r="D4918" t="str">
            <v>TXCLCC029A001</v>
          </cell>
          <cell r="E4918" t="str">
            <v>CELOVEN, C.A.</v>
          </cell>
          <cell r="F4918" t="str">
            <v>BOPP IMPRESO CINTA MINALBA/SEVEN UP/PEPSI</v>
          </cell>
          <cell r="G4918" t="str">
            <v>CX</v>
          </cell>
          <cell r="H4918" t="str">
            <v>CORTE</v>
          </cell>
        </row>
        <row r="4919">
          <cell r="C4919" t="str">
            <v>01-6025</v>
          </cell>
          <cell r="D4919" t="str">
            <v>TXPANP040A002</v>
          </cell>
          <cell r="E4919" t="str">
            <v>PEPSICO ALIMENTOS, S.C.A.</v>
          </cell>
          <cell r="F4919" t="str">
            <v>LAMINACION IMPRESA NATUCHIPS PLATANITOS 80g</v>
          </cell>
          <cell r="G4919" t="str">
            <v>CX</v>
          </cell>
          <cell r="H4919" t="str">
            <v>LAMINACION</v>
          </cell>
        </row>
        <row r="4920">
          <cell r="C4920" t="str">
            <v>01-6029</v>
          </cell>
          <cell r="D4920" t="str">
            <v>TXPAPO040A001</v>
          </cell>
          <cell r="E4920" t="str">
            <v>PEPSICO ALIMENTOS, S.C.A.</v>
          </cell>
          <cell r="F4920" t="str">
            <v>LAMINACION IMPRESA PLATANITOS ONDULADOS 145g</v>
          </cell>
          <cell r="G4920" t="str">
            <v>CX</v>
          </cell>
          <cell r="H4920" t="str">
            <v>LAMINACION</v>
          </cell>
        </row>
        <row r="4921">
          <cell r="C4921" t="str">
            <v>01-6028</v>
          </cell>
          <cell r="D4921" t="str">
            <v>TXPANM040A002</v>
          </cell>
          <cell r="E4921" t="str">
            <v>PEPSICO ALIMENTOS, S.C.A.</v>
          </cell>
          <cell r="F4921" t="str">
            <v>LAMINACION IMPRESA NATUCHIPS MADURITO 150g</v>
          </cell>
          <cell r="G4921" t="str">
            <v>CX</v>
          </cell>
          <cell r="H4921" t="str">
            <v>LAMINACION</v>
          </cell>
        </row>
        <row r="4922">
          <cell r="C4922" t="str">
            <v>01-6027</v>
          </cell>
          <cell r="D4922" t="str">
            <v>TXPANP045B001</v>
          </cell>
          <cell r="E4922" t="str">
            <v>PEPSICO ALIMENTOS, S.C.A.</v>
          </cell>
          <cell r="F4922" t="str">
            <v xml:space="preserve">LAMINACION IMPRESA NATUCHIPS PLATANITOS 250g </v>
          </cell>
          <cell r="G4922" t="str">
            <v>CX</v>
          </cell>
          <cell r="H4922" t="str">
            <v>LAMINACION</v>
          </cell>
        </row>
        <row r="4923">
          <cell r="C4923" t="str">
            <v>01-6024</v>
          </cell>
          <cell r="D4923" t="str">
            <v>TXPANP040C002</v>
          </cell>
          <cell r="E4923" t="str">
            <v>PEPSICO ALIMENTOS, S.C.A.</v>
          </cell>
          <cell r="F4923" t="str">
            <v>LAMINACION IMPRESA NATUCHIPS PLATANITOS 42g</v>
          </cell>
          <cell r="G4923" t="str">
            <v>CX</v>
          </cell>
          <cell r="H4923" t="str">
            <v>LAMINACION</v>
          </cell>
        </row>
        <row r="4924">
          <cell r="C4924" t="str">
            <v>01-5953</v>
          </cell>
          <cell r="D4924" t="str">
            <v>TXPATR040C003</v>
          </cell>
          <cell r="E4924" t="str">
            <v>PEPSICO ALIMENTOS, S.C.A.</v>
          </cell>
          <cell r="F4924" t="str">
            <v xml:space="preserve">LAMINACION IMPRESA DE TODITO RESUELTO 40g </v>
          </cell>
          <cell r="G4924" t="str">
            <v>CX</v>
          </cell>
          <cell r="H4924" t="str">
            <v>LAMINACION</v>
          </cell>
        </row>
        <row r="4925">
          <cell r="C4925" t="str">
            <v>01-6030</v>
          </cell>
          <cell r="D4925" t="str">
            <v>TXPATR040E003</v>
          </cell>
          <cell r="E4925" t="str">
            <v>PEPSICO ALIMENTOS, S.C.A.</v>
          </cell>
          <cell r="F4925" t="str">
            <v>LAMINACION IMPRESA DE TODITO RESUELTO 110g</v>
          </cell>
          <cell r="G4925" t="str">
            <v>CX</v>
          </cell>
          <cell r="H4925" t="str">
            <v>LAMINACION</v>
          </cell>
        </row>
        <row r="4926">
          <cell r="C4926" t="str">
            <v>01-5952</v>
          </cell>
          <cell r="D4926" t="str">
            <v>TXPARO040B003</v>
          </cell>
          <cell r="E4926" t="str">
            <v>PEPSICO ALIMENTOS, S.C.A.</v>
          </cell>
          <cell r="F4926" t="str">
            <v>LAMINACION IMPRESA RUFFLES ORIGINAL 36g (LINEA NOSOTRAS)</v>
          </cell>
          <cell r="G4926" t="str">
            <v>CX</v>
          </cell>
          <cell r="H4926" t="str">
            <v>LAMINACION</v>
          </cell>
        </row>
        <row r="4927">
          <cell r="C4927" t="str">
            <v>11-0115</v>
          </cell>
          <cell r="D4927" t="str">
            <v>TXTFCA078A001</v>
          </cell>
          <cell r="E4927" t="str">
            <v>INVERSIONES TORREFACCION DEL CAFÉ, C.A</v>
          </cell>
          <cell r="F4927" t="str">
            <v>LAMINACION IMPRESA CAFÉ  AMANECER TOSTADO GRANO 1000 g</v>
          </cell>
          <cell r="G4927" t="str">
            <v>CX</v>
          </cell>
          <cell r="H4927" t="str">
            <v>LAMINACION</v>
          </cell>
        </row>
        <row r="4928">
          <cell r="C4928" t="str">
            <v>01-6031</v>
          </cell>
          <cell r="D4928" t="str">
            <v>TMAHPG0600001</v>
          </cell>
          <cell r="E4928" t="str">
            <v>ALIMENTOS HEINZ, C.A.</v>
          </cell>
          <cell r="F4928" t="str">
            <v>POLYPOUCH (LAMINADO PARA GELATINA)</v>
          </cell>
          <cell r="G4928" t="str">
            <v>MCL</v>
          </cell>
          <cell r="H4928" t="str">
            <v>CORTE</v>
          </cell>
        </row>
        <row r="4929">
          <cell r="C4929" t="str">
            <v>01-5977</v>
          </cell>
          <cell r="D4929" t="str">
            <v>TMMFPS1050001</v>
          </cell>
          <cell r="E4929" t="str">
            <v>M.F. CONCEPTO CREATIVO C.A</v>
          </cell>
          <cell r="F4929" t="str">
            <v>POLYPOUCH SIN IMPRESIÓN</v>
          </cell>
          <cell r="G4929" t="str">
            <v>MCL</v>
          </cell>
          <cell r="H4929" t="str">
            <v>LAMINACION</v>
          </cell>
        </row>
        <row r="4930">
          <cell r="C4930" t="str">
            <v>01-5927</v>
          </cell>
          <cell r="D4930" t="str">
            <v>TMMCGP228A000</v>
          </cell>
          <cell r="E4930" t="str">
            <v>MORROCEL, C.A.</v>
          </cell>
          <cell r="F4930" t="str">
            <v>LINNER MTP  IMPRESO GARANTIA DE PUREZA</v>
          </cell>
          <cell r="G4930" t="str">
            <v>MCL</v>
          </cell>
          <cell r="H4930" t="str">
            <v>LAMINACION</v>
          </cell>
        </row>
        <row r="4931">
          <cell r="C4931" t="str">
            <v>11-0112</v>
          </cell>
          <cell r="D4931" t="str">
            <v>TXTFCA050B001</v>
          </cell>
          <cell r="E4931" t="str">
            <v>INVERSIONES TORREFACCION DEL CAFÉ, C.A</v>
          </cell>
          <cell r="F4931" t="str">
            <v>LAMINACION IMPRESA CAFÉ AMANECER MOLIDO GOURMET 500g</v>
          </cell>
          <cell r="G4931" t="str">
            <v>CX</v>
          </cell>
          <cell r="H4931" t="str">
            <v>LAMINACION</v>
          </cell>
        </row>
        <row r="4932">
          <cell r="C4932" t="str">
            <v>01-5944</v>
          </cell>
          <cell r="D4932" t="str">
            <v>TXGSAO030A001</v>
          </cell>
          <cell r="E4932" t="str">
            <v>GRASACA GRASAS SAN CARLOS, C.A</v>
          </cell>
          <cell r="F4932" t="str">
            <v>ETIQUETA IMPRESA ACEITE ORIENTAL 828 ml</v>
          </cell>
          <cell r="G4932" t="str">
            <v>CX</v>
          </cell>
          <cell r="H4932" t="str">
            <v>CORTE</v>
          </cell>
        </row>
        <row r="4933">
          <cell r="C4933" t="str">
            <v>01-5945</v>
          </cell>
          <cell r="D4933" t="str">
            <v>TXGSAO030B001</v>
          </cell>
          <cell r="E4933" t="str">
            <v>GRASACA GRASAS SAN CARLOS, C.A</v>
          </cell>
          <cell r="F4933" t="str">
            <v>ETIQUETA IMPRESA ACEITE ORIENTAL 500 ml</v>
          </cell>
          <cell r="G4933" t="str">
            <v>CX</v>
          </cell>
          <cell r="H4933" t="str">
            <v>CORTE</v>
          </cell>
        </row>
        <row r="4934">
          <cell r="C4934" t="str">
            <v>11-0111</v>
          </cell>
          <cell r="D4934" t="str">
            <v>TXTFCA050A001</v>
          </cell>
          <cell r="E4934" t="str">
            <v>INVERSIONES TORREFACCION DEL CAFÉ, C.A</v>
          </cell>
          <cell r="F4934" t="str">
            <v>LAMINACION IMPRESA CAFÉ AMANECER MOLIDO GOURMET 200g</v>
          </cell>
          <cell r="G4934" t="str">
            <v>CX</v>
          </cell>
          <cell r="H4934" t="str">
            <v>LAMINACION</v>
          </cell>
        </row>
        <row r="4935">
          <cell r="C4935" t="str">
            <v>01-5985</v>
          </cell>
          <cell r="D4935" t="str">
            <v>TMAHPG0700001</v>
          </cell>
          <cell r="E4935" t="str">
            <v>ALIMENTOS HEINZ, C.A.</v>
          </cell>
          <cell r="F4935" t="str">
            <v>POLYPOUCH SIN IMPRESIÓN (LAMINADO PARA GELATINA)</v>
          </cell>
          <cell r="G4935" t="str">
            <v>MCL</v>
          </cell>
          <cell r="H4935" t="str">
            <v>LAMINACION</v>
          </cell>
        </row>
        <row r="4936">
          <cell r="C4936" t="str">
            <v>01-6032</v>
          </cell>
          <cell r="D4936" t="str">
            <v>TMMCLU2140001</v>
          </cell>
          <cell r="E4936" t="str">
            <v>MORROCEL, C.A.</v>
          </cell>
          <cell r="F4936" t="str">
            <v>LAMINACION LINNER INDUCCIÓN UNIVERSAL SIN IMPRESIÓN</v>
          </cell>
          <cell r="G4936" t="str">
            <v>MCL</v>
          </cell>
          <cell r="H4936" t="str">
            <v>LAMINACION</v>
          </cell>
        </row>
        <row r="4937">
          <cell r="C4937" t="str">
            <v>11-0110</v>
          </cell>
          <cell r="D4937" t="str">
            <v>TXTFCA036C001</v>
          </cell>
          <cell r="E4937" t="str">
            <v>INVERSIONES TORREFACCION DEL CAFÉ, C.A</v>
          </cell>
          <cell r="F4937" t="str">
            <v xml:space="preserve">LAMINACION IMPRESA CAFÉ AMANECER MOLIDO GOURMET 100g </v>
          </cell>
          <cell r="G4937" t="str">
            <v>CX</v>
          </cell>
          <cell r="H4937" t="str">
            <v>LAMINACION</v>
          </cell>
        </row>
        <row r="4938">
          <cell r="C4938" t="str">
            <v>11-0114</v>
          </cell>
          <cell r="D4938" t="str">
            <v>TXTFDN050A001</v>
          </cell>
          <cell r="E4938" t="str">
            <v>INVERSIONES TORREFACCION DEL CAFÉ, C.A</v>
          </cell>
          <cell r="F4938" t="str">
            <v>LAMINACION IMPRESA CAFÉ DELLA NONNA MOLIDO GOURMET 200 g.</v>
          </cell>
          <cell r="G4938" t="str">
            <v>CX</v>
          </cell>
          <cell r="H4938" t="str">
            <v>LAMINACION</v>
          </cell>
        </row>
        <row r="4939">
          <cell r="C4939" t="str">
            <v>11-0113</v>
          </cell>
          <cell r="D4939" t="str">
            <v>TXTFDN036C001</v>
          </cell>
          <cell r="E4939" t="str">
            <v>INVERSIONES TORREFACCION DEL CAFÉ, C.A</v>
          </cell>
          <cell r="F4939" t="str">
            <v>LAMINACION IMPRESA CAFÉ DELLA NONNA MOLIDO GOURMET 100g</v>
          </cell>
          <cell r="G4939" t="str">
            <v>CX</v>
          </cell>
          <cell r="H4939" t="str">
            <v>LAMINACION</v>
          </cell>
        </row>
        <row r="4940">
          <cell r="C4940" t="str">
            <v>01-6022</v>
          </cell>
          <cell r="D4940" t="str">
            <v>TMTTLU2140002</v>
          </cell>
          <cell r="E4940" t="str">
            <v xml:space="preserve">INDUSTRIAS DE TAPAS TAIME, C.A </v>
          </cell>
          <cell r="F4940" t="str">
            <v>LAMINACION LINNER INDUCCIÓN UNIVERSAL SIN IMPRESIÓN</v>
          </cell>
          <cell r="G4940" t="str">
            <v>MCL</v>
          </cell>
          <cell r="H4940" t="str">
            <v>CORTE</v>
          </cell>
        </row>
        <row r="4941">
          <cell r="C4941" t="str">
            <v>11-0121</v>
          </cell>
          <cell r="D4941" t="str">
            <v>TXAMAM040A003</v>
          </cell>
          <cell r="E4941" t="str">
            <v>AMACORP, C.A.</v>
          </cell>
          <cell r="F4941" t="str">
            <v>ETIQUETA LAMINADA IMPRESA ACEITE AMACORP 900 ml</v>
          </cell>
          <cell r="G4941" t="str">
            <v>CX</v>
          </cell>
          <cell r="H4941" t="str">
            <v>LAMINACION</v>
          </cell>
        </row>
        <row r="4942">
          <cell r="C4942" t="str">
            <v>01-6005</v>
          </cell>
          <cell r="D4942" t="str">
            <v>TXDNAP070C001</v>
          </cell>
          <cell r="E4942" t="str">
            <v>DISTRIBUIDORA NACIONAL 2000, C.A.</v>
          </cell>
          <cell r="F4942" t="str">
            <v>LAMINACION IMPRESA CAFÉ ANZOATEGUI PREMIUN 50g</v>
          </cell>
          <cell r="G4942" t="str">
            <v>CX</v>
          </cell>
          <cell r="H4942" t="str">
            <v>LAMINACION</v>
          </cell>
        </row>
        <row r="4943">
          <cell r="C4943" t="str">
            <v>01-6019</v>
          </cell>
          <cell r="D4943" t="str">
            <v>TMARMZ044B001</v>
          </cell>
          <cell r="E4943" t="str">
            <v>ALFONZO RIVAS &amp; CIA, C.A.</v>
          </cell>
          <cell r="F4943" t="str">
            <v>LAMINACION IMPRESA MAIZINA 400g</v>
          </cell>
          <cell r="G4943" t="str">
            <v>MCL</v>
          </cell>
          <cell r="H4943" t="str">
            <v>LAMINACION</v>
          </cell>
        </row>
        <row r="4944">
          <cell r="C4944" t="str">
            <v>01-0112</v>
          </cell>
          <cell r="D4944" t="str">
            <v>TXTFCA050B001</v>
          </cell>
          <cell r="E4944" t="str">
            <v>INVERSIONES TORREFACCION DEL CAFÉ, C.A</v>
          </cell>
          <cell r="F4944" t="str">
            <v>LAMINACION IMPRESA CAFÉ AMANECER MOLIDO GOURMET 500g</v>
          </cell>
          <cell r="G4944" t="str">
            <v>CX</v>
          </cell>
          <cell r="H4944" t="str">
            <v>LAMINACION</v>
          </cell>
        </row>
        <row r="4945">
          <cell r="C4945" t="str">
            <v>01-6056</v>
          </cell>
          <cell r="D4945" t="str">
            <v>TXCPEM023A001</v>
          </cell>
          <cell r="E4945" t="str">
            <v>CERVECERIA POLAR,C.A.</v>
          </cell>
          <cell r="F4945" t="str">
            <v>ETIQUETA IMPRESA MALTIN POLAR 1,5 L</v>
          </cell>
          <cell r="G4945" t="str">
            <v>CX</v>
          </cell>
          <cell r="H4945" t="str">
            <v>CORTE</v>
          </cell>
        </row>
        <row r="4946">
          <cell r="C4946" t="str">
            <v>01-6042</v>
          </cell>
          <cell r="D4946" t="str">
            <v>TXPCGK023C002</v>
          </cell>
          <cell r="E4946" t="str">
            <v xml:space="preserve">PEPSI-COLA VENEZUELA, C.A. </v>
          </cell>
          <cell r="F4946" t="str">
            <v>ETIQUETA IMPRESA GOLDEN KOLITA 2L</v>
          </cell>
          <cell r="G4946" t="str">
            <v>CX</v>
          </cell>
          <cell r="H4946" t="str">
            <v>CORTE</v>
          </cell>
        </row>
        <row r="4947">
          <cell r="C4947" t="str">
            <v>01-6034</v>
          </cell>
          <cell r="D4947" t="str">
            <v>TXPCGK023C002</v>
          </cell>
          <cell r="E4947" t="str">
            <v xml:space="preserve">PEPSI-COLA VENEZUELA, C.A. </v>
          </cell>
          <cell r="F4947" t="str">
            <v>ETIQUETA IMPRESA GOLDEN KOLITA 2L</v>
          </cell>
          <cell r="G4947" t="str">
            <v>CX</v>
          </cell>
          <cell r="H4947" t="str">
            <v>CORTE</v>
          </cell>
        </row>
        <row r="4948">
          <cell r="C4948" t="str">
            <v>01-6036</v>
          </cell>
          <cell r="D4948" t="str">
            <v>TXPCSC023A002</v>
          </cell>
          <cell r="E4948" t="str">
            <v xml:space="preserve">PEPSI-COLA VENEZUELA, C.A. </v>
          </cell>
          <cell r="F4948" t="str">
            <v>ETIQUETA IMPRESA SEVEN UP CERO 2 L</v>
          </cell>
          <cell r="G4948" t="str">
            <v>CX</v>
          </cell>
          <cell r="H4948" t="str">
            <v>CORTE</v>
          </cell>
        </row>
        <row r="4949">
          <cell r="C4949" t="str">
            <v>01-6002</v>
          </cell>
          <cell r="D4949" t="str">
            <v>TXDNBC070A001</v>
          </cell>
          <cell r="E4949" t="str">
            <v>DISTRIBUIDORA NACIONAL 2000, C.A.</v>
          </cell>
          <cell r="F4949" t="str">
            <v>LAMINACION IMPRESA BUEN CAFÉ PREMIUN 100g</v>
          </cell>
          <cell r="G4949" t="str">
            <v>CX</v>
          </cell>
          <cell r="H4949" t="str">
            <v>LAMINACION</v>
          </cell>
        </row>
        <row r="4950">
          <cell r="C4950" t="str">
            <v>01-6003</v>
          </cell>
          <cell r="D4950" t="str">
            <v>TXDNBC070A002</v>
          </cell>
          <cell r="E4950" t="str">
            <v>DISTRIBUIDORA NACIONAL 2000, C.A.</v>
          </cell>
          <cell r="F4950" t="str">
            <v>LAMINACION IMPRESA BUEN CAFÉ PREMIUN 200g</v>
          </cell>
          <cell r="G4950" t="str">
            <v>CX</v>
          </cell>
          <cell r="H4950" t="str">
            <v>LAMINACION</v>
          </cell>
        </row>
        <row r="4951">
          <cell r="C4951" t="str">
            <v>01-6004</v>
          </cell>
          <cell r="D4951" t="str">
            <v>TXDNBC070B001</v>
          </cell>
          <cell r="E4951" t="str">
            <v>DISTRIBUIDORA NACIONAL 2000, C.A.</v>
          </cell>
          <cell r="F4951" t="str">
            <v>LAMINACION IMPRESA BUEN CAFÉ PREMIUN 500g</v>
          </cell>
          <cell r="G4951" t="str">
            <v>CX</v>
          </cell>
          <cell r="H4951" t="str">
            <v>LAMINACION</v>
          </cell>
        </row>
        <row r="4952">
          <cell r="C4952" t="str">
            <v>01-6058</v>
          </cell>
          <cell r="D4952" t="str">
            <v>TXPAHB059A001</v>
          </cell>
          <cell r="E4952" t="str">
            <v>PRAVENCA,C.A</v>
          </cell>
          <cell r="F4952" t="str">
            <v>LAMINACION IMP. HARINA PRECOCIDA MASIA 900g</v>
          </cell>
          <cell r="G4952" t="str">
            <v>CX</v>
          </cell>
          <cell r="H4952" t="str">
            <v>LAMINACION</v>
          </cell>
        </row>
        <row r="4953">
          <cell r="C4953" t="str">
            <v>01-6000</v>
          </cell>
          <cell r="D4953" t="str">
            <v>TXDNTP066B001</v>
          </cell>
          <cell r="E4953" t="str">
            <v>DISTRIBUIDORA NACIONAL 2000, C.A.</v>
          </cell>
          <cell r="F4953" t="str">
            <v>LAMINACION IMPRESA CAFÉ ANZOATEGUI TOSTADO Y MOLIDO PREMIUM 200g</v>
          </cell>
          <cell r="G4953" t="str">
            <v>CX</v>
          </cell>
          <cell r="H4953" t="str">
            <v>LAMINACION</v>
          </cell>
        </row>
        <row r="4954">
          <cell r="C4954" t="str">
            <v>21-0554</v>
          </cell>
          <cell r="D4954" t="str">
            <v>TXNVCL096A004</v>
          </cell>
          <cell r="E4954" t="str">
            <v>NESTLE VENEZUELA, S.A.</v>
          </cell>
          <cell r="F4954" t="str">
            <v>LAMINACION IMPRESA CERELAC 100g</v>
          </cell>
          <cell r="G4954" t="str">
            <v>CX</v>
          </cell>
          <cell r="H4954" t="str">
            <v>LAMINACION</v>
          </cell>
        </row>
        <row r="4955">
          <cell r="C4955" t="str">
            <v>21-0556</v>
          </cell>
          <cell r="D4955" t="str">
            <v>TXNVCL096C004</v>
          </cell>
          <cell r="E4955" t="str">
            <v>NESTLE VENEZUELA, S.A.</v>
          </cell>
          <cell r="F4955" t="str">
            <v>LAMINACION IMPRESA CERELAC 400g</v>
          </cell>
          <cell r="G4955" t="str">
            <v>CX</v>
          </cell>
          <cell r="H4955" t="str">
            <v>LAMINACION</v>
          </cell>
        </row>
        <row r="4956">
          <cell r="C4956" t="str">
            <v>01-6067</v>
          </cell>
          <cell r="D4956" t="str">
            <v>TMAPAL116B002</v>
          </cell>
          <cell r="E4956" t="str">
            <v>ALIMENTOS POLAR COMERCIAL, C.A.</v>
          </cell>
          <cell r="F4956" t="str">
            <v>ALUMINIO LAMINADO IMPRESO MAVESA 250g(Nuevo Diseño)</v>
          </cell>
          <cell r="G4956" t="str">
            <v>MCL</v>
          </cell>
          <cell r="H4956" t="str">
            <v>LAMINACION</v>
          </cell>
        </row>
        <row r="4957">
          <cell r="C4957" t="str">
            <v>01-6070</v>
          </cell>
          <cell r="D4957" t="str">
            <v>TMAPAL121B002</v>
          </cell>
          <cell r="E4957" t="str">
            <v>ALIMENTOS POLAR COMERCIAL, C.A.</v>
          </cell>
          <cell r="F4957" t="str">
            <v>ALUMINIO LAMINADO IMPRESO MAVESA 250 g</v>
          </cell>
          <cell r="G4957" t="str">
            <v>MCL</v>
          </cell>
          <cell r="H4957" t="str">
            <v>LAMINACION</v>
          </cell>
        </row>
        <row r="4958">
          <cell r="C4958" t="str">
            <v>01-6069</v>
          </cell>
          <cell r="D4958" t="str">
            <v>TMAPAL121A002</v>
          </cell>
          <cell r="E4958" t="str">
            <v>ALIMENTOS POLAR COMERCIAL, C.A.</v>
          </cell>
          <cell r="F4958" t="str">
            <v>ALUMINIO LAMINADO IMPRESO MAVESA 500g</v>
          </cell>
          <cell r="G4958" t="str">
            <v>MCL</v>
          </cell>
          <cell r="H4958" t="str">
            <v>LAMINACION</v>
          </cell>
        </row>
        <row r="4959">
          <cell r="C4959" t="str">
            <v>01-6066</v>
          </cell>
          <cell r="D4959" t="str">
            <v>TMAPAL116A002</v>
          </cell>
          <cell r="E4959" t="str">
            <v>ALIMENTOS POLAR COMERCIAL, C.A.</v>
          </cell>
          <cell r="F4959" t="str">
            <v>ALUMINIO LAMINADO IMPRESO MAVESA 500g(Nuevo Diseño)</v>
          </cell>
          <cell r="G4959" t="str">
            <v>MCL</v>
          </cell>
          <cell r="H4959" t="str">
            <v>LAMINACION</v>
          </cell>
        </row>
        <row r="4960">
          <cell r="C4960" t="str">
            <v>01-6068</v>
          </cell>
          <cell r="D4960" t="str">
            <v>TMAPAL121C002</v>
          </cell>
          <cell r="E4960" t="str">
            <v>ALIMENTOS POLAR COMERCIAL, C.A.</v>
          </cell>
          <cell r="F4960" t="str">
            <v>ALUMINIO LAMINADO IMPRESO MAVESA 1 Kg</v>
          </cell>
          <cell r="G4960" t="str">
            <v>MCL</v>
          </cell>
          <cell r="H4960" t="str">
            <v>LAMINACION</v>
          </cell>
        </row>
        <row r="4961">
          <cell r="C4961" t="str">
            <v>01-6065</v>
          </cell>
          <cell r="D4961" t="str">
            <v>TMAPAL116C002</v>
          </cell>
          <cell r="E4961" t="str">
            <v>ALIMENTOS POLAR COMERCIAL, C.A.</v>
          </cell>
          <cell r="F4961" t="str">
            <v>ALUMINIO LAMINADO IMPRESO MAVESA 1 Kg</v>
          </cell>
          <cell r="G4961" t="str">
            <v>MCL</v>
          </cell>
          <cell r="H4961" t="str">
            <v>LAMINACION</v>
          </cell>
        </row>
        <row r="4962">
          <cell r="C4962" t="str">
            <v>01-6074</v>
          </cell>
          <cell r="D4962" t="str">
            <v>TMPEGP228A004</v>
          </cell>
          <cell r="E4962" t="str">
            <v>PLASTICOS ESTUGAL C.A.</v>
          </cell>
          <cell r="F4962" t="str">
            <v>LINNER MTP  IMPRESO GARANTIA DE PUREZA</v>
          </cell>
          <cell r="G4962" t="str">
            <v>MCL</v>
          </cell>
          <cell r="H4962" t="str">
            <v>CORTE</v>
          </cell>
        </row>
        <row r="4963">
          <cell r="C4963" t="str">
            <v>01-6071</v>
          </cell>
          <cell r="D4963" t="str">
            <v>TMAPAL121B001</v>
          </cell>
          <cell r="E4963" t="str">
            <v>ALIMENTOS POLAR COMERCIAL, C.A.</v>
          </cell>
          <cell r="F4963" t="str">
            <v>ALUMINIO LAMINADO IMPRESO MAVESA 250 g</v>
          </cell>
          <cell r="G4963" t="str">
            <v>MCL</v>
          </cell>
          <cell r="H4963" t="str">
            <v>LAMINACION</v>
          </cell>
        </row>
        <row r="4964">
          <cell r="C4964" t="str">
            <v>01-6073</v>
          </cell>
          <cell r="D4964" t="str">
            <v>TMMCGP228A001</v>
          </cell>
          <cell r="E4964" t="str">
            <v>PLASTICOS ESTUGAL C.A.</v>
          </cell>
          <cell r="F4964" t="str">
            <v>LINER MTP IMPRESO GARANTIA DE PUREZA</v>
          </cell>
          <cell r="G4964" t="str">
            <v>MCL</v>
          </cell>
          <cell r="H4964" t="str">
            <v>LAMINACION</v>
          </cell>
        </row>
        <row r="4965">
          <cell r="C4965" t="str">
            <v>01-6072</v>
          </cell>
          <cell r="D4965" t="str">
            <v>TMAPAL121A001</v>
          </cell>
          <cell r="E4965" t="str">
            <v>ALIMENTOS POLAR COMERCIAL, C.A.</v>
          </cell>
          <cell r="F4965" t="str">
            <v>ALUMINIO LAMINADO IMPRESO MAVESA 500g</v>
          </cell>
          <cell r="G4965" t="str">
            <v>MCL</v>
          </cell>
          <cell r="H4965" t="str">
            <v>LAMINACION</v>
          </cell>
        </row>
        <row r="4966">
          <cell r="C4966" t="str">
            <v>01-6059</v>
          </cell>
          <cell r="D4966" t="str">
            <v>TXPCGU023A001</v>
          </cell>
          <cell r="E4966" t="str">
            <v xml:space="preserve">PEPSI-COLA VENEZUELA, C.A. </v>
          </cell>
          <cell r="F4966" t="str">
            <v>ETIQUETA IMPRESA GOLDEN UVA 2L</v>
          </cell>
          <cell r="G4966" t="str">
            <v>CX</v>
          </cell>
          <cell r="H4966" t="str">
            <v>CORTE</v>
          </cell>
        </row>
        <row r="4967">
          <cell r="C4967" t="str">
            <v>01-6060</v>
          </cell>
          <cell r="D4967" t="str">
            <v>TXPCGU023A001</v>
          </cell>
          <cell r="E4967" t="str">
            <v xml:space="preserve">PEPSI-COLA VENEZUELA, C.A. </v>
          </cell>
          <cell r="F4967" t="str">
            <v>ETIQUETA IMPRESA GOLDEN UVA 2L</v>
          </cell>
          <cell r="G4967" t="str">
            <v>CX</v>
          </cell>
          <cell r="H4967" t="str">
            <v>CORTE</v>
          </cell>
        </row>
        <row r="4968">
          <cell r="C4968" t="str">
            <v>01-6001</v>
          </cell>
          <cell r="D4968" t="str">
            <v>TXDNTP066C001</v>
          </cell>
          <cell r="E4968" t="str">
            <v>DISTRIBUIDORA NACIONAL 2000, C.A.</v>
          </cell>
          <cell r="F4968" t="str">
            <v>LAMINACION IMPRESA CAFÉ ANZOATEGUI TOSTADO Y MOLIDO PREMIUM 500g</v>
          </cell>
          <cell r="G4968" t="str">
            <v>CX</v>
          </cell>
          <cell r="H4968" t="str">
            <v>LAMINACION</v>
          </cell>
        </row>
        <row r="4969">
          <cell r="C4969" t="str">
            <v>01-6023</v>
          </cell>
          <cell r="D4969" t="str">
            <v>TMAHSC083C003</v>
          </cell>
          <cell r="E4969" t="str">
            <v>ALIMENTOS HEINZ, C.A.</v>
          </cell>
          <cell r="F4969" t="str">
            <v>LAMINACION IMPRESA GELATINA SONRISSA FRAMBUESA 132g.</v>
          </cell>
          <cell r="G4969" t="str">
            <v>MCL</v>
          </cell>
          <cell r="H4969" t="str">
            <v>LAMINACION</v>
          </cell>
        </row>
        <row r="4970">
          <cell r="C4970" t="str">
            <v>21-0575</v>
          </cell>
          <cell r="D4970" t="str">
            <v>TXSPSP035B002</v>
          </cell>
          <cell r="E4970" t="str">
            <v>C.A. SUCESORA DE JOSE PUIG &amp; CIA</v>
          </cell>
          <cell r="F4970" t="str">
            <v>ENVOLTORIO EXTERNO IMPRESO SODA PUIG 240g</v>
          </cell>
          <cell r="G4970" t="str">
            <v>CX</v>
          </cell>
          <cell r="H4970" t="str">
            <v>LAMINACION</v>
          </cell>
        </row>
        <row r="4971">
          <cell r="C4971" t="str">
            <v>01-6017</v>
          </cell>
          <cell r="D4971" t="str">
            <v>TMAHSK086A002</v>
          </cell>
          <cell r="E4971" t="str">
            <v>ALIMENTOS HEINZ, C.A.</v>
          </cell>
          <cell r="F4971" t="str">
            <v>LAMINACION IMPRESA SACHET KETCHUP 10g (frente)</v>
          </cell>
          <cell r="G4971" t="str">
            <v>MCL</v>
          </cell>
          <cell r="H4971" t="str">
            <v>LAMINACION</v>
          </cell>
        </row>
        <row r="4972">
          <cell r="C4972" t="str">
            <v>01-6018</v>
          </cell>
          <cell r="D4972" t="str">
            <v>TMAHSK086B003</v>
          </cell>
          <cell r="E4972" t="str">
            <v>ALIMENTOS HEINZ, C.A.</v>
          </cell>
          <cell r="F4972" t="str">
            <v>LAMINACION IMPRESA SACHET KETCHUP 10g (dorso)</v>
          </cell>
          <cell r="G4972" t="str">
            <v>MCL</v>
          </cell>
          <cell r="H4972" t="str">
            <v>LAMINACION</v>
          </cell>
        </row>
        <row r="4973">
          <cell r="C4973" t="str">
            <v>11-0122</v>
          </cell>
          <cell r="D4973" t="str">
            <v>TXAMMA040A001</v>
          </cell>
          <cell r="E4973" t="str">
            <v>AMACORP, C.A.</v>
          </cell>
          <cell r="F4973" t="str">
            <v>ETIQUETA LAMINADA IMPRESA MAYONESA AMACORP 175g</v>
          </cell>
          <cell r="G4973" t="str">
            <v>CX</v>
          </cell>
          <cell r="H4973" t="str">
            <v>LAMINACION</v>
          </cell>
        </row>
        <row r="4974">
          <cell r="C4974" t="str">
            <v>11-0123</v>
          </cell>
          <cell r="D4974" t="str">
            <v>TXAMMA040B001</v>
          </cell>
          <cell r="E4974" t="str">
            <v>AMACORP, C.A.</v>
          </cell>
          <cell r="F4974" t="str">
            <v>ETIQUETA LAMINADA IMPRESA MAYONESA AMACORP 445g</v>
          </cell>
          <cell r="G4974" t="str">
            <v>CX</v>
          </cell>
          <cell r="H4974" t="str">
            <v>LAMINACION</v>
          </cell>
        </row>
        <row r="4975">
          <cell r="C4975" t="str">
            <v>01-6021</v>
          </cell>
          <cell r="D4975" t="str">
            <v>TMTTLU2140001</v>
          </cell>
          <cell r="E4975" t="str">
            <v>INDUSTRIAS DE TAPAS TAIME, C.A .</v>
          </cell>
          <cell r="F4975" t="str">
            <v>LAMINACION LINER INDUCCION UNIVERSAL SIN IMPRESIÓN</v>
          </cell>
          <cell r="G4975" t="str">
            <v>MCL</v>
          </cell>
          <cell r="H4975" t="str">
            <v>CORTE</v>
          </cell>
        </row>
        <row r="4976">
          <cell r="C4976" t="str">
            <v>11-0124</v>
          </cell>
          <cell r="D4976" t="str">
            <v>TMECRM0990001</v>
          </cell>
          <cell r="E4976" t="str">
            <v>EMPACARIBE, C.A.</v>
          </cell>
          <cell r="F4976" t="str">
            <v>LAMINACION LINER RM 511 SIN IMPRESIÓN</v>
          </cell>
          <cell r="G4976" t="str">
            <v>MCL</v>
          </cell>
          <cell r="H4976" t="str">
            <v>LAMINACION</v>
          </cell>
        </row>
        <row r="4977">
          <cell r="C4977" t="str">
            <v>01-6075</v>
          </cell>
          <cell r="D4977" t="str">
            <v>TMMCGP228A000</v>
          </cell>
          <cell r="E4977" t="str">
            <v>MORROCEL, C.A.</v>
          </cell>
          <cell r="F4977" t="str">
            <v>LINNER MTP  IMPRESO GARANTIA DE PUREZA</v>
          </cell>
          <cell r="G4977" t="str">
            <v>MCL</v>
          </cell>
          <cell r="H4977" t="str">
            <v>LAMINACION</v>
          </cell>
        </row>
        <row r="4978">
          <cell r="C4978" t="str">
            <v>01-6076</v>
          </cell>
          <cell r="D4978" t="str">
            <v>TXAFAL057A001</v>
          </cell>
          <cell r="E4978" t="str">
            <v>FINA ARROZ C.A</v>
          </cell>
          <cell r="F4978" t="str">
            <v>EMPAQUE IMPRESO ARROZ LOLA 800g</v>
          </cell>
          <cell r="G4978" t="str">
            <v>CX</v>
          </cell>
          <cell r="H4978" t="str">
            <v>CORTE</v>
          </cell>
        </row>
        <row r="4979">
          <cell r="C4979" t="str">
            <v>01-6061</v>
          </cell>
          <cell r="D4979" t="str">
            <v>TXCVNB044A001</v>
          </cell>
          <cell r="E4979" t="str">
            <v>INDUSTRIAS NEVEX-VEN,C.A</v>
          </cell>
          <cell r="F4979" t="str">
            <v>ETIQUETA LAMINADA IMPRESA CLORO NEVEX BEBE 1L</v>
          </cell>
          <cell r="G4979" t="str">
            <v>CX</v>
          </cell>
          <cell r="H4979" t="str">
            <v>LAMINACION</v>
          </cell>
        </row>
        <row r="4980">
          <cell r="C4980" t="str">
            <v>01-6062</v>
          </cell>
          <cell r="D4980" t="str">
            <v>TXCVNL044A001</v>
          </cell>
          <cell r="E4980" t="str">
            <v>INDUSTRIAS NEVEX-VEN,C.A</v>
          </cell>
          <cell r="F4980" t="str">
            <v>ETIQUETA LAMINADA IMPRESA CLORO NEVEX LAVANDA 1L</v>
          </cell>
          <cell r="G4980" t="str">
            <v>CX</v>
          </cell>
          <cell r="H4980" t="str">
            <v>LAMINACION</v>
          </cell>
        </row>
        <row r="4981">
          <cell r="C4981" t="str">
            <v>01-6063</v>
          </cell>
          <cell r="D4981" t="str">
            <v>TXCVNM044A001</v>
          </cell>
          <cell r="E4981" t="str">
            <v>INDUSTRIAS NEVEX-VEN,C.A</v>
          </cell>
          <cell r="F4981" t="str">
            <v>ETIQUETA LAMINADA IMPRESA CLORO NEVEX LIMON 1L</v>
          </cell>
          <cell r="G4981" t="str">
            <v>CX</v>
          </cell>
          <cell r="H4981" t="str">
            <v>LAMINACION</v>
          </cell>
        </row>
        <row r="4982">
          <cell r="C4982" t="str">
            <v>01-6064</v>
          </cell>
          <cell r="D4982" t="str">
            <v>TXCVNR044A001</v>
          </cell>
          <cell r="E4982" t="str">
            <v>INDUSTRIAS NEVEX-VEN,C.A</v>
          </cell>
          <cell r="F4982" t="str">
            <v>ETIQUETA LAMINADA IMPRESA CLORO NEVEX REGULAR 1L</v>
          </cell>
          <cell r="G4982" t="str">
            <v>CX</v>
          </cell>
          <cell r="H4982" t="str">
            <v>LAMINACION</v>
          </cell>
        </row>
        <row r="4983">
          <cell r="C4983" t="str">
            <v>01-6079</v>
          </cell>
          <cell r="D4983" t="str">
            <v>TXPAHB059A002</v>
          </cell>
          <cell r="E4983" t="str">
            <v>PRAVENCA,C.A</v>
          </cell>
          <cell r="F4983" t="str">
            <v>LAMINACION IMP. HARINA PRECOCIDA MASIA 900g</v>
          </cell>
          <cell r="G4983" t="str">
            <v>CX</v>
          </cell>
          <cell r="H4983" t="str">
            <v>LAMINACION</v>
          </cell>
        </row>
        <row r="4984">
          <cell r="C4984" t="str">
            <v>01-6078</v>
          </cell>
          <cell r="D4984" t="str">
            <v>TMCCTM1270001</v>
          </cell>
          <cell r="E4984" t="str">
            <v>PRODUCTOS ALIMENTOS COOK CHILL, C.A.</v>
          </cell>
          <cell r="F4984" t="str">
            <v>LAMINACION TAPAS MINITINA SIN IMPRESIÓN</v>
          </cell>
          <cell r="G4984" t="str">
            <v>MCL</v>
          </cell>
          <cell r="H4984" t="str">
            <v>LAMINACION</v>
          </cell>
        </row>
        <row r="4985">
          <cell r="C4985" t="str">
            <v>01-6080</v>
          </cell>
          <cell r="D4985" t="str">
            <v>TXPAHB059A001</v>
          </cell>
          <cell r="E4985" t="str">
            <v>PRAVENCA,C.A</v>
          </cell>
          <cell r="F4985" t="str">
            <v>LAMINACION IMP. HARINA PRECOCIDA MASIA 900g</v>
          </cell>
          <cell r="G4985" t="str">
            <v>CX</v>
          </cell>
          <cell r="H4985" t="str">
            <v>LAMINACION</v>
          </cell>
        </row>
        <row r="4986">
          <cell r="C4986" t="str">
            <v>21-0553</v>
          </cell>
          <cell r="D4986" t="str">
            <v>TXNVCL096C004</v>
          </cell>
          <cell r="E4986" t="str">
            <v>NESTLE VENEZUELA, S.A.</v>
          </cell>
          <cell r="F4986" t="str">
            <v>LAMINACION IMPRESA CERELAC 400g</v>
          </cell>
          <cell r="G4986" t="str">
            <v>CX</v>
          </cell>
          <cell r="H4986" t="str">
            <v>LAMINACION</v>
          </cell>
        </row>
        <row r="4987">
          <cell r="C4987" t="str">
            <v>01-6052</v>
          </cell>
          <cell r="D4987" t="str">
            <v>TXPCGK023C002</v>
          </cell>
          <cell r="E4987" t="str">
            <v xml:space="preserve">PEPSI-COLA VENEZUELA, C.A. </v>
          </cell>
          <cell r="F4987" t="str">
            <v>ETIQUETA IMPRESA GOLDEN KOLITA 2L</v>
          </cell>
          <cell r="G4987" t="str">
            <v>CX</v>
          </cell>
          <cell r="H4987" t="str">
            <v>CORTE</v>
          </cell>
        </row>
        <row r="4988">
          <cell r="C4988" t="str">
            <v>01-6043</v>
          </cell>
          <cell r="D4988" t="str">
            <v>TXPCGK023B001</v>
          </cell>
          <cell r="E4988" t="str">
            <v xml:space="preserve">PEPSI-COLA VENEZUELA, C.A. </v>
          </cell>
          <cell r="F4988" t="str">
            <v>ETIQUETA IMPRESA GOLDEN KOLITA 1,5 L</v>
          </cell>
          <cell r="G4988" t="str">
            <v>CX</v>
          </cell>
          <cell r="H4988" t="str">
            <v>CORTE</v>
          </cell>
        </row>
        <row r="4989">
          <cell r="C4989" t="str">
            <v>01-6038</v>
          </cell>
          <cell r="D4989" t="str">
            <v>TXPCGM023C001</v>
          </cell>
          <cell r="E4989" t="str">
            <v xml:space="preserve">PEPSI-COLA VENEZUELA, C.A. </v>
          </cell>
          <cell r="F4989" t="str">
            <v>ETIQUETA IMPRESA GOLDEN MANZANA 2L</v>
          </cell>
          <cell r="G4989" t="str">
            <v>CX</v>
          </cell>
          <cell r="H4989" t="str">
            <v>CORTE</v>
          </cell>
        </row>
        <row r="4990">
          <cell r="C4990" t="str">
            <v>01-6049</v>
          </cell>
          <cell r="D4990" t="str">
            <v>TXPCGM023C001</v>
          </cell>
          <cell r="E4990" t="str">
            <v xml:space="preserve">PEPSI-COLA VENEZUELA, C.A. </v>
          </cell>
          <cell r="F4990" t="str">
            <v>ETIQUETA IMPRESA GOLDEN MANZANA 2L</v>
          </cell>
          <cell r="G4990" t="str">
            <v>CX</v>
          </cell>
          <cell r="H4990" t="str">
            <v>CORTE</v>
          </cell>
        </row>
        <row r="4991">
          <cell r="C4991" t="str">
            <v>01-6055</v>
          </cell>
          <cell r="D4991" t="str">
            <v>TXPCGM023C001</v>
          </cell>
          <cell r="E4991" t="str">
            <v xml:space="preserve">PEPSI-COLA VENEZUELA, C.A. </v>
          </cell>
          <cell r="F4991" t="str">
            <v>ETIQUETA IMPRESA GOLDEN MANZANA 2L</v>
          </cell>
          <cell r="G4991" t="str">
            <v>CX</v>
          </cell>
          <cell r="H4991" t="str">
            <v>CORTE</v>
          </cell>
        </row>
        <row r="4992">
          <cell r="C4992" t="str">
            <v>01-6039</v>
          </cell>
          <cell r="D4992" t="str">
            <v>TXPCGU023B001</v>
          </cell>
          <cell r="E4992" t="str">
            <v xml:space="preserve">PEPSI-COLA VENEZUELA, C.A. </v>
          </cell>
          <cell r="F4992" t="str">
            <v>ETIQUETA IMPRESA GOLDEN UVA 1,5L</v>
          </cell>
          <cell r="G4992" t="str">
            <v>CX</v>
          </cell>
          <cell r="H4992" t="str">
            <v>CORTE</v>
          </cell>
        </row>
        <row r="4993">
          <cell r="C4993" t="str">
            <v>01-6050</v>
          </cell>
          <cell r="D4993" t="str">
            <v>TXPCGU023B001</v>
          </cell>
          <cell r="E4993" t="str">
            <v xml:space="preserve">PEPSI-COLA VENEZUELA, C.A. </v>
          </cell>
          <cell r="F4993" t="str">
            <v>ETIQUETA IMPRESA GOLDEN UVA 1,5L</v>
          </cell>
          <cell r="G4993" t="str">
            <v>CX</v>
          </cell>
          <cell r="H4993" t="str">
            <v>CORTE</v>
          </cell>
        </row>
        <row r="4994">
          <cell r="C4994" t="str">
            <v>01-6046</v>
          </cell>
          <cell r="D4994" t="str">
            <v>TXPCSC023C002</v>
          </cell>
          <cell r="E4994" t="str">
            <v xml:space="preserve">PEPSI-COLA VENEZUELA, C.A. </v>
          </cell>
          <cell r="F4994" t="str">
            <v>ETIQUETA IMPRESA SEVEN UP CERO 1,5 L</v>
          </cell>
          <cell r="G4994" t="str">
            <v>CX</v>
          </cell>
          <cell r="H4994" t="str">
            <v>CORTE</v>
          </cell>
        </row>
        <row r="4995">
          <cell r="C4995" t="str">
            <v>01-6054</v>
          </cell>
          <cell r="D4995" t="str">
            <v>TXPCSC023C002</v>
          </cell>
          <cell r="E4995" t="str">
            <v xml:space="preserve">PEPSI-COLA VENEZUELA, C.A. </v>
          </cell>
          <cell r="F4995" t="str">
            <v>ETIQUETA IMPRESA SEVEN UP CERO 1,5 L</v>
          </cell>
          <cell r="G4995" t="str">
            <v>CX</v>
          </cell>
          <cell r="H4995" t="str">
            <v>CORTE</v>
          </cell>
        </row>
        <row r="4996">
          <cell r="C4996" t="str">
            <v>01-6040</v>
          </cell>
          <cell r="D4996" t="str">
            <v>TXPCGP023B001</v>
          </cell>
          <cell r="E4996" t="str">
            <v xml:space="preserve">PEPSI-COLA VENEZUELA, C.A. </v>
          </cell>
          <cell r="F4996" t="str">
            <v>ETIQUETA IMPRESA GOLDEN PIÑA 1,5L</v>
          </cell>
          <cell r="G4996" t="str">
            <v>CX</v>
          </cell>
          <cell r="H4996" t="str">
            <v>CORTE</v>
          </cell>
        </row>
        <row r="4997">
          <cell r="C4997" t="str">
            <v>01-6033</v>
          </cell>
          <cell r="D4997" t="str">
            <v>TXPCSC023D001</v>
          </cell>
          <cell r="E4997" t="str">
            <v xml:space="preserve">PEPSI-COLA VENEZUELA, C.A. </v>
          </cell>
          <cell r="F4997" t="str">
            <v>ETIQUETA IMPRESA SEVEN UP CERO 1 L</v>
          </cell>
          <cell r="G4997" t="str">
            <v>CX</v>
          </cell>
          <cell r="H4997" t="str">
            <v>CORTE</v>
          </cell>
        </row>
        <row r="4998">
          <cell r="C4998" t="str">
            <v>01-6041</v>
          </cell>
          <cell r="D4998" t="str">
            <v>TXPCSC023D001</v>
          </cell>
          <cell r="E4998" t="str">
            <v xml:space="preserve">PEPSI-COLA VENEZUELA, C.A. </v>
          </cell>
          <cell r="F4998" t="str">
            <v>ETIQUETA IMPRESA SEVEN UP CERO 1 L</v>
          </cell>
          <cell r="G4998" t="str">
            <v>CX</v>
          </cell>
          <cell r="H4998" t="str">
            <v>CORTE</v>
          </cell>
        </row>
        <row r="4999">
          <cell r="C4999" t="str">
            <v>01-6047</v>
          </cell>
          <cell r="D4999" t="str">
            <v>TXPCSC023A002</v>
          </cell>
          <cell r="E4999" t="str">
            <v xml:space="preserve">PEPSI-COLA VENEZUELA, C.A. </v>
          </cell>
          <cell r="F4999" t="str">
            <v>ETIQUETA IMPRESA SEVEN UP CERO 2 L</v>
          </cell>
          <cell r="G4999" t="str">
            <v>CX</v>
          </cell>
          <cell r="H4999" t="str">
            <v>CORTE</v>
          </cell>
        </row>
        <row r="5000">
          <cell r="C5000" t="str">
            <v>01-6051</v>
          </cell>
          <cell r="D5000" t="str">
            <v>TXPCGP023B001</v>
          </cell>
          <cell r="E5000" t="str">
            <v xml:space="preserve">PEPSI-COLA VENEZUELA, C.A. </v>
          </cell>
          <cell r="F5000" t="str">
            <v>ETIQUETA IMPRESA GOLDEN PIÑA 1,5L</v>
          </cell>
          <cell r="G5000" t="str">
            <v>CX</v>
          </cell>
          <cell r="H5000" t="str">
            <v>CORTE</v>
          </cell>
        </row>
        <row r="5001">
          <cell r="C5001" t="str">
            <v>01-5995</v>
          </cell>
          <cell r="D5001" t="str">
            <v>TMAWPP0460001</v>
          </cell>
          <cell r="E5001" t="str">
            <v>ALUW-WARE PRODUCTOS DE ALUMINIO C.A.</v>
          </cell>
          <cell r="F5001" t="str">
            <v>PAPEL DOBLE PARAFINADO SIN IMPRESIÓN</v>
          </cell>
          <cell r="G5001" t="str">
            <v>MCL</v>
          </cell>
          <cell r="H5001" t="str">
            <v>CORTE</v>
          </cell>
        </row>
        <row r="5002">
          <cell r="C5002" t="str">
            <v>21-0570</v>
          </cell>
          <cell r="D5002" t="str">
            <v>TXSPBC050A003</v>
          </cell>
          <cell r="E5002" t="str">
            <v>C.A. SUCESORA DE JOSE PUIG &amp; CIA</v>
          </cell>
          <cell r="F5002" t="str">
            <v>LAMINACION IMPRESA BROWNIES CHOCOLATE 175g</v>
          </cell>
          <cell r="G5002" t="str">
            <v>CX</v>
          </cell>
          <cell r="H5002" t="str">
            <v>LAMINACION</v>
          </cell>
        </row>
        <row r="5003">
          <cell r="C5003" t="str">
            <v>01-6035</v>
          </cell>
          <cell r="D5003" t="str">
            <v>TXPCPF023C003</v>
          </cell>
          <cell r="E5003" t="str">
            <v xml:space="preserve">PEPSI-COLA VENEZUELA, C.A. </v>
          </cell>
          <cell r="F5003" t="str">
            <v>ETIQUETA IMPRESA PEPSI FREE 2 L</v>
          </cell>
          <cell r="G5003" t="str">
            <v>CX</v>
          </cell>
          <cell r="H5003" t="str">
            <v>CORTE</v>
          </cell>
        </row>
        <row r="5004">
          <cell r="C5004" t="str">
            <v>01-6044</v>
          </cell>
          <cell r="D5004" t="str">
            <v>TXPCPF023C003</v>
          </cell>
          <cell r="E5004" t="str">
            <v xml:space="preserve">PEPSI-COLA VENEZUELA, C.A. </v>
          </cell>
          <cell r="F5004" t="str">
            <v>ETIQUETA IMPRESA PEPSI FREE 2 L</v>
          </cell>
          <cell r="G5004" t="str">
            <v>CX</v>
          </cell>
          <cell r="H5004" t="str">
            <v>CORTE</v>
          </cell>
        </row>
        <row r="5005">
          <cell r="C5005" t="str">
            <v>01-6082</v>
          </cell>
          <cell r="D5005" t="str">
            <v>TXIJDC023B001</v>
          </cell>
          <cell r="E5005" t="str">
            <v>INDUSTRIAS VENEZOLANA DE BEBIDAS JAU C.A</v>
          </cell>
          <cell r="F5005" t="str">
            <v>ETIQUETA IMPRESA DRINK COLA 400 ml</v>
          </cell>
          <cell r="G5005" t="str">
            <v>CX</v>
          </cell>
          <cell r="H5005" t="str">
            <v>CORTE</v>
          </cell>
        </row>
        <row r="5006">
          <cell r="C5006" t="str">
            <v>01-6045</v>
          </cell>
          <cell r="D5006" t="str">
            <v>TXPCPF023B003</v>
          </cell>
          <cell r="E5006" t="str">
            <v xml:space="preserve">PEPSI-COLA VENEZUELA, C.A. </v>
          </cell>
          <cell r="F5006" t="str">
            <v>ETIQUETA IMPRESA PEPSI FREE 1,5 L</v>
          </cell>
          <cell r="G5006" t="str">
            <v>CX</v>
          </cell>
          <cell r="H5006" t="str">
            <v>CORTE</v>
          </cell>
        </row>
        <row r="5007">
          <cell r="C5007" t="str">
            <v>01-6053</v>
          </cell>
          <cell r="D5007" t="str">
            <v>TXPCPF023B003</v>
          </cell>
          <cell r="E5007" t="str">
            <v xml:space="preserve">PEPSI-COLA VENEZUELA, C.A. </v>
          </cell>
          <cell r="F5007" t="str">
            <v>ETIQUETA IMPRESA PEPSI FREE 1,5 L</v>
          </cell>
          <cell r="G5007" t="str">
            <v>CX</v>
          </cell>
          <cell r="H5007" t="str">
            <v>CORTE</v>
          </cell>
        </row>
        <row r="5008">
          <cell r="C5008" t="str">
            <v>01-6037</v>
          </cell>
          <cell r="D5008" t="str">
            <v>TXPCEP023B003</v>
          </cell>
          <cell r="E5008" t="str">
            <v xml:space="preserve">PEPSI-COLA VENEZUELA, C.A. </v>
          </cell>
          <cell r="F5008" t="str">
            <v>ETIQUETA IMPRESA PEPSI FREE 1 L</v>
          </cell>
          <cell r="G5008" t="str">
            <v>CX</v>
          </cell>
          <cell r="H5008" t="str">
            <v>CORTE</v>
          </cell>
        </row>
        <row r="5009">
          <cell r="C5009" t="str">
            <v>01-6048</v>
          </cell>
          <cell r="D5009" t="str">
            <v>TXPCEP023B003</v>
          </cell>
          <cell r="E5009" t="str">
            <v xml:space="preserve">PEPSI-COLA VENEZUELA, C.A. </v>
          </cell>
          <cell r="F5009" t="str">
            <v>ETIQUETA IMPRESA PEPSI FREE 1 L</v>
          </cell>
          <cell r="G5009" t="str">
            <v>CX</v>
          </cell>
          <cell r="H5009" t="str">
            <v>CORTE</v>
          </cell>
        </row>
        <row r="5010">
          <cell r="C5010" t="str">
            <v>11-0128</v>
          </cell>
          <cell r="D5010" t="str">
            <v>TXECAC028A001</v>
          </cell>
          <cell r="E5010" t="str">
            <v>EMBOTELLADORA CRISTAL;C.A.</v>
          </cell>
          <cell r="F5010" t="str">
            <v xml:space="preserve">ETIQUETA IMPRESA AGUA MINERAL CRYSTAL 330 cm³ </v>
          </cell>
          <cell r="G5010" t="str">
            <v>CX</v>
          </cell>
          <cell r="H5010" t="str">
            <v>CORTE</v>
          </cell>
        </row>
        <row r="5011">
          <cell r="C5011" t="str">
            <v>01-6104</v>
          </cell>
          <cell r="D5011" t="str">
            <v>TXCLCM025A001</v>
          </cell>
          <cell r="E5011" t="str">
            <v>CELOVEN, C.A.</v>
          </cell>
          <cell r="F5011" t="str">
            <v>BOPP IMPRESO CINTA MRW</v>
          </cell>
          <cell r="G5011" t="str">
            <v>cx</v>
          </cell>
          <cell r="H5011" t="str">
            <v>CORTE</v>
          </cell>
        </row>
        <row r="5012">
          <cell r="C5012" t="str">
            <v>11-0127</v>
          </cell>
          <cell r="D5012" t="str">
            <v>TXECEC028D001</v>
          </cell>
          <cell r="E5012" t="str">
            <v>EMBOTELLADORA CRISTAL;C.A.</v>
          </cell>
          <cell r="F5012" t="str">
            <v xml:space="preserve">ETIQUETA IMPRESA AGUA CRYSTAL 600 cm³ </v>
          </cell>
          <cell r="G5012" t="str">
            <v>CX</v>
          </cell>
          <cell r="H5012" t="str">
            <v>CORTE</v>
          </cell>
        </row>
        <row r="5013">
          <cell r="C5013" t="str">
            <v>11-0126</v>
          </cell>
          <cell r="D5013" t="str">
            <v>TXECEC028D001</v>
          </cell>
          <cell r="E5013" t="str">
            <v>EMBOTELLADORA CRISTAL;C.A.</v>
          </cell>
          <cell r="F5013" t="str">
            <v xml:space="preserve">ETIQUETA IMPRESA AGUA CRYSTAL 600 cm³ </v>
          </cell>
          <cell r="G5013" t="str">
            <v>CX</v>
          </cell>
          <cell r="H5013" t="str">
            <v>CORTE</v>
          </cell>
        </row>
        <row r="5014">
          <cell r="E5014" t="str">
            <v/>
          </cell>
          <cell r="F5014" t="str">
            <v/>
          </cell>
          <cell r="G5014" t="str">
            <v/>
          </cell>
          <cell r="H5014" t="str">
            <v/>
          </cell>
        </row>
        <row r="5015">
          <cell r="E5015" t="str">
            <v/>
          </cell>
          <cell r="F5015" t="str">
            <v/>
          </cell>
          <cell r="G5015" t="str">
            <v/>
          </cell>
          <cell r="H5015" t="str">
            <v/>
          </cell>
        </row>
        <row r="5016">
          <cell r="E5016" t="str">
            <v/>
          </cell>
          <cell r="F5016" t="str">
            <v/>
          </cell>
          <cell r="G5016" t="str">
            <v/>
          </cell>
          <cell r="H5016" t="str">
            <v/>
          </cell>
        </row>
        <row r="5017">
          <cell r="E5017" t="str">
            <v/>
          </cell>
          <cell r="F5017" t="str">
            <v/>
          </cell>
          <cell r="G5017" t="str">
            <v/>
          </cell>
          <cell r="H5017" t="str">
            <v/>
          </cell>
        </row>
        <row r="5018">
          <cell r="E5018" t="str">
            <v/>
          </cell>
          <cell r="F5018" t="str">
            <v/>
          </cell>
          <cell r="G5018" t="str">
            <v/>
          </cell>
          <cell r="H5018" t="str">
            <v/>
          </cell>
        </row>
        <row r="5019">
          <cell r="E5019" t="str">
            <v/>
          </cell>
          <cell r="F5019" t="str">
            <v/>
          </cell>
          <cell r="G5019" t="str">
            <v/>
          </cell>
          <cell r="H5019" t="str">
            <v/>
          </cell>
        </row>
        <row r="5020">
          <cell r="E5020" t="str">
            <v/>
          </cell>
          <cell r="F5020" t="str">
            <v/>
          </cell>
          <cell r="G5020" t="str">
            <v/>
          </cell>
          <cell r="H5020" t="str">
            <v/>
          </cell>
        </row>
        <row r="5021">
          <cell r="E5021" t="str">
            <v/>
          </cell>
          <cell r="F5021" t="str">
            <v/>
          </cell>
          <cell r="G5021" t="str">
            <v/>
          </cell>
          <cell r="H5021" t="str">
            <v/>
          </cell>
        </row>
        <row r="5022">
          <cell r="E5022" t="str">
            <v/>
          </cell>
          <cell r="F5022" t="str">
            <v/>
          </cell>
          <cell r="G5022" t="str">
            <v/>
          </cell>
          <cell r="H5022" t="str">
            <v/>
          </cell>
        </row>
        <row r="5023">
          <cell r="E5023" t="str">
            <v/>
          </cell>
          <cell r="F5023" t="str">
            <v/>
          </cell>
          <cell r="G5023" t="str">
            <v/>
          </cell>
          <cell r="H5023" t="str">
            <v/>
          </cell>
        </row>
        <row r="5024">
          <cell r="E5024" t="str">
            <v/>
          </cell>
          <cell r="F5024" t="str">
            <v/>
          </cell>
          <cell r="G5024" t="str">
            <v/>
          </cell>
          <cell r="H5024" t="str">
            <v/>
          </cell>
        </row>
        <row r="5025">
          <cell r="E5025" t="str">
            <v/>
          </cell>
          <cell r="F5025" t="str">
            <v/>
          </cell>
          <cell r="G5025" t="str">
            <v/>
          </cell>
          <cell r="H5025" t="str">
            <v/>
          </cell>
        </row>
        <row r="5026">
          <cell r="E5026" t="str">
            <v/>
          </cell>
          <cell r="F5026" t="str">
            <v/>
          </cell>
          <cell r="G5026" t="str">
            <v/>
          </cell>
          <cell r="H5026" t="str">
            <v/>
          </cell>
        </row>
        <row r="5027">
          <cell r="E5027" t="str">
            <v/>
          </cell>
          <cell r="F5027" t="str">
            <v/>
          </cell>
          <cell r="G5027" t="str">
            <v/>
          </cell>
          <cell r="H5027" t="str">
            <v/>
          </cell>
        </row>
        <row r="5028">
          <cell r="E5028" t="str">
            <v/>
          </cell>
          <cell r="F5028" t="str">
            <v/>
          </cell>
          <cell r="G5028" t="str">
            <v/>
          </cell>
          <cell r="H5028" t="str">
            <v/>
          </cell>
        </row>
        <row r="5029">
          <cell r="E5029" t="str">
            <v/>
          </cell>
          <cell r="F5029" t="str">
            <v/>
          </cell>
          <cell r="G5029" t="str">
            <v/>
          </cell>
          <cell r="H5029" t="str">
            <v/>
          </cell>
        </row>
        <row r="5030">
          <cell r="E5030" t="str">
            <v/>
          </cell>
          <cell r="F5030" t="str">
            <v/>
          </cell>
          <cell r="G5030" t="str">
            <v/>
          </cell>
          <cell r="H5030" t="str">
            <v/>
          </cell>
        </row>
        <row r="5031">
          <cell r="E5031" t="str">
            <v/>
          </cell>
          <cell r="F5031" t="str">
            <v/>
          </cell>
          <cell r="G5031" t="str">
            <v/>
          </cell>
          <cell r="H5031" t="str">
            <v/>
          </cell>
        </row>
        <row r="5032">
          <cell r="E5032" t="str">
            <v/>
          </cell>
          <cell r="F5032" t="str">
            <v/>
          </cell>
          <cell r="G5032" t="str">
            <v/>
          </cell>
          <cell r="H5032" t="str">
            <v/>
          </cell>
        </row>
        <row r="5033">
          <cell r="E5033" t="str">
            <v/>
          </cell>
          <cell r="F5033" t="str">
            <v/>
          </cell>
          <cell r="G5033" t="str">
            <v/>
          </cell>
          <cell r="H5033" t="str">
            <v/>
          </cell>
        </row>
        <row r="5034">
          <cell r="E5034" t="str">
            <v/>
          </cell>
          <cell r="F5034" t="str">
            <v/>
          </cell>
          <cell r="G5034" t="str">
            <v/>
          </cell>
          <cell r="H5034" t="str">
            <v/>
          </cell>
        </row>
        <row r="5035">
          <cell r="E5035" t="str">
            <v/>
          </cell>
          <cell r="F5035" t="str">
            <v/>
          </cell>
          <cell r="G5035" t="str">
            <v/>
          </cell>
          <cell r="H5035" t="str">
            <v/>
          </cell>
        </row>
        <row r="5036">
          <cell r="E5036" t="str">
            <v/>
          </cell>
          <cell r="F5036" t="str">
            <v/>
          </cell>
          <cell r="G5036" t="str">
            <v/>
          </cell>
          <cell r="H5036" t="str">
            <v/>
          </cell>
        </row>
        <row r="5037">
          <cell r="E5037" t="str">
            <v/>
          </cell>
          <cell r="F5037" t="str">
            <v/>
          </cell>
          <cell r="G5037" t="str">
            <v/>
          </cell>
          <cell r="H5037" t="str">
            <v/>
          </cell>
        </row>
        <row r="5038">
          <cell r="E5038" t="str">
            <v/>
          </cell>
          <cell r="F5038" t="str">
            <v/>
          </cell>
          <cell r="G5038" t="str">
            <v/>
          </cell>
          <cell r="H5038" t="str">
            <v/>
          </cell>
        </row>
        <row r="5039">
          <cell r="E5039" t="str">
            <v/>
          </cell>
          <cell r="F5039" t="str">
            <v/>
          </cell>
          <cell r="G5039" t="str">
            <v/>
          </cell>
          <cell r="H5039" t="str">
            <v/>
          </cell>
        </row>
        <row r="5040">
          <cell r="E5040" t="str">
            <v/>
          </cell>
          <cell r="F5040" t="str">
            <v/>
          </cell>
          <cell r="G5040" t="str">
            <v/>
          </cell>
          <cell r="H5040" t="str">
            <v/>
          </cell>
        </row>
        <row r="5041">
          <cell r="E5041" t="str">
            <v/>
          </cell>
          <cell r="F5041" t="str">
            <v/>
          </cell>
          <cell r="G5041" t="str">
            <v/>
          </cell>
          <cell r="H5041" t="str">
            <v/>
          </cell>
        </row>
        <row r="5042">
          <cell r="E5042" t="str">
            <v/>
          </cell>
          <cell r="F5042" t="str">
            <v/>
          </cell>
          <cell r="G5042" t="str">
            <v/>
          </cell>
          <cell r="H5042" t="str">
            <v/>
          </cell>
        </row>
        <row r="5043">
          <cell r="E5043" t="str">
            <v/>
          </cell>
          <cell r="F5043" t="str">
            <v/>
          </cell>
          <cell r="G5043" t="str">
            <v/>
          </cell>
          <cell r="H5043" t="str">
            <v/>
          </cell>
        </row>
        <row r="5044">
          <cell r="E5044" t="str">
            <v/>
          </cell>
          <cell r="F5044" t="str">
            <v/>
          </cell>
          <cell r="G5044" t="str">
            <v/>
          </cell>
          <cell r="H5044" t="str">
            <v/>
          </cell>
        </row>
        <row r="5045">
          <cell r="E5045" t="str">
            <v/>
          </cell>
          <cell r="F5045" t="str">
            <v/>
          </cell>
          <cell r="G5045" t="str">
            <v/>
          </cell>
          <cell r="H5045" t="str">
            <v/>
          </cell>
        </row>
        <row r="5046">
          <cell r="E5046" t="str">
            <v/>
          </cell>
          <cell r="F5046" t="str">
            <v/>
          </cell>
          <cell r="G5046" t="str">
            <v/>
          </cell>
          <cell r="H5046" t="str">
            <v/>
          </cell>
        </row>
        <row r="5047">
          <cell r="E5047" t="str">
            <v/>
          </cell>
          <cell r="F5047" t="str">
            <v/>
          </cell>
          <cell r="G5047" t="str">
            <v/>
          </cell>
          <cell r="H5047" t="str">
            <v/>
          </cell>
        </row>
        <row r="5048">
          <cell r="E5048" t="str">
            <v/>
          </cell>
          <cell r="F5048" t="str">
            <v/>
          </cell>
          <cell r="G5048" t="str">
            <v/>
          </cell>
          <cell r="H5048" t="str">
            <v/>
          </cell>
        </row>
        <row r="5049">
          <cell r="E5049" t="str">
            <v/>
          </cell>
          <cell r="F5049" t="str">
            <v/>
          </cell>
          <cell r="G5049" t="str">
            <v/>
          </cell>
          <cell r="H5049" t="str">
            <v/>
          </cell>
        </row>
        <row r="5050">
          <cell r="E5050" t="str">
            <v/>
          </cell>
          <cell r="F5050" t="str">
            <v/>
          </cell>
          <cell r="G5050" t="str">
            <v/>
          </cell>
          <cell r="H5050" t="str">
            <v/>
          </cell>
        </row>
        <row r="5051">
          <cell r="E5051" t="str">
            <v/>
          </cell>
          <cell r="F5051" t="str">
            <v/>
          </cell>
          <cell r="G5051" t="str">
            <v/>
          </cell>
          <cell r="H5051" t="str">
            <v/>
          </cell>
        </row>
        <row r="5052">
          <cell r="E5052" t="str">
            <v/>
          </cell>
          <cell r="F5052" t="str">
            <v/>
          </cell>
          <cell r="G5052" t="str">
            <v/>
          </cell>
          <cell r="H5052" t="str">
            <v/>
          </cell>
        </row>
        <row r="5053">
          <cell r="E5053" t="str">
            <v/>
          </cell>
          <cell r="F5053" t="str">
            <v/>
          </cell>
          <cell r="G5053" t="str">
            <v/>
          </cell>
          <cell r="H5053" t="str">
            <v/>
          </cell>
        </row>
        <row r="5054">
          <cell r="E5054" t="str">
            <v/>
          </cell>
          <cell r="F5054" t="str">
            <v/>
          </cell>
          <cell r="G5054" t="str">
            <v/>
          </cell>
          <cell r="H5054" t="str">
            <v/>
          </cell>
        </row>
        <row r="5055">
          <cell r="E5055" t="str">
            <v/>
          </cell>
          <cell r="F5055" t="str">
            <v/>
          </cell>
          <cell r="G5055" t="str">
            <v/>
          </cell>
          <cell r="H5055" t="str">
            <v/>
          </cell>
        </row>
        <row r="5056">
          <cell r="E5056" t="str">
            <v/>
          </cell>
          <cell r="F5056" t="str">
            <v/>
          </cell>
          <cell r="G5056" t="str">
            <v/>
          </cell>
          <cell r="H5056" t="str">
            <v/>
          </cell>
        </row>
        <row r="5057">
          <cell r="E5057" t="str">
            <v/>
          </cell>
          <cell r="F5057" t="str">
            <v/>
          </cell>
          <cell r="G5057" t="str">
            <v/>
          </cell>
          <cell r="H5057" t="str">
            <v/>
          </cell>
        </row>
        <row r="5058">
          <cell r="E5058" t="str">
            <v/>
          </cell>
          <cell r="F5058" t="str">
            <v/>
          </cell>
          <cell r="G5058" t="str">
            <v/>
          </cell>
          <cell r="H5058" t="str">
            <v/>
          </cell>
        </row>
        <row r="5059">
          <cell r="E5059" t="str">
            <v/>
          </cell>
          <cell r="F5059" t="str">
            <v/>
          </cell>
          <cell r="G5059" t="str">
            <v/>
          </cell>
          <cell r="H5059" t="str">
            <v/>
          </cell>
        </row>
        <row r="5060">
          <cell r="E5060" t="str">
            <v/>
          </cell>
          <cell r="F5060" t="str">
            <v/>
          </cell>
          <cell r="G5060" t="str">
            <v/>
          </cell>
          <cell r="H5060" t="str">
            <v/>
          </cell>
        </row>
        <row r="5061">
          <cell r="E5061" t="str">
            <v/>
          </cell>
          <cell r="F5061" t="str">
            <v/>
          </cell>
          <cell r="G5061" t="str">
            <v/>
          </cell>
          <cell r="H5061" t="str">
            <v/>
          </cell>
        </row>
        <row r="5062">
          <cell r="E5062" t="str">
            <v/>
          </cell>
          <cell r="F5062" t="str">
            <v/>
          </cell>
          <cell r="G5062" t="str">
            <v/>
          </cell>
          <cell r="H5062" t="str">
            <v/>
          </cell>
        </row>
        <row r="5063">
          <cell r="E5063" t="str">
            <v/>
          </cell>
          <cell r="F5063" t="str">
            <v/>
          </cell>
          <cell r="G5063" t="str">
            <v/>
          </cell>
          <cell r="H5063" t="str">
            <v/>
          </cell>
        </row>
        <row r="5064">
          <cell r="E5064" t="str">
            <v/>
          </cell>
          <cell r="F5064" t="str">
            <v/>
          </cell>
          <cell r="G5064" t="str">
            <v/>
          </cell>
          <cell r="H5064" t="str">
            <v/>
          </cell>
        </row>
        <row r="5065">
          <cell r="E5065" t="str">
            <v/>
          </cell>
          <cell r="F5065" t="str">
            <v/>
          </cell>
          <cell r="G5065" t="str">
            <v/>
          </cell>
          <cell r="H5065" t="str">
            <v/>
          </cell>
        </row>
        <row r="5066">
          <cell r="E5066" t="str">
            <v/>
          </cell>
          <cell r="F5066" t="str">
            <v/>
          </cell>
          <cell r="G5066" t="str">
            <v/>
          </cell>
          <cell r="H5066" t="str">
            <v/>
          </cell>
        </row>
        <row r="5067">
          <cell r="E5067" t="str">
            <v/>
          </cell>
          <cell r="F5067" t="str">
            <v/>
          </cell>
          <cell r="G5067" t="str">
            <v/>
          </cell>
          <cell r="H5067" t="str">
            <v/>
          </cell>
        </row>
        <row r="5068">
          <cell r="E5068" t="str">
            <v/>
          </cell>
          <cell r="F5068" t="str">
            <v/>
          </cell>
          <cell r="G5068" t="str">
            <v/>
          </cell>
          <cell r="H5068" t="str">
            <v/>
          </cell>
        </row>
        <row r="5069">
          <cell r="E5069" t="str">
            <v/>
          </cell>
          <cell r="F5069" t="str">
            <v/>
          </cell>
          <cell r="G5069" t="str">
            <v/>
          </cell>
          <cell r="H5069" t="str">
            <v/>
          </cell>
        </row>
        <row r="5070">
          <cell r="E5070" t="str">
            <v/>
          </cell>
          <cell r="F5070" t="str">
            <v/>
          </cell>
          <cell r="G5070" t="str">
            <v/>
          </cell>
          <cell r="H5070" t="str">
            <v/>
          </cell>
        </row>
        <row r="5071">
          <cell r="E5071" t="str">
            <v/>
          </cell>
          <cell r="F5071" t="str">
            <v/>
          </cell>
          <cell r="G5071" t="str">
            <v/>
          </cell>
          <cell r="H5071" t="str">
            <v/>
          </cell>
        </row>
        <row r="5072">
          <cell r="E5072" t="str">
            <v/>
          </cell>
          <cell r="F5072" t="str">
            <v/>
          </cell>
          <cell r="G5072" t="str">
            <v/>
          </cell>
          <cell r="H5072" t="str">
            <v/>
          </cell>
        </row>
        <row r="5073">
          <cell r="E5073" t="str">
            <v/>
          </cell>
          <cell r="F5073" t="str">
            <v/>
          </cell>
          <cell r="G5073" t="str">
            <v/>
          </cell>
          <cell r="H5073" t="str">
            <v/>
          </cell>
        </row>
        <row r="5074">
          <cell r="E5074" t="str">
            <v/>
          </cell>
          <cell r="F5074" t="str">
            <v/>
          </cell>
          <cell r="G5074" t="str">
            <v/>
          </cell>
          <cell r="H5074" t="str">
            <v/>
          </cell>
        </row>
        <row r="5075">
          <cell r="E5075" t="str">
            <v/>
          </cell>
          <cell r="F5075" t="str">
            <v/>
          </cell>
          <cell r="G5075" t="str">
            <v/>
          </cell>
          <cell r="H5075" t="str">
            <v/>
          </cell>
        </row>
        <row r="5076">
          <cell r="E5076" t="str">
            <v/>
          </cell>
          <cell r="F5076" t="str">
            <v/>
          </cell>
          <cell r="G5076" t="str">
            <v/>
          </cell>
          <cell r="H5076" t="str">
            <v/>
          </cell>
        </row>
        <row r="5077">
          <cell r="E5077" t="str">
            <v/>
          </cell>
          <cell r="F5077" t="str">
            <v/>
          </cell>
          <cell r="G5077" t="str">
            <v/>
          </cell>
          <cell r="H5077" t="str">
            <v/>
          </cell>
        </row>
        <row r="5078">
          <cell r="E5078" t="str">
            <v/>
          </cell>
          <cell r="F5078" t="str">
            <v/>
          </cell>
          <cell r="G5078" t="str">
            <v/>
          </cell>
          <cell r="H5078" t="str">
            <v/>
          </cell>
        </row>
        <row r="5079">
          <cell r="E5079" t="str">
            <v/>
          </cell>
          <cell r="F5079" t="str">
            <v/>
          </cell>
          <cell r="G5079" t="str">
            <v/>
          </cell>
          <cell r="H5079" t="str">
            <v/>
          </cell>
        </row>
        <row r="5080">
          <cell r="E5080" t="str">
            <v/>
          </cell>
          <cell r="F5080" t="str">
            <v/>
          </cell>
          <cell r="G5080" t="str">
            <v/>
          </cell>
          <cell r="H5080" t="str">
            <v/>
          </cell>
        </row>
        <row r="5081">
          <cell r="E5081" t="str">
            <v/>
          </cell>
          <cell r="F5081" t="str">
            <v/>
          </cell>
          <cell r="G5081" t="str">
            <v/>
          </cell>
          <cell r="H5081" t="str">
            <v/>
          </cell>
        </row>
        <row r="5082">
          <cell r="E5082" t="str">
            <v/>
          </cell>
          <cell r="F5082" t="str">
            <v/>
          </cell>
          <cell r="G5082" t="str">
            <v/>
          </cell>
          <cell r="H5082" t="str">
            <v/>
          </cell>
        </row>
        <row r="5083">
          <cell r="E5083" t="str">
            <v/>
          </cell>
          <cell r="F5083" t="str">
            <v/>
          </cell>
          <cell r="G5083" t="str">
            <v/>
          </cell>
          <cell r="H5083" t="str">
            <v/>
          </cell>
        </row>
        <row r="5084">
          <cell r="E5084" t="str">
            <v/>
          </cell>
          <cell r="F5084" t="str">
            <v/>
          </cell>
          <cell r="G5084" t="str">
            <v/>
          </cell>
          <cell r="H5084" t="str">
            <v/>
          </cell>
        </row>
        <row r="5085">
          <cell r="E5085" t="str">
            <v/>
          </cell>
          <cell r="F5085" t="str">
            <v/>
          </cell>
          <cell r="G5085" t="str">
            <v/>
          </cell>
          <cell r="H5085" t="str">
            <v/>
          </cell>
        </row>
        <row r="5086">
          <cell r="E5086" t="str">
            <v/>
          </cell>
          <cell r="F5086" t="str">
            <v/>
          </cell>
          <cell r="G5086" t="str">
            <v/>
          </cell>
          <cell r="H5086" t="str">
            <v/>
          </cell>
        </row>
        <row r="5087">
          <cell r="E5087" t="str">
            <v/>
          </cell>
          <cell r="F5087" t="str">
            <v/>
          </cell>
          <cell r="G5087" t="str">
            <v/>
          </cell>
          <cell r="H5087" t="str">
            <v/>
          </cell>
        </row>
        <row r="5088">
          <cell r="E5088" t="str">
            <v/>
          </cell>
          <cell r="F5088" t="str">
            <v/>
          </cell>
          <cell r="G5088" t="str">
            <v/>
          </cell>
          <cell r="H5088" t="str">
            <v/>
          </cell>
        </row>
        <row r="5089">
          <cell r="E5089" t="str">
            <v/>
          </cell>
          <cell r="F5089" t="str">
            <v/>
          </cell>
          <cell r="G5089" t="str">
            <v/>
          </cell>
          <cell r="H5089" t="str">
            <v/>
          </cell>
        </row>
        <row r="5090">
          <cell r="E5090" t="str">
            <v/>
          </cell>
          <cell r="F5090" t="str">
            <v/>
          </cell>
          <cell r="G5090" t="str">
            <v/>
          </cell>
          <cell r="H5090" t="str">
            <v/>
          </cell>
        </row>
        <row r="5091">
          <cell r="E5091" t="str">
            <v/>
          </cell>
          <cell r="F5091" t="str">
            <v/>
          </cell>
          <cell r="G5091" t="str">
            <v/>
          </cell>
          <cell r="H5091" t="str">
            <v/>
          </cell>
        </row>
        <row r="5092">
          <cell r="E5092" t="str">
            <v/>
          </cell>
          <cell r="F5092" t="str">
            <v/>
          </cell>
          <cell r="G5092" t="str">
            <v/>
          </cell>
          <cell r="H5092" t="str">
            <v/>
          </cell>
        </row>
        <row r="5093">
          <cell r="E5093" t="str">
            <v/>
          </cell>
          <cell r="F5093" t="str">
            <v/>
          </cell>
          <cell r="G5093" t="str">
            <v/>
          </cell>
          <cell r="H5093" t="str">
            <v/>
          </cell>
        </row>
        <row r="5094">
          <cell r="E5094" t="str">
            <v/>
          </cell>
          <cell r="F5094" t="str">
            <v/>
          </cell>
          <cell r="G5094" t="str">
            <v/>
          </cell>
          <cell r="H5094" t="str">
            <v/>
          </cell>
        </row>
        <row r="5095">
          <cell r="E5095" t="str">
            <v/>
          </cell>
          <cell r="F5095" t="str">
            <v/>
          </cell>
          <cell r="G5095" t="str">
            <v/>
          </cell>
          <cell r="H5095" t="str">
            <v/>
          </cell>
        </row>
        <row r="5096">
          <cell r="E5096" t="str">
            <v/>
          </cell>
          <cell r="F5096" t="str">
            <v/>
          </cell>
          <cell r="G5096" t="str">
            <v/>
          </cell>
          <cell r="H5096" t="str">
            <v/>
          </cell>
        </row>
        <row r="5097">
          <cell r="E5097" t="str">
            <v/>
          </cell>
          <cell r="F5097" t="str">
            <v/>
          </cell>
          <cell r="G5097" t="str">
            <v/>
          </cell>
          <cell r="H5097" t="str">
            <v/>
          </cell>
        </row>
        <row r="5098">
          <cell r="E5098" t="str">
            <v/>
          </cell>
          <cell r="F5098" t="str">
            <v/>
          </cell>
          <cell r="G5098" t="str">
            <v/>
          </cell>
          <cell r="H5098" t="str">
            <v/>
          </cell>
        </row>
        <row r="5099">
          <cell r="E5099" t="str">
            <v/>
          </cell>
          <cell r="F5099" t="str">
            <v/>
          </cell>
          <cell r="G5099" t="str">
            <v/>
          </cell>
          <cell r="H5099" t="str">
            <v/>
          </cell>
        </row>
        <row r="5100">
          <cell r="E5100" t="str">
            <v/>
          </cell>
          <cell r="F5100" t="str">
            <v/>
          </cell>
          <cell r="G5100" t="str">
            <v/>
          </cell>
          <cell r="H5100" t="str">
            <v/>
          </cell>
        </row>
        <row r="5101">
          <cell r="E5101" t="str">
            <v/>
          </cell>
          <cell r="F5101" t="str">
            <v/>
          </cell>
          <cell r="G5101" t="str">
            <v/>
          </cell>
          <cell r="H5101" t="str">
            <v/>
          </cell>
        </row>
        <row r="5102">
          <cell r="E5102" t="str">
            <v/>
          </cell>
          <cell r="F5102" t="str">
            <v/>
          </cell>
          <cell r="G5102" t="str">
            <v/>
          </cell>
          <cell r="H5102" t="str">
            <v/>
          </cell>
        </row>
        <row r="5103">
          <cell r="E5103" t="str">
            <v/>
          </cell>
          <cell r="F5103" t="str">
            <v/>
          </cell>
          <cell r="G5103" t="str">
            <v/>
          </cell>
          <cell r="H5103" t="str">
            <v/>
          </cell>
        </row>
        <row r="5104">
          <cell r="E5104" t="str">
            <v/>
          </cell>
          <cell r="F5104" t="str">
            <v/>
          </cell>
          <cell r="G5104" t="str">
            <v/>
          </cell>
          <cell r="H5104" t="str">
            <v/>
          </cell>
        </row>
        <row r="5105">
          <cell r="E5105" t="str">
            <v/>
          </cell>
          <cell r="F5105" t="str">
            <v/>
          </cell>
          <cell r="G5105" t="str">
            <v/>
          </cell>
          <cell r="H5105" t="str">
            <v/>
          </cell>
        </row>
        <row r="5106">
          <cell r="E5106" t="str">
            <v/>
          </cell>
          <cell r="F5106" t="str">
            <v/>
          </cell>
          <cell r="G5106" t="str">
            <v/>
          </cell>
          <cell r="H5106" t="str">
            <v/>
          </cell>
        </row>
        <row r="5107">
          <cell r="E5107" t="str">
            <v/>
          </cell>
          <cell r="F5107" t="str">
            <v/>
          </cell>
          <cell r="G5107" t="str">
            <v/>
          </cell>
          <cell r="H5107" t="str">
            <v/>
          </cell>
        </row>
        <row r="5108">
          <cell r="E5108" t="str">
            <v/>
          </cell>
          <cell r="F5108" t="str">
            <v/>
          </cell>
          <cell r="G5108" t="str">
            <v/>
          </cell>
          <cell r="H5108" t="str">
            <v/>
          </cell>
        </row>
        <row r="5109">
          <cell r="E5109" t="str">
            <v/>
          </cell>
          <cell r="F5109" t="str">
            <v/>
          </cell>
          <cell r="G5109" t="str">
            <v/>
          </cell>
          <cell r="H5109" t="str">
            <v/>
          </cell>
        </row>
        <row r="5110">
          <cell r="E5110" t="str">
            <v/>
          </cell>
          <cell r="F5110" t="str">
            <v/>
          </cell>
          <cell r="G5110" t="str">
            <v/>
          </cell>
          <cell r="H5110" t="str">
            <v/>
          </cell>
        </row>
        <row r="5111">
          <cell r="E5111" t="str">
            <v/>
          </cell>
          <cell r="F5111" t="str">
            <v/>
          </cell>
          <cell r="G5111" t="str">
            <v/>
          </cell>
          <cell r="H5111" t="str">
            <v/>
          </cell>
        </row>
        <row r="5112">
          <cell r="E5112" t="str">
            <v/>
          </cell>
          <cell r="F5112" t="str">
            <v/>
          </cell>
          <cell r="G5112" t="str">
            <v/>
          </cell>
          <cell r="H5112" t="str">
            <v/>
          </cell>
        </row>
        <row r="5113">
          <cell r="E5113" t="str">
            <v/>
          </cell>
          <cell r="F5113" t="str">
            <v/>
          </cell>
          <cell r="G5113" t="str">
            <v/>
          </cell>
          <cell r="H5113" t="str">
            <v/>
          </cell>
        </row>
        <row r="5114">
          <cell r="E5114" t="str">
            <v/>
          </cell>
          <cell r="F5114" t="str">
            <v/>
          </cell>
          <cell r="G5114" t="str">
            <v/>
          </cell>
          <cell r="H5114" t="str">
            <v/>
          </cell>
        </row>
        <row r="5115">
          <cell r="E5115" t="str">
            <v/>
          </cell>
          <cell r="F5115" t="str">
            <v/>
          </cell>
          <cell r="G5115" t="str">
            <v/>
          </cell>
          <cell r="H5115" t="str">
            <v/>
          </cell>
        </row>
        <row r="5116">
          <cell r="E5116" t="str">
            <v/>
          </cell>
          <cell r="F5116" t="str">
            <v/>
          </cell>
          <cell r="G5116" t="str">
            <v/>
          </cell>
          <cell r="H5116" t="str">
            <v/>
          </cell>
        </row>
        <row r="5117">
          <cell r="E5117" t="str">
            <v/>
          </cell>
          <cell r="F5117" t="str">
            <v/>
          </cell>
          <cell r="G5117" t="str">
            <v/>
          </cell>
          <cell r="H5117" t="str">
            <v/>
          </cell>
        </row>
        <row r="5118">
          <cell r="E5118" t="str">
            <v/>
          </cell>
          <cell r="F5118" t="str">
            <v/>
          </cell>
          <cell r="G5118" t="str">
            <v/>
          </cell>
          <cell r="H5118" t="str">
            <v/>
          </cell>
        </row>
        <row r="5119">
          <cell r="E5119" t="str">
            <v/>
          </cell>
          <cell r="F5119" t="str">
            <v/>
          </cell>
          <cell r="G5119" t="str">
            <v/>
          </cell>
          <cell r="H5119" t="str">
            <v/>
          </cell>
        </row>
        <row r="5120">
          <cell r="E5120" t="str">
            <v/>
          </cell>
          <cell r="F5120" t="str">
            <v/>
          </cell>
          <cell r="G5120" t="str">
            <v/>
          </cell>
          <cell r="H5120" t="str">
            <v/>
          </cell>
        </row>
        <row r="5121">
          <cell r="E5121" t="str">
            <v/>
          </cell>
          <cell r="F5121" t="str">
            <v/>
          </cell>
          <cell r="G5121" t="str">
            <v/>
          </cell>
          <cell r="H5121" t="str">
            <v/>
          </cell>
        </row>
        <row r="5122">
          <cell r="E5122" t="str">
            <v/>
          </cell>
          <cell r="F5122" t="str">
            <v/>
          </cell>
          <cell r="G5122" t="str">
            <v/>
          </cell>
          <cell r="H5122" t="str">
            <v/>
          </cell>
        </row>
        <row r="5123">
          <cell r="E5123" t="str">
            <v/>
          </cell>
          <cell r="F5123" t="str">
            <v/>
          </cell>
          <cell r="G5123" t="str">
            <v/>
          </cell>
          <cell r="H5123" t="str">
            <v/>
          </cell>
        </row>
        <row r="5124">
          <cell r="E5124" t="str">
            <v/>
          </cell>
          <cell r="F5124" t="str">
            <v/>
          </cell>
          <cell r="G5124" t="str">
            <v/>
          </cell>
          <cell r="H5124" t="str">
            <v/>
          </cell>
        </row>
        <row r="5125">
          <cell r="E5125" t="str">
            <v/>
          </cell>
          <cell r="F5125" t="str">
            <v/>
          </cell>
          <cell r="G5125" t="str">
            <v/>
          </cell>
          <cell r="H5125" t="str">
            <v/>
          </cell>
        </row>
        <row r="5126">
          <cell r="E5126" t="str">
            <v/>
          </cell>
          <cell r="F5126" t="str">
            <v/>
          </cell>
          <cell r="G5126" t="str">
            <v/>
          </cell>
          <cell r="H5126" t="str">
            <v/>
          </cell>
        </row>
        <row r="5127">
          <cell r="E5127" t="str">
            <v/>
          </cell>
          <cell r="F5127" t="str">
            <v/>
          </cell>
          <cell r="G5127" t="str">
            <v/>
          </cell>
          <cell r="H5127" t="str">
            <v/>
          </cell>
        </row>
        <row r="5128">
          <cell r="E5128" t="str">
            <v/>
          </cell>
          <cell r="F5128" t="str">
            <v/>
          </cell>
          <cell r="G5128" t="str">
            <v/>
          </cell>
          <cell r="H5128" t="str">
            <v/>
          </cell>
        </row>
        <row r="5129">
          <cell r="E5129" t="str">
            <v/>
          </cell>
          <cell r="F5129" t="str">
            <v/>
          </cell>
          <cell r="G5129" t="str">
            <v/>
          </cell>
          <cell r="H5129" t="str">
            <v/>
          </cell>
        </row>
        <row r="5130">
          <cell r="E5130" t="str">
            <v/>
          </cell>
          <cell r="F5130" t="str">
            <v/>
          </cell>
          <cell r="G5130" t="str">
            <v/>
          </cell>
          <cell r="H5130" t="str">
            <v/>
          </cell>
        </row>
        <row r="5131">
          <cell r="E5131" t="str">
            <v/>
          </cell>
          <cell r="F5131" t="str">
            <v/>
          </cell>
          <cell r="G5131" t="str">
            <v/>
          </cell>
          <cell r="H5131" t="str">
            <v/>
          </cell>
        </row>
        <row r="5132">
          <cell r="E5132" t="str">
            <v/>
          </cell>
          <cell r="F5132" t="str">
            <v/>
          </cell>
          <cell r="G5132" t="str">
            <v/>
          </cell>
          <cell r="H5132" t="str">
            <v/>
          </cell>
        </row>
        <row r="5133">
          <cell r="E5133" t="str">
            <v/>
          </cell>
          <cell r="F5133" t="str">
            <v/>
          </cell>
          <cell r="G5133" t="str">
            <v/>
          </cell>
          <cell r="H5133" t="str">
            <v/>
          </cell>
        </row>
        <row r="5134">
          <cell r="E5134" t="str">
            <v/>
          </cell>
          <cell r="F5134" t="str">
            <v/>
          </cell>
          <cell r="G5134" t="str">
            <v/>
          </cell>
          <cell r="H5134" t="str">
            <v/>
          </cell>
        </row>
        <row r="5135">
          <cell r="E5135" t="str">
            <v/>
          </cell>
          <cell r="F5135" t="str">
            <v/>
          </cell>
          <cell r="G5135" t="str">
            <v/>
          </cell>
          <cell r="H5135" t="str">
            <v/>
          </cell>
        </row>
        <row r="5136">
          <cell r="E5136" t="str">
            <v/>
          </cell>
          <cell r="F5136" t="str">
            <v/>
          </cell>
          <cell r="G5136" t="str">
            <v/>
          </cell>
          <cell r="H5136" t="str">
            <v/>
          </cell>
        </row>
        <row r="5137">
          <cell r="E5137" t="str">
            <v/>
          </cell>
          <cell r="F5137" t="str">
            <v/>
          </cell>
          <cell r="G5137" t="str">
            <v/>
          </cell>
          <cell r="H5137" t="str">
            <v/>
          </cell>
        </row>
        <row r="5138">
          <cell r="E5138" t="str">
            <v/>
          </cell>
          <cell r="F5138" t="str">
            <v/>
          </cell>
          <cell r="G5138" t="str">
            <v/>
          </cell>
          <cell r="H5138" t="str">
            <v/>
          </cell>
        </row>
        <row r="5139">
          <cell r="E5139" t="str">
            <v/>
          </cell>
          <cell r="F5139" t="str">
            <v/>
          </cell>
          <cell r="G5139" t="str">
            <v/>
          </cell>
          <cell r="H5139" t="str">
            <v/>
          </cell>
        </row>
        <row r="5140">
          <cell r="E5140" t="str">
            <v/>
          </cell>
          <cell r="F5140" t="str">
            <v/>
          </cell>
          <cell r="G5140" t="str">
            <v/>
          </cell>
          <cell r="H5140" t="str">
            <v/>
          </cell>
        </row>
        <row r="5141">
          <cell r="E5141" t="str">
            <v/>
          </cell>
          <cell r="F5141" t="str">
            <v/>
          </cell>
          <cell r="G5141" t="str">
            <v/>
          </cell>
          <cell r="H5141" t="str">
            <v/>
          </cell>
        </row>
        <row r="5142">
          <cell r="E5142" t="str">
            <v/>
          </cell>
          <cell r="F5142" t="str">
            <v/>
          </cell>
          <cell r="G5142" t="str">
            <v/>
          </cell>
          <cell r="H5142" t="str">
            <v/>
          </cell>
        </row>
        <row r="5143">
          <cell r="E5143" t="str">
            <v/>
          </cell>
          <cell r="F5143" t="str">
            <v/>
          </cell>
          <cell r="G5143" t="str">
            <v/>
          </cell>
          <cell r="H5143" t="str">
            <v/>
          </cell>
        </row>
        <row r="5144">
          <cell r="E5144" t="str">
            <v/>
          </cell>
          <cell r="F5144" t="str">
            <v/>
          </cell>
          <cell r="G5144" t="str">
            <v/>
          </cell>
          <cell r="H5144" t="str">
            <v/>
          </cell>
        </row>
        <row r="5145">
          <cell r="E5145" t="str">
            <v/>
          </cell>
          <cell r="F5145" t="str">
            <v/>
          </cell>
          <cell r="G5145" t="str">
            <v/>
          </cell>
          <cell r="H5145" t="str">
            <v/>
          </cell>
        </row>
        <row r="5146">
          <cell r="E5146" t="str">
            <v/>
          </cell>
          <cell r="F5146" t="str">
            <v/>
          </cell>
          <cell r="G5146" t="str">
            <v/>
          </cell>
          <cell r="H5146" t="str">
            <v/>
          </cell>
        </row>
        <row r="5147">
          <cell r="E5147" t="str">
            <v/>
          </cell>
          <cell r="F5147" t="str">
            <v/>
          </cell>
          <cell r="G5147" t="str">
            <v/>
          </cell>
          <cell r="H5147" t="str">
            <v/>
          </cell>
        </row>
        <row r="5148">
          <cell r="E5148" t="str">
            <v/>
          </cell>
          <cell r="F5148" t="str">
            <v/>
          </cell>
          <cell r="G5148" t="str">
            <v/>
          </cell>
          <cell r="H5148" t="str">
            <v/>
          </cell>
        </row>
        <row r="5149">
          <cell r="E5149" t="str">
            <v/>
          </cell>
          <cell r="F5149" t="str">
            <v/>
          </cell>
          <cell r="G5149" t="str">
            <v/>
          </cell>
          <cell r="H5149" t="str">
            <v/>
          </cell>
        </row>
        <row r="5150">
          <cell r="E5150" t="str">
            <v/>
          </cell>
          <cell r="F5150" t="str">
            <v/>
          </cell>
          <cell r="G5150" t="str">
            <v/>
          </cell>
          <cell r="H5150" t="str">
            <v/>
          </cell>
        </row>
        <row r="5151">
          <cell r="E5151" t="str">
            <v/>
          </cell>
          <cell r="F5151" t="str">
            <v/>
          </cell>
          <cell r="G5151" t="str">
            <v/>
          </cell>
          <cell r="H5151" t="str">
            <v/>
          </cell>
        </row>
        <row r="5152">
          <cell r="E5152" t="str">
            <v/>
          </cell>
          <cell r="F5152" t="str">
            <v/>
          </cell>
          <cell r="G5152" t="str">
            <v/>
          </cell>
          <cell r="H5152" t="str">
            <v/>
          </cell>
        </row>
        <row r="5153">
          <cell r="E5153" t="str">
            <v/>
          </cell>
          <cell r="F5153" t="str">
            <v/>
          </cell>
          <cell r="G5153" t="str">
            <v/>
          </cell>
          <cell r="H5153" t="str">
            <v/>
          </cell>
        </row>
        <row r="5154">
          <cell r="E5154" t="str">
            <v/>
          </cell>
          <cell r="F5154" t="str">
            <v/>
          </cell>
          <cell r="G5154" t="str">
            <v/>
          </cell>
          <cell r="H5154" t="str">
            <v/>
          </cell>
        </row>
        <row r="5155">
          <cell r="E5155" t="str">
            <v/>
          </cell>
          <cell r="F5155" t="str">
            <v/>
          </cell>
          <cell r="G5155" t="str">
            <v/>
          </cell>
          <cell r="H5155" t="str">
            <v/>
          </cell>
        </row>
        <row r="5156">
          <cell r="E5156" t="str">
            <v/>
          </cell>
          <cell r="F5156" t="str">
            <v/>
          </cell>
          <cell r="G5156" t="str">
            <v/>
          </cell>
          <cell r="H5156" t="str">
            <v/>
          </cell>
        </row>
        <row r="5157">
          <cell r="E5157" t="str">
            <v/>
          </cell>
          <cell r="F5157" t="str">
            <v/>
          </cell>
          <cell r="G5157" t="str">
            <v/>
          </cell>
          <cell r="H5157" t="str">
            <v/>
          </cell>
        </row>
        <row r="5158">
          <cell r="E5158" t="str">
            <v/>
          </cell>
          <cell r="F5158" t="str">
            <v/>
          </cell>
          <cell r="G5158" t="str">
            <v/>
          </cell>
          <cell r="H5158" t="str">
            <v/>
          </cell>
        </row>
        <row r="5159">
          <cell r="E5159" t="str">
            <v/>
          </cell>
          <cell r="F5159" t="str">
            <v/>
          </cell>
          <cell r="G5159" t="str">
            <v/>
          </cell>
          <cell r="H5159" t="str">
            <v/>
          </cell>
        </row>
        <row r="5160">
          <cell r="E5160" t="str">
            <v/>
          </cell>
          <cell r="F5160" t="str">
            <v/>
          </cell>
          <cell r="G5160" t="str">
            <v/>
          </cell>
          <cell r="H5160" t="str">
            <v/>
          </cell>
        </row>
        <row r="5161">
          <cell r="E5161" t="str">
            <v/>
          </cell>
          <cell r="F5161" t="str">
            <v/>
          </cell>
          <cell r="G5161" t="str">
            <v/>
          </cell>
          <cell r="H5161" t="str">
            <v/>
          </cell>
        </row>
        <row r="5162">
          <cell r="E5162" t="str">
            <v/>
          </cell>
          <cell r="F5162" t="str">
            <v/>
          </cell>
          <cell r="G5162" t="str">
            <v/>
          </cell>
          <cell r="H5162" t="str">
            <v/>
          </cell>
        </row>
        <row r="5163">
          <cell r="E5163" t="str">
            <v/>
          </cell>
          <cell r="F5163" t="str">
            <v/>
          </cell>
          <cell r="G5163" t="str">
            <v/>
          </cell>
          <cell r="H5163" t="str">
            <v/>
          </cell>
        </row>
        <row r="5164">
          <cell r="E5164" t="str">
            <v/>
          </cell>
          <cell r="F5164" t="str">
            <v/>
          </cell>
          <cell r="G5164" t="str">
            <v/>
          </cell>
          <cell r="H5164" t="str">
            <v/>
          </cell>
        </row>
        <row r="5165">
          <cell r="E5165" t="str">
            <v/>
          </cell>
          <cell r="F5165" t="str">
            <v/>
          </cell>
          <cell r="G5165" t="str">
            <v/>
          </cell>
          <cell r="H5165" t="str">
            <v/>
          </cell>
        </row>
        <row r="5166">
          <cell r="E5166" t="str">
            <v/>
          </cell>
          <cell r="F5166" t="str">
            <v/>
          </cell>
          <cell r="G5166" t="str">
            <v/>
          </cell>
          <cell r="H5166" t="str">
            <v/>
          </cell>
        </row>
        <row r="5167">
          <cell r="E5167" t="str">
            <v/>
          </cell>
          <cell r="F5167" t="str">
            <v/>
          </cell>
          <cell r="G5167" t="str">
            <v/>
          </cell>
          <cell r="H5167" t="str">
            <v/>
          </cell>
        </row>
        <row r="5168">
          <cell r="E5168" t="str">
            <v/>
          </cell>
          <cell r="F5168" t="str">
            <v/>
          </cell>
          <cell r="G5168" t="str">
            <v/>
          </cell>
          <cell r="H5168" t="str">
            <v/>
          </cell>
        </row>
        <row r="5169">
          <cell r="E5169" t="str">
            <v/>
          </cell>
          <cell r="F5169" t="str">
            <v/>
          </cell>
          <cell r="G5169" t="str">
            <v/>
          </cell>
          <cell r="H5169" t="str">
            <v/>
          </cell>
        </row>
        <row r="5170">
          <cell r="E5170" t="str">
            <v/>
          </cell>
          <cell r="F5170" t="str">
            <v/>
          </cell>
          <cell r="G5170" t="str">
            <v/>
          </cell>
          <cell r="H5170" t="str">
            <v/>
          </cell>
        </row>
        <row r="5171">
          <cell r="E5171" t="str">
            <v/>
          </cell>
          <cell r="F5171" t="str">
            <v/>
          </cell>
          <cell r="G5171" t="str">
            <v/>
          </cell>
          <cell r="H5171" t="str">
            <v/>
          </cell>
        </row>
        <row r="5172">
          <cell r="E5172" t="str">
            <v/>
          </cell>
          <cell r="F5172" t="str">
            <v/>
          </cell>
          <cell r="G5172" t="str">
            <v/>
          </cell>
          <cell r="H5172" t="str">
            <v/>
          </cell>
        </row>
        <row r="5173">
          <cell r="E5173" t="str">
            <v/>
          </cell>
          <cell r="F5173" t="str">
            <v/>
          </cell>
          <cell r="G5173" t="str">
            <v/>
          </cell>
          <cell r="H5173" t="str">
            <v/>
          </cell>
        </row>
        <row r="5174">
          <cell r="E5174" t="str">
            <v/>
          </cell>
          <cell r="F5174" t="str">
            <v/>
          </cell>
          <cell r="G5174" t="str">
            <v/>
          </cell>
          <cell r="H5174" t="str">
            <v/>
          </cell>
        </row>
        <row r="5175">
          <cell r="E5175" t="str">
            <v/>
          </cell>
          <cell r="F5175" t="str">
            <v/>
          </cell>
          <cell r="G5175" t="str">
            <v/>
          </cell>
          <cell r="H5175" t="str">
            <v/>
          </cell>
        </row>
        <row r="5176">
          <cell r="E5176" t="str">
            <v/>
          </cell>
          <cell r="F5176" t="str">
            <v/>
          </cell>
          <cell r="G5176" t="str">
            <v/>
          </cell>
          <cell r="H5176" t="str">
            <v/>
          </cell>
        </row>
        <row r="5177">
          <cell r="E5177" t="str">
            <v/>
          </cell>
          <cell r="F5177" t="str">
            <v/>
          </cell>
          <cell r="G5177" t="str">
            <v/>
          </cell>
          <cell r="H5177" t="str">
            <v/>
          </cell>
        </row>
        <row r="5178">
          <cell r="E5178" t="str">
            <v/>
          </cell>
          <cell r="F5178" t="str">
            <v/>
          </cell>
          <cell r="G5178" t="str">
            <v/>
          </cell>
          <cell r="H5178" t="str">
            <v/>
          </cell>
        </row>
        <row r="5179">
          <cell r="E5179" t="str">
            <v/>
          </cell>
          <cell r="F5179" t="str">
            <v/>
          </cell>
          <cell r="G5179" t="str">
            <v/>
          </cell>
          <cell r="H5179" t="str">
            <v/>
          </cell>
        </row>
        <row r="5180">
          <cell r="E5180" t="str">
            <v/>
          </cell>
          <cell r="F5180" t="str">
            <v/>
          </cell>
          <cell r="G5180" t="str">
            <v/>
          </cell>
          <cell r="H5180" t="str">
            <v/>
          </cell>
        </row>
        <row r="5181">
          <cell r="E5181" t="str">
            <v/>
          </cell>
          <cell r="F5181" t="str">
            <v/>
          </cell>
          <cell r="G5181" t="str">
            <v/>
          </cell>
          <cell r="H5181" t="str">
            <v/>
          </cell>
        </row>
        <row r="5182">
          <cell r="E5182" t="str">
            <v/>
          </cell>
          <cell r="F5182" t="str">
            <v/>
          </cell>
          <cell r="G5182" t="str">
            <v/>
          </cell>
          <cell r="H5182" t="str">
            <v/>
          </cell>
        </row>
        <row r="5183">
          <cell r="E5183" t="str">
            <v/>
          </cell>
          <cell r="F5183" t="str">
            <v/>
          </cell>
          <cell r="G5183" t="str">
            <v/>
          </cell>
          <cell r="H5183" t="str">
            <v/>
          </cell>
        </row>
        <row r="5184">
          <cell r="E5184" t="str">
            <v/>
          </cell>
          <cell r="F5184" t="str">
            <v/>
          </cell>
          <cell r="G5184" t="str">
            <v/>
          </cell>
          <cell r="H5184" t="str">
            <v/>
          </cell>
        </row>
        <row r="5185">
          <cell r="E5185" t="str">
            <v/>
          </cell>
          <cell r="F5185" t="str">
            <v/>
          </cell>
          <cell r="G5185" t="str">
            <v/>
          </cell>
          <cell r="H5185" t="str">
            <v/>
          </cell>
        </row>
        <row r="5186">
          <cell r="E5186" t="str">
            <v/>
          </cell>
          <cell r="F5186" t="str">
            <v/>
          </cell>
          <cell r="G5186" t="str">
            <v/>
          </cell>
          <cell r="H5186" t="str">
            <v/>
          </cell>
        </row>
        <row r="5187">
          <cell r="E5187" t="str">
            <v/>
          </cell>
          <cell r="F5187" t="str">
            <v/>
          </cell>
          <cell r="G5187" t="str">
            <v/>
          </cell>
          <cell r="H5187" t="str">
            <v/>
          </cell>
        </row>
        <row r="5188">
          <cell r="E5188" t="str">
            <v/>
          </cell>
          <cell r="F5188" t="str">
            <v/>
          </cell>
          <cell r="G5188" t="str">
            <v/>
          </cell>
          <cell r="H5188" t="str">
            <v/>
          </cell>
        </row>
        <row r="5189">
          <cell r="E5189" t="str">
            <v/>
          </cell>
          <cell r="F5189" t="str">
            <v/>
          </cell>
          <cell r="G5189" t="str">
            <v/>
          </cell>
          <cell r="H5189" t="str">
            <v/>
          </cell>
        </row>
        <row r="5190">
          <cell r="E5190" t="str">
            <v/>
          </cell>
          <cell r="F5190" t="str">
            <v/>
          </cell>
          <cell r="G5190" t="str">
            <v/>
          </cell>
          <cell r="H5190" t="str">
            <v/>
          </cell>
        </row>
        <row r="5191">
          <cell r="E5191" t="str">
            <v/>
          </cell>
          <cell r="F5191" t="str">
            <v/>
          </cell>
          <cell r="G5191" t="str">
            <v/>
          </cell>
          <cell r="H5191" t="str">
            <v/>
          </cell>
        </row>
        <row r="5192">
          <cell r="E5192" t="str">
            <v/>
          </cell>
          <cell r="F5192" t="str">
            <v/>
          </cell>
          <cell r="G5192" t="str">
            <v/>
          </cell>
          <cell r="H5192" t="str">
            <v/>
          </cell>
        </row>
        <row r="5193">
          <cell r="E5193" t="str">
            <v/>
          </cell>
          <cell r="F5193" t="str">
            <v/>
          </cell>
          <cell r="G5193" t="str">
            <v/>
          </cell>
          <cell r="H5193" t="str">
            <v/>
          </cell>
        </row>
        <row r="5194">
          <cell r="E5194" t="str">
            <v/>
          </cell>
          <cell r="F5194" t="str">
            <v/>
          </cell>
          <cell r="G5194" t="str">
            <v/>
          </cell>
          <cell r="H5194" t="str">
            <v/>
          </cell>
        </row>
        <row r="5195">
          <cell r="E5195" t="str">
            <v/>
          </cell>
          <cell r="F5195" t="str">
            <v/>
          </cell>
          <cell r="G5195" t="str">
            <v/>
          </cell>
          <cell r="H5195" t="str">
            <v/>
          </cell>
        </row>
        <row r="5196">
          <cell r="E5196" t="str">
            <v/>
          </cell>
          <cell r="F5196" t="str">
            <v/>
          </cell>
          <cell r="G5196" t="str">
            <v/>
          </cell>
          <cell r="H5196" t="str">
            <v/>
          </cell>
        </row>
        <row r="5197">
          <cell r="E5197" t="str">
            <v/>
          </cell>
          <cell r="F5197" t="str">
            <v/>
          </cell>
          <cell r="G5197" t="str">
            <v/>
          </cell>
          <cell r="H5197" t="str">
            <v/>
          </cell>
        </row>
        <row r="5198">
          <cell r="E5198" t="str">
            <v/>
          </cell>
          <cell r="F5198" t="str">
            <v/>
          </cell>
          <cell r="G5198" t="str">
            <v/>
          </cell>
          <cell r="H5198" t="str">
            <v/>
          </cell>
        </row>
        <row r="5199">
          <cell r="E5199" t="str">
            <v/>
          </cell>
          <cell r="F5199" t="str">
            <v/>
          </cell>
          <cell r="G5199" t="str">
            <v/>
          </cell>
          <cell r="H5199" t="str">
            <v/>
          </cell>
        </row>
        <row r="5200">
          <cell r="E5200" t="str">
            <v/>
          </cell>
          <cell r="F5200" t="str">
            <v/>
          </cell>
          <cell r="G5200" t="str">
            <v/>
          </cell>
          <cell r="H5200" t="str">
            <v/>
          </cell>
        </row>
        <row r="5201">
          <cell r="E5201" t="str">
            <v/>
          </cell>
          <cell r="F5201" t="str">
            <v/>
          </cell>
          <cell r="G5201" t="str">
            <v/>
          </cell>
          <cell r="H5201" t="str">
            <v/>
          </cell>
        </row>
        <row r="5202">
          <cell r="E5202" t="str">
            <v/>
          </cell>
          <cell r="F5202" t="str">
            <v/>
          </cell>
          <cell r="G5202" t="str">
            <v/>
          </cell>
          <cell r="H5202" t="str">
            <v/>
          </cell>
        </row>
        <row r="5203">
          <cell r="E5203" t="str">
            <v/>
          </cell>
          <cell r="F5203" t="str">
            <v/>
          </cell>
          <cell r="G5203" t="str">
            <v/>
          </cell>
          <cell r="H5203" t="str">
            <v/>
          </cell>
        </row>
        <row r="5204">
          <cell r="E5204" t="str">
            <v/>
          </cell>
          <cell r="F5204" t="str">
            <v/>
          </cell>
          <cell r="G5204" t="str">
            <v/>
          </cell>
          <cell r="H5204" t="str">
            <v/>
          </cell>
        </row>
        <row r="5205">
          <cell r="E5205" t="str">
            <v/>
          </cell>
          <cell r="F5205" t="str">
            <v/>
          </cell>
          <cell r="G5205" t="str">
            <v/>
          </cell>
          <cell r="H5205" t="str">
            <v/>
          </cell>
        </row>
        <row r="5206">
          <cell r="E5206" t="str">
            <v/>
          </cell>
          <cell r="F5206" t="str">
            <v/>
          </cell>
          <cell r="G5206" t="str">
            <v/>
          </cell>
          <cell r="H5206" t="str">
            <v/>
          </cell>
        </row>
        <row r="5207">
          <cell r="E5207" t="str">
            <v/>
          </cell>
          <cell r="F5207" t="str">
            <v/>
          </cell>
          <cell r="G5207" t="str">
            <v/>
          </cell>
          <cell r="H5207" t="str">
            <v/>
          </cell>
        </row>
        <row r="5208">
          <cell r="E5208" t="str">
            <v/>
          </cell>
          <cell r="F5208" t="str">
            <v/>
          </cell>
          <cell r="G5208" t="str">
            <v/>
          </cell>
          <cell r="H5208" t="str">
            <v/>
          </cell>
        </row>
        <row r="5209">
          <cell r="E5209" t="str">
            <v/>
          </cell>
          <cell r="F5209" t="str">
            <v/>
          </cell>
          <cell r="G5209" t="str">
            <v/>
          </cell>
          <cell r="H5209" t="str">
            <v/>
          </cell>
        </row>
        <row r="5210">
          <cell r="E5210" t="str">
            <v/>
          </cell>
          <cell r="F5210" t="str">
            <v/>
          </cell>
          <cell r="G5210" t="str">
            <v/>
          </cell>
          <cell r="H5210" t="str">
            <v/>
          </cell>
        </row>
        <row r="5211">
          <cell r="E5211" t="str">
            <v/>
          </cell>
          <cell r="F5211" t="str">
            <v/>
          </cell>
          <cell r="G5211" t="str">
            <v/>
          </cell>
          <cell r="H5211" t="str">
            <v/>
          </cell>
        </row>
        <row r="5212">
          <cell r="E5212" t="str">
            <v/>
          </cell>
          <cell r="F5212" t="str">
            <v/>
          </cell>
          <cell r="G5212" t="str">
            <v/>
          </cell>
          <cell r="H5212" t="str">
            <v/>
          </cell>
        </row>
        <row r="5213">
          <cell r="E5213" t="str">
            <v/>
          </cell>
          <cell r="F5213" t="str">
            <v/>
          </cell>
          <cell r="G5213" t="str">
            <v/>
          </cell>
          <cell r="H5213" t="str">
            <v/>
          </cell>
        </row>
        <row r="5214">
          <cell r="E5214" t="str">
            <v/>
          </cell>
          <cell r="F5214" t="str">
            <v/>
          </cell>
          <cell r="G5214" t="str">
            <v/>
          </cell>
          <cell r="H5214" t="str">
            <v/>
          </cell>
        </row>
        <row r="5215">
          <cell r="E5215" t="str">
            <v/>
          </cell>
          <cell r="F5215" t="str">
            <v/>
          </cell>
          <cell r="G5215" t="str">
            <v/>
          </cell>
          <cell r="H5215" t="str">
            <v/>
          </cell>
        </row>
        <row r="5216">
          <cell r="E5216" t="str">
            <v/>
          </cell>
          <cell r="F5216" t="str">
            <v/>
          </cell>
          <cell r="G5216" t="str">
            <v/>
          </cell>
          <cell r="H5216" t="str">
            <v/>
          </cell>
        </row>
        <row r="5217">
          <cell r="E5217" t="str">
            <v/>
          </cell>
          <cell r="F5217" t="str">
            <v/>
          </cell>
          <cell r="G5217" t="str">
            <v/>
          </cell>
          <cell r="H5217" t="str">
            <v/>
          </cell>
        </row>
        <row r="5218">
          <cell r="E5218" t="str">
            <v/>
          </cell>
          <cell r="F5218" t="str">
            <v/>
          </cell>
          <cell r="G5218" t="str">
            <v/>
          </cell>
          <cell r="H5218" t="str">
            <v/>
          </cell>
        </row>
        <row r="5219">
          <cell r="E5219" t="str">
            <v/>
          </cell>
          <cell r="F5219" t="str">
            <v/>
          </cell>
          <cell r="G5219" t="str">
            <v/>
          </cell>
          <cell r="H5219" t="str">
            <v/>
          </cell>
        </row>
        <row r="5220">
          <cell r="E5220" t="str">
            <v/>
          </cell>
          <cell r="F5220" t="str">
            <v/>
          </cell>
          <cell r="G5220" t="str">
            <v/>
          </cell>
          <cell r="H5220" t="str">
            <v/>
          </cell>
        </row>
        <row r="5221">
          <cell r="E5221" t="str">
            <v/>
          </cell>
          <cell r="F5221" t="str">
            <v/>
          </cell>
          <cell r="G5221" t="str">
            <v/>
          </cell>
          <cell r="H5221" t="str">
            <v/>
          </cell>
        </row>
        <row r="5222">
          <cell r="E5222" t="str">
            <v/>
          </cell>
          <cell r="F5222" t="str">
            <v/>
          </cell>
          <cell r="G5222" t="str">
            <v/>
          </cell>
          <cell r="H5222" t="str">
            <v/>
          </cell>
        </row>
        <row r="5223">
          <cell r="E5223" t="str">
            <v/>
          </cell>
          <cell r="F5223" t="str">
            <v/>
          </cell>
          <cell r="G5223" t="str">
            <v/>
          </cell>
          <cell r="H5223" t="str">
            <v/>
          </cell>
        </row>
        <row r="5224">
          <cell r="E5224" t="str">
            <v/>
          </cell>
          <cell r="F5224" t="str">
            <v/>
          </cell>
          <cell r="G5224" t="str">
            <v/>
          </cell>
          <cell r="H5224" t="str">
            <v/>
          </cell>
        </row>
        <row r="5225">
          <cell r="E5225" t="str">
            <v/>
          </cell>
          <cell r="F5225" t="str">
            <v/>
          </cell>
          <cell r="G5225" t="str">
            <v/>
          </cell>
          <cell r="H5225" t="str">
            <v/>
          </cell>
        </row>
        <row r="5226">
          <cell r="E5226" t="str">
            <v/>
          </cell>
          <cell r="F5226" t="str">
            <v/>
          </cell>
          <cell r="G5226" t="str">
            <v/>
          </cell>
          <cell r="H5226" t="str">
            <v/>
          </cell>
        </row>
        <row r="5227">
          <cell r="E5227" t="str">
            <v/>
          </cell>
          <cell r="F5227" t="str">
            <v/>
          </cell>
          <cell r="G5227" t="str">
            <v/>
          </cell>
          <cell r="H5227" t="str">
            <v/>
          </cell>
        </row>
        <row r="5228">
          <cell r="E5228" t="str">
            <v/>
          </cell>
          <cell r="F5228" t="str">
            <v/>
          </cell>
          <cell r="G5228" t="str">
            <v/>
          </cell>
          <cell r="H5228" t="str">
            <v/>
          </cell>
        </row>
        <row r="5229">
          <cell r="E5229" t="str">
            <v/>
          </cell>
          <cell r="F5229" t="str">
            <v/>
          </cell>
          <cell r="G5229" t="str">
            <v/>
          </cell>
          <cell r="H5229" t="str">
            <v/>
          </cell>
        </row>
        <row r="5230">
          <cell r="E5230" t="str">
            <v/>
          </cell>
          <cell r="F5230" t="str">
            <v/>
          </cell>
          <cell r="G5230" t="str">
            <v/>
          </cell>
          <cell r="H5230" t="str">
            <v/>
          </cell>
        </row>
        <row r="5231">
          <cell r="E5231" t="str">
            <v/>
          </cell>
          <cell r="F5231" t="str">
            <v/>
          </cell>
          <cell r="G5231" t="str">
            <v/>
          </cell>
          <cell r="H5231" t="str">
            <v/>
          </cell>
        </row>
        <row r="5232">
          <cell r="E5232" t="str">
            <v/>
          </cell>
          <cell r="F5232" t="str">
            <v/>
          </cell>
          <cell r="G5232" t="str">
            <v/>
          </cell>
          <cell r="H5232" t="str">
            <v/>
          </cell>
        </row>
        <row r="5233">
          <cell r="E5233" t="str">
            <v/>
          </cell>
          <cell r="F5233" t="str">
            <v/>
          </cell>
          <cell r="G5233" t="str">
            <v/>
          </cell>
          <cell r="H5233" t="str">
            <v/>
          </cell>
        </row>
        <row r="5234">
          <cell r="E5234" t="str">
            <v/>
          </cell>
          <cell r="F5234" t="str">
            <v/>
          </cell>
          <cell r="G5234" t="str">
            <v/>
          </cell>
          <cell r="H5234" t="str">
            <v/>
          </cell>
        </row>
        <row r="5235">
          <cell r="E5235" t="str">
            <v/>
          </cell>
          <cell r="F5235" t="str">
            <v/>
          </cell>
          <cell r="G5235" t="str">
            <v/>
          </cell>
          <cell r="H5235" t="str">
            <v/>
          </cell>
        </row>
        <row r="5236">
          <cell r="E5236" t="str">
            <v/>
          </cell>
          <cell r="F5236" t="str">
            <v/>
          </cell>
          <cell r="G5236" t="str">
            <v/>
          </cell>
          <cell r="H5236" t="str">
            <v/>
          </cell>
        </row>
        <row r="5237">
          <cell r="E5237" t="str">
            <v/>
          </cell>
          <cell r="F5237" t="str">
            <v/>
          </cell>
          <cell r="G5237" t="str">
            <v/>
          </cell>
          <cell r="H5237" t="str">
            <v/>
          </cell>
        </row>
        <row r="5238">
          <cell r="E5238" t="str">
            <v/>
          </cell>
          <cell r="F5238" t="str">
            <v/>
          </cell>
          <cell r="G5238" t="str">
            <v/>
          </cell>
          <cell r="H5238" t="str">
            <v/>
          </cell>
        </row>
        <row r="5239">
          <cell r="E5239" t="str">
            <v/>
          </cell>
          <cell r="F5239" t="str">
            <v/>
          </cell>
          <cell r="G5239" t="str">
            <v/>
          </cell>
          <cell r="H5239" t="str">
            <v/>
          </cell>
        </row>
        <row r="5240">
          <cell r="E5240" t="str">
            <v/>
          </cell>
          <cell r="F5240" t="str">
            <v/>
          </cell>
          <cell r="G5240" t="str">
            <v/>
          </cell>
          <cell r="H5240" t="str">
            <v/>
          </cell>
        </row>
        <row r="5241">
          <cell r="E5241" t="str">
            <v/>
          </cell>
          <cell r="F5241" t="str">
            <v/>
          </cell>
          <cell r="G5241" t="str">
            <v/>
          </cell>
          <cell r="H5241" t="str">
            <v/>
          </cell>
        </row>
        <row r="5242">
          <cell r="E5242" t="str">
            <v/>
          </cell>
          <cell r="F5242" t="str">
            <v/>
          </cell>
          <cell r="G5242" t="str">
            <v/>
          </cell>
          <cell r="H5242" t="str">
            <v/>
          </cell>
        </row>
        <row r="5243">
          <cell r="E5243" t="str">
            <v/>
          </cell>
          <cell r="F5243" t="str">
            <v/>
          </cell>
          <cell r="G5243" t="str">
            <v/>
          </cell>
          <cell r="H5243" t="str">
            <v/>
          </cell>
        </row>
        <row r="5244">
          <cell r="E5244" t="str">
            <v/>
          </cell>
          <cell r="F5244" t="str">
            <v/>
          </cell>
          <cell r="G5244" t="str">
            <v/>
          </cell>
          <cell r="H5244" t="str">
            <v/>
          </cell>
        </row>
        <row r="5245">
          <cell r="E5245" t="str">
            <v/>
          </cell>
          <cell r="F5245" t="str">
            <v/>
          </cell>
          <cell r="G5245" t="str">
            <v/>
          </cell>
          <cell r="H5245" t="str">
            <v/>
          </cell>
        </row>
        <row r="5246">
          <cell r="E5246" t="str">
            <v/>
          </cell>
          <cell r="F5246" t="str">
            <v/>
          </cell>
          <cell r="G5246" t="str">
            <v/>
          </cell>
          <cell r="H5246" t="str">
            <v/>
          </cell>
        </row>
        <row r="5247">
          <cell r="E5247" t="str">
            <v/>
          </cell>
          <cell r="F5247" t="str">
            <v/>
          </cell>
          <cell r="G5247" t="str">
            <v/>
          </cell>
          <cell r="H5247" t="str">
            <v/>
          </cell>
        </row>
        <row r="5248">
          <cell r="E5248" t="str">
            <v/>
          </cell>
          <cell r="F5248" t="str">
            <v/>
          </cell>
          <cell r="G5248" t="str">
            <v/>
          </cell>
          <cell r="H5248" t="str">
            <v/>
          </cell>
        </row>
        <row r="5249">
          <cell r="E5249" t="str">
            <v/>
          </cell>
          <cell r="F5249" t="str">
            <v/>
          </cell>
          <cell r="G5249" t="str">
            <v/>
          </cell>
          <cell r="H5249" t="str">
            <v/>
          </cell>
        </row>
        <row r="5250">
          <cell r="E5250" t="str">
            <v/>
          </cell>
          <cell r="F5250" t="str">
            <v/>
          </cell>
          <cell r="G5250" t="str">
            <v/>
          </cell>
          <cell r="H5250" t="str">
            <v/>
          </cell>
        </row>
        <row r="5251">
          <cell r="E5251" t="str">
            <v/>
          </cell>
          <cell r="F5251" t="str">
            <v/>
          </cell>
          <cell r="G5251" t="str">
            <v/>
          </cell>
          <cell r="H5251" t="str">
            <v/>
          </cell>
        </row>
        <row r="5252">
          <cell r="E5252" t="str">
            <v/>
          </cell>
          <cell r="F5252" t="str">
            <v/>
          </cell>
          <cell r="G5252" t="str">
            <v/>
          </cell>
          <cell r="H5252" t="str">
            <v/>
          </cell>
        </row>
        <row r="5253">
          <cell r="E5253" t="str">
            <v/>
          </cell>
          <cell r="F5253" t="str">
            <v/>
          </cell>
          <cell r="G5253" t="str">
            <v/>
          </cell>
          <cell r="H5253" t="str">
            <v/>
          </cell>
        </row>
        <row r="5254">
          <cell r="E5254" t="str">
            <v/>
          </cell>
          <cell r="F5254" t="str">
            <v/>
          </cell>
          <cell r="G5254" t="str">
            <v/>
          </cell>
          <cell r="H5254" t="str">
            <v/>
          </cell>
        </row>
        <row r="5255">
          <cell r="E5255" t="str">
            <v/>
          </cell>
          <cell r="F5255" t="str">
            <v/>
          </cell>
          <cell r="G5255" t="str">
            <v/>
          </cell>
          <cell r="H5255" t="str">
            <v/>
          </cell>
        </row>
        <row r="5256">
          <cell r="E5256" t="str">
            <v/>
          </cell>
          <cell r="F5256" t="str">
            <v/>
          </cell>
          <cell r="G5256" t="str">
            <v/>
          </cell>
          <cell r="H5256" t="str">
            <v/>
          </cell>
        </row>
        <row r="5257">
          <cell r="E5257" t="str">
            <v/>
          </cell>
          <cell r="F5257" t="str">
            <v/>
          </cell>
          <cell r="G5257" t="str">
            <v/>
          </cell>
          <cell r="H5257" t="str">
            <v/>
          </cell>
        </row>
        <row r="5258">
          <cell r="E5258" t="str">
            <v/>
          </cell>
          <cell r="F5258" t="str">
            <v/>
          </cell>
          <cell r="G5258" t="str">
            <v/>
          </cell>
          <cell r="H5258" t="str">
            <v/>
          </cell>
        </row>
        <row r="5259">
          <cell r="E5259" t="str">
            <v/>
          </cell>
          <cell r="F5259" t="str">
            <v/>
          </cell>
          <cell r="G5259" t="str">
            <v/>
          </cell>
          <cell r="H5259" t="str">
            <v/>
          </cell>
        </row>
        <row r="5260">
          <cell r="E5260" t="str">
            <v/>
          </cell>
          <cell r="F5260" t="str">
            <v/>
          </cell>
          <cell r="G5260" t="str">
            <v/>
          </cell>
          <cell r="H5260" t="str">
            <v/>
          </cell>
        </row>
        <row r="5261">
          <cell r="E5261" t="str">
            <v/>
          </cell>
          <cell r="F5261" t="str">
            <v/>
          </cell>
          <cell r="G5261" t="str">
            <v/>
          </cell>
          <cell r="H5261" t="str">
            <v/>
          </cell>
        </row>
        <row r="5262">
          <cell r="E5262" t="str">
            <v/>
          </cell>
          <cell r="F5262" t="str">
            <v/>
          </cell>
          <cell r="G5262" t="str">
            <v/>
          </cell>
          <cell r="H5262" t="str">
            <v/>
          </cell>
        </row>
        <row r="5263">
          <cell r="E5263" t="str">
            <v/>
          </cell>
          <cell r="F5263" t="str">
            <v/>
          </cell>
          <cell r="G5263" t="str">
            <v/>
          </cell>
          <cell r="H5263" t="str">
            <v/>
          </cell>
        </row>
        <row r="5264">
          <cell r="E5264" t="str">
            <v/>
          </cell>
          <cell r="F5264" t="str">
            <v/>
          </cell>
          <cell r="G5264" t="str">
            <v/>
          </cell>
          <cell r="H5264" t="str">
            <v/>
          </cell>
        </row>
        <row r="5265">
          <cell r="E5265" t="str">
            <v/>
          </cell>
          <cell r="F5265" t="str">
            <v/>
          </cell>
          <cell r="G5265" t="str">
            <v/>
          </cell>
          <cell r="H5265" t="str">
            <v/>
          </cell>
        </row>
        <row r="5266">
          <cell r="E5266" t="str">
            <v/>
          </cell>
          <cell r="F5266" t="str">
            <v/>
          </cell>
          <cell r="G5266" t="str">
            <v/>
          </cell>
          <cell r="H5266" t="str">
            <v/>
          </cell>
        </row>
        <row r="5267">
          <cell r="E5267" t="str">
            <v/>
          </cell>
          <cell r="F5267" t="str">
            <v/>
          </cell>
          <cell r="G5267" t="str">
            <v/>
          </cell>
          <cell r="H5267" t="str">
            <v/>
          </cell>
        </row>
        <row r="5268">
          <cell r="E5268" t="str">
            <v/>
          </cell>
          <cell r="F5268" t="str">
            <v/>
          </cell>
          <cell r="G5268" t="str">
            <v/>
          </cell>
          <cell r="H5268" t="str">
            <v/>
          </cell>
        </row>
        <row r="5269">
          <cell r="E5269" t="str">
            <v/>
          </cell>
          <cell r="F5269" t="str">
            <v/>
          </cell>
          <cell r="G5269" t="str">
            <v/>
          </cell>
          <cell r="H5269" t="str">
            <v/>
          </cell>
        </row>
        <row r="5270">
          <cell r="E5270" t="str">
            <v/>
          </cell>
          <cell r="F5270" t="str">
            <v/>
          </cell>
          <cell r="G5270" t="str">
            <v/>
          </cell>
          <cell r="H5270" t="str">
            <v/>
          </cell>
        </row>
        <row r="5271">
          <cell r="E5271" t="str">
            <v/>
          </cell>
          <cell r="F5271" t="str">
            <v/>
          </cell>
          <cell r="G5271" t="str">
            <v/>
          </cell>
          <cell r="H5271" t="str">
            <v/>
          </cell>
        </row>
        <row r="5272">
          <cell r="E5272" t="str">
            <v/>
          </cell>
          <cell r="F5272" t="str">
            <v/>
          </cell>
          <cell r="G5272" t="str">
            <v/>
          </cell>
          <cell r="H5272" t="str">
            <v/>
          </cell>
        </row>
        <row r="5273">
          <cell r="E5273" t="str">
            <v/>
          </cell>
          <cell r="F5273" t="str">
            <v/>
          </cell>
          <cell r="G5273" t="str">
            <v/>
          </cell>
          <cell r="H5273" t="str">
            <v/>
          </cell>
        </row>
        <row r="5274">
          <cell r="E5274" t="str">
            <v/>
          </cell>
          <cell r="F5274" t="str">
            <v/>
          </cell>
          <cell r="G5274" t="str">
            <v/>
          </cell>
          <cell r="H5274" t="str">
            <v/>
          </cell>
        </row>
        <row r="5275">
          <cell r="E5275" t="str">
            <v/>
          </cell>
          <cell r="F5275" t="str">
            <v/>
          </cell>
          <cell r="G5275" t="str">
            <v/>
          </cell>
          <cell r="H5275" t="str">
            <v/>
          </cell>
        </row>
        <row r="5276">
          <cell r="E5276" t="str">
            <v/>
          </cell>
          <cell r="F5276" t="str">
            <v/>
          </cell>
          <cell r="G5276" t="str">
            <v/>
          </cell>
          <cell r="H5276" t="str">
            <v/>
          </cell>
        </row>
        <row r="5277">
          <cell r="E5277" t="str">
            <v/>
          </cell>
          <cell r="F5277" t="str">
            <v/>
          </cell>
          <cell r="G5277" t="str">
            <v/>
          </cell>
          <cell r="H5277" t="str">
            <v/>
          </cell>
        </row>
        <row r="5278">
          <cell r="E5278" t="str">
            <v/>
          </cell>
          <cell r="F5278" t="str">
            <v/>
          </cell>
          <cell r="G5278" t="str">
            <v/>
          </cell>
          <cell r="H5278" t="str">
            <v/>
          </cell>
        </row>
        <row r="5279">
          <cell r="E5279" t="str">
            <v/>
          </cell>
          <cell r="F5279" t="str">
            <v/>
          </cell>
          <cell r="G5279" t="str">
            <v/>
          </cell>
          <cell r="H5279" t="str">
            <v/>
          </cell>
        </row>
        <row r="5280">
          <cell r="E5280" t="str">
            <v/>
          </cell>
          <cell r="F5280" t="str">
            <v/>
          </cell>
          <cell r="G5280" t="str">
            <v/>
          </cell>
          <cell r="H5280" t="str">
            <v/>
          </cell>
        </row>
        <row r="5281">
          <cell r="E5281" t="str">
            <v/>
          </cell>
          <cell r="F5281" t="str">
            <v/>
          </cell>
          <cell r="G5281" t="str">
            <v/>
          </cell>
          <cell r="H5281" t="str">
            <v/>
          </cell>
        </row>
        <row r="5282">
          <cell r="E5282" t="str">
            <v/>
          </cell>
          <cell r="F5282" t="str">
            <v/>
          </cell>
          <cell r="G5282" t="str">
            <v/>
          </cell>
          <cell r="H5282" t="str">
            <v/>
          </cell>
        </row>
        <row r="5283">
          <cell r="E5283" t="str">
            <v/>
          </cell>
          <cell r="F5283" t="str">
            <v/>
          </cell>
          <cell r="G5283" t="str">
            <v/>
          </cell>
          <cell r="H5283" t="str">
            <v/>
          </cell>
        </row>
        <row r="5284">
          <cell r="E5284" t="str">
            <v/>
          </cell>
          <cell r="F5284" t="str">
            <v/>
          </cell>
          <cell r="G5284" t="str">
            <v/>
          </cell>
          <cell r="H5284" t="str">
            <v/>
          </cell>
        </row>
        <row r="5285">
          <cell r="E5285" t="str">
            <v/>
          </cell>
          <cell r="F5285" t="str">
            <v/>
          </cell>
          <cell r="G5285" t="str">
            <v/>
          </cell>
          <cell r="H5285" t="str">
            <v/>
          </cell>
        </row>
        <row r="5286">
          <cell r="E5286" t="str">
            <v/>
          </cell>
          <cell r="F5286" t="str">
            <v/>
          </cell>
          <cell r="G5286" t="str">
            <v/>
          </cell>
          <cell r="H5286" t="str">
            <v/>
          </cell>
        </row>
        <row r="5287">
          <cell r="E5287" t="str">
            <v/>
          </cell>
          <cell r="F5287" t="str">
            <v/>
          </cell>
          <cell r="G5287" t="str">
            <v/>
          </cell>
          <cell r="H5287" t="str">
            <v/>
          </cell>
        </row>
        <row r="5288">
          <cell r="E5288" t="str">
            <v/>
          </cell>
          <cell r="F5288" t="str">
            <v/>
          </cell>
          <cell r="G5288" t="str">
            <v/>
          </cell>
          <cell r="H5288" t="str">
            <v/>
          </cell>
        </row>
        <row r="5289">
          <cell r="E5289" t="str">
            <v/>
          </cell>
          <cell r="F5289" t="str">
            <v/>
          </cell>
          <cell r="G5289" t="str">
            <v/>
          </cell>
          <cell r="H5289" t="str">
            <v/>
          </cell>
        </row>
        <row r="5290">
          <cell r="E5290" t="str">
            <v/>
          </cell>
          <cell r="F5290" t="str">
            <v/>
          </cell>
          <cell r="G5290" t="str">
            <v/>
          </cell>
          <cell r="H5290" t="str">
            <v/>
          </cell>
        </row>
        <row r="5291">
          <cell r="E5291" t="str">
            <v/>
          </cell>
          <cell r="F5291" t="str">
            <v/>
          </cell>
          <cell r="G5291" t="str">
            <v/>
          </cell>
          <cell r="H5291" t="str">
            <v/>
          </cell>
        </row>
        <row r="5292">
          <cell r="E5292" t="str">
            <v/>
          </cell>
          <cell r="F5292" t="str">
            <v/>
          </cell>
          <cell r="G5292" t="str">
            <v/>
          </cell>
          <cell r="H5292" t="str">
            <v/>
          </cell>
        </row>
        <row r="5293">
          <cell r="E5293" t="str">
            <v/>
          </cell>
          <cell r="F5293" t="str">
            <v/>
          </cell>
          <cell r="G5293" t="str">
            <v/>
          </cell>
          <cell r="H5293" t="str">
            <v/>
          </cell>
        </row>
        <row r="5294">
          <cell r="E5294" t="str">
            <v/>
          </cell>
          <cell r="F5294" t="str">
            <v/>
          </cell>
          <cell r="G5294" t="str">
            <v/>
          </cell>
          <cell r="H5294" t="str">
            <v/>
          </cell>
        </row>
        <row r="5295">
          <cell r="E5295" t="str">
            <v/>
          </cell>
          <cell r="F5295" t="str">
            <v/>
          </cell>
          <cell r="G5295" t="str">
            <v/>
          </cell>
          <cell r="H5295" t="str">
            <v/>
          </cell>
        </row>
        <row r="5296">
          <cell r="E5296" t="str">
            <v/>
          </cell>
          <cell r="F5296" t="str">
            <v/>
          </cell>
          <cell r="G5296" t="str">
            <v/>
          </cell>
          <cell r="H5296" t="str">
            <v/>
          </cell>
        </row>
        <row r="5297">
          <cell r="E5297" t="str">
            <v/>
          </cell>
          <cell r="F5297" t="str">
            <v/>
          </cell>
          <cell r="G5297" t="str">
            <v/>
          </cell>
          <cell r="H5297" t="str">
            <v/>
          </cell>
        </row>
        <row r="5298">
          <cell r="E5298" t="str">
            <v/>
          </cell>
          <cell r="F5298" t="str">
            <v/>
          </cell>
          <cell r="G5298" t="str">
            <v/>
          </cell>
          <cell r="H5298" t="str">
            <v/>
          </cell>
        </row>
        <row r="5299">
          <cell r="E5299" t="str">
            <v/>
          </cell>
          <cell r="F5299" t="str">
            <v/>
          </cell>
          <cell r="G5299" t="str">
            <v/>
          </cell>
          <cell r="H5299" t="str">
            <v/>
          </cell>
        </row>
        <row r="5300">
          <cell r="E5300" t="str">
            <v/>
          </cell>
          <cell r="F5300" t="str">
            <v/>
          </cell>
          <cell r="G5300" t="str">
            <v/>
          </cell>
          <cell r="H5300" t="str">
            <v/>
          </cell>
        </row>
        <row r="5301">
          <cell r="E5301" t="str">
            <v/>
          </cell>
          <cell r="F5301" t="str">
            <v/>
          </cell>
          <cell r="G5301" t="str">
            <v/>
          </cell>
          <cell r="H5301" t="str">
            <v/>
          </cell>
        </row>
        <row r="5302">
          <cell r="E5302" t="str">
            <v/>
          </cell>
          <cell r="F5302" t="str">
            <v/>
          </cell>
          <cell r="G5302" t="str">
            <v/>
          </cell>
          <cell r="H5302" t="str">
            <v/>
          </cell>
        </row>
        <row r="5303">
          <cell r="E5303" t="str">
            <v/>
          </cell>
          <cell r="F5303" t="str">
            <v/>
          </cell>
          <cell r="G5303" t="str">
            <v/>
          </cell>
          <cell r="H5303" t="str">
            <v/>
          </cell>
        </row>
        <row r="5304">
          <cell r="E5304" t="str">
            <v/>
          </cell>
          <cell r="F5304" t="str">
            <v/>
          </cell>
          <cell r="G5304" t="str">
            <v/>
          </cell>
          <cell r="H5304" t="str">
            <v/>
          </cell>
        </row>
        <row r="5305">
          <cell r="E5305" t="str">
            <v/>
          </cell>
          <cell r="F5305" t="str">
            <v/>
          </cell>
          <cell r="G5305" t="str">
            <v/>
          </cell>
          <cell r="H5305" t="str">
            <v/>
          </cell>
        </row>
        <row r="5306">
          <cell r="E5306" t="str">
            <v/>
          </cell>
          <cell r="F5306" t="str">
            <v/>
          </cell>
          <cell r="G5306" t="str">
            <v/>
          </cell>
          <cell r="H5306" t="str">
            <v/>
          </cell>
        </row>
        <row r="5307">
          <cell r="E5307" t="str">
            <v/>
          </cell>
          <cell r="F5307" t="str">
            <v/>
          </cell>
          <cell r="G5307" t="str">
            <v/>
          </cell>
          <cell r="H5307" t="str">
            <v/>
          </cell>
        </row>
        <row r="5308">
          <cell r="E5308" t="str">
            <v/>
          </cell>
          <cell r="F5308" t="str">
            <v/>
          </cell>
          <cell r="G5308" t="str">
            <v/>
          </cell>
          <cell r="H5308" t="str">
            <v/>
          </cell>
        </row>
        <row r="5309">
          <cell r="E5309" t="str">
            <v/>
          </cell>
          <cell r="F5309" t="str">
            <v/>
          </cell>
          <cell r="G5309" t="str">
            <v/>
          </cell>
          <cell r="H5309" t="str">
            <v/>
          </cell>
        </row>
        <row r="5310">
          <cell r="E5310" t="str">
            <v/>
          </cell>
          <cell r="F5310" t="str">
            <v/>
          </cell>
          <cell r="G5310" t="str">
            <v/>
          </cell>
          <cell r="H5310" t="str">
            <v/>
          </cell>
        </row>
        <row r="5311">
          <cell r="E5311" t="str">
            <v/>
          </cell>
          <cell r="F5311" t="str">
            <v/>
          </cell>
          <cell r="G5311" t="str">
            <v/>
          </cell>
          <cell r="H5311" t="str">
            <v/>
          </cell>
        </row>
        <row r="5312">
          <cell r="E5312" t="str">
            <v/>
          </cell>
          <cell r="F5312" t="str">
            <v/>
          </cell>
          <cell r="G5312" t="str">
            <v/>
          </cell>
          <cell r="H5312" t="str">
            <v/>
          </cell>
        </row>
        <row r="5313">
          <cell r="E5313" t="str">
            <v/>
          </cell>
          <cell r="F5313" t="str">
            <v/>
          </cell>
          <cell r="G5313" t="str">
            <v/>
          </cell>
          <cell r="H5313" t="str">
            <v/>
          </cell>
        </row>
        <row r="5314">
          <cell r="E5314" t="str">
            <v/>
          </cell>
          <cell r="F5314" t="str">
            <v/>
          </cell>
          <cell r="G5314" t="str">
            <v/>
          </cell>
          <cell r="H5314" t="str">
            <v/>
          </cell>
        </row>
        <row r="5315">
          <cell r="E5315" t="str">
            <v/>
          </cell>
          <cell r="F5315" t="str">
            <v/>
          </cell>
          <cell r="G5315" t="str">
            <v/>
          </cell>
          <cell r="H5315" t="str">
            <v/>
          </cell>
        </row>
        <row r="5316">
          <cell r="E5316" t="str">
            <v/>
          </cell>
          <cell r="F5316" t="str">
            <v/>
          </cell>
          <cell r="G5316" t="str">
            <v/>
          </cell>
          <cell r="H5316" t="str">
            <v/>
          </cell>
        </row>
        <row r="5317">
          <cell r="E5317" t="str">
            <v/>
          </cell>
          <cell r="F5317" t="str">
            <v/>
          </cell>
          <cell r="G5317" t="str">
            <v/>
          </cell>
          <cell r="H5317" t="str">
            <v/>
          </cell>
        </row>
        <row r="5318">
          <cell r="E5318" t="str">
            <v/>
          </cell>
          <cell r="F5318" t="str">
            <v/>
          </cell>
          <cell r="G5318" t="str">
            <v/>
          </cell>
          <cell r="H5318" t="str">
            <v/>
          </cell>
        </row>
        <row r="5319">
          <cell r="E5319" t="str">
            <v/>
          </cell>
          <cell r="F5319" t="str">
            <v/>
          </cell>
          <cell r="G5319" t="str">
            <v/>
          </cell>
          <cell r="H5319" t="str">
            <v/>
          </cell>
        </row>
        <row r="5320">
          <cell r="E5320" t="str">
            <v/>
          </cell>
          <cell r="F5320" t="str">
            <v/>
          </cell>
          <cell r="G5320" t="str">
            <v/>
          </cell>
          <cell r="H5320" t="str">
            <v/>
          </cell>
        </row>
        <row r="5321">
          <cell r="E5321" t="str">
            <v/>
          </cell>
          <cell r="F5321" t="str">
            <v/>
          </cell>
          <cell r="G5321" t="str">
            <v/>
          </cell>
          <cell r="H5321" t="str">
            <v/>
          </cell>
        </row>
        <row r="5322">
          <cell r="E5322" t="str">
            <v/>
          </cell>
          <cell r="F5322" t="str">
            <v/>
          </cell>
          <cell r="G5322" t="str">
            <v/>
          </cell>
          <cell r="H5322" t="str">
            <v/>
          </cell>
        </row>
        <row r="5323">
          <cell r="E5323" t="str">
            <v/>
          </cell>
          <cell r="F5323" t="str">
            <v/>
          </cell>
          <cell r="G5323" t="str">
            <v/>
          </cell>
          <cell r="H5323" t="str">
            <v/>
          </cell>
        </row>
        <row r="5324">
          <cell r="E5324" t="str">
            <v/>
          </cell>
          <cell r="F5324" t="str">
            <v/>
          </cell>
          <cell r="G5324" t="str">
            <v/>
          </cell>
          <cell r="H5324" t="str">
            <v/>
          </cell>
        </row>
        <row r="5325">
          <cell r="E5325" t="str">
            <v/>
          </cell>
          <cell r="F5325" t="str">
            <v/>
          </cell>
          <cell r="G5325" t="str">
            <v/>
          </cell>
          <cell r="H5325" t="str">
            <v/>
          </cell>
        </row>
        <row r="5326">
          <cell r="E5326" t="str">
            <v/>
          </cell>
          <cell r="F5326" t="str">
            <v/>
          </cell>
          <cell r="G5326" t="str">
            <v/>
          </cell>
          <cell r="H5326" t="str">
            <v/>
          </cell>
        </row>
        <row r="5327">
          <cell r="E5327" t="str">
            <v/>
          </cell>
          <cell r="F5327" t="str">
            <v/>
          </cell>
          <cell r="G5327" t="str">
            <v/>
          </cell>
          <cell r="H5327" t="str">
            <v/>
          </cell>
        </row>
        <row r="5328">
          <cell r="E5328" t="str">
            <v/>
          </cell>
          <cell r="F5328" t="str">
            <v/>
          </cell>
          <cell r="G5328" t="str">
            <v/>
          </cell>
          <cell r="H5328" t="str">
            <v/>
          </cell>
        </row>
        <row r="5329">
          <cell r="E5329" t="str">
            <v/>
          </cell>
          <cell r="F5329" t="str">
            <v/>
          </cell>
          <cell r="G5329" t="str">
            <v/>
          </cell>
          <cell r="H5329" t="str">
            <v/>
          </cell>
        </row>
        <row r="5330">
          <cell r="E5330" t="str">
            <v/>
          </cell>
          <cell r="F5330" t="str">
            <v/>
          </cell>
          <cell r="G5330" t="str">
            <v/>
          </cell>
          <cell r="H5330" t="str">
            <v/>
          </cell>
        </row>
        <row r="5331">
          <cell r="E5331" t="str">
            <v/>
          </cell>
          <cell r="F5331" t="str">
            <v/>
          </cell>
          <cell r="G5331" t="str">
            <v/>
          </cell>
          <cell r="H5331" t="str">
            <v/>
          </cell>
        </row>
        <row r="5332">
          <cell r="E5332" t="str">
            <v/>
          </cell>
          <cell r="F5332" t="str">
            <v/>
          </cell>
          <cell r="G5332" t="str">
            <v/>
          </cell>
          <cell r="H5332" t="str">
            <v/>
          </cell>
        </row>
        <row r="5333">
          <cell r="E5333" t="str">
            <v/>
          </cell>
          <cell r="F5333" t="str">
            <v/>
          </cell>
          <cell r="G5333" t="str">
            <v/>
          </cell>
          <cell r="H5333" t="str">
            <v/>
          </cell>
        </row>
        <row r="5334">
          <cell r="E5334" t="str">
            <v/>
          </cell>
          <cell r="F5334" t="str">
            <v/>
          </cell>
          <cell r="G5334" t="str">
            <v/>
          </cell>
          <cell r="H5334" t="str">
            <v/>
          </cell>
        </row>
        <row r="5335">
          <cell r="E5335" t="str">
            <v/>
          </cell>
          <cell r="F5335" t="str">
            <v/>
          </cell>
          <cell r="G5335" t="str">
            <v/>
          </cell>
          <cell r="H5335" t="str">
            <v/>
          </cell>
        </row>
        <row r="5336">
          <cell r="E5336" t="str">
            <v/>
          </cell>
          <cell r="F5336" t="str">
            <v/>
          </cell>
          <cell r="G5336" t="str">
            <v/>
          </cell>
          <cell r="H5336" t="str">
            <v/>
          </cell>
        </row>
        <row r="5337">
          <cell r="E5337" t="str">
            <v/>
          </cell>
          <cell r="F5337" t="str">
            <v/>
          </cell>
          <cell r="G5337" t="str">
            <v/>
          </cell>
          <cell r="H5337" t="str">
            <v/>
          </cell>
        </row>
        <row r="5338">
          <cell r="E5338" t="str">
            <v/>
          </cell>
          <cell r="F5338" t="str">
            <v/>
          </cell>
          <cell r="G5338" t="str">
            <v/>
          </cell>
          <cell r="H5338" t="str">
            <v/>
          </cell>
        </row>
        <row r="5339">
          <cell r="E5339" t="str">
            <v/>
          </cell>
          <cell r="F5339" t="str">
            <v/>
          </cell>
          <cell r="G5339" t="str">
            <v/>
          </cell>
          <cell r="H5339" t="str">
            <v/>
          </cell>
        </row>
        <row r="5340">
          <cell r="E5340" t="str">
            <v/>
          </cell>
          <cell r="F5340" t="str">
            <v/>
          </cell>
          <cell r="G5340" t="str">
            <v/>
          </cell>
          <cell r="H5340" t="str">
            <v/>
          </cell>
        </row>
        <row r="5341">
          <cell r="E5341" t="str">
            <v/>
          </cell>
          <cell r="F5341" t="str">
            <v/>
          </cell>
          <cell r="G5341" t="str">
            <v/>
          </cell>
          <cell r="H5341" t="str">
            <v/>
          </cell>
        </row>
        <row r="5342">
          <cell r="E5342" t="str">
            <v/>
          </cell>
          <cell r="F5342" t="str">
            <v/>
          </cell>
          <cell r="G5342" t="str">
            <v/>
          </cell>
          <cell r="H5342" t="str">
            <v/>
          </cell>
        </row>
        <row r="5343">
          <cell r="E5343" t="str">
            <v/>
          </cell>
          <cell r="F5343" t="str">
            <v/>
          </cell>
          <cell r="G5343" t="str">
            <v/>
          </cell>
          <cell r="H5343" t="str">
            <v/>
          </cell>
        </row>
        <row r="5344">
          <cell r="E5344" t="str">
            <v/>
          </cell>
          <cell r="F5344" t="str">
            <v/>
          </cell>
          <cell r="G5344" t="str">
            <v/>
          </cell>
          <cell r="H5344" t="str">
            <v/>
          </cell>
        </row>
        <row r="5345">
          <cell r="E5345" t="str">
            <v/>
          </cell>
          <cell r="F5345" t="str">
            <v/>
          </cell>
          <cell r="G5345" t="str">
            <v/>
          </cell>
          <cell r="H5345" t="str">
            <v/>
          </cell>
        </row>
        <row r="5346">
          <cell r="E5346" t="str">
            <v/>
          </cell>
          <cell r="F5346" t="str">
            <v/>
          </cell>
          <cell r="G5346" t="str">
            <v/>
          </cell>
          <cell r="H5346" t="str">
            <v/>
          </cell>
        </row>
        <row r="5347">
          <cell r="E5347" t="str">
            <v/>
          </cell>
          <cell r="F5347" t="str">
            <v/>
          </cell>
          <cell r="G5347" t="str">
            <v/>
          </cell>
          <cell r="H5347" t="str">
            <v/>
          </cell>
        </row>
        <row r="5348">
          <cell r="E5348" t="str">
            <v/>
          </cell>
          <cell r="F5348" t="str">
            <v/>
          </cell>
          <cell r="G5348" t="str">
            <v/>
          </cell>
          <cell r="H5348" t="str">
            <v/>
          </cell>
        </row>
        <row r="5349">
          <cell r="E5349" t="str">
            <v/>
          </cell>
          <cell r="F5349" t="str">
            <v/>
          </cell>
          <cell r="G5349" t="str">
            <v/>
          </cell>
          <cell r="H5349" t="str">
            <v/>
          </cell>
        </row>
        <row r="5350">
          <cell r="E5350" t="str">
            <v/>
          </cell>
          <cell r="F5350" t="str">
            <v/>
          </cell>
          <cell r="G5350" t="str">
            <v/>
          </cell>
          <cell r="H5350" t="str">
            <v/>
          </cell>
        </row>
        <row r="5351">
          <cell r="E5351" t="str">
            <v/>
          </cell>
          <cell r="F5351" t="str">
            <v/>
          </cell>
          <cell r="G5351" t="str">
            <v/>
          </cell>
          <cell r="H5351" t="str">
            <v/>
          </cell>
        </row>
        <row r="5352">
          <cell r="E5352" t="str">
            <v/>
          </cell>
          <cell r="F5352" t="str">
            <v/>
          </cell>
          <cell r="G5352" t="str">
            <v/>
          </cell>
          <cell r="H5352" t="str">
            <v/>
          </cell>
        </row>
        <row r="5353">
          <cell r="E5353" t="str">
            <v/>
          </cell>
          <cell r="F5353" t="str">
            <v/>
          </cell>
          <cell r="G5353" t="str">
            <v/>
          </cell>
          <cell r="H5353" t="str">
            <v/>
          </cell>
        </row>
        <row r="5354">
          <cell r="E5354" t="str">
            <v/>
          </cell>
          <cell r="F5354" t="str">
            <v/>
          </cell>
          <cell r="G5354" t="str">
            <v/>
          </cell>
          <cell r="H5354" t="str">
            <v/>
          </cell>
        </row>
        <row r="5355">
          <cell r="E5355" t="str">
            <v/>
          </cell>
          <cell r="F5355" t="str">
            <v/>
          </cell>
          <cell r="G5355" t="str">
            <v/>
          </cell>
          <cell r="H5355" t="str">
            <v/>
          </cell>
        </row>
        <row r="5356">
          <cell r="E5356" t="str">
            <v/>
          </cell>
          <cell r="F5356" t="str">
            <v/>
          </cell>
          <cell r="G5356" t="str">
            <v/>
          </cell>
          <cell r="H5356" t="str">
            <v/>
          </cell>
        </row>
        <row r="5357">
          <cell r="E5357" t="str">
            <v/>
          </cell>
          <cell r="F5357" t="str">
            <v/>
          </cell>
          <cell r="G5357" t="str">
            <v/>
          </cell>
          <cell r="H5357" t="str">
            <v/>
          </cell>
        </row>
        <row r="5358">
          <cell r="E5358" t="str">
            <v/>
          </cell>
          <cell r="F5358" t="str">
            <v/>
          </cell>
          <cell r="G5358" t="str">
            <v/>
          </cell>
          <cell r="H5358" t="str">
            <v/>
          </cell>
        </row>
        <row r="5359">
          <cell r="E5359" t="str">
            <v/>
          </cell>
          <cell r="F5359" t="str">
            <v/>
          </cell>
          <cell r="G5359" t="str">
            <v/>
          </cell>
          <cell r="H5359" t="str">
            <v/>
          </cell>
        </row>
        <row r="5360">
          <cell r="E5360" t="str">
            <v/>
          </cell>
          <cell r="F5360" t="str">
            <v/>
          </cell>
          <cell r="G5360" t="str">
            <v/>
          </cell>
          <cell r="H5360" t="str">
            <v/>
          </cell>
        </row>
        <row r="5361">
          <cell r="E5361" t="str">
            <v/>
          </cell>
          <cell r="F5361" t="str">
            <v/>
          </cell>
          <cell r="G5361" t="str">
            <v/>
          </cell>
          <cell r="H5361" t="str">
            <v/>
          </cell>
        </row>
        <row r="5362">
          <cell r="E5362" t="str">
            <v/>
          </cell>
          <cell r="F5362" t="str">
            <v/>
          </cell>
          <cell r="G5362" t="str">
            <v/>
          </cell>
          <cell r="H5362" t="str">
            <v/>
          </cell>
        </row>
        <row r="5363">
          <cell r="E5363" t="str">
            <v/>
          </cell>
          <cell r="F5363" t="str">
            <v/>
          </cell>
          <cell r="G5363" t="str">
            <v/>
          </cell>
          <cell r="H5363" t="str">
            <v/>
          </cell>
        </row>
        <row r="5364">
          <cell r="E5364" t="str">
            <v/>
          </cell>
          <cell r="F5364" t="str">
            <v/>
          </cell>
          <cell r="G5364" t="str">
            <v/>
          </cell>
          <cell r="H5364" t="str">
            <v/>
          </cell>
        </row>
        <row r="5365">
          <cell r="E5365" t="str">
            <v/>
          </cell>
          <cell r="F5365" t="str">
            <v/>
          </cell>
          <cell r="G5365" t="str">
            <v/>
          </cell>
          <cell r="H5365" t="str">
            <v/>
          </cell>
        </row>
        <row r="5366">
          <cell r="E5366" t="str">
            <v/>
          </cell>
          <cell r="F5366" t="str">
            <v/>
          </cell>
          <cell r="G5366" t="str">
            <v/>
          </cell>
          <cell r="H5366" t="str">
            <v/>
          </cell>
        </row>
        <row r="5367">
          <cell r="E5367" t="str">
            <v/>
          </cell>
          <cell r="F5367" t="str">
            <v/>
          </cell>
          <cell r="G5367" t="str">
            <v/>
          </cell>
          <cell r="H5367" t="str">
            <v/>
          </cell>
        </row>
        <row r="5368">
          <cell r="E5368" t="str">
            <v/>
          </cell>
          <cell r="F5368" t="str">
            <v/>
          </cell>
          <cell r="G5368" t="str">
            <v/>
          </cell>
          <cell r="H5368" t="str">
            <v/>
          </cell>
        </row>
        <row r="5369">
          <cell r="E5369" t="str">
            <v/>
          </cell>
          <cell r="F5369" t="str">
            <v/>
          </cell>
          <cell r="G5369" t="str">
            <v/>
          </cell>
          <cell r="H5369" t="str">
            <v/>
          </cell>
        </row>
        <row r="5370">
          <cell r="E5370" t="str">
            <v/>
          </cell>
          <cell r="F5370" t="str">
            <v/>
          </cell>
          <cell r="G5370" t="str">
            <v/>
          </cell>
          <cell r="H5370" t="str">
            <v/>
          </cell>
        </row>
        <row r="5371">
          <cell r="E5371" t="str">
            <v/>
          </cell>
          <cell r="F5371" t="str">
            <v/>
          </cell>
          <cell r="G5371" t="str">
            <v/>
          </cell>
          <cell r="H5371" t="str">
            <v/>
          </cell>
        </row>
        <row r="5372">
          <cell r="E5372" t="str">
            <v/>
          </cell>
          <cell r="F5372" t="str">
            <v/>
          </cell>
          <cell r="G5372" t="str">
            <v/>
          </cell>
          <cell r="H5372" t="str">
            <v/>
          </cell>
        </row>
        <row r="5373">
          <cell r="E5373" t="str">
            <v/>
          </cell>
          <cell r="F5373" t="str">
            <v/>
          </cell>
          <cell r="G5373" t="str">
            <v/>
          </cell>
          <cell r="H5373" t="str">
            <v/>
          </cell>
        </row>
        <row r="5374">
          <cell r="E5374" t="str">
            <v/>
          </cell>
          <cell r="F5374" t="str">
            <v/>
          </cell>
          <cell r="G5374" t="str">
            <v/>
          </cell>
          <cell r="H5374" t="str">
            <v/>
          </cell>
        </row>
        <row r="5375">
          <cell r="E5375" t="str">
            <v/>
          </cell>
          <cell r="F5375" t="str">
            <v/>
          </cell>
          <cell r="G5375" t="str">
            <v/>
          </cell>
          <cell r="H5375" t="str">
            <v/>
          </cell>
        </row>
        <row r="5376">
          <cell r="E5376" t="str">
            <v/>
          </cell>
          <cell r="F5376" t="str">
            <v/>
          </cell>
          <cell r="G5376" t="str">
            <v/>
          </cell>
          <cell r="H5376" t="str">
            <v/>
          </cell>
        </row>
        <row r="5377">
          <cell r="E5377" t="str">
            <v/>
          </cell>
          <cell r="F5377" t="str">
            <v/>
          </cell>
          <cell r="G5377" t="str">
            <v/>
          </cell>
          <cell r="H5377" t="str">
            <v/>
          </cell>
        </row>
        <row r="5378">
          <cell r="E5378" t="str">
            <v/>
          </cell>
          <cell r="F5378" t="str">
            <v/>
          </cell>
          <cell r="G5378" t="str">
            <v/>
          </cell>
          <cell r="H5378" t="str">
            <v/>
          </cell>
        </row>
        <row r="5379">
          <cell r="E5379" t="str">
            <v/>
          </cell>
          <cell r="F5379" t="str">
            <v/>
          </cell>
          <cell r="G5379" t="str">
            <v/>
          </cell>
          <cell r="H5379" t="str">
            <v/>
          </cell>
        </row>
        <row r="5380">
          <cell r="E5380" t="str">
            <v/>
          </cell>
          <cell r="F5380" t="str">
            <v/>
          </cell>
          <cell r="G5380" t="str">
            <v/>
          </cell>
          <cell r="H5380" t="str">
            <v/>
          </cell>
        </row>
        <row r="5381">
          <cell r="E5381" t="str">
            <v/>
          </cell>
          <cell r="F5381" t="str">
            <v/>
          </cell>
          <cell r="G5381" t="str">
            <v/>
          </cell>
          <cell r="H5381" t="str">
            <v/>
          </cell>
        </row>
        <row r="5382">
          <cell r="E5382" t="str">
            <v/>
          </cell>
          <cell r="F5382" t="str">
            <v/>
          </cell>
          <cell r="G5382" t="str">
            <v/>
          </cell>
          <cell r="H5382" t="str">
            <v/>
          </cell>
        </row>
        <row r="5383">
          <cell r="E5383" t="str">
            <v/>
          </cell>
          <cell r="F5383" t="str">
            <v/>
          </cell>
          <cell r="G5383" t="str">
            <v/>
          </cell>
          <cell r="H5383" t="str">
            <v/>
          </cell>
        </row>
        <row r="5384">
          <cell r="E5384" t="str">
            <v/>
          </cell>
          <cell r="F5384" t="str">
            <v/>
          </cell>
          <cell r="G5384" t="str">
            <v/>
          </cell>
          <cell r="H5384" t="str">
            <v/>
          </cell>
        </row>
        <row r="5385">
          <cell r="E5385" t="str">
            <v/>
          </cell>
          <cell r="F5385" t="str">
            <v/>
          </cell>
          <cell r="G5385" t="str">
            <v/>
          </cell>
          <cell r="H5385" t="str">
            <v/>
          </cell>
        </row>
        <row r="5386">
          <cell r="E5386" t="str">
            <v/>
          </cell>
          <cell r="F5386" t="str">
            <v/>
          </cell>
          <cell r="G5386" t="str">
            <v/>
          </cell>
          <cell r="H5386" t="str">
            <v/>
          </cell>
        </row>
        <row r="5387">
          <cell r="E5387" t="str">
            <v/>
          </cell>
          <cell r="F5387" t="str">
            <v/>
          </cell>
          <cell r="G5387" t="str">
            <v/>
          </cell>
          <cell r="H5387" t="str">
            <v/>
          </cell>
        </row>
        <row r="5388">
          <cell r="E5388" t="str">
            <v/>
          </cell>
          <cell r="F5388" t="str">
            <v/>
          </cell>
          <cell r="G5388" t="str">
            <v/>
          </cell>
          <cell r="H5388" t="str">
            <v/>
          </cell>
        </row>
        <row r="5389">
          <cell r="E5389" t="str">
            <v/>
          </cell>
          <cell r="F5389" t="str">
            <v/>
          </cell>
          <cell r="G5389" t="str">
            <v/>
          </cell>
          <cell r="H5389" t="str">
            <v/>
          </cell>
        </row>
        <row r="5390">
          <cell r="E5390" t="str">
            <v/>
          </cell>
          <cell r="F5390" t="str">
            <v/>
          </cell>
          <cell r="G5390" t="str">
            <v/>
          </cell>
          <cell r="H5390" t="str">
            <v/>
          </cell>
        </row>
        <row r="5391">
          <cell r="E5391" t="str">
            <v/>
          </cell>
          <cell r="F5391" t="str">
            <v/>
          </cell>
          <cell r="G5391" t="str">
            <v/>
          </cell>
          <cell r="H5391" t="str">
            <v/>
          </cell>
        </row>
        <row r="5392">
          <cell r="E5392" t="str">
            <v/>
          </cell>
          <cell r="F5392" t="str">
            <v/>
          </cell>
          <cell r="G5392" t="str">
            <v/>
          </cell>
          <cell r="H5392" t="str">
            <v/>
          </cell>
        </row>
        <row r="5393">
          <cell r="E5393" t="str">
            <v/>
          </cell>
          <cell r="F5393" t="str">
            <v/>
          </cell>
          <cell r="G5393" t="str">
            <v/>
          </cell>
          <cell r="H5393" t="str">
            <v/>
          </cell>
        </row>
        <row r="5394">
          <cell r="E5394" t="str">
            <v/>
          </cell>
          <cell r="F5394" t="str">
            <v/>
          </cell>
          <cell r="G5394" t="str">
            <v/>
          </cell>
          <cell r="H5394" t="str">
            <v/>
          </cell>
        </row>
        <row r="5395">
          <cell r="E5395" t="str">
            <v/>
          </cell>
          <cell r="F5395" t="str">
            <v/>
          </cell>
          <cell r="G5395" t="str">
            <v/>
          </cell>
          <cell r="H5395" t="str">
            <v/>
          </cell>
        </row>
        <row r="5396">
          <cell r="E5396" t="str">
            <v/>
          </cell>
          <cell r="F5396" t="str">
            <v/>
          </cell>
          <cell r="G5396" t="str">
            <v/>
          </cell>
          <cell r="H5396" t="str">
            <v/>
          </cell>
        </row>
        <row r="5397">
          <cell r="E5397" t="str">
            <v/>
          </cell>
          <cell r="F5397" t="str">
            <v/>
          </cell>
          <cell r="G5397" t="str">
            <v/>
          </cell>
          <cell r="H5397" t="str">
            <v/>
          </cell>
        </row>
        <row r="5398">
          <cell r="E5398" t="str">
            <v/>
          </cell>
          <cell r="F5398" t="str">
            <v/>
          </cell>
          <cell r="G5398" t="str">
            <v/>
          </cell>
          <cell r="H5398" t="str">
            <v/>
          </cell>
        </row>
        <row r="5399">
          <cell r="E5399" t="str">
            <v/>
          </cell>
          <cell r="F5399" t="str">
            <v/>
          </cell>
          <cell r="G5399" t="str">
            <v/>
          </cell>
          <cell r="H5399" t="str">
            <v/>
          </cell>
        </row>
        <row r="5400">
          <cell r="E5400" t="str">
            <v/>
          </cell>
          <cell r="F5400" t="str">
            <v/>
          </cell>
          <cell r="G5400" t="str">
            <v/>
          </cell>
          <cell r="H5400" t="str">
            <v/>
          </cell>
        </row>
        <row r="5401">
          <cell r="E5401" t="str">
            <v/>
          </cell>
          <cell r="F5401" t="str">
            <v/>
          </cell>
          <cell r="G5401" t="str">
            <v/>
          </cell>
          <cell r="H5401" t="str">
            <v/>
          </cell>
        </row>
        <row r="5402">
          <cell r="E5402" t="str">
            <v/>
          </cell>
          <cell r="F5402" t="str">
            <v/>
          </cell>
          <cell r="G5402" t="str">
            <v/>
          </cell>
          <cell r="H5402" t="str">
            <v/>
          </cell>
        </row>
        <row r="5403">
          <cell r="E5403" t="str">
            <v/>
          </cell>
          <cell r="F5403" t="str">
            <v/>
          </cell>
          <cell r="G5403" t="str">
            <v/>
          </cell>
          <cell r="H5403" t="str">
            <v/>
          </cell>
        </row>
        <row r="5404">
          <cell r="E5404" t="str">
            <v/>
          </cell>
          <cell r="F5404" t="str">
            <v/>
          </cell>
          <cell r="G5404" t="str">
            <v/>
          </cell>
          <cell r="H5404" t="str">
            <v/>
          </cell>
        </row>
        <row r="5405">
          <cell r="E5405" t="str">
            <v/>
          </cell>
          <cell r="F5405" t="str">
            <v/>
          </cell>
          <cell r="G5405" t="str">
            <v/>
          </cell>
          <cell r="H5405" t="str">
            <v/>
          </cell>
        </row>
        <row r="5406">
          <cell r="E5406" t="str">
            <v/>
          </cell>
          <cell r="F5406" t="str">
            <v/>
          </cell>
          <cell r="G5406" t="str">
            <v/>
          </cell>
          <cell r="H5406" t="str">
            <v/>
          </cell>
        </row>
        <row r="5407">
          <cell r="E5407" t="str">
            <v/>
          </cell>
          <cell r="F5407" t="str">
            <v/>
          </cell>
          <cell r="G5407" t="str">
            <v/>
          </cell>
          <cell r="H5407" t="str">
            <v/>
          </cell>
        </row>
        <row r="5408">
          <cell r="E5408" t="str">
            <v/>
          </cell>
          <cell r="F5408" t="str">
            <v/>
          </cell>
          <cell r="G5408" t="str">
            <v/>
          </cell>
          <cell r="H5408" t="str">
            <v/>
          </cell>
        </row>
        <row r="5409">
          <cell r="E5409" t="str">
            <v/>
          </cell>
          <cell r="F5409" t="str">
            <v/>
          </cell>
          <cell r="G5409" t="str">
            <v/>
          </cell>
          <cell r="H5409" t="str">
            <v/>
          </cell>
        </row>
        <row r="5410">
          <cell r="E5410" t="str">
            <v/>
          </cell>
          <cell r="F5410" t="str">
            <v/>
          </cell>
          <cell r="G5410" t="str">
            <v/>
          </cell>
          <cell r="H5410" t="str">
            <v/>
          </cell>
        </row>
        <row r="5411">
          <cell r="E5411" t="str">
            <v/>
          </cell>
          <cell r="F5411" t="str">
            <v/>
          </cell>
          <cell r="G5411" t="str">
            <v/>
          </cell>
          <cell r="H5411" t="str">
            <v/>
          </cell>
        </row>
        <row r="5412">
          <cell r="E5412" t="str">
            <v/>
          </cell>
          <cell r="F5412" t="str">
            <v/>
          </cell>
          <cell r="G5412" t="str">
            <v/>
          </cell>
          <cell r="H5412" t="str">
            <v/>
          </cell>
        </row>
        <row r="5413">
          <cell r="E5413" t="str">
            <v/>
          </cell>
          <cell r="F5413" t="str">
            <v/>
          </cell>
          <cell r="G5413" t="str">
            <v/>
          </cell>
          <cell r="H5413" t="str">
            <v/>
          </cell>
        </row>
        <row r="5414">
          <cell r="E5414" t="str">
            <v/>
          </cell>
          <cell r="F5414" t="str">
            <v/>
          </cell>
          <cell r="G5414" t="str">
            <v/>
          </cell>
          <cell r="H5414" t="str">
            <v/>
          </cell>
        </row>
        <row r="5415">
          <cell r="E5415" t="str">
            <v/>
          </cell>
          <cell r="F5415" t="str">
            <v/>
          </cell>
          <cell r="G5415" t="str">
            <v/>
          </cell>
          <cell r="H5415" t="str">
            <v/>
          </cell>
        </row>
        <row r="5416">
          <cell r="E5416" t="str">
            <v/>
          </cell>
          <cell r="F5416" t="str">
            <v/>
          </cell>
          <cell r="G5416" t="str">
            <v/>
          </cell>
          <cell r="H5416" t="str">
            <v/>
          </cell>
        </row>
        <row r="5417">
          <cell r="E5417" t="str">
            <v/>
          </cell>
          <cell r="F5417" t="str">
            <v/>
          </cell>
          <cell r="G5417" t="str">
            <v/>
          </cell>
          <cell r="H5417" t="str">
            <v/>
          </cell>
        </row>
        <row r="5418">
          <cell r="E5418" t="str">
            <v/>
          </cell>
          <cell r="F5418" t="str">
            <v/>
          </cell>
          <cell r="G5418" t="str">
            <v/>
          </cell>
          <cell r="H5418" t="str">
            <v/>
          </cell>
        </row>
        <row r="5419">
          <cell r="E5419" t="str">
            <v/>
          </cell>
          <cell r="F5419" t="str">
            <v/>
          </cell>
          <cell r="G5419" t="str">
            <v/>
          </cell>
          <cell r="H5419" t="str">
            <v/>
          </cell>
        </row>
        <row r="5420">
          <cell r="E5420" t="str">
            <v/>
          </cell>
          <cell r="F5420" t="str">
            <v/>
          </cell>
          <cell r="G5420" t="str">
            <v/>
          </cell>
          <cell r="H5420" t="str">
            <v/>
          </cell>
        </row>
        <row r="5421">
          <cell r="E5421" t="str">
            <v/>
          </cell>
          <cell r="F5421" t="str">
            <v/>
          </cell>
          <cell r="G5421" t="str">
            <v/>
          </cell>
          <cell r="H5421" t="str">
            <v/>
          </cell>
        </row>
        <row r="5422">
          <cell r="E5422" t="str">
            <v/>
          </cell>
          <cell r="F5422" t="str">
            <v/>
          </cell>
          <cell r="G5422" t="str">
            <v/>
          </cell>
          <cell r="H5422" t="str">
            <v/>
          </cell>
        </row>
        <row r="5423">
          <cell r="E5423" t="str">
            <v/>
          </cell>
          <cell r="F5423" t="str">
            <v/>
          </cell>
          <cell r="G5423" t="str">
            <v/>
          </cell>
          <cell r="H5423" t="str">
            <v/>
          </cell>
        </row>
        <row r="5424">
          <cell r="E5424" t="str">
            <v/>
          </cell>
          <cell r="F5424" t="str">
            <v/>
          </cell>
          <cell r="G5424" t="str">
            <v/>
          </cell>
          <cell r="H5424" t="str">
            <v/>
          </cell>
        </row>
        <row r="5425">
          <cell r="E5425" t="str">
            <v/>
          </cell>
          <cell r="F5425" t="str">
            <v/>
          </cell>
          <cell r="G5425" t="str">
            <v/>
          </cell>
          <cell r="H5425" t="str">
            <v/>
          </cell>
        </row>
        <row r="5426">
          <cell r="E5426" t="str">
            <v/>
          </cell>
          <cell r="F5426" t="str">
            <v/>
          </cell>
          <cell r="G5426" t="str">
            <v/>
          </cell>
          <cell r="H5426" t="str">
            <v/>
          </cell>
        </row>
        <row r="5427">
          <cell r="E5427" t="str">
            <v/>
          </cell>
          <cell r="F5427" t="str">
            <v/>
          </cell>
          <cell r="G5427" t="str">
            <v/>
          </cell>
          <cell r="H5427" t="str">
            <v/>
          </cell>
        </row>
        <row r="5428">
          <cell r="E5428" t="str">
            <v/>
          </cell>
          <cell r="F5428" t="str">
            <v/>
          </cell>
          <cell r="G5428" t="str">
            <v/>
          </cell>
          <cell r="H5428" t="str">
            <v/>
          </cell>
        </row>
        <row r="5429">
          <cell r="E5429" t="str">
            <v/>
          </cell>
          <cell r="F5429" t="str">
            <v/>
          </cell>
          <cell r="G5429" t="str">
            <v/>
          </cell>
          <cell r="H5429" t="str">
            <v/>
          </cell>
        </row>
        <row r="5430">
          <cell r="E5430" t="str">
            <v/>
          </cell>
          <cell r="F5430" t="str">
            <v/>
          </cell>
          <cell r="G5430" t="str">
            <v/>
          </cell>
          <cell r="H5430" t="str">
            <v/>
          </cell>
        </row>
        <row r="5431">
          <cell r="E5431" t="str">
            <v/>
          </cell>
          <cell r="F5431" t="str">
            <v/>
          </cell>
          <cell r="G5431" t="str">
            <v/>
          </cell>
          <cell r="H5431" t="str">
            <v/>
          </cell>
        </row>
        <row r="5432">
          <cell r="E5432" t="str">
            <v/>
          </cell>
          <cell r="F5432" t="str">
            <v/>
          </cell>
          <cell r="G5432" t="str">
            <v/>
          </cell>
          <cell r="H5432" t="str">
            <v/>
          </cell>
        </row>
        <row r="5433">
          <cell r="E5433" t="str">
            <v/>
          </cell>
          <cell r="F5433" t="str">
            <v/>
          </cell>
          <cell r="G5433" t="str">
            <v/>
          </cell>
          <cell r="H5433" t="str">
            <v/>
          </cell>
        </row>
        <row r="5434">
          <cell r="E5434" t="str">
            <v/>
          </cell>
          <cell r="F5434" t="str">
            <v/>
          </cell>
          <cell r="G5434" t="str">
            <v/>
          </cell>
          <cell r="H5434" t="str">
            <v/>
          </cell>
        </row>
        <row r="5435">
          <cell r="E5435" t="str">
            <v/>
          </cell>
          <cell r="F5435" t="str">
            <v/>
          </cell>
          <cell r="G5435" t="str">
            <v/>
          </cell>
          <cell r="H5435" t="str">
            <v/>
          </cell>
        </row>
        <row r="5436">
          <cell r="E5436" t="str">
            <v/>
          </cell>
          <cell r="F5436" t="str">
            <v/>
          </cell>
          <cell r="G5436" t="str">
            <v/>
          </cell>
          <cell r="H5436" t="str">
            <v/>
          </cell>
        </row>
        <row r="5437">
          <cell r="E5437" t="str">
            <v/>
          </cell>
          <cell r="F5437" t="str">
            <v/>
          </cell>
          <cell r="G5437" t="str">
            <v/>
          </cell>
          <cell r="H5437" t="str">
            <v/>
          </cell>
        </row>
        <row r="5438">
          <cell r="E5438" t="str">
            <v/>
          </cell>
          <cell r="F5438" t="str">
            <v/>
          </cell>
          <cell r="G5438" t="str">
            <v/>
          </cell>
          <cell r="H5438" t="str">
            <v/>
          </cell>
        </row>
        <row r="5439">
          <cell r="E5439" t="str">
            <v/>
          </cell>
          <cell r="F5439" t="str">
            <v/>
          </cell>
          <cell r="G5439" t="str">
            <v/>
          </cell>
          <cell r="H5439" t="str">
            <v/>
          </cell>
        </row>
        <row r="5440">
          <cell r="E5440" t="str">
            <v/>
          </cell>
          <cell r="F5440" t="str">
            <v/>
          </cell>
          <cell r="G5440" t="str">
            <v/>
          </cell>
          <cell r="H5440" t="str">
            <v/>
          </cell>
        </row>
        <row r="5441">
          <cell r="E5441" t="str">
            <v/>
          </cell>
          <cell r="F5441" t="str">
            <v/>
          </cell>
          <cell r="G5441" t="str">
            <v/>
          </cell>
          <cell r="H5441" t="str">
            <v/>
          </cell>
        </row>
        <row r="5442">
          <cell r="E5442" t="str">
            <v/>
          </cell>
          <cell r="F5442" t="str">
            <v/>
          </cell>
          <cell r="G5442" t="str">
            <v/>
          </cell>
          <cell r="H5442" t="str">
            <v/>
          </cell>
        </row>
        <row r="5443">
          <cell r="E5443" t="str">
            <v/>
          </cell>
          <cell r="F5443" t="str">
            <v/>
          </cell>
          <cell r="G5443" t="str">
            <v/>
          </cell>
          <cell r="H5443" t="str">
            <v/>
          </cell>
        </row>
        <row r="5444">
          <cell r="E5444" t="str">
            <v/>
          </cell>
          <cell r="F5444" t="str">
            <v/>
          </cell>
          <cell r="G5444" t="str">
            <v/>
          </cell>
          <cell r="H5444" t="str">
            <v/>
          </cell>
        </row>
        <row r="5445">
          <cell r="E5445" t="str">
            <v/>
          </cell>
          <cell r="F5445" t="str">
            <v/>
          </cell>
          <cell r="G5445" t="str">
            <v/>
          </cell>
          <cell r="H5445" t="str">
            <v/>
          </cell>
        </row>
        <row r="5446">
          <cell r="E5446" t="str">
            <v/>
          </cell>
          <cell r="F5446" t="str">
            <v/>
          </cell>
          <cell r="G5446" t="str">
            <v/>
          </cell>
          <cell r="H5446" t="str">
            <v/>
          </cell>
        </row>
        <row r="5447">
          <cell r="E5447" t="str">
            <v/>
          </cell>
          <cell r="F5447" t="str">
            <v/>
          </cell>
          <cell r="G5447" t="str">
            <v/>
          </cell>
          <cell r="H5447" t="str">
            <v/>
          </cell>
        </row>
        <row r="5448">
          <cell r="E5448" t="str">
            <v/>
          </cell>
          <cell r="F5448" t="str">
            <v/>
          </cell>
          <cell r="G5448" t="str">
            <v/>
          </cell>
          <cell r="H5448" t="str">
            <v/>
          </cell>
        </row>
        <row r="5449">
          <cell r="E5449" t="str">
            <v/>
          </cell>
          <cell r="F5449" t="str">
            <v/>
          </cell>
          <cell r="G5449" t="str">
            <v/>
          </cell>
          <cell r="H5449" t="str">
            <v/>
          </cell>
        </row>
        <row r="5450">
          <cell r="E5450" t="str">
            <v/>
          </cell>
          <cell r="F5450" t="str">
            <v/>
          </cell>
          <cell r="G5450" t="str">
            <v/>
          </cell>
          <cell r="H5450" t="str">
            <v/>
          </cell>
        </row>
        <row r="5451">
          <cell r="E5451" t="str">
            <v/>
          </cell>
          <cell r="F5451" t="str">
            <v/>
          </cell>
          <cell r="G5451" t="str">
            <v/>
          </cell>
          <cell r="H5451" t="str">
            <v/>
          </cell>
        </row>
        <row r="5452">
          <cell r="E5452" t="str">
            <v/>
          </cell>
          <cell r="F5452" t="str">
            <v/>
          </cell>
          <cell r="G5452" t="str">
            <v/>
          </cell>
          <cell r="H5452" t="str">
            <v/>
          </cell>
        </row>
        <row r="5453">
          <cell r="E5453" t="str">
            <v/>
          </cell>
          <cell r="F5453" t="str">
            <v/>
          </cell>
          <cell r="G5453" t="str">
            <v/>
          </cell>
          <cell r="H5453" t="str">
            <v/>
          </cell>
        </row>
        <row r="5454">
          <cell r="E5454" t="str">
            <v/>
          </cell>
          <cell r="F5454" t="str">
            <v/>
          </cell>
          <cell r="G5454" t="str">
            <v/>
          </cell>
          <cell r="H5454" t="str">
            <v/>
          </cell>
        </row>
        <row r="5455">
          <cell r="E5455" t="str">
            <v/>
          </cell>
          <cell r="F5455" t="str">
            <v/>
          </cell>
          <cell r="G5455" t="str">
            <v/>
          </cell>
          <cell r="H5455" t="str">
            <v/>
          </cell>
        </row>
        <row r="5456">
          <cell r="E5456" t="str">
            <v/>
          </cell>
          <cell r="F5456" t="str">
            <v/>
          </cell>
          <cell r="G5456" t="str">
            <v/>
          </cell>
          <cell r="H5456" t="str">
            <v/>
          </cell>
        </row>
        <row r="5457">
          <cell r="E5457" t="str">
            <v/>
          </cell>
          <cell r="F5457" t="str">
            <v/>
          </cell>
          <cell r="G5457" t="str">
            <v/>
          </cell>
          <cell r="H5457" t="str">
            <v/>
          </cell>
        </row>
        <row r="5458">
          <cell r="E5458" t="str">
            <v/>
          </cell>
          <cell r="F5458" t="str">
            <v/>
          </cell>
          <cell r="G5458" t="str">
            <v/>
          </cell>
          <cell r="H5458" t="str">
            <v/>
          </cell>
        </row>
        <row r="5459">
          <cell r="E5459" t="str">
            <v/>
          </cell>
          <cell r="F5459" t="str">
            <v/>
          </cell>
          <cell r="G5459" t="str">
            <v/>
          </cell>
          <cell r="H5459" t="str">
            <v/>
          </cell>
        </row>
        <row r="5460">
          <cell r="E5460" t="str">
            <v/>
          </cell>
          <cell r="F5460" t="str">
            <v/>
          </cell>
          <cell r="G5460" t="str">
            <v/>
          </cell>
          <cell r="H5460" t="str">
            <v/>
          </cell>
        </row>
        <row r="5461">
          <cell r="E5461" t="str">
            <v/>
          </cell>
          <cell r="F5461" t="str">
            <v/>
          </cell>
          <cell r="G5461" t="str">
            <v/>
          </cell>
          <cell r="H5461" t="str">
            <v/>
          </cell>
        </row>
        <row r="5462">
          <cell r="E5462" t="str">
            <v/>
          </cell>
          <cell r="F5462" t="str">
            <v/>
          </cell>
          <cell r="G5462" t="str">
            <v/>
          </cell>
          <cell r="H5462" t="str">
            <v/>
          </cell>
        </row>
        <row r="5463">
          <cell r="E5463" t="str">
            <v/>
          </cell>
          <cell r="F5463" t="str">
            <v/>
          </cell>
          <cell r="G5463" t="str">
            <v/>
          </cell>
          <cell r="H5463" t="str">
            <v/>
          </cell>
        </row>
        <row r="5464">
          <cell r="E5464" t="str">
            <v/>
          </cell>
          <cell r="F5464" t="str">
            <v/>
          </cell>
          <cell r="G5464" t="str">
            <v/>
          </cell>
          <cell r="H5464" t="str">
            <v/>
          </cell>
        </row>
        <row r="5465">
          <cell r="E5465" t="str">
            <v/>
          </cell>
          <cell r="F5465" t="str">
            <v/>
          </cell>
          <cell r="G5465" t="str">
            <v/>
          </cell>
          <cell r="H5465" t="str">
            <v/>
          </cell>
        </row>
        <row r="5466">
          <cell r="E5466" t="str">
            <v/>
          </cell>
          <cell r="F5466" t="str">
            <v/>
          </cell>
          <cell r="G5466" t="str">
            <v/>
          </cell>
          <cell r="H5466" t="str">
            <v/>
          </cell>
        </row>
        <row r="5467">
          <cell r="E5467" t="str">
            <v/>
          </cell>
          <cell r="F5467" t="str">
            <v/>
          </cell>
          <cell r="G5467" t="str">
            <v/>
          </cell>
          <cell r="H5467" t="str">
            <v/>
          </cell>
        </row>
        <row r="5468">
          <cell r="E5468" t="str">
            <v/>
          </cell>
          <cell r="F5468" t="str">
            <v/>
          </cell>
          <cell r="G5468" t="str">
            <v/>
          </cell>
          <cell r="H5468" t="str">
            <v/>
          </cell>
        </row>
        <row r="5469">
          <cell r="E5469" t="str">
            <v/>
          </cell>
          <cell r="F5469" t="str">
            <v/>
          </cell>
          <cell r="G5469" t="str">
            <v/>
          </cell>
          <cell r="H5469" t="str">
            <v/>
          </cell>
        </row>
        <row r="5470">
          <cell r="E5470" t="str">
            <v/>
          </cell>
          <cell r="F5470" t="str">
            <v/>
          </cell>
          <cell r="G5470" t="str">
            <v/>
          </cell>
          <cell r="H5470" t="str">
            <v/>
          </cell>
        </row>
        <row r="5471">
          <cell r="E5471" t="str">
            <v/>
          </cell>
          <cell r="F5471" t="str">
            <v/>
          </cell>
          <cell r="G5471" t="str">
            <v/>
          </cell>
          <cell r="H5471" t="str">
            <v/>
          </cell>
        </row>
        <row r="5472">
          <cell r="E5472" t="str">
            <v/>
          </cell>
          <cell r="F5472" t="str">
            <v/>
          </cell>
          <cell r="G5472" t="str">
            <v/>
          </cell>
          <cell r="H5472" t="str">
            <v/>
          </cell>
        </row>
        <row r="5473">
          <cell r="E5473" t="str">
            <v/>
          </cell>
          <cell r="F5473" t="str">
            <v/>
          </cell>
          <cell r="G5473" t="str">
            <v/>
          </cell>
          <cell r="H5473" t="str">
            <v/>
          </cell>
        </row>
        <row r="5474">
          <cell r="E5474" t="str">
            <v/>
          </cell>
          <cell r="F5474" t="str">
            <v/>
          </cell>
          <cell r="G5474" t="str">
            <v/>
          </cell>
          <cell r="H5474" t="str">
            <v/>
          </cell>
        </row>
        <row r="5475">
          <cell r="E5475" t="str">
            <v/>
          </cell>
          <cell r="F5475" t="str">
            <v/>
          </cell>
          <cell r="G5475" t="str">
            <v/>
          </cell>
          <cell r="H5475" t="str">
            <v/>
          </cell>
        </row>
        <row r="5476">
          <cell r="E5476" t="str">
            <v/>
          </cell>
          <cell r="F5476" t="str">
            <v/>
          </cell>
          <cell r="G5476" t="str">
            <v/>
          </cell>
          <cell r="H5476" t="str">
            <v/>
          </cell>
        </row>
        <row r="5477">
          <cell r="E5477" t="str">
            <v/>
          </cell>
          <cell r="F5477" t="str">
            <v/>
          </cell>
          <cell r="G5477" t="str">
            <v/>
          </cell>
          <cell r="H5477" t="str">
            <v/>
          </cell>
        </row>
        <row r="5478">
          <cell r="E5478" t="str">
            <v/>
          </cell>
          <cell r="F5478" t="str">
            <v/>
          </cell>
          <cell r="G5478" t="str">
            <v/>
          </cell>
          <cell r="H5478" t="str">
            <v/>
          </cell>
        </row>
        <row r="5479">
          <cell r="E5479" t="str">
            <v/>
          </cell>
          <cell r="F5479" t="str">
            <v/>
          </cell>
          <cell r="G5479" t="str">
            <v/>
          </cell>
          <cell r="H5479" t="str">
            <v/>
          </cell>
        </row>
        <row r="5480">
          <cell r="E5480" t="str">
            <v/>
          </cell>
          <cell r="F5480" t="str">
            <v/>
          </cell>
          <cell r="G5480" t="str">
            <v/>
          </cell>
          <cell r="H5480" t="str">
            <v/>
          </cell>
        </row>
        <row r="5481">
          <cell r="E5481" t="str">
            <v/>
          </cell>
          <cell r="F5481" t="str">
            <v/>
          </cell>
          <cell r="G5481" t="str">
            <v/>
          </cell>
          <cell r="H5481" t="str">
            <v/>
          </cell>
        </row>
        <row r="5482">
          <cell r="E5482" t="str">
            <v/>
          </cell>
          <cell r="F5482" t="str">
            <v/>
          </cell>
          <cell r="G5482" t="str">
            <v/>
          </cell>
          <cell r="H5482" t="str">
            <v/>
          </cell>
        </row>
        <row r="5483">
          <cell r="E5483" t="str">
            <v/>
          </cell>
          <cell r="F5483" t="str">
            <v/>
          </cell>
          <cell r="G5483" t="str">
            <v/>
          </cell>
          <cell r="H5483" t="str">
            <v/>
          </cell>
        </row>
        <row r="5484">
          <cell r="E5484" t="str">
            <v/>
          </cell>
          <cell r="F5484" t="str">
            <v/>
          </cell>
          <cell r="G5484" t="str">
            <v/>
          </cell>
          <cell r="H5484" t="str">
            <v/>
          </cell>
        </row>
        <row r="5485">
          <cell r="E5485" t="str">
            <v/>
          </cell>
          <cell r="F5485" t="str">
            <v/>
          </cell>
          <cell r="G5485" t="str">
            <v/>
          </cell>
          <cell r="H5485" t="str">
            <v/>
          </cell>
        </row>
        <row r="5486">
          <cell r="E5486" t="str">
            <v/>
          </cell>
          <cell r="F5486" t="str">
            <v/>
          </cell>
          <cell r="G5486" t="str">
            <v/>
          </cell>
          <cell r="H5486" t="str">
            <v/>
          </cell>
        </row>
        <row r="5487">
          <cell r="E5487" t="str">
            <v/>
          </cell>
          <cell r="F5487" t="str">
            <v/>
          </cell>
          <cell r="G5487" t="str">
            <v/>
          </cell>
          <cell r="H5487" t="str">
            <v/>
          </cell>
        </row>
        <row r="5488">
          <cell r="E5488" t="str">
            <v/>
          </cell>
          <cell r="F5488" t="str">
            <v/>
          </cell>
          <cell r="G5488" t="str">
            <v/>
          </cell>
          <cell r="H5488" t="str">
            <v/>
          </cell>
        </row>
        <row r="5489">
          <cell r="E5489" t="str">
            <v/>
          </cell>
          <cell r="F5489" t="str">
            <v/>
          </cell>
          <cell r="G5489" t="str">
            <v/>
          </cell>
          <cell r="H5489" t="str">
            <v/>
          </cell>
        </row>
        <row r="5490">
          <cell r="E5490" t="str">
            <v/>
          </cell>
          <cell r="F5490" t="str">
            <v/>
          </cell>
          <cell r="G5490" t="str">
            <v/>
          </cell>
          <cell r="H5490" t="str">
            <v/>
          </cell>
        </row>
        <row r="5491">
          <cell r="E5491" t="str">
            <v/>
          </cell>
          <cell r="F5491" t="str">
            <v/>
          </cell>
          <cell r="G5491" t="str">
            <v/>
          </cell>
          <cell r="H5491" t="str">
            <v/>
          </cell>
        </row>
        <row r="5492">
          <cell r="E5492" t="str">
            <v/>
          </cell>
          <cell r="F5492" t="str">
            <v/>
          </cell>
          <cell r="G5492" t="str">
            <v/>
          </cell>
          <cell r="H5492" t="str">
            <v/>
          </cell>
        </row>
        <row r="5493">
          <cell r="E5493" t="str">
            <v/>
          </cell>
          <cell r="F5493" t="str">
            <v/>
          </cell>
          <cell r="G5493" t="str">
            <v/>
          </cell>
          <cell r="H5493" t="str">
            <v/>
          </cell>
        </row>
        <row r="5494">
          <cell r="E5494" t="str">
            <v/>
          </cell>
          <cell r="F5494" t="str">
            <v/>
          </cell>
          <cell r="G5494" t="str">
            <v/>
          </cell>
          <cell r="H5494" t="str">
            <v/>
          </cell>
        </row>
        <row r="5495">
          <cell r="E5495" t="str">
            <v/>
          </cell>
          <cell r="F5495" t="str">
            <v/>
          </cell>
          <cell r="G5495" t="str">
            <v/>
          </cell>
          <cell r="H5495" t="str">
            <v/>
          </cell>
        </row>
        <row r="5496">
          <cell r="E5496" t="str">
            <v/>
          </cell>
          <cell r="F5496" t="str">
            <v/>
          </cell>
          <cell r="G5496" t="str">
            <v/>
          </cell>
          <cell r="H5496" t="str">
            <v/>
          </cell>
        </row>
        <row r="5497">
          <cell r="E5497" t="str">
            <v/>
          </cell>
          <cell r="F5497" t="str">
            <v/>
          </cell>
          <cell r="G5497" t="str">
            <v/>
          </cell>
          <cell r="H5497" t="str">
            <v/>
          </cell>
        </row>
        <row r="5498">
          <cell r="E5498" t="str">
            <v/>
          </cell>
          <cell r="F5498" t="str">
            <v/>
          </cell>
          <cell r="G5498" t="str">
            <v/>
          </cell>
          <cell r="H5498" t="str">
            <v/>
          </cell>
        </row>
        <row r="5499">
          <cell r="E5499" t="str">
            <v/>
          </cell>
          <cell r="F5499" t="str">
            <v/>
          </cell>
          <cell r="G5499" t="str">
            <v/>
          </cell>
          <cell r="H5499" t="str">
            <v/>
          </cell>
        </row>
        <row r="5500">
          <cell r="E5500" t="str">
            <v/>
          </cell>
          <cell r="F5500" t="str">
            <v/>
          </cell>
          <cell r="G5500" t="str">
            <v/>
          </cell>
          <cell r="H5500" t="str">
            <v/>
          </cell>
        </row>
        <row r="5501">
          <cell r="E5501" t="str">
            <v/>
          </cell>
          <cell r="F5501" t="str">
            <v/>
          </cell>
          <cell r="G5501" t="str">
            <v/>
          </cell>
          <cell r="H5501" t="str">
            <v/>
          </cell>
        </row>
        <row r="5502">
          <cell r="E5502" t="str">
            <v/>
          </cell>
          <cell r="F5502" t="str">
            <v/>
          </cell>
          <cell r="G5502" t="str">
            <v/>
          </cell>
          <cell r="H5502" t="str">
            <v/>
          </cell>
        </row>
        <row r="5503">
          <cell r="E5503" t="str">
            <v/>
          </cell>
          <cell r="F5503" t="str">
            <v/>
          </cell>
          <cell r="G5503" t="str">
            <v/>
          </cell>
          <cell r="H5503" t="str">
            <v/>
          </cell>
        </row>
        <row r="5504">
          <cell r="E5504" t="str">
            <v/>
          </cell>
          <cell r="F5504" t="str">
            <v/>
          </cell>
          <cell r="G5504" t="str">
            <v/>
          </cell>
          <cell r="H5504" t="str">
            <v/>
          </cell>
        </row>
        <row r="5505">
          <cell r="E5505" t="str">
            <v/>
          </cell>
          <cell r="F5505" t="str">
            <v/>
          </cell>
          <cell r="G5505" t="str">
            <v/>
          </cell>
          <cell r="H5505" t="str">
            <v/>
          </cell>
        </row>
        <row r="5506">
          <cell r="E5506" t="str">
            <v/>
          </cell>
          <cell r="F5506" t="str">
            <v/>
          </cell>
          <cell r="G5506" t="str">
            <v/>
          </cell>
          <cell r="H5506" t="str">
            <v/>
          </cell>
        </row>
        <row r="5507">
          <cell r="E5507" t="str">
            <v/>
          </cell>
          <cell r="F5507" t="str">
            <v/>
          </cell>
          <cell r="G5507" t="str">
            <v/>
          </cell>
          <cell r="H5507" t="str">
            <v/>
          </cell>
        </row>
        <row r="5508">
          <cell r="E5508" t="str">
            <v/>
          </cell>
          <cell r="F5508" t="str">
            <v/>
          </cell>
          <cell r="G5508" t="str">
            <v/>
          </cell>
          <cell r="H5508" t="str">
            <v/>
          </cell>
        </row>
        <row r="5509">
          <cell r="E5509" t="str">
            <v/>
          </cell>
          <cell r="F5509" t="str">
            <v/>
          </cell>
          <cell r="G5509" t="str">
            <v/>
          </cell>
          <cell r="H5509" t="str">
            <v/>
          </cell>
        </row>
        <row r="5510">
          <cell r="E5510" t="str">
            <v/>
          </cell>
          <cell r="F5510" t="str">
            <v/>
          </cell>
          <cell r="G5510" t="str">
            <v/>
          </cell>
          <cell r="H5510" t="str">
            <v/>
          </cell>
        </row>
        <row r="5511">
          <cell r="E5511" t="str">
            <v/>
          </cell>
          <cell r="F5511" t="str">
            <v/>
          </cell>
          <cell r="G5511" t="str">
            <v/>
          </cell>
          <cell r="H5511" t="str">
            <v/>
          </cell>
        </row>
        <row r="5512">
          <cell r="E5512" t="str">
            <v/>
          </cell>
          <cell r="F5512" t="str">
            <v/>
          </cell>
          <cell r="G5512" t="str">
            <v/>
          </cell>
          <cell r="H5512" t="str">
            <v/>
          </cell>
        </row>
        <row r="5513">
          <cell r="E5513" t="str">
            <v/>
          </cell>
          <cell r="F5513" t="str">
            <v/>
          </cell>
          <cell r="G5513" t="str">
            <v/>
          </cell>
          <cell r="H5513" t="str">
            <v/>
          </cell>
        </row>
        <row r="5514">
          <cell r="E5514" t="str">
            <v/>
          </cell>
          <cell r="F5514" t="str">
            <v/>
          </cell>
          <cell r="G5514" t="str">
            <v/>
          </cell>
          <cell r="H5514" t="str">
            <v/>
          </cell>
        </row>
        <row r="5515">
          <cell r="E5515" t="str">
            <v/>
          </cell>
          <cell r="F5515" t="str">
            <v/>
          </cell>
          <cell r="G5515" t="str">
            <v/>
          </cell>
          <cell r="H5515" t="str">
            <v/>
          </cell>
        </row>
        <row r="5516">
          <cell r="E5516" t="str">
            <v/>
          </cell>
          <cell r="F5516" t="str">
            <v/>
          </cell>
          <cell r="G5516" t="str">
            <v/>
          </cell>
          <cell r="H5516" t="str">
            <v/>
          </cell>
        </row>
        <row r="5517">
          <cell r="E5517" t="str">
            <v/>
          </cell>
          <cell r="F5517" t="str">
            <v/>
          </cell>
          <cell r="G5517" t="str">
            <v/>
          </cell>
          <cell r="H5517" t="str">
            <v/>
          </cell>
        </row>
        <row r="5518">
          <cell r="E5518" t="str">
            <v/>
          </cell>
          <cell r="F5518" t="str">
            <v/>
          </cell>
          <cell r="G5518" t="str">
            <v/>
          </cell>
          <cell r="H5518" t="str">
            <v/>
          </cell>
        </row>
        <row r="5519">
          <cell r="E5519" t="str">
            <v/>
          </cell>
          <cell r="F5519" t="str">
            <v/>
          </cell>
          <cell r="G5519" t="str">
            <v/>
          </cell>
          <cell r="H5519" t="str">
            <v/>
          </cell>
        </row>
        <row r="5520">
          <cell r="E5520" t="str">
            <v/>
          </cell>
          <cell r="F5520" t="str">
            <v/>
          </cell>
          <cell r="G5520" t="str">
            <v/>
          </cell>
          <cell r="H5520" t="str">
            <v/>
          </cell>
        </row>
        <row r="5521">
          <cell r="E5521" t="str">
            <v/>
          </cell>
          <cell r="F5521" t="str">
            <v/>
          </cell>
          <cell r="G5521" t="str">
            <v/>
          </cell>
          <cell r="H5521" t="str">
            <v/>
          </cell>
        </row>
        <row r="5522">
          <cell r="E5522" t="str">
            <v/>
          </cell>
          <cell r="F5522" t="str">
            <v/>
          </cell>
          <cell r="G5522" t="str">
            <v/>
          </cell>
          <cell r="H5522" t="str">
            <v/>
          </cell>
        </row>
        <row r="5523">
          <cell r="E5523" t="str">
            <v/>
          </cell>
          <cell r="F5523" t="str">
            <v/>
          </cell>
          <cell r="G5523" t="str">
            <v/>
          </cell>
          <cell r="H5523" t="str">
            <v/>
          </cell>
        </row>
        <row r="5524">
          <cell r="E5524" t="str">
            <v/>
          </cell>
          <cell r="F5524" t="str">
            <v/>
          </cell>
          <cell r="G5524" t="str">
            <v/>
          </cell>
          <cell r="H5524" t="str">
            <v/>
          </cell>
        </row>
        <row r="5525">
          <cell r="E5525" t="str">
            <v/>
          </cell>
          <cell r="F5525" t="str">
            <v/>
          </cell>
          <cell r="G5525" t="str">
            <v/>
          </cell>
          <cell r="H5525" t="str">
            <v/>
          </cell>
        </row>
        <row r="5526">
          <cell r="E5526" t="str">
            <v/>
          </cell>
          <cell r="F5526" t="str">
            <v/>
          </cell>
          <cell r="G5526" t="str">
            <v/>
          </cell>
          <cell r="H5526" t="str">
            <v/>
          </cell>
        </row>
        <row r="5527">
          <cell r="E5527" t="str">
            <v/>
          </cell>
          <cell r="F5527" t="str">
            <v/>
          </cell>
          <cell r="G5527" t="str">
            <v/>
          </cell>
          <cell r="H5527" t="str">
            <v/>
          </cell>
        </row>
        <row r="5528">
          <cell r="E5528" t="str">
            <v/>
          </cell>
          <cell r="F5528" t="str">
            <v/>
          </cell>
          <cell r="G5528" t="str">
            <v/>
          </cell>
          <cell r="H5528" t="str">
            <v/>
          </cell>
        </row>
        <row r="5529">
          <cell r="E5529" t="str">
            <v/>
          </cell>
          <cell r="F5529" t="str">
            <v/>
          </cell>
          <cell r="G5529" t="str">
            <v/>
          </cell>
          <cell r="H5529" t="str">
            <v/>
          </cell>
        </row>
        <row r="5530">
          <cell r="E5530" t="str">
            <v/>
          </cell>
          <cell r="F5530" t="str">
            <v/>
          </cell>
          <cell r="G5530" t="str">
            <v/>
          </cell>
          <cell r="H5530" t="str">
            <v/>
          </cell>
        </row>
        <row r="5531">
          <cell r="E5531" t="str">
            <v/>
          </cell>
          <cell r="F5531" t="str">
            <v/>
          </cell>
          <cell r="G5531" t="str">
            <v/>
          </cell>
          <cell r="H5531" t="str">
            <v/>
          </cell>
        </row>
        <row r="5532">
          <cell r="E5532" t="str">
            <v/>
          </cell>
          <cell r="F5532" t="str">
            <v/>
          </cell>
          <cell r="G5532" t="str">
            <v/>
          </cell>
          <cell r="H5532" t="str">
            <v/>
          </cell>
        </row>
        <row r="5533">
          <cell r="E5533" t="str">
            <v/>
          </cell>
          <cell r="F5533" t="str">
            <v/>
          </cell>
          <cell r="G5533" t="str">
            <v/>
          </cell>
          <cell r="H5533" t="str">
            <v/>
          </cell>
        </row>
        <row r="5534">
          <cell r="E5534" t="str">
            <v/>
          </cell>
          <cell r="F5534" t="str">
            <v/>
          </cell>
          <cell r="G5534" t="str">
            <v/>
          </cell>
          <cell r="H5534" t="str">
            <v/>
          </cell>
        </row>
        <row r="5535">
          <cell r="E5535" t="str">
            <v/>
          </cell>
          <cell r="F5535" t="str">
            <v/>
          </cell>
          <cell r="G5535" t="str">
            <v/>
          </cell>
          <cell r="H5535" t="str">
            <v/>
          </cell>
        </row>
        <row r="5536">
          <cell r="E5536" t="str">
            <v/>
          </cell>
          <cell r="F5536" t="str">
            <v/>
          </cell>
          <cell r="G5536" t="str">
            <v/>
          </cell>
          <cell r="H5536" t="str">
            <v/>
          </cell>
        </row>
        <row r="5537">
          <cell r="E5537" t="str">
            <v/>
          </cell>
          <cell r="F5537" t="str">
            <v/>
          </cell>
          <cell r="G5537" t="str">
            <v/>
          </cell>
          <cell r="H5537" t="str">
            <v/>
          </cell>
        </row>
        <row r="5538">
          <cell r="E5538" t="str">
            <v/>
          </cell>
          <cell r="F5538" t="str">
            <v/>
          </cell>
          <cell r="G5538" t="str">
            <v/>
          </cell>
          <cell r="H5538" t="str">
            <v/>
          </cell>
        </row>
        <row r="5539">
          <cell r="E5539" t="str">
            <v/>
          </cell>
          <cell r="F5539" t="str">
            <v/>
          </cell>
          <cell r="G5539" t="str">
            <v/>
          </cell>
          <cell r="H5539" t="str">
            <v/>
          </cell>
        </row>
        <row r="5540">
          <cell r="E5540" t="str">
            <v/>
          </cell>
          <cell r="F5540" t="str">
            <v/>
          </cell>
          <cell r="G5540" t="str">
            <v/>
          </cell>
          <cell r="H5540" t="str">
            <v/>
          </cell>
        </row>
        <row r="5541">
          <cell r="E5541" t="str">
            <v/>
          </cell>
          <cell r="F5541" t="str">
            <v/>
          </cell>
          <cell r="G5541" t="str">
            <v/>
          </cell>
          <cell r="H5541" t="str">
            <v/>
          </cell>
        </row>
        <row r="5542">
          <cell r="E5542" t="str">
            <v/>
          </cell>
          <cell r="F5542" t="str">
            <v/>
          </cell>
          <cell r="G5542" t="str">
            <v/>
          </cell>
          <cell r="H5542" t="str">
            <v/>
          </cell>
        </row>
        <row r="5543">
          <cell r="E5543" t="str">
            <v/>
          </cell>
          <cell r="F5543" t="str">
            <v/>
          </cell>
          <cell r="G5543" t="str">
            <v/>
          </cell>
          <cell r="H5543" t="str">
            <v/>
          </cell>
        </row>
        <row r="5544">
          <cell r="E5544" t="str">
            <v/>
          </cell>
          <cell r="F5544" t="str">
            <v/>
          </cell>
          <cell r="G5544" t="str">
            <v/>
          </cell>
          <cell r="H5544" t="str">
            <v/>
          </cell>
        </row>
        <row r="5545">
          <cell r="E5545" t="str">
            <v/>
          </cell>
          <cell r="F5545" t="str">
            <v/>
          </cell>
          <cell r="G5545" t="str">
            <v/>
          </cell>
          <cell r="H5545" t="str">
            <v/>
          </cell>
        </row>
        <row r="5546">
          <cell r="E5546" t="str">
            <v/>
          </cell>
          <cell r="F5546" t="str">
            <v/>
          </cell>
          <cell r="G5546" t="str">
            <v/>
          </cell>
          <cell r="H5546" t="str">
            <v/>
          </cell>
        </row>
        <row r="5547">
          <cell r="E5547" t="str">
            <v/>
          </cell>
          <cell r="F5547" t="str">
            <v/>
          </cell>
          <cell r="G5547" t="str">
            <v/>
          </cell>
          <cell r="H5547" t="str">
            <v/>
          </cell>
        </row>
        <row r="5548">
          <cell r="E5548" t="str">
            <v/>
          </cell>
          <cell r="F5548" t="str">
            <v/>
          </cell>
          <cell r="G5548" t="str">
            <v/>
          </cell>
          <cell r="H5548" t="str">
            <v/>
          </cell>
        </row>
        <row r="5549">
          <cell r="E5549" t="str">
            <v/>
          </cell>
          <cell r="F5549" t="str">
            <v/>
          </cell>
          <cell r="G5549" t="str">
            <v/>
          </cell>
          <cell r="H5549" t="str">
            <v/>
          </cell>
        </row>
        <row r="5550">
          <cell r="E5550" t="str">
            <v/>
          </cell>
          <cell r="F5550" t="str">
            <v/>
          </cell>
          <cell r="G5550" t="str">
            <v/>
          </cell>
          <cell r="H5550" t="str">
            <v/>
          </cell>
        </row>
        <row r="5551">
          <cell r="E5551" t="str">
            <v/>
          </cell>
          <cell r="F5551" t="str">
            <v/>
          </cell>
          <cell r="G5551" t="str">
            <v/>
          </cell>
          <cell r="H5551" t="str">
            <v/>
          </cell>
        </row>
        <row r="5552">
          <cell r="E5552" t="str">
            <v/>
          </cell>
          <cell r="F5552" t="str">
            <v/>
          </cell>
          <cell r="G5552" t="str">
            <v/>
          </cell>
          <cell r="H5552" t="str">
            <v/>
          </cell>
        </row>
        <row r="5553">
          <cell r="E5553" t="str">
            <v/>
          </cell>
          <cell r="F5553" t="str">
            <v/>
          </cell>
          <cell r="G5553" t="str">
            <v/>
          </cell>
          <cell r="H5553" t="str">
            <v/>
          </cell>
        </row>
        <row r="5554">
          <cell r="E5554" t="str">
            <v/>
          </cell>
          <cell r="F5554" t="str">
            <v/>
          </cell>
          <cell r="G5554" t="str">
            <v/>
          </cell>
          <cell r="H5554" t="str">
            <v/>
          </cell>
        </row>
        <row r="5555">
          <cell r="E5555" t="str">
            <v/>
          </cell>
          <cell r="F5555" t="str">
            <v/>
          </cell>
          <cell r="G5555" t="str">
            <v/>
          </cell>
          <cell r="H5555" t="str">
            <v/>
          </cell>
        </row>
        <row r="5556">
          <cell r="E5556" t="str">
            <v/>
          </cell>
          <cell r="F5556" t="str">
            <v/>
          </cell>
          <cell r="G5556" t="str">
            <v/>
          </cell>
          <cell r="H5556" t="str">
            <v/>
          </cell>
        </row>
        <row r="5557">
          <cell r="E5557" t="str">
            <v/>
          </cell>
          <cell r="F5557" t="str">
            <v/>
          </cell>
          <cell r="G5557" t="str">
            <v/>
          </cell>
          <cell r="H5557" t="str">
            <v/>
          </cell>
        </row>
        <row r="5558">
          <cell r="E5558" t="str">
            <v/>
          </cell>
          <cell r="F5558" t="str">
            <v/>
          </cell>
          <cell r="G5558" t="str">
            <v/>
          </cell>
          <cell r="H5558" t="str">
            <v/>
          </cell>
        </row>
        <row r="5559">
          <cell r="E5559" t="str">
            <v/>
          </cell>
          <cell r="F5559" t="str">
            <v/>
          </cell>
          <cell r="G5559" t="str">
            <v/>
          </cell>
          <cell r="H5559" t="str">
            <v/>
          </cell>
        </row>
        <row r="5560">
          <cell r="E5560" t="str">
            <v/>
          </cell>
          <cell r="F5560" t="str">
            <v/>
          </cell>
          <cell r="G5560" t="str">
            <v/>
          </cell>
          <cell r="H5560" t="str">
            <v/>
          </cell>
        </row>
        <row r="5561">
          <cell r="E5561" t="str">
            <v/>
          </cell>
          <cell r="F5561" t="str">
            <v/>
          </cell>
          <cell r="G5561" t="str">
            <v/>
          </cell>
          <cell r="H5561" t="str">
            <v/>
          </cell>
        </row>
        <row r="5562">
          <cell r="E5562" t="str">
            <v/>
          </cell>
          <cell r="F5562" t="str">
            <v/>
          </cell>
          <cell r="G5562" t="str">
            <v/>
          </cell>
          <cell r="H5562" t="str">
            <v/>
          </cell>
        </row>
        <row r="5563">
          <cell r="E5563" t="str">
            <v/>
          </cell>
          <cell r="F5563" t="str">
            <v/>
          </cell>
          <cell r="G5563" t="str">
            <v/>
          </cell>
          <cell r="H5563" t="str">
            <v/>
          </cell>
        </row>
        <row r="5564">
          <cell r="E5564" t="str">
            <v/>
          </cell>
          <cell r="F5564" t="str">
            <v/>
          </cell>
          <cell r="G5564" t="str">
            <v/>
          </cell>
          <cell r="H5564" t="str">
            <v/>
          </cell>
        </row>
        <row r="5565">
          <cell r="E5565" t="str">
            <v/>
          </cell>
          <cell r="F5565" t="str">
            <v/>
          </cell>
          <cell r="G5565" t="str">
            <v/>
          </cell>
          <cell r="H5565" t="str">
            <v/>
          </cell>
        </row>
        <row r="5566">
          <cell r="E5566" t="str">
            <v/>
          </cell>
          <cell r="F5566" t="str">
            <v/>
          </cell>
          <cell r="G5566" t="str">
            <v/>
          </cell>
          <cell r="H5566" t="str">
            <v/>
          </cell>
        </row>
        <row r="5567">
          <cell r="E5567" t="str">
            <v/>
          </cell>
          <cell r="F5567" t="str">
            <v/>
          </cell>
          <cell r="G5567" t="str">
            <v/>
          </cell>
          <cell r="H5567" t="str">
            <v/>
          </cell>
        </row>
        <row r="5568">
          <cell r="E5568" t="str">
            <v/>
          </cell>
          <cell r="F5568" t="str">
            <v/>
          </cell>
          <cell r="G5568" t="str">
            <v/>
          </cell>
          <cell r="H5568" t="str">
            <v/>
          </cell>
        </row>
        <row r="5569">
          <cell r="E5569" t="str">
            <v/>
          </cell>
          <cell r="F5569" t="str">
            <v/>
          </cell>
          <cell r="G5569" t="str">
            <v/>
          </cell>
          <cell r="H5569" t="str">
            <v/>
          </cell>
        </row>
        <row r="5570">
          <cell r="E5570" t="str">
            <v/>
          </cell>
          <cell r="F5570" t="str">
            <v/>
          </cell>
          <cell r="G5570" t="str">
            <v/>
          </cell>
          <cell r="H5570" t="str">
            <v/>
          </cell>
        </row>
        <row r="5571">
          <cell r="E5571" t="str">
            <v/>
          </cell>
          <cell r="F5571" t="str">
            <v/>
          </cell>
          <cell r="G5571" t="str">
            <v/>
          </cell>
          <cell r="H5571" t="str">
            <v/>
          </cell>
        </row>
        <row r="5572">
          <cell r="E5572" t="str">
            <v/>
          </cell>
          <cell r="F5572" t="str">
            <v/>
          </cell>
          <cell r="G5572" t="str">
            <v/>
          </cell>
          <cell r="H5572" t="str">
            <v/>
          </cell>
        </row>
        <row r="5573">
          <cell r="E5573" t="str">
            <v/>
          </cell>
          <cell r="F5573" t="str">
            <v/>
          </cell>
          <cell r="G5573" t="str">
            <v/>
          </cell>
          <cell r="H5573" t="str">
            <v/>
          </cell>
        </row>
        <row r="5574">
          <cell r="E5574" t="str">
            <v/>
          </cell>
          <cell r="F5574" t="str">
            <v/>
          </cell>
          <cell r="G5574" t="str">
            <v/>
          </cell>
          <cell r="H5574" t="str">
            <v/>
          </cell>
        </row>
        <row r="5575">
          <cell r="E5575" t="str">
            <v/>
          </cell>
          <cell r="F5575" t="str">
            <v/>
          </cell>
          <cell r="G5575" t="str">
            <v/>
          </cell>
          <cell r="H5575" t="str">
            <v/>
          </cell>
        </row>
        <row r="5576">
          <cell r="E5576" t="str">
            <v/>
          </cell>
          <cell r="F5576" t="str">
            <v/>
          </cell>
          <cell r="G5576" t="str">
            <v/>
          </cell>
          <cell r="H5576" t="str">
            <v/>
          </cell>
        </row>
        <row r="5577">
          <cell r="E5577" t="str">
            <v/>
          </cell>
          <cell r="F5577" t="str">
            <v/>
          </cell>
          <cell r="G5577" t="str">
            <v/>
          </cell>
          <cell r="H5577" t="str">
            <v/>
          </cell>
        </row>
        <row r="5578">
          <cell r="E5578" t="str">
            <v/>
          </cell>
          <cell r="F5578" t="str">
            <v/>
          </cell>
          <cell r="G5578" t="str">
            <v/>
          </cell>
          <cell r="H5578" t="str">
            <v/>
          </cell>
        </row>
        <row r="5579">
          <cell r="E5579" t="str">
            <v/>
          </cell>
          <cell r="F5579" t="str">
            <v/>
          </cell>
          <cell r="G5579" t="str">
            <v/>
          </cell>
          <cell r="H5579" t="str">
            <v/>
          </cell>
        </row>
        <row r="5580">
          <cell r="E5580" t="str">
            <v/>
          </cell>
          <cell r="F5580" t="str">
            <v/>
          </cell>
          <cell r="G5580" t="str">
            <v/>
          </cell>
          <cell r="H5580" t="str">
            <v/>
          </cell>
        </row>
        <row r="5581">
          <cell r="E5581" t="str">
            <v/>
          </cell>
          <cell r="F5581" t="str">
            <v/>
          </cell>
          <cell r="G5581" t="str">
            <v/>
          </cell>
          <cell r="H5581" t="str">
            <v/>
          </cell>
        </row>
        <row r="5582">
          <cell r="E5582" t="str">
            <v/>
          </cell>
          <cell r="F5582" t="str">
            <v/>
          </cell>
          <cell r="G5582" t="str">
            <v/>
          </cell>
          <cell r="H5582" t="str">
            <v/>
          </cell>
        </row>
        <row r="5583">
          <cell r="E5583" t="str">
            <v/>
          </cell>
          <cell r="F5583" t="str">
            <v/>
          </cell>
          <cell r="G5583" t="str">
            <v/>
          </cell>
          <cell r="H5583" t="str">
            <v/>
          </cell>
        </row>
        <row r="5584">
          <cell r="E5584" t="str">
            <v/>
          </cell>
          <cell r="F5584" t="str">
            <v/>
          </cell>
          <cell r="G5584" t="str">
            <v/>
          </cell>
          <cell r="H5584" t="str">
            <v/>
          </cell>
        </row>
        <row r="5585">
          <cell r="E5585" t="str">
            <v/>
          </cell>
          <cell r="F5585" t="str">
            <v/>
          </cell>
          <cell r="G5585" t="str">
            <v/>
          </cell>
          <cell r="H5585" t="str">
            <v/>
          </cell>
        </row>
        <row r="5586">
          <cell r="E5586" t="str">
            <v/>
          </cell>
          <cell r="F5586" t="str">
            <v/>
          </cell>
          <cell r="G5586" t="str">
            <v/>
          </cell>
          <cell r="H5586" t="str">
            <v/>
          </cell>
        </row>
        <row r="5587">
          <cell r="E5587" t="str">
            <v/>
          </cell>
          <cell r="F5587" t="str">
            <v/>
          </cell>
          <cell r="G5587" t="str">
            <v/>
          </cell>
          <cell r="H5587" t="str">
            <v/>
          </cell>
        </row>
        <row r="5588">
          <cell r="E5588" t="str">
            <v/>
          </cell>
          <cell r="F5588" t="str">
            <v/>
          </cell>
          <cell r="G5588" t="str">
            <v/>
          </cell>
          <cell r="H5588" t="str">
            <v/>
          </cell>
        </row>
        <row r="5589">
          <cell r="E5589" t="str">
            <v/>
          </cell>
          <cell r="F5589" t="str">
            <v/>
          </cell>
          <cell r="G5589" t="str">
            <v/>
          </cell>
          <cell r="H5589" t="str">
            <v/>
          </cell>
        </row>
        <row r="5590">
          <cell r="E5590" t="str">
            <v/>
          </cell>
          <cell r="F5590" t="str">
            <v/>
          </cell>
          <cell r="G5590" t="str">
            <v/>
          </cell>
          <cell r="H5590" t="str">
            <v/>
          </cell>
        </row>
        <row r="5591">
          <cell r="E5591" t="str">
            <v/>
          </cell>
          <cell r="F5591" t="str">
            <v/>
          </cell>
          <cell r="G5591" t="str">
            <v/>
          </cell>
          <cell r="H5591" t="str">
            <v/>
          </cell>
        </row>
        <row r="5592">
          <cell r="E5592" t="str">
            <v/>
          </cell>
          <cell r="F5592" t="str">
            <v/>
          </cell>
          <cell r="G5592" t="str">
            <v/>
          </cell>
          <cell r="H5592" t="str">
            <v/>
          </cell>
        </row>
        <row r="5593">
          <cell r="E5593" t="str">
            <v/>
          </cell>
          <cell r="F5593" t="str">
            <v/>
          </cell>
          <cell r="G5593" t="str">
            <v/>
          </cell>
          <cell r="H5593" t="str">
            <v/>
          </cell>
        </row>
        <row r="5594">
          <cell r="E5594" t="str">
            <v/>
          </cell>
          <cell r="F5594" t="str">
            <v/>
          </cell>
          <cell r="G5594" t="str">
            <v/>
          </cell>
          <cell r="H5594" t="str">
            <v/>
          </cell>
        </row>
        <row r="5595">
          <cell r="E5595" t="str">
            <v/>
          </cell>
          <cell r="F5595" t="str">
            <v/>
          </cell>
          <cell r="G5595" t="str">
            <v/>
          </cell>
          <cell r="H5595" t="str">
            <v/>
          </cell>
        </row>
        <row r="5596">
          <cell r="E5596" t="str">
            <v/>
          </cell>
          <cell r="F5596" t="str">
            <v/>
          </cell>
          <cell r="G5596" t="str">
            <v/>
          </cell>
          <cell r="H5596" t="str">
            <v/>
          </cell>
        </row>
        <row r="5597">
          <cell r="E5597" t="str">
            <v/>
          </cell>
          <cell r="F5597" t="str">
            <v/>
          </cell>
          <cell r="G5597" t="str">
            <v/>
          </cell>
          <cell r="H5597" t="str">
            <v/>
          </cell>
        </row>
        <row r="5598">
          <cell r="E5598" t="str">
            <v/>
          </cell>
          <cell r="F5598" t="str">
            <v/>
          </cell>
          <cell r="G5598" t="str">
            <v/>
          </cell>
          <cell r="H5598" t="str">
            <v/>
          </cell>
        </row>
        <row r="5599">
          <cell r="E5599" t="str">
            <v/>
          </cell>
          <cell r="F5599" t="str">
            <v/>
          </cell>
          <cell r="G5599" t="str">
            <v/>
          </cell>
          <cell r="H5599" t="str">
            <v/>
          </cell>
        </row>
        <row r="5600">
          <cell r="E5600" t="str">
            <v/>
          </cell>
          <cell r="F5600" t="str">
            <v/>
          </cell>
          <cell r="G5600" t="str">
            <v/>
          </cell>
          <cell r="H5600" t="str">
            <v/>
          </cell>
        </row>
        <row r="5601">
          <cell r="E5601" t="str">
            <v/>
          </cell>
          <cell r="F5601" t="str">
            <v/>
          </cell>
          <cell r="G5601" t="str">
            <v/>
          </cell>
          <cell r="H5601" t="str">
            <v/>
          </cell>
        </row>
        <row r="5602">
          <cell r="E5602" t="str">
            <v/>
          </cell>
          <cell r="F5602" t="str">
            <v/>
          </cell>
          <cell r="G5602" t="str">
            <v/>
          </cell>
          <cell r="H5602" t="str">
            <v/>
          </cell>
        </row>
        <row r="5603">
          <cell r="E5603" t="str">
            <v/>
          </cell>
          <cell r="F5603" t="str">
            <v/>
          </cell>
          <cell r="G5603" t="str">
            <v/>
          </cell>
          <cell r="H5603" t="str">
            <v/>
          </cell>
        </row>
        <row r="5604">
          <cell r="E5604" t="str">
            <v/>
          </cell>
          <cell r="F5604" t="str">
            <v/>
          </cell>
          <cell r="G5604" t="str">
            <v/>
          </cell>
          <cell r="H5604" t="str">
            <v/>
          </cell>
        </row>
        <row r="5605">
          <cell r="E5605" t="str">
            <v/>
          </cell>
          <cell r="F5605" t="str">
            <v/>
          </cell>
          <cell r="G5605" t="str">
            <v/>
          </cell>
          <cell r="H5605" t="str">
            <v/>
          </cell>
        </row>
        <row r="5606">
          <cell r="E5606" t="str">
            <v/>
          </cell>
          <cell r="F5606" t="str">
            <v/>
          </cell>
          <cell r="G5606" t="str">
            <v/>
          </cell>
          <cell r="H5606" t="str">
            <v/>
          </cell>
        </row>
        <row r="5607">
          <cell r="E5607" t="str">
            <v/>
          </cell>
          <cell r="F5607" t="str">
            <v/>
          </cell>
          <cell r="G5607" t="str">
            <v/>
          </cell>
          <cell r="H5607" t="str">
            <v/>
          </cell>
        </row>
        <row r="5608">
          <cell r="E5608" t="str">
            <v/>
          </cell>
          <cell r="F5608" t="str">
            <v/>
          </cell>
          <cell r="G5608" t="str">
            <v/>
          </cell>
          <cell r="H5608" t="str">
            <v/>
          </cell>
        </row>
        <row r="5609">
          <cell r="E5609" t="str">
            <v/>
          </cell>
          <cell r="F5609" t="str">
            <v/>
          </cell>
          <cell r="G5609" t="str">
            <v/>
          </cell>
          <cell r="H5609" t="str">
            <v/>
          </cell>
        </row>
        <row r="5610">
          <cell r="E5610" t="str">
            <v/>
          </cell>
          <cell r="F5610" t="str">
            <v/>
          </cell>
          <cell r="G5610" t="str">
            <v/>
          </cell>
          <cell r="H5610" t="str">
            <v/>
          </cell>
        </row>
        <row r="5611">
          <cell r="E5611" t="str">
            <v/>
          </cell>
          <cell r="F5611" t="str">
            <v/>
          </cell>
          <cell r="G5611" t="str">
            <v/>
          </cell>
          <cell r="H5611" t="str">
            <v/>
          </cell>
        </row>
        <row r="5612">
          <cell r="E5612" t="str">
            <v/>
          </cell>
          <cell r="F5612" t="str">
            <v/>
          </cell>
          <cell r="G5612" t="str">
            <v/>
          </cell>
          <cell r="H5612" t="str">
            <v/>
          </cell>
        </row>
        <row r="5613">
          <cell r="E5613" t="str">
            <v/>
          </cell>
          <cell r="F5613" t="str">
            <v/>
          </cell>
          <cell r="G5613" t="str">
            <v/>
          </cell>
          <cell r="H5613" t="str">
            <v/>
          </cell>
        </row>
        <row r="5614">
          <cell r="E5614" t="str">
            <v/>
          </cell>
          <cell r="F5614" t="str">
            <v/>
          </cell>
          <cell r="G5614" t="str">
            <v/>
          </cell>
          <cell r="H5614" t="str">
            <v/>
          </cell>
        </row>
        <row r="5615">
          <cell r="E5615" t="str">
            <v/>
          </cell>
          <cell r="F5615" t="str">
            <v/>
          </cell>
          <cell r="G5615" t="str">
            <v/>
          </cell>
          <cell r="H5615" t="str">
            <v/>
          </cell>
        </row>
        <row r="5616">
          <cell r="E5616" t="str">
            <v/>
          </cell>
          <cell r="F5616" t="str">
            <v/>
          </cell>
          <cell r="G5616" t="str">
            <v/>
          </cell>
          <cell r="H5616" t="str">
            <v/>
          </cell>
        </row>
        <row r="5617">
          <cell r="E5617" t="str">
            <v/>
          </cell>
          <cell r="F5617" t="str">
            <v/>
          </cell>
          <cell r="G5617" t="str">
            <v/>
          </cell>
          <cell r="H5617" t="str">
            <v/>
          </cell>
        </row>
        <row r="5618">
          <cell r="E5618" t="str">
            <v/>
          </cell>
          <cell r="F5618" t="str">
            <v/>
          </cell>
          <cell r="G5618" t="str">
            <v/>
          </cell>
          <cell r="H5618" t="str">
            <v/>
          </cell>
        </row>
        <row r="5619">
          <cell r="E5619" t="str">
            <v/>
          </cell>
          <cell r="F5619" t="str">
            <v/>
          </cell>
          <cell r="G5619" t="str">
            <v/>
          </cell>
          <cell r="H5619" t="str">
            <v/>
          </cell>
        </row>
        <row r="5620">
          <cell r="E5620" t="str">
            <v/>
          </cell>
          <cell r="F5620" t="str">
            <v/>
          </cell>
          <cell r="G5620" t="str">
            <v/>
          </cell>
          <cell r="H5620" t="str">
            <v/>
          </cell>
        </row>
        <row r="5621">
          <cell r="E5621" t="str">
            <v/>
          </cell>
          <cell r="F5621" t="str">
            <v/>
          </cell>
          <cell r="G5621" t="str">
            <v/>
          </cell>
          <cell r="H5621" t="str">
            <v/>
          </cell>
        </row>
        <row r="5622">
          <cell r="E5622" t="str">
            <v/>
          </cell>
          <cell r="F5622" t="str">
            <v/>
          </cell>
          <cell r="G5622" t="str">
            <v/>
          </cell>
          <cell r="H5622" t="str">
            <v/>
          </cell>
        </row>
        <row r="5623">
          <cell r="E5623" t="str">
            <v/>
          </cell>
          <cell r="F5623" t="str">
            <v/>
          </cell>
          <cell r="G5623" t="str">
            <v/>
          </cell>
          <cell r="H5623" t="str">
            <v/>
          </cell>
        </row>
        <row r="5624">
          <cell r="E5624" t="str">
            <v/>
          </cell>
          <cell r="F5624" t="str">
            <v/>
          </cell>
          <cell r="G5624" t="str">
            <v/>
          </cell>
          <cell r="H5624" t="str">
            <v/>
          </cell>
        </row>
        <row r="5625">
          <cell r="E5625" t="str">
            <v/>
          </cell>
          <cell r="F5625" t="str">
            <v/>
          </cell>
          <cell r="G5625" t="str">
            <v/>
          </cell>
          <cell r="H5625" t="str">
            <v/>
          </cell>
        </row>
        <row r="5626">
          <cell r="E5626" t="str">
            <v/>
          </cell>
          <cell r="F5626" t="str">
            <v/>
          </cell>
          <cell r="G5626" t="str">
            <v/>
          </cell>
          <cell r="H5626" t="str">
            <v/>
          </cell>
        </row>
        <row r="5627">
          <cell r="E5627" t="str">
            <v/>
          </cell>
          <cell r="F5627" t="str">
            <v/>
          </cell>
          <cell r="G5627" t="str">
            <v/>
          </cell>
          <cell r="H5627" t="str">
            <v/>
          </cell>
        </row>
        <row r="5628">
          <cell r="E5628" t="str">
            <v/>
          </cell>
          <cell r="F5628" t="str">
            <v/>
          </cell>
          <cell r="G5628" t="str">
            <v/>
          </cell>
          <cell r="H5628" t="str">
            <v/>
          </cell>
        </row>
        <row r="5629">
          <cell r="E5629" t="str">
            <v/>
          </cell>
          <cell r="F5629" t="str">
            <v/>
          </cell>
          <cell r="G5629" t="str">
            <v/>
          </cell>
          <cell r="H5629" t="str">
            <v/>
          </cell>
        </row>
        <row r="5630">
          <cell r="E5630" t="str">
            <v/>
          </cell>
          <cell r="F5630" t="str">
            <v/>
          </cell>
          <cell r="G5630" t="str">
            <v/>
          </cell>
          <cell r="H5630" t="str">
            <v/>
          </cell>
        </row>
        <row r="5631">
          <cell r="E5631" t="str">
            <v/>
          </cell>
          <cell r="F5631" t="str">
            <v/>
          </cell>
          <cell r="G5631" t="str">
            <v/>
          </cell>
          <cell r="H5631" t="str">
            <v/>
          </cell>
        </row>
        <row r="5632">
          <cell r="E5632" t="str">
            <v/>
          </cell>
          <cell r="F5632" t="str">
            <v/>
          </cell>
          <cell r="G5632" t="str">
            <v/>
          </cell>
          <cell r="H5632" t="str">
            <v/>
          </cell>
        </row>
        <row r="5633">
          <cell r="E5633" t="str">
            <v/>
          </cell>
          <cell r="F5633" t="str">
            <v/>
          </cell>
          <cell r="G5633" t="str">
            <v/>
          </cell>
          <cell r="H5633" t="str">
            <v/>
          </cell>
        </row>
        <row r="5634">
          <cell r="E5634" t="str">
            <v/>
          </cell>
          <cell r="F5634" t="str">
            <v/>
          </cell>
          <cell r="G5634" t="str">
            <v/>
          </cell>
          <cell r="H5634" t="str">
            <v/>
          </cell>
        </row>
        <row r="5635">
          <cell r="E5635" t="str">
            <v/>
          </cell>
          <cell r="F5635" t="str">
            <v/>
          </cell>
          <cell r="G5635" t="str">
            <v/>
          </cell>
          <cell r="H5635" t="str">
            <v/>
          </cell>
        </row>
        <row r="5636">
          <cell r="E5636" t="str">
            <v/>
          </cell>
          <cell r="F5636" t="str">
            <v/>
          </cell>
          <cell r="G5636" t="str">
            <v/>
          </cell>
          <cell r="H5636" t="str">
            <v/>
          </cell>
        </row>
        <row r="5637">
          <cell r="E5637" t="str">
            <v/>
          </cell>
          <cell r="F5637" t="str">
            <v/>
          </cell>
          <cell r="G5637" t="str">
            <v/>
          </cell>
          <cell r="H5637" t="str">
            <v/>
          </cell>
        </row>
        <row r="5638">
          <cell r="E5638" t="str">
            <v/>
          </cell>
          <cell r="F5638" t="str">
            <v/>
          </cell>
          <cell r="G5638" t="str">
            <v/>
          </cell>
          <cell r="H5638" t="str">
            <v/>
          </cell>
        </row>
        <row r="5639">
          <cell r="E5639" t="str">
            <v/>
          </cell>
          <cell r="F5639" t="str">
            <v/>
          </cell>
          <cell r="G5639" t="str">
            <v/>
          </cell>
          <cell r="H5639" t="str">
            <v/>
          </cell>
        </row>
        <row r="5640">
          <cell r="E5640" t="str">
            <v/>
          </cell>
          <cell r="F5640" t="str">
            <v/>
          </cell>
          <cell r="G5640" t="str">
            <v/>
          </cell>
          <cell r="H5640" t="str">
            <v/>
          </cell>
        </row>
        <row r="5641">
          <cell r="E5641" t="str">
            <v/>
          </cell>
          <cell r="F5641" t="str">
            <v/>
          </cell>
          <cell r="G5641" t="str">
            <v/>
          </cell>
          <cell r="H5641" t="str">
            <v/>
          </cell>
        </row>
        <row r="5642">
          <cell r="E5642" t="str">
            <v/>
          </cell>
          <cell r="F5642" t="str">
            <v/>
          </cell>
          <cell r="G5642" t="str">
            <v/>
          </cell>
          <cell r="H5642" t="str">
            <v/>
          </cell>
        </row>
        <row r="5643">
          <cell r="E5643" t="str">
            <v/>
          </cell>
          <cell r="F5643" t="str">
            <v/>
          </cell>
          <cell r="G5643" t="str">
            <v/>
          </cell>
          <cell r="H5643" t="str">
            <v/>
          </cell>
        </row>
        <row r="5644">
          <cell r="E5644" t="str">
            <v/>
          </cell>
          <cell r="F5644" t="str">
            <v/>
          </cell>
          <cell r="G5644" t="str">
            <v/>
          </cell>
          <cell r="H5644" t="str">
            <v/>
          </cell>
        </row>
        <row r="5645">
          <cell r="E5645" t="str">
            <v/>
          </cell>
          <cell r="F5645" t="str">
            <v/>
          </cell>
          <cell r="G5645" t="str">
            <v/>
          </cell>
          <cell r="H5645" t="str">
            <v/>
          </cell>
        </row>
        <row r="5646">
          <cell r="E5646" t="str">
            <v/>
          </cell>
          <cell r="F5646" t="str">
            <v/>
          </cell>
          <cell r="G5646" t="str">
            <v/>
          </cell>
          <cell r="H5646" t="str">
            <v/>
          </cell>
        </row>
        <row r="5647">
          <cell r="E5647" t="str">
            <v/>
          </cell>
          <cell r="F5647" t="str">
            <v/>
          </cell>
          <cell r="G5647" t="str">
            <v/>
          </cell>
          <cell r="H5647" t="str">
            <v/>
          </cell>
        </row>
        <row r="5648">
          <cell r="E5648" t="str">
            <v/>
          </cell>
          <cell r="F5648" t="str">
            <v/>
          </cell>
          <cell r="G5648" t="str">
            <v/>
          </cell>
          <cell r="H5648" t="str">
            <v/>
          </cell>
        </row>
        <row r="5649">
          <cell r="E5649" t="str">
            <v/>
          </cell>
          <cell r="F5649" t="str">
            <v/>
          </cell>
          <cell r="G5649" t="str">
            <v/>
          </cell>
          <cell r="H5649" t="str">
            <v/>
          </cell>
        </row>
        <row r="5650">
          <cell r="E5650" t="str">
            <v/>
          </cell>
          <cell r="F5650" t="str">
            <v/>
          </cell>
          <cell r="G5650" t="str">
            <v/>
          </cell>
          <cell r="H5650" t="str">
            <v/>
          </cell>
        </row>
        <row r="5651">
          <cell r="E5651" t="str">
            <v/>
          </cell>
          <cell r="F5651" t="str">
            <v/>
          </cell>
          <cell r="G5651" t="str">
            <v/>
          </cell>
          <cell r="H5651" t="str">
            <v/>
          </cell>
        </row>
        <row r="5652">
          <cell r="E5652" t="str">
            <v/>
          </cell>
          <cell r="F5652" t="str">
            <v/>
          </cell>
          <cell r="G5652" t="str">
            <v/>
          </cell>
          <cell r="H5652" t="str">
            <v/>
          </cell>
        </row>
        <row r="5653">
          <cell r="E5653" t="str">
            <v/>
          </cell>
          <cell r="F5653" t="str">
            <v/>
          </cell>
          <cell r="G5653" t="str">
            <v/>
          </cell>
          <cell r="H5653" t="str">
            <v/>
          </cell>
        </row>
        <row r="5654">
          <cell r="E5654" t="str">
            <v/>
          </cell>
          <cell r="F5654" t="str">
            <v/>
          </cell>
          <cell r="G5654" t="str">
            <v/>
          </cell>
          <cell r="H5654" t="str">
            <v/>
          </cell>
        </row>
        <row r="5655">
          <cell r="E5655" t="str">
            <v/>
          </cell>
          <cell r="F5655" t="str">
            <v/>
          </cell>
          <cell r="G5655" t="str">
            <v/>
          </cell>
          <cell r="H5655" t="str">
            <v/>
          </cell>
        </row>
        <row r="5656">
          <cell r="E5656" t="str">
            <v/>
          </cell>
          <cell r="F5656" t="str">
            <v/>
          </cell>
          <cell r="G5656" t="str">
            <v/>
          </cell>
          <cell r="H5656" t="str">
            <v/>
          </cell>
        </row>
        <row r="5657">
          <cell r="E5657" t="str">
            <v/>
          </cell>
          <cell r="F5657" t="str">
            <v/>
          </cell>
          <cell r="G5657" t="str">
            <v/>
          </cell>
          <cell r="H5657" t="str">
            <v/>
          </cell>
        </row>
        <row r="5658">
          <cell r="E5658" t="str">
            <v/>
          </cell>
          <cell r="F5658" t="str">
            <v/>
          </cell>
          <cell r="G5658" t="str">
            <v/>
          </cell>
          <cell r="H5658" t="str">
            <v/>
          </cell>
        </row>
        <row r="5659">
          <cell r="E5659" t="str">
            <v/>
          </cell>
          <cell r="F5659" t="str">
            <v/>
          </cell>
          <cell r="G5659" t="str">
            <v/>
          </cell>
          <cell r="H5659" t="str">
            <v/>
          </cell>
        </row>
        <row r="5660">
          <cell r="E5660" t="str">
            <v/>
          </cell>
          <cell r="F5660" t="str">
            <v/>
          </cell>
          <cell r="G5660" t="str">
            <v/>
          </cell>
          <cell r="H5660" t="str">
            <v/>
          </cell>
        </row>
        <row r="5661">
          <cell r="E5661" t="str">
            <v/>
          </cell>
          <cell r="F5661" t="str">
            <v/>
          </cell>
          <cell r="G5661" t="str">
            <v/>
          </cell>
          <cell r="H5661" t="str">
            <v/>
          </cell>
        </row>
        <row r="5662">
          <cell r="E5662" t="str">
            <v/>
          </cell>
          <cell r="F5662" t="str">
            <v/>
          </cell>
          <cell r="G5662" t="str">
            <v/>
          </cell>
          <cell r="H5662" t="str">
            <v/>
          </cell>
        </row>
        <row r="5663">
          <cell r="E5663" t="str">
            <v/>
          </cell>
          <cell r="F5663" t="str">
            <v/>
          </cell>
          <cell r="G5663" t="str">
            <v/>
          </cell>
          <cell r="H5663" t="str">
            <v/>
          </cell>
        </row>
        <row r="5664">
          <cell r="E5664" t="str">
            <v/>
          </cell>
          <cell r="F5664" t="str">
            <v/>
          </cell>
          <cell r="G5664" t="str">
            <v/>
          </cell>
          <cell r="H5664" t="str">
            <v/>
          </cell>
        </row>
        <row r="5665">
          <cell r="E5665" t="str">
            <v/>
          </cell>
          <cell r="F5665" t="str">
            <v/>
          </cell>
          <cell r="G5665" t="str">
            <v/>
          </cell>
          <cell r="H5665" t="str">
            <v/>
          </cell>
        </row>
        <row r="5666">
          <cell r="E5666" t="str">
            <v/>
          </cell>
          <cell r="F5666" t="str">
            <v/>
          </cell>
          <cell r="G5666" t="str">
            <v/>
          </cell>
          <cell r="H5666" t="str">
            <v/>
          </cell>
        </row>
        <row r="5667">
          <cell r="E5667" t="str">
            <v/>
          </cell>
          <cell r="F5667" t="str">
            <v/>
          </cell>
          <cell r="G5667" t="str">
            <v/>
          </cell>
          <cell r="H5667" t="str">
            <v/>
          </cell>
        </row>
        <row r="5668">
          <cell r="E5668" t="str">
            <v/>
          </cell>
          <cell r="F5668" t="str">
            <v/>
          </cell>
          <cell r="G5668" t="str">
            <v/>
          </cell>
          <cell r="H5668" t="str">
            <v/>
          </cell>
        </row>
        <row r="5669">
          <cell r="E5669" t="str">
            <v/>
          </cell>
          <cell r="F5669" t="str">
            <v/>
          </cell>
          <cell r="G5669" t="str">
            <v/>
          </cell>
          <cell r="H5669" t="str">
            <v/>
          </cell>
        </row>
        <row r="5670">
          <cell r="E5670" t="str">
            <v/>
          </cell>
          <cell r="F5670" t="str">
            <v/>
          </cell>
          <cell r="G5670" t="str">
            <v/>
          </cell>
          <cell r="H5670" t="str">
            <v/>
          </cell>
        </row>
        <row r="5671">
          <cell r="E5671" t="str">
            <v/>
          </cell>
          <cell r="F5671" t="str">
            <v/>
          </cell>
          <cell r="G5671" t="str">
            <v/>
          </cell>
          <cell r="H5671" t="str">
            <v/>
          </cell>
        </row>
        <row r="5672">
          <cell r="E5672" t="str">
            <v/>
          </cell>
          <cell r="F5672" t="str">
            <v/>
          </cell>
          <cell r="G5672" t="str">
            <v/>
          </cell>
          <cell r="H5672" t="str">
            <v/>
          </cell>
        </row>
        <row r="5673">
          <cell r="E5673" t="str">
            <v/>
          </cell>
          <cell r="F5673" t="str">
            <v/>
          </cell>
          <cell r="G5673" t="str">
            <v/>
          </cell>
          <cell r="H5673" t="str">
            <v/>
          </cell>
        </row>
        <row r="5674">
          <cell r="E5674" t="str">
            <v/>
          </cell>
          <cell r="F5674" t="str">
            <v/>
          </cell>
          <cell r="G5674" t="str">
            <v/>
          </cell>
          <cell r="H5674" t="str">
            <v/>
          </cell>
        </row>
        <row r="5675">
          <cell r="E5675" t="str">
            <v/>
          </cell>
          <cell r="F5675" t="str">
            <v/>
          </cell>
          <cell r="G5675" t="str">
            <v/>
          </cell>
          <cell r="H5675" t="str">
            <v/>
          </cell>
        </row>
        <row r="5676">
          <cell r="E5676" t="str">
            <v/>
          </cell>
          <cell r="F5676" t="str">
            <v/>
          </cell>
          <cell r="G5676" t="str">
            <v/>
          </cell>
          <cell r="H5676" t="str">
            <v/>
          </cell>
        </row>
        <row r="5677">
          <cell r="E5677" t="str">
            <v/>
          </cell>
          <cell r="F5677" t="str">
            <v/>
          </cell>
          <cell r="G5677" t="str">
            <v/>
          </cell>
          <cell r="H5677" t="str">
            <v/>
          </cell>
        </row>
        <row r="5678">
          <cell r="E5678" t="str">
            <v/>
          </cell>
          <cell r="F5678" t="str">
            <v/>
          </cell>
          <cell r="G5678" t="str">
            <v/>
          </cell>
          <cell r="H5678" t="str">
            <v/>
          </cell>
        </row>
        <row r="5679">
          <cell r="E5679" t="str">
            <v/>
          </cell>
          <cell r="F5679" t="str">
            <v/>
          </cell>
          <cell r="G5679" t="str">
            <v/>
          </cell>
          <cell r="H5679" t="str">
            <v/>
          </cell>
        </row>
        <row r="5680">
          <cell r="E5680" t="str">
            <v/>
          </cell>
          <cell r="F5680" t="str">
            <v/>
          </cell>
          <cell r="G5680" t="str">
            <v/>
          </cell>
          <cell r="H5680" t="str">
            <v/>
          </cell>
        </row>
        <row r="5681">
          <cell r="E5681" t="str">
            <v/>
          </cell>
          <cell r="F5681" t="str">
            <v/>
          </cell>
          <cell r="G5681" t="str">
            <v/>
          </cell>
          <cell r="H5681" t="str">
            <v/>
          </cell>
        </row>
        <row r="5682">
          <cell r="E5682" t="str">
            <v/>
          </cell>
          <cell r="F5682" t="str">
            <v/>
          </cell>
          <cell r="G5682" t="str">
            <v/>
          </cell>
          <cell r="H5682" t="str">
            <v/>
          </cell>
        </row>
        <row r="5683">
          <cell r="E5683" t="str">
            <v/>
          </cell>
          <cell r="F5683" t="str">
            <v/>
          </cell>
          <cell r="G5683" t="str">
            <v/>
          </cell>
          <cell r="H5683" t="str">
            <v/>
          </cell>
        </row>
        <row r="5684">
          <cell r="E5684" t="str">
            <v/>
          </cell>
          <cell r="F5684" t="str">
            <v/>
          </cell>
          <cell r="G5684" t="str">
            <v/>
          </cell>
          <cell r="H5684" t="str">
            <v/>
          </cell>
        </row>
        <row r="5685">
          <cell r="E5685" t="str">
            <v/>
          </cell>
          <cell r="F5685" t="str">
            <v/>
          </cell>
          <cell r="G5685" t="str">
            <v/>
          </cell>
          <cell r="H5685" t="str">
            <v/>
          </cell>
        </row>
        <row r="5686">
          <cell r="E5686" t="str">
            <v/>
          </cell>
          <cell r="F5686" t="str">
            <v/>
          </cell>
          <cell r="G5686" t="str">
            <v/>
          </cell>
          <cell r="H5686" t="str">
            <v/>
          </cell>
        </row>
        <row r="5687">
          <cell r="E5687" t="str">
            <v/>
          </cell>
          <cell r="F5687" t="str">
            <v/>
          </cell>
          <cell r="G5687" t="str">
            <v/>
          </cell>
          <cell r="H5687" t="str">
            <v/>
          </cell>
        </row>
        <row r="5688">
          <cell r="E5688" t="str">
            <v/>
          </cell>
          <cell r="F5688" t="str">
            <v/>
          </cell>
          <cell r="G5688" t="str">
            <v/>
          </cell>
          <cell r="H5688" t="str">
            <v/>
          </cell>
        </row>
        <row r="5689">
          <cell r="E5689" t="str">
            <v/>
          </cell>
          <cell r="F5689" t="str">
            <v/>
          </cell>
          <cell r="G5689" t="str">
            <v/>
          </cell>
          <cell r="H5689" t="str">
            <v/>
          </cell>
        </row>
        <row r="5690">
          <cell r="E5690" t="str">
            <v/>
          </cell>
          <cell r="F5690" t="str">
            <v/>
          </cell>
          <cell r="G5690" t="str">
            <v/>
          </cell>
          <cell r="H5690" t="str">
            <v/>
          </cell>
        </row>
        <row r="5691">
          <cell r="E5691" t="str">
            <v/>
          </cell>
          <cell r="F5691" t="str">
            <v/>
          </cell>
          <cell r="G5691" t="str">
            <v/>
          </cell>
          <cell r="H5691" t="str">
            <v/>
          </cell>
        </row>
        <row r="5692">
          <cell r="E5692" t="str">
            <v/>
          </cell>
          <cell r="F5692" t="str">
            <v/>
          </cell>
          <cell r="G5692" t="str">
            <v/>
          </cell>
          <cell r="H5692" t="str">
            <v/>
          </cell>
        </row>
        <row r="5693">
          <cell r="E5693" t="str">
            <v/>
          </cell>
          <cell r="F5693" t="str">
            <v/>
          </cell>
          <cell r="G5693" t="str">
            <v/>
          </cell>
          <cell r="H5693" t="str">
            <v/>
          </cell>
        </row>
        <row r="5694">
          <cell r="E5694" t="str">
            <v/>
          </cell>
          <cell r="F5694" t="str">
            <v/>
          </cell>
          <cell r="G5694" t="str">
            <v/>
          </cell>
          <cell r="H5694" t="str">
            <v/>
          </cell>
        </row>
        <row r="5695">
          <cell r="E5695" t="str">
            <v/>
          </cell>
          <cell r="F5695" t="str">
            <v/>
          </cell>
          <cell r="G5695" t="str">
            <v/>
          </cell>
          <cell r="H5695" t="str">
            <v/>
          </cell>
        </row>
        <row r="5696">
          <cell r="E5696" t="str">
            <v/>
          </cell>
          <cell r="F5696" t="str">
            <v/>
          </cell>
          <cell r="G5696" t="str">
            <v/>
          </cell>
          <cell r="H5696" t="str">
            <v/>
          </cell>
        </row>
        <row r="5697">
          <cell r="E5697" t="str">
            <v/>
          </cell>
          <cell r="F5697" t="str">
            <v/>
          </cell>
          <cell r="G5697" t="str">
            <v/>
          </cell>
          <cell r="H5697" t="str">
            <v/>
          </cell>
        </row>
        <row r="5698">
          <cell r="E5698" t="str">
            <v/>
          </cell>
          <cell r="F5698" t="str">
            <v/>
          </cell>
          <cell r="G5698" t="str">
            <v/>
          </cell>
          <cell r="H5698" t="str">
            <v/>
          </cell>
        </row>
        <row r="5699">
          <cell r="E5699" t="str">
            <v/>
          </cell>
          <cell r="F5699" t="str">
            <v/>
          </cell>
          <cell r="G5699" t="str">
            <v/>
          </cell>
          <cell r="H5699" t="str">
            <v/>
          </cell>
        </row>
        <row r="5700">
          <cell r="E5700" t="str">
            <v/>
          </cell>
          <cell r="F5700" t="str">
            <v/>
          </cell>
          <cell r="G5700" t="str">
            <v/>
          </cell>
          <cell r="H5700" t="str">
            <v/>
          </cell>
        </row>
        <row r="5701">
          <cell r="E5701" t="str">
            <v/>
          </cell>
          <cell r="F5701" t="str">
            <v/>
          </cell>
          <cell r="G5701" t="str">
            <v/>
          </cell>
          <cell r="H5701" t="str">
            <v/>
          </cell>
        </row>
        <row r="5702">
          <cell r="E5702" t="str">
            <v/>
          </cell>
          <cell r="F5702" t="str">
            <v/>
          </cell>
          <cell r="G5702" t="str">
            <v/>
          </cell>
          <cell r="H5702" t="str">
            <v/>
          </cell>
        </row>
        <row r="5703">
          <cell r="E5703" t="str">
            <v/>
          </cell>
          <cell r="F5703" t="str">
            <v/>
          </cell>
          <cell r="G5703" t="str">
            <v/>
          </cell>
          <cell r="H5703" t="str">
            <v/>
          </cell>
        </row>
        <row r="5704">
          <cell r="E5704" t="str">
            <v/>
          </cell>
          <cell r="F5704" t="str">
            <v/>
          </cell>
          <cell r="G5704" t="str">
            <v/>
          </cell>
          <cell r="H5704" t="str">
            <v/>
          </cell>
        </row>
        <row r="5705">
          <cell r="E5705" t="str">
            <v/>
          </cell>
          <cell r="F5705" t="str">
            <v/>
          </cell>
          <cell r="G5705" t="str">
            <v/>
          </cell>
          <cell r="H5705" t="str">
            <v/>
          </cell>
        </row>
        <row r="5706">
          <cell r="E5706" t="str">
            <v/>
          </cell>
          <cell r="F5706" t="str">
            <v/>
          </cell>
          <cell r="G5706" t="str">
            <v/>
          </cell>
          <cell r="H5706" t="str">
            <v/>
          </cell>
        </row>
        <row r="5707">
          <cell r="E5707" t="str">
            <v/>
          </cell>
          <cell r="F5707" t="str">
            <v/>
          </cell>
          <cell r="G5707" t="str">
            <v/>
          </cell>
          <cell r="H5707" t="str">
            <v/>
          </cell>
        </row>
        <row r="5708">
          <cell r="E5708" t="str">
            <v/>
          </cell>
          <cell r="F5708" t="str">
            <v/>
          </cell>
          <cell r="G5708" t="str">
            <v/>
          </cell>
          <cell r="H5708" t="str">
            <v/>
          </cell>
        </row>
        <row r="5709">
          <cell r="E5709" t="str">
            <v/>
          </cell>
          <cell r="F5709" t="str">
            <v/>
          </cell>
          <cell r="G5709" t="str">
            <v/>
          </cell>
          <cell r="H5709" t="str">
            <v/>
          </cell>
        </row>
        <row r="5710">
          <cell r="E5710" t="str">
            <v/>
          </cell>
          <cell r="F5710" t="str">
            <v/>
          </cell>
          <cell r="G5710" t="str">
            <v/>
          </cell>
          <cell r="H5710" t="str">
            <v/>
          </cell>
        </row>
        <row r="5711">
          <cell r="E5711" t="str">
            <v/>
          </cell>
          <cell r="F5711" t="str">
            <v/>
          </cell>
          <cell r="G5711" t="str">
            <v/>
          </cell>
          <cell r="H5711" t="str">
            <v/>
          </cell>
        </row>
        <row r="5712">
          <cell r="E5712" t="str">
            <v/>
          </cell>
          <cell r="F5712" t="str">
            <v/>
          </cell>
          <cell r="G5712" t="str">
            <v/>
          </cell>
          <cell r="H5712" t="str">
            <v/>
          </cell>
        </row>
        <row r="5713">
          <cell r="E5713" t="str">
            <v/>
          </cell>
          <cell r="F5713" t="str">
            <v/>
          </cell>
          <cell r="G5713" t="str">
            <v/>
          </cell>
          <cell r="H5713" t="str">
            <v/>
          </cell>
        </row>
        <row r="5714">
          <cell r="E5714" t="str">
            <v/>
          </cell>
          <cell r="F5714" t="str">
            <v/>
          </cell>
          <cell r="G5714" t="str">
            <v/>
          </cell>
          <cell r="H5714" t="str">
            <v/>
          </cell>
        </row>
        <row r="5715">
          <cell r="E5715" t="str">
            <v/>
          </cell>
          <cell r="F5715" t="str">
            <v/>
          </cell>
          <cell r="G5715" t="str">
            <v/>
          </cell>
          <cell r="H5715" t="str">
            <v/>
          </cell>
        </row>
        <row r="5716">
          <cell r="E5716" t="str">
            <v/>
          </cell>
          <cell r="F5716" t="str">
            <v/>
          </cell>
          <cell r="G5716" t="str">
            <v/>
          </cell>
          <cell r="H5716" t="str">
            <v/>
          </cell>
        </row>
        <row r="5717">
          <cell r="E5717" t="str">
            <v/>
          </cell>
          <cell r="F5717" t="str">
            <v/>
          </cell>
          <cell r="G5717" t="str">
            <v/>
          </cell>
          <cell r="H5717" t="str">
            <v/>
          </cell>
        </row>
        <row r="5718">
          <cell r="E5718" t="str">
            <v/>
          </cell>
          <cell r="F5718" t="str">
            <v/>
          </cell>
          <cell r="G5718" t="str">
            <v/>
          </cell>
          <cell r="H5718" t="str">
            <v/>
          </cell>
        </row>
        <row r="5719">
          <cell r="E5719" t="str">
            <v/>
          </cell>
          <cell r="F5719" t="str">
            <v/>
          </cell>
          <cell r="G5719" t="str">
            <v/>
          </cell>
          <cell r="H5719" t="str">
            <v/>
          </cell>
        </row>
        <row r="5720">
          <cell r="E5720" t="str">
            <v/>
          </cell>
          <cell r="F5720" t="str">
            <v/>
          </cell>
          <cell r="G5720" t="str">
            <v/>
          </cell>
          <cell r="H5720" t="str">
            <v/>
          </cell>
        </row>
        <row r="5721">
          <cell r="E5721" t="str">
            <v/>
          </cell>
          <cell r="F5721" t="str">
            <v/>
          </cell>
          <cell r="G5721" t="str">
            <v/>
          </cell>
          <cell r="H5721" t="str">
            <v/>
          </cell>
        </row>
        <row r="5722">
          <cell r="E5722" t="str">
            <v/>
          </cell>
          <cell r="F5722" t="str">
            <v/>
          </cell>
          <cell r="G5722" t="str">
            <v/>
          </cell>
          <cell r="H5722" t="str">
            <v/>
          </cell>
        </row>
        <row r="5723">
          <cell r="E5723" t="str">
            <v/>
          </cell>
          <cell r="F5723" t="str">
            <v/>
          </cell>
          <cell r="G5723" t="str">
            <v/>
          </cell>
          <cell r="H5723" t="str">
            <v/>
          </cell>
        </row>
        <row r="5724">
          <cell r="E5724" t="str">
            <v/>
          </cell>
          <cell r="F5724" t="str">
            <v/>
          </cell>
          <cell r="G5724" t="str">
            <v/>
          </cell>
          <cell r="H5724" t="str">
            <v/>
          </cell>
        </row>
        <row r="5725">
          <cell r="E5725" t="str">
            <v/>
          </cell>
          <cell r="F5725" t="str">
            <v/>
          </cell>
          <cell r="G5725" t="str">
            <v/>
          </cell>
          <cell r="H5725" t="str">
            <v/>
          </cell>
        </row>
        <row r="5726">
          <cell r="E5726" t="str">
            <v/>
          </cell>
          <cell r="F5726" t="str">
            <v/>
          </cell>
          <cell r="G5726" t="str">
            <v/>
          </cell>
          <cell r="H5726" t="str">
            <v/>
          </cell>
        </row>
        <row r="5727">
          <cell r="E5727" t="str">
            <v/>
          </cell>
          <cell r="F5727" t="str">
            <v/>
          </cell>
          <cell r="G5727" t="str">
            <v/>
          </cell>
          <cell r="H5727" t="str">
            <v/>
          </cell>
        </row>
        <row r="5728">
          <cell r="E5728" t="str">
            <v/>
          </cell>
          <cell r="F5728" t="str">
            <v/>
          </cell>
          <cell r="G5728" t="str">
            <v/>
          </cell>
          <cell r="H5728" t="str">
            <v/>
          </cell>
        </row>
        <row r="5729">
          <cell r="E5729" t="str">
            <v/>
          </cell>
          <cell r="F5729" t="str">
            <v/>
          </cell>
          <cell r="G5729" t="str">
            <v/>
          </cell>
          <cell r="H5729" t="str">
            <v/>
          </cell>
        </row>
        <row r="5730">
          <cell r="E5730" t="str">
            <v/>
          </cell>
          <cell r="F5730" t="str">
            <v/>
          </cell>
          <cell r="G5730" t="str">
            <v/>
          </cell>
          <cell r="H5730" t="str">
            <v/>
          </cell>
        </row>
        <row r="5731">
          <cell r="E5731" t="str">
            <v/>
          </cell>
          <cell r="F5731" t="str">
            <v/>
          </cell>
          <cell r="G5731" t="str">
            <v/>
          </cell>
          <cell r="H5731" t="str">
            <v/>
          </cell>
        </row>
        <row r="5732">
          <cell r="E5732" t="str">
            <v/>
          </cell>
          <cell r="F5732" t="str">
            <v/>
          </cell>
          <cell r="G5732" t="str">
            <v/>
          </cell>
          <cell r="H5732" t="str">
            <v/>
          </cell>
        </row>
        <row r="5733">
          <cell r="E5733" t="str">
            <v/>
          </cell>
          <cell r="F5733" t="str">
            <v/>
          </cell>
          <cell r="G5733" t="str">
            <v/>
          </cell>
          <cell r="H5733" t="str">
            <v/>
          </cell>
        </row>
        <row r="5734">
          <cell r="E5734" t="str">
            <v/>
          </cell>
          <cell r="F5734" t="str">
            <v/>
          </cell>
          <cell r="G5734" t="str">
            <v/>
          </cell>
          <cell r="H5734" t="str">
            <v/>
          </cell>
        </row>
        <row r="5735">
          <cell r="E5735" t="str">
            <v/>
          </cell>
          <cell r="F5735" t="str">
            <v/>
          </cell>
          <cell r="G5735" t="str">
            <v/>
          </cell>
          <cell r="H5735" t="str">
            <v/>
          </cell>
        </row>
        <row r="5736">
          <cell r="E5736" t="str">
            <v/>
          </cell>
          <cell r="F5736" t="str">
            <v/>
          </cell>
          <cell r="G5736" t="str">
            <v/>
          </cell>
          <cell r="H5736" t="str">
            <v/>
          </cell>
        </row>
        <row r="5737">
          <cell r="E5737" t="str">
            <v/>
          </cell>
          <cell r="F5737" t="str">
            <v/>
          </cell>
          <cell r="G5737" t="str">
            <v/>
          </cell>
          <cell r="H5737" t="str">
            <v/>
          </cell>
        </row>
      </sheetData>
      <sheetData sheetId="1">
        <row r="1902">
          <cell r="B1902" t="str">
            <v>TXVFHV060A001</v>
          </cell>
        </row>
      </sheetData>
      <sheetData sheetId="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a2" displayName="Tabla2" ref="B1:B10" totalsRowShown="0">
  <autoFilter ref="B1:B10" xr:uid="{00000000-0009-0000-0100-000002000000}"/>
  <tableColumns count="1">
    <tableColumn id="1" xr3:uid="{00000000-0010-0000-0000-000001000000}" name="lista"/>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a1" displayName="Tabla1" ref="B15:B29" totalsRowShown="0">
  <autoFilter ref="B15:B29" xr:uid="{00000000-0009-0000-0100-000001000000}"/>
  <tableColumns count="1">
    <tableColumn id="1" xr3:uid="{00000000-0010-0000-0100-000001000000}" name="Proveedor"/>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a3" displayName="Tabla3" ref="D15:D16" totalsRowShown="0" tableBorderDxfId="11">
  <autoFilter ref="D15:D16" xr:uid="{00000000-0009-0000-0100-000003000000}"/>
  <tableColumns count="1">
    <tableColumn id="1" xr3:uid="{00000000-0010-0000-0200-000001000000}" name="CARTONAL" dataDxfId="10"/>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a5" displayName="Tabla5" ref="E15:E18" totalsRowShown="0">
  <autoFilter ref="E15:E18" xr:uid="{00000000-0009-0000-0100-000005000000}"/>
  <tableColumns count="1">
    <tableColumn id="1" xr3:uid="{00000000-0010-0000-0300-000001000000}" name="EUROPACIFIC"/>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INTERNACIONAL_PAPER" displayName="INTERNACIONAL_PAPER" ref="F15:P19" totalsRowShown="0">
  <autoFilter ref="F15:P19" xr:uid="{00000000-0009-0000-0100-000006000000}"/>
  <tableColumns count="11">
    <tableColumn id="1" xr3:uid="{00000000-0010-0000-0400-000001000000}" name="TELEPLASTIC"/>
    <tableColumn id="2" xr3:uid="{00000000-0010-0000-0400-000002000000}" name="OPPFILM"/>
    <tableColumn id="3" xr3:uid="{00000000-0010-0000-0400-000003000000}" name="MCLTLP"/>
    <tableColumn id="4" xr3:uid="{00000000-0010-0000-0400-000004000000}" name="MORROCEL"/>
    <tableColumn id="5" xr3:uid="{00000000-0010-0000-0400-000005000000}" name="RETANA"/>
    <tableColumn id="6" xr3:uid="{00000000-0010-0000-0400-000006000000}" name="TECHNOFILM"/>
    <tableColumn id="7" xr3:uid="{00000000-0010-0000-0400-000007000000}" name="FLEXAM"/>
    <tableColumn id="8" xr3:uid="{00000000-0010-0000-0400-000008000000}" name="CELOVEN"/>
    <tableColumn id="9" xr3:uid="{00000000-0010-0000-0400-000009000000}" name="PLASTICOS.DE.EMPAQUE"/>
    <tableColumn id="10" xr3:uid="{B71B8C9E-5513-4E92-BE2F-9D3BF0EC9843}" name="QUIMATIC.SPA.IMP"/>
    <tableColumn id="11" xr3:uid="{8E621C4D-9A04-45A5-9B98-98941AABC466}" name="plasticos.del.litoral"/>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google.com/search?q=Eficiencia+General+de+los+Equipos&amp;rlz=1C1FHFK_esVE1108VE1108&amp;oq=OEE&amp;gs_lcrp=EgZjaHJvbWUyCQgAEEUYORiABDIHCAEQABiABDIHCAIQABiABDIRCAMQLhgKGAsYgwEYsQMYgAQyCwgEEAAYChgLGIAEMg4IBRAuGAoYCxixAxiABDIOCAYQLhgKGAsYsQMYgAQyEQgHEC4YChgLGMcBGNEDGIAEMgsICBAAGAoYCxiABDILCAkQABgKGAsYgATSAQgxMzU5ajBqN6gCALACAA&amp;sourceid=chrome&amp;ie=UTF-8&amp;ved=2ahUKEwiGlfvv2IOTAxXUJ0QIHelGCQwQgK4QegYIAQgAEAM"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G14"/>
  <sheetViews>
    <sheetView showGridLines="0" zoomScale="130" zoomScaleNormal="130" zoomScaleSheetLayoutView="130" workbookViewId="0">
      <selection activeCell="G7" sqref="G7"/>
    </sheetView>
  </sheetViews>
  <sheetFormatPr baseColWidth="10" defaultColWidth="0" defaultRowHeight="15" zeroHeight="1" x14ac:dyDescent="0.25"/>
  <cols>
    <col min="1" max="3" width="11.42578125" customWidth="1"/>
    <col min="4" max="4" width="15.28515625" customWidth="1"/>
    <col min="5" max="5" width="15.85546875" customWidth="1"/>
    <col min="6" max="6" width="11.42578125" customWidth="1"/>
    <col min="7" max="7" width="9" customWidth="1"/>
    <col min="8" max="16384" width="11.42578125" hidden="1"/>
  </cols>
  <sheetData>
    <row r="1" spans="2:6" x14ac:dyDescent="0.25"/>
    <row r="2" spans="2:6" ht="15.75" thickBot="1" x14ac:dyDescent="0.3">
      <c r="B2" s="241">
        <f>D6</f>
        <v>0.58156597222222217</v>
      </c>
      <c r="C2" s="225">
        <f>E6</f>
        <v>0.82564126444167563</v>
      </c>
      <c r="D2" s="225">
        <f>F6</f>
        <v>0.91040658163827026</v>
      </c>
      <c r="E2" s="252"/>
    </row>
    <row r="3" spans="2:6" ht="15" customHeight="1" x14ac:dyDescent="0.25">
      <c r="B3" s="458" t="s">
        <v>185</v>
      </c>
      <c r="C3" s="459"/>
      <c r="D3" s="459"/>
      <c r="E3" s="459"/>
      <c r="F3" s="460"/>
    </row>
    <row r="4" spans="2:6" ht="46.5" customHeight="1" thickBot="1" x14ac:dyDescent="0.3">
      <c r="B4" s="461" t="s">
        <v>186</v>
      </c>
      <c r="C4" s="462"/>
      <c r="D4" s="463"/>
      <c r="E4" s="463"/>
      <c r="F4" s="464"/>
    </row>
    <row r="5" spans="2:6" ht="15.75" x14ac:dyDescent="0.25">
      <c r="B5" s="465" t="s">
        <v>191</v>
      </c>
      <c r="C5" s="237" t="s">
        <v>187</v>
      </c>
      <c r="D5" s="236" t="s">
        <v>188</v>
      </c>
      <c r="E5" s="235" t="s">
        <v>173</v>
      </c>
      <c r="F5" s="235" t="s">
        <v>175</v>
      </c>
    </row>
    <row r="6" spans="2:6" ht="24" customHeight="1" x14ac:dyDescent="0.25">
      <c r="B6" s="465"/>
      <c r="C6" s="247">
        <f>B2*C2*D2</f>
        <v>0.4371452530595592</v>
      </c>
      <c r="D6" s="247">
        <f>((OLYMPIA!AF28-OLYMPIA!AC28-OLYMPIA!Q28)+(NOVOFLEX.!AF72-NOVOFLEX.!AC72-NOVOFLEX.!Q72))/(OLYMPIA!D8+NOVOFLEX.!D7)</f>
        <v>0.58156597222222217</v>
      </c>
      <c r="E6" s="248">
        <f>(NOVOFLEX.!BV72+OLYMPIA!BV28)/(75+68)</f>
        <v>0.82564126444167563</v>
      </c>
      <c r="F6" s="248">
        <f>100%-(NOVOFLEX.!CA72+OLYMPIA!CA28)/(NOVOFLEX.!BO72+OLYMPIA!BO28)</f>
        <v>0.91040658163827026</v>
      </c>
    </row>
    <row r="7" spans="2:6" x14ac:dyDescent="0.25"/>
    <row r="8" spans="2:6" x14ac:dyDescent="0.25"/>
    <row r="9" spans="2:6" ht="15.75" thickBot="1" x14ac:dyDescent="0.3"/>
    <row r="10" spans="2:6" ht="23.25" x14ac:dyDescent="0.25">
      <c r="B10" s="240"/>
      <c r="C10" s="226" t="s">
        <v>187</v>
      </c>
      <c r="D10" s="226" t="s">
        <v>188</v>
      </c>
      <c r="E10" s="226" t="s">
        <v>173</v>
      </c>
      <c r="F10" s="226" t="s">
        <v>175</v>
      </c>
    </row>
    <row r="11" spans="2:6" ht="15.75" x14ac:dyDescent="0.25">
      <c r="B11" s="246" t="s">
        <v>189</v>
      </c>
      <c r="C11" s="227">
        <f>NOVOFLEX.!I5</f>
        <v>0.72536539378932563</v>
      </c>
      <c r="D11" s="227">
        <f>NOVOFLEX.!D5</f>
        <v>0.92923611111111093</v>
      </c>
      <c r="E11" s="227">
        <f>NOVOFLEX.!E5</f>
        <v>0.85963779783078109</v>
      </c>
      <c r="F11" s="227">
        <f>NOVOFLEX.!F5</f>
        <v>0.90806147435978235</v>
      </c>
    </row>
    <row r="12" spans="2:6" ht="15.75" x14ac:dyDescent="0.25">
      <c r="B12" s="246" t="s">
        <v>190</v>
      </c>
      <c r="C12" s="227">
        <f>OLYMPIA!I7</f>
        <v>0.1694970864795399</v>
      </c>
      <c r="D12" s="227">
        <f>OLYMPIA!D7</f>
        <v>0.23389583333333322</v>
      </c>
      <c r="E12" s="227">
        <f>OLYMPIA!E7</f>
        <v>0.78814508790957405</v>
      </c>
      <c r="F12" s="227">
        <f>OLYMPIA!F7</f>
        <v>0.91946156341226071</v>
      </c>
    </row>
    <row r="13" spans="2:6" x14ac:dyDescent="0.25"/>
    <row r="14" spans="2:6" x14ac:dyDescent="0.25"/>
  </sheetData>
  <mergeCells count="3">
    <mergeCell ref="B3:F3"/>
    <mergeCell ref="B4:F4"/>
    <mergeCell ref="B5:B6"/>
  </mergeCells>
  <hyperlinks>
    <hyperlink ref="B3" r:id="rId1" display="https://www.google.com/search?q=Eficiencia+General+de+los+Equipos&amp;rlz=1C1FHFK_esVE1108VE1108&amp;oq=OEE&amp;gs_lcrp=EgZjaHJvbWUyCQgAEEUYORiABDIHCAEQABiABDIHCAIQABiABDIRCAMQLhgKGAsYgwEYsQMYgAQyCwgEEAAYChgLGIAEMg4IBRAuGAoYCxixAxiABDIOCAYQLhgKGAsYsQMYgAQyEQgHEC4YChgLGMcBGNEDGIAEMgsICBAAGAoYCxiABDILCAkQABgKGAsYgATSAQgxMzU5ajBqN6gCALACAA&amp;sourceid=chrome&amp;ie=UTF-8&amp;ved=2ahUKEwiGlfvv2IOTAxXUJ0QIHelGCQwQgK4QegYIAQgAEAM" xr:uid="{00000000-0004-0000-0000-000000000000}"/>
  </hyperlinks>
  <pageMargins left="0.7" right="0.7" top="0.75" bottom="0.75" header="0.3" footer="0.3"/>
  <pageSetup orientation="portrait" verticalDpi="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R365"/>
  <sheetViews>
    <sheetView showGridLines="0" tabSelected="1" topLeftCell="A13" zoomScale="85" zoomScaleNormal="85" zoomScaleSheetLayoutView="80" workbookViewId="0">
      <selection activeCell="FH69" sqref="FH69"/>
    </sheetView>
  </sheetViews>
  <sheetFormatPr baseColWidth="10" defaultColWidth="11.42578125" defaultRowHeight="15" x14ac:dyDescent="0.25"/>
  <cols>
    <col min="1" max="1" width="12.140625" customWidth="1"/>
    <col min="2" max="2" width="6.28515625" customWidth="1"/>
    <col min="3" max="3" width="15.42578125" customWidth="1"/>
    <col min="4" max="4" width="13.5703125" customWidth="1"/>
    <col min="5" max="5" width="13.28515625" style="40" bestFit="1" customWidth="1"/>
    <col min="6" max="6" width="12.7109375" customWidth="1"/>
    <col min="7" max="7" width="7" customWidth="1"/>
    <col min="8" max="8" width="8.42578125" customWidth="1"/>
    <col min="9" max="9" width="25.85546875" customWidth="1"/>
    <col min="10" max="10" width="43.42578125" customWidth="1"/>
    <col min="11" max="11" width="12.28515625" customWidth="1"/>
    <col min="12" max="12" width="8.28515625" customWidth="1"/>
    <col min="13" max="13" width="6.7109375" customWidth="1"/>
    <col min="14" max="14" width="9.5703125" customWidth="1"/>
    <col min="15" max="15" width="9.140625" customWidth="1"/>
    <col min="16" max="22" width="8.28515625" customWidth="1"/>
    <col min="23" max="23" width="9.42578125" customWidth="1"/>
    <col min="24" max="24" width="10" customWidth="1"/>
    <col min="25" max="29" width="8.28515625" customWidth="1"/>
    <col min="30" max="33" width="8.140625" customWidth="1"/>
    <col min="34" max="34" width="12.140625" customWidth="1"/>
    <col min="35" max="35" width="10.7109375" customWidth="1"/>
    <col min="36" max="36" width="7" customWidth="1"/>
    <col min="37" max="37" width="4.7109375" customWidth="1"/>
    <col min="38" max="38" width="8.28515625" customWidth="1"/>
    <col min="39" max="39" width="9" customWidth="1"/>
    <col min="40" max="40" width="7.28515625" customWidth="1"/>
    <col min="41" max="41" width="5.5703125" customWidth="1"/>
    <col min="42" max="43" width="5.140625" customWidth="1"/>
    <col min="44" max="44" width="4.7109375" customWidth="1"/>
    <col min="45" max="47" width="5.140625" customWidth="1"/>
    <col min="48" max="48" width="6.140625" customWidth="1"/>
    <col min="49" max="49" width="11.42578125" customWidth="1"/>
    <col min="50" max="51" width="6.140625" customWidth="1"/>
    <col min="52" max="52" width="7.140625" customWidth="1"/>
    <col min="53" max="53" width="8.28515625" customWidth="1"/>
    <col min="54" max="54" width="6.28515625" customWidth="1"/>
    <col min="55" max="62" width="5.85546875" customWidth="1"/>
    <col min="63" max="63" width="11.85546875" customWidth="1"/>
    <col min="64" max="64" width="8.7109375" customWidth="1"/>
    <col min="65" max="65" width="5.85546875" customWidth="1"/>
    <col min="66" max="66" width="12.28515625" customWidth="1"/>
    <col min="67" max="67" width="9.28515625" customWidth="1"/>
    <col min="68" max="68" width="8" customWidth="1"/>
    <col min="69" max="69" width="5.5703125" customWidth="1"/>
    <col min="70" max="70" width="8.7109375" customWidth="1"/>
    <col min="71" max="71" width="9.7109375" customWidth="1"/>
    <col min="72" max="72" width="6.7109375" customWidth="1"/>
    <col min="73" max="76" width="8.140625" customWidth="1"/>
    <col min="77" max="77" width="8.85546875" customWidth="1"/>
    <col min="78" max="78" width="8.140625" customWidth="1"/>
    <col min="79" max="79" width="8.7109375" customWidth="1"/>
    <col min="80" max="80" width="8.5703125" customWidth="1"/>
    <col min="81" max="81" width="10.5703125" customWidth="1"/>
    <col min="82" max="82" width="9.85546875" customWidth="1"/>
    <col min="83" max="83" width="87" style="80" customWidth="1"/>
    <col min="84" max="84" width="20" style="80" customWidth="1"/>
    <col min="85" max="85" width="13.42578125" style="80" customWidth="1"/>
    <col min="86" max="86" width="8.28515625" customWidth="1"/>
    <col min="87" max="88" width="11.42578125" customWidth="1"/>
    <col min="89" max="89" width="15.85546875" customWidth="1"/>
    <col min="90" max="90" width="11.42578125" customWidth="1"/>
    <col min="91" max="91" width="13.7109375" customWidth="1"/>
    <col min="92" max="92" width="11.42578125" customWidth="1"/>
    <col min="93" max="93" width="13.7109375" customWidth="1"/>
    <col min="94" max="94" width="14.7109375" customWidth="1"/>
    <col min="95" max="95" width="11.42578125" customWidth="1"/>
    <col min="96" max="96" width="22" customWidth="1"/>
    <col min="97" max="97" width="11.42578125" customWidth="1"/>
  </cols>
  <sheetData>
    <row r="1" spans="1:96" ht="17.25" customHeight="1" x14ac:dyDescent="0.25">
      <c r="A1" s="4"/>
      <c r="B1" s="4"/>
      <c r="C1" s="4"/>
      <c r="D1" s="4"/>
      <c r="E1" s="39"/>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79"/>
      <c r="CF1" s="79"/>
      <c r="CG1" s="79"/>
      <c r="CH1" s="4"/>
      <c r="CI1" s="4"/>
      <c r="CJ1" s="4"/>
      <c r="CK1" s="16"/>
    </row>
    <row r="2" spans="1:96" ht="24" customHeight="1" x14ac:dyDescent="0.25">
      <c r="A2" s="4"/>
      <c r="B2" s="4"/>
      <c r="C2" s="4"/>
      <c r="D2" s="4"/>
      <c r="E2" s="39"/>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79"/>
      <c r="CF2" s="79"/>
      <c r="CG2" s="79"/>
      <c r="CH2" s="4"/>
      <c r="CI2" s="4"/>
      <c r="CJ2" s="4"/>
      <c r="CK2" s="16"/>
    </row>
    <row r="3" spans="1:96" ht="36" customHeight="1" x14ac:dyDescent="0.25">
      <c r="A3" s="4"/>
      <c r="B3" s="4"/>
      <c r="C3" s="4"/>
      <c r="D3" s="4"/>
      <c r="F3" s="4"/>
      <c r="G3" s="4"/>
      <c r="H3" s="4"/>
      <c r="I3" s="4"/>
      <c r="J3" s="4"/>
      <c r="K3" s="4"/>
      <c r="L3" s="4" t="s">
        <v>36</v>
      </c>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79"/>
      <c r="CF3" s="79"/>
      <c r="CG3" s="79"/>
      <c r="CH3" s="4"/>
      <c r="CI3" s="4"/>
      <c r="CJ3" s="4"/>
      <c r="CK3" s="16"/>
    </row>
    <row r="4" spans="1:96" ht="13.5" customHeight="1" x14ac:dyDescent="0.25">
      <c r="A4" s="4"/>
      <c r="B4" s="4"/>
      <c r="C4" s="4"/>
      <c r="D4" s="4"/>
      <c r="E4" s="39"/>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79"/>
      <c r="CF4" s="79"/>
      <c r="CG4" s="79"/>
      <c r="CH4" s="4"/>
      <c r="CI4" s="4"/>
      <c r="CJ4" s="4"/>
      <c r="CK4" s="16"/>
    </row>
    <row r="5" spans="1:96" ht="21.75" customHeight="1" x14ac:dyDescent="0.25">
      <c r="A5" s="4" t="s">
        <v>89</v>
      </c>
      <c r="B5" s="4"/>
      <c r="C5" s="4"/>
      <c r="H5" s="212"/>
      <c r="I5" s="4"/>
      <c r="J5" s="4"/>
      <c r="K5" s="218"/>
      <c r="L5" s="218"/>
      <c r="M5" s="218"/>
      <c r="N5" s="218"/>
      <c r="O5" s="218"/>
      <c r="P5" s="218"/>
      <c r="Q5" s="218"/>
      <c r="R5" s="218"/>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114"/>
      <c r="CD5" s="4"/>
      <c r="CE5" s="79"/>
      <c r="CF5" s="79"/>
      <c r="CG5" s="79"/>
      <c r="CH5" s="4"/>
      <c r="CI5" s="4"/>
      <c r="CJ5" s="4" t="s">
        <v>159</v>
      </c>
      <c r="CK5" s="185">
        <v>0.12</v>
      </c>
    </row>
    <row r="6" spans="1:96" ht="18.75" x14ac:dyDescent="0.25">
      <c r="A6" s="4" t="s">
        <v>48</v>
      </c>
      <c r="B6" s="4"/>
      <c r="C6" s="4"/>
      <c r="D6" s="220" t="s">
        <v>172</v>
      </c>
      <c r="E6" s="220" t="s">
        <v>173</v>
      </c>
      <c r="F6" s="220" t="s">
        <v>175</v>
      </c>
      <c r="H6" s="213"/>
      <c r="I6" s="215" t="s">
        <v>176</v>
      </c>
      <c r="K6" s="219"/>
      <c r="L6" s="219"/>
      <c r="M6" s="238"/>
      <c r="N6" s="217">
        <f>D7</f>
        <v>0.23389583333333322</v>
      </c>
      <c r="O6" s="217">
        <f>E7</f>
        <v>0.78814508790957405</v>
      </c>
      <c r="P6" s="217">
        <f>F7</f>
        <v>0.91946156341226071</v>
      </c>
      <c r="Q6" s="223"/>
      <c r="R6" s="239"/>
      <c r="S6" s="239"/>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114"/>
      <c r="BZ6" s="4"/>
      <c r="CA6" s="4"/>
      <c r="CB6" s="114"/>
      <c r="CC6" s="4"/>
      <c r="CD6" s="4"/>
      <c r="CE6" s="79"/>
      <c r="CF6" s="79"/>
      <c r="CG6" s="79"/>
      <c r="CH6" s="4"/>
      <c r="CI6" s="4"/>
      <c r="CJ6" s="4"/>
      <c r="CK6" s="16"/>
    </row>
    <row r="7" spans="1:96" ht="18.75" x14ac:dyDescent="0.3">
      <c r="A7" s="62" t="s">
        <v>31</v>
      </c>
      <c r="B7" s="62" t="s">
        <v>178</v>
      </c>
      <c r="C7" s="30"/>
      <c r="D7" s="214">
        <f>(AF28-AC28-Q28)/D8</f>
        <v>0.23389583333333322</v>
      </c>
      <c r="E7" s="214">
        <f>((BK28/(AF28-AC28-Q28-W28))/68)</f>
        <v>0.78814508790957405</v>
      </c>
      <c r="F7" s="214">
        <f>100%-CB28</f>
        <v>0.91946156341226071</v>
      </c>
      <c r="H7" s="4"/>
      <c r="I7" s="216">
        <f>(N6*O6*P6)</f>
        <v>0.1694970864795399</v>
      </c>
      <c r="K7" s="219"/>
      <c r="L7" s="219"/>
      <c r="M7" s="219"/>
      <c r="N7" s="225"/>
      <c r="O7" s="225"/>
      <c r="P7" s="225"/>
      <c r="Q7" s="225"/>
      <c r="R7" s="218"/>
      <c r="S7" s="4"/>
      <c r="T7" s="4"/>
      <c r="U7" s="4"/>
      <c r="V7" s="4"/>
      <c r="W7" s="4" t="s">
        <v>36</v>
      </c>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t="s">
        <v>36</v>
      </c>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H7" s="16"/>
      <c r="CI7" s="16"/>
      <c r="CJ7" s="16"/>
      <c r="CK7" s="16"/>
    </row>
    <row r="8" spans="1:96" ht="19.5" customHeight="1" x14ac:dyDescent="0.25">
      <c r="A8" s="63" t="s">
        <v>46</v>
      </c>
      <c r="B8" s="13"/>
      <c r="C8" s="138">
        <v>20</v>
      </c>
      <c r="D8" s="137">
        <f>C8*24*60</f>
        <v>28800</v>
      </c>
      <c r="E8" s="139">
        <f>C8*24</f>
        <v>480</v>
      </c>
      <c r="F8" s="11"/>
      <c r="G8" s="4"/>
      <c r="H8" s="4"/>
      <c r="I8" s="4"/>
      <c r="J8" s="4"/>
      <c r="K8" s="218"/>
      <c r="L8" s="218"/>
      <c r="M8" s="218"/>
      <c r="N8" s="218"/>
      <c r="O8" s="218"/>
      <c r="P8" s="218"/>
      <c r="Q8" s="218"/>
      <c r="R8" s="218"/>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79"/>
      <c r="CF8" s="79"/>
      <c r="CG8" s="79"/>
      <c r="CH8" s="16"/>
      <c r="CI8" s="16"/>
      <c r="CJ8" s="16"/>
      <c r="CK8" s="16"/>
    </row>
    <row r="9" spans="1:96" x14ac:dyDescent="0.25">
      <c r="A9" s="347" t="s">
        <v>1</v>
      </c>
      <c r="B9" s="351" t="s">
        <v>50</v>
      </c>
      <c r="C9" s="347" t="s">
        <v>0</v>
      </c>
      <c r="D9" s="467" t="s">
        <v>30</v>
      </c>
      <c r="E9" s="357" t="s">
        <v>75</v>
      </c>
      <c r="F9" s="347" t="s">
        <v>38</v>
      </c>
      <c r="G9" s="351" t="s">
        <v>35</v>
      </c>
      <c r="H9" s="351" t="s">
        <v>2</v>
      </c>
      <c r="I9" s="347" t="s">
        <v>29</v>
      </c>
      <c r="J9" s="347" t="s">
        <v>3</v>
      </c>
      <c r="K9" s="381" t="s">
        <v>51</v>
      </c>
      <c r="L9" s="385" t="s">
        <v>15</v>
      </c>
      <c r="M9" s="386"/>
      <c r="N9" s="386"/>
      <c r="O9" s="386"/>
      <c r="P9" s="386"/>
      <c r="Q9" s="386"/>
      <c r="R9" s="386"/>
      <c r="S9" s="386"/>
      <c r="T9" s="386"/>
      <c r="U9" s="386"/>
      <c r="V9" s="386"/>
      <c r="W9" s="386"/>
      <c r="X9" s="386"/>
      <c r="Y9" s="386"/>
      <c r="Z9" s="386"/>
      <c r="AA9" s="386"/>
      <c r="AB9" s="386"/>
      <c r="AC9" s="387"/>
      <c r="AD9" s="378" t="s">
        <v>52</v>
      </c>
      <c r="AE9" s="378" t="s">
        <v>53</v>
      </c>
      <c r="AF9" s="378" t="s">
        <v>54</v>
      </c>
      <c r="AG9" s="378" t="s">
        <v>40</v>
      </c>
      <c r="AH9" s="378" t="s">
        <v>39</v>
      </c>
      <c r="AI9" s="394" t="s">
        <v>21</v>
      </c>
      <c r="AJ9" s="395"/>
      <c r="AK9" s="395"/>
      <c r="AL9" s="395"/>
      <c r="AM9" s="395"/>
      <c r="AN9" s="395"/>
      <c r="AO9" s="395"/>
      <c r="AP9" s="395"/>
      <c r="AQ9" s="395"/>
      <c r="AR9" s="395"/>
      <c r="AS9" s="395"/>
      <c r="AT9" s="395"/>
      <c r="AU9" s="395"/>
      <c r="AV9" s="395"/>
      <c r="AW9" s="395"/>
      <c r="AX9" s="395"/>
      <c r="AY9" s="396"/>
      <c r="AZ9" s="317" t="s">
        <v>24</v>
      </c>
      <c r="BA9" s="318"/>
      <c r="BB9" s="318"/>
      <c r="BC9" s="318"/>
      <c r="BD9" s="318"/>
      <c r="BE9" s="318"/>
      <c r="BF9" s="318"/>
      <c r="BG9" s="318"/>
      <c r="BH9" s="318"/>
      <c r="BI9" s="318"/>
      <c r="BJ9" s="318"/>
      <c r="BK9" s="318"/>
      <c r="BL9" s="318"/>
      <c r="BM9" s="318"/>
      <c r="BN9" s="318"/>
      <c r="BO9" s="318"/>
      <c r="BP9" s="318"/>
      <c r="BQ9" s="319"/>
      <c r="BR9" s="323" t="s">
        <v>55</v>
      </c>
      <c r="BS9" s="324"/>
      <c r="BT9" s="325"/>
      <c r="BU9" s="334" t="s">
        <v>56</v>
      </c>
      <c r="BV9" s="335"/>
      <c r="BW9" s="305" t="s">
        <v>25</v>
      </c>
      <c r="BX9" s="306"/>
      <c r="BY9" s="306"/>
      <c r="BZ9" s="306"/>
      <c r="CA9" s="306"/>
      <c r="CB9" s="306"/>
      <c r="CC9" s="306"/>
      <c r="CD9" s="307"/>
      <c r="CE9" s="304" t="s">
        <v>57</v>
      </c>
      <c r="CF9" s="206"/>
      <c r="CG9" s="206"/>
      <c r="CH9" s="16"/>
      <c r="CI9" s="16"/>
      <c r="CJ9" s="16"/>
      <c r="CK9" s="16"/>
    </row>
    <row r="10" spans="1:96" ht="46.5" customHeight="1" x14ac:dyDescent="0.25">
      <c r="A10" s="348"/>
      <c r="B10" s="352"/>
      <c r="C10" s="348"/>
      <c r="D10" s="468"/>
      <c r="E10" s="358"/>
      <c r="F10" s="360"/>
      <c r="G10" s="352"/>
      <c r="H10" s="352"/>
      <c r="I10" s="348"/>
      <c r="J10" s="348"/>
      <c r="K10" s="382"/>
      <c r="L10" s="365" t="s">
        <v>4</v>
      </c>
      <c r="M10" s="365" t="s">
        <v>5</v>
      </c>
      <c r="N10" s="365" t="s">
        <v>6</v>
      </c>
      <c r="O10" s="365" t="s">
        <v>7</v>
      </c>
      <c r="P10" s="365" t="s">
        <v>8</v>
      </c>
      <c r="Q10" s="368" t="s">
        <v>103</v>
      </c>
      <c r="R10" s="365" t="s">
        <v>68</v>
      </c>
      <c r="S10" s="362" t="s">
        <v>137</v>
      </c>
      <c r="T10" s="362" t="s">
        <v>139</v>
      </c>
      <c r="U10" s="362" t="s">
        <v>138</v>
      </c>
      <c r="V10" s="365" t="s">
        <v>10</v>
      </c>
      <c r="W10" s="365" t="s">
        <v>11</v>
      </c>
      <c r="X10" s="365" t="s">
        <v>12</v>
      </c>
      <c r="Y10" s="365" t="s">
        <v>13</v>
      </c>
      <c r="Z10" s="365" t="s">
        <v>14</v>
      </c>
      <c r="AA10" s="362" t="s">
        <v>117</v>
      </c>
      <c r="AB10" s="365" t="s">
        <v>80</v>
      </c>
      <c r="AC10" s="365" t="s">
        <v>140</v>
      </c>
      <c r="AD10" s="379"/>
      <c r="AE10" s="379"/>
      <c r="AF10" s="379"/>
      <c r="AG10" s="379"/>
      <c r="AH10" s="379"/>
      <c r="AI10" s="397"/>
      <c r="AJ10" s="398"/>
      <c r="AK10" s="398"/>
      <c r="AL10" s="398"/>
      <c r="AM10" s="398"/>
      <c r="AN10" s="398"/>
      <c r="AO10" s="398"/>
      <c r="AP10" s="398"/>
      <c r="AQ10" s="398"/>
      <c r="AR10" s="398"/>
      <c r="AS10" s="398"/>
      <c r="AT10" s="398"/>
      <c r="AU10" s="398"/>
      <c r="AV10" s="398"/>
      <c r="AW10" s="398"/>
      <c r="AX10" s="398"/>
      <c r="AY10" s="399"/>
      <c r="AZ10" s="320"/>
      <c r="BA10" s="321"/>
      <c r="BB10" s="321"/>
      <c r="BC10" s="321"/>
      <c r="BD10" s="321"/>
      <c r="BE10" s="321"/>
      <c r="BF10" s="321"/>
      <c r="BG10" s="321"/>
      <c r="BH10" s="321"/>
      <c r="BI10" s="321"/>
      <c r="BJ10" s="321"/>
      <c r="BK10" s="321"/>
      <c r="BL10" s="321"/>
      <c r="BM10" s="321"/>
      <c r="BN10" s="321"/>
      <c r="BO10" s="321"/>
      <c r="BP10" s="321"/>
      <c r="BQ10" s="322"/>
      <c r="BR10" s="326"/>
      <c r="BS10" s="327"/>
      <c r="BT10" s="328"/>
      <c r="BU10" s="336"/>
      <c r="BV10" s="337"/>
      <c r="BW10" s="308"/>
      <c r="BX10" s="309"/>
      <c r="BY10" s="309"/>
      <c r="BZ10" s="309"/>
      <c r="CA10" s="309"/>
      <c r="CB10" s="309"/>
      <c r="CC10" s="309"/>
      <c r="CD10" s="310"/>
      <c r="CE10" s="304"/>
      <c r="CF10" s="206"/>
      <c r="CG10" s="206"/>
      <c r="CH10" s="16"/>
      <c r="CI10" s="16"/>
      <c r="CJ10" s="16"/>
      <c r="CK10" s="16"/>
    </row>
    <row r="11" spans="1:96" ht="18" customHeight="1" x14ac:dyDescent="0.25">
      <c r="A11" s="348"/>
      <c r="B11" s="352"/>
      <c r="C11" s="348"/>
      <c r="D11" s="468"/>
      <c r="E11" s="358"/>
      <c r="F11" s="360"/>
      <c r="G11" s="352"/>
      <c r="H11" s="352"/>
      <c r="I11" s="348"/>
      <c r="J11" s="348"/>
      <c r="K11" s="382"/>
      <c r="L11" s="366"/>
      <c r="M11" s="366"/>
      <c r="N11" s="366"/>
      <c r="O11" s="366"/>
      <c r="P11" s="366"/>
      <c r="Q11" s="369"/>
      <c r="R11" s="366"/>
      <c r="S11" s="363"/>
      <c r="T11" s="363"/>
      <c r="U11" s="363"/>
      <c r="V11" s="366"/>
      <c r="W11" s="366"/>
      <c r="X11" s="366"/>
      <c r="Y11" s="366"/>
      <c r="Z11" s="366"/>
      <c r="AA11" s="363"/>
      <c r="AB11" s="366"/>
      <c r="AC11" s="366"/>
      <c r="AD11" s="379"/>
      <c r="AE11" s="379"/>
      <c r="AF11" s="379"/>
      <c r="AG11" s="379"/>
      <c r="AH11" s="379"/>
      <c r="AI11" s="409" t="s">
        <v>16</v>
      </c>
      <c r="AJ11" s="410"/>
      <c r="AK11" s="410"/>
      <c r="AL11" s="410"/>
      <c r="AM11" s="411"/>
      <c r="AN11" s="373" t="s">
        <v>58</v>
      </c>
      <c r="AO11" s="374"/>
      <c r="AP11" s="374"/>
      <c r="AQ11" s="374"/>
      <c r="AR11" s="374"/>
      <c r="AS11" s="374"/>
      <c r="AT11" s="374"/>
      <c r="AU11" s="374"/>
      <c r="AV11" s="375"/>
      <c r="AW11" s="400" t="s">
        <v>76</v>
      </c>
      <c r="AX11" s="414" t="s">
        <v>59</v>
      </c>
      <c r="AY11" s="415"/>
      <c r="AZ11" s="434" t="s">
        <v>23</v>
      </c>
      <c r="BA11" s="435"/>
      <c r="BB11" s="436"/>
      <c r="BC11" s="338" t="s">
        <v>49</v>
      </c>
      <c r="BD11" s="339"/>
      <c r="BE11" s="339"/>
      <c r="BF11" s="339"/>
      <c r="BG11" s="339"/>
      <c r="BH11" s="339"/>
      <c r="BI11" s="339"/>
      <c r="BJ11" s="340"/>
      <c r="BK11" s="338" t="s">
        <v>22</v>
      </c>
      <c r="BL11" s="339"/>
      <c r="BM11" s="339"/>
      <c r="BN11" s="339"/>
      <c r="BO11" s="340"/>
      <c r="BP11" s="432" t="s">
        <v>59</v>
      </c>
      <c r="BQ11" s="433"/>
      <c r="BR11" s="331" t="s">
        <v>41</v>
      </c>
      <c r="BS11" s="331" t="s">
        <v>42</v>
      </c>
      <c r="BT11" s="331" t="s">
        <v>37</v>
      </c>
      <c r="BU11" s="427" t="s">
        <v>60</v>
      </c>
      <c r="BV11" s="427" t="s">
        <v>61</v>
      </c>
      <c r="BW11" s="311" t="s">
        <v>62</v>
      </c>
      <c r="BX11" s="312"/>
      <c r="BY11" s="311" t="s">
        <v>67</v>
      </c>
      <c r="BZ11" s="312"/>
      <c r="CA11" s="311" t="s">
        <v>63</v>
      </c>
      <c r="CB11" s="315"/>
      <c r="CC11" s="315"/>
      <c r="CD11" s="312"/>
      <c r="CE11" s="304"/>
      <c r="CF11" s="206"/>
      <c r="CG11" s="206"/>
      <c r="CH11" s="16"/>
      <c r="CI11" s="16"/>
      <c r="CJ11" s="16"/>
      <c r="CK11" s="16"/>
    </row>
    <row r="12" spans="1:96" ht="16.5" customHeight="1" x14ac:dyDescent="0.25">
      <c r="A12" s="348"/>
      <c r="B12" s="352"/>
      <c r="C12" s="348"/>
      <c r="D12" s="468"/>
      <c r="E12" s="358"/>
      <c r="F12" s="360"/>
      <c r="G12" s="352"/>
      <c r="H12" s="352"/>
      <c r="I12" s="348"/>
      <c r="J12" s="348"/>
      <c r="K12" s="382"/>
      <c r="L12" s="366"/>
      <c r="M12" s="366"/>
      <c r="N12" s="366"/>
      <c r="O12" s="366"/>
      <c r="P12" s="366"/>
      <c r="Q12" s="369"/>
      <c r="R12" s="366"/>
      <c r="S12" s="363"/>
      <c r="T12" s="363"/>
      <c r="U12" s="363"/>
      <c r="V12" s="366"/>
      <c r="W12" s="366"/>
      <c r="X12" s="366"/>
      <c r="Y12" s="366"/>
      <c r="Z12" s="366"/>
      <c r="AA12" s="363"/>
      <c r="AB12" s="366"/>
      <c r="AC12" s="366"/>
      <c r="AD12" s="379"/>
      <c r="AE12" s="379"/>
      <c r="AF12" s="379"/>
      <c r="AG12" s="379"/>
      <c r="AH12" s="379"/>
      <c r="AI12" s="403" t="s">
        <v>62</v>
      </c>
      <c r="AJ12" s="412" t="s">
        <v>64</v>
      </c>
      <c r="AK12" s="400" t="s">
        <v>65</v>
      </c>
      <c r="AL12" s="403" t="s">
        <v>66</v>
      </c>
      <c r="AM12" s="403" t="s">
        <v>63</v>
      </c>
      <c r="AN12" s="376" t="s">
        <v>28</v>
      </c>
      <c r="AO12" s="376" t="s">
        <v>17</v>
      </c>
      <c r="AP12" s="376" t="s">
        <v>88</v>
      </c>
      <c r="AQ12" s="376" t="s">
        <v>32</v>
      </c>
      <c r="AR12" s="376" t="s">
        <v>18</v>
      </c>
      <c r="AS12" s="376" t="s">
        <v>34</v>
      </c>
      <c r="AT12" s="376" t="s">
        <v>33</v>
      </c>
      <c r="AU12" s="376" t="s">
        <v>19</v>
      </c>
      <c r="AV12" s="376" t="s">
        <v>20</v>
      </c>
      <c r="AW12" s="401"/>
      <c r="AX12" s="376" t="s">
        <v>10</v>
      </c>
      <c r="AY12" s="376" t="s">
        <v>9</v>
      </c>
      <c r="AZ12" s="417" t="s">
        <v>62</v>
      </c>
      <c r="BA12" s="417" t="s">
        <v>66</v>
      </c>
      <c r="BB12" s="417" t="s">
        <v>63</v>
      </c>
      <c r="BC12" s="341" t="s">
        <v>17</v>
      </c>
      <c r="BD12" s="341" t="s">
        <v>88</v>
      </c>
      <c r="BE12" s="341" t="s">
        <v>32</v>
      </c>
      <c r="BF12" s="341" t="s">
        <v>18</v>
      </c>
      <c r="BG12" s="341" t="s">
        <v>34</v>
      </c>
      <c r="BH12" s="341" t="s">
        <v>33</v>
      </c>
      <c r="BI12" s="341" t="s">
        <v>19</v>
      </c>
      <c r="BJ12" s="341" t="s">
        <v>20</v>
      </c>
      <c r="BK12" s="65" t="s">
        <v>62</v>
      </c>
      <c r="BL12" s="345" t="s">
        <v>64</v>
      </c>
      <c r="BM12" s="341" t="s">
        <v>65</v>
      </c>
      <c r="BN12" s="430" t="s">
        <v>66</v>
      </c>
      <c r="BO12" s="430" t="s">
        <v>63</v>
      </c>
      <c r="BP12" s="329" t="s">
        <v>10</v>
      </c>
      <c r="BQ12" s="343" t="s">
        <v>9</v>
      </c>
      <c r="BR12" s="332"/>
      <c r="BS12" s="332"/>
      <c r="BT12" s="332"/>
      <c r="BU12" s="428"/>
      <c r="BV12" s="428"/>
      <c r="BW12" s="313"/>
      <c r="BX12" s="314"/>
      <c r="BY12" s="313"/>
      <c r="BZ12" s="314"/>
      <c r="CA12" s="313"/>
      <c r="CB12" s="316"/>
      <c r="CC12" s="316"/>
      <c r="CD12" s="314"/>
      <c r="CE12" s="304"/>
      <c r="CF12" s="206"/>
      <c r="CG12" s="206"/>
      <c r="CH12" s="16"/>
      <c r="CI12" s="16"/>
      <c r="CJ12" s="16"/>
      <c r="CK12" s="16"/>
    </row>
    <row r="13" spans="1:96" ht="36" customHeight="1" x14ac:dyDescent="0.25">
      <c r="A13" s="349"/>
      <c r="B13" s="353"/>
      <c r="C13" s="349"/>
      <c r="D13" s="469"/>
      <c r="E13" s="359"/>
      <c r="F13" s="361"/>
      <c r="G13" s="353"/>
      <c r="H13" s="353"/>
      <c r="I13" s="349"/>
      <c r="J13" s="349"/>
      <c r="K13" s="383"/>
      <c r="L13" s="367"/>
      <c r="M13" s="367"/>
      <c r="N13" s="367"/>
      <c r="O13" s="367"/>
      <c r="P13" s="367"/>
      <c r="Q13" s="370"/>
      <c r="R13" s="367"/>
      <c r="S13" s="364"/>
      <c r="T13" s="364"/>
      <c r="U13" s="364"/>
      <c r="V13" s="367"/>
      <c r="W13" s="367"/>
      <c r="X13" s="367"/>
      <c r="Y13" s="367"/>
      <c r="Z13" s="367"/>
      <c r="AA13" s="364"/>
      <c r="AB13" s="367"/>
      <c r="AC13" s="367"/>
      <c r="AD13" s="380"/>
      <c r="AE13" s="380"/>
      <c r="AF13" s="380"/>
      <c r="AG13" s="380"/>
      <c r="AH13" s="380"/>
      <c r="AI13" s="404"/>
      <c r="AJ13" s="413"/>
      <c r="AK13" s="402"/>
      <c r="AL13" s="404"/>
      <c r="AM13" s="404"/>
      <c r="AN13" s="377"/>
      <c r="AO13" s="377"/>
      <c r="AP13" s="377"/>
      <c r="AQ13" s="377"/>
      <c r="AR13" s="377"/>
      <c r="AS13" s="377"/>
      <c r="AT13" s="377"/>
      <c r="AU13" s="377"/>
      <c r="AV13" s="377"/>
      <c r="AW13" s="402"/>
      <c r="AX13" s="377"/>
      <c r="AY13" s="377"/>
      <c r="AZ13" s="418"/>
      <c r="BA13" s="418"/>
      <c r="BB13" s="418"/>
      <c r="BC13" s="342"/>
      <c r="BD13" s="342"/>
      <c r="BE13" s="342"/>
      <c r="BF13" s="342"/>
      <c r="BG13" s="342"/>
      <c r="BH13" s="342"/>
      <c r="BI13" s="342"/>
      <c r="BJ13" s="342"/>
      <c r="BK13" s="66"/>
      <c r="BL13" s="346"/>
      <c r="BM13" s="342"/>
      <c r="BN13" s="431"/>
      <c r="BO13" s="431"/>
      <c r="BP13" s="330"/>
      <c r="BQ13" s="344"/>
      <c r="BR13" s="333"/>
      <c r="BS13" s="333"/>
      <c r="BT13" s="333"/>
      <c r="BU13" s="429"/>
      <c r="BV13" s="429"/>
      <c r="BW13" s="1" t="s">
        <v>26</v>
      </c>
      <c r="BX13" s="1" t="s">
        <v>27</v>
      </c>
      <c r="BY13" s="1" t="s">
        <v>26</v>
      </c>
      <c r="BZ13" s="1" t="s">
        <v>27</v>
      </c>
      <c r="CA13" s="1" t="s">
        <v>26</v>
      </c>
      <c r="CB13" s="1" t="s">
        <v>27</v>
      </c>
      <c r="CC13" s="9" t="s">
        <v>43</v>
      </c>
      <c r="CD13" s="44" t="s">
        <v>44</v>
      </c>
      <c r="CE13" s="304"/>
      <c r="CF13" s="466" t="s">
        <v>106</v>
      </c>
      <c r="CG13" s="421" t="s">
        <v>124</v>
      </c>
      <c r="CH13" s="426" t="s">
        <v>102</v>
      </c>
      <c r="CI13" s="422" t="s">
        <v>111</v>
      </c>
      <c r="CJ13" s="424" t="s">
        <v>112</v>
      </c>
      <c r="CK13" s="454" t="s">
        <v>130</v>
      </c>
      <c r="CL13" s="456" t="s">
        <v>125</v>
      </c>
      <c r="CM13" s="456" t="s">
        <v>126</v>
      </c>
      <c r="CN13" s="457" t="s">
        <v>127</v>
      </c>
      <c r="CO13" s="457" t="s">
        <v>129</v>
      </c>
      <c r="CP13" s="438" t="s">
        <v>128</v>
      </c>
      <c r="CQ13" s="300" t="s">
        <v>148</v>
      </c>
      <c r="CR13" s="300" t="s">
        <v>145</v>
      </c>
    </row>
    <row r="14" spans="1:96" ht="12" customHeight="1" x14ac:dyDescent="0.25">
      <c r="A14" s="98"/>
      <c r="B14" s="99"/>
      <c r="C14" s="98"/>
      <c r="D14" s="101"/>
      <c r="E14" s="102"/>
      <c r="F14" s="97"/>
      <c r="G14" s="113"/>
      <c r="H14" s="100"/>
      <c r="I14" s="98"/>
      <c r="J14" s="98"/>
      <c r="K14" s="103"/>
      <c r="L14" s="91"/>
      <c r="M14" s="91"/>
      <c r="N14" s="91"/>
      <c r="O14" s="91"/>
      <c r="P14" s="91"/>
      <c r="Q14" s="91"/>
      <c r="R14" s="104" t="s">
        <v>36</v>
      </c>
      <c r="S14" s="91"/>
      <c r="T14" s="91"/>
      <c r="U14" s="91"/>
      <c r="V14" s="91"/>
      <c r="W14" s="91"/>
      <c r="X14" s="91"/>
      <c r="Y14" s="91"/>
      <c r="Z14" s="91"/>
      <c r="AA14" s="91"/>
      <c r="AB14" s="91"/>
      <c r="AC14" s="91"/>
      <c r="AD14" s="92"/>
      <c r="AE14" s="92"/>
      <c r="AF14" s="92" t="s">
        <v>104</v>
      </c>
      <c r="AG14" s="92"/>
      <c r="AH14" s="92"/>
      <c r="AI14" s="95"/>
      <c r="AJ14" s="94"/>
      <c r="AK14" s="93"/>
      <c r="AL14" s="95"/>
      <c r="AM14" s="95"/>
      <c r="AN14" s="96"/>
      <c r="AO14" s="96"/>
      <c r="AP14" s="96"/>
      <c r="AQ14" s="96"/>
      <c r="AR14" s="96"/>
      <c r="AS14" s="96"/>
      <c r="AT14" s="96"/>
      <c r="AU14" s="96"/>
      <c r="AV14" s="96"/>
      <c r="AW14" s="93"/>
      <c r="AX14" s="96"/>
      <c r="AY14" s="96"/>
      <c r="AZ14" s="109"/>
      <c r="BA14" s="109"/>
      <c r="BB14" s="109"/>
      <c r="BC14" s="108"/>
      <c r="BD14" s="108"/>
      <c r="BE14" s="108"/>
      <c r="BF14" s="108"/>
      <c r="BG14" s="108"/>
      <c r="BH14" s="108"/>
      <c r="BI14" s="108"/>
      <c r="BJ14" s="108"/>
      <c r="BK14" s="66"/>
      <c r="BL14" s="107"/>
      <c r="BM14" s="108"/>
      <c r="BN14" s="66"/>
      <c r="BO14" s="66"/>
      <c r="BP14" s="110"/>
      <c r="BQ14" s="111"/>
      <c r="BR14" s="106"/>
      <c r="BS14" s="106"/>
      <c r="BT14" s="106"/>
      <c r="BU14" s="105"/>
      <c r="BV14" s="105"/>
      <c r="BW14" s="1"/>
      <c r="BX14" s="1"/>
      <c r="BY14" s="1"/>
      <c r="BZ14" s="1"/>
      <c r="CA14" s="1"/>
      <c r="CB14" s="1"/>
      <c r="CC14" s="9"/>
      <c r="CD14" s="44"/>
      <c r="CE14" s="112"/>
      <c r="CF14" s="466"/>
      <c r="CG14" s="421"/>
      <c r="CH14" s="426"/>
      <c r="CI14" s="423"/>
      <c r="CJ14" s="425"/>
      <c r="CK14" s="455"/>
      <c r="CL14" s="456"/>
      <c r="CM14" s="456"/>
      <c r="CN14" s="457"/>
      <c r="CO14" s="457"/>
      <c r="CP14" s="438"/>
      <c r="CQ14" s="300"/>
      <c r="CR14" s="300"/>
    </row>
    <row r="15" spans="1:96" s="61" customFormat="1" ht="21.75" customHeight="1" x14ac:dyDescent="0.25">
      <c r="A15" s="47" t="s">
        <v>213</v>
      </c>
      <c r="B15" s="34" t="s">
        <v>214</v>
      </c>
      <c r="C15" s="31">
        <v>46118</v>
      </c>
      <c r="D15" s="48" t="str">
        <f>IFERROR(VLOOKUP($A15,Hoja3!$A$3:$F$6000,2,FALSE),"")</f>
        <v>TXSPSP035B002</v>
      </c>
      <c r="E15" s="64">
        <v>16619</v>
      </c>
      <c r="F15" s="134" t="str">
        <f>IFERROR(VLOOKUP($A15,Hoja3!$A$3:$F$6000,6,FALSE),"")</f>
        <v>LAMINACION</v>
      </c>
      <c r="G15" s="49">
        <v>1</v>
      </c>
      <c r="H15" s="48" t="str">
        <f>IFERROR(VLOOKUP($A15,Hoja3!$A$3:$F$6000,5,FALSE),"")</f>
        <v>CX</v>
      </c>
      <c r="I15" s="135" t="str">
        <f>IFERROR(VLOOKUP($A15,Hoja3!$A$3:$F$6000,3,FALSE),"")</f>
        <v>C.A. SUCESORA DE JOSE PUIG &amp; CIA</v>
      </c>
      <c r="J15" s="50" t="str">
        <f>IFERROR(VLOOKUP($A15,Hoja3!$A$3:$F$6000,4,FALSE),"")</f>
        <v>ENVOLTORIO EXTERNO IMPRESO SODA PUIG 240g</v>
      </c>
      <c r="K15" s="51">
        <v>5000</v>
      </c>
      <c r="L15" s="52">
        <f>90+40+60+40</f>
        <v>230</v>
      </c>
      <c r="M15" s="52">
        <f>20+40+60+240+40</f>
        <v>400</v>
      </c>
      <c r="N15" s="52">
        <f>120+35+35+20+45</f>
        <v>255</v>
      </c>
      <c r="O15" s="52">
        <v>30</v>
      </c>
      <c r="P15" s="52">
        <f>30+30+60</f>
        <v>120</v>
      </c>
      <c r="Q15" s="52">
        <v>0</v>
      </c>
      <c r="R15" s="52">
        <v>0</v>
      </c>
      <c r="S15" s="52">
        <f>15+15+15+15+15+20+15</f>
        <v>110</v>
      </c>
      <c r="T15" s="52">
        <v>10</v>
      </c>
      <c r="U15" s="52">
        <v>10</v>
      </c>
      <c r="V15" s="52">
        <f>20+30+15+20+60+30</f>
        <v>175</v>
      </c>
      <c r="W15" s="52">
        <v>0</v>
      </c>
      <c r="X15" s="52">
        <f>30+40</f>
        <v>70</v>
      </c>
      <c r="Y15" s="52">
        <v>0</v>
      </c>
      <c r="Z15" s="52">
        <v>0</v>
      </c>
      <c r="AA15" s="52">
        <v>0</v>
      </c>
      <c r="AB15" s="52">
        <f>30+60+30+30+60</f>
        <v>210</v>
      </c>
      <c r="AC15" s="52">
        <v>0</v>
      </c>
      <c r="AD15" s="36">
        <f t="shared" ref="AD15:AD26" si="0">SUM(L15:AC15)</f>
        <v>1620</v>
      </c>
      <c r="AE15" s="53">
        <v>1350</v>
      </c>
      <c r="AF15" s="36">
        <f t="shared" ref="AF15:AF26" si="1">SUM(AD15:AE15)</f>
        <v>2970</v>
      </c>
      <c r="AG15" s="54">
        <f t="shared" ref="AG15:AG16" si="2">AF15/(60*24)</f>
        <v>2.0625</v>
      </c>
      <c r="AH15" s="35">
        <f t="shared" ref="AH15:AH16" si="3">IFERROR(AE15/AF15,0)</f>
        <v>0.45454545454545453</v>
      </c>
      <c r="AI15" s="36">
        <f>124530+84300</f>
        <v>208830</v>
      </c>
      <c r="AJ15" s="49">
        <v>14</v>
      </c>
      <c r="AK15" s="49">
        <v>1090</v>
      </c>
      <c r="AL15" s="36">
        <f t="shared" ref="AL15:AL20" si="4">IF(AM15=0,0,(+AI15*AK15/1000))</f>
        <v>227624.7</v>
      </c>
      <c r="AM15" s="29">
        <f>1276+1878</f>
        <v>3154</v>
      </c>
      <c r="AN15" s="55">
        <v>5</v>
      </c>
      <c r="AO15" s="133">
        <v>560</v>
      </c>
      <c r="AP15" s="133">
        <v>73</v>
      </c>
      <c r="AQ15" s="133">
        <v>40</v>
      </c>
      <c r="AR15" s="133">
        <v>40</v>
      </c>
      <c r="AS15" s="133">
        <v>0</v>
      </c>
      <c r="AT15" s="133">
        <v>0</v>
      </c>
      <c r="AU15" s="56">
        <v>33</v>
      </c>
      <c r="AV15" s="57">
        <f t="shared" ref="AV15:AV26" si="5">SUM(AO15:AU15)</f>
        <v>746</v>
      </c>
      <c r="AW15" s="37">
        <f t="shared" ref="AW15:AW26" si="6">+(AM15+(BR15*50/100))+(BS15*30/100)-BB15</f>
        <v>3403.9</v>
      </c>
      <c r="AX15" s="58">
        <v>0</v>
      </c>
      <c r="AY15" s="58">
        <v>0</v>
      </c>
      <c r="AZ15" s="36">
        <v>0</v>
      </c>
      <c r="BA15" s="36">
        <v>0</v>
      </c>
      <c r="BB15" s="38">
        <v>0</v>
      </c>
      <c r="BC15" s="133">
        <v>140</v>
      </c>
      <c r="BD15" s="133">
        <v>12</v>
      </c>
      <c r="BE15" s="133">
        <v>11</v>
      </c>
      <c r="BF15" s="133">
        <v>13</v>
      </c>
      <c r="BG15" s="133">
        <v>0</v>
      </c>
      <c r="BH15" s="56">
        <v>0</v>
      </c>
      <c r="BI15" s="56">
        <v>17</v>
      </c>
      <c r="BJ15" s="57">
        <f t="shared" ref="BJ15:BJ26" si="7">SUM(BC15:BI15)</f>
        <v>193</v>
      </c>
      <c r="BK15" s="132">
        <f>(72280+117730)-10914</f>
        <v>179096</v>
      </c>
      <c r="BL15" s="38">
        <f t="shared" ref="BL15:BL16" si="8">IFERROR(+BO15*1000/((BK15)*(BM15/1000)),0)</f>
        <v>14.749918346287961</v>
      </c>
      <c r="BM15" s="132">
        <f t="shared" ref="BM15:BM26" si="9">AK15</f>
        <v>1090</v>
      </c>
      <c r="BN15" s="59">
        <f t="shared" ref="BN15:BN16" si="10">+BK15*BM15/1000</f>
        <v>195214.64</v>
      </c>
      <c r="BO15" s="29">
        <f>(1153+1901)-174.6</f>
        <v>2879.4</v>
      </c>
      <c r="BP15" s="58">
        <v>0</v>
      </c>
      <c r="BQ15" s="58">
        <v>0</v>
      </c>
      <c r="BR15" s="133">
        <f t="shared" ref="BR15" si="11">AO15-BC15</f>
        <v>420</v>
      </c>
      <c r="BS15" s="133">
        <f t="shared" ref="BS15" si="12">(AP15+AQ15+AR15+AS15+AT15+AU15)-(BD15+BE15+BF15+BG15+BH15+BI15)</f>
        <v>133</v>
      </c>
      <c r="BT15" s="58">
        <f t="shared" ref="BT15" si="13">BR15+BS15</f>
        <v>553</v>
      </c>
      <c r="BU15" s="38">
        <f t="shared" ref="BU15" si="14">IFERROR(+BK15/AE15,0)</f>
        <v>132.6637037037037</v>
      </c>
      <c r="BV15" s="38">
        <f t="shared" ref="BV15" si="15">IFERROR(+BK15/(AF15),0)</f>
        <v>60.301683501683499</v>
      </c>
      <c r="BW15" s="36">
        <f t="shared" ref="BW15" si="16">IFERROR(+(AI15-AZ15)-BK15,0)</f>
        <v>29734</v>
      </c>
      <c r="BX15" s="35">
        <f t="shared" ref="BX15" si="17">IFERROR(+BW15/BK15,0)</f>
        <v>0.16602269174074238</v>
      </c>
      <c r="BY15" s="59">
        <f t="shared" ref="BY15" si="18">IFERROR(+(AL15-BA15)-BN15,0)</f>
        <v>32410.059999999998</v>
      </c>
      <c r="BZ15" s="35">
        <f t="shared" ref="BZ15" si="19">IFERROR(+BY15/BN15,0)</f>
        <v>0.16602269174074238</v>
      </c>
      <c r="CA15" s="38">
        <f t="shared" ref="CA15" si="20">IFERROR(+AW15-(BO15),0)</f>
        <v>524.5</v>
      </c>
      <c r="CB15" s="35">
        <f t="shared" ref="CB15:CB16" si="21">IFERROR(+CA15/BO15,1)</f>
        <v>0.18215600472320623</v>
      </c>
      <c r="CC15" s="38">
        <v>0</v>
      </c>
      <c r="CD15" s="38">
        <v>0</v>
      </c>
      <c r="CE15" s="60" t="s">
        <v>215</v>
      </c>
      <c r="CF15" s="146" t="s">
        <v>132</v>
      </c>
      <c r="CG15" s="64">
        <v>0</v>
      </c>
      <c r="CH15" s="232">
        <f t="shared" ref="CH15:CH28" si="22">IFERROR((BT15*1000)/BN15,"")</f>
        <v>2.8327793448278262</v>
      </c>
      <c r="CI15" s="233">
        <v>3500</v>
      </c>
      <c r="CJ15" s="231">
        <f t="shared" ref="CJ15:CJ24" si="23">IF(BW15=0,"",CI15-BW15)</f>
        <v>-26234</v>
      </c>
      <c r="CK15" s="231" t="str" cm="1">
        <f t="array" ref="CK15">_xlfn.IFS(CJ15&gt;0,"CUMPLE",CJ15&lt;0,"NO CUMPLE",CJ15="","")</f>
        <v>NO CUMPLE</v>
      </c>
      <c r="CL15" s="228">
        <v>46125</v>
      </c>
      <c r="CM15" s="230" t="str" cm="1">
        <f t="array" ref="CM15">_xlfn.IFS(CL15-C15 &gt; 0,"CUMPLE",CL15-C15 &lt; 0,"NO CUMPLE")</f>
        <v>CUMPLE</v>
      </c>
      <c r="CN15" s="64">
        <v>190000</v>
      </c>
      <c r="CO15" s="64">
        <f t="shared" ref="CO15:CO28" si="24">BK15-CN15</f>
        <v>-10904</v>
      </c>
      <c r="CP15" s="64">
        <v>900</v>
      </c>
      <c r="CQ15" s="229" t="s">
        <v>157</v>
      </c>
      <c r="CR15" s="229" t="s">
        <v>158</v>
      </c>
    </row>
    <row r="16" spans="1:96" s="61" customFormat="1" ht="21.75" customHeight="1" x14ac:dyDescent="0.25">
      <c r="A16" s="47" t="s">
        <v>238</v>
      </c>
      <c r="B16" s="34" t="s">
        <v>214</v>
      </c>
      <c r="C16" s="31">
        <v>46125</v>
      </c>
      <c r="D16" s="48" t="str">
        <f>IFERROR(VLOOKUP($A16,Hoja3!$A$3:$F$6000,2,FALSE),"")</f>
        <v>TMMCGP228A000</v>
      </c>
      <c r="E16" s="64">
        <v>16620</v>
      </c>
      <c r="F16" s="134" t="str">
        <f>IFERROR(VLOOKUP($A16,Hoja3!$A$3:$F$6000,6,FALSE),"")</f>
        <v>LAMINACION</v>
      </c>
      <c r="G16" s="49">
        <v>1</v>
      </c>
      <c r="H16" s="48" t="str">
        <f>IFERROR(VLOOKUP($A16,Hoja3!$A$3:$F$6000,5,FALSE),"")</f>
        <v>MCL</v>
      </c>
      <c r="I16" s="135" t="str">
        <f>IFERROR(VLOOKUP($A16,Hoja3!$A$3:$F$6000,3,FALSE),"")</f>
        <v>MORROCEL, C.A.</v>
      </c>
      <c r="J16" s="50" t="str">
        <f>IFERROR(VLOOKUP($A16,Hoja3!$A$3:$F$6000,4,FALSE),"")</f>
        <v>LINNER MTP  IMPRESO GARANTIA DE PUREZA</v>
      </c>
      <c r="K16" s="51">
        <v>5000</v>
      </c>
      <c r="L16" s="52">
        <v>70</v>
      </c>
      <c r="M16" s="52">
        <v>0</v>
      </c>
      <c r="N16" s="52">
        <v>20</v>
      </c>
      <c r="O16" s="52">
        <v>0</v>
      </c>
      <c r="P16" s="52">
        <v>0</v>
      </c>
      <c r="Q16" s="52">
        <v>0</v>
      </c>
      <c r="R16" s="52">
        <v>0</v>
      </c>
      <c r="S16" s="52">
        <v>0</v>
      </c>
      <c r="T16" s="52">
        <v>0</v>
      </c>
      <c r="U16" s="52">
        <v>0</v>
      </c>
      <c r="V16" s="52">
        <f>70+70</f>
        <v>140</v>
      </c>
      <c r="W16" s="52">
        <v>0</v>
      </c>
      <c r="X16" s="52">
        <v>25</v>
      </c>
      <c r="Y16" s="52">
        <v>0</v>
      </c>
      <c r="Z16" s="52">
        <v>0</v>
      </c>
      <c r="AA16" s="52">
        <v>0</v>
      </c>
      <c r="AB16" s="52">
        <v>0</v>
      </c>
      <c r="AC16" s="52">
        <v>0</v>
      </c>
      <c r="AD16" s="36">
        <f t="shared" si="0"/>
        <v>255</v>
      </c>
      <c r="AE16" s="53">
        <v>225</v>
      </c>
      <c r="AF16" s="36">
        <f t="shared" si="1"/>
        <v>480</v>
      </c>
      <c r="AG16" s="54">
        <f t="shared" si="2"/>
        <v>0.33333333333333331</v>
      </c>
      <c r="AH16" s="35">
        <f t="shared" si="3"/>
        <v>0.46875</v>
      </c>
      <c r="AI16" s="36">
        <v>18076</v>
      </c>
      <c r="AJ16" s="49">
        <v>168</v>
      </c>
      <c r="AK16" s="49">
        <v>965</v>
      </c>
      <c r="AL16" s="36">
        <f t="shared" si="4"/>
        <v>17443.34</v>
      </c>
      <c r="AM16" s="29">
        <v>4079.6</v>
      </c>
      <c r="AN16" s="55">
        <v>1</v>
      </c>
      <c r="AO16" s="56">
        <v>0</v>
      </c>
      <c r="AP16" s="56">
        <v>0</v>
      </c>
      <c r="AQ16" s="56">
        <v>0</v>
      </c>
      <c r="AR16" s="56">
        <v>0</v>
      </c>
      <c r="AS16" s="56">
        <v>0</v>
      </c>
      <c r="AT16" s="56">
        <v>28</v>
      </c>
      <c r="AU16" s="56">
        <v>0</v>
      </c>
      <c r="AV16" s="57">
        <f t="shared" si="5"/>
        <v>28</v>
      </c>
      <c r="AW16" s="37">
        <f t="shared" si="6"/>
        <v>4082.2999999999997</v>
      </c>
      <c r="AX16" s="58">
        <v>0</v>
      </c>
      <c r="AY16" s="58">
        <v>0</v>
      </c>
      <c r="AZ16" s="36">
        <v>0</v>
      </c>
      <c r="BA16" s="36">
        <v>0</v>
      </c>
      <c r="BB16" s="38">
        <v>0</v>
      </c>
      <c r="BC16" s="56">
        <v>0</v>
      </c>
      <c r="BD16" s="56">
        <v>0</v>
      </c>
      <c r="BE16" s="56">
        <v>0</v>
      </c>
      <c r="BF16" s="56">
        <v>0</v>
      </c>
      <c r="BG16" s="56">
        <v>0</v>
      </c>
      <c r="BH16" s="56">
        <v>19</v>
      </c>
      <c r="BI16" s="56">
        <v>0</v>
      </c>
      <c r="BJ16" s="57">
        <f t="shared" si="7"/>
        <v>19</v>
      </c>
      <c r="BK16" s="132">
        <v>17897</v>
      </c>
      <c r="BL16" s="38">
        <f t="shared" si="8"/>
        <v>232.12273107977398</v>
      </c>
      <c r="BM16" s="132">
        <f t="shared" si="9"/>
        <v>965</v>
      </c>
      <c r="BN16" s="59">
        <f t="shared" si="10"/>
        <v>17270.605</v>
      </c>
      <c r="BO16" s="29">
        <v>4008.9</v>
      </c>
      <c r="BP16" s="58">
        <v>0</v>
      </c>
      <c r="BQ16" s="58">
        <v>0</v>
      </c>
      <c r="BR16" s="133">
        <f t="shared" ref="BR16" si="25">AO16-BC16</f>
        <v>0</v>
      </c>
      <c r="BS16" s="133">
        <f t="shared" ref="BS16" si="26">(AP16+AQ16+AR16+AS16+AT16+AU16)-(BD16+BE16+BF16+BG16+BH16+BI16)</f>
        <v>9</v>
      </c>
      <c r="BT16" s="58">
        <f t="shared" ref="BT16" si="27">BR16+BS16</f>
        <v>9</v>
      </c>
      <c r="BU16" s="38">
        <f t="shared" ref="BU16" si="28">IFERROR(+BK16/AE16,0)</f>
        <v>79.542222222222222</v>
      </c>
      <c r="BV16" s="38">
        <f t="shared" ref="BV16" si="29">IFERROR(+BK16/(AF16),0)</f>
        <v>37.28541666666667</v>
      </c>
      <c r="BW16" s="36">
        <f t="shared" ref="BW16" si="30">IFERROR(+(AI16-AZ16)-BK16,0)</f>
        <v>179</v>
      </c>
      <c r="BX16" s="35">
        <f t="shared" ref="BX16" si="31">IFERROR(+BW16/BK16,0)</f>
        <v>1.0001676258590825E-2</v>
      </c>
      <c r="BY16" s="59">
        <f t="shared" ref="BY16" si="32">IFERROR(+(AL16-BA16)-BN16,0)</f>
        <v>172.73500000000058</v>
      </c>
      <c r="BZ16" s="35">
        <f t="shared" ref="BZ16" si="33">IFERROR(+BY16/BN16,0)</f>
        <v>1.000167625859086E-2</v>
      </c>
      <c r="CA16" s="38">
        <f t="shared" ref="CA16" si="34">IFERROR(+AW16-(BO16),0)</f>
        <v>73.399999999999636</v>
      </c>
      <c r="CB16" s="35">
        <f t="shared" si="21"/>
        <v>1.8309261892289565E-2</v>
      </c>
      <c r="CC16" s="38">
        <v>0</v>
      </c>
      <c r="CD16" s="38">
        <v>0</v>
      </c>
      <c r="CE16" s="186" t="s">
        <v>239</v>
      </c>
      <c r="CF16" s="146" t="s">
        <v>132</v>
      </c>
      <c r="CG16" s="64">
        <v>0</v>
      </c>
      <c r="CH16" s="232">
        <f t="shared" si="22"/>
        <v>0.52111666036019011</v>
      </c>
      <c r="CI16" s="233">
        <v>3500</v>
      </c>
      <c r="CJ16" s="231">
        <f t="shared" si="23"/>
        <v>3321</v>
      </c>
      <c r="CK16" s="231" t="str" cm="1">
        <f t="array" ref="CK16">_xlfn.IFS(CJ16&gt;0,"CUMPLE",CJ16&lt;0,"NO CUMPLE",CJ16="","")</f>
        <v>CUMPLE</v>
      </c>
      <c r="CL16" s="228">
        <v>46132</v>
      </c>
      <c r="CM16" s="230" t="str" cm="1">
        <f t="array" ref="CM16">_xlfn.IFS(CL16-C16 &gt; 0,"CUMPLE",CL16-C16 &lt; 0,"NO CUMPLE")</f>
        <v>CUMPLE</v>
      </c>
      <c r="CN16" s="64">
        <v>22000</v>
      </c>
      <c r="CO16" s="64">
        <f t="shared" si="24"/>
        <v>-4103</v>
      </c>
      <c r="CP16" s="64">
        <v>0</v>
      </c>
      <c r="CQ16" s="229" t="s">
        <v>161</v>
      </c>
      <c r="CR16" s="229" t="s">
        <v>240</v>
      </c>
    </row>
    <row r="17" spans="1:96" s="61" customFormat="1" ht="21.75" customHeight="1" x14ac:dyDescent="0.25">
      <c r="A17" s="47" t="s">
        <v>241</v>
      </c>
      <c r="B17" s="34" t="s">
        <v>242</v>
      </c>
      <c r="C17" s="31">
        <v>46126</v>
      </c>
      <c r="D17" s="48" t="str">
        <f>IFERROR(VLOOKUP($A17,Hoja3!$A$3:$F$6000,2,FALSE),"")</f>
        <v>TMARMZ044B001</v>
      </c>
      <c r="E17" s="64" t="s">
        <v>243</v>
      </c>
      <c r="F17" s="134" t="str">
        <f>IFERROR(VLOOKUP($A17,Hoja3!$A$3:$F$6000,6,FALSE),"")</f>
        <v>LAMINACION</v>
      </c>
      <c r="G17" s="49">
        <v>1</v>
      </c>
      <c r="H17" s="48" t="str">
        <f>IFERROR(VLOOKUP($A17,Hoja3!$A$3:$F$6000,5,FALSE),"")</f>
        <v>MCL</v>
      </c>
      <c r="I17" s="135" t="str">
        <f>IFERROR(VLOOKUP($A17,Hoja3!$A$3:$F$6000,3,FALSE),"")</f>
        <v>ALFONZO RIVAS &amp; CIA, C.A.</v>
      </c>
      <c r="J17" s="50" t="str">
        <f>IFERROR(VLOOKUP($A17,Hoja3!$A$3:$F$6000,4,FALSE),"")</f>
        <v>LAMINACION IMPRESA MAIZINA 400g</v>
      </c>
      <c r="K17" s="51">
        <v>0</v>
      </c>
      <c r="L17" s="52">
        <v>60</v>
      </c>
      <c r="M17" s="52">
        <v>0</v>
      </c>
      <c r="N17" s="52">
        <v>0</v>
      </c>
      <c r="O17" s="52">
        <v>15</v>
      </c>
      <c r="P17" s="52">
        <v>25</v>
      </c>
      <c r="Q17" s="52">
        <v>0</v>
      </c>
      <c r="R17" s="52">
        <v>0</v>
      </c>
      <c r="S17" s="52">
        <v>10</v>
      </c>
      <c r="T17" s="52">
        <v>0</v>
      </c>
      <c r="U17" s="52">
        <v>5</v>
      </c>
      <c r="V17" s="52">
        <v>0</v>
      </c>
      <c r="W17" s="52">
        <v>0</v>
      </c>
      <c r="X17" s="52">
        <f>45+50</f>
        <v>95</v>
      </c>
      <c r="Y17" s="52">
        <v>0</v>
      </c>
      <c r="Z17" s="52">
        <v>0</v>
      </c>
      <c r="AA17" s="52">
        <v>0</v>
      </c>
      <c r="AB17" s="52">
        <v>0</v>
      </c>
      <c r="AC17" s="52">
        <v>0</v>
      </c>
      <c r="AD17" s="36">
        <f t="shared" si="0"/>
        <v>210</v>
      </c>
      <c r="AE17" s="53">
        <v>184.8</v>
      </c>
      <c r="AF17" s="36">
        <f t="shared" si="1"/>
        <v>394.8</v>
      </c>
      <c r="AG17" s="54">
        <f t="shared" ref="AG17:AG22" si="35">AF17/(60*24)</f>
        <v>0.27416666666666667</v>
      </c>
      <c r="AH17" s="35">
        <f t="shared" ref="AH17:AH22" si="36">IFERROR(AE17/AF17,0)</f>
        <v>0.46808510638297873</v>
      </c>
      <c r="AI17" s="36">
        <v>27624</v>
      </c>
      <c r="AJ17" s="49">
        <v>44</v>
      </c>
      <c r="AK17" s="36">
        <v>940</v>
      </c>
      <c r="AL17" s="36">
        <f t="shared" si="4"/>
        <v>25966.560000000001</v>
      </c>
      <c r="AM17" s="36">
        <v>1128.2</v>
      </c>
      <c r="AN17" s="195">
        <v>1</v>
      </c>
      <c r="AO17" s="36">
        <v>0</v>
      </c>
      <c r="AP17" s="49">
        <v>0</v>
      </c>
      <c r="AQ17" s="36">
        <v>0</v>
      </c>
      <c r="AR17" s="49">
        <v>0</v>
      </c>
      <c r="AS17" s="36">
        <v>0</v>
      </c>
      <c r="AT17" s="49">
        <v>0</v>
      </c>
      <c r="AU17" s="36">
        <v>140</v>
      </c>
      <c r="AV17" s="57">
        <f t="shared" si="5"/>
        <v>140</v>
      </c>
      <c r="AW17" s="37">
        <f t="shared" si="6"/>
        <v>1137.8</v>
      </c>
      <c r="AX17" s="49">
        <v>0</v>
      </c>
      <c r="AY17" s="36">
        <v>0</v>
      </c>
      <c r="AZ17" s="49">
        <v>0</v>
      </c>
      <c r="BA17" s="36">
        <v>0</v>
      </c>
      <c r="BB17" s="49">
        <v>0</v>
      </c>
      <c r="BC17" s="36">
        <v>0</v>
      </c>
      <c r="BD17" s="49">
        <v>0</v>
      </c>
      <c r="BE17" s="36">
        <v>0</v>
      </c>
      <c r="BF17" s="49">
        <v>0</v>
      </c>
      <c r="BG17" s="36">
        <v>0</v>
      </c>
      <c r="BH17" s="49">
        <v>0</v>
      </c>
      <c r="BI17" s="36">
        <v>108</v>
      </c>
      <c r="BJ17" s="57">
        <f t="shared" si="7"/>
        <v>108</v>
      </c>
      <c r="BK17" s="36">
        <v>26749</v>
      </c>
      <c r="BL17" s="38">
        <f t="shared" ref="BL17:BL24" si="37">IFERROR(+BO17*1000/((BK17)*(BM17/1000)),0)</f>
        <v>43.863242451696351</v>
      </c>
      <c r="BM17" s="132">
        <f t="shared" si="9"/>
        <v>940</v>
      </c>
      <c r="BN17" s="59">
        <f t="shared" ref="BN17:BN26" si="38">+BK17*BM17/1000</f>
        <v>25144.06</v>
      </c>
      <c r="BO17" s="36">
        <v>1102.9000000000001</v>
      </c>
      <c r="BP17" s="49">
        <v>0</v>
      </c>
      <c r="BQ17" s="36">
        <v>0</v>
      </c>
      <c r="BR17" s="133">
        <f t="shared" ref="BR17:BR19" si="39">AO17-BC17</f>
        <v>0</v>
      </c>
      <c r="BS17" s="133">
        <f t="shared" ref="BS17:BS19" si="40">(AP17+AQ17+AR17+AS17+AT17+AU17)-(BD17+BE17+BF17+BG17+BH17+BI17)</f>
        <v>32</v>
      </c>
      <c r="BT17" s="58">
        <f t="shared" ref="BT17:BT19" si="41">BR17+BS17</f>
        <v>32</v>
      </c>
      <c r="BU17" s="38">
        <f t="shared" ref="BU17:BU19" si="42">IFERROR(+BK17/AE17,0)</f>
        <v>144.74567099567099</v>
      </c>
      <c r="BV17" s="38">
        <f t="shared" ref="BV17:BV19" si="43">IFERROR(+BK17/(AF17),0)</f>
        <v>67.753292806484296</v>
      </c>
      <c r="BW17" s="36">
        <f t="shared" ref="BW17:BW19" si="44">IFERROR(+(AI17-AZ17)-BK17,0)</f>
        <v>875</v>
      </c>
      <c r="BX17" s="35">
        <f t="shared" ref="BX17:BX19" si="45">IFERROR(+BW17/BK17,0)</f>
        <v>3.2711503233765746E-2</v>
      </c>
      <c r="BY17" s="59">
        <f t="shared" ref="BY17:BY19" si="46">IFERROR(+(AL17-BA17)-BN17,0)</f>
        <v>822.5</v>
      </c>
      <c r="BZ17" s="35">
        <f t="shared" ref="BZ17:BZ19" si="47">IFERROR(+BY17/BN17,0)</f>
        <v>3.2711503233765746E-2</v>
      </c>
      <c r="CA17" s="38">
        <f t="shared" ref="CA17:CA19" si="48">IFERROR(+AW17-(BO17),0)</f>
        <v>34.899999999999864</v>
      </c>
      <c r="CB17" s="35">
        <f t="shared" ref="CB17:CB19" si="49">IFERROR(+CA17/BO17,1)</f>
        <v>3.1643848036993258E-2</v>
      </c>
      <c r="CC17" s="38">
        <v>0</v>
      </c>
      <c r="CD17" s="38">
        <v>0</v>
      </c>
      <c r="CE17" s="186" t="s">
        <v>244</v>
      </c>
      <c r="CF17" s="146" t="s">
        <v>132</v>
      </c>
      <c r="CG17" s="64">
        <v>0</v>
      </c>
      <c r="CH17" s="232">
        <f t="shared" si="22"/>
        <v>1.272666387210339</v>
      </c>
      <c r="CI17" s="233">
        <v>3500</v>
      </c>
      <c r="CJ17" s="231">
        <f t="shared" si="23"/>
        <v>2625</v>
      </c>
      <c r="CK17" s="231" t="str" cm="1">
        <f t="array" ref="CK17">_xlfn.IFS(CJ17&gt;0,"CUMPLE",CJ17&lt;0,"NO CUMPLE",CJ17="","")</f>
        <v>CUMPLE</v>
      </c>
      <c r="CL17" s="228">
        <v>46132</v>
      </c>
      <c r="CM17" s="230" t="str" cm="1">
        <f t="array" ref="CM17">_xlfn.IFS(CL17-C17 &gt; 0,"CUMPLE",CL17-C17 &lt; 0,"NO CUMPLE")</f>
        <v>CUMPLE</v>
      </c>
      <c r="CN17" s="64">
        <v>28000</v>
      </c>
      <c r="CO17" s="64">
        <f t="shared" si="24"/>
        <v>-1251</v>
      </c>
      <c r="CP17" s="64">
        <v>0</v>
      </c>
      <c r="CQ17" s="229" t="s">
        <v>147</v>
      </c>
      <c r="CR17" s="229" t="s">
        <v>154</v>
      </c>
    </row>
    <row r="18" spans="1:96" s="61" customFormat="1" ht="21.75" customHeight="1" x14ac:dyDescent="0.25">
      <c r="A18" s="47" t="s">
        <v>247</v>
      </c>
      <c r="B18" s="34" t="s">
        <v>214</v>
      </c>
      <c r="C18" s="31">
        <v>46127</v>
      </c>
      <c r="D18" s="48" t="str">
        <f>IFERROR(VLOOKUP($A18,Hoja3!$A$3:$F$6000,2,FALSE),"")</f>
        <v>TMCCTM1270001</v>
      </c>
      <c r="E18" s="64">
        <v>16621</v>
      </c>
      <c r="F18" s="258" t="str">
        <f>IFERROR(VLOOKUP($A18,Hoja3!$A$3:$F$6000,6,FALSE),"")</f>
        <v>LAMINACION</v>
      </c>
      <c r="G18" s="49">
        <v>1</v>
      </c>
      <c r="H18" s="48" t="str">
        <f>IFERROR(VLOOKUP($A18,Hoja3!$A$3:$F$6000,5,FALSE),"")</f>
        <v>MCL</v>
      </c>
      <c r="I18" s="135" t="str">
        <f>IFERROR(VLOOKUP($A18,Hoja3!$A$3:$F$6000,3,FALSE),"")</f>
        <v>PRODUCTOS ALIMENTOS COOK CHILL, C.A.</v>
      </c>
      <c r="J18" s="50" t="str">
        <f>IFERROR(VLOOKUP($A18,Hoja3!$A$3:$F$6000,4,FALSE),"")</f>
        <v>LAMINACION TAPAS MINITINA SIN IMPRESIÓN</v>
      </c>
      <c r="K18" s="51">
        <v>450</v>
      </c>
      <c r="L18" s="52">
        <v>40</v>
      </c>
      <c r="M18" s="52">
        <v>0</v>
      </c>
      <c r="N18" s="52">
        <v>0</v>
      </c>
      <c r="O18" s="52">
        <v>25</v>
      </c>
      <c r="P18" s="52">
        <v>0</v>
      </c>
      <c r="Q18" s="52">
        <v>0</v>
      </c>
      <c r="R18" s="52">
        <v>0</v>
      </c>
      <c r="S18" s="52">
        <v>0</v>
      </c>
      <c r="T18" s="52">
        <v>0</v>
      </c>
      <c r="U18" s="52">
        <v>0</v>
      </c>
      <c r="V18" s="52">
        <v>0</v>
      </c>
      <c r="W18" s="52">
        <v>0</v>
      </c>
      <c r="X18" s="52">
        <v>0</v>
      </c>
      <c r="Y18" s="52">
        <v>0</v>
      </c>
      <c r="Z18" s="52">
        <v>0</v>
      </c>
      <c r="AA18" s="52">
        <v>0</v>
      </c>
      <c r="AB18" s="52">
        <v>0</v>
      </c>
      <c r="AC18" s="52">
        <v>0</v>
      </c>
      <c r="AD18" s="36">
        <f t="shared" si="0"/>
        <v>65</v>
      </c>
      <c r="AE18" s="53">
        <v>40.200000000000003</v>
      </c>
      <c r="AF18" s="36">
        <f t="shared" si="1"/>
        <v>105.2</v>
      </c>
      <c r="AG18" s="54">
        <f t="shared" si="35"/>
        <v>7.3055555555555554E-2</v>
      </c>
      <c r="AH18" s="35">
        <f t="shared" si="36"/>
        <v>0.38212927756653992</v>
      </c>
      <c r="AI18" s="36">
        <v>4090</v>
      </c>
      <c r="AJ18" s="49">
        <v>126</v>
      </c>
      <c r="AK18" s="36">
        <v>900</v>
      </c>
      <c r="AL18" s="36">
        <f t="shared" si="4"/>
        <v>3681</v>
      </c>
      <c r="AM18" s="36">
        <v>454</v>
      </c>
      <c r="AN18" s="195">
        <v>1</v>
      </c>
      <c r="AO18" s="36">
        <v>0</v>
      </c>
      <c r="AP18" s="49">
        <v>0</v>
      </c>
      <c r="AQ18" s="36">
        <v>0</v>
      </c>
      <c r="AR18" s="49">
        <v>0</v>
      </c>
      <c r="AS18" s="36">
        <v>0</v>
      </c>
      <c r="AT18" s="49">
        <v>0</v>
      </c>
      <c r="AU18" s="36">
        <v>30</v>
      </c>
      <c r="AV18" s="57">
        <f t="shared" si="5"/>
        <v>30</v>
      </c>
      <c r="AW18" s="37">
        <f t="shared" si="6"/>
        <v>456.1</v>
      </c>
      <c r="AX18" s="49">
        <v>0</v>
      </c>
      <c r="AY18" s="36">
        <v>0</v>
      </c>
      <c r="AZ18" s="49">
        <v>0</v>
      </c>
      <c r="BA18" s="36">
        <v>0</v>
      </c>
      <c r="BB18" s="49">
        <v>0</v>
      </c>
      <c r="BC18" s="36">
        <v>0</v>
      </c>
      <c r="BD18" s="49">
        <v>0</v>
      </c>
      <c r="BE18" s="36">
        <v>0</v>
      </c>
      <c r="BF18" s="49">
        <v>0</v>
      </c>
      <c r="BG18" s="36">
        <v>0</v>
      </c>
      <c r="BH18" s="49">
        <v>0</v>
      </c>
      <c r="BI18" s="36">
        <v>23</v>
      </c>
      <c r="BJ18" s="57">
        <f t="shared" si="7"/>
        <v>23</v>
      </c>
      <c r="BK18" s="36">
        <v>3950</v>
      </c>
      <c r="BL18" s="38">
        <f t="shared" si="37"/>
        <v>123.06610407876231</v>
      </c>
      <c r="BM18" s="132">
        <f t="shared" si="9"/>
        <v>900</v>
      </c>
      <c r="BN18" s="59">
        <f t="shared" si="38"/>
        <v>3555</v>
      </c>
      <c r="BO18" s="36">
        <v>437.5</v>
      </c>
      <c r="BP18" s="49">
        <v>0</v>
      </c>
      <c r="BQ18" s="36">
        <v>0</v>
      </c>
      <c r="BR18" s="133">
        <f t="shared" si="39"/>
        <v>0</v>
      </c>
      <c r="BS18" s="133">
        <f t="shared" si="40"/>
        <v>7</v>
      </c>
      <c r="BT18" s="58">
        <f t="shared" si="41"/>
        <v>7</v>
      </c>
      <c r="BU18" s="38">
        <f t="shared" si="42"/>
        <v>98.258706467661682</v>
      </c>
      <c r="BV18" s="38">
        <f t="shared" si="43"/>
        <v>37.547528517110266</v>
      </c>
      <c r="BW18" s="36">
        <f t="shared" si="44"/>
        <v>140</v>
      </c>
      <c r="BX18" s="35">
        <f t="shared" si="45"/>
        <v>3.5443037974683546E-2</v>
      </c>
      <c r="BY18" s="59">
        <f t="shared" si="46"/>
        <v>126</v>
      </c>
      <c r="BZ18" s="35">
        <f t="shared" si="47"/>
        <v>3.5443037974683546E-2</v>
      </c>
      <c r="CA18" s="38">
        <f t="shared" si="48"/>
        <v>18.600000000000023</v>
      </c>
      <c r="CB18" s="35">
        <f t="shared" si="49"/>
        <v>4.2514285714285768E-2</v>
      </c>
      <c r="CC18" s="38">
        <v>0</v>
      </c>
      <c r="CD18" s="38">
        <v>0</v>
      </c>
      <c r="CE18" s="186" t="s">
        <v>248</v>
      </c>
      <c r="CF18" s="146" t="s">
        <v>132</v>
      </c>
      <c r="CG18" s="64">
        <v>0</v>
      </c>
      <c r="CH18" s="232">
        <f t="shared" si="22"/>
        <v>1.969057665260197</v>
      </c>
      <c r="CI18" s="233">
        <v>3500</v>
      </c>
      <c r="CJ18" s="231">
        <f t="shared" si="23"/>
        <v>3360</v>
      </c>
      <c r="CK18" s="231" t="str" cm="1">
        <f t="array" ref="CK18">_xlfn.IFS(CJ18&gt;0,"CUMPLE",CJ18&lt;0,"NO CUMPLE",CJ18="","")</f>
        <v>CUMPLE</v>
      </c>
      <c r="CL18" s="228">
        <v>46139</v>
      </c>
      <c r="CM18" s="230" t="str" cm="1">
        <f t="array" ref="CM18">_xlfn.IFS(CL18-C18 &gt; 0,"CUMPLE",CL18-C18 &lt; 0,"NO CUMPLE")</f>
        <v>CUMPLE</v>
      </c>
      <c r="CN18" s="64">
        <v>3000</v>
      </c>
      <c r="CO18" s="64">
        <f t="shared" si="24"/>
        <v>950</v>
      </c>
      <c r="CP18" s="64">
        <v>350</v>
      </c>
      <c r="CQ18" s="229" t="s">
        <v>161</v>
      </c>
      <c r="CR18" s="229" t="s">
        <v>249</v>
      </c>
    </row>
    <row r="19" spans="1:96" s="61" customFormat="1" ht="21.75" customHeight="1" x14ac:dyDescent="0.25">
      <c r="A19" s="47" t="s">
        <v>287</v>
      </c>
      <c r="B19" s="34" t="s">
        <v>214</v>
      </c>
      <c r="C19" s="31">
        <v>46133</v>
      </c>
      <c r="D19" s="48" t="str">
        <f>IFERROR(VLOOKUP($A19,Hoja3!$A$3:$F$6000,2,FALSE),"")</f>
        <v>TXPCGP023B001</v>
      </c>
      <c r="E19" s="64">
        <v>16578</v>
      </c>
      <c r="F19" s="134" t="str">
        <f>IFERROR(VLOOKUP($A19,Hoja3!$A$3:$F$6000,6,FALSE),"")</f>
        <v>CORTE</v>
      </c>
      <c r="G19" s="49">
        <v>1</v>
      </c>
      <c r="H19" s="48" t="str">
        <f>IFERROR(VLOOKUP($A19,Hoja3!$A$3:$F$6000,5,FALSE),"")</f>
        <v>CX</v>
      </c>
      <c r="I19" s="135" t="str">
        <f>IFERROR(VLOOKUP($A19,Hoja3!$A$3:$F$6000,3,FALSE),"")</f>
        <v xml:space="preserve">PEPSI-COLA VENEZUELA, C.A. </v>
      </c>
      <c r="J19" s="50" t="str">
        <f>IFERROR(VLOOKUP($A19,Hoja3!$A$3:$F$6000,4,FALSE),"")</f>
        <v>ETIQUETA IMPRESA GOLDEN PIÑA 1,5L</v>
      </c>
      <c r="K19" s="51">
        <v>740</v>
      </c>
      <c r="L19" s="52">
        <v>30</v>
      </c>
      <c r="M19" s="52">
        <v>115</v>
      </c>
      <c r="N19" s="52">
        <f>15+20+20+10</f>
        <v>65</v>
      </c>
      <c r="O19" s="52">
        <v>15</v>
      </c>
      <c r="P19" s="52">
        <v>70</v>
      </c>
      <c r="Q19" s="52">
        <v>0</v>
      </c>
      <c r="R19" s="52">
        <v>0</v>
      </c>
      <c r="S19" s="52">
        <f>50+20+15+15+10+20</f>
        <v>130</v>
      </c>
      <c r="T19" s="52">
        <v>45</v>
      </c>
      <c r="U19" s="52">
        <v>0</v>
      </c>
      <c r="V19" s="52">
        <f>20+20+30</f>
        <v>70</v>
      </c>
      <c r="W19" s="52">
        <v>0</v>
      </c>
      <c r="X19" s="52">
        <v>40</v>
      </c>
      <c r="Y19" s="52">
        <v>0</v>
      </c>
      <c r="Z19" s="52">
        <v>0</v>
      </c>
      <c r="AA19" s="52">
        <v>0</v>
      </c>
      <c r="AB19" s="52">
        <v>80</v>
      </c>
      <c r="AC19" s="52">
        <v>0</v>
      </c>
      <c r="AD19" s="36">
        <f t="shared" si="0"/>
        <v>660</v>
      </c>
      <c r="AE19" s="53">
        <v>385.2</v>
      </c>
      <c r="AF19" s="36">
        <f t="shared" si="1"/>
        <v>1045.2</v>
      </c>
      <c r="AG19" s="54">
        <f t="shared" si="35"/>
        <v>0.72583333333333333</v>
      </c>
      <c r="AH19" s="35">
        <f t="shared" si="36"/>
        <v>0.36854190585533869</v>
      </c>
      <c r="AI19" s="36">
        <v>44598</v>
      </c>
      <c r="AJ19" s="49">
        <v>21</v>
      </c>
      <c r="AK19" s="36">
        <v>930</v>
      </c>
      <c r="AL19" s="36">
        <f t="shared" si="4"/>
        <v>41476.14</v>
      </c>
      <c r="AM19" s="36">
        <f>927-56</f>
        <v>871</v>
      </c>
      <c r="AN19" s="195">
        <v>6</v>
      </c>
      <c r="AO19" s="36">
        <v>0</v>
      </c>
      <c r="AP19" s="49">
        <f>25+33</f>
        <v>58</v>
      </c>
      <c r="AQ19" s="36">
        <v>0</v>
      </c>
      <c r="AR19" s="49">
        <v>30</v>
      </c>
      <c r="AS19" s="36">
        <v>0</v>
      </c>
      <c r="AT19" s="49">
        <v>14</v>
      </c>
      <c r="AU19" s="36">
        <f>12+76</f>
        <v>88</v>
      </c>
      <c r="AV19" s="57">
        <f t="shared" si="5"/>
        <v>190</v>
      </c>
      <c r="AW19" s="37">
        <f t="shared" si="6"/>
        <v>898.3</v>
      </c>
      <c r="AX19" s="49">
        <v>0</v>
      </c>
      <c r="AY19" s="36">
        <v>0</v>
      </c>
      <c r="AZ19" s="49">
        <v>0</v>
      </c>
      <c r="BA19" s="36">
        <v>0</v>
      </c>
      <c r="BB19" s="49">
        <v>0</v>
      </c>
      <c r="BC19" s="36">
        <v>0</v>
      </c>
      <c r="BD19" s="49">
        <f>17+15</f>
        <v>32</v>
      </c>
      <c r="BE19" s="36">
        <v>0</v>
      </c>
      <c r="BF19" s="49">
        <v>15</v>
      </c>
      <c r="BG19" s="36">
        <v>0</v>
      </c>
      <c r="BH19" s="49">
        <v>13</v>
      </c>
      <c r="BI19" s="36">
        <f>11+28</f>
        <v>39</v>
      </c>
      <c r="BJ19" s="57">
        <f t="shared" si="7"/>
        <v>99</v>
      </c>
      <c r="BK19" s="36">
        <v>33349</v>
      </c>
      <c r="BL19" s="38">
        <f t="shared" si="37"/>
        <v>20.796677174631146</v>
      </c>
      <c r="BM19" s="132">
        <f t="shared" si="9"/>
        <v>930</v>
      </c>
      <c r="BN19" s="59">
        <f t="shared" si="38"/>
        <v>31014.57</v>
      </c>
      <c r="BO19" s="36">
        <f>684.5-39.5</f>
        <v>645</v>
      </c>
      <c r="BP19" s="49">
        <v>0</v>
      </c>
      <c r="BQ19" s="36">
        <v>0</v>
      </c>
      <c r="BR19" s="133">
        <f t="shared" si="39"/>
        <v>0</v>
      </c>
      <c r="BS19" s="133">
        <f t="shared" si="40"/>
        <v>91</v>
      </c>
      <c r="BT19" s="58">
        <f t="shared" si="41"/>
        <v>91</v>
      </c>
      <c r="BU19" s="38">
        <f t="shared" si="42"/>
        <v>86.575804776739361</v>
      </c>
      <c r="BV19" s="38">
        <f t="shared" si="43"/>
        <v>31.906812093379255</v>
      </c>
      <c r="BW19" s="36">
        <f t="shared" si="44"/>
        <v>11249</v>
      </c>
      <c r="BX19" s="35">
        <f t="shared" si="45"/>
        <v>0.33731146361210229</v>
      </c>
      <c r="BY19" s="59">
        <f t="shared" si="46"/>
        <v>10461.57</v>
      </c>
      <c r="BZ19" s="35">
        <f t="shared" si="47"/>
        <v>0.33731146361210229</v>
      </c>
      <c r="CA19" s="38">
        <f t="shared" si="48"/>
        <v>253.29999999999995</v>
      </c>
      <c r="CB19" s="35">
        <f t="shared" si="49"/>
        <v>0.39271317829457358</v>
      </c>
      <c r="CC19" s="38">
        <v>0</v>
      </c>
      <c r="CD19" s="38">
        <v>0</v>
      </c>
      <c r="CE19" s="186" t="s">
        <v>289</v>
      </c>
      <c r="CF19" s="146" t="s">
        <v>132</v>
      </c>
      <c r="CG19" s="64">
        <v>3</v>
      </c>
      <c r="CH19" s="232">
        <f t="shared" si="22"/>
        <v>2.9341048416921467</v>
      </c>
      <c r="CI19" s="233">
        <v>3500</v>
      </c>
      <c r="CJ19" s="231">
        <f t="shared" si="23"/>
        <v>-7749</v>
      </c>
      <c r="CK19" s="231" t="str" cm="1">
        <f t="array" ref="CK19">_xlfn.IFS(CJ19&gt;0,"CUMPLE",CJ19&lt;0,"NO CUMPLE",CJ19="","")</f>
        <v>NO CUMPLE</v>
      </c>
      <c r="CL19" s="228">
        <v>46111</v>
      </c>
      <c r="CM19" s="230" t="str" cm="1">
        <f t="array" ref="CM19">_xlfn.IFS(CL19-C19 &gt; 0,"CUMPLE",CL19-C19 &lt; 0,"NO CUMPLE")</f>
        <v>NO CUMPLE</v>
      </c>
      <c r="CN19" s="64">
        <v>36000</v>
      </c>
      <c r="CO19" s="64">
        <f t="shared" si="24"/>
        <v>-2651</v>
      </c>
      <c r="CP19" s="64">
        <v>0</v>
      </c>
      <c r="CQ19" s="229" t="s">
        <v>147</v>
      </c>
      <c r="CR19" s="229" t="s">
        <v>146</v>
      </c>
    </row>
    <row r="20" spans="1:96" s="61" customFormat="1" ht="21.75" customHeight="1" x14ac:dyDescent="0.25">
      <c r="A20" s="47" t="s">
        <v>288</v>
      </c>
      <c r="B20" s="34" t="s">
        <v>214</v>
      </c>
      <c r="C20" s="31">
        <v>46134</v>
      </c>
      <c r="D20" s="48" t="str">
        <f>IFERROR(VLOOKUP($A20,Hoja3!$A$3:$F$6000,2,FALSE),"")</f>
        <v>TXPCGP023B001</v>
      </c>
      <c r="E20" s="64">
        <v>16589</v>
      </c>
      <c r="F20" s="134" t="str">
        <f>IFERROR(VLOOKUP($A20,Hoja3!$A$3:$F$6000,6,FALSE),"")</f>
        <v>CORTE</v>
      </c>
      <c r="G20" s="49">
        <v>1</v>
      </c>
      <c r="H20" s="48" t="str">
        <f>IFERROR(VLOOKUP($A20,Hoja3!$A$3:$F$6000,5,FALSE),"")</f>
        <v>CX</v>
      </c>
      <c r="I20" s="135" t="str">
        <f>IFERROR(VLOOKUP($A20,Hoja3!$A$3:$F$6000,3,FALSE),"")</f>
        <v xml:space="preserve">PEPSI-COLA VENEZUELA, C.A. </v>
      </c>
      <c r="J20" s="50" t="str">
        <f>IFERROR(VLOOKUP($A20,Hoja3!$A$3:$F$6000,4,FALSE),"")</f>
        <v>ETIQUETA IMPRESA GOLDEN PIÑA 1,5L</v>
      </c>
      <c r="K20" s="51">
        <v>450</v>
      </c>
      <c r="L20" s="52">
        <v>30</v>
      </c>
      <c r="M20" s="52">
        <v>0</v>
      </c>
      <c r="N20" s="52">
        <v>0</v>
      </c>
      <c r="O20" s="52">
        <v>10</v>
      </c>
      <c r="P20" s="52">
        <v>0</v>
      </c>
      <c r="Q20" s="52">
        <v>0</v>
      </c>
      <c r="R20" s="52">
        <v>0</v>
      </c>
      <c r="S20" s="52">
        <f>70+10+10</f>
        <v>90</v>
      </c>
      <c r="T20" s="52">
        <v>0</v>
      </c>
      <c r="U20" s="52">
        <v>0</v>
      </c>
      <c r="V20" s="52">
        <v>0</v>
      </c>
      <c r="W20" s="52">
        <v>0</v>
      </c>
      <c r="X20" s="52">
        <v>0</v>
      </c>
      <c r="Y20" s="52">
        <v>0</v>
      </c>
      <c r="Z20" s="52">
        <v>0</v>
      </c>
      <c r="AA20" s="52">
        <v>0</v>
      </c>
      <c r="AB20" s="52">
        <v>0</v>
      </c>
      <c r="AC20" s="52">
        <v>0</v>
      </c>
      <c r="AD20" s="36">
        <f t="shared" si="0"/>
        <v>130</v>
      </c>
      <c r="AE20" s="53">
        <v>140.4</v>
      </c>
      <c r="AF20" s="36">
        <f t="shared" si="1"/>
        <v>270.39999999999998</v>
      </c>
      <c r="AG20" s="54">
        <f t="shared" si="35"/>
        <v>0.18777777777777777</v>
      </c>
      <c r="AH20" s="35">
        <f t="shared" si="36"/>
        <v>0.51923076923076927</v>
      </c>
      <c r="AI20" s="36">
        <v>25881</v>
      </c>
      <c r="AJ20" s="49">
        <v>21</v>
      </c>
      <c r="AK20" s="36">
        <v>930</v>
      </c>
      <c r="AL20" s="36">
        <f t="shared" si="4"/>
        <v>24069.33</v>
      </c>
      <c r="AM20" s="36">
        <f>469+56</f>
        <v>525</v>
      </c>
      <c r="AN20" s="195">
        <v>6</v>
      </c>
      <c r="AO20" s="36">
        <v>0</v>
      </c>
      <c r="AP20" s="49">
        <f>17+15</f>
        <v>32</v>
      </c>
      <c r="AQ20" s="36">
        <v>0</v>
      </c>
      <c r="AR20" s="49">
        <v>15</v>
      </c>
      <c r="AS20" s="36">
        <v>0</v>
      </c>
      <c r="AT20" s="49">
        <v>13</v>
      </c>
      <c r="AU20" s="36">
        <f>11+28</f>
        <v>39</v>
      </c>
      <c r="AV20" s="57">
        <f t="shared" si="5"/>
        <v>99</v>
      </c>
      <c r="AW20" s="37">
        <f t="shared" si="6"/>
        <v>540.6</v>
      </c>
      <c r="AX20" s="49">
        <v>0</v>
      </c>
      <c r="AY20" s="36">
        <v>0</v>
      </c>
      <c r="AZ20" s="49">
        <v>0</v>
      </c>
      <c r="BA20" s="36">
        <v>0</v>
      </c>
      <c r="BB20" s="49">
        <v>0</v>
      </c>
      <c r="BC20" s="36">
        <v>0</v>
      </c>
      <c r="BD20" s="49">
        <f>12+5</f>
        <v>17</v>
      </c>
      <c r="BE20" s="36">
        <v>0</v>
      </c>
      <c r="BF20" s="49">
        <v>7</v>
      </c>
      <c r="BG20" s="36">
        <v>0</v>
      </c>
      <c r="BH20" s="49">
        <v>12</v>
      </c>
      <c r="BI20" s="36">
        <f>10+1</f>
        <v>11</v>
      </c>
      <c r="BJ20" s="57">
        <f t="shared" si="7"/>
        <v>47</v>
      </c>
      <c r="BK20" s="36">
        <v>24118</v>
      </c>
      <c r="BL20" s="38">
        <f t="shared" si="37"/>
        <v>22.73766882719104</v>
      </c>
      <c r="BM20" s="132">
        <f t="shared" si="9"/>
        <v>930</v>
      </c>
      <c r="BN20" s="59">
        <f t="shared" si="38"/>
        <v>22429.74</v>
      </c>
      <c r="BO20" s="36">
        <v>510</v>
      </c>
      <c r="BP20" s="49">
        <v>0</v>
      </c>
      <c r="BQ20" s="36">
        <v>0</v>
      </c>
      <c r="BR20" s="133">
        <f t="shared" ref="BR20" si="50">AO20-BC20</f>
        <v>0</v>
      </c>
      <c r="BS20" s="133">
        <f t="shared" ref="BS20" si="51">(AP20+AQ20+AR20+AS20+AT20+AU20)-(BD20+BE20+BF20+BG20+BH20+BI20)</f>
        <v>52</v>
      </c>
      <c r="BT20" s="58">
        <f t="shared" ref="BT20" si="52">BR20+BS20</f>
        <v>52</v>
      </c>
      <c r="BU20" s="38">
        <f t="shared" ref="BU20" si="53">IFERROR(+BK20/AE20,0)</f>
        <v>171.78062678062676</v>
      </c>
      <c r="BV20" s="38">
        <f t="shared" ref="BV20" si="54">IFERROR(+BK20/(AF20),0)</f>
        <v>89.193786982248525</v>
      </c>
      <c r="BW20" s="36">
        <f t="shared" ref="BW20" si="55">IFERROR(+(AI20-AZ20)-BK20,0)</f>
        <v>1763</v>
      </c>
      <c r="BX20" s="35">
        <f t="shared" ref="BX20" si="56">IFERROR(+BW20/BK20,0)</f>
        <v>7.3098930259557174E-2</v>
      </c>
      <c r="BY20" s="59">
        <f t="shared" ref="BY20" si="57">IFERROR(+(AL20-BA20)-BN20,0)</f>
        <v>1639.5900000000001</v>
      </c>
      <c r="BZ20" s="35">
        <f t="shared" ref="BZ20" si="58">IFERROR(+BY20/BN20,0)</f>
        <v>7.3098930259557174E-2</v>
      </c>
      <c r="CA20" s="38">
        <f t="shared" ref="CA20" si="59">IFERROR(+AW20-(BO20),0)</f>
        <v>30.600000000000023</v>
      </c>
      <c r="CB20" s="35">
        <f t="shared" ref="CB20" si="60">IFERROR(+CA20/BO20,1)</f>
        <v>6.0000000000000046E-2</v>
      </c>
      <c r="CC20" s="38">
        <v>0</v>
      </c>
      <c r="CD20" s="38">
        <v>0</v>
      </c>
      <c r="CE20" s="186" t="s">
        <v>290</v>
      </c>
      <c r="CF20" s="146" t="s">
        <v>132</v>
      </c>
      <c r="CG20" s="64">
        <v>3</v>
      </c>
      <c r="CH20" s="232">
        <f t="shared" si="22"/>
        <v>2.3183505470861454</v>
      </c>
      <c r="CI20" s="233">
        <v>3500</v>
      </c>
      <c r="CJ20" s="231">
        <f t="shared" si="23"/>
        <v>1737</v>
      </c>
      <c r="CK20" s="231" t="str" cm="1">
        <f t="array" ref="CK20">_xlfn.IFS(CJ20&gt;0,"CUMPLE",CJ20&lt;0,"NO CUMPLE",CJ20="","")</f>
        <v>CUMPLE</v>
      </c>
      <c r="CL20" s="228">
        <v>46111</v>
      </c>
      <c r="CM20" s="230" t="str" cm="1">
        <f t="array" ref="CM20">_xlfn.IFS(CL20-C20 &gt; 0,"CUMPLE",CL20-C20 &lt; 0,"NO CUMPLE")</f>
        <v>NO CUMPLE</v>
      </c>
      <c r="CN20" s="64">
        <v>20500</v>
      </c>
      <c r="CO20" s="64">
        <f t="shared" si="24"/>
        <v>3618</v>
      </c>
      <c r="CP20" s="64">
        <v>0</v>
      </c>
      <c r="CQ20" s="229" t="s">
        <v>147</v>
      </c>
      <c r="CR20" s="229" t="s">
        <v>146</v>
      </c>
    </row>
    <row r="21" spans="1:96" s="61" customFormat="1" ht="21.75" customHeight="1" x14ac:dyDescent="0.25">
      <c r="A21" s="47" t="s">
        <v>198</v>
      </c>
      <c r="B21" s="34" t="s">
        <v>214</v>
      </c>
      <c r="C21" s="31">
        <v>46134</v>
      </c>
      <c r="D21" s="48" t="str">
        <f>IFERROR(VLOOKUP($A21,Hoja3!$A$3:$F$6000,2,FALSE),"")</f>
        <v>000LM</v>
      </c>
      <c r="E21" s="64" t="s">
        <v>198</v>
      </c>
      <c r="F21" s="134" t="str">
        <f>IFERROR(VLOOKUP($A21,Hoja3!$A$3:$F$6000,6,FALSE),"")</f>
        <v>LIMPIEZA</v>
      </c>
      <c r="G21" s="49">
        <v>0</v>
      </c>
      <c r="H21" s="48" t="str">
        <f>IFERROR(VLOOKUP($A21,Hoja3!$A$3:$F$6000,5,FALSE),"")</f>
        <v>CX</v>
      </c>
      <c r="I21" s="135" t="str">
        <f>IFERROR(VLOOKUP($A21,Hoja3!$A$3:$F$6000,3,FALSE),"")</f>
        <v>LIMPIEZA GENERAL DE MAQUINA</v>
      </c>
      <c r="J21" s="50" t="str">
        <f>IFERROR(VLOOKUP($A21,Hoja3!$A$3:$F$6000,4,FALSE),"")</f>
        <v>LIMPIEZA GENERAL DE MAQUINA</v>
      </c>
      <c r="K21" s="51">
        <v>0</v>
      </c>
      <c r="L21" s="52">
        <v>0</v>
      </c>
      <c r="M21" s="52">
        <v>0</v>
      </c>
      <c r="N21" s="52">
        <v>0</v>
      </c>
      <c r="O21" s="52">
        <v>0</v>
      </c>
      <c r="P21" s="52">
        <v>0</v>
      </c>
      <c r="Q21" s="52">
        <v>150</v>
      </c>
      <c r="R21" s="52">
        <v>0</v>
      </c>
      <c r="S21" s="52">
        <v>0</v>
      </c>
      <c r="T21" s="52">
        <v>0</v>
      </c>
      <c r="U21" s="52">
        <v>0</v>
      </c>
      <c r="V21" s="52">
        <v>0</v>
      </c>
      <c r="W21" s="52">
        <v>0</v>
      </c>
      <c r="X21" s="52">
        <v>0</v>
      </c>
      <c r="Y21" s="52">
        <v>0</v>
      </c>
      <c r="Z21" s="52">
        <v>0</v>
      </c>
      <c r="AA21" s="52">
        <v>0</v>
      </c>
      <c r="AB21" s="52">
        <v>0</v>
      </c>
      <c r="AC21" s="52">
        <v>0</v>
      </c>
      <c r="AD21" s="36">
        <f t="shared" si="0"/>
        <v>150</v>
      </c>
      <c r="AE21" s="53">
        <v>0</v>
      </c>
      <c r="AF21" s="36">
        <f t="shared" si="1"/>
        <v>150</v>
      </c>
      <c r="AG21" s="54">
        <f t="shared" si="35"/>
        <v>0.10416666666666667</v>
      </c>
      <c r="AH21" s="35">
        <f t="shared" si="36"/>
        <v>0</v>
      </c>
      <c r="AI21" s="36">
        <v>0</v>
      </c>
      <c r="AJ21" s="49"/>
      <c r="AK21" s="36">
        <v>0</v>
      </c>
      <c r="AL21" s="36">
        <f t="shared" ref="AL21:AL26" si="61">IF(AM21=0,0,(+AI21*AK21/1000))</f>
        <v>0</v>
      </c>
      <c r="AM21" s="36">
        <v>0</v>
      </c>
      <c r="AN21" s="195">
        <v>0</v>
      </c>
      <c r="AO21" s="36">
        <v>0</v>
      </c>
      <c r="AP21" s="49"/>
      <c r="AQ21" s="36">
        <v>0</v>
      </c>
      <c r="AR21" s="36">
        <v>0</v>
      </c>
      <c r="AS21" s="36">
        <v>0</v>
      </c>
      <c r="AT21" s="195">
        <v>0</v>
      </c>
      <c r="AU21" s="36">
        <v>0</v>
      </c>
      <c r="AV21" s="57">
        <f t="shared" si="5"/>
        <v>0</v>
      </c>
      <c r="AW21" s="37">
        <f t="shared" si="6"/>
        <v>0</v>
      </c>
      <c r="AX21" s="36">
        <v>0</v>
      </c>
      <c r="AY21" s="36">
        <v>0</v>
      </c>
      <c r="AZ21" s="195">
        <v>0</v>
      </c>
      <c r="BA21" s="36">
        <v>0</v>
      </c>
      <c r="BB21" s="49">
        <v>0</v>
      </c>
      <c r="BC21" s="36">
        <v>0</v>
      </c>
      <c r="BD21" s="36">
        <v>0</v>
      </c>
      <c r="BE21" s="36">
        <v>0</v>
      </c>
      <c r="BF21" s="195">
        <v>0</v>
      </c>
      <c r="BG21" s="36">
        <v>0</v>
      </c>
      <c r="BH21" s="49"/>
      <c r="BI21" s="36">
        <v>0</v>
      </c>
      <c r="BJ21" s="57">
        <f t="shared" si="7"/>
        <v>0</v>
      </c>
      <c r="BK21" s="36">
        <v>0</v>
      </c>
      <c r="BL21" s="38">
        <f t="shared" si="37"/>
        <v>0</v>
      </c>
      <c r="BM21" s="132">
        <v>0</v>
      </c>
      <c r="BN21" s="59">
        <f t="shared" si="38"/>
        <v>0</v>
      </c>
      <c r="BO21" s="36">
        <v>0</v>
      </c>
      <c r="BP21" s="36">
        <v>0</v>
      </c>
      <c r="BQ21" s="36">
        <v>0</v>
      </c>
      <c r="BR21" s="133">
        <f t="shared" ref="BR21:BR23" si="62">AO21-BC21</f>
        <v>0</v>
      </c>
      <c r="BS21" s="133">
        <f t="shared" ref="BS21:BS23" si="63">(AP21+AQ21+AR21+AS21+AT21+AU21)-(BD21+BE21+BF21+BG21+BH21+BI21)</f>
        <v>0</v>
      </c>
      <c r="BT21" s="58">
        <f t="shared" ref="BT21:BT23" si="64">BR21+BS21</f>
        <v>0</v>
      </c>
      <c r="BU21" s="38">
        <f t="shared" ref="BU21:BU24" si="65">IFERROR(+BK21/AE21,0)</f>
        <v>0</v>
      </c>
      <c r="BV21" s="38">
        <f t="shared" ref="BV21:BV24" si="66">IFERROR(+BK21/(AF21),0)</f>
        <v>0</v>
      </c>
      <c r="BW21" s="36">
        <f t="shared" ref="BW21:BW23" si="67">IFERROR(+(AI21-AZ21)-BK21,0)</f>
        <v>0</v>
      </c>
      <c r="BX21" s="35">
        <f t="shared" ref="BX21:BX23" si="68">IFERROR(+BW21/BK21,0)</f>
        <v>0</v>
      </c>
      <c r="BY21" s="59">
        <f t="shared" ref="BY21:BY23" si="69">IFERROR(+(AL21-BA21)-BN21,0)</f>
        <v>0</v>
      </c>
      <c r="BZ21" s="35">
        <f t="shared" ref="BZ21:BZ23" si="70">IFERROR(+BY21/BN21,0)</f>
        <v>0</v>
      </c>
      <c r="CA21" s="38">
        <f t="shared" ref="CA21:CA23" si="71">IFERROR(+AW21-(BO21),0)</f>
        <v>0</v>
      </c>
      <c r="CB21" s="35">
        <f t="shared" ref="CB21:CB23" si="72">IFERROR(+CA21/BO21,1)</f>
        <v>1</v>
      </c>
      <c r="CC21" s="38">
        <v>0</v>
      </c>
      <c r="CD21" s="38">
        <v>0</v>
      </c>
      <c r="CE21" s="186" t="s">
        <v>297</v>
      </c>
      <c r="CF21" s="146" t="s">
        <v>132</v>
      </c>
      <c r="CG21" s="64">
        <v>0</v>
      </c>
      <c r="CH21" s="232">
        <v>0</v>
      </c>
      <c r="CI21" s="233">
        <v>3500</v>
      </c>
      <c r="CJ21" s="231">
        <v>0</v>
      </c>
      <c r="CK21" s="231" t="e" cm="1">
        <f t="array" ref="CK21">_xlfn.IFS(CJ21&gt;0,"CUMPLE",CJ21&lt;0,"NO CUMPLE",CJ21="","")</f>
        <v>#N/A</v>
      </c>
      <c r="CL21" s="295" t="s">
        <v>270</v>
      </c>
      <c r="CM21" s="230"/>
      <c r="CN21" s="64">
        <v>0</v>
      </c>
      <c r="CO21" s="64"/>
      <c r="CP21" s="64">
        <v>0</v>
      </c>
      <c r="CQ21" s="229"/>
      <c r="CR21" s="229"/>
    </row>
    <row r="22" spans="1:96" s="61" customFormat="1" ht="21.75" customHeight="1" x14ac:dyDescent="0.25">
      <c r="A22" s="47" t="s">
        <v>208</v>
      </c>
      <c r="B22" s="34" t="s">
        <v>242</v>
      </c>
      <c r="C22" s="31">
        <v>46139</v>
      </c>
      <c r="D22" s="48" t="str">
        <f>IFERROR(VLOOKUP($A22,Hoja3!$A$3:$F$6000,2,FALSE),"")</f>
        <v>TMAHSC083C003</v>
      </c>
      <c r="E22" s="64" t="s">
        <v>307</v>
      </c>
      <c r="F22" s="134" t="str">
        <f>IFERROR(VLOOKUP($A22,Hoja3!$A$3:$F$6000,6,FALSE),"")</f>
        <v>LAMINACION</v>
      </c>
      <c r="G22" s="49">
        <v>1</v>
      </c>
      <c r="H22" s="48" t="str">
        <f>IFERROR(VLOOKUP($A22,Hoja3!$A$3:$F$6000,5,FALSE),"")</f>
        <v>MCL</v>
      </c>
      <c r="I22" s="135" t="str">
        <f>IFERROR(VLOOKUP($A22,Hoja3!$A$3:$F$6000,3,FALSE),"")</f>
        <v>ALIMENTOS HEINZ, C.A.</v>
      </c>
      <c r="J22" s="50" t="str">
        <f>IFERROR(VLOOKUP($A22,Hoja3!$A$3:$F$6000,4,FALSE),"")</f>
        <v>LAMINACION IMPRESA GELATINA SONRISSA FRAMBUESA 132g.</v>
      </c>
      <c r="K22" s="51">
        <v>274</v>
      </c>
      <c r="L22" s="52">
        <v>60</v>
      </c>
      <c r="M22" s="52">
        <v>0</v>
      </c>
      <c r="N22" s="52">
        <v>0</v>
      </c>
      <c r="O22" s="52">
        <f>20+20</f>
        <v>40</v>
      </c>
      <c r="P22" s="52">
        <v>130</v>
      </c>
      <c r="Q22" s="52">
        <v>0</v>
      </c>
      <c r="R22" s="52">
        <v>0</v>
      </c>
      <c r="S22" s="52">
        <v>0</v>
      </c>
      <c r="T22" s="52">
        <v>0</v>
      </c>
      <c r="U22" s="52">
        <v>0</v>
      </c>
      <c r="V22" s="52">
        <v>0</v>
      </c>
      <c r="W22" s="52">
        <v>0</v>
      </c>
      <c r="X22" s="52">
        <f>40+30</f>
        <v>70</v>
      </c>
      <c r="Y22" s="52">
        <v>0</v>
      </c>
      <c r="Z22" s="52">
        <v>0</v>
      </c>
      <c r="AA22" s="52">
        <v>0</v>
      </c>
      <c r="AB22" s="52">
        <v>0</v>
      </c>
      <c r="AC22" s="52">
        <v>0</v>
      </c>
      <c r="AD22" s="36">
        <f t="shared" si="0"/>
        <v>300</v>
      </c>
      <c r="AE22" s="53">
        <v>220.2</v>
      </c>
      <c r="AF22" s="36">
        <f t="shared" si="1"/>
        <v>520.20000000000005</v>
      </c>
      <c r="AG22" s="54">
        <f t="shared" si="35"/>
        <v>0.36125000000000002</v>
      </c>
      <c r="AH22" s="35">
        <f t="shared" si="36"/>
        <v>0.42329873125720868</v>
      </c>
      <c r="AI22" s="36">
        <v>14000</v>
      </c>
      <c r="AJ22" s="49">
        <v>83</v>
      </c>
      <c r="AK22" s="36">
        <v>243</v>
      </c>
      <c r="AL22" s="36">
        <f t="shared" si="61"/>
        <v>3402</v>
      </c>
      <c r="AM22" s="36">
        <v>273</v>
      </c>
      <c r="AN22" s="195">
        <v>1</v>
      </c>
      <c r="AO22" s="36">
        <v>0</v>
      </c>
      <c r="AP22" s="49">
        <v>0</v>
      </c>
      <c r="AQ22" s="36">
        <v>0</v>
      </c>
      <c r="AR22" s="49">
        <v>0</v>
      </c>
      <c r="AS22" s="36">
        <v>0</v>
      </c>
      <c r="AT22" s="49">
        <v>0</v>
      </c>
      <c r="AU22" s="36">
        <v>94</v>
      </c>
      <c r="AV22" s="57">
        <f t="shared" si="5"/>
        <v>94</v>
      </c>
      <c r="AW22" s="37">
        <f t="shared" si="6"/>
        <v>275.10000000000002</v>
      </c>
      <c r="AX22" s="49">
        <v>0</v>
      </c>
      <c r="AY22" s="36">
        <v>0</v>
      </c>
      <c r="AZ22" s="49">
        <v>0</v>
      </c>
      <c r="BA22" s="36">
        <v>0</v>
      </c>
      <c r="BB22" s="49">
        <v>0</v>
      </c>
      <c r="BC22" s="36">
        <v>0</v>
      </c>
      <c r="BD22" s="49">
        <v>0</v>
      </c>
      <c r="BE22" s="36">
        <v>0</v>
      </c>
      <c r="BF22" s="49">
        <v>0</v>
      </c>
      <c r="BG22" s="36">
        <v>0</v>
      </c>
      <c r="BH22" s="49">
        <v>0</v>
      </c>
      <c r="BI22" s="36">
        <v>87</v>
      </c>
      <c r="BJ22" s="57">
        <f t="shared" si="7"/>
        <v>87</v>
      </c>
      <c r="BK22" s="36">
        <v>13991</v>
      </c>
      <c r="BL22" s="38">
        <f t="shared" si="37"/>
        <v>80.85738833282889</v>
      </c>
      <c r="BM22" s="132">
        <f t="shared" si="9"/>
        <v>243</v>
      </c>
      <c r="BN22" s="59">
        <f t="shared" si="38"/>
        <v>3399.8130000000001</v>
      </c>
      <c r="BO22" s="36">
        <v>274.89999999999998</v>
      </c>
      <c r="BP22" s="49">
        <v>0</v>
      </c>
      <c r="BQ22" s="36">
        <v>0</v>
      </c>
      <c r="BR22" s="133">
        <f t="shared" si="62"/>
        <v>0</v>
      </c>
      <c r="BS22" s="133">
        <f t="shared" si="63"/>
        <v>7</v>
      </c>
      <c r="BT22" s="58">
        <f t="shared" si="64"/>
        <v>7</v>
      </c>
      <c r="BU22" s="38">
        <f t="shared" si="65"/>
        <v>63.537693006357863</v>
      </c>
      <c r="BV22" s="38">
        <f t="shared" si="66"/>
        <v>26.895424836601304</v>
      </c>
      <c r="BW22" s="36">
        <f>IFERROR(+(AI22-AZ22)-BK22,0)</f>
        <v>9</v>
      </c>
      <c r="BX22" s="35">
        <f t="shared" si="68"/>
        <v>6.4327067400471731E-4</v>
      </c>
      <c r="BY22" s="59">
        <f t="shared" si="69"/>
        <v>2.1869999999998981</v>
      </c>
      <c r="BZ22" s="35">
        <f t="shared" si="70"/>
        <v>6.4327067400468739E-4</v>
      </c>
      <c r="CA22" s="38">
        <f t="shared" si="71"/>
        <v>0.20000000000004547</v>
      </c>
      <c r="CB22" s="35">
        <f t="shared" si="72"/>
        <v>7.2753728628608761E-4</v>
      </c>
      <c r="CC22" s="38">
        <v>0</v>
      </c>
      <c r="CD22" s="38">
        <v>0</v>
      </c>
      <c r="CE22" s="186" t="s">
        <v>308</v>
      </c>
      <c r="CF22" s="146" t="s">
        <v>135</v>
      </c>
      <c r="CG22" s="64">
        <v>0</v>
      </c>
      <c r="CH22" s="232">
        <f t="shared" ref="CH22:CH26" si="73">IFERROR((BT22*1000)/BN22,"")</f>
        <v>2.0589367709341659</v>
      </c>
      <c r="CI22" s="233">
        <v>0</v>
      </c>
      <c r="CJ22" s="231">
        <f t="shared" si="23"/>
        <v>-9</v>
      </c>
      <c r="CK22" s="231" t="str" cm="1">
        <f t="array" ref="CK22">_xlfn.IFS(CJ22&gt;0,"CUMPLE",CJ22&lt;0,"NO CUMPLE",CJ22="","")</f>
        <v>NO CUMPLE</v>
      </c>
      <c r="CL22" s="295" t="s">
        <v>270</v>
      </c>
      <c r="CM22" s="230"/>
      <c r="CN22" s="64">
        <v>0</v>
      </c>
      <c r="CO22" s="64"/>
      <c r="CP22" s="64">
        <v>0</v>
      </c>
      <c r="CQ22" s="229"/>
      <c r="CR22" s="229"/>
    </row>
    <row r="23" spans="1:96" s="61" customFormat="1" ht="21.75" customHeight="1" x14ac:dyDescent="0.25">
      <c r="A23" s="47" t="s">
        <v>291</v>
      </c>
      <c r="B23" s="34" t="s">
        <v>242</v>
      </c>
      <c r="C23" s="31">
        <v>46140</v>
      </c>
      <c r="D23" s="48" t="str">
        <f>IFERROR(VLOOKUP($A23,Hoja3!$A$3:$F$6000,2,FALSE),"")</f>
        <v>TXSPBC050A003</v>
      </c>
      <c r="E23" s="64">
        <v>16594</v>
      </c>
      <c r="F23" s="134" t="str">
        <f>IFERROR(VLOOKUP($A23,Hoja3!$A$3:$F$6000,6,FALSE),"")</f>
        <v>LAMINACION</v>
      </c>
      <c r="G23" s="49">
        <v>1</v>
      </c>
      <c r="H23" s="48" t="str">
        <f>IFERROR(VLOOKUP($A23,Hoja3!$A$3:$F$6000,5,FALSE),"")</f>
        <v>CX</v>
      </c>
      <c r="I23" s="135" t="str">
        <f>IFERROR(VLOOKUP($A23,Hoja3!$A$3:$F$6000,3,FALSE),"")</f>
        <v>C.A. SUCESORA DE JOSE PUIG &amp; CIA</v>
      </c>
      <c r="J23" s="50" t="str">
        <f>IFERROR(VLOOKUP($A23,Hoja3!$A$3:$F$6000,4,FALSE),"")</f>
        <v>LAMINACION IMPRESA BROWNIES CHOCOLATE 175g</v>
      </c>
      <c r="K23" s="51">
        <v>1930</v>
      </c>
      <c r="L23" s="52">
        <v>10</v>
      </c>
      <c r="M23" s="52">
        <v>0</v>
      </c>
      <c r="N23" s="52">
        <v>0</v>
      </c>
      <c r="O23" s="52">
        <v>25</v>
      </c>
      <c r="P23" s="52">
        <f>40+55</f>
        <v>95</v>
      </c>
      <c r="Q23" s="52">
        <v>0</v>
      </c>
      <c r="R23" s="52">
        <v>0</v>
      </c>
      <c r="S23" s="52">
        <v>0</v>
      </c>
      <c r="T23" s="52">
        <v>0</v>
      </c>
      <c r="U23" s="52">
        <v>0</v>
      </c>
      <c r="V23" s="52">
        <v>0</v>
      </c>
      <c r="W23" s="52">
        <v>0</v>
      </c>
      <c r="X23" s="52">
        <v>0</v>
      </c>
      <c r="Y23" s="52">
        <v>0</v>
      </c>
      <c r="Z23" s="52">
        <v>0</v>
      </c>
      <c r="AA23" s="52">
        <v>0</v>
      </c>
      <c r="AB23" s="52">
        <v>0</v>
      </c>
      <c r="AC23" s="52">
        <v>0</v>
      </c>
      <c r="AD23" s="36">
        <f t="shared" si="0"/>
        <v>130</v>
      </c>
      <c r="AE23" s="53">
        <v>370</v>
      </c>
      <c r="AF23" s="36">
        <f t="shared" si="1"/>
        <v>500</v>
      </c>
      <c r="AG23" s="54">
        <f t="shared" ref="AG23" si="74">AF23/(60*24)</f>
        <v>0.34722222222222221</v>
      </c>
      <c r="AH23" s="35">
        <f t="shared" ref="AH23" si="75">IFERROR(AE23/AF23,0)</f>
        <v>0.74</v>
      </c>
      <c r="AI23" s="36">
        <v>38813</v>
      </c>
      <c r="AJ23" s="49">
        <v>50</v>
      </c>
      <c r="AK23" s="36">
        <v>1000</v>
      </c>
      <c r="AL23" s="36">
        <f t="shared" si="61"/>
        <v>38813</v>
      </c>
      <c r="AM23" s="36">
        <v>1952.8</v>
      </c>
      <c r="AN23" s="195">
        <v>1</v>
      </c>
      <c r="AO23" s="36">
        <v>0</v>
      </c>
      <c r="AP23" s="49">
        <v>0</v>
      </c>
      <c r="AQ23" s="36">
        <v>0</v>
      </c>
      <c r="AR23" s="49">
        <v>0</v>
      </c>
      <c r="AS23" s="36">
        <v>0</v>
      </c>
      <c r="AT23" s="49">
        <v>0</v>
      </c>
      <c r="AU23" s="36">
        <v>87</v>
      </c>
      <c r="AV23" s="57">
        <f t="shared" si="5"/>
        <v>87</v>
      </c>
      <c r="AW23" s="37">
        <f t="shared" si="6"/>
        <v>1966.8999999999999</v>
      </c>
      <c r="AX23" s="49">
        <v>0</v>
      </c>
      <c r="AY23" s="36">
        <v>0</v>
      </c>
      <c r="AZ23" s="49">
        <v>0</v>
      </c>
      <c r="BA23" s="36">
        <v>0</v>
      </c>
      <c r="BB23" s="49">
        <v>0</v>
      </c>
      <c r="BC23" s="36">
        <v>0</v>
      </c>
      <c r="BD23" s="49">
        <v>0</v>
      </c>
      <c r="BE23" s="36">
        <v>0</v>
      </c>
      <c r="BF23" s="49">
        <v>0</v>
      </c>
      <c r="BG23" s="36">
        <v>0</v>
      </c>
      <c r="BH23" s="49">
        <v>0</v>
      </c>
      <c r="BI23" s="36">
        <v>40</v>
      </c>
      <c r="BJ23" s="57">
        <f t="shared" si="7"/>
        <v>40</v>
      </c>
      <c r="BK23" s="36">
        <v>38361</v>
      </c>
      <c r="BL23" s="38">
        <f t="shared" si="37"/>
        <v>50.348009697348871</v>
      </c>
      <c r="BM23" s="132">
        <f t="shared" si="9"/>
        <v>1000</v>
      </c>
      <c r="BN23" s="59">
        <f t="shared" si="38"/>
        <v>38361</v>
      </c>
      <c r="BO23" s="36">
        <v>1931.4</v>
      </c>
      <c r="BP23" s="49">
        <v>0</v>
      </c>
      <c r="BQ23" s="36">
        <v>0</v>
      </c>
      <c r="BR23" s="133">
        <f t="shared" si="62"/>
        <v>0</v>
      </c>
      <c r="BS23" s="133">
        <f t="shared" si="63"/>
        <v>47</v>
      </c>
      <c r="BT23" s="58">
        <f t="shared" si="64"/>
        <v>47</v>
      </c>
      <c r="BU23" s="38">
        <f t="shared" si="65"/>
        <v>103.67837837837838</v>
      </c>
      <c r="BV23" s="38">
        <f t="shared" si="66"/>
        <v>76.721999999999994</v>
      </c>
      <c r="BW23" s="36">
        <f t="shared" si="67"/>
        <v>452</v>
      </c>
      <c r="BX23" s="35">
        <f t="shared" si="68"/>
        <v>1.1782800239826908E-2</v>
      </c>
      <c r="BY23" s="59">
        <f t="shared" si="69"/>
        <v>452</v>
      </c>
      <c r="BZ23" s="35">
        <f t="shared" si="70"/>
        <v>1.1782800239826908E-2</v>
      </c>
      <c r="CA23" s="38">
        <f t="shared" si="71"/>
        <v>35.499999999999773</v>
      </c>
      <c r="CB23" s="35">
        <f t="shared" si="72"/>
        <v>1.8380449414932054E-2</v>
      </c>
      <c r="CC23" s="38">
        <v>0</v>
      </c>
      <c r="CD23" s="38">
        <v>0</v>
      </c>
      <c r="CE23" s="186" t="s">
        <v>311</v>
      </c>
      <c r="CF23" s="146" t="s">
        <v>135</v>
      </c>
      <c r="CG23" s="64">
        <v>0</v>
      </c>
      <c r="CH23" s="232">
        <f t="shared" si="73"/>
        <v>1.2252026798050102</v>
      </c>
      <c r="CI23" s="233">
        <v>0</v>
      </c>
      <c r="CJ23" s="231">
        <f t="shared" si="23"/>
        <v>-452</v>
      </c>
      <c r="CK23" s="231" t="str" cm="1">
        <f t="array" ref="CK23">_xlfn.IFS(CJ23&gt;0,"CUMPLE",CJ23&lt;0,"NO CUMPLE",CJ23="","")</f>
        <v>NO CUMPLE</v>
      </c>
      <c r="CL23" s="295" t="s">
        <v>270</v>
      </c>
      <c r="CM23" s="230"/>
      <c r="CN23" s="64">
        <v>0</v>
      </c>
      <c r="CO23" s="64"/>
      <c r="CP23" s="64">
        <v>0</v>
      </c>
      <c r="CQ23" s="229"/>
      <c r="CR23" s="229"/>
    </row>
    <row r="24" spans="1:96" s="61" customFormat="1" ht="21.75" customHeight="1" x14ac:dyDescent="0.25">
      <c r="A24" s="47" t="s">
        <v>319</v>
      </c>
      <c r="B24" s="34" t="s">
        <v>214</v>
      </c>
      <c r="C24" s="31">
        <v>46141</v>
      </c>
      <c r="D24" s="48" t="str">
        <f>IFERROR(VLOOKUP($A24,Hoja3!$A$3:$F$6000,2,FALSE),"")</f>
        <v>TXCLCM025A001</v>
      </c>
      <c r="E24" s="64">
        <v>16639</v>
      </c>
      <c r="F24" s="134" t="str">
        <f>IFERROR(VLOOKUP($A24,Hoja3!$A$3:$F$6000,6,FALSE),"")</f>
        <v>CORTE</v>
      </c>
      <c r="G24" s="49">
        <v>1</v>
      </c>
      <c r="H24" s="48" t="str">
        <f>IFERROR(VLOOKUP($A24,Hoja3!$A$3:$F$6000,5,FALSE),"")</f>
        <v>cx</v>
      </c>
      <c r="I24" s="135" t="str">
        <f>IFERROR(VLOOKUP($A24,Hoja3!$A$3:$F$6000,3,FALSE),"")</f>
        <v>CELOVEN, C.A.</v>
      </c>
      <c r="J24" s="50" t="str">
        <f>IFERROR(VLOOKUP($A24,Hoja3!$A$3:$F$6000,4,FALSE),"")</f>
        <v>BOPP IMPRESO CINTA MRW</v>
      </c>
      <c r="K24" s="51">
        <v>500</v>
      </c>
      <c r="L24" s="52">
        <v>70</v>
      </c>
      <c r="M24" s="52">
        <v>0</v>
      </c>
      <c r="N24" s="52">
        <v>40</v>
      </c>
      <c r="O24" s="52">
        <v>0</v>
      </c>
      <c r="P24" s="52">
        <v>0</v>
      </c>
      <c r="Q24" s="52">
        <v>0</v>
      </c>
      <c r="R24" s="52">
        <v>0</v>
      </c>
      <c r="S24" s="52">
        <v>0</v>
      </c>
      <c r="T24" s="52">
        <v>0</v>
      </c>
      <c r="U24" s="52">
        <v>0</v>
      </c>
      <c r="V24" s="52">
        <v>0</v>
      </c>
      <c r="W24" s="52">
        <v>0</v>
      </c>
      <c r="X24" s="52">
        <v>0</v>
      </c>
      <c r="Y24" s="52">
        <v>0</v>
      </c>
      <c r="Z24" s="52">
        <v>80</v>
      </c>
      <c r="AA24" s="52">
        <v>60</v>
      </c>
      <c r="AB24" s="52">
        <v>0</v>
      </c>
      <c r="AC24" s="52">
        <v>0</v>
      </c>
      <c r="AD24" s="36">
        <f t="shared" si="0"/>
        <v>250</v>
      </c>
      <c r="AE24" s="53">
        <v>200.4</v>
      </c>
      <c r="AF24" s="36">
        <f t="shared" si="1"/>
        <v>450.4</v>
      </c>
      <c r="AG24" s="54">
        <f t="shared" ref="AG24:AG26" si="76">AF24/(60*24)</f>
        <v>0.31277777777777777</v>
      </c>
      <c r="AH24" s="35">
        <f t="shared" ref="AH24:AH26" si="77">IFERROR(AE24/AF24,0)</f>
        <v>0.44493783303730022</v>
      </c>
      <c r="AI24" s="36">
        <v>24000</v>
      </c>
      <c r="AJ24" s="49">
        <v>22</v>
      </c>
      <c r="AK24" s="36">
        <v>1020</v>
      </c>
      <c r="AL24" s="36">
        <f t="shared" si="61"/>
        <v>24480</v>
      </c>
      <c r="AM24" s="36">
        <v>557</v>
      </c>
      <c r="AN24" s="195">
        <v>2</v>
      </c>
      <c r="AO24" s="36">
        <v>0</v>
      </c>
      <c r="AP24" s="49">
        <v>33</v>
      </c>
      <c r="AQ24" s="36">
        <v>0</v>
      </c>
      <c r="AR24" s="49">
        <v>0</v>
      </c>
      <c r="AS24" s="36">
        <v>0</v>
      </c>
      <c r="AT24" s="49">
        <v>23</v>
      </c>
      <c r="AU24" s="36">
        <v>0</v>
      </c>
      <c r="AV24" s="57">
        <f t="shared" si="5"/>
        <v>56</v>
      </c>
      <c r="AW24" s="37">
        <f t="shared" si="6"/>
        <v>564.20000000000005</v>
      </c>
      <c r="AX24" s="49">
        <v>0</v>
      </c>
      <c r="AY24" s="36">
        <v>0</v>
      </c>
      <c r="AZ24" s="49">
        <v>0</v>
      </c>
      <c r="BA24" s="36">
        <v>0</v>
      </c>
      <c r="BB24" s="49">
        <v>0</v>
      </c>
      <c r="BC24" s="36">
        <v>0</v>
      </c>
      <c r="BD24" s="49">
        <v>13</v>
      </c>
      <c r="BE24" s="36">
        <v>0</v>
      </c>
      <c r="BF24" s="49">
        <v>0</v>
      </c>
      <c r="BG24" s="36">
        <v>0</v>
      </c>
      <c r="BH24" s="49">
        <v>19</v>
      </c>
      <c r="BI24" s="36">
        <v>0</v>
      </c>
      <c r="BJ24" s="57">
        <f t="shared" si="7"/>
        <v>32</v>
      </c>
      <c r="BK24" s="36">
        <v>23508</v>
      </c>
      <c r="BL24" s="38">
        <f t="shared" si="37"/>
        <v>22.603902884958647</v>
      </c>
      <c r="BM24" s="132">
        <f t="shared" si="9"/>
        <v>1020</v>
      </c>
      <c r="BN24" s="59">
        <f t="shared" si="38"/>
        <v>23978.16</v>
      </c>
      <c r="BO24" s="36">
        <v>542</v>
      </c>
      <c r="BP24" s="49">
        <v>0</v>
      </c>
      <c r="BQ24" s="36">
        <v>0</v>
      </c>
      <c r="BR24" s="133">
        <f t="shared" ref="BR24:BR26" si="78">AO24-BC24</f>
        <v>0</v>
      </c>
      <c r="BS24" s="133">
        <f t="shared" ref="BS24:BS26" si="79">(AP24+AQ24+AR24+AS24+AT24+AU24)-(BD24+BE24+BF24+BG24+BH24+BI24)</f>
        <v>24</v>
      </c>
      <c r="BT24" s="58">
        <f t="shared" ref="BT24:BT26" si="80">BR24+BS24</f>
        <v>24</v>
      </c>
      <c r="BU24" s="38">
        <f t="shared" si="65"/>
        <v>117.30538922155688</v>
      </c>
      <c r="BV24" s="38">
        <f t="shared" si="66"/>
        <v>52.193605683836594</v>
      </c>
      <c r="BW24" s="36">
        <f t="shared" ref="BW24:BW26" si="81">IFERROR(+(AI24-AZ24)-BK24,0)</f>
        <v>492</v>
      </c>
      <c r="BX24" s="35">
        <f t="shared" ref="BX24:BX26" si="82">IFERROR(+BW24/BK24,0)</f>
        <v>2.0929045431342521E-2</v>
      </c>
      <c r="BY24" s="59">
        <f t="shared" ref="BY24:BY26" si="83">IFERROR(+(AL24-BA24)-BN24,0)</f>
        <v>501.84000000000015</v>
      </c>
      <c r="BZ24" s="35">
        <f t="shared" ref="BZ24:BZ26" si="84">IFERROR(+BY24/BN24,0)</f>
        <v>2.0929045431342528E-2</v>
      </c>
      <c r="CA24" s="38">
        <f t="shared" ref="CA24:CA26" si="85">IFERROR(+AW24-(BO24),0)</f>
        <v>22.200000000000045</v>
      </c>
      <c r="CB24" s="35">
        <f t="shared" ref="CB24:CB26" si="86">IFERROR(+CA24/BO24,1)</f>
        <v>4.0959409594096025E-2</v>
      </c>
      <c r="CC24" s="38">
        <v>0</v>
      </c>
      <c r="CD24" s="38">
        <v>0</v>
      </c>
      <c r="CE24" s="186" t="s">
        <v>320</v>
      </c>
      <c r="CF24" s="146" t="s">
        <v>131</v>
      </c>
      <c r="CG24" s="64">
        <v>2</v>
      </c>
      <c r="CH24" s="232">
        <f t="shared" si="73"/>
        <v>1.0009108288542574</v>
      </c>
      <c r="CI24" s="233">
        <v>3500</v>
      </c>
      <c r="CJ24" s="231">
        <f t="shared" si="23"/>
        <v>3008</v>
      </c>
      <c r="CK24" s="231" t="str" cm="1">
        <f t="array" ref="CK24">_xlfn.IFS(CJ24&gt;0,"CUMPLE",CJ24&lt;0,"NO CUMPLE",CJ24="","")</f>
        <v>CUMPLE</v>
      </c>
      <c r="CL24" s="297" t="s">
        <v>321</v>
      </c>
      <c r="CM24" s="230" t="str" cm="1">
        <f t="array" ref="CM24">_xlfn.IFS(CL24-C24 &gt; 0,"CUMPLE",CL24-C24 &lt; 0,"NO CUMPLE")</f>
        <v>CUMPLE</v>
      </c>
      <c r="CN24" s="64">
        <v>20000</v>
      </c>
      <c r="CO24" s="64">
        <f t="shared" si="24"/>
        <v>3508</v>
      </c>
      <c r="CP24" s="64">
        <v>0</v>
      </c>
      <c r="CQ24" s="229" t="s">
        <v>183</v>
      </c>
      <c r="CR24" s="229" t="s">
        <v>184</v>
      </c>
    </row>
    <row r="25" spans="1:96" s="61" customFormat="1" ht="21.75" customHeight="1" x14ac:dyDescent="0.25">
      <c r="A25" s="47" t="s">
        <v>322</v>
      </c>
      <c r="B25" s="34" t="s">
        <v>214</v>
      </c>
      <c r="C25" s="31">
        <v>46142</v>
      </c>
      <c r="D25" s="48" t="str">
        <f>IFERROR(VLOOKUP($A25,Hoja3!$A$3:$F$6000,2,FALSE),"")</f>
        <v>000F</v>
      </c>
      <c r="E25" s="64" t="s">
        <v>322</v>
      </c>
      <c r="F25" s="134" t="str">
        <f>IFERROR(VLOOKUP($A25,Hoja3!$A$3:$F$6000,6,FALSE),"")</f>
        <v>TODAS</v>
      </c>
      <c r="G25" s="49">
        <v>0</v>
      </c>
      <c r="H25" s="48" t="str">
        <f>IFERROR(VLOOKUP($A25,Hoja3!$A$3:$F$6000,5,FALSE),"")</f>
        <v>MCL</v>
      </c>
      <c r="I25" s="135" t="str">
        <f>IFERROR(VLOOKUP($A25,Hoja3!$A$3:$F$6000,3,FALSE),"")</f>
        <v xml:space="preserve">FALTA DE PEDIDOS /  INSUMOS </v>
      </c>
      <c r="J25" s="50" t="str">
        <f>IFERROR(VLOOKUP($A25,Hoja3!$A$3:$F$6000,4,FALSE),"")</f>
        <v xml:space="preserve">FALTA DE PEDIDOS /  INSUMOS </v>
      </c>
      <c r="K25" s="51">
        <v>0</v>
      </c>
      <c r="L25" s="52">
        <v>0</v>
      </c>
      <c r="M25" s="52">
        <v>0</v>
      </c>
      <c r="N25" s="52">
        <v>0</v>
      </c>
      <c r="O25" s="52">
        <v>0</v>
      </c>
      <c r="P25" s="52">
        <v>0</v>
      </c>
      <c r="Q25" s="52">
        <v>0</v>
      </c>
      <c r="R25" s="52">
        <v>0</v>
      </c>
      <c r="S25" s="52">
        <v>0</v>
      </c>
      <c r="T25" s="52">
        <v>0</v>
      </c>
      <c r="U25" s="52">
        <v>0</v>
      </c>
      <c r="V25" s="52">
        <v>0</v>
      </c>
      <c r="W25" s="52">
        <v>0</v>
      </c>
      <c r="X25" s="52">
        <v>0</v>
      </c>
      <c r="Y25" s="52">
        <v>0</v>
      </c>
      <c r="Z25" s="52">
        <v>0</v>
      </c>
      <c r="AA25" s="52">
        <v>0</v>
      </c>
      <c r="AB25" s="52">
        <v>0</v>
      </c>
      <c r="AC25" s="52">
        <v>21914</v>
      </c>
      <c r="AD25" s="36">
        <f t="shared" si="0"/>
        <v>21914</v>
      </c>
      <c r="AE25" s="53">
        <v>0</v>
      </c>
      <c r="AF25" s="36">
        <f t="shared" si="1"/>
        <v>21914</v>
      </c>
      <c r="AG25" s="54">
        <f t="shared" si="76"/>
        <v>15.218055555555555</v>
      </c>
      <c r="AH25" s="35">
        <f t="shared" si="77"/>
        <v>0</v>
      </c>
      <c r="AI25" s="36">
        <v>0</v>
      </c>
      <c r="AJ25" s="49">
        <v>0</v>
      </c>
      <c r="AK25" s="36">
        <v>0</v>
      </c>
      <c r="AL25" s="36">
        <f t="shared" si="61"/>
        <v>0</v>
      </c>
      <c r="AM25" s="36">
        <v>0</v>
      </c>
      <c r="AN25" s="195">
        <v>0</v>
      </c>
      <c r="AO25" s="36">
        <v>0</v>
      </c>
      <c r="AP25" s="195">
        <v>0</v>
      </c>
      <c r="AQ25" s="36">
        <v>0</v>
      </c>
      <c r="AR25" s="195">
        <v>0</v>
      </c>
      <c r="AS25" s="36">
        <v>0</v>
      </c>
      <c r="AT25" s="195">
        <v>0</v>
      </c>
      <c r="AU25" s="36">
        <v>0</v>
      </c>
      <c r="AV25" s="195">
        <v>0</v>
      </c>
      <c r="AW25" s="36">
        <v>0</v>
      </c>
      <c r="AX25" s="195">
        <v>0</v>
      </c>
      <c r="AY25" s="36">
        <v>0</v>
      </c>
      <c r="AZ25" s="195">
        <v>0</v>
      </c>
      <c r="BA25" s="36">
        <v>0</v>
      </c>
      <c r="BB25" s="195">
        <v>0</v>
      </c>
      <c r="BC25" s="36">
        <v>0</v>
      </c>
      <c r="BD25" s="195">
        <v>0</v>
      </c>
      <c r="BE25" s="36">
        <v>0</v>
      </c>
      <c r="BF25" s="195">
        <v>0</v>
      </c>
      <c r="BG25" s="36">
        <v>0</v>
      </c>
      <c r="BH25" s="195">
        <v>0</v>
      </c>
      <c r="BI25" s="36">
        <v>0</v>
      </c>
      <c r="BJ25" s="195">
        <v>0</v>
      </c>
      <c r="BK25" s="36">
        <v>0</v>
      </c>
      <c r="BL25" s="195">
        <v>0</v>
      </c>
      <c r="BM25" s="36">
        <v>0</v>
      </c>
      <c r="BN25" s="195">
        <v>0</v>
      </c>
      <c r="BO25" s="36">
        <v>0</v>
      </c>
      <c r="BP25" s="195">
        <v>0</v>
      </c>
      <c r="BQ25" s="36">
        <v>0</v>
      </c>
      <c r="BR25" s="195">
        <v>0</v>
      </c>
      <c r="BS25" s="36">
        <v>0</v>
      </c>
      <c r="BT25" s="195">
        <v>0</v>
      </c>
      <c r="BU25" s="36">
        <v>0</v>
      </c>
      <c r="BV25" s="195">
        <v>0</v>
      </c>
      <c r="BW25" s="36">
        <f t="shared" si="81"/>
        <v>0</v>
      </c>
      <c r="BX25" s="35">
        <f t="shared" si="82"/>
        <v>0</v>
      </c>
      <c r="BY25" s="59">
        <f t="shared" si="83"/>
        <v>0</v>
      </c>
      <c r="BZ25" s="35">
        <f t="shared" si="84"/>
        <v>0</v>
      </c>
      <c r="CA25" s="38">
        <f t="shared" si="85"/>
        <v>0</v>
      </c>
      <c r="CB25" s="35">
        <f t="shared" si="86"/>
        <v>1</v>
      </c>
      <c r="CC25" s="38">
        <v>0</v>
      </c>
      <c r="CD25" s="38">
        <v>0</v>
      </c>
      <c r="CE25" s="186" t="s">
        <v>331</v>
      </c>
      <c r="CF25" s="146" t="s">
        <v>174</v>
      </c>
      <c r="CG25" s="64">
        <v>0</v>
      </c>
      <c r="CH25" s="232">
        <v>0</v>
      </c>
      <c r="CI25" s="233">
        <v>0</v>
      </c>
      <c r="CJ25" s="231">
        <v>0</v>
      </c>
      <c r="CK25" s="231">
        <v>0</v>
      </c>
      <c r="CL25" s="295" t="s">
        <v>270</v>
      </c>
      <c r="CM25" s="230" t="str" cm="1">
        <f t="array" ref="CM25">_xlfn.IFS(CL25-C25 &gt; 0,"CUMPLE",CL25-C25 &lt; 0,"NO CUMPLE")</f>
        <v>NO CUMPLE</v>
      </c>
      <c r="CN25" s="64">
        <v>0</v>
      </c>
      <c r="CO25" s="64">
        <f t="shared" si="24"/>
        <v>0</v>
      </c>
      <c r="CP25" s="64">
        <v>0</v>
      </c>
      <c r="CQ25" s="229"/>
      <c r="CR25" s="229"/>
    </row>
    <row r="26" spans="1:96" s="61" customFormat="1" ht="21.75" customHeight="1" x14ac:dyDescent="0.25">
      <c r="A26" s="47"/>
      <c r="B26" s="34"/>
      <c r="C26" s="31"/>
      <c r="D26" s="48" t="str">
        <f>IFERROR(VLOOKUP($A26,Hoja3!$A$3:$F$6000,2,FALSE),"")</f>
        <v/>
      </c>
      <c r="E26" s="64"/>
      <c r="F26" s="134" t="str">
        <f>IFERROR(VLOOKUP($A26,Hoja3!$A$3:$F$6000,6,FALSE),"")</f>
        <v/>
      </c>
      <c r="G26" s="49"/>
      <c r="H26" s="48" t="str">
        <f>IFERROR(VLOOKUP($A26,Hoja3!$A$3:$F$6000,5,FALSE),"")</f>
        <v/>
      </c>
      <c r="I26" s="135" t="str">
        <f>IFERROR(VLOOKUP($A26,Hoja3!$A$3:$F$6000,3,FALSE),"")</f>
        <v/>
      </c>
      <c r="J26" s="50" t="str">
        <f>IFERROR(VLOOKUP($A26,Hoja3!$A$3:$F$6000,4,FALSE),"")</f>
        <v/>
      </c>
      <c r="K26" s="51"/>
      <c r="L26" s="52"/>
      <c r="M26" s="52"/>
      <c r="N26" s="52"/>
      <c r="O26" s="52"/>
      <c r="P26" s="52"/>
      <c r="Q26" s="52"/>
      <c r="R26" s="52"/>
      <c r="S26" s="52"/>
      <c r="T26" s="52"/>
      <c r="U26" s="52"/>
      <c r="V26" s="52"/>
      <c r="W26" s="52"/>
      <c r="X26" s="52"/>
      <c r="Y26" s="52"/>
      <c r="Z26" s="52"/>
      <c r="AA26" s="52"/>
      <c r="AB26" s="52"/>
      <c r="AC26" s="52"/>
      <c r="AD26" s="36">
        <f t="shared" si="0"/>
        <v>0</v>
      </c>
      <c r="AE26" s="53"/>
      <c r="AF26" s="36">
        <f t="shared" si="1"/>
        <v>0</v>
      </c>
      <c r="AG26" s="54">
        <f t="shared" si="76"/>
        <v>0</v>
      </c>
      <c r="AH26" s="35">
        <f t="shared" si="77"/>
        <v>0</v>
      </c>
      <c r="AI26" s="36"/>
      <c r="AJ26" s="49"/>
      <c r="AK26" s="36"/>
      <c r="AL26" s="36">
        <f t="shared" si="61"/>
        <v>0</v>
      </c>
      <c r="AM26" s="36"/>
      <c r="AN26" s="195"/>
      <c r="AO26" s="36"/>
      <c r="AP26" s="49"/>
      <c r="AQ26" s="36"/>
      <c r="AR26" s="49"/>
      <c r="AS26" s="36"/>
      <c r="AT26" s="49"/>
      <c r="AU26" s="36"/>
      <c r="AV26" s="57">
        <f t="shared" si="5"/>
        <v>0</v>
      </c>
      <c r="AW26" s="37">
        <f t="shared" si="6"/>
        <v>0</v>
      </c>
      <c r="AX26" s="49"/>
      <c r="AY26" s="36"/>
      <c r="AZ26" s="49"/>
      <c r="BA26" s="36"/>
      <c r="BB26" s="49"/>
      <c r="BC26" s="36"/>
      <c r="BD26" s="49"/>
      <c r="BE26" s="36"/>
      <c r="BF26" s="49"/>
      <c r="BG26" s="36"/>
      <c r="BH26" s="49"/>
      <c r="BI26" s="36"/>
      <c r="BJ26" s="57">
        <f t="shared" si="7"/>
        <v>0</v>
      </c>
      <c r="BK26" s="36"/>
      <c r="BL26" s="38"/>
      <c r="BM26" s="132">
        <f t="shared" si="9"/>
        <v>0</v>
      </c>
      <c r="BN26" s="59">
        <f t="shared" si="38"/>
        <v>0</v>
      </c>
      <c r="BO26" s="36"/>
      <c r="BP26" s="49"/>
      <c r="BQ26" s="36"/>
      <c r="BR26" s="133">
        <f t="shared" si="78"/>
        <v>0</v>
      </c>
      <c r="BS26" s="133">
        <f t="shared" si="79"/>
        <v>0</v>
      </c>
      <c r="BT26" s="58">
        <f t="shared" si="80"/>
        <v>0</v>
      </c>
      <c r="BU26" s="38"/>
      <c r="BV26" s="38"/>
      <c r="BW26" s="36">
        <f t="shared" si="81"/>
        <v>0</v>
      </c>
      <c r="BX26" s="35">
        <f t="shared" si="82"/>
        <v>0</v>
      </c>
      <c r="BY26" s="59">
        <f t="shared" si="83"/>
        <v>0</v>
      </c>
      <c r="BZ26" s="35">
        <f t="shared" si="84"/>
        <v>0</v>
      </c>
      <c r="CA26" s="38">
        <f t="shared" si="85"/>
        <v>0</v>
      </c>
      <c r="CB26" s="35">
        <f t="shared" si="86"/>
        <v>1</v>
      </c>
      <c r="CC26" s="38">
        <v>0</v>
      </c>
      <c r="CD26" s="38">
        <v>0</v>
      </c>
      <c r="CE26" s="186"/>
      <c r="CF26" s="146"/>
      <c r="CG26" s="64"/>
      <c r="CH26" s="232" t="str">
        <f t="shared" si="73"/>
        <v/>
      </c>
      <c r="CI26" s="233"/>
      <c r="CJ26" s="231"/>
      <c r="CK26" s="231"/>
      <c r="CL26" s="295"/>
      <c r="CM26" s="230" t="e" cm="1">
        <f t="array" ref="CM26">_xlfn.IFS(CL26-C26 &gt; 0,"CUMPLE",CL26-C26 &lt; 0,"NO CUMPLE")</f>
        <v>#N/A</v>
      </c>
      <c r="CN26" s="64"/>
      <c r="CO26" s="64">
        <f t="shared" si="24"/>
        <v>0</v>
      </c>
      <c r="CP26" s="64"/>
      <c r="CQ26" s="229"/>
      <c r="CR26" s="229"/>
    </row>
    <row r="27" spans="1:96" s="61" customFormat="1" ht="21.75" customHeight="1" x14ac:dyDescent="0.25">
      <c r="A27" s="115"/>
      <c r="B27" s="116"/>
      <c r="C27" s="117"/>
      <c r="D27" s="136"/>
      <c r="E27" s="118"/>
      <c r="F27" s="119"/>
      <c r="H27" s="116"/>
      <c r="I27" s="167" t="str">
        <f>IFERROR(VLOOKUP($A27,Hoja3!$A$3:$F$6000,3,FALSE),"")</f>
        <v/>
      </c>
      <c r="J27" s="148" t="str">
        <f>IFERROR(VLOOKUP($A27,Hoja3!$A$3:$F$3998,4,FALSE),"")</f>
        <v/>
      </c>
      <c r="K27" s="123"/>
      <c r="L27" s="124"/>
      <c r="M27" s="124"/>
      <c r="N27" s="124"/>
      <c r="O27" s="124"/>
      <c r="P27" s="124"/>
      <c r="Q27" s="124"/>
      <c r="R27" s="124"/>
      <c r="S27" s="124"/>
      <c r="T27" s="124"/>
      <c r="U27" s="124"/>
      <c r="V27" s="124"/>
      <c r="W27" s="124"/>
      <c r="X27" s="124"/>
      <c r="Y27" s="124"/>
      <c r="Z27" s="124"/>
      <c r="AA27" s="124"/>
      <c r="AB27" s="124"/>
      <c r="AC27" s="124"/>
      <c r="AD27" s="36"/>
      <c r="AE27" s="125"/>
      <c r="AF27" s="124"/>
      <c r="AG27" s="126"/>
      <c r="AH27" s="127"/>
      <c r="AI27" s="128"/>
      <c r="AL27" s="36">
        <f t="shared" ref="AL27" si="87">IF(AM27=0,0,(+AI27*AK27/1000))</f>
        <v>0</v>
      </c>
      <c r="AM27" s="129"/>
      <c r="AN27" s="120"/>
      <c r="AO27" s="121"/>
      <c r="AP27" s="121"/>
      <c r="AQ27" s="121"/>
      <c r="AR27" s="121"/>
      <c r="AS27" s="121"/>
      <c r="AT27" s="121"/>
      <c r="AU27" s="121"/>
      <c r="AV27" s="57"/>
      <c r="AW27" s="37"/>
      <c r="AX27" s="130"/>
      <c r="AY27" s="130"/>
      <c r="AZ27" s="36">
        <f t="shared" ref="AZ27" si="88">IF(BB27=0,0,BB27/((AJ27/1000)*(AK27/1000)))</f>
        <v>0</v>
      </c>
      <c r="BA27" s="36">
        <f t="shared" ref="BA27" si="89">AZ27*BM27/1000</f>
        <v>0</v>
      </c>
      <c r="BB27" s="122"/>
      <c r="BC27" s="121"/>
      <c r="BD27" s="121"/>
      <c r="BE27" s="121"/>
      <c r="BF27" s="121"/>
      <c r="BG27" s="121"/>
      <c r="BH27" s="121"/>
      <c r="BI27" s="121"/>
      <c r="BJ27" s="57"/>
      <c r="BK27" s="129"/>
      <c r="BL27" s="38"/>
      <c r="BM27" s="132"/>
      <c r="BN27" s="59"/>
      <c r="BO27" s="129"/>
      <c r="BP27" s="130"/>
      <c r="BQ27" s="130"/>
      <c r="BR27" s="133"/>
      <c r="BS27" s="133"/>
      <c r="BT27" s="58"/>
      <c r="BU27" s="38"/>
      <c r="BV27" s="38"/>
      <c r="BW27" s="36"/>
      <c r="BX27" s="35"/>
      <c r="BY27" s="59"/>
      <c r="BZ27" s="35"/>
      <c r="CA27" s="38"/>
      <c r="CB27" s="35"/>
      <c r="CC27" s="38"/>
      <c r="CD27" s="38"/>
      <c r="CE27" s="131"/>
      <c r="CF27" s="131"/>
      <c r="CG27" s="131"/>
      <c r="CH27" s="255" t="str">
        <f t="shared" si="22"/>
        <v/>
      </c>
      <c r="CI27" s="256"/>
      <c r="CJ27" s="46" t="str">
        <f>IFERROR((BT27*1000)/BN27,"")</f>
        <v/>
      </c>
      <c r="CK27" s="46" t="str">
        <f>IFERROR((((BR27*0.5)+(BS27*0.3))*1000)/BN27,"")</f>
        <v/>
      </c>
      <c r="CO27" s="49">
        <f t="shared" si="24"/>
        <v>0</v>
      </c>
      <c r="CR27"/>
    </row>
    <row r="28" spans="1:96" ht="15.75" x14ac:dyDescent="0.25">
      <c r="A28" s="16" t="s">
        <v>98</v>
      </c>
      <c r="B28" s="16"/>
      <c r="C28" s="16"/>
      <c r="E28" s="302" t="s">
        <v>95</v>
      </c>
      <c r="F28" s="302"/>
      <c r="G28" s="477">
        <f>SUM(G15:G26)</f>
        <v>9</v>
      </c>
      <c r="H28" s="16"/>
      <c r="I28" s="167" t="str">
        <f>IFERROR(VLOOKUP($A28,Hoja3!$A$3:$F$6000,3,FALSE),"")</f>
        <v/>
      </c>
      <c r="J28" s="148" t="str">
        <f>IFERROR(VLOOKUP($A28,Hoja3!$A$3:$F$3998,4,FALSE),"")</f>
        <v/>
      </c>
      <c r="K28" s="147">
        <f t="shared" ref="K28:AG28" si="90">SUM(K15:K26)</f>
        <v>14344</v>
      </c>
      <c r="L28" s="481">
        <f t="shared" si="90"/>
        <v>600</v>
      </c>
      <c r="M28" s="481">
        <f t="shared" si="90"/>
        <v>515</v>
      </c>
      <c r="N28" s="481">
        <f t="shared" si="90"/>
        <v>380</v>
      </c>
      <c r="O28" s="481">
        <f t="shared" si="90"/>
        <v>160</v>
      </c>
      <c r="P28" s="481">
        <f t="shared" si="90"/>
        <v>440</v>
      </c>
      <c r="Q28" s="481">
        <f t="shared" si="90"/>
        <v>150</v>
      </c>
      <c r="R28" s="481">
        <f t="shared" si="90"/>
        <v>0</v>
      </c>
      <c r="S28" s="481">
        <f t="shared" si="90"/>
        <v>340</v>
      </c>
      <c r="T28" s="481">
        <f t="shared" si="90"/>
        <v>55</v>
      </c>
      <c r="U28" s="481">
        <f t="shared" si="90"/>
        <v>15</v>
      </c>
      <c r="V28" s="481">
        <f t="shared" si="90"/>
        <v>385</v>
      </c>
      <c r="W28" s="481">
        <f t="shared" si="90"/>
        <v>0</v>
      </c>
      <c r="X28" s="481">
        <f t="shared" si="90"/>
        <v>300</v>
      </c>
      <c r="Y28" s="481">
        <f t="shared" si="90"/>
        <v>0</v>
      </c>
      <c r="Z28" s="481">
        <f t="shared" si="90"/>
        <v>80</v>
      </c>
      <c r="AA28" s="481">
        <f t="shared" si="90"/>
        <v>60</v>
      </c>
      <c r="AB28" s="481">
        <f t="shared" si="90"/>
        <v>290</v>
      </c>
      <c r="AC28" s="481">
        <f t="shared" si="90"/>
        <v>21914</v>
      </c>
      <c r="AD28" s="7">
        <f t="shared" si="90"/>
        <v>25684</v>
      </c>
      <c r="AE28" s="7">
        <f t="shared" si="90"/>
        <v>3116.2</v>
      </c>
      <c r="AF28" s="7">
        <f t="shared" si="90"/>
        <v>28800.199999999997</v>
      </c>
      <c r="AG28" s="141">
        <f t="shared" si="90"/>
        <v>20.000138888888888</v>
      </c>
      <c r="AH28" s="6">
        <f>IFERROR(AE28/AF29,0)</f>
        <v>0.10820063749557295</v>
      </c>
      <c r="AI28" s="2">
        <f>SUM(AI15:AI26)</f>
        <v>405912</v>
      </c>
      <c r="AJ28" s="15"/>
      <c r="AK28" s="15"/>
      <c r="AL28" s="3">
        <f>SUM(AL15:AL26)</f>
        <v>406956.07000000007</v>
      </c>
      <c r="AM28" s="3">
        <f>SUM(AM15:AM26)</f>
        <v>12994.6</v>
      </c>
      <c r="AN28" s="24">
        <f>SUM(AN15:AN26)</f>
        <v>24</v>
      </c>
      <c r="AO28" s="17"/>
      <c r="AP28" s="17"/>
      <c r="AQ28" s="17"/>
      <c r="AR28" s="17"/>
      <c r="AS28" s="17"/>
      <c r="AT28" s="17"/>
      <c r="AU28" s="18"/>
      <c r="AV28" s="8">
        <f t="shared" ref="AV28:BB28" si="91">SUM(AV15:AV26)</f>
        <v>1470</v>
      </c>
      <c r="AW28" s="8">
        <f t="shared" si="91"/>
        <v>13325.2</v>
      </c>
      <c r="AX28" s="8">
        <f t="shared" si="91"/>
        <v>0</v>
      </c>
      <c r="AY28" s="8">
        <f t="shared" si="91"/>
        <v>0</v>
      </c>
      <c r="AZ28" s="8">
        <f t="shared" si="91"/>
        <v>0</v>
      </c>
      <c r="BA28" s="8">
        <f t="shared" si="91"/>
        <v>0</v>
      </c>
      <c r="BB28" s="8">
        <f t="shared" si="91"/>
        <v>0</v>
      </c>
      <c r="BC28" s="17"/>
      <c r="BD28" s="17"/>
      <c r="BE28" s="17"/>
      <c r="BF28" s="17"/>
      <c r="BG28" s="17"/>
      <c r="BH28" s="17"/>
      <c r="BI28" s="17"/>
      <c r="BJ28" s="3">
        <f>SUM(BJ15:BJ26)</f>
        <v>648</v>
      </c>
      <c r="BK28" s="3">
        <f>SUM(BK15:BK26)</f>
        <v>361019</v>
      </c>
      <c r="BL28" s="38">
        <f t="shared" ref="BL28:BL29" si="92">IFERROR(+BO28*1000/((BK28)*(BM28/1000)),0)</f>
        <v>0</v>
      </c>
      <c r="BM28" s="15"/>
      <c r="BN28" s="483">
        <f t="shared" ref="BN28:BT28" si="93">SUM(BN15:BN26)</f>
        <v>360367.58799999999</v>
      </c>
      <c r="BO28" s="3">
        <f t="shared" si="93"/>
        <v>12332</v>
      </c>
      <c r="BP28" s="3">
        <f t="shared" si="93"/>
        <v>0</v>
      </c>
      <c r="BQ28" s="3">
        <f t="shared" si="93"/>
        <v>0</v>
      </c>
      <c r="BR28" s="3">
        <f t="shared" si="93"/>
        <v>420</v>
      </c>
      <c r="BS28" s="3">
        <f t="shared" si="93"/>
        <v>402</v>
      </c>
      <c r="BT28" s="3">
        <f t="shared" si="93"/>
        <v>822</v>
      </c>
      <c r="BU28" s="154">
        <f>IFERROR(+BK28/AE28,0)</f>
        <v>115.85232013349594</v>
      </c>
      <c r="BV28" s="482">
        <f>BK28/(AF28-(AC28+Q28+W28))</f>
        <v>53.593865977851038</v>
      </c>
      <c r="BW28" s="3">
        <f>IFERROR(AI28-AZ28,0)-BK28</f>
        <v>44893</v>
      </c>
      <c r="BX28" s="6">
        <f>IFERROR(+BW28/BK28,0)</f>
        <v>0.12435079594148785</v>
      </c>
      <c r="BY28" s="3">
        <f>IFERROR(AL28-BA28,0)-BN28</f>
        <v>46588.482000000076</v>
      </c>
      <c r="BZ28" s="475">
        <f>IFERROR(+BY28/BN28,0)</f>
        <v>0.12928044461090679</v>
      </c>
      <c r="CA28" s="2">
        <f>IFERROR(+AW28-(BO28),0)</f>
        <v>993.20000000000073</v>
      </c>
      <c r="CB28" s="476">
        <f>IFERROR(+CA28/BO28,0)</f>
        <v>8.0538436587739279E-2</v>
      </c>
      <c r="CC28" s="149">
        <f>SUM(CC15:CC26)</f>
        <v>0</v>
      </c>
      <c r="CD28" s="149">
        <f>SUM(CD15:CD26)</f>
        <v>0</v>
      </c>
      <c r="CE28" s="81"/>
      <c r="CF28" s="211"/>
      <c r="CG28" s="211"/>
      <c r="CH28" s="253">
        <f t="shared" si="22"/>
        <v>2.2810042505820474</v>
      </c>
      <c r="CI28" s="254">
        <f>SUM(CI15:CI26)</f>
        <v>28000</v>
      </c>
      <c r="CJ28" s="253">
        <f>IFERROR((BT28*1000)/BN28,"")</f>
        <v>2.2810042505820474</v>
      </c>
      <c r="CK28" s="253">
        <f>IFERROR((((BR28*0.5)+(BS28*0.3))*1000)/BN28,"")</f>
        <v>0.91739660005161172</v>
      </c>
      <c r="CN28" s="189">
        <f>SUM(CN15:CN26)</f>
        <v>319500</v>
      </c>
      <c r="CO28" s="190">
        <f t="shared" si="24"/>
        <v>41519</v>
      </c>
    </row>
    <row r="29" spans="1:96" ht="16.5" customHeight="1" x14ac:dyDescent="0.25">
      <c r="A29" s="16" t="s">
        <v>99</v>
      </c>
      <c r="C29" s="16"/>
      <c r="D29" s="16"/>
      <c r="E29" s="42"/>
      <c r="F29" s="16"/>
      <c r="H29" s="16"/>
      <c r="I29" s="167" t="str">
        <f>IFERROR(VLOOKUP($A29,Hoja3!$A$3:$F$6000,3,FALSE),"")</f>
        <v/>
      </c>
      <c r="J29" s="148" t="str">
        <f>IFERROR(VLOOKUP($A29,Hoja3!$A$3:$F$3998,4,FALSE),"")</f>
        <v/>
      </c>
      <c r="K29" s="17" t="s">
        <v>94</v>
      </c>
      <c r="L29" s="12">
        <f>IFERROR(L28/AF29,0)</f>
        <v>2.0833188658412098E-2</v>
      </c>
      <c r="M29" s="12">
        <f>IFERROR(M28/AF29,0)</f>
        <v>1.7881820265137051E-2</v>
      </c>
      <c r="N29" s="12">
        <f>(N28/AF29)</f>
        <v>1.3194352816994328E-2</v>
      </c>
      <c r="O29" s="12">
        <f>(O28/AF29)</f>
        <v>5.5555169755765587E-3</v>
      </c>
      <c r="P29" s="12">
        <f>(P28/AF29)</f>
        <v>1.5277671682835538E-2</v>
      </c>
      <c r="Q29" s="12">
        <f>(Q28/AF29)</f>
        <v>5.2082971646030245E-3</v>
      </c>
      <c r="R29" s="12">
        <f>(R28/AF29)</f>
        <v>0</v>
      </c>
      <c r="S29" s="12">
        <f>(S28/AF29)</f>
        <v>1.1805473573100187E-2</v>
      </c>
      <c r="T29" s="12">
        <f>(T28/AF29)</f>
        <v>1.9097089603544422E-3</v>
      </c>
      <c r="U29" s="12">
        <f>(U28/AF29)</f>
        <v>5.2082971646030243E-4</v>
      </c>
      <c r="V29" s="12">
        <f>(V28/AF29)</f>
        <v>1.3367962722481095E-2</v>
      </c>
      <c r="W29" s="12">
        <f>(W28/AF29)</f>
        <v>0</v>
      </c>
      <c r="X29" s="12">
        <f>(X28/AF29)</f>
        <v>1.0416594329206049E-2</v>
      </c>
      <c r="Y29" s="12">
        <f>(Y28/AF29)</f>
        <v>0</v>
      </c>
      <c r="Z29" s="14">
        <f>(Z28/AF29)</f>
        <v>2.7777584877882793E-3</v>
      </c>
      <c r="AA29" s="14">
        <f>(AA28/AF29)</f>
        <v>2.0833188658412097E-3</v>
      </c>
      <c r="AB29" s="12">
        <f>(AB28/AF28)</f>
        <v>1.0069374518232513E-2</v>
      </c>
      <c r="AC29" s="12">
        <f>(AC28/AF28)</f>
        <v>0.76089749376740445</v>
      </c>
      <c r="AD29" s="12">
        <f>(AD28/AF29)</f>
        <v>0.89179936250442715</v>
      </c>
      <c r="AE29" s="12">
        <f>(AE28/AF29)</f>
        <v>0.10820063749557295</v>
      </c>
      <c r="AF29" s="71">
        <f>AF28</f>
        <v>28800.199999999997</v>
      </c>
      <c r="AG29" s="188">
        <f>AF29/60/24</f>
        <v>20.000138888888888</v>
      </c>
      <c r="AH29" s="303" t="s">
        <v>96</v>
      </c>
      <c r="AI29" s="303"/>
      <c r="AJ29" s="15"/>
      <c r="AK29" s="15"/>
      <c r="AL29" s="5"/>
      <c r="AM29" s="5"/>
      <c r="AN29" s="17"/>
      <c r="AO29" s="17"/>
      <c r="AP29" s="17"/>
      <c r="AQ29" s="17"/>
      <c r="AR29" s="17"/>
      <c r="AS29" s="17"/>
      <c r="AT29" s="17"/>
      <c r="AU29" s="17"/>
      <c r="AV29" s="17"/>
      <c r="AW29" s="17"/>
      <c r="AX29" s="19"/>
      <c r="AY29" s="19"/>
      <c r="AZ29" s="19"/>
      <c r="BA29" s="19"/>
      <c r="BB29" s="19"/>
      <c r="BC29" s="19"/>
      <c r="BD29" s="19"/>
      <c r="BE29" s="19"/>
      <c r="BF29" s="19"/>
      <c r="BG29" s="19"/>
      <c r="BH29" s="19"/>
      <c r="BI29" s="19"/>
      <c r="BJ29" s="19"/>
      <c r="BK29" s="20"/>
      <c r="BL29" s="38">
        <f t="shared" si="92"/>
        <v>0</v>
      </c>
      <c r="BM29" s="15"/>
      <c r="BN29" s="5"/>
      <c r="BO29" s="5"/>
      <c r="BP29" s="19"/>
      <c r="BQ29" s="19"/>
      <c r="BR29" s="19"/>
      <c r="BS29" s="19"/>
      <c r="BT29" s="19"/>
      <c r="BU29" s="21"/>
      <c r="BV29" s="21"/>
      <c r="BW29" s="20"/>
      <c r="BX29" s="22"/>
      <c r="BY29" s="20" t="s">
        <v>36</v>
      </c>
      <c r="BZ29" s="15"/>
      <c r="CA29" s="15"/>
      <c r="CB29" s="15"/>
      <c r="CC29" s="122"/>
      <c r="CD29" s="22"/>
      <c r="CE29" s="82"/>
      <c r="CF29" s="82"/>
      <c r="CG29" s="82"/>
      <c r="CH29" s="46"/>
      <c r="CI29" s="27"/>
      <c r="CJ29" s="46"/>
      <c r="CK29" s="46"/>
    </row>
    <row r="30" spans="1:96" ht="18.75" x14ac:dyDescent="0.3">
      <c r="A30" s="32" t="s">
        <v>91</v>
      </c>
      <c r="D30" s="16"/>
      <c r="E30" s="42"/>
      <c r="F30" s="16"/>
      <c r="G30" s="16"/>
      <c r="H30" s="16"/>
      <c r="I30" s="167" t="str">
        <f>IFERROR(VLOOKUP($A30,Hoja3!$A$3:$F$6000,3,FALSE),"")</f>
        <v/>
      </c>
      <c r="J30" s="148" t="str">
        <f>IFERROR(VLOOKUP($A30,Hoja3!$A$3:$F$3998,4,FALSE),"")</f>
        <v/>
      </c>
      <c r="K30" s="19" t="s">
        <v>70</v>
      </c>
      <c r="L30" s="23">
        <f t="shared" ref="L30:AF30" si="94">(L28/60)</f>
        <v>10</v>
      </c>
      <c r="M30" s="23">
        <f t="shared" si="94"/>
        <v>8.5833333333333339</v>
      </c>
      <c r="N30" s="23">
        <f t="shared" si="94"/>
        <v>6.333333333333333</v>
      </c>
      <c r="O30" s="23">
        <f t="shared" si="94"/>
        <v>2.6666666666666665</v>
      </c>
      <c r="P30" s="23">
        <f t="shared" si="94"/>
        <v>7.333333333333333</v>
      </c>
      <c r="Q30" s="23">
        <f t="shared" ref="Q30" si="95">(Q28/60)</f>
        <v>2.5</v>
      </c>
      <c r="R30" s="23">
        <f t="shared" si="94"/>
        <v>0</v>
      </c>
      <c r="S30" s="23">
        <f t="shared" si="94"/>
        <v>5.666666666666667</v>
      </c>
      <c r="T30" s="23">
        <f t="shared" ref="T30:U30" si="96">(T28/60)</f>
        <v>0.91666666666666663</v>
      </c>
      <c r="U30" s="23">
        <f t="shared" si="96"/>
        <v>0.25</v>
      </c>
      <c r="V30" s="23">
        <f t="shared" si="94"/>
        <v>6.416666666666667</v>
      </c>
      <c r="W30" s="23">
        <f t="shared" si="94"/>
        <v>0</v>
      </c>
      <c r="X30" s="23">
        <f t="shared" si="94"/>
        <v>5</v>
      </c>
      <c r="Y30" s="23">
        <f t="shared" si="94"/>
        <v>0</v>
      </c>
      <c r="Z30" s="23">
        <f t="shared" si="94"/>
        <v>1.3333333333333333</v>
      </c>
      <c r="AA30" s="23">
        <f t="shared" si="94"/>
        <v>1</v>
      </c>
      <c r="AB30" s="23">
        <f t="shared" si="94"/>
        <v>4.833333333333333</v>
      </c>
      <c r="AC30" s="23">
        <f t="shared" si="94"/>
        <v>365.23333333333335</v>
      </c>
      <c r="AD30" s="23">
        <f>(AD28/60)</f>
        <v>428.06666666666666</v>
      </c>
      <c r="AE30" s="23">
        <f t="shared" si="94"/>
        <v>51.93666666666666</v>
      </c>
      <c r="AF30" s="180">
        <f t="shared" si="94"/>
        <v>480.00333333333327</v>
      </c>
      <c r="AG30" s="73">
        <f>AH30/60/24</f>
        <v>-1.3888888888686777E-4</v>
      </c>
      <c r="AH30" s="69">
        <f>D8-(AF28)</f>
        <v>-0.19999999999708962</v>
      </c>
      <c r="AI30" s="68"/>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24" t="s">
        <v>77</v>
      </c>
      <c r="BK30" s="26">
        <v>2000000</v>
      </c>
      <c r="BL30" s="15" t="s">
        <v>62</v>
      </c>
      <c r="BM30" s="15"/>
      <c r="BN30" s="15"/>
      <c r="BO30" s="15"/>
      <c r="BP30" s="15"/>
      <c r="BQ30" s="15"/>
      <c r="BR30" s="15"/>
      <c r="BS30" s="15"/>
      <c r="BT30" s="15"/>
      <c r="BU30" s="15"/>
      <c r="BV30" s="15"/>
      <c r="BW30" s="15"/>
      <c r="BX30" s="15"/>
      <c r="BY30" s="15"/>
      <c r="BZ30" s="448" t="s">
        <v>90</v>
      </c>
      <c r="CA30" s="470"/>
      <c r="CB30" s="25">
        <v>0.08</v>
      </c>
      <c r="CC30" s="122"/>
      <c r="CD30" s="15"/>
      <c r="CE30" s="83"/>
      <c r="CF30" s="83"/>
      <c r="CG30" s="83"/>
      <c r="CH30" s="46"/>
      <c r="CI30" s="27"/>
      <c r="CJ30" s="46"/>
      <c r="CK30" s="46"/>
      <c r="CN30" s="298" t="s">
        <v>143</v>
      </c>
      <c r="CO30" s="298"/>
      <c r="CP30" s="298"/>
      <c r="CQ30" s="191">
        <f>COUNTIF(CM15:CM119,"NO CUMPLE")</f>
        <v>3</v>
      </c>
    </row>
    <row r="31" spans="1:96" ht="18.75" x14ac:dyDescent="0.3">
      <c r="A31" s="33" t="s">
        <v>92</v>
      </c>
      <c r="C31" s="16"/>
      <c r="D31" s="16"/>
      <c r="E31" s="42"/>
      <c r="F31" s="16"/>
      <c r="G31" s="16"/>
      <c r="H31" s="16"/>
      <c r="J31" s="75">
        <f>IFERROR(BK28/(C8*3),0)</f>
        <v>6016.9833333333336</v>
      </c>
      <c r="K31" s="19" t="s">
        <v>71</v>
      </c>
      <c r="L31" s="45">
        <f>(L30/24)</f>
        <v>0.41666666666666669</v>
      </c>
      <c r="M31" s="45">
        <f>(M30/24)</f>
        <v>0.3576388888888889</v>
      </c>
      <c r="N31" s="45">
        <f t="shared" ref="N31:AC31" si="97">(N30/24)</f>
        <v>0.2638888888888889</v>
      </c>
      <c r="O31" s="45">
        <f t="shared" si="97"/>
        <v>0.1111111111111111</v>
      </c>
      <c r="P31" s="45">
        <f t="shared" si="97"/>
        <v>0.30555555555555552</v>
      </c>
      <c r="Q31" s="45">
        <f t="shared" ref="Q31" si="98">(Q30/24)</f>
        <v>0.10416666666666667</v>
      </c>
      <c r="R31" s="45">
        <f t="shared" si="97"/>
        <v>0</v>
      </c>
      <c r="S31" s="45">
        <f t="shared" si="97"/>
        <v>0.23611111111111113</v>
      </c>
      <c r="T31" s="45">
        <f t="shared" ref="T31:U31" si="99">(T30/24)</f>
        <v>3.8194444444444441E-2</v>
      </c>
      <c r="U31" s="45">
        <f t="shared" si="99"/>
        <v>1.0416666666666666E-2</v>
      </c>
      <c r="V31" s="45">
        <f t="shared" si="97"/>
        <v>0.2673611111111111</v>
      </c>
      <c r="W31" s="45">
        <f t="shared" si="97"/>
        <v>0</v>
      </c>
      <c r="X31" s="45">
        <f t="shared" si="97"/>
        <v>0.20833333333333334</v>
      </c>
      <c r="Y31" s="45">
        <f t="shared" si="97"/>
        <v>0</v>
      </c>
      <c r="Z31" s="45">
        <f t="shared" si="97"/>
        <v>5.5555555555555552E-2</v>
      </c>
      <c r="AA31" s="45">
        <f t="shared" si="97"/>
        <v>4.1666666666666664E-2</v>
      </c>
      <c r="AB31" s="45">
        <f t="shared" si="97"/>
        <v>0.20138888888888887</v>
      </c>
      <c r="AC31" s="45">
        <f t="shared" si="97"/>
        <v>15.218055555555557</v>
      </c>
      <c r="AD31" s="23">
        <f>(AD30/24)</f>
        <v>17.836111111111112</v>
      </c>
      <c r="AE31" s="23">
        <f>(AE30/24)</f>
        <v>2.1640277777777777</v>
      </c>
      <c r="AF31" s="23">
        <f t="shared" ref="AF31" si="100">(AF30/24)</f>
        <v>20.000138888888888</v>
      </c>
      <c r="AG31" s="440" t="s">
        <v>45</v>
      </c>
      <c r="AH31" s="441"/>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20"/>
      <c r="BL31" s="15"/>
      <c r="BM31" s="15"/>
      <c r="BN31" s="15"/>
      <c r="BO31" s="15"/>
      <c r="BP31" s="15"/>
      <c r="BQ31" s="15"/>
      <c r="BR31" s="15"/>
      <c r="BS31" s="15"/>
      <c r="BT31" s="15"/>
      <c r="BU31" s="15"/>
      <c r="BV31" s="15"/>
      <c r="BW31" s="15"/>
      <c r="BX31" s="15"/>
      <c r="BY31" s="15"/>
      <c r="BZ31" s="15"/>
      <c r="CA31" s="15"/>
      <c r="CB31" s="15"/>
      <c r="CC31" s="122"/>
      <c r="CD31" s="15"/>
      <c r="CE31" s="83"/>
      <c r="CF31" s="83"/>
      <c r="CG31" s="83"/>
      <c r="CH31" s="46"/>
      <c r="CI31" s="27"/>
      <c r="CJ31" s="46"/>
      <c r="CK31" s="46"/>
      <c r="CN31" s="298" t="s">
        <v>144</v>
      </c>
      <c r="CO31" s="298"/>
      <c r="CP31" s="298"/>
      <c r="CQ31" s="191">
        <f>COUNTIF(CM15:CM120,"CUMPLE")</f>
        <v>5</v>
      </c>
    </row>
    <row r="32" spans="1:96" ht="15" customHeight="1" x14ac:dyDescent="0.25">
      <c r="A32" s="33" t="s">
        <v>93</v>
      </c>
      <c r="D32" s="16"/>
      <c r="E32" s="42"/>
      <c r="F32" s="16"/>
      <c r="G32" s="16"/>
      <c r="H32" s="16"/>
      <c r="J32" s="384">
        <f>IFERROR(BK28/(ROUND(AE31,0)*3),0)</f>
        <v>60169.833333333336</v>
      </c>
      <c r="K32" s="384"/>
      <c r="L32" s="16"/>
      <c r="M32" s="16"/>
      <c r="N32" s="16"/>
      <c r="O32" s="16"/>
      <c r="P32" s="16"/>
      <c r="Q32" s="16"/>
      <c r="R32" s="16"/>
      <c r="S32" s="16"/>
      <c r="T32" s="16"/>
      <c r="U32" s="16"/>
      <c r="V32" s="16"/>
      <c r="W32" s="16"/>
      <c r="X32" s="16"/>
      <c r="Y32" s="16"/>
      <c r="Z32" s="16"/>
      <c r="AA32" s="16"/>
      <c r="AB32" s="16"/>
      <c r="AC32" s="15"/>
      <c r="AD32" s="15"/>
      <c r="AE32" s="15"/>
      <c r="AF32" s="15"/>
      <c r="AG32" s="15"/>
      <c r="AH32" s="20"/>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20"/>
      <c r="BL32" s="15"/>
      <c r="BM32" s="15"/>
      <c r="BN32" s="15"/>
      <c r="BO32" s="15"/>
      <c r="BP32" s="15"/>
      <c r="BQ32" s="15"/>
      <c r="BR32" s="15"/>
      <c r="BS32" s="15"/>
      <c r="BT32" s="15"/>
      <c r="BU32" s="15"/>
      <c r="BV32" s="15"/>
      <c r="BW32" s="15"/>
      <c r="BX32" s="15"/>
      <c r="BY32" s="15"/>
      <c r="BZ32" s="15"/>
      <c r="CA32" s="15"/>
      <c r="CB32" s="15"/>
      <c r="CC32" s="122"/>
      <c r="CD32" s="15"/>
      <c r="CE32" s="83"/>
      <c r="CF32" s="83"/>
      <c r="CG32" s="83"/>
      <c r="CH32" s="46"/>
      <c r="CI32" s="27"/>
      <c r="CJ32" s="46"/>
      <c r="CK32" s="46"/>
    </row>
    <row r="33" spans="1:89" ht="15" customHeight="1" x14ac:dyDescent="0.25">
      <c r="A33" s="301">
        <f>IFERROR(L30/G28,0)</f>
        <v>1.1111111111111112</v>
      </c>
      <c r="B33" s="301"/>
      <c r="C33" s="301"/>
      <c r="D33" s="301"/>
      <c r="E33" s="301"/>
      <c r="F33" s="301"/>
      <c r="G33" s="301"/>
      <c r="H33" s="301"/>
      <c r="I33" s="301"/>
      <c r="J33" s="301"/>
      <c r="R33" s="16"/>
      <c r="Z33" s="15"/>
      <c r="AA33" s="15"/>
      <c r="AB33" s="15"/>
      <c r="AC33" s="16"/>
      <c r="AD33" s="16"/>
      <c r="AE33" s="16"/>
      <c r="AF33" s="77" t="s">
        <v>47</v>
      </c>
      <c r="AG33" s="77" t="s">
        <v>73</v>
      </c>
      <c r="AH33" s="77" t="s">
        <v>71</v>
      </c>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22"/>
      <c r="CD33" s="15"/>
      <c r="CE33" s="83"/>
      <c r="CF33" s="83"/>
      <c r="CG33" s="83"/>
      <c r="CH33" s="46"/>
      <c r="CI33" s="27"/>
      <c r="CJ33" s="46"/>
      <c r="CK33" s="46"/>
    </row>
    <row r="34" spans="1:89" ht="15" customHeight="1" thickBot="1" x14ac:dyDescent="0.3">
      <c r="A34" s="16"/>
      <c r="B34" s="16"/>
      <c r="C34" s="16"/>
      <c r="D34" s="16"/>
      <c r="E34" s="42"/>
      <c r="F34" s="16"/>
      <c r="G34" s="16"/>
      <c r="H34" s="16"/>
      <c r="AC34" s="444" t="s">
        <v>105</v>
      </c>
      <c r="AD34" s="444"/>
      <c r="AE34" s="445"/>
      <c r="AF34" s="390">
        <f>Q28</f>
        <v>150</v>
      </c>
      <c r="AG34" s="391">
        <f>Q30</f>
        <v>2.5</v>
      </c>
      <c r="AH34" s="350">
        <f>Q31</f>
        <v>0.10416666666666667</v>
      </c>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22"/>
      <c r="CD34" s="15"/>
      <c r="CE34" s="83"/>
      <c r="CF34" s="83"/>
      <c r="CG34" s="83"/>
      <c r="CH34" s="46"/>
      <c r="CI34" s="27"/>
      <c r="CJ34" s="46"/>
      <c r="CK34" s="46"/>
    </row>
    <row r="35" spans="1:89" ht="15.75" thickBot="1" x14ac:dyDescent="0.3">
      <c r="B35" s="16"/>
      <c r="C35" s="16"/>
      <c r="D35" s="405" t="s">
        <v>100</v>
      </c>
      <c r="E35" s="405"/>
      <c r="F35" s="405"/>
      <c r="G35" s="405"/>
      <c r="H35" s="406"/>
      <c r="I35" s="407">
        <f>IFERROR(L28/G28,0)</f>
        <v>66.666666666666671</v>
      </c>
      <c r="P35" s="152" t="s">
        <v>109</v>
      </c>
      <c r="Q35" s="152"/>
      <c r="AB35" s="16"/>
      <c r="AC35" s="444"/>
      <c r="AD35" s="444"/>
      <c r="AE35" s="445"/>
      <c r="AF35" s="390"/>
      <c r="AG35" s="391"/>
      <c r="AH35" s="350"/>
      <c r="AN35" s="16"/>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6"/>
      <c r="CA35" s="16"/>
      <c r="CB35" s="16"/>
      <c r="CC35" s="122"/>
      <c r="CD35" s="15"/>
      <c r="CE35" s="84"/>
      <c r="CF35" s="84"/>
      <c r="CG35" s="84"/>
      <c r="CH35" s="46"/>
      <c r="CI35" s="27"/>
      <c r="CJ35" s="46"/>
      <c r="CK35" s="46"/>
    </row>
    <row r="36" spans="1:89" ht="15" customHeight="1" thickBot="1" x14ac:dyDescent="0.3">
      <c r="B36" s="16"/>
      <c r="C36" s="16"/>
      <c r="D36" s="405"/>
      <c r="E36" s="405"/>
      <c r="F36" s="405"/>
      <c r="G36" s="405"/>
      <c r="H36" s="406"/>
      <c r="I36" s="408"/>
      <c r="J36" s="16"/>
      <c r="K36" s="388" t="s">
        <v>101</v>
      </c>
      <c r="L36" s="388"/>
      <c r="M36" s="388"/>
      <c r="N36" s="389"/>
      <c r="O36" s="478">
        <f>COUNTIFS(Z15:Z26,"&gt;0",CF15:CF26,"APROBACION")</f>
        <v>1</v>
      </c>
      <c r="P36" s="205">
        <f>COUNTIFS(Z15:Z26,"&gt;0",CF15:CF26,"SUSPENDIDO")</f>
        <v>0</v>
      </c>
      <c r="Q36" s="169"/>
      <c r="R36" s="371" t="s">
        <v>108</v>
      </c>
      <c r="S36" s="371"/>
      <c r="T36" s="371"/>
      <c r="U36" s="371"/>
      <c r="V36" s="480">
        <f>P36+P37</f>
        <v>0</v>
      </c>
      <c r="W36" s="210"/>
      <c r="X36" s="140"/>
      <c r="Y36" s="16"/>
      <c r="Z36" s="16"/>
      <c r="AA36" s="16"/>
      <c r="AB36" s="16"/>
      <c r="AC36" s="443" t="s">
        <v>72</v>
      </c>
      <c r="AD36" s="443"/>
      <c r="AE36" s="451"/>
      <c r="AF36" s="473">
        <f>(L28+M28+N28+S28+V28+T28+U28)</f>
        <v>2290</v>
      </c>
      <c r="AG36" s="446">
        <f>(L30+M30+N30+S30+V30+T30+U30)</f>
        <v>38.166666666666664</v>
      </c>
      <c r="AH36" s="446">
        <f>(L31+M31+N31+S31+V31+T31+U31)</f>
        <v>1.5902777777777779</v>
      </c>
      <c r="AN36" s="16"/>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6"/>
      <c r="CA36" s="16"/>
      <c r="CB36" s="16"/>
      <c r="CC36" s="122"/>
      <c r="CD36" s="15"/>
      <c r="CE36" s="83"/>
      <c r="CF36" s="83"/>
      <c r="CG36" s="83"/>
      <c r="CH36" s="46"/>
      <c r="CI36" s="27"/>
      <c r="CJ36" s="46"/>
      <c r="CK36" s="46"/>
    </row>
    <row r="37" spans="1:89" ht="15.75" thickBot="1" x14ac:dyDescent="0.3">
      <c r="A37" s="16"/>
      <c r="B37" s="16"/>
      <c r="C37" s="16"/>
      <c r="D37" s="16"/>
      <c r="E37" s="42"/>
      <c r="F37" s="16"/>
      <c r="G37" s="16"/>
      <c r="H37" s="16"/>
      <c r="I37" s="16"/>
      <c r="J37" s="16"/>
      <c r="K37" s="371" t="s">
        <v>107</v>
      </c>
      <c r="L37" s="371"/>
      <c r="M37" s="371"/>
      <c r="N37" s="371"/>
      <c r="O37" s="479">
        <f>COUNTIFS(CF15:CF26,"REPETICION")+COUNTIFS(CF15:CF26,"PROCESO")</f>
        <v>9</v>
      </c>
      <c r="P37" s="205">
        <f>COUNTIFS(Z15:Z27,"=0",CF15:CF27,"SUSPENDIDO")</f>
        <v>0</v>
      </c>
      <c r="Q37" s="169"/>
      <c r="R37" s="16"/>
      <c r="Z37" s="16"/>
      <c r="AA37" s="16"/>
      <c r="AB37" s="16"/>
      <c r="AC37" s="443"/>
      <c r="AD37" s="443"/>
      <c r="AE37" s="451"/>
      <c r="AF37" s="474"/>
      <c r="AG37" s="447"/>
      <c r="AH37" s="447"/>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22"/>
      <c r="CD37" s="16"/>
      <c r="CE37" s="85"/>
      <c r="CF37" s="85"/>
      <c r="CG37" s="85"/>
      <c r="CH37" s="46"/>
      <c r="CI37" s="27"/>
      <c r="CJ37" s="46"/>
      <c r="CK37" s="46"/>
    </row>
    <row r="38" spans="1:89" ht="35.25" customHeight="1" x14ac:dyDescent="0.25">
      <c r="A38" s="16"/>
      <c r="B38" s="16"/>
      <c r="C38" s="16"/>
      <c r="D38" s="16"/>
      <c r="E38" s="42"/>
      <c r="F38" s="16"/>
      <c r="G38" s="16"/>
      <c r="H38" s="16"/>
      <c r="I38" s="16"/>
      <c r="J38" s="16"/>
      <c r="K38" s="442"/>
      <c r="L38" s="442"/>
      <c r="M38" s="442"/>
      <c r="N38" s="442"/>
      <c r="O38" s="153"/>
      <c r="P38" s="153"/>
      <c r="Q38" s="153"/>
      <c r="R38" s="16"/>
      <c r="AB38" s="16"/>
      <c r="AC38" s="443" t="s">
        <v>74</v>
      </c>
      <c r="AD38" s="443"/>
      <c r="AE38" s="443"/>
      <c r="AF38" s="87">
        <f>(O28+P28+R28+W28+X28+Y28+Z28+AB28+AA28)</f>
        <v>1330</v>
      </c>
      <c r="AG38" s="88">
        <f>(O30+P30+R30+W30+X30+Y30+Z30+AB30+AA30)</f>
        <v>22.166666666666664</v>
      </c>
      <c r="AH38" s="88">
        <f>(O31+P31+R31+W31+X31+Y31+Z31+AB31+AA31)</f>
        <v>0.92361111111111105</v>
      </c>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22"/>
      <c r="CD38" s="16"/>
      <c r="CE38" s="85"/>
      <c r="CF38" s="85"/>
      <c r="CG38" s="85"/>
      <c r="CH38" s="46"/>
      <c r="CI38" s="27"/>
      <c r="CJ38" s="46"/>
      <c r="CK38" s="46"/>
    </row>
    <row r="39" spans="1:89" ht="35.25" customHeight="1" x14ac:dyDescent="0.25">
      <c r="A39" s="16"/>
      <c r="B39" s="16"/>
      <c r="C39" s="16"/>
      <c r="D39" s="16"/>
      <c r="E39" s="42"/>
      <c r="F39" s="16"/>
      <c r="G39" s="16"/>
      <c r="H39" s="16"/>
      <c r="I39" s="16"/>
      <c r="J39" s="16"/>
      <c r="K39" s="168"/>
      <c r="L39" s="168"/>
      <c r="M39" s="168"/>
      <c r="N39" s="168"/>
      <c r="O39" s="153"/>
      <c r="P39" s="153"/>
      <c r="Q39" s="153"/>
      <c r="R39" s="16"/>
      <c r="AB39" s="16"/>
      <c r="AC39" s="443" t="s">
        <v>116</v>
      </c>
      <c r="AD39" s="443"/>
      <c r="AE39" s="443"/>
      <c r="AF39" s="87">
        <f>AC28</f>
        <v>21914</v>
      </c>
      <c r="AG39" s="88">
        <f>AC30</f>
        <v>365.23333333333335</v>
      </c>
      <c r="AH39" s="88">
        <f>AC31</f>
        <v>15.218055555555557</v>
      </c>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22"/>
      <c r="CD39" s="16"/>
      <c r="CE39" s="85"/>
      <c r="CF39" s="85"/>
      <c r="CG39" s="85"/>
      <c r="CH39" s="46"/>
      <c r="CI39" s="27"/>
      <c r="CJ39" s="46"/>
      <c r="CK39" s="46"/>
    </row>
    <row r="40" spans="1:89" ht="39.75" customHeight="1" x14ac:dyDescent="0.25">
      <c r="A40" s="16"/>
      <c r="B40" s="16"/>
      <c r="C40" s="16"/>
      <c r="D40" s="16"/>
      <c r="E40" s="42"/>
      <c r="F40" s="16"/>
      <c r="G40" s="16"/>
      <c r="H40" s="16"/>
      <c r="I40" s="16"/>
      <c r="J40" s="16"/>
      <c r="R40" s="16"/>
      <c r="Z40" s="16"/>
      <c r="AA40" s="16"/>
      <c r="AB40" s="16"/>
      <c r="AC40" s="444" t="s">
        <v>97</v>
      </c>
      <c r="AD40" s="444"/>
      <c r="AE40" s="445"/>
      <c r="AF40" s="90">
        <f>AE28</f>
        <v>3116.2</v>
      </c>
      <c r="AG40" s="89">
        <f>AE30</f>
        <v>51.93666666666666</v>
      </c>
      <c r="AH40" s="74">
        <f>AE31</f>
        <v>2.1640277777777777</v>
      </c>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22"/>
      <c r="CD40" s="16"/>
      <c r="CE40" s="85"/>
      <c r="CF40" s="85"/>
      <c r="CG40" s="85"/>
      <c r="CH40" s="46"/>
      <c r="CI40" s="27"/>
      <c r="CJ40" s="46"/>
      <c r="CK40" s="46"/>
    </row>
    <row r="41" spans="1:89" x14ac:dyDescent="0.25">
      <c r="A41" s="16"/>
      <c r="B41" s="16"/>
      <c r="C41" s="16"/>
      <c r="D41" s="16"/>
      <c r="E41" s="42"/>
      <c r="F41" s="16"/>
      <c r="G41" s="16"/>
      <c r="H41" s="16"/>
      <c r="I41" s="16"/>
      <c r="J41" s="16"/>
      <c r="R41" s="16"/>
      <c r="X41" s="16"/>
      <c r="Y41" s="16"/>
      <c r="Z41" s="16"/>
      <c r="AA41" s="16"/>
      <c r="AB41" s="16"/>
      <c r="AC41" s="16"/>
      <c r="AD41" s="471" t="s">
        <v>20</v>
      </c>
      <c r="AE41" s="472"/>
      <c r="AF41" s="76">
        <f>SUM(AF34:AF40)</f>
        <v>28800.2</v>
      </c>
      <c r="AG41" s="76">
        <f t="shared" ref="AG41:AH41" si="101">SUM(AG34:AG40)</f>
        <v>480.00333333333333</v>
      </c>
      <c r="AH41" s="78">
        <f t="shared" si="101"/>
        <v>20.000138888888891</v>
      </c>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85"/>
      <c r="CF41" s="85"/>
      <c r="CG41" s="85"/>
      <c r="CH41" s="28"/>
      <c r="CI41" s="27"/>
      <c r="CJ41" s="27"/>
      <c r="CK41" s="27"/>
    </row>
    <row r="42" spans="1:89" x14ac:dyDescent="0.25">
      <c r="A42" s="16"/>
      <c r="B42" s="16"/>
      <c r="C42" s="16"/>
      <c r="D42" s="16"/>
      <c r="E42" s="42"/>
      <c r="F42" s="16"/>
      <c r="G42" s="16"/>
      <c r="H42" s="16"/>
      <c r="I42" s="16"/>
      <c r="J42" s="16"/>
      <c r="R42" s="16"/>
      <c r="X42" s="16"/>
      <c r="Y42" s="16"/>
      <c r="Z42" s="16"/>
      <c r="AA42" s="16"/>
      <c r="AB42" s="16"/>
      <c r="AC42" s="16"/>
      <c r="AD42" s="16"/>
      <c r="AE42" s="16"/>
      <c r="AF42" s="16"/>
      <c r="AG42" s="16"/>
      <c r="AH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85"/>
      <c r="CF42" s="85"/>
      <c r="CG42" s="85"/>
      <c r="CH42" s="28"/>
      <c r="CI42" s="27"/>
      <c r="CJ42" s="27"/>
      <c r="CK42" s="27"/>
    </row>
    <row r="43" spans="1:89" x14ac:dyDescent="0.25">
      <c r="A43" s="16"/>
      <c r="B43" s="16"/>
      <c r="C43" s="16"/>
      <c r="D43" s="16"/>
      <c r="E43" s="42"/>
      <c r="F43" s="16"/>
      <c r="G43" s="16"/>
      <c r="H43" s="16"/>
      <c r="I43" s="16"/>
      <c r="J43" s="16"/>
      <c r="R43" s="16"/>
      <c r="S43" s="16"/>
      <c r="T43" s="16"/>
      <c r="U43" s="16"/>
      <c r="V43" s="16"/>
      <c r="W43" s="16"/>
      <c r="X43" s="16"/>
      <c r="Y43" s="16"/>
      <c r="Z43" s="16"/>
      <c r="AA43" s="16"/>
      <c r="AB43" s="16"/>
      <c r="AC43" s="16"/>
      <c r="AD43" s="16"/>
      <c r="AE43" s="16"/>
      <c r="AF43" s="16"/>
      <c r="AG43" s="16"/>
      <c r="AH43" s="16"/>
      <c r="AI43" s="16"/>
      <c r="AJ43" s="16"/>
      <c r="AK43" s="16"/>
      <c r="AL43" s="16"/>
      <c r="AM43" s="43"/>
      <c r="AN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85"/>
      <c r="CF43" s="85"/>
      <c r="CG43" s="85"/>
      <c r="CH43" s="28"/>
      <c r="CI43" s="27"/>
      <c r="CJ43" s="27"/>
      <c r="CK43" s="27"/>
    </row>
    <row r="44" spans="1:89" x14ac:dyDescent="0.25">
      <c r="A44" s="16"/>
      <c r="B44" s="16"/>
      <c r="C44" s="16"/>
      <c r="D44" s="16"/>
      <c r="E44" s="42"/>
      <c r="F44" s="16"/>
      <c r="G44" s="16"/>
      <c r="H44" s="16"/>
      <c r="I44" s="16"/>
      <c r="J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85"/>
      <c r="CF44" s="85"/>
      <c r="CG44" s="85"/>
      <c r="CH44" s="28"/>
      <c r="CI44" s="27"/>
      <c r="CJ44" s="27"/>
      <c r="CK44" s="27"/>
    </row>
    <row r="45" spans="1:89" x14ac:dyDescent="0.25">
      <c r="A45" s="16"/>
      <c r="B45" s="16"/>
      <c r="C45" s="16"/>
      <c r="D45" s="16"/>
      <c r="E45" s="42"/>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85"/>
      <c r="CF45" s="85"/>
      <c r="CG45" s="85"/>
      <c r="CH45" s="28"/>
      <c r="CI45" s="27"/>
      <c r="CJ45" s="27"/>
      <c r="CK45" s="27"/>
    </row>
    <row r="46" spans="1:89" x14ac:dyDescent="0.25">
      <c r="A46" s="16"/>
      <c r="B46" s="16"/>
      <c r="C46" s="16"/>
      <c r="D46" s="16"/>
      <c r="E46" s="42"/>
      <c r="F46" s="16"/>
      <c r="G46" s="16"/>
      <c r="H46" s="16"/>
      <c r="I46" s="16"/>
      <c r="J46" s="16"/>
      <c r="L46" s="67"/>
      <c r="M46" s="67"/>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85"/>
      <c r="CF46" s="85"/>
      <c r="CG46" s="85"/>
      <c r="CH46" s="28"/>
      <c r="CI46" s="27"/>
      <c r="CJ46" s="27"/>
      <c r="CK46" s="27"/>
    </row>
    <row r="47" spans="1:89" x14ac:dyDescent="0.25">
      <c r="A47" s="16"/>
      <c r="B47" s="16"/>
      <c r="C47" s="16"/>
      <c r="D47" s="16"/>
      <c r="E47" s="42"/>
      <c r="F47" s="16"/>
      <c r="G47" s="16"/>
      <c r="H47" s="16"/>
      <c r="I47" s="16"/>
      <c r="J47" s="16"/>
      <c r="K47" s="67"/>
      <c r="L47" s="67"/>
      <c r="M47" s="67"/>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85"/>
      <c r="CF47" s="85"/>
      <c r="CG47" s="85"/>
      <c r="CH47" s="28"/>
      <c r="CI47" s="27"/>
      <c r="CJ47" s="27"/>
      <c r="CK47" s="27"/>
    </row>
    <row r="48" spans="1:89" x14ac:dyDescent="0.25">
      <c r="A48" s="16"/>
      <c r="B48" s="16"/>
      <c r="C48" s="16"/>
      <c r="D48" s="16"/>
      <c r="E48" s="42"/>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85"/>
      <c r="CF48" s="85"/>
      <c r="CG48" s="85"/>
      <c r="CH48" s="28"/>
      <c r="CI48" s="27"/>
      <c r="CJ48" s="27"/>
      <c r="CK48" s="27"/>
    </row>
    <row r="49" spans="1:89" x14ac:dyDescent="0.25">
      <c r="A49" s="16"/>
      <c r="B49" s="16"/>
      <c r="C49" s="16"/>
      <c r="D49" s="16"/>
      <c r="E49" s="42"/>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85"/>
      <c r="CF49" s="85"/>
      <c r="CG49" s="85"/>
      <c r="CH49" s="28"/>
      <c r="CI49" s="27"/>
      <c r="CJ49" s="27"/>
      <c r="CK49" s="27"/>
    </row>
    <row r="50" spans="1:89" x14ac:dyDescent="0.25">
      <c r="A50" s="16"/>
      <c r="B50" s="16"/>
      <c r="C50" s="16"/>
      <c r="D50" s="16"/>
      <c r="E50" s="42"/>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85"/>
      <c r="CF50" s="85"/>
      <c r="CG50" s="85"/>
      <c r="CH50" s="28"/>
      <c r="CI50" s="27"/>
      <c r="CJ50" s="27"/>
      <c r="CK50" s="27"/>
    </row>
    <row r="51" spans="1:89" x14ac:dyDescent="0.25">
      <c r="A51" s="16"/>
      <c r="B51" s="16"/>
      <c r="C51" s="16"/>
      <c r="D51" s="16"/>
      <c r="E51" s="42"/>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85"/>
      <c r="CF51" s="85"/>
      <c r="CG51" s="85"/>
      <c r="CH51" s="28"/>
      <c r="CI51" s="27"/>
      <c r="CJ51" s="27"/>
      <c r="CK51" s="27"/>
    </row>
    <row r="52" spans="1:89" x14ac:dyDescent="0.25">
      <c r="A52" s="16"/>
      <c r="B52" s="16"/>
      <c r="C52" s="16"/>
      <c r="D52" s="16"/>
      <c r="E52" s="42"/>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85"/>
      <c r="CF52" s="85"/>
      <c r="CG52" s="85"/>
      <c r="CH52" s="28"/>
      <c r="CI52" s="27"/>
      <c r="CJ52" s="27"/>
      <c r="CK52" s="27"/>
    </row>
    <row r="53" spans="1:89" x14ac:dyDescent="0.25">
      <c r="A53" s="16"/>
      <c r="B53" s="16"/>
      <c r="C53" s="16"/>
      <c r="D53" s="16"/>
      <c r="E53" s="42"/>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85"/>
      <c r="CF53" s="85"/>
      <c r="CG53" s="85"/>
      <c r="CH53" s="28"/>
      <c r="CI53" s="27"/>
      <c r="CJ53" s="27"/>
      <c r="CK53" s="27"/>
    </row>
    <row r="54" spans="1:89" x14ac:dyDescent="0.25">
      <c r="A54" s="16"/>
      <c r="B54" s="16"/>
      <c r="C54" s="16"/>
      <c r="D54" s="16"/>
      <c r="E54" s="42"/>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85"/>
      <c r="CF54" s="85"/>
      <c r="CG54" s="85"/>
      <c r="CH54" s="28"/>
      <c r="CI54" s="27"/>
      <c r="CJ54" s="27"/>
      <c r="CK54" s="27"/>
    </row>
    <row r="55" spans="1:89" x14ac:dyDescent="0.25">
      <c r="A55" s="16"/>
      <c r="B55" s="16"/>
      <c r="C55" s="16"/>
      <c r="D55" s="16"/>
      <c r="E55" s="42"/>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85"/>
      <c r="CF55" s="85"/>
      <c r="CG55" s="85"/>
      <c r="CH55" s="28"/>
      <c r="CI55" s="27"/>
      <c r="CJ55" s="27"/>
      <c r="CK55" s="27"/>
    </row>
    <row r="56" spans="1:89" x14ac:dyDescent="0.25">
      <c r="A56" s="16"/>
      <c r="B56" s="16"/>
      <c r="C56" s="16"/>
      <c r="D56" s="16"/>
      <c r="E56" s="42"/>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85"/>
      <c r="CF56" s="85"/>
      <c r="CG56" s="85"/>
      <c r="CH56" s="28"/>
      <c r="CI56" s="27"/>
      <c r="CJ56" s="27"/>
      <c r="CK56" s="27"/>
    </row>
    <row r="57" spans="1:89" x14ac:dyDescent="0.25">
      <c r="A57" s="16"/>
      <c r="B57" s="16"/>
      <c r="C57" s="16"/>
      <c r="D57" s="16"/>
      <c r="E57" s="42"/>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85"/>
      <c r="CF57" s="85"/>
      <c r="CG57" s="85"/>
      <c r="CH57" s="28"/>
      <c r="CI57" s="27"/>
      <c r="CJ57" s="27"/>
      <c r="CK57" s="27"/>
    </row>
    <row r="58" spans="1:89" x14ac:dyDescent="0.25">
      <c r="A58" s="16"/>
      <c r="B58" s="16"/>
      <c r="C58" s="16"/>
      <c r="D58" s="16"/>
      <c r="E58" s="42"/>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85"/>
      <c r="CF58" s="85"/>
      <c r="CG58" s="85"/>
      <c r="CH58" s="28"/>
      <c r="CI58" s="27"/>
      <c r="CJ58" s="27"/>
      <c r="CK58" s="27"/>
    </row>
    <row r="59" spans="1:89" x14ac:dyDescent="0.25">
      <c r="A59" s="16"/>
      <c r="B59" s="16"/>
      <c r="C59" s="16"/>
      <c r="D59" s="16"/>
      <c r="E59" s="42"/>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85"/>
      <c r="CF59" s="85"/>
      <c r="CG59" s="85"/>
      <c r="CH59" s="28"/>
      <c r="CI59" s="27"/>
      <c r="CJ59" s="27"/>
      <c r="CK59" s="27"/>
    </row>
    <row r="60" spans="1:89" x14ac:dyDescent="0.25">
      <c r="A60" s="16"/>
      <c r="B60" s="16"/>
      <c r="C60" s="16"/>
      <c r="D60" s="16"/>
      <c r="E60" s="42"/>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85"/>
      <c r="CF60" s="85"/>
      <c r="CG60" s="85"/>
      <c r="CH60" s="28"/>
      <c r="CI60" s="27"/>
      <c r="CJ60" s="27"/>
      <c r="CK60" s="27"/>
    </row>
    <row r="61" spans="1:89" x14ac:dyDescent="0.25">
      <c r="A61" s="16"/>
      <c r="B61" s="16"/>
      <c r="C61" s="16"/>
      <c r="D61" s="16"/>
      <c r="E61" s="42"/>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85"/>
      <c r="CF61" s="85"/>
      <c r="CG61" s="85"/>
      <c r="CH61" s="28"/>
      <c r="CI61" s="27"/>
      <c r="CJ61" s="27"/>
      <c r="CK61" s="27"/>
    </row>
    <row r="62" spans="1:89" x14ac:dyDescent="0.25">
      <c r="A62" s="16"/>
      <c r="B62" s="16"/>
      <c r="C62" s="16"/>
      <c r="D62" s="16"/>
      <c r="E62" s="42"/>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85"/>
      <c r="CF62" s="85"/>
      <c r="CG62" s="85"/>
      <c r="CH62" s="28"/>
      <c r="CI62" s="27"/>
      <c r="CJ62" s="27"/>
      <c r="CK62" s="27"/>
    </row>
    <row r="63" spans="1:89" x14ac:dyDescent="0.25">
      <c r="A63" s="16"/>
      <c r="B63" s="16"/>
      <c r="C63" s="16"/>
      <c r="D63" s="16"/>
      <c r="E63" s="42"/>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85"/>
      <c r="CF63" s="85"/>
      <c r="CG63" s="85"/>
      <c r="CH63" s="28"/>
      <c r="CI63" s="27"/>
      <c r="CJ63" s="27"/>
      <c r="CK63" s="27"/>
    </row>
    <row r="64" spans="1:89" x14ac:dyDescent="0.25">
      <c r="A64" s="16"/>
      <c r="B64" s="16"/>
      <c r="C64" s="16"/>
      <c r="D64" s="16"/>
      <c r="E64" s="42"/>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85"/>
      <c r="CF64" s="85"/>
      <c r="CG64" s="85"/>
      <c r="CH64" s="28"/>
      <c r="CI64" s="27"/>
      <c r="CJ64" s="27"/>
      <c r="CK64" s="27"/>
    </row>
    <row r="65" spans="1:89" x14ac:dyDescent="0.25">
      <c r="A65" s="16"/>
      <c r="B65" s="16"/>
      <c r="C65" s="16"/>
      <c r="D65" s="16"/>
      <c r="E65" s="42"/>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85"/>
      <c r="CF65" s="85"/>
      <c r="CG65" s="85"/>
      <c r="CH65" s="28"/>
      <c r="CI65" s="27"/>
      <c r="CJ65" s="27"/>
      <c r="CK65" s="27"/>
    </row>
    <row r="66" spans="1:89" x14ac:dyDescent="0.25">
      <c r="A66" s="16"/>
      <c r="B66" s="16"/>
      <c r="C66" s="16"/>
      <c r="D66" s="16"/>
      <c r="E66" s="42"/>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85"/>
      <c r="CF66" s="85"/>
      <c r="CG66" s="85"/>
      <c r="CH66" s="28"/>
      <c r="CI66" s="27"/>
      <c r="CJ66" s="27"/>
      <c r="CK66" s="27"/>
    </row>
    <row r="67" spans="1:89" x14ac:dyDescent="0.25">
      <c r="A67" s="16"/>
      <c r="B67" s="16"/>
      <c r="C67" s="16"/>
      <c r="D67" s="16"/>
      <c r="E67" s="42"/>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85"/>
      <c r="CF67" s="85"/>
      <c r="CG67" s="85"/>
      <c r="CH67" s="28"/>
      <c r="CI67" s="27"/>
      <c r="CJ67" s="27"/>
      <c r="CK67" s="27"/>
    </row>
    <row r="68" spans="1:89" x14ac:dyDescent="0.25">
      <c r="A68" s="16"/>
      <c r="B68" s="16"/>
      <c r="C68" s="16"/>
      <c r="D68" s="16"/>
      <c r="E68" s="42"/>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85"/>
      <c r="CF68" s="85"/>
      <c r="CG68" s="85"/>
      <c r="CH68" s="28"/>
      <c r="CI68" s="27"/>
      <c r="CJ68" s="27"/>
      <c r="CK68" s="27"/>
    </row>
    <row r="69" spans="1:89" x14ac:dyDescent="0.25">
      <c r="A69" s="16"/>
      <c r="B69" s="16"/>
      <c r="C69" s="16"/>
      <c r="D69" s="16"/>
      <c r="E69" s="42"/>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85"/>
      <c r="CF69" s="85"/>
      <c r="CG69" s="85"/>
      <c r="CH69" s="28"/>
      <c r="CI69" s="27"/>
      <c r="CJ69" s="27"/>
      <c r="CK69" s="27"/>
    </row>
    <row r="70" spans="1:89" x14ac:dyDescent="0.25">
      <c r="A70" s="16"/>
      <c r="B70" s="16"/>
      <c r="C70" s="16"/>
      <c r="D70" s="16"/>
      <c r="E70" s="42"/>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85"/>
      <c r="CF70" s="85"/>
      <c r="CG70" s="85"/>
      <c r="CH70" s="28"/>
      <c r="CI70" s="27"/>
      <c r="CJ70" s="27"/>
      <c r="CK70" s="27"/>
    </row>
    <row r="71" spans="1:89" x14ac:dyDescent="0.25">
      <c r="A71" s="16"/>
      <c r="B71" s="16"/>
      <c r="C71" s="16"/>
      <c r="D71" s="16"/>
      <c r="E71" s="42"/>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85"/>
      <c r="CF71" s="85"/>
      <c r="CG71" s="85"/>
      <c r="CH71" s="28"/>
      <c r="CI71" s="27"/>
      <c r="CJ71" s="27"/>
      <c r="CK71" s="27"/>
    </row>
    <row r="72" spans="1:89" x14ac:dyDescent="0.25">
      <c r="A72" s="16"/>
      <c r="B72" s="16"/>
      <c r="C72" s="16"/>
      <c r="D72" s="16"/>
      <c r="E72" s="42"/>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85"/>
      <c r="CF72" s="85"/>
      <c r="CG72" s="85"/>
      <c r="CH72" s="28"/>
      <c r="CI72" s="27"/>
      <c r="CJ72" s="27"/>
      <c r="CK72" s="27"/>
    </row>
    <row r="73" spans="1:89" x14ac:dyDescent="0.25">
      <c r="A73" s="16"/>
      <c r="B73" s="16"/>
      <c r="C73" s="16"/>
      <c r="D73" s="16"/>
      <c r="E73" s="42"/>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85"/>
      <c r="CF73" s="85"/>
      <c r="CG73" s="85"/>
      <c r="CH73" s="28"/>
      <c r="CI73" s="27"/>
      <c r="CJ73" s="27"/>
      <c r="CK73" s="27"/>
    </row>
    <row r="74" spans="1:89" x14ac:dyDescent="0.25">
      <c r="A74" s="16"/>
      <c r="B74" s="16"/>
      <c r="C74" s="16"/>
      <c r="D74" s="16"/>
      <c r="E74" s="42"/>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85"/>
      <c r="CF74" s="85"/>
      <c r="CG74" s="85"/>
      <c r="CH74" s="28"/>
      <c r="CI74" s="27"/>
      <c r="CJ74" s="27"/>
      <c r="CK74" s="27"/>
    </row>
    <row r="75" spans="1:89" x14ac:dyDescent="0.25">
      <c r="A75" s="16"/>
      <c r="B75" s="16"/>
      <c r="C75" s="16"/>
      <c r="D75" s="16"/>
      <c r="E75" s="42"/>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85"/>
      <c r="CF75" s="85"/>
      <c r="CG75" s="85"/>
      <c r="CH75" s="28"/>
      <c r="CI75" s="27"/>
      <c r="CJ75" s="27"/>
      <c r="CK75" s="27"/>
    </row>
    <row r="76" spans="1:89" x14ac:dyDescent="0.25">
      <c r="A76" s="16"/>
      <c r="B76" s="16"/>
      <c r="C76" s="16"/>
      <c r="D76" s="16"/>
      <c r="E76" s="42"/>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85"/>
      <c r="CF76" s="85"/>
      <c r="CG76" s="85"/>
      <c r="CH76" s="28"/>
      <c r="CI76" s="27"/>
      <c r="CJ76" s="27"/>
      <c r="CK76" s="27"/>
    </row>
    <row r="77" spans="1:89" x14ac:dyDescent="0.25">
      <c r="A77" s="16"/>
      <c r="B77" s="16"/>
      <c r="C77" s="16"/>
      <c r="D77" s="16"/>
      <c r="E77" s="42"/>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c r="BP77" s="16"/>
      <c r="BQ77" s="16"/>
      <c r="BR77" s="16"/>
      <c r="BS77" s="16"/>
      <c r="BT77" s="16"/>
      <c r="BU77" s="16"/>
      <c r="BV77" s="16"/>
      <c r="BW77" s="16"/>
      <c r="BX77" s="16"/>
      <c r="BY77" s="16"/>
      <c r="BZ77" s="16"/>
      <c r="CA77" s="16"/>
      <c r="CB77" s="16"/>
      <c r="CC77" s="16"/>
      <c r="CD77" s="16"/>
      <c r="CE77" s="85"/>
      <c r="CF77" s="85"/>
      <c r="CG77" s="85"/>
      <c r="CH77" s="28"/>
      <c r="CI77" s="27"/>
      <c r="CJ77" s="27"/>
      <c r="CK77" s="27"/>
    </row>
    <row r="78" spans="1:89" x14ac:dyDescent="0.25">
      <c r="A78" s="16"/>
      <c r="B78" s="16"/>
      <c r="C78" s="16"/>
      <c r="D78" s="16"/>
      <c r="E78" s="42"/>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c r="BW78" s="16"/>
      <c r="BX78" s="16"/>
      <c r="BY78" s="16"/>
      <c r="BZ78" s="16"/>
      <c r="CA78" s="16"/>
      <c r="CB78" s="16"/>
      <c r="CC78" s="16"/>
      <c r="CD78" s="16"/>
      <c r="CE78" s="85"/>
      <c r="CF78" s="85"/>
      <c r="CG78" s="85"/>
      <c r="CH78" s="28"/>
      <c r="CI78" s="27"/>
      <c r="CJ78" s="27"/>
      <c r="CK78" s="27"/>
    </row>
    <row r="79" spans="1:89" x14ac:dyDescent="0.25">
      <c r="A79" s="16"/>
      <c r="B79" s="16"/>
      <c r="C79" s="16"/>
      <c r="D79" s="16"/>
      <c r="E79" s="42"/>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6"/>
      <c r="CE79" s="85"/>
      <c r="CF79" s="85"/>
      <c r="CG79" s="85"/>
      <c r="CH79" s="28"/>
      <c r="CI79" s="27"/>
      <c r="CJ79" s="27"/>
      <c r="CK79" s="27"/>
    </row>
    <row r="80" spans="1:89" x14ac:dyDescent="0.25">
      <c r="A80" s="16"/>
      <c r="B80" s="16"/>
      <c r="C80" s="16"/>
      <c r="D80" s="16"/>
      <c r="E80" s="42"/>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85"/>
      <c r="CF80" s="85"/>
      <c r="CG80" s="85"/>
      <c r="CH80" s="28"/>
      <c r="CI80" s="27"/>
      <c r="CJ80" s="27"/>
      <c r="CK80" s="27"/>
    </row>
    <row r="81" spans="1:89" x14ac:dyDescent="0.25">
      <c r="A81" s="16"/>
      <c r="B81" s="16"/>
      <c r="C81" s="16"/>
      <c r="D81" s="16"/>
      <c r="E81" s="42"/>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85"/>
      <c r="CF81" s="85"/>
      <c r="CG81" s="85"/>
      <c r="CH81" s="28"/>
      <c r="CI81" s="27"/>
      <c r="CJ81" s="27"/>
      <c r="CK81" s="27"/>
    </row>
    <row r="82" spans="1:89" x14ac:dyDescent="0.25">
      <c r="A82" s="16"/>
      <c r="B82" s="16"/>
      <c r="C82" s="16"/>
      <c r="D82" s="16"/>
      <c r="E82" s="42"/>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85"/>
      <c r="CF82" s="85"/>
      <c r="CG82" s="85"/>
      <c r="CH82" s="28"/>
      <c r="CI82" s="27"/>
      <c r="CJ82" s="27"/>
      <c r="CK82" s="27"/>
    </row>
    <row r="83" spans="1:89" x14ac:dyDescent="0.25">
      <c r="A83" s="16"/>
      <c r="B83" s="16"/>
      <c r="C83" s="16"/>
      <c r="D83" s="16"/>
      <c r="E83" s="42"/>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85"/>
      <c r="CF83" s="85"/>
      <c r="CG83" s="85"/>
      <c r="CH83" s="28"/>
      <c r="CI83" s="27"/>
      <c r="CJ83" s="27"/>
      <c r="CK83" s="27"/>
    </row>
    <row r="84" spans="1:89" x14ac:dyDescent="0.25">
      <c r="A84" s="16"/>
      <c r="B84" s="16"/>
      <c r="C84" s="16"/>
      <c r="D84" s="16"/>
      <c r="E84" s="42"/>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6"/>
      <c r="CD84" s="16"/>
      <c r="CE84" s="85"/>
      <c r="CF84" s="85"/>
      <c r="CG84" s="85"/>
      <c r="CH84" s="28"/>
      <c r="CI84" s="27"/>
      <c r="CJ84" s="27"/>
      <c r="CK84" s="27"/>
    </row>
    <row r="85" spans="1:89" x14ac:dyDescent="0.25">
      <c r="A85" s="16"/>
      <c r="B85" s="16"/>
      <c r="C85" s="16"/>
      <c r="D85" s="16"/>
      <c r="E85" s="42"/>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6"/>
      <c r="CD85" s="16"/>
      <c r="CE85" s="85"/>
      <c r="CF85" s="85"/>
      <c r="CG85" s="85"/>
      <c r="CH85" s="28"/>
      <c r="CI85" s="27"/>
      <c r="CJ85" s="27"/>
      <c r="CK85" s="27"/>
    </row>
    <row r="86" spans="1:89" x14ac:dyDescent="0.25">
      <c r="A86" s="16"/>
      <c r="B86" s="16"/>
      <c r="C86" s="16"/>
      <c r="D86" s="16"/>
      <c r="E86" s="42"/>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85"/>
      <c r="CF86" s="85"/>
      <c r="CG86" s="85"/>
      <c r="CH86" s="28"/>
      <c r="CI86" s="27"/>
      <c r="CJ86" s="27"/>
      <c r="CK86" s="27"/>
    </row>
    <row r="87" spans="1:89" x14ac:dyDescent="0.25">
      <c r="A87" s="16"/>
      <c r="B87" s="16"/>
      <c r="C87" s="16"/>
      <c r="D87" s="16"/>
      <c r="E87" s="42"/>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85"/>
      <c r="CF87" s="85"/>
      <c r="CG87" s="85"/>
      <c r="CH87" s="28"/>
      <c r="CI87" s="27"/>
      <c r="CJ87" s="27"/>
      <c r="CK87" s="27"/>
    </row>
    <row r="88" spans="1:89" x14ac:dyDescent="0.25">
      <c r="A88" s="16"/>
      <c r="B88" s="16"/>
      <c r="C88" s="16"/>
      <c r="D88" s="16"/>
      <c r="E88" s="42"/>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85"/>
      <c r="CF88" s="85"/>
      <c r="CG88" s="85"/>
      <c r="CH88" s="28"/>
      <c r="CI88" s="27"/>
      <c r="CJ88" s="27"/>
      <c r="CK88" s="27"/>
    </row>
    <row r="89" spans="1:89" x14ac:dyDescent="0.25">
      <c r="A89" s="16"/>
      <c r="B89" s="16"/>
      <c r="C89" s="16"/>
      <c r="D89" s="16"/>
      <c r="E89" s="42"/>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85"/>
      <c r="CF89" s="85"/>
      <c r="CG89" s="85"/>
      <c r="CH89" s="28"/>
      <c r="CI89" s="27"/>
      <c r="CJ89" s="27"/>
      <c r="CK89" s="27"/>
    </row>
    <row r="90" spans="1:89" x14ac:dyDescent="0.25">
      <c r="A90" s="16"/>
      <c r="B90" s="16"/>
      <c r="C90" s="16"/>
      <c r="D90" s="16"/>
      <c r="E90" s="42"/>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85"/>
      <c r="CF90" s="85"/>
      <c r="CG90" s="85"/>
      <c r="CH90" s="28"/>
      <c r="CI90" s="27"/>
      <c r="CJ90" s="27"/>
      <c r="CK90" s="27"/>
    </row>
    <row r="91" spans="1:89" x14ac:dyDescent="0.25">
      <c r="A91" s="16"/>
      <c r="B91" s="16"/>
      <c r="C91" s="16"/>
      <c r="D91" s="16"/>
      <c r="E91" s="42"/>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85"/>
      <c r="CF91" s="85"/>
      <c r="CG91" s="85"/>
      <c r="CH91" s="28"/>
      <c r="CI91" s="27"/>
      <c r="CJ91" s="27"/>
      <c r="CK91" s="27"/>
    </row>
    <row r="92" spans="1:89" x14ac:dyDescent="0.25">
      <c r="A92" s="16"/>
      <c r="B92" s="16"/>
      <c r="C92" s="16"/>
      <c r="D92" s="16"/>
      <c r="E92" s="42"/>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85"/>
      <c r="CF92" s="85"/>
      <c r="CG92" s="85"/>
      <c r="CH92" s="28"/>
      <c r="CI92" s="27"/>
      <c r="CJ92" s="27"/>
      <c r="CK92" s="27"/>
    </row>
    <row r="93" spans="1:89" x14ac:dyDescent="0.25">
      <c r="A93" s="16"/>
      <c r="B93" s="16"/>
      <c r="C93" s="16"/>
      <c r="D93" s="16"/>
      <c r="E93" s="42"/>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85"/>
      <c r="CF93" s="85"/>
      <c r="CG93" s="85"/>
      <c r="CH93" s="28"/>
      <c r="CI93" s="27"/>
      <c r="CJ93" s="27"/>
      <c r="CK93" s="27"/>
    </row>
    <row r="94" spans="1:89"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85"/>
      <c r="CF94" s="85"/>
      <c r="CG94" s="85"/>
      <c r="CH94" s="28"/>
      <c r="CI94" s="27"/>
      <c r="CJ94" s="27"/>
      <c r="CK94" s="27"/>
    </row>
    <row r="95" spans="1:89" x14ac:dyDescent="0.25">
      <c r="A95" s="16"/>
      <c r="B95" s="16"/>
      <c r="C95" s="16"/>
      <c r="D95" s="16"/>
      <c r="E95" s="42"/>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85"/>
      <c r="CF95" s="85"/>
      <c r="CG95" s="85"/>
      <c r="CH95" s="28"/>
      <c r="CI95" s="27"/>
      <c r="CJ95" s="27"/>
      <c r="CK95" s="27"/>
    </row>
    <row r="96" spans="1:89" x14ac:dyDescent="0.25">
      <c r="A96" s="16"/>
      <c r="B96" s="16"/>
      <c r="C96" s="16"/>
      <c r="D96" s="16"/>
      <c r="E96" s="42"/>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85"/>
      <c r="CF96" s="85"/>
      <c r="CG96" s="85"/>
      <c r="CH96" s="28"/>
      <c r="CI96" s="27"/>
      <c r="CJ96" s="27"/>
      <c r="CK96" s="27"/>
    </row>
    <row r="97" spans="1:89" x14ac:dyDescent="0.25">
      <c r="A97" s="16"/>
      <c r="B97" s="16"/>
      <c r="C97" s="16"/>
      <c r="D97" s="16"/>
      <c r="E97" s="42"/>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85"/>
      <c r="CF97" s="85"/>
      <c r="CG97" s="85"/>
      <c r="CH97" s="28"/>
      <c r="CI97" s="27"/>
      <c r="CJ97" s="27"/>
      <c r="CK97" s="27"/>
    </row>
    <row r="98" spans="1:89" x14ac:dyDescent="0.25">
      <c r="A98" s="16"/>
      <c r="B98" s="16"/>
      <c r="C98" s="16"/>
      <c r="D98" s="16"/>
      <c r="E98" s="42"/>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85"/>
      <c r="CF98" s="85"/>
      <c r="CG98" s="85"/>
      <c r="CH98" s="28"/>
      <c r="CI98" s="27"/>
      <c r="CJ98" s="27"/>
      <c r="CK98" s="27"/>
    </row>
    <row r="99" spans="1:89" x14ac:dyDescent="0.25">
      <c r="A99" s="16"/>
      <c r="B99" s="16"/>
      <c r="C99" s="16"/>
      <c r="D99" s="16"/>
      <c r="E99" s="42"/>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85"/>
      <c r="CF99" s="85"/>
      <c r="CG99" s="85"/>
      <c r="CH99" s="28"/>
      <c r="CI99" s="27"/>
      <c r="CJ99" s="27"/>
      <c r="CK99" s="27"/>
    </row>
    <row r="100" spans="1:89" x14ac:dyDescent="0.25">
      <c r="A100" s="16"/>
      <c r="B100" s="16"/>
      <c r="C100" s="16"/>
      <c r="D100" s="16"/>
      <c r="E100" s="42"/>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85"/>
      <c r="CF100" s="85"/>
      <c r="CG100" s="85"/>
      <c r="CH100" s="28"/>
      <c r="CI100" s="27"/>
      <c r="CJ100" s="27"/>
      <c r="CK100" s="27"/>
    </row>
    <row r="101" spans="1:89" x14ac:dyDescent="0.25">
      <c r="A101" s="16"/>
      <c r="B101" s="16"/>
      <c r="C101" s="16"/>
      <c r="D101" s="16"/>
      <c r="E101" s="42"/>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85"/>
      <c r="CF101" s="85"/>
      <c r="CG101" s="85"/>
      <c r="CH101" s="28"/>
      <c r="CI101" s="27"/>
      <c r="CJ101" s="27"/>
      <c r="CK101" s="27"/>
    </row>
    <row r="102" spans="1:89" x14ac:dyDescent="0.25">
      <c r="A102" s="16"/>
      <c r="B102" s="16"/>
      <c r="C102" s="16"/>
      <c r="D102" s="16"/>
      <c r="E102" s="42"/>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85"/>
      <c r="CF102" s="85"/>
      <c r="CG102" s="85"/>
      <c r="CH102" s="28"/>
      <c r="CI102" s="27"/>
      <c r="CJ102" s="27"/>
      <c r="CK102" s="27"/>
    </row>
    <row r="103" spans="1:89" x14ac:dyDescent="0.25">
      <c r="A103" s="16"/>
      <c r="B103" s="16"/>
      <c r="C103" s="16"/>
      <c r="D103" s="16"/>
      <c r="E103" s="42"/>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85"/>
      <c r="CF103" s="85"/>
      <c r="CG103" s="85"/>
      <c r="CH103" s="28"/>
      <c r="CI103" s="27"/>
      <c r="CJ103" s="27"/>
      <c r="CK103" s="27"/>
    </row>
    <row r="104" spans="1:89" x14ac:dyDescent="0.25">
      <c r="A104" s="16"/>
      <c r="B104" s="16"/>
      <c r="C104" s="16"/>
      <c r="D104" s="16"/>
      <c r="E104" s="42"/>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85"/>
      <c r="CF104" s="85"/>
      <c r="CG104" s="85"/>
      <c r="CH104" s="28"/>
      <c r="CI104" s="27"/>
      <c r="CJ104" s="27"/>
      <c r="CK104" s="27"/>
    </row>
    <row r="105" spans="1:89" x14ac:dyDescent="0.25">
      <c r="A105" s="16"/>
      <c r="B105" s="16"/>
      <c r="C105" s="16"/>
      <c r="D105" s="16"/>
      <c r="E105" s="42"/>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85"/>
      <c r="CF105" s="85"/>
      <c r="CG105" s="85"/>
      <c r="CH105" s="28"/>
      <c r="CI105" s="27"/>
      <c r="CJ105" s="27"/>
      <c r="CK105" s="27"/>
    </row>
    <row r="106" spans="1:89" x14ac:dyDescent="0.25">
      <c r="A106" s="16"/>
      <c r="B106" s="16"/>
      <c r="C106" s="16"/>
      <c r="D106" s="16"/>
      <c r="E106" s="42"/>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85"/>
      <c r="CF106" s="85"/>
      <c r="CG106" s="85"/>
      <c r="CH106" s="28"/>
      <c r="CI106" s="27"/>
      <c r="CJ106" s="27"/>
      <c r="CK106" s="27"/>
    </row>
    <row r="107" spans="1:89" x14ac:dyDescent="0.25">
      <c r="A107" s="16"/>
      <c r="B107" s="16"/>
      <c r="C107" s="16"/>
      <c r="D107" s="16"/>
      <c r="E107" s="42"/>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85"/>
      <c r="CF107" s="85"/>
      <c r="CG107" s="85"/>
      <c r="CH107" s="28"/>
      <c r="CI107" s="27"/>
      <c r="CJ107" s="27"/>
      <c r="CK107" s="27"/>
    </row>
    <row r="108" spans="1:89" x14ac:dyDescent="0.25">
      <c r="A108" s="16"/>
      <c r="B108" s="16"/>
      <c r="C108" s="16"/>
      <c r="D108" s="16"/>
      <c r="E108" s="42"/>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85"/>
      <c r="CF108" s="85"/>
      <c r="CG108" s="85"/>
      <c r="CH108" s="28"/>
      <c r="CI108" s="27"/>
      <c r="CJ108" s="27"/>
      <c r="CK108" s="27"/>
    </row>
    <row r="109" spans="1:89" x14ac:dyDescent="0.25">
      <c r="A109" s="16"/>
      <c r="B109" s="16"/>
      <c r="C109" s="16"/>
      <c r="D109" s="16"/>
      <c r="E109" s="42"/>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85"/>
      <c r="CF109" s="85"/>
      <c r="CG109" s="85"/>
      <c r="CH109" s="28"/>
      <c r="CI109" s="27"/>
      <c r="CJ109" s="27"/>
      <c r="CK109" s="27"/>
    </row>
    <row r="110" spans="1:89" x14ac:dyDescent="0.25">
      <c r="A110" s="16"/>
      <c r="B110" s="16"/>
      <c r="C110" s="16"/>
      <c r="D110" s="16"/>
      <c r="E110" s="42"/>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85"/>
      <c r="CF110" s="85"/>
      <c r="CG110" s="85"/>
      <c r="CH110" s="28"/>
      <c r="CI110" s="27"/>
      <c r="CJ110" s="27"/>
      <c r="CK110" s="27"/>
    </row>
    <row r="111" spans="1:89" x14ac:dyDescent="0.25">
      <c r="A111" s="16"/>
      <c r="B111" s="16"/>
      <c r="C111" s="16"/>
      <c r="D111" s="16"/>
      <c r="E111" s="42"/>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85"/>
      <c r="CF111" s="85"/>
      <c r="CG111" s="85"/>
      <c r="CH111" s="28"/>
      <c r="CI111" s="27"/>
      <c r="CJ111" s="27"/>
      <c r="CK111" s="27"/>
    </row>
    <row r="112" spans="1:89" x14ac:dyDescent="0.25">
      <c r="A112" s="16"/>
      <c r="B112" s="16"/>
      <c r="C112" s="16"/>
      <c r="D112" s="16"/>
      <c r="E112" s="42"/>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85"/>
      <c r="CF112" s="85"/>
      <c r="CG112" s="85"/>
      <c r="CH112" s="28"/>
      <c r="CI112" s="27"/>
      <c r="CJ112" s="27"/>
      <c r="CK112" s="27"/>
    </row>
    <row r="113" spans="1:89" x14ac:dyDescent="0.25">
      <c r="A113" s="16"/>
      <c r="B113" s="16"/>
      <c r="C113" s="16"/>
      <c r="D113" s="16"/>
      <c r="E113" s="42"/>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85"/>
      <c r="CF113" s="85"/>
      <c r="CG113" s="85"/>
      <c r="CH113" s="28"/>
      <c r="CI113" s="27"/>
      <c r="CJ113" s="27"/>
      <c r="CK113" s="27"/>
    </row>
    <row r="114" spans="1:89" x14ac:dyDescent="0.25">
      <c r="A114" s="16"/>
      <c r="B114" s="16"/>
      <c r="C114" s="16"/>
      <c r="D114" s="16"/>
      <c r="E114" s="42"/>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85"/>
      <c r="CF114" s="85"/>
      <c r="CG114" s="85"/>
      <c r="CH114" s="28"/>
      <c r="CI114" s="27"/>
      <c r="CJ114" s="27"/>
      <c r="CK114" s="27"/>
    </row>
    <row r="115" spans="1:89" x14ac:dyDescent="0.25">
      <c r="A115" s="16"/>
      <c r="B115" s="16"/>
      <c r="C115" s="16"/>
      <c r="D115" s="16"/>
      <c r="E115" s="42"/>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85"/>
      <c r="CF115" s="85"/>
      <c r="CG115" s="85"/>
      <c r="CH115" s="28"/>
      <c r="CI115" s="27"/>
      <c r="CJ115" s="27"/>
      <c r="CK115" s="27"/>
    </row>
    <row r="116" spans="1:89" x14ac:dyDescent="0.25">
      <c r="A116" s="16"/>
      <c r="B116" s="16"/>
      <c r="C116" s="16"/>
      <c r="D116" s="16"/>
      <c r="E116" s="42"/>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85"/>
      <c r="CF116" s="85"/>
      <c r="CG116" s="85"/>
      <c r="CH116" s="28"/>
      <c r="CI116" s="27"/>
      <c r="CJ116" s="27"/>
      <c r="CK116" s="27"/>
    </row>
    <row r="117" spans="1:89" x14ac:dyDescent="0.25">
      <c r="A117" s="16"/>
      <c r="B117" s="16"/>
      <c r="C117" s="16"/>
      <c r="D117" s="16"/>
      <c r="E117" s="42"/>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85"/>
      <c r="CF117" s="85"/>
      <c r="CG117" s="85"/>
      <c r="CH117" s="28"/>
      <c r="CI117" s="27"/>
      <c r="CJ117" s="27"/>
      <c r="CK117" s="27"/>
    </row>
    <row r="118" spans="1:89" x14ac:dyDescent="0.25">
      <c r="A118" s="16"/>
      <c r="B118" s="16"/>
      <c r="C118" s="16"/>
      <c r="D118" s="16"/>
      <c r="E118" s="42"/>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85"/>
      <c r="CF118" s="85"/>
      <c r="CG118" s="85"/>
      <c r="CH118" s="28"/>
      <c r="CI118" s="27"/>
      <c r="CJ118" s="27"/>
      <c r="CK118" s="27"/>
    </row>
    <row r="119" spans="1:89" x14ac:dyDescent="0.25">
      <c r="A119" s="16"/>
      <c r="B119" s="16"/>
      <c r="C119" s="16"/>
      <c r="D119" s="16"/>
      <c r="E119" s="42"/>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85"/>
      <c r="CF119" s="85"/>
      <c r="CG119" s="85"/>
      <c r="CH119" s="28"/>
      <c r="CI119" s="27"/>
      <c r="CJ119" s="27"/>
      <c r="CK119" s="27"/>
    </row>
    <row r="120" spans="1:89" x14ac:dyDescent="0.25">
      <c r="A120" s="16"/>
      <c r="B120" s="16"/>
      <c r="C120" s="16"/>
      <c r="D120" s="16"/>
      <c r="E120" s="42"/>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85"/>
      <c r="CF120" s="85"/>
      <c r="CG120" s="85"/>
      <c r="CH120" s="28"/>
      <c r="CI120" s="27"/>
      <c r="CJ120" s="27"/>
      <c r="CK120" s="27"/>
    </row>
    <row r="121" spans="1:89" x14ac:dyDescent="0.25">
      <c r="A121" s="16"/>
      <c r="B121" s="16"/>
      <c r="C121" s="16"/>
      <c r="D121" s="16"/>
      <c r="E121" s="42"/>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85"/>
      <c r="CF121" s="85"/>
      <c r="CG121" s="85"/>
      <c r="CH121" s="28"/>
      <c r="CI121" s="27"/>
      <c r="CJ121" s="27"/>
      <c r="CK121" s="27"/>
    </row>
    <row r="122" spans="1:89" x14ac:dyDescent="0.25">
      <c r="A122" s="16"/>
      <c r="B122" s="16"/>
      <c r="C122" s="16"/>
      <c r="D122" s="16"/>
      <c r="E122" s="42"/>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85"/>
      <c r="CF122" s="85"/>
      <c r="CG122" s="85"/>
      <c r="CH122" s="28"/>
      <c r="CI122" s="27"/>
      <c r="CJ122" s="27"/>
      <c r="CK122" s="27"/>
    </row>
    <row r="123" spans="1:89" x14ac:dyDescent="0.25">
      <c r="A123" s="16"/>
      <c r="B123" s="16"/>
      <c r="C123" s="16"/>
      <c r="D123" s="16"/>
      <c r="E123" s="42"/>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85"/>
      <c r="CF123" s="85"/>
      <c r="CG123" s="85"/>
      <c r="CH123" s="28"/>
      <c r="CI123" s="27"/>
      <c r="CJ123" s="27"/>
      <c r="CK123" s="27"/>
    </row>
    <row r="124" spans="1:89" x14ac:dyDescent="0.25">
      <c r="A124" s="16"/>
      <c r="B124" s="16"/>
      <c r="C124" s="16"/>
      <c r="D124" s="16"/>
      <c r="E124" s="42"/>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85"/>
      <c r="CF124" s="85"/>
      <c r="CG124" s="85"/>
      <c r="CH124" s="28"/>
      <c r="CI124" s="27"/>
      <c r="CJ124" s="27"/>
      <c r="CK124" s="27"/>
    </row>
    <row r="125" spans="1:89" x14ac:dyDescent="0.25">
      <c r="A125" s="16"/>
      <c r="B125" s="16"/>
      <c r="C125" s="16"/>
      <c r="D125" s="16"/>
      <c r="E125" s="42"/>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85"/>
      <c r="CF125" s="85"/>
      <c r="CG125" s="85"/>
      <c r="CH125" s="28"/>
      <c r="CI125" s="27"/>
      <c r="CJ125" s="27"/>
      <c r="CK125" s="27"/>
    </row>
    <row r="126" spans="1:89" x14ac:dyDescent="0.25">
      <c r="A126" s="16"/>
      <c r="B126" s="16"/>
      <c r="C126" s="16"/>
      <c r="D126" s="16"/>
      <c r="E126" s="42"/>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85"/>
      <c r="CF126" s="85"/>
      <c r="CG126" s="85"/>
      <c r="CH126" s="28"/>
      <c r="CI126" s="27"/>
      <c r="CJ126" s="27"/>
      <c r="CK126" s="27"/>
    </row>
    <row r="127" spans="1:89" x14ac:dyDescent="0.25">
      <c r="A127" s="16"/>
      <c r="B127" s="16"/>
      <c r="C127" s="16"/>
      <c r="D127" s="16"/>
      <c r="E127" s="42"/>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85"/>
      <c r="CF127" s="85"/>
      <c r="CG127" s="85"/>
      <c r="CH127" s="28"/>
      <c r="CI127" s="27"/>
      <c r="CJ127" s="27"/>
      <c r="CK127" s="27"/>
    </row>
    <row r="128" spans="1:89" x14ac:dyDescent="0.25">
      <c r="A128" s="16"/>
      <c r="B128" s="16"/>
      <c r="C128" s="16"/>
      <c r="D128" s="16"/>
      <c r="E128" s="42"/>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85"/>
      <c r="CF128" s="85"/>
      <c r="CG128" s="85"/>
      <c r="CH128" s="28"/>
      <c r="CI128" s="27"/>
      <c r="CJ128" s="27"/>
      <c r="CK128" s="27"/>
    </row>
    <row r="129" spans="1:89" x14ac:dyDescent="0.25">
      <c r="A129" s="16"/>
      <c r="B129" s="16"/>
      <c r="C129" s="16"/>
      <c r="D129" s="16"/>
      <c r="E129" s="42"/>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85"/>
      <c r="CF129" s="85"/>
      <c r="CG129" s="85"/>
      <c r="CH129" s="28"/>
      <c r="CI129" s="27"/>
      <c r="CJ129" s="27"/>
      <c r="CK129" s="27"/>
    </row>
    <row r="130" spans="1:89" x14ac:dyDescent="0.25">
      <c r="A130" s="16"/>
      <c r="B130" s="16"/>
      <c r="C130" s="16"/>
      <c r="D130" s="16"/>
      <c r="E130" s="42"/>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85"/>
      <c r="CF130" s="85"/>
      <c r="CG130" s="85"/>
      <c r="CH130" s="28"/>
      <c r="CI130" s="27"/>
      <c r="CJ130" s="27"/>
      <c r="CK130" s="27"/>
    </row>
    <row r="131" spans="1:89" x14ac:dyDescent="0.25">
      <c r="A131" s="16"/>
      <c r="B131" s="16"/>
      <c r="C131" s="16"/>
      <c r="D131" s="16"/>
      <c r="E131" s="42"/>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85"/>
      <c r="CF131" s="85"/>
      <c r="CG131" s="85"/>
      <c r="CH131" s="28"/>
      <c r="CI131" s="27"/>
      <c r="CJ131" s="27"/>
      <c r="CK131" s="27"/>
    </row>
    <row r="132" spans="1:89" x14ac:dyDescent="0.25">
      <c r="A132" s="16"/>
      <c r="B132" s="16"/>
      <c r="C132" s="16"/>
      <c r="D132" s="16"/>
      <c r="E132" s="42"/>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85"/>
      <c r="CF132" s="85"/>
      <c r="CG132" s="85"/>
      <c r="CH132" s="28"/>
      <c r="CI132" s="27"/>
      <c r="CJ132" s="27"/>
      <c r="CK132" s="27"/>
    </row>
    <row r="133" spans="1:89" x14ac:dyDescent="0.25">
      <c r="A133" s="16"/>
      <c r="B133" s="16"/>
      <c r="C133" s="16"/>
      <c r="D133" s="16"/>
      <c r="E133" s="42"/>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85"/>
      <c r="CF133" s="85"/>
      <c r="CG133" s="85"/>
      <c r="CH133" s="28"/>
      <c r="CI133" s="27"/>
      <c r="CJ133" s="27"/>
      <c r="CK133" s="27"/>
    </row>
    <row r="134" spans="1:89" x14ac:dyDescent="0.25">
      <c r="A134" s="16"/>
      <c r="B134" s="16"/>
      <c r="C134" s="16"/>
      <c r="D134" s="16"/>
      <c r="E134" s="42"/>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85"/>
      <c r="CF134" s="85"/>
      <c r="CG134" s="85"/>
      <c r="CH134" s="28"/>
      <c r="CI134" s="27"/>
      <c r="CJ134" s="27"/>
      <c r="CK134" s="27"/>
    </row>
    <row r="135" spans="1:89" x14ac:dyDescent="0.25">
      <c r="A135" s="16"/>
      <c r="B135" s="16"/>
      <c r="C135" s="16"/>
      <c r="D135" s="16"/>
      <c r="E135" s="42"/>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85"/>
      <c r="CF135" s="85"/>
      <c r="CG135" s="85"/>
      <c r="CH135" s="28"/>
      <c r="CI135" s="27"/>
      <c r="CJ135" s="27"/>
      <c r="CK135" s="27"/>
    </row>
    <row r="136" spans="1:89" x14ac:dyDescent="0.25">
      <c r="A136" s="16"/>
      <c r="B136" s="16"/>
      <c r="C136" s="16"/>
      <c r="D136" s="16"/>
      <c r="E136" s="42"/>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85"/>
      <c r="CF136" s="85"/>
      <c r="CG136" s="85"/>
      <c r="CH136" s="28"/>
      <c r="CI136" s="27"/>
      <c r="CJ136" s="27"/>
      <c r="CK136" s="27"/>
    </row>
    <row r="137" spans="1:89" x14ac:dyDescent="0.25">
      <c r="A137" s="16"/>
      <c r="B137" s="16"/>
      <c r="C137" s="16"/>
      <c r="D137" s="16"/>
      <c r="E137" s="42"/>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85"/>
      <c r="CF137" s="85"/>
      <c r="CG137" s="85"/>
      <c r="CH137" s="28"/>
      <c r="CI137" s="27"/>
      <c r="CJ137" s="27"/>
      <c r="CK137" s="27"/>
    </row>
    <row r="138" spans="1:89" x14ac:dyDescent="0.25">
      <c r="A138" s="16"/>
      <c r="B138" s="16"/>
      <c r="C138" s="16"/>
      <c r="D138" s="16"/>
      <c r="E138" s="42"/>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85"/>
      <c r="CF138" s="85"/>
      <c r="CG138" s="85"/>
      <c r="CH138" s="28"/>
      <c r="CI138" s="27"/>
      <c r="CJ138" s="27"/>
      <c r="CK138" s="27"/>
    </row>
    <row r="139" spans="1:89" x14ac:dyDescent="0.25">
      <c r="A139" s="16"/>
      <c r="B139" s="16"/>
      <c r="C139" s="16"/>
      <c r="D139" s="16"/>
      <c r="E139" s="42"/>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85"/>
      <c r="CF139" s="85"/>
      <c r="CG139" s="85"/>
      <c r="CH139" s="28"/>
      <c r="CI139" s="27"/>
      <c r="CJ139" s="27"/>
      <c r="CK139" s="27"/>
    </row>
    <row r="140" spans="1:89" x14ac:dyDescent="0.25">
      <c r="A140" s="16"/>
      <c r="B140" s="16"/>
      <c r="C140" s="16"/>
      <c r="D140" s="16"/>
      <c r="E140" s="42"/>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85"/>
      <c r="CF140" s="85"/>
      <c r="CG140" s="85"/>
      <c r="CH140" s="28"/>
      <c r="CI140" s="27"/>
      <c r="CJ140" s="27"/>
      <c r="CK140" s="27"/>
    </row>
    <row r="141" spans="1:89" x14ac:dyDescent="0.25">
      <c r="A141" s="16"/>
      <c r="B141" s="16"/>
      <c r="C141" s="16"/>
      <c r="D141" s="16"/>
      <c r="E141" s="42"/>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c r="CB141" s="16"/>
      <c r="CC141" s="16"/>
      <c r="CD141" s="16"/>
      <c r="CE141" s="85"/>
      <c r="CF141" s="85"/>
      <c r="CG141" s="85"/>
      <c r="CH141" s="28"/>
      <c r="CI141" s="27"/>
      <c r="CJ141" s="27"/>
      <c r="CK141" s="27"/>
    </row>
    <row r="142" spans="1:89" x14ac:dyDescent="0.25">
      <c r="A142" s="16"/>
      <c r="B142" s="16"/>
      <c r="C142" s="16"/>
      <c r="D142" s="16"/>
      <c r="E142" s="42"/>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c r="BW142" s="16"/>
      <c r="BX142" s="16"/>
      <c r="BY142" s="16"/>
      <c r="BZ142" s="16"/>
      <c r="CA142" s="16"/>
      <c r="CB142" s="16"/>
      <c r="CC142" s="16"/>
      <c r="CD142" s="16"/>
      <c r="CE142" s="85"/>
      <c r="CF142" s="85"/>
      <c r="CG142" s="85"/>
      <c r="CH142" s="28"/>
      <c r="CI142" s="27"/>
      <c r="CJ142" s="27"/>
      <c r="CK142" s="27"/>
    </row>
    <row r="143" spans="1:89" x14ac:dyDescent="0.25">
      <c r="A143" s="16"/>
      <c r="B143" s="16"/>
      <c r="C143" s="16"/>
      <c r="D143" s="16"/>
      <c r="E143" s="42"/>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c r="BW143" s="16"/>
      <c r="BX143" s="16"/>
      <c r="BY143" s="16"/>
      <c r="BZ143" s="16"/>
      <c r="CA143" s="16"/>
      <c r="CB143" s="16"/>
      <c r="CC143" s="16"/>
      <c r="CD143" s="16"/>
      <c r="CE143" s="85"/>
      <c r="CF143" s="85"/>
      <c r="CG143" s="85"/>
      <c r="CH143" s="28"/>
      <c r="CI143" s="27"/>
      <c r="CJ143" s="27"/>
      <c r="CK143" s="27"/>
    </row>
    <row r="144" spans="1:89" x14ac:dyDescent="0.25">
      <c r="A144" s="16"/>
      <c r="B144" s="16"/>
      <c r="C144" s="16"/>
      <c r="D144" s="16"/>
      <c r="E144" s="42"/>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c r="BW144" s="16"/>
      <c r="BX144" s="16"/>
      <c r="BY144" s="16"/>
      <c r="BZ144" s="16"/>
      <c r="CA144" s="16"/>
      <c r="CB144" s="16"/>
      <c r="CC144" s="16"/>
      <c r="CD144" s="16"/>
      <c r="CE144" s="85"/>
      <c r="CF144" s="85"/>
      <c r="CG144" s="85"/>
      <c r="CH144" s="28"/>
      <c r="CI144" s="27"/>
      <c r="CJ144" s="27"/>
      <c r="CK144" s="27"/>
    </row>
    <row r="145" spans="1:89" x14ac:dyDescent="0.25">
      <c r="A145" s="16"/>
      <c r="B145" s="16"/>
      <c r="C145" s="16"/>
      <c r="D145" s="16"/>
      <c r="E145" s="42"/>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16"/>
      <c r="BR145" s="16"/>
      <c r="BS145" s="16"/>
      <c r="BT145" s="16"/>
      <c r="BU145" s="16"/>
      <c r="BV145" s="16"/>
      <c r="BW145" s="16"/>
      <c r="BX145" s="16"/>
      <c r="BY145" s="16"/>
      <c r="BZ145" s="16"/>
      <c r="CA145" s="16"/>
      <c r="CB145" s="16"/>
      <c r="CC145" s="16"/>
      <c r="CD145" s="16"/>
      <c r="CE145" s="85"/>
      <c r="CF145" s="85"/>
      <c r="CG145" s="85"/>
      <c r="CH145" s="28"/>
      <c r="CI145" s="27"/>
      <c r="CJ145" s="27"/>
      <c r="CK145" s="27"/>
    </row>
    <row r="146" spans="1:89" x14ac:dyDescent="0.25">
      <c r="A146" s="16"/>
      <c r="B146" s="16"/>
      <c r="C146" s="16"/>
      <c r="D146" s="16"/>
      <c r="E146" s="42"/>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16"/>
      <c r="BR146" s="16"/>
      <c r="BS146" s="16"/>
      <c r="BT146" s="16"/>
      <c r="BU146" s="16"/>
      <c r="BV146" s="16"/>
      <c r="BW146" s="16"/>
      <c r="BX146" s="16"/>
      <c r="BY146" s="16"/>
      <c r="BZ146" s="16"/>
      <c r="CA146" s="16"/>
      <c r="CB146" s="16"/>
      <c r="CC146" s="16"/>
      <c r="CD146" s="16"/>
      <c r="CE146" s="85"/>
      <c r="CF146" s="85"/>
      <c r="CG146" s="85"/>
      <c r="CH146" s="28"/>
      <c r="CI146" s="27"/>
      <c r="CJ146" s="27"/>
      <c r="CK146" s="27"/>
    </row>
    <row r="147" spans="1:89" x14ac:dyDescent="0.25">
      <c r="A147" s="16"/>
      <c r="B147" s="16"/>
      <c r="C147" s="16"/>
      <c r="D147" s="16"/>
      <c r="E147" s="42"/>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c r="BU147" s="16"/>
      <c r="BV147" s="16"/>
      <c r="BW147" s="16"/>
      <c r="BX147" s="16"/>
      <c r="BY147" s="16"/>
      <c r="BZ147" s="16"/>
      <c r="CA147" s="16"/>
      <c r="CB147" s="16"/>
      <c r="CC147" s="16"/>
      <c r="CD147" s="16"/>
      <c r="CE147" s="85"/>
      <c r="CF147" s="85"/>
      <c r="CG147" s="85"/>
      <c r="CH147" s="28"/>
      <c r="CI147" s="27"/>
      <c r="CJ147" s="27"/>
      <c r="CK147" s="27"/>
    </row>
    <row r="148" spans="1:89" x14ac:dyDescent="0.25">
      <c r="A148" s="16"/>
      <c r="B148" s="16"/>
      <c r="C148" s="16"/>
      <c r="D148" s="16"/>
      <c r="E148" s="42"/>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c r="BS148" s="16"/>
      <c r="BT148" s="16"/>
      <c r="BU148" s="16"/>
      <c r="BV148" s="16"/>
      <c r="BW148" s="16"/>
      <c r="BX148" s="16"/>
      <c r="BY148" s="16"/>
      <c r="BZ148" s="16"/>
      <c r="CA148" s="16"/>
      <c r="CB148" s="16"/>
      <c r="CC148" s="16"/>
      <c r="CD148" s="16"/>
      <c r="CE148" s="85"/>
      <c r="CF148" s="85"/>
      <c r="CG148" s="85"/>
      <c r="CH148" s="28"/>
      <c r="CI148" s="27"/>
      <c r="CJ148" s="27"/>
      <c r="CK148" s="27"/>
    </row>
    <row r="149" spans="1:89" x14ac:dyDescent="0.25">
      <c r="A149" s="16"/>
      <c r="B149" s="16"/>
      <c r="C149" s="16"/>
      <c r="D149" s="16"/>
      <c r="E149" s="42"/>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6"/>
      <c r="BQ149" s="16"/>
      <c r="BR149" s="16"/>
      <c r="BS149" s="16"/>
      <c r="BT149" s="16"/>
      <c r="BU149" s="16"/>
      <c r="BV149" s="16"/>
      <c r="BW149" s="16"/>
      <c r="BX149" s="16"/>
      <c r="BY149" s="16"/>
      <c r="BZ149" s="16"/>
      <c r="CA149" s="16"/>
      <c r="CB149" s="16"/>
      <c r="CC149" s="16"/>
      <c r="CD149" s="16"/>
      <c r="CE149" s="85"/>
      <c r="CF149" s="85"/>
      <c r="CG149" s="85"/>
      <c r="CH149" s="28"/>
      <c r="CI149" s="27"/>
      <c r="CJ149" s="27"/>
      <c r="CK149" s="27"/>
    </row>
    <row r="150" spans="1:89" x14ac:dyDescent="0.25">
      <c r="A150" s="16"/>
      <c r="B150" s="16"/>
      <c r="C150" s="16"/>
      <c r="D150" s="16"/>
      <c r="E150" s="42"/>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6"/>
      <c r="CE150" s="85"/>
      <c r="CF150" s="85"/>
      <c r="CG150" s="85"/>
      <c r="CH150" s="28"/>
      <c r="CI150" s="27"/>
      <c r="CJ150" s="27"/>
      <c r="CK150" s="27"/>
    </row>
    <row r="151" spans="1:89" x14ac:dyDescent="0.25">
      <c r="A151" s="16"/>
      <c r="B151" s="16"/>
      <c r="C151" s="16"/>
      <c r="D151" s="16"/>
      <c r="E151" s="42"/>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c r="BS151" s="16"/>
      <c r="BT151" s="16"/>
      <c r="BU151" s="16"/>
      <c r="BV151" s="16"/>
      <c r="BW151" s="16"/>
      <c r="BX151" s="16"/>
      <c r="BY151" s="16"/>
      <c r="BZ151" s="16"/>
      <c r="CA151" s="16"/>
      <c r="CB151" s="16"/>
      <c r="CC151" s="16"/>
      <c r="CD151" s="16"/>
      <c r="CE151" s="85"/>
      <c r="CF151" s="85"/>
      <c r="CG151" s="85"/>
      <c r="CH151" s="28"/>
      <c r="CI151" s="27"/>
      <c r="CJ151" s="27"/>
      <c r="CK151" s="27"/>
    </row>
    <row r="152" spans="1:89" x14ac:dyDescent="0.25">
      <c r="A152" s="16"/>
      <c r="B152" s="16"/>
      <c r="C152" s="16"/>
      <c r="D152" s="16"/>
      <c r="E152" s="42"/>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c r="BS152" s="16"/>
      <c r="BT152" s="16"/>
      <c r="BU152" s="16"/>
      <c r="BV152" s="16"/>
      <c r="BW152" s="16"/>
      <c r="BX152" s="16"/>
      <c r="BY152" s="16"/>
      <c r="BZ152" s="16"/>
      <c r="CA152" s="16"/>
      <c r="CB152" s="16"/>
      <c r="CC152" s="16"/>
      <c r="CD152" s="16"/>
      <c r="CE152" s="85"/>
      <c r="CF152" s="85"/>
      <c r="CG152" s="85"/>
      <c r="CH152" s="28"/>
      <c r="CI152" s="27"/>
      <c r="CJ152" s="27"/>
      <c r="CK152" s="27"/>
    </row>
    <row r="153" spans="1:89" x14ac:dyDescent="0.25">
      <c r="A153" s="16"/>
      <c r="B153" s="16"/>
      <c r="C153" s="16"/>
      <c r="D153" s="16"/>
      <c r="E153" s="42"/>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c r="BK153" s="16"/>
      <c r="BL153" s="16"/>
      <c r="BM153" s="16"/>
      <c r="BN153" s="16"/>
      <c r="BO153" s="16"/>
      <c r="BP153" s="16"/>
      <c r="BQ153" s="16"/>
      <c r="BR153" s="16"/>
      <c r="BS153" s="16"/>
      <c r="BT153" s="16"/>
      <c r="BU153" s="16"/>
      <c r="BV153" s="16"/>
      <c r="BW153" s="16"/>
      <c r="BX153" s="16"/>
      <c r="BY153" s="16"/>
      <c r="BZ153" s="16"/>
      <c r="CA153" s="16"/>
      <c r="CB153" s="16"/>
      <c r="CC153" s="16"/>
      <c r="CD153" s="16"/>
      <c r="CE153" s="85"/>
      <c r="CF153" s="85"/>
      <c r="CG153" s="85"/>
      <c r="CH153" s="28"/>
      <c r="CI153" s="27"/>
      <c r="CJ153" s="27"/>
      <c r="CK153" s="27"/>
    </row>
    <row r="154" spans="1:89" x14ac:dyDescent="0.25">
      <c r="A154" s="16"/>
      <c r="B154" s="16"/>
      <c r="C154" s="16"/>
      <c r="D154" s="16"/>
      <c r="E154" s="42"/>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c r="BK154" s="16"/>
      <c r="BL154" s="16"/>
      <c r="BM154" s="16"/>
      <c r="BN154" s="16"/>
      <c r="BO154" s="16"/>
      <c r="BP154" s="16"/>
      <c r="BQ154" s="16"/>
      <c r="BR154" s="16"/>
      <c r="BS154" s="16"/>
      <c r="BT154" s="16"/>
      <c r="BU154" s="16"/>
      <c r="BV154" s="16"/>
      <c r="BW154" s="16"/>
      <c r="BX154" s="16"/>
      <c r="BY154" s="16"/>
      <c r="BZ154" s="16"/>
      <c r="CA154" s="16"/>
      <c r="CB154" s="16"/>
      <c r="CC154" s="16"/>
      <c r="CD154" s="16"/>
      <c r="CE154" s="85"/>
      <c r="CF154" s="85"/>
      <c r="CG154" s="85"/>
      <c r="CH154" s="28"/>
      <c r="CI154" s="27"/>
      <c r="CJ154" s="27"/>
      <c r="CK154" s="27"/>
    </row>
    <row r="155" spans="1:89" x14ac:dyDescent="0.25">
      <c r="A155" s="16"/>
      <c r="B155" s="16"/>
      <c r="C155" s="16"/>
      <c r="D155" s="16"/>
      <c r="E155" s="42"/>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6"/>
      <c r="BL155" s="16"/>
      <c r="BM155" s="16"/>
      <c r="BN155" s="16"/>
      <c r="BO155" s="16"/>
      <c r="BP155" s="16"/>
      <c r="BQ155" s="16"/>
      <c r="BR155" s="16"/>
      <c r="BS155" s="16"/>
      <c r="BT155" s="16"/>
      <c r="BU155" s="16"/>
      <c r="BV155" s="16"/>
      <c r="BW155" s="16"/>
      <c r="BX155" s="16"/>
      <c r="BY155" s="16"/>
      <c r="BZ155" s="16"/>
      <c r="CA155" s="16"/>
      <c r="CB155" s="16"/>
      <c r="CC155" s="16"/>
      <c r="CD155" s="16"/>
      <c r="CE155" s="85"/>
      <c r="CF155" s="85"/>
      <c r="CG155" s="85"/>
      <c r="CH155" s="28"/>
      <c r="CI155" s="27"/>
      <c r="CJ155" s="27"/>
      <c r="CK155" s="27"/>
    </row>
    <row r="156" spans="1:89"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c r="BK156" s="16"/>
      <c r="BL156" s="16"/>
      <c r="BM156" s="16"/>
      <c r="BN156" s="16"/>
      <c r="BO156" s="16"/>
      <c r="BP156" s="16"/>
      <c r="BQ156" s="16"/>
      <c r="BR156" s="16"/>
      <c r="BS156" s="16"/>
      <c r="BT156" s="16"/>
      <c r="BU156" s="16"/>
      <c r="BV156" s="16"/>
      <c r="BW156" s="16"/>
      <c r="BX156" s="16"/>
      <c r="BY156" s="16"/>
      <c r="BZ156" s="16"/>
      <c r="CA156" s="16"/>
      <c r="CB156" s="16"/>
      <c r="CC156" s="16"/>
      <c r="CD156" s="16"/>
      <c r="CE156" s="85"/>
      <c r="CF156" s="85"/>
      <c r="CG156" s="85"/>
      <c r="CH156" s="28"/>
      <c r="CI156" s="27"/>
      <c r="CJ156" s="27"/>
      <c r="CK156" s="27"/>
    </row>
    <row r="157" spans="1:89" x14ac:dyDescent="0.25">
      <c r="A157" s="16"/>
      <c r="B157" s="16"/>
      <c r="C157" s="16"/>
      <c r="D157" s="16"/>
      <c r="E157" s="42"/>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16"/>
      <c r="BM157" s="16"/>
      <c r="BN157" s="16"/>
      <c r="BO157" s="16"/>
      <c r="BP157" s="16"/>
      <c r="BQ157" s="16"/>
      <c r="BR157" s="16"/>
      <c r="BS157" s="16"/>
      <c r="BT157" s="16"/>
      <c r="BU157" s="16"/>
      <c r="BV157" s="16"/>
      <c r="BW157" s="16"/>
      <c r="BX157" s="16"/>
      <c r="BY157" s="16"/>
      <c r="BZ157" s="16"/>
      <c r="CA157" s="16"/>
      <c r="CB157" s="16"/>
      <c r="CC157" s="16"/>
      <c r="CD157" s="16"/>
      <c r="CE157" s="85"/>
      <c r="CF157" s="85"/>
      <c r="CG157" s="85"/>
      <c r="CH157" s="28"/>
      <c r="CI157" s="27"/>
      <c r="CJ157" s="27"/>
      <c r="CK157" s="27"/>
    </row>
    <row r="158" spans="1:89" x14ac:dyDescent="0.25">
      <c r="A158" s="16"/>
      <c r="B158" s="16"/>
      <c r="C158" s="16"/>
      <c r="D158" s="16"/>
      <c r="E158" s="42"/>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c r="BO158" s="16"/>
      <c r="BP158" s="16"/>
      <c r="BQ158" s="16"/>
      <c r="BR158" s="16"/>
      <c r="BS158" s="16"/>
      <c r="BT158" s="16"/>
      <c r="BU158" s="16"/>
      <c r="BV158" s="16"/>
      <c r="BW158" s="16"/>
      <c r="BX158" s="16"/>
      <c r="BY158" s="16"/>
      <c r="BZ158" s="16"/>
      <c r="CA158" s="16"/>
      <c r="CB158" s="16"/>
      <c r="CC158" s="16"/>
      <c r="CD158" s="16"/>
      <c r="CE158" s="85"/>
      <c r="CF158" s="85"/>
      <c r="CG158" s="85"/>
      <c r="CH158" s="28"/>
      <c r="CI158" s="27"/>
      <c r="CJ158" s="27"/>
      <c r="CK158" s="27"/>
    </row>
    <row r="159" spans="1:89" x14ac:dyDescent="0.25">
      <c r="A159" s="16"/>
      <c r="B159" s="16"/>
      <c r="C159" s="16"/>
      <c r="D159" s="16"/>
      <c r="E159" s="42"/>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c r="BQ159" s="16"/>
      <c r="BR159" s="16"/>
      <c r="BS159" s="16"/>
      <c r="BT159" s="16"/>
      <c r="BU159" s="16"/>
      <c r="BV159" s="16"/>
      <c r="BW159" s="16"/>
      <c r="BX159" s="16"/>
      <c r="BY159" s="16"/>
      <c r="BZ159" s="16"/>
      <c r="CA159" s="16"/>
      <c r="CB159" s="16"/>
      <c r="CC159" s="16"/>
      <c r="CD159" s="16"/>
      <c r="CE159" s="85"/>
      <c r="CF159" s="85"/>
      <c r="CG159" s="85"/>
      <c r="CH159" s="28"/>
      <c r="CI159" s="27"/>
      <c r="CJ159" s="27"/>
      <c r="CK159" s="27"/>
    </row>
    <row r="160" spans="1:89" x14ac:dyDescent="0.25">
      <c r="A160" s="16"/>
      <c r="B160" s="16"/>
      <c r="C160" s="16"/>
      <c r="D160" s="16"/>
      <c r="E160" s="42"/>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c r="BO160" s="16"/>
      <c r="BP160" s="16"/>
      <c r="BQ160" s="16"/>
      <c r="BR160" s="16"/>
      <c r="BS160" s="16"/>
      <c r="BT160" s="16"/>
      <c r="BU160" s="16"/>
      <c r="BV160" s="16"/>
      <c r="BW160" s="16"/>
      <c r="BX160" s="16"/>
      <c r="BY160" s="16"/>
      <c r="BZ160" s="16"/>
      <c r="CA160" s="16"/>
      <c r="CB160" s="16"/>
      <c r="CC160" s="16"/>
      <c r="CD160" s="16"/>
      <c r="CE160" s="85"/>
      <c r="CF160" s="85"/>
      <c r="CG160" s="85"/>
      <c r="CH160" s="28"/>
      <c r="CI160" s="27"/>
      <c r="CJ160" s="27"/>
      <c r="CK160" s="27"/>
    </row>
    <row r="161" spans="1:89" x14ac:dyDescent="0.25">
      <c r="A161" s="16"/>
      <c r="B161" s="16"/>
      <c r="C161" s="16"/>
      <c r="D161" s="16"/>
      <c r="E161" s="42"/>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16"/>
      <c r="BT161" s="16"/>
      <c r="BU161" s="16"/>
      <c r="BV161" s="16"/>
      <c r="BW161" s="16"/>
      <c r="BX161" s="16"/>
      <c r="BY161" s="16"/>
      <c r="BZ161" s="16"/>
      <c r="CA161" s="16"/>
      <c r="CB161" s="16"/>
      <c r="CC161" s="16"/>
      <c r="CD161" s="16"/>
      <c r="CE161" s="85"/>
      <c r="CF161" s="85"/>
      <c r="CG161" s="85"/>
      <c r="CH161" s="28"/>
      <c r="CI161" s="27"/>
      <c r="CJ161" s="27"/>
      <c r="CK161" s="27"/>
    </row>
    <row r="162" spans="1:89" x14ac:dyDescent="0.25">
      <c r="A162" s="16"/>
      <c r="B162" s="16"/>
      <c r="C162" s="16"/>
      <c r="D162" s="16"/>
      <c r="E162" s="42"/>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16"/>
      <c r="BT162" s="16"/>
      <c r="BU162" s="16"/>
      <c r="BV162" s="16"/>
      <c r="BW162" s="16"/>
      <c r="BX162" s="16"/>
      <c r="BY162" s="16"/>
      <c r="BZ162" s="16"/>
      <c r="CA162" s="16"/>
      <c r="CB162" s="16"/>
      <c r="CC162" s="16"/>
      <c r="CD162" s="16"/>
      <c r="CE162" s="85"/>
      <c r="CF162" s="85"/>
      <c r="CG162" s="85"/>
      <c r="CH162" s="28"/>
      <c r="CI162" s="27"/>
      <c r="CJ162" s="27"/>
      <c r="CK162" s="27"/>
    </row>
    <row r="163" spans="1:89" x14ac:dyDescent="0.25">
      <c r="A163" s="16"/>
      <c r="B163" s="16"/>
      <c r="C163" s="16"/>
      <c r="D163" s="16"/>
      <c r="E163" s="42"/>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16"/>
      <c r="BT163" s="16"/>
      <c r="BU163" s="16"/>
      <c r="BV163" s="16"/>
      <c r="BW163" s="16"/>
      <c r="BX163" s="16"/>
      <c r="BY163" s="16"/>
      <c r="BZ163" s="16"/>
      <c r="CA163" s="16"/>
      <c r="CB163" s="16"/>
      <c r="CC163" s="16"/>
      <c r="CD163" s="16"/>
      <c r="CE163" s="85"/>
      <c r="CF163" s="85"/>
      <c r="CG163" s="85"/>
      <c r="CH163" s="28"/>
      <c r="CI163" s="27"/>
      <c r="CJ163" s="27"/>
      <c r="CK163" s="27"/>
    </row>
    <row r="164" spans="1:89" x14ac:dyDescent="0.25">
      <c r="A164" s="16"/>
      <c r="B164" s="16"/>
      <c r="C164" s="16"/>
      <c r="D164" s="16"/>
      <c r="E164" s="42"/>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16"/>
      <c r="BT164" s="16"/>
      <c r="BU164" s="16"/>
      <c r="BV164" s="16"/>
      <c r="BW164" s="16"/>
      <c r="BX164" s="16"/>
      <c r="BY164" s="16"/>
      <c r="BZ164" s="16"/>
      <c r="CA164" s="16"/>
      <c r="CB164" s="16"/>
      <c r="CC164" s="16"/>
      <c r="CD164" s="16"/>
      <c r="CE164" s="85"/>
      <c r="CF164" s="85"/>
      <c r="CG164" s="85"/>
      <c r="CH164" s="28"/>
      <c r="CI164" s="27"/>
      <c r="CJ164" s="27"/>
      <c r="CK164" s="27"/>
    </row>
    <row r="165" spans="1:89" x14ac:dyDescent="0.25">
      <c r="A165" s="16"/>
      <c r="B165" s="16"/>
      <c r="C165" s="16"/>
      <c r="D165" s="16"/>
      <c r="E165" s="42"/>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16"/>
      <c r="BT165" s="16"/>
      <c r="BU165" s="16"/>
      <c r="BV165" s="16"/>
      <c r="BW165" s="16"/>
      <c r="BX165" s="16"/>
      <c r="BY165" s="16"/>
      <c r="BZ165" s="16"/>
      <c r="CA165" s="16"/>
      <c r="CB165" s="16"/>
      <c r="CC165" s="16"/>
      <c r="CD165" s="16"/>
      <c r="CE165" s="85"/>
      <c r="CF165" s="85"/>
      <c r="CG165" s="85"/>
      <c r="CH165" s="28"/>
      <c r="CI165" s="27"/>
      <c r="CJ165" s="27"/>
      <c r="CK165" s="27"/>
    </row>
    <row r="166" spans="1:89" x14ac:dyDescent="0.25">
      <c r="A166" s="16"/>
      <c r="B166" s="16"/>
      <c r="C166" s="16"/>
      <c r="D166" s="16"/>
      <c r="E166" s="42"/>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c r="BW166" s="16"/>
      <c r="BX166" s="16"/>
      <c r="BY166" s="16"/>
      <c r="BZ166" s="16"/>
      <c r="CA166" s="16"/>
      <c r="CB166" s="16"/>
      <c r="CC166" s="16"/>
      <c r="CD166" s="16"/>
      <c r="CE166" s="86"/>
      <c r="CF166" s="86"/>
      <c r="CG166" s="86"/>
      <c r="CH166" s="16"/>
    </row>
    <row r="167" spans="1:89" x14ac:dyDescent="0.25">
      <c r="A167" s="16"/>
      <c r="B167" s="16"/>
      <c r="C167" s="16"/>
      <c r="D167" s="16"/>
      <c r="E167" s="42"/>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c r="BW167" s="16"/>
      <c r="BX167" s="16"/>
      <c r="BY167" s="16"/>
      <c r="BZ167" s="16"/>
      <c r="CA167" s="16"/>
      <c r="CB167" s="16"/>
      <c r="CC167" s="16"/>
      <c r="CD167" s="16"/>
      <c r="CE167" s="86"/>
      <c r="CF167" s="86"/>
      <c r="CG167" s="86"/>
      <c r="CH167" s="16"/>
    </row>
    <row r="168" spans="1:89" x14ac:dyDescent="0.25">
      <c r="A168" s="16"/>
      <c r="B168" s="16"/>
      <c r="C168" s="16"/>
      <c r="D168" s="16"/>
      <c r="E168" s="42"/>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86"/>
      <c r="CF168" s="86"/>
      <c r="CG168" s="86"/>
      <c r="CH168" s="16"/>
    </row>
    <row r="169" spans="1:89" x14ac:dyDescent="0.25">
      <c r="A169" s="16"/>
      <c r="B169" s="16"/>
      <c r="C169" s="16"/>
      <c r="D169" s="16"/>
      <c r="E169" s="42"/>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c r="CB169" s="16"/>
      <c r="CC169" s="16"/>
      <c r="CD169" s="16"/>
      <c r="CE169" s="86"/>
      <c r="CF169" s="86"/>
      <c r="CG169" s="86"/>
      <c r="CH169" s="16"/>
    </row>
    <row r="170" spans="1:89" x14ac:dyDescent="0.25">
      <c r="A170" s="16"/>
      <c r="B170" s="16"/>
      <c r="C170" s="16"/>
      <c r="D170" s="16"/>
      <c r="E170" s="42"/>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16"/>
      <c r="BM170" s="16"/>
      <c r="BN170" s="16"/>
      <c r="BO170" s="16"/>
      <c r="BP170" s="16"/>
      <c r="BQ170" s="16"/>
      <c r="BR170" s="16"/>
      <c r="BS170" s="16"/>
      <c r="BT170" s="16"/>
      <c r="BU170" s="16"/>
      <c r="BV170" s="16"/>
      <c r="BW170" s="16"/>
      <c r="BX170" s="16"/>
      <c r="BY170" s="16"/>
      <c r="BZ170" s="16"/>
      <c r="CA170" s="16"/>
      <c r="CB170" s="16"/>
      <c r="CC170" s="16"/>
      <c r="CD170" s="16"/>
      <c r="CE170" s="86"/>
      <c r="CF170" s="86"/>
      <c r="CG170" s="86"/>
      <c r="CH170" s="16"/>
    </row>
    <row r="171" spans="1:89" x14ac:dyDescent="0.25">
      <c r="A171" s="16"/>
      <c r="B171" s="16"/>
      <c r="C171" s="16"/>
      <c r="D171" s="16"/>
      <c r="E171" s="42"/>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16"/>
      <c r="BR171" s="16"/>
      <c r="BS171" s="16"/>
      <c r="BT171" s="16"/>
      <c r="BU171" s="16"/>
      <c r="BV171" s="16"/>
      <c r="BW171" s="16"/>
      <c r="BX171" s="16"/>
      <c r="BY171" s="16"/>
      <c r="BZ171" s="16"/>
      <c r="CA171" s="16"/>
      <c r="CB171" s="16"/>
      <c r="CC171" s="16"/>
      <c r="CD171" s="16"/>
      <c r="CE171" s="86"/>
      <c r="CF171" s="86"/>
      <c r="CG171" s="86"/>
      <c r="CH171" s="16"/>
    </row>
    <row r="172" spans="1:89" x14ac:dyDescent="0.25">
      <c r="A172" s="16"/>
      <c r="B172" s="16"/>
      <c r="C172" s="16"/>
      <c r="D172" s="16"/>
      <c r="E172" s="42"/>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c r="BV172" s="16"/>
      <c r="BW172" s="16"/>
      <c r="BX172" s="16"/>
      <c r="BY172" s="16"/>
      <c r="BZ172" s="16"/>
      <c r="CA172" s="16"/>
      <c r="CB172" s="16"/>
      <c r="CC172" s="16"/>
      <c r="CD172" s="16"/>
      <c r="CE172" s="86"/>
      <c r="CF172" s="86"/>
      <c r="CG172" s="86"/>
      <c r="CH172" s="16"/>
    </row>
    <row r="173" spans="1:89" x14ac:dyDescent="0.25">
      <c r="A173" s="16"/>
      <c r="B173" s="16"/>
      <c r="C173" s="16"/>
      <c r="D173" s="16"/>
      <c r="E173" s="42"/>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16"/>
      <c r="BW173" s="16"/>
      <c r="BX173" s="16"/>
      <c r="BY173" s="16"/>
      <c r="BZ173" s="16"/>
      <c r="CA173" s="16"/>
      <c r="CB173" s="16"/>
      <c r="CC173" s="16"/>
      <c r="CD173" s="16"/>
      <c r="CE173" s="86"/>
      <c r="CF173" s="86"/>
      <c r="CG173" s="86"/>
      <c r="CH173" s="16"/>
    </row>
    <row r="174" spans="1:89" x14ac:dyDescent="0.25">
      <c r="A174" s="16"/>
      <c r="B174" s="16"/>
      <c r="C174" s="16"/>
      <c r="D174" s="16"/>
      <c r="E174" s="42"/>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16"/>
      <c r="BT174" s="16"/>
      <c r="BU174" s="16"/>
      <c r="BV174" s="16"/>
      <c r="BW174" s="16"/>
      <c r="BX174" s="16"/>
      <c r="BY174" s="16"/>
      <c r="BZ174" s="16"/>
      <c r="CA174" s="16"/>
      <c r="CB174" s="16"/>
      <c r="CC174" s="16"/>
      <c r="CD174" s="16"/>
      <c r="CE174" s="86"/>
      <c r="CF174" s="86"/>
      <c r="CG174" s="86"/>
      <c r="CH174" s="16"/>
    </row>
    <row r="175" spans="1:89" x14ac:dyDescent="0.25">
      <c r="A175" s="16"/>
      <c r="B175" s="16"/>
      <c r="C175" s="16"/>
      <c r="D175" s="16"/>
      <c r="E175" s="42"/>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c r="BK175" s="16"/>
      <c r="BL175" s="16"/>
      <c r="BM175" s="16"/>
      <c r="BN175" s="16"/>
      <c r="BO175" s="16"/>
      <c r="BP175" s="16"/>
      <c r="BQ175" s="16"/>
      <c r="BR175" s="16"/>
      <c r="BS175" s="16"/>
      <c r="BT175" s="16"/>
      <c r="BU175" s="16"/>
      <c r="BV175" s="16"/>
      <c r="BW175" s="16"/>
      <c r="BX175" s="16"/>
      <c r="BY175" s="16"/>
      <c r="BZ175" s="16"/>
      <c r="CA175" s="16"/>
      <c r="CB175" s="16"/>
      <c r="CC175" s="16"/>
      <c r="CD175" s="16"/>
      <c r="CE175" s="86"/>
      <c r="CF175" s="86"/>
      <c r="CG175" s="86"/>
      <c r="CH175" s="16"/>
    </row>
    <row r="176" spans="1:89" x14ac:dyDescent="0.25">
      <c r="A176" s="16"/>
      <c r="B176" s="16"/>
      <c r="C176" s="16"/>
      <c r="D176" s="16"/>
      <c r="E176" s="42"/>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16"/>
      <c r="BM176" s="16"/>
      <c r="BN176" s="16"/>
      <c r="BO176" s="16"/>
      <c r="BP176" s="16"/>
      <c r="BQ176" s="16"/>
      <c r="BR176" s="16"/>
      <c r="BS176" s="16"/>
      <c r="BT176" s="16"/>
      <c r="BU176" s="16"/>
      <c r="BV176" s="16"/>
      <c r="BW176" s="16"/>
      <c r="BX176" s="16"/>
      <c r="BY176" s="16"/>
      <c r="BZ176" s="16"/>
      <c r="CA176" s="16"/>
      <c r="CB176" s="16"/>
      <c r="CC176" s="16"/>
      <c r="CD176" s="16"/>
      <c r="CE176" s="86"/>
      <c r="CF176" s="86"/>
      <c r="CG176" s="86"/>
      <c r="CH176" s="16"/>
    </row>
    <row r="177" spans="1:86" x14ac:dyDescent="0.25">
      <c r="A177" s="16"/>
      <c r="B177" s="16"/>
      <c r="C177" s="16"/>
      <c r="D177" s="16"/>
      <c r="E177" s="42"/>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16"/>
      <c r="BM177" s="16"/>
      <c r="BN177" s="16"/>
      <c r="BO177" s="16"/>
      <c r="BP177" s="16"/>
      <c r="BQ177" s="16"/>
      <c r="BR177" s="16"/>
      <c r="BS177" s="16"/>
      <c r="BT177" s="16"/>
      <c r="BU177" s="16"/>
      <c r="BV177" s="16"/>
      <c r="BW177" s="16"/>
      <c r="BX177" s="16"/>
      <c r="BY177" s="16"/>
      <c r="BZ177" s="16"/>
      <c r="CA177" s="16"/>
      <c r="CB177" s="16"/>
      <c r="CC177" s="16"/>
      <c r="CD177" s="16"/>
      <c r="CE177" s="86"/>
      <c r="CF177" s="86"/>
      <c r="CG177" s="86"/>
      <c r="CH177" s="16"/>
    </row>
    <row r="178" spans="1:86" x14ac:dyDescent="0.25">
      <c r="A178" s="16"/>
      <c r="B178" s="16"/>
      <c r="C178" s="16"/>
      <c r="D178" s="16"/>
      <c r="E178" s="42"/>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c r="BL178" s="16"/>
      <c r="BM178" s="16"/>
      <c r="BN178" s="16"/>
      <c r="BO178" s="16"/>
      <c r="BP178" s="16"/>
      <c r="BQ178" s="16"/>
      <c r="BR178" s="16"/>
      <c r="BS178" s="16"/>
      <c r="BT178" s="16"/>
      <c r="BU178" s="16"/>
      <c r="BV178" s="16"/>
      <c r="BW178" s="16"/>
      <c r="BX178" s="16"/>
      <c r="BY178" s="16"/>
      <c r="BZ178" s="16"/>
      <c r="CA178" s="16"/>
      <c r="CB178" s="16"/>
      <c r="CC178" s="16"/>
      <c r="CD178" s="16"/>
      <c r="CE178" s="86"/>
      <c r="CF178" s="86"/>
      <c r="CG178" s="86"/>
      <c r="CH178" s="16"/>
    </row>
    <row r="179" spans="1:86" x14ac:dyDescent="0.25">
      <c r="A179" s="16"/>
      <c r="B179" s="16"/>
      <c r="C179" s="16"/>
      <c r="D179" s="16"/>
      <c r="E179" s="42"/>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c r="BP179" s="16"/>
      <c r="BQ179" s="16"/>
      <c r="BR179" s="16"/>
      <c r="BS179" s="16"/>
      <c r="BT179" s="16"/>
      <c r="BU179" s="16"/>
      <c r="BV179" s="16"/>
      <c r="BW179" s="16"/>
      <c r="BX179" s="16"/>
      <c r="BY179" s="16"/>
      <c r="BZ179" s="16"/>
      <c r="CA179" s="16"/>
      <c r="CB179" s="16"/>
      <c r="CC179" s="16"/>
      <c r="CD179" s="16"/>
      <c r="CE179" s="86"/>
      <c r="CF179" s="86"/>
      <c r="CG179" s="86"/>
      <c r="CH179" s="16"/>
    </row>
    <row r="180" spans="1:86" x14ac:dyDescent="0.25">
      <c r="A180" s="16"/>
      <c r="B180" s="16"/>
      <c r="C180" s="16"/>
      <c r="D180" s="16"/>
      <c r="E180" s="42"/>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16"/>
      <c r="BT180" s="16"/>
      <c r="BU180" s="16"/>
      <c r="BV180" s="16"/>
      <c r="BW180" s="16"/>
      <c r="BX180" s="16"/>
      <c r="BY180" s="16"/>
      <c r="BZ180" s="16"/>
      <c r="CA180" s="16"/>
      <c r="CB180" s="16"/>
      <c r="CC180" s="16"/>
      <c r="CD180" s="16"/>
      <c r="CE180" s="86"/>
      <c r="CF180" s="86"/>
      <c r="CG180" s="86"/>
      <c r="CH180" s="16"/>
    </row>
    <row r="181" spans="1:86" x14ac:dyDescent="0.25">
      <c r="A181" s="16"/>
      <c r="B181" s="16"/>
      <c r="C181" s="16"/>
      <c r="D181" s="16"/>
      <c r="E181" s="42"/>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6"/>
      <c r="BQ181" s="16"/>
      <c r="BR181" s="16"/>
      <c r="BS181" s="16"/>
      <c r="BT181" s="16"/>
      <c r="BU181" s="16"/>
      <c r="BV181" s="16"/>
      <c r="BW181" s="16"/>
      <c r="BX181" s="16"/>
      <c r="BY181" s="16"/>
      <c r="BZ181" s="16"/>
      <c r="CA181" s="16"/>
      <c r="CB181" s="16"/>
      <c r="CC181" s="16"/>
      <c r="CD181" s="16"/>
      <c r="CE181" s="86"/>
      <c r="CF181" s="86"/>
      <c r="CG181" s="86"/>
      <c r="CH181" s="16"/>
    </row>
    <row r="182" spans="1:86" x14ac:dyDescent="0.25">
      <c r="A182" s="16"/>
      <c r="B182" s="16"/>
      <c r="C182" s="16"/>
      <c r="D182" s="16"/>
      <c r="E182" s="42"/>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16"/>
      <c r="BR182" s="16"/>
      <c r="BS182" s="16"/>
      <c r="BT182" s="16"/>
      <c r="BU182" s="16"/>
      <c r="BV182" s="16"/>
      <c r="BW182" s="16"/>
      <c r="BX182" s="16"/>
      <c r="BY182" s="16"/>
      <c r="BZ182" s="16"/>
      <c r="CA182" s="16"/>
      <c r="CB182" s="16"/>
      <c r="CC182" s="16"/>
      <c r="CD182" s="16"/>
      <c r="CE182" s="86"/>
      <c r="CF182" s="86"/>
      <c r="CG182" s="86"/>
      <c r="CH182" s="16"/>
    </row>
    <row r="183" spans="1:86" x14ac:dyDescent="0.25">
      <c r="A183" s="16"/>
      <c r="B183" s="16"/>
      <c r="C183" s="16"/>
      <c r="D183" s="16"/>
      <c r="E183" s="42"/>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c r="BP183" s="16"/>
      <c r="BQ183" s="16"/>
      <c r="BR183" s="16"/>
      <c r="BS183" s="16"/>
      <c r="BT183" s="16"/>
      <c r="BU183" s="16"/>
      <c r="BV183" s="16"/>
      <c r="BW183" s="16"/>
      <c r="BX183" s="16"/>
      <c r="BY183" s="16"/>
      <c r="BZ183" s="16"/>
      <c r="CA183" s="16"/>
      <c r="CB183" s="16"/>
      <c r="CC183" s="16"/>
      <c r="CD183" s="16"/>
      <c r="CE183" s="86"/>
      <c r="CF183" s="86"/>
      <c r="CG183" s="86"/>
      <c r="CH183" s="16"/>
    </row>
    <row r="184" spans="1:86" x14ac:dyDescent="0.25">
      <c r="A184" s="16"/>
      <c r="B184" s="16"/>
      <c r="C184" s="16"/>
      <c r="D184" s="16"/>
      <c r="E184" s="42"/>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c r="BP184" s="16"/>
      <c r="BQ184" s="16"/>
      <c r="BR184" s="16"/>
      <c r="BS184" s="16"/>
      <c r="BT184" s="16"/>
      <c r="BU184" s="16"/>
      <c r="BV184" s="16"/>
      <c r="BW184" s="16"/>
      <c r="BX184" s="16"/>
      <c r="BY184" s="16"/>
      <c r="BZ184" s="16"/>
      <c r="CA184" s="16"/>
      <c r="CB184" s="16"/>
      <c r="CC184" s="16"/>
      <c r="CD184" s="16"/>
      <c r="CE184" s="86"/>
      <c r="CF184" s="86"/>
      <c r="CG184" s="86"/>
      <c r="CH184" s="16"/>
    </row>
    <row r="185" spans="1:86" x14ac:dyDescent="0.25">
      <c r="A185" s="16"/>
      <c r="B185" s="16"/>
      <c r="C185" s="16"/>
      <c r="D185" s="16"/>
      <c r="E185" s="42"/>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16"/>
      <c r="BH185" s="16"/>
      <c r="BI185" s="16"/>
      <c r="BJ185" s="16"/>
      <c r="BK185" s="16"/>
      <c r="BL185" s="16"/>
      <c r="BM185" s="16"/>
      <c r="BN185" s="16"/>
      <c r="BO185" s="16"/>
      <c r="BP185" s="16"/>
      <c r="BQ185" s="16"/>
      <c r="BR185" s="16"/>
      <c r="BS185" s="16"/>
      <c r="BT185" s="16"/>
      <c r="BU185" s="16"/>
      <c r="BV185" s="16"/>
      <c r="BW185" s="16"/>
      <c r="BX185" s="16"/>
      <c r="BY185" s="16"/>
      <c r="BZ185" s="16"/>
      <c r="CA185" s="16"/>
      <c r="CB185" s="16"/>
      <c r="CC185" s="16"/>
      <c r="CD185" s="16"/>
      <c r="CE185" s="86"/>
      <c r="CF185" s="86"/>
      <c r="CG185" s="86"/>
      <c r="CH185" s="16"/>
    </row>
    <row r="186" spans="1:86" x14ac:dyDescent="0.25">
      <c r="A186" s="16"/>
      <c r="B186" s="16"/>
      <c r="C186" s="16"/>
      <c r="D186" s="16"/>
      <c r="E186" s="42"/>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16"/>
      <c r="BR186" s="16"/>
      <c r="BS186" s="16"/>
      <c r="BT186" s="16"/>
      <c r="BU186" s="16"/>
      <c r="BV186" s="16"/>
      <c r="BW186" s="16"/>
      <c r="BX186" s="16"/>
      <c r="BY186" s="16"/>
      <c r="BZ186" s="16"/>
      <c r="CA186" s="16"/>
      <c r="CB186" s="16"/>
      <c r="CC186" s="16"/>
      <c r="CD186" s="16"/>
      <c r="CE186" s="86"/>
      <c r="CF186" s="86"/>
      <c r="CG186" s="86"/>
      <c r="CH186" s="16"/>
    </row>
    <row r="187" spans="1:86" x14ac:dyDescent="0.25">
      <c r="A187" s="16"/>
      <c r="B187" s="16"/>
      <c r="C187" s="16"/>
      <c r="D187" s="16"/>
      <c r="E187" s="42"/>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c r="BK187" s="16"/>
      <c r="BL187" s="16"/>
      <c r="BM187" s="16"/>
      <c r="BN187" s="16"/>
      <c r="BO187" s="16"/>
      <c r="BP187" s="16"/>
      <c r="BQ187" s="16"/>
      <c r="BR187" s="16"/>
      <c r="BS187" s="16"/>
      <c r="BT187" s="16"/>
      <c r="BU187" s="16"/>
      <c r="BV187" s="16"/>
      <c r="BW187" s="16"/>
      <c r="BX187" s="16"/>
      <c r="BY187" s="16"/>
      <c r="BZ187" s="16"/>
      <c r="CA187" s="16"/>
      <c r="CB187" s="16"/>
      <c r="CC187" s="16"/>
      <c r="CD187" s="16"/>
      <c r="CE187" s="86"/>
      <c r="CF187" s="86"/>
      <c r="CG187" s="86"/>
      <c r="CH187" s="16"/>
    </row>
    <row r="188" spans="1:86" x14ac:dyDescent="0.25">
      <c r="A188" s="16"/>
      <c r="B188" s="16"/>
      <c r="C188" s="16"/>
      <c r="D188" s="16"/>
      <c r="E188" s="42"/>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c r="BK188" s="16"/>
      <c r="BL188" s="16"/>
      <c r="BM188" s="16"/>
      <c r="BN188" s="16"/>
      <c r="BO188" s="16"/>
      <c r="BP188" s="16"/>
      <c r="BQ188" s="16"/>
      <c r="BR188" s="16"/>
      <c r="BS188" s="16"/>
      <c r="BT188" s="16"/>
      <c r="BU188" s="16"/>
      <c r="BV188" s="16"/>
      <c r="BW188" s="16"/>
      <c r="BX188" s="16"/>
      <c r="BY188" s="16"/>
      <c r="BZ188" s="16"/>
      <c r="CA188" s="16"/>
      <c r="CB188" s="16"/>
      <c r="CC188" s="16"/>
      <c r="CD188" s="16"/>
      <c r="CE188" s="86"/>
      <c r="CF188" s="86"/>
      <c r="CG188" s="86"/>
      <c r="CH188" s="16"/>
    </row>
    <row r="189" spans="1:86" x14ac:dyDescent="0.25">
      <c r="A189" s="16"/>
      <c r="B189" s="16"/>
      <c r="C189" s="16"/>
      <c r="D189" s="16"/>
      <c r="E189" s="42"/>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16"/>
      <c r="BR189" s="16"/>
      <c r="BS189" s="16"/>
      <c r="BT189" s="16"/>
      <c r="BU189" s="16"/>
      <c r="BV189" s="16"/>
      <c r="BW189" s="16"/>
      <c r="BX189" s="16"/>
      <c r="BY189" s="16"/>
      <c r="BZ189" s="16"/>
      <c r="CA189" s="16"/>
      <c r="CB189" s="16"/>
      <c r="CC189" s="16"/>
      <c r="CD189" s="16"/>
      <c r="CE189" s="86"/>
      <c r="CF189" s="86"/>
      <c r="CG189" s="86"/>
      <c r="CH189" s="16"/>
    </row>
    <row r="190" spans="1:86" x14ac:dyDescent="0.25">
      <c r="A190" s="16"/>
      <c r="B190" s="16"/>
      <c r="C190" s="16"/>
      <c r="D190" s="16"/>
      <c r="E190" s="42"/>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c r="BJ190" s="16"/>
      <c r="BK190" s="16"/>
      <c r="BL190" s="16"/>
      <c r="BM190" s="16"/>
      <c r="BN190" s="16"/>
      <c r="BO190" s="16"/>
      <c r="BP190" s="16"/>
      <c r="BQ190" s="16"/>
      <c r="BR190" s="16"/>
      <c r="BS190" s="16"/>
      <c r="BT190" s="16"/>
      <c r="BU190" s="16"/>
      <c r="BV190" s="16"/>
      <c r="BW190" s="16"/>
      <c r="BX190" s="16"/>
      <c r="BY190" s="16"/>
      <c r="BZ190" s="16"/>
      <c r="CA190" s="16"/>
      <c r="CB190" s="16"/>
      <c r="CC190" s="16"/>
      <c r="CD190" s="16"/>
      <c r="CE190" s="86"/>
      <c r="CF190" s="86"/>
      <c r="CG190" s="86"/>
      <c r="CH190" s="16"/>
    </row>
    <row r="191" spans="1:86" x14ac:dyDescent="0.25">
      <c r="A191" s="16"/>
      <c r="B191" s="16"/>
      <c r="C191" s="16"/>
      <c r="D191" s="16"/>
      <c r="E191" s="42"/>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c r="BK191" s="16"/>
      <c r="BL191" s="16"/>
      <c r="BM191" s="16"/>
      <c r="BN191" s="16"/>
      <c r="BO191" s="16"/>
      <c r="BP191" s="16"/>
      <c r="BQ191" s="16"/>
      <c r="BR191" s="16"/>
      <c r="BS191" s="16"/>
      <c r="BT191" s="16"/>
      <c r="BU191" s="16"/>
      <c r="BV191" s="16"/>
      <c r="BW191" s="16"/>
      <c r="BX191" s="16"/>
      <c r="BY191" s="16"/>
      <c r="BZ191" s="16"/>
      <c r="CA191" s="16"/>
      <c r="CB191" s="16"/>
      <c r="CC191" s="16"/>
      <c r="CD191" s="16"/>
      <c r="CE191" s="86"/>
      <c r="CF191" s="86"/>
      <c r="CG191" s="86"/>
      <c r="CH191" s="16"/>
    </row>
    <row r="192" spans="1:86" x14ac:dyDescent="0.25">
      <c r="A192" s="16"/>
      <c r="B192" s="16"/>
      <c r="C192" s="16"/>
      <c r="D192" s="16"/>
      <c r="E192" s="42"/>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c r="BJ192" s="16"/>
      <c r="BK192" s="16"/>
      <c r="BL192" s="16"/>
      <c r="BM192" s="16"/>
      <c r="BN192" s="16"/>
      <c r="BO192" s="16"/>
      <c r="BP192" s="16"/>
      <c r="BQ192" s="16"/>
      <c r="BR192" s="16"/>
      <c r="BS192" s="16"/>
      <c r="BT192" s="16"/>
      <c r="BU192" s="16"/>
      <c r="BV192" s="16"/>
      <c r="BW192" s="16"/>
      <c r="BX192" s="16"/>
      <c r="BY192" s="16"/>
      <c r="BZ192" s="16"/>
      <c r="CA192" s="16"/>
      <c r="CB192" s="16"/>
      <c r="CC192" s="16"/>
      <c r="CD192" s="16"/>
      <c r="CE192" s="86"/>
      <c r="CF192" s="86"/>
      <c r="CG192" s="86"/>
      <c r="CH192" s="16"/>
    </row>
    <row r="193" spans="1:86" x14ac:dyDescent="0.25">
      <c r="A193" s="16"/>
      <c r="B193" s="16"/>
      <c r="C193" s="16"/>
      <c r="D193" s="16"/>
      <c r="E193" s="42"/>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c r="BK193" s="16"/>
      <c r="BL193" s="16"/>
      <c r="BM193" s="16"/>
      <c r="BN193" s="16"/>
      <c r="BO193" s="16"/>
      <c r="BP193" s="16"/>
      <c r="BQ193" s="16"/>
      <c r="BR193" s="16"/>
      <c r="BS193" s="16"/>
      <c r="BT193" s="16"/>
      <c r="BU193" s="16"/>
      <c r="BV193" s="16"/>
      <c r="BW193" s="16"/>
      <c r="BX193" s="16"/>
      <c r="BY193" s="16"/>
      <c r="BZ193" s="16"/>
      <c r="CA193" s="16"/>
      <c r="CB193" s="16"/>
      <c r="CC193" s="16"/>
      <c r="CD193" s="16"/>
      <c r="CE193" s="86"/>
      <c r="CF193" s="86"/>
      <c r="CG193" s="86"/>
      <c r="CH193" s="16"/>
    </row>
    <row r="194" spans="1:86" x14ac:dyDescent="0.25">
      <c r="A194" s="16"/>
      <c r="B194" s="16"/>
      <c r="C194" s="16"/>
      <c r="D194" s="16"/>
      <c r="E194" s="42"/>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c r="BK194" s="16"/>
      <c r="BL194" s="16"/>
      <c r="BM194" s="16"/>
      <c r="BN194" s="16"/>
      <c r="BO194" s="16"/>
      <c r="BP194" s="16"/>
      <c r="BQ194" s="16"/>
      <c r="BR194" s="16"/>
      <c r="BS194" s="16"/>
      <c r="BT194" s="16"/>
      <c r="BU194" s="16"/>
      <c r="BV194" s="16"/>
      <c r="BW194" s="16"/>
      <c r="BX194" s="16"/>
      <c r="BY194" s="16"/>
      <c r="BZ194" s="16"/>
      <c r="CA194" s="16"/>
      <c r="CB194" s="16"/>
      <c r="CC194" s="16"/>
      <c r="CD194" s="16"/>
      <c r="CE194" s="86"/>
      <c r="CF194" s="86"/>
      <c r="CG194" s="86"/>
      <c r="CH194" s="16"/>
    </row>
    <row r="195" spans="1:86" x14ac:dyDescent="0.25">
      <c r="A195" s="16"/>
      <c r="B195" s="16"/>
      <c r="C195" s="16"/>
      <c r="D195" s="16"/>
      <c r="E195" s="42"/>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c r="BK195" s="16"/>
      <c r="BL195" s="16"/>
      <c r="BM195" s="16"/>
      <c r="BN195" s="16"/>
      <c r="BO195" s="16"/>
      <c r="BP195" s="16"/>
      <c r="BQ195" s="16"/>
      <c r="BR195" s="16"/>
      <c r="BS195" s="16"/>
      <c r="BT195" s="16"/>
      <c r="BU195" s="16"/>
      <c r="BV195" s="16"/>
      <c r="BW195" s="16"/>
      <c r="BX195" s="16"/>
      <c r="BY195" s="16"/>
      <c r="BZ195" s="16"/>
      <c r="CA195" s="16"/>
      <c r="CB195" s="16"/>
      <c r="CC195" s="16"/>
      <c r="CD195" s="16"/>
      <c r="CE195" s="86"/>
      <c r="CF195" s="86"/>
      <c r="CG195" s="86"/>
      <c r="CH195" s="16"/>
    </row>
    <row r="196" spans="1:86" x14ac:dyDescent="0.25">
      <c r="A196" s="16"/>
      <c r="B196" s="16"/>
      <c r="C196" s="16"/>
      <c r="D196" s="16"/>
      <c r="E196" s="42"/>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c r="BP196" s="16"/>
      <c r="BQ196" s="16"/>
      <c r="BR196" s="16"/>
      <c r="BS196" s="16"/>
      <c r="BT196" s="16"/>
      <c r="BU196" s="16"/>
      <c r="BV196" s="16"/>
      <c r="BW196" s="16"/>
      <c r="BX196" s="16"/>
      <c r="BY196" s="16"/>
      <c r="BZ196" s="16"/>
      <c r="CA196" s="16"/>
      <c r="CB196" s="16"/>
      <c r="CC196" s="16"/>
      <c r="CD196" s="16"/>
      <c r="CE196" s="86"/>
      <c r="CF196" s="86"/>
      <c r="CG196" s="86"/>
      <c r="CH196" s="16"/>
    </row>
    <row r="197" spans="1:86" x14ac:dyDescent="0.25">
      <c r="A197" s="16"/>
      <c r="B197" s="16"/>
      <c r="C197" s="16"/>
      <c r="D197" s="16"/>
      <c r="E197" s="42"/>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c r="BP197" s="16"/>
      <c r="BQ197" s="16"/>
      <c r="BR197" s="16"/>
      <c r="BS197" s="16"/>
      <c r="BT197" s="16"/>
      <c r="BU197" s="16"/>
      <c r="BV197" s="16"/>
      <c r="BW197" s="16"/>
      <c r="BX197" s="16"/>
      <c r="BY197" s="16"/>
      <c r="BZ197" s="16"/>
      <c r="CA197" s="16"/>
      <c r="CB197" s="16"/>
      <c r="CC197" s="16"/>
      <c r="CD197" s="16"/>
      <c r="CE197" s="86"/>
      <c r="CF197" s="86"/>
      <c r="CG197" s="86"/>
      <c r="CH197" s="16"/>
    </row>
    <row r="198" spans="1:86" x14ac:dyDescent="0.25">
      <c r="A198" s="16"/>
      <c r="B198" s="16"/>
      <c r="C198" s="16"/>
      <c r="D198" s="16"/>
      <c r="E198" s="42"/>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c r="BK198" s="16"/>
      <c r="BL198" s="16"/>
      <c r="BM198" s="16"/>
      <c r="BN198" s="16"/>
      <c r="BO198" s="16"/>
      <c r="BP198" s="16"/>
      <c r="BQ198" s="16"/>
      <c r="BR198" s="16"/>
      <c r="BS198" s="16"/>
      <c r="BT198" s="16"/>
      <c r="BU198" s="16"/>
      <c r="BV198" s="16"/>
      <c r="BW198" s="16"/>
      <c r="BX198" s="16"/>
      <c r="BY198" s="16"/>
      <c r="BZ198" s="16"/>
      <c r="CA198" s="16"/>
      <c r="CB198" s="16"/>
      <c r="CC198" s="16"/>
      <c r="CD198" s="16"/>
      <c r="CE198" s="86"/>
      <c r="CF198" s="86"/>
      <c r="CG198" s="86"/>
      <c r="CH198" s="16"/>
    </row>
    <row r="199" spans="1:86" x14ac:dyDescent="0.25">
      <c r="A199" s="16"/>
      <c r="B199" s="16"/>
      <c r="C199" s="16"/>
      <c r="D199" s="16"/>
      <c r="E199" s="42"/>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6"/>
      <c r="BQ199" s="16"/>
      <c r="BR199" s="16"/>
      <c r="BS199" s="16"/>
      <c r="BT199" s="16"/>
      <c r="BU199" s="16"/>
      <c r="BV199" s="16"/>
      <c r="BW199" s="16"/>
      <c r="BX199" s="16"/>
      <c r="BY199" s="16"/>
      <c r="BZ199" s="16"/>
      <c r="CA199" s="16"/>
      <c r="CB199" s="16"/>
      <c r="CC199" s="16"/>
      <c r="CD199" s="16"/>
      <c r="CE199" s="86"/>
      <c r="CF199" s="86"/>
      <c r="CG199" s="86"/>
      <c r="CH199" s="16"/>
    </row>
    <row r="200" spans="1:86" x14ac:dyDescent="0.25">
      <c r="A200" s="16"/>
      <c r="B200" s="16"/>
      <c r="C200" s="16"/>
      <c r="D200" s="16"/>
      <c r="E200" s="42"/>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c r="BK200" s="16"/>
      <c r="BL200" s="16"/>
      <c r="BM200" s="16"/>
      <c r="BN200" s="16"/>
      <c r="BO200" s="16"/>
      <c r="BP200" s="16"/>
      <c r="BQ200" s="16"/>
      <c r="BR200" s="16"/>
      <c r="BS200" s="16"/>
      <c r="BT200" s="16"/>
      <c r="BU200" s="16"/>
      <c r="BV200" s="16"/>
      <c r="BW200" s="16"/>
      <c r="BX200" s="16"/>
      <c r="BY200" s="16"/>
      <c r="BZ200" s="16"/>
      <c r="CA200" s="16"/>
      <c r="CB200" s="16"/>
      <c r="CC200" s="16"/>
      <c r="CD200" s="16"/>
      <c r="CE200" s="86"/>
      <c r="CF200" s="86"/>
      <c r="CG200" s="86"/>
      <c r="CH200" s="16"/>
    </row>
    <row r="201" spans="1:86" x14ac:dyDescent="0.25">
      <c r="A201" s="16"/>
      <c r="B201" s="16"/>
      <c r="C201" s="16"/>
      <c r="D201" s="16"/>
      <c r="E201" s="42"/>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16"/>
      <c r="BQ201" s="16"/>
      <c r="BR201" s="16"/>
      <c r="BS201" s="16"/>
      <c r="BT201" s="16"/>
      <c r="BU201" s="16"/>
      <c r="BV201" s="16"/>
      <c r="BW201" s="16"/>
      <c r="BX201" s="16"/>
      <c r="BY201" s="16"/>
      <c r="BZ201" s="16"/>
      <c r="CA201" s="16"/>
      <c r="CB201" s="16"/>
      <c r="CC201" s="16"/>
      <c r="CD201" s="16"/>
      <c r="CE201" s="86"/>
      <c r="CF201" s="86"/>
      <c r="CG201" s="86"/>
      <c r="CH201" s="16"/>
    </row>
    <row r="202" spans="1:86" x14ac:dyDescent="0.25">
      <c r="A202" s="16"/>
      <c r="B202" s="16"/>
      <c r="C202" s="16"/>
      <c r="D202" s="16"/>
      <c r="E202" s="42"/>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c r="BL202" s="16"/>
      <c r="BM202" s="16"/>
      <c r="BN202" s="16"/>
      <c r="BO202" s="16"/>
      <c r="BP202" s="16"/>
      <c r="BQ202" s="16"/>
      <c r="BR202" s="16"/>
      <c r="BS202" s="16"/>
      <c r="BT202" s="16"/>
      <c r="BU202" s="16"/>
      <c r="BV202" s="16"/>
      <c r="BW202" s="16"/>
      <c r="BX202" s="16"/>
      <c r="BY202" s="16"/>
      <c r="BZ202" s="16"/>
      <c r="CA202" s="16"/>
      <c r="CB202" s="16"/>
      <c r="CC202" s="16"/>
      <c r="CD202" s="16"/>
      <c r="CE202" s="86"/>
      <c r="CF202" s="86"/>
      <c r="CG202" s="86"/>
      <c r="CH202" s="16"/>
    </row>
    <row r="203" spans="1:86" x14ac:dyDescent="0.25">
      <c r="A203" s="16"/>
      <c r="B203" s="16"/>
      <c r="C203" s="16"/>
      <c r="D203" s="16"/>
      <c r="E203" s="42"/>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c r="BQ203" s="16"/>
      <c r="BR203" s="16"/>
      <c r="BS203" s="16"/>
      <c r="BT203" s="16"/>
      <c r="BU203" s="16"/>
      <c r="BV203" s="16"/>
      <c r="BW203" s="16"/>
      <c r="BX203" s="16"/>
      <c r="BY203" s="16"/>
      <c r="BZ203" s="16"/>
      <c r="CA203" s="16"/>
      <c r="CB203" s="16"/>
      <c r="CC203" s="16"/>
      <c r="CD203" s="16"/>
      <c r="CE203" s="86"/>
      <c r="CF203" s="86"/>
      <c r="CG203" s="86"/>
      <c r="CH203" s="16"/>
    </row>
    <row r="204" spans="1:86" x14ac:dyDescent="0.25">
      <c r="A204" s="16"/>
      <c r="B204" s="16"/>
      <c r="C204" s="16"/>
      <c r="D204" s="16"/>
      <c r="E204" s="42"/>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16"/>
      <c r="BT204" s="16"/>
      <c r="BU204" s="16"/>
      <c r="BV204" s="16"/>
      <c r="BW204" s="16"/>
      <c r="BX204" s="16"/>
      <c r="BY204" s="16"/>
      <c r="BZ204" s="16"/>
      <c r="CA204" s="16"/>
      <c r="CB204" s="16"/>
      <c r="CC204" s="16"/>
      <c r="CD204" s="16"/>
      <c r="CE204" s="86"/>
      <c r="CF204" s="86"/>
      <c r="CG204" s="86"/>
      <c r="CH204" s="16"/>
    </row>
    <row r="205" spans="1:86" x14ac:dyDescent="0.25">
      <c r="A205" s="16"/>
      <c r="B205" s="16"/>
      <c r="C205" s="16"/>
      <c r="D205" s="16"/>
      <c r="E205" s="42"/>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16"/>
      <c r="BT205" s="16"/>
      <c r="BU205" s="16"/>
      <c r="BV205" s="16"/>
      <c r="BW205" s="16"/>
      <c r="BX205" s="16"/>
      <c r="BY205" s="16"/>
      <c r="BZ205" s="16"/>
      <c r="CA205" s="16"/>
      <c r="CB205" s="16"/>
      <c r="CC205" s="16"/>
      <c r="CD205" s="16"/>
      <c r="CE205" s="86"/>
      <c r="CF205" s="86"/>
      <c r="CG205" s="86"/>
      <c r="CH205" s="16"/>
    </row>
    <row r="206" spans="1:86" x14ac:dyDescent="0.25">
      <c r="A206" s="16"/>
      <c r="B206" s="16"/>
      <c r="C206" s="16"/>
      <c r="D206" s="16"/>
      <c r="E206" s="42"/>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16"/>
      <c r="BT206" s="16"/>
      <c r="BU206" s="16"/>
      <c r="BV206" s="16"/>
      <c r="BW206" s="16"/>
      <c r="BX206" s="16"/>
      <c r="BY206" s="16"/>
      <c r="BZ206" s="16"/>
      <c r="CA206" s="16"/>
      <c r="CB206" s="16"/>
      <c r="CC206" s="16"/>
      <c r="CD206" s="16"/>
      <c r="CE206" s="86"/>
      <c r="CF206" s="86"/>
      <c r="CG206" s="86"/>
      <c r="CH206" s="16"/>
    </row>
    <row r="207" spans="1:86" x14ac:dyDescent="0.25">
      <c r="A207" s="16"/>
      <c r="B207" s="16"/>
      <c r="C207" s="16"/>
      <c r="D207" s="16"/>
      <c r="E207" s="42"/>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c r="CB207" s="16"/>
      <c r="CC207" s="16"/>
      <c r="CD207" s="16"/>
      <c r="CE207" s="86"/>
      <c r="CF207" s="86"/>
      <c r="CG207" s="86"/>
      <c r="CH207" s="16"/>
    </row>
    <row r="208" spans="1:86" x14ac:dyDescent="0.25">
      <c r="A208" s="16"/>
      <c r="B208" s="16"/>
      <c r="C208" s="16"/>
      <c r="D208" s="16"/>
      <c r="E208" s="42"/>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c r="CB208" s="16"/>
      <c r="CC208" s="16"/>
      <c r="CD208" s="16"/>
      <c r="CE208" s="86"/>
      <c r="CF208" s="86"/>
      <c r="CG208" s="86"/>
      <c r="CH208" s="16"/>
    </row>
    <row r="209" spans="1:86" x14ac:dyDescent="0.25">
      <c r="A209" s="16"/>
      <c r="B209" s="16"/>
      <c r="C209" s="16"/>
      <c r="D209" s="16"/>
      <c r="E209" s="42"/>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6"/>
      <c r="BQ209" s="16"/>
      <c r="BR209" s="16"/>
      <c r="BS209" s="16"/>
      <c r="BT209" s="16"/>
      <c r="BU209" s="16"/>
      <c r="BV209" s="16"/>
      <c r="BW209" s="16"/>
      <c r="BX209" s="16"/>
      <c r="BY209" s="16"/>
      <c r="BZ209" s="16"/>
      <c r="CA209" s="16"/>
      <c r="CB209" s="16"/>
      <c r="CC209" s="16"/>
      <c r="CD209" s="16"/>
      <c r="CE209" s="86"/>
      <c r="CF209" s="86"/>
      <c r="CG209" s="86"/>
      <c r="CH209" s="16"/>
    </row>
    <row r="210" spans="1:86" x14ac:dyDescent="0.25">
      <c r="A210" s="16"/>
      <c r="B210" s="16"/>
      <c r="C210" s="16"/>
      <c r="D210" s="16"/>
      <c r="E210" s="42"/>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c r="CB210" s="16"/>
      <c r="CC210" s="16"/>
      <c r="CD210" s="16"/>
      <c r="CE210" s="86"/>
      <c r="CF210" s="86"/>
      <c r="CG210" s="86"/>
      <c r="CH210" s="16"/>
    </row>
    <row r="211" spans="1:86" x14ac:dyDescent="0.25">
      <c r="A211" s="16"/>
      <c r="B211" s="16"/>
      <c r="C211" s="16"/>
      <c r="D211" s="16"/>
      <c r="E211" s="42"/>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16"/>
      <c r="BR211" s="16"/>
      <c r="BS211" s="16"/>
      <c r="BT211" s="16"/>
      <c r="BU211" s="16"/>
      <c r="BV211" s="16"/>
      <c r="BW211" s="16"/>
      <c r="BX211" s="16"/>
      <c r="BY211" s="16"/>
      <c r="BZ211" s="16"/>
      <c r="CA211" s="16"/>
      <c r="CB211" s="16"/>
      <c r="CC211" s="16"/>
      <c r="CD211" s="16"/>
      <c r="CE211" s="86"/>
      <c r="CF211" s="86"/>
      <c r="CG211" s="86"/>
      <c r="CH211" s="16"/>
    </row>
    <row r="212" spans="1:86" x14ac:dyDescent="0.25">
      <c r="A212" s="16"/>
      <c r="B212" s="16"/>
      <c r="C212" s="16"/>
      <c r="D212" s="16"/>
      <c r="E212" s="42"/>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c r="BR212" s="16"/>
      <c r="BS212" s="16"/>
      <c r="BT212" s="16"/>
      <c r="BU212" s="16"/>
      <c r="BV212" s="16"/>
      <c r="BW212" s="16"/>
      <c r="BX212" s="16"/>
      <c r="BY212" s="16"/>
      <c r="BZ212" s="16"/>
      <c r="CA212" s="16"/>
      <c r="CB212" s="16"/>
      <c r="CC212" s="16"/>
      <c r="CD212" s="16"/>
      <c r="CE212" s="86"/>
      <c r="CF212" s="86"/>
      <c r="CG212" s="86"/>
      <c r="CH212" s="16"/>
    </row>
    <row r="213" spans="1:86" x14ac:dyDescent="0.25">
      <c r="A213" s="16"/>
      <c r="B213" s="16"/>
      <c r="C213" s="16"/>
      <c r="D213" s="16"/>
      <c r="E213" s="42"/>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c r="BR213" s="16"/>
      <c r="BS213" s="16"/>
      <c r="BT213" s="16"/>
      <c r="BU213" s="16"/>
      <c r="BV213" s="16"/>
      <c r="BW213" s="16"/>
      <c r="BX213" s="16"/>
      <c r="BY213" s="16"/>
      <c r="BZ213" s="16"/>
      <c r="CA213" s="16"/>
      <c r="CB213" s="16"/>
      <c r="CC213" s="16"/>
      <c r="CD213" s="16"/>
      <c r="CE213" s="86"/>
      <c r="CF213" s="86"/>
      <c r="CG213" s="86"/>
      <c r="CH213" s="16"/>
    </row>
    <row r="214" spans="1:86" x14ac:dyDescent="0.25">
      <c r="A214" s="16"/>
      <c r="B214" s="16"/>
      <c r="C214" s="16"/>
      <c r="D214" s="16"/>
      <c r="E214" s="42"/>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c r="BR214" s="16"/>
      <c r="BS214" s="16"/>
      <c r="BT214" s="16"/>
      <c r="BU214" s="16"/>
      <c r="BV214" s="16"/>
      <c r="BW214" s="16"/>
      <c r="BX214" s="16"/>
      <c r="BY214" s="16"/>
      <c r="BZ214" s="16"/>
      <c r="CA214" s="16"/>
      <c r="CB214" s="16"/>
      <c r="CC214" s="16"/>
      <c r="CD214" s="16"/>
      <c r="CE214" s="86"/>
      <c r="CF214" s="86"/>
      <c r="CG214" s="86"/>
      <c r="CH214" s="16"/>
    </row>
    <row r="215" spans="1:86" x14ac:dyDescent="0.25">
      <c r="A215" s="16"/>
      <c r="B215" s="16"/>
      <c r="C215" s="16"/>
      <c r="D215" s="16"/>
      <c r="E215" s="42"/>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c r="CB215" s="16"/>
      <c r="CC215" s="16"/>
      <c r="CD215" s="16"/>
      <c r="CE215" s="86"/>
      <c r="CF215" s="86"/>
      <c r="CG215" s="86"/>
      <c r="CH215" s="16"/>
    </row>
    <row r="216" spans="1:86" x14ac:dyDescent="0.25">
      <c r="A216" s="16"/>
      <c r="B216" s="16"/>
      <c r="C216" s="16"/>
      <c r="D216" s="16"/>
      <c r="E216" s="42"/>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c r="BR216" s="16"/>
      <c r="BS216" s="16"/>
      <c r="BT216" s="16"/>
      <c r="BU216" s="16"/>
      <c r="BV216" s="16"/>
      <c r="BW216" s="16"/>
      <c r="BX216" s="16"/>
      <c r="BY216" s="16"/>
      <c r="BZ216" s="16"/>
      <c r="CA216" s="16"/>
      <c r="CB216" s="16"/>
      <c r="CC216" s="16"/>
      <c r="CD216" s="16"/>
      <c r="CE216" s="86"/>
      <c r="CF216" s="86"/>
      <c r="CG216" s="86"/>
      <c r="CH216" s="16"/>
    </row>
    <row r="217" spans="1:86" x14ac:dyDescent="0.25">
      <c r="A217" s="16"/>
      <c r="B217" s="16"/>
      <c r="C217" s="16"/>
      <c r="D217" s="16"/>
      <c r="E217" s="42"/>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6"/>
      <c r="BW217" s="16"/>
      <c r="BX217" s="16"/>
      <c r="BY217" s="16"/>
      <c r="BZ217" s="16"/>
      <c r="CA217" s="16"/>
      <c r="CB217" s="16"/>
      <c r="CC217" s="16"/>
      <c r="CD217" s="16"/>
      <c r="CE217" s="86"/>
      <c r="CF217" s="86"/>
      <c r="CG217" s="86"/>
      <c r="CH217" s="16"/>
    </row>
    <row r="218" spans="1:86" x14ac:dyDescent="0.25">
      <c r="A218" s="16"/>
      <c r="B218" s="16"/>
      <c r="C218" s="16"/>
      <c r="D218" s="16"/>
      <c r="E218" s="42"/>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c r="BR218" s="16"/>
      <c r="BS218" s="16"/>
      <c r="BT218" s="16"/>
      <c r="BU218" s="16"/>
      <c r="BV218" s="16"/>
      <c r="BW218" s="16"/>
      <c r="BX218" s="16"/>
      <c r="BY218" s="16"/>
      <c r="BZ218" s="16"/>
      <c r="CA218" s="16"/>
      <c r="CB218" s="16"/>
      <c r="CC218" s="16"/>
      <c r="CD218" s="16"/>
      <c r="CE218" s="86"/>
      <c r="CF218" s="86"/>
      <c r="CG218" s="86"/>
      <c r="CH218" s="16"/>
    </row>
    <row r="219" spans="1:86" x14ac:dyDescent="0.25">
      <c r="A219" s="16"/>
      <c r="B219" s="16"/>
      <c r="C219" s="16"/>
      <c r="D219" s="16"/>
      <c r="E219" s="42"/>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16"/>
      <c r="BT219" s="16"/>
      <c r="BU219" s="16"/>
      <c r="BV219" s="16"/>
      <c r="BW219" s="16"/>
      <c r="BX219" s="16"/>
      <c r="BY219" s="16"/>
      <c r="BZ219" s="16"/>
      <c r="CA219" s="16"/>
      <c r="CB219" s="16"/>
      <c r="CC219" s="16"/>
      <c r="CD219" s="16"/>
      <c r="CE219" s="86"/>
      <c r="CF219" s="86"/>
      <c r="CG219" s="86"/>
      <c r="CH219" s="16"/>
    </row>
    <row r="220" spans="1:86" x14ac:dyDescent="0.25">
      <c r="A220" s="16"/>
      <c r="B220" s="16"/>
      <c r="C220" s="16"/>
      <c r="D220" s="16"/>
      <c r="E220" s="42"/>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c r="BR220" s="16"/>
      <c r="BS220" s="16"/>
      <c r="BT220" s="16"/>
      <c r="BU220" s="16"/>
      <c r="BV220" s="16"/>
      <c r="BW220" s="16"/>
      <c r="BX220" s="16"/>
      <c r="BY220" s="16"/>
      <c r="BZ220" s="16"/>
      <c r="CA220" s="16"/>
      <c r="CB220" s="16"/>
      <c r="CC220" s="16"/>
      <c r="CD220" s="16"/>
      <c r="CE220" s="86"/>
      <c r="CF220" s="86"/>
      <c r="CG220" s="86"/>
      <c r="CH220" s="16"/>
    </row>
    <row r="221" spans="1:86" x14ac:dyDescent="0.25">
      <c r="A221" s="16"/>
      <c r="B221" s="16"/>
      <c r="C221" s="16"/>
      <c r="D221" s="16"/>
      <c r="E221" s="42"/>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c r="BR221" s="16"/>
      <c r="BS221" s="16"/>
      <c r="BT221" s="16"/>
      <c r="BU221" s="16"/>
      <c r="BV221" s="16"/>
      <c r="BW221" s="16"/>
      <c r="BX221" s="16"/>
      <c r="BY221" s="16"/>
      <c r="BZ221" s="16"/>
      <c r="CA221" s="16"/>
      <c r="CB221" s="16"/>
      <c r="CC221" s="16"/>
      <c r="CD221" s="16"/>
      <c r="CE221" s="86"/>
      <c r="CF221" s="86"/>
      <c r="CG221" s="86"/>
      <c r="CH221" s="16"/>
    </row>
    <row r="222" spans="1:86" x14ac:dyDescent="0.25">
      <c r="A222" s="16"/>
      <c r="B222" s="16"/>
      <c r="C222" s="16"/>
      <c r="D222" s="16"/>
      <c r="E222" s="42"/>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c r="BR222" s="16"/>
      <c r="BS222" s="16"/>
      <c r="BT222" s="16"/>
      <c r="BU222" s="16"/>
      <c r="BV222" s="16"/>
      <c r="BW222" s="16"/>
      <c r="BX222" s="16"/>
      <c r="BY222" s="16"/>
      <c r="BZ222" s="16"/>
      <c r="CA222" s="16"/>
      <c r="CB222" s="16"/>
      <c r="CC222" s="16"/>
      <c r="CD222" s="16"/>
      <c r="CE222" s="86"/>
      <c r="CF222" s="86"/>
      <c r="CG222" s="86"/>
      <c r="CH222" s="16"/>
    </row>
    <row r="223" spans="1:86" x14ac:dyDescent="0.25">
      <c r="A223" s="16"/>
      <c r="B223" s="16"/>
      <c r="C223" s="16"/>
      <c r="D223" s="16"/>
      <c r="E223" s="42"/>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c r="BR223" s="16"/>
      <c r="BS223" s="16"/>
      <c r="BT223" s="16"/>
      <c r="BU223" s="16"/>
      <c r="BV223" s="16"/>
      <c r="BW223" s="16"/>
      <c r="BX223" s="16"/>
      <c r="BY223" s="16"/>
      <c r="BZ223" s="16"/>
      <c r="CA223" s="16"/>
      <c r="CB223" s="16"/>
      <c r="CC223" s="16"/>
      <c r="CD223" s="16"/>
      <c r="CE223" s="86"/>
      <c r="CF223" s="86"/>
      <c r="CG223" s="86"/>
      <c r="CH223" s="16"/>
    </row>
    <row r="224" spans="1:86" x14ac:dyDescent="0.25">
      <c r="A224" s="16"/>
      <c r="B224" s="16"/>
      <c r="C224" s="16"/>
      <c r="D224" s="16"/>
      <c r="E224" s="42"/>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c r="BR224" s="16"/>
      <c r="BS224" s="16"/>
      <c r="BT224" s="16"/>
      <c r="BU224" s="16"/>
      <c r="BV224" s="16"/>
      <c r="BW224" s="16"/>
      <c r="BX224" s="16"/>
      <c r="BY224" s="16"/>
      <c r="BZ224" s="16"/>
      <c r="CA224" s="16"/>
      <c r="CB224" s="16"/>
      <c r="CC224" s="16"/>
      <c r="CD224" s="16"/>
      <c r="CE224" s="86"/>
      <c r="CF224" s="86"/>
      <c r="CG224" s="86"/>
      <c r="CH224" s="16"/>
    </row>
    <row r="225" spans="1:86" x14ac:dyDescent="0.25">
      <c r="A225" s="16"/>
      <c r="B225" s="16"/>
      <c r="C225" s="16"/>
      <c r="D225" s="16"/>
      <c r="E225" s="42"/>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c r="BR225" s="16"/>
      <c r="BS225" s="16"/>
      <c r="BT225" s="16"/>
      <c r="BU225" s="16"/>
      <c r="BV225" s="16"/>
      <c r="BW225" s="16"/>
      <c r="BX225" s="16"/>
      <c r="BY225" s="16"/>
      <c r="BZ225" s="16"/>
      <c r="CA225" s="16"/>
      <c r="CB225" s="16"/>
      <c r="CC225" s="16"/>
      <c r="CD225" s="16"/>
      <c r="CE225" s="86"/>
      <c r="CF225" s="86"/>
      <c r="CG225" s="86"/>
      <c r="CH225" s="16"/>
    </row>
    <row r="226" spans="1:86" x14ac:dyDescent="0.25">
      <c r="A226" s="16"/>
      <c r="B226" s="16"/>
      <c r="C226" s="16"/>
      <c r="D226" s="16"/>
      <c r="E226" s="42"/>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c r="BR226" s="16"/>
      <c r="BS226" s="16"/>
      <c r="BT226" s="16"/>
      <c r="BU226" s="16"/>
      <c r="BV226" s="16"/>
      <c r="BW226" s="16"/>
      <c r="BX226" s="16"/>
      <c r="BY226" s="16"/>
      <c r="BZ226" s="16"/>
      <c r="CA226" s="16"/>
      <c r="CB226" s="16"/>
      <c r="CC226" s="16"/>
      <c r="CD226" s="16"/>
      <c r="CE226" s="86"/>
      <c r="CF226" s="86"/>
      <c r="CG226" s="86"/>
      <c r="CH226" s="16"/>
    </row>
    <row r="227" spans="1:86" x14ac:dyDescent="0.25">
      <c r="A227" s="16"/>
      <c r="B227" s="16"/>
      <c r="C227" s="16"/>
      <c r="D227" s="16"/>
      <c r="E227" s="42"/>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c r="BR227" s="16"/>
      <c r="BS227" s="16"/>
      <c r="BT227" s="16"/>
      <c r="BU227" s="16"/>
      <c r="BV227" s="16"/>
      <c r="BW227" s="16"/>
      <c r="BX227" s="16"/>
      <c r="BY227" s="16"/>
      <c r="BZ227" s="16"/>
      <c r="CA227" s="16"/>
      <c r="CB227" s="16"/>
      <c r="CC227" s="16"/>
      <c r="CD227" s="16"/>
      <c r="CE227" s="86"/>
      <c r="CF227" s="86"/>
      <c r="CG227" s="86"/>
      <c r="CH227" s="16"/>
    </row>
    <row r="228" spans="1:86" x14ac:dyDescent="0.25">
      <c r="A228" s="16"/>
      <c r="B228" s="16"/>
      <c r="C228" s="16"/>
      <c r="D228" s="16"/>
      <c r="E228" s="42"/>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c r="BR228" s="16"/>
      <c r="BS228" s="16"/>
      <c r="BT228" s="16"/>
      <c r="BU228" s="16"/>
      <c r="BV228" s="16"/>
      <c r="BW228" s="16"/>
      <c r="BX228" s="16"/>
      <c r="BY228" s="16"/>
      <c r="BZ228" s="16"/>
      <c r="CA228" s="16"/>
      <c r="CB228" s="16"/>
      <c r="CC228" s="16"/>
      <c r="CD228" s="16"/>
      <c r="CE228" s="86"/>
      <c r="CF228" s="86"/>
      <c r="CG228" s="86"/>
      <c r="CH228" s="16"/>
    </row>
    <row r="229" spans="1:86" x14ac:dyDescent="0.25">
      <c r="A229" s="16"/>
      <c r="B229" s="16"/>
      <c r="C229" s="16"/>
      <c r="D229" s="16"/>
      <c r="E229" s="42"/>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c r="BR229" s="16"/>
      <c r="BS229" s="16"/>
      <c r="BT229" s="16"/>
      <c r="BU229" s="16"/>
      <c r="BV229" s="16"/>
      <c r="BW229" s="16"/>
      <c r="BX229" s="16"/>
      <c r="BY229" s="16"/>
      <c r="BZ229" s="16"/>
      <c r="CA229" s="16"/>
      <c r="CB229" s="16"/>
      <c r="CC229" s="16"/>
      <c r="CD229" s="16"/>
      <c r="CE229" s="86"/>
      <c r="CF229" s="86"/>
      <c r="CG229" s="86"/>
      <c r="CH229" s="16"/>
    </row>
    <row r="230" spans="1:86" x14ac:dyDescent="0.25">
      <c r="A230" s="16"/>
      <c r="B230" s="16"/>
      <c r="C230" s="16"/>
      <c r="D230" s="16"/>
      <c r="E230" s="42"/>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c r="BR230" s="16"/>
      <c r="BS230" s="16"/>
      <c r="BT230" s="16"/>
      <c r="BU230" s="16"/>
      <c r="BV230" s="16"/>
      <c r="BW230" s="16"/>
      <c r="BX230" s="16"/>
      <c r="BY230" s="16"/>
      <c r="BZ230" s="16"/>
      <c r="CA230" s="16"/>
      <c r="CB230" s="16"/>
      <c r="CC230" s="16"/>
      <c r="CD230" s="16"/>
      <c r="CE230" s="86"/>
      <c r="CF230" s="86"/>
      <c r="CG230" s="86"/>
      <c r="CH230" s="16"/>
    </row>
    <row r="231" spans="1:86" x14ac:dyDescent="0.25">
      <c r="A231" s="16"/>
      <c r="B231" s="16"/>
      <c r="C231" s="16"/>
      <c r="D231" s="16"/>
      <c r="E231" s="42"/>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c r="BR231" s="16"/>
      <c r="BS231" s="16"/>
      <c r="BT231" s="16"/>
      <c r="BU231" s="16"/>
      <c r="BV231" s="16"/>
      <c r="BW231" s="16"/>
      <c r="BX231" s="16"/>
      <c r="BY231" s="16"/>
      <c r="BZ231" s="16"/>
      <c r="CA231" s="16"/>
      <c r="CB231" s="16"/>
      <c r="CC231" s="16"/>
      <c r="CD231" s="16"/>
      <c r="CE231" s="86"/>
      <c r="CF231" s="86"/>
      <c r="CG231" s="86"/>
      <c r="CH231" s="16"/>
    </row>
    <row r="232" spans="1:86"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c r="BR232" s="16"/>
      <c r="BS232" s="16"/>
      <c r="BT232" s="16"/>
      <c r="BU232" s="16"/>
      <c r="BV232" s="16"/>
      <c r="BW232" s="16"/>
      <c r="BX232" s="16"/>
      <c r="BY232" s="16"/>
      <c r="BZ232" s="16"/>
      <c r="CA232" s="16"/>
      <c r="CB232" s="16"/>
      <c r="CC232" s="16"/>
      <c r="CD232" s="16"/>
      <c r="CE232" s="86"/>
      <c r="CF232" s="86"/>
      <c r="CG232" s="86"/>
      <c r="CH232" s="16"/>
    </row>
    <row r="233" spans="1:86" x14ac:dyDescent="0.25">
      <c r="A233" s="16"/>
      <c r="B233" s="16"/>
      <c r="C233" s="16"/>
      <c r="D233" s="16"/>
      <c r="E233" s="42"/>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c r="BR233" s="16"/>
      <c r="BS233" s="16"/>
      <c r="BT233" s="16"/>
      <c r="BU233" s="16"/>
      <c r="BV233" s="16"/>
      <c r="BW233" s="16"/>
      <c r="BX233" s="16"/>
      <c r="BY233" s="16"/>
      <c r="BZ233" s="16"/>
      <c r="CA233" s="16"/>
      <c r="CB233" s="16"/>
      <c r="CC233" s="16"/>
      <c r="CD233" s="16"/>
      <c r="CE233" s="86"/>
      <c r="CF233" s="86"/>
      <c r="CG233" s="86"/>
      <c r="CH233" s="16"/>
    </row>
    <row r="234" spans="1:86" x14ac:dyDescent="0.25">
      <c r="A234" s="16"/>
      <c r="B234" s="16"/>
      <c r="C234" s="16"/>
      <c r="D234" s="16"/>
      <c r="E234" s="42"/>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c r="BR234" s="16"/>
      <c r="BS234" s="16"/>
      <c r="BT234" s="16"/>
      <c r="BU234" s="16"/>
      <c r="BV234" s="16"/>
      <c r="BW234" s="16"/>
      <c r="BX234" s="16"/>
      <c r="BY234" s="16"/>
      <c r="BZ234" s="16"/>
      <c r="CA234" s="16"/>
      <c r="CB234" s="16"/>
      <c r="CC234" s="16"/>
      <c r="CD234" s="16"/>
      <c r="CE234" s="86"/>
      <c r="CF234" s="86"/>
      <c r="CG234" s="86"/>
      <c r="CH234" s="16"/>
    </row>
    <row r="235" spans="1:86" x14ac:dyDescent="0.25">
      <c r="A235" s="16"/>
      <c r="B235" s="16"/>
      <c r="C235" s="16"/>
      <c r="D235" s="16"/>
      <c r="E235" s="42"/>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c r="BR235" s="16"/>
      <c r="BS235" s="16"/>
      <c r="BT235" s="16"/>
      <c r="BU235" s="16"/>
      <c r="BV235" s="16"/>
      <c r="BW235" s="16"/>
      <c r="BX235" s="16"/>
      <c r="BY235" s="16"/>
      <c r="BZ235" s="16"/>
      <c r="CA235" s="16"/>
      <c r="CB235" s="16"/>
      <c r="CC235" s="16"/>
      <c r="CD235" s="16"/>
      <c r="CE235" s="86"/>
      <c r="CF235" s="86"/>
      <c r="CG235" s="86"/>
      <c r="CH235" s="16"/>
    </row>
    <row r="236" spans="1:86" x14ac:dyDescent="0.25">
      <c r="A236" s="16"/>
      <c r="B236" s="16"/>
      <c r="C236" s="16"/>
      <c r="D236" s="16"/>
      <c r="E236" s="42"/>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c r="BR236" s="16"/>
      <c r="BS236" s="16"/>
      <c r="BT236" s="16"/>
      <c r="BU236" s="16"/>
      <c r="BV236" s="16"/>
      <c r="BW236" s="16"/>
      <c r="BX236" s="16"/>
      <c r="BY236" s="16"/>
      <c r="BZ236" s="16"/>
      <c r="CA236" s="16"/>
      <c r="CB236" s="16"/>
      <c r="CC236" s="16"/>
      <c r="CD236" s="16"/>
      <c r="CE236" s="86"/>
      <c r="CF236" s="86"/>
      <c r="CG236" s="86"/>
      <c r="CH236" s="16"/>
    </row>
    <row r="237" spans="1:86" x14ac:dyDescent="0.25">
      <c r="A237" s="16"/>
      <c r="B237" s="16"/>
      <c r="C237" s="16"/>
      <c r="D237" s="16"/>
      <c r="E237" s="42"/>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c r="BR237" s="16"/>
      <c r="BS237" s="16"/>
      <c r="BT237" s="16"/>
      <c r="BU237" s="16"/>
      <c r="BV237" s="16"/>
      <c r="BW237" s="16"/>
      <c r="BX237" s="16"/>
      <c r="BY237" s="16"/>
      <c r="BZ237" s="16"/>
      <c r="CA237" s="16"/>
      <c r="CB237" s="16"/>
      <c r="CC237" s="16"/>
      <c r="CD237" s="16"/>
      <c r="CE237" s="86"/>
      <c r="CF237" s="86"/>
      <c r="CG237" s="86"/>
      <c r="CH237" s="16"/>
    </row>
    <row r="238" spans="1:86" x14ac:dyDescent="0.25">
      <c r="A238" s="16"/>
      <c r="B238" s="16"/>
      <c r="C238" s="16"/>
      <c r="D238" s="16"/>
      <c r="E238" s="42"/>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86"/>
      <c r="CF238" s="86"/>
      <c r="CG238" s="86"/>
      <c r="CH238" s="16"/>
    </row>
    <row r="239" spans="1:86" x14ac:dyDescent="0.25">
      <c r="A239" s="16"/>
      <c r="B239" s="16"/>
      <c r="C239" s="16"/>
      <c r="D239" s="16"/>
      <c r="E239" s="42"/>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c r="BR239" s="16"/>
      <c r="BS239" s="16"/>
      <c r="BT239" s="16"/>
      <c r="BU239" s="16"/>
      <c r="BV239" s="16"/>
      <c r="BW239" s="16"/>
      <c r="BX239" s="16"/>
      <c r="BY239" s="16"/>
      <c r="BZ239" s="16"/>
      <c r="CA239" s="16"/>
      <c r="CB239" s="16"/>
      <c r="CC239" s="16"/>
      <c r="CD239" s="16"/>
      <c r="CE239" s="86"/>
      <c r="CF239" s="86"/>
      <c r="CG239" s="86"/>
      <c r="CH239" s="16"/>
    </row>
    <row r="240" spans="1:86" x14ac:dyDescent="0.25">
      <c r="A240" s="16"/>
      <c r="B240" s="16"/>
      <c r="C240" s="16"/>
      <c r="D240" s="16"/>
      <c r="E240" s="42"/>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c r="BR240" s="16"/>
      <c r="BS240" s="16"/>
      <c r="BT240" s="16"/>
      <c r="BU240" s="16"/>
      <c r="BV240" s="16"/>
      <c r="BW240" s="16"/>
      <c r="BX240" s="16"/>
      <c r="BY240" s="16"/>
      <c r="BZ240" s="16"/>
      <c r="CA240" s="16"/>
      <c r="CB240" s="16"/>
      <c r="CC240" s="16"/>
      <c r="CD240" s="16"/>
      <c r="CE240" s="86"/>
      <c r="CF240" s="86"/>
      <c r="CG240" s="86"/>
      <c r="CH240" s="16"/>
    </row>
    <row r="241" spans="1:86" x14ac:dyDescent="0.25">
      <c r="A241" s="16"/>
      <c r="B241" s="16"/>
      <c r="C241" s="16"/>
      <c r="D241" s="16"/>
      <c r="E241" s="42"/>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c r="BR241" s="16"/>
      <c r="BS241" s="16"/>
      <c r="BT241" s="16"/>
      <c r="BU241" s="16"/>
      <c r="BV241" s="16"/>
      <c r="BW241" s="16"/>
      <c r="BX241" s="16"/>
      <c r="BY241" s="16"/>
      <c r="BZ241" s="16"/>
      <c r="CA241" s="16"/>
      <c r="CB241" s="16"/>
      <c r="CC241" s="16"/>
      <c r="CD241" s="16"/>
      <c r="CE241" s="86"/>
      <c r="CF241" s="86"/>
      <c r="CG241" s="86"/>
      <c r="CH241" s="16"/>
    </row>
    <row r="242" spans="1:86" x14ac:dyDescent="0.25">
      <c r="A242" s="16"/>
      <c r="B242" s="16"/>
      <c r="C242" s="16"/>
      <c r="D242" s="16"/>
      <c r="E242" s="42"/>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c r="BR242" s="16"/>
      <c r="BS242" s="16"/>
      <c r="BT242" s="16"/>
      <c r="BU242" s="16"/>
      <c r="BV242" s="16"/>
      <c r="BW242" s="16"/>
      <c r="BX242" s="16"/>
      <c r="BY242" s="16"/>
      <c r="BZ242" s="16"/>
      <c r="CA242" s="16"/>
      <c r="CB242" s="16"/>
      <c r="CC242" s="16"/>
      <c r="CD242" s="16"/>
      <c r="CE242" s="86"/>
      <c r="CF242" s="86"/>
      <c r="CG242" s="86"/>
      <c r="CH242" s="16"/>
    </row>
    <row r="243" spans="1:86" x14ac:dyDescent="0.25">
      <c r="A243" s="16"/>
      <c r="B243" s="16"/>
      <c r="C243" s="16"/>
      <c r="D243" s="16"/>
      <c r="E243" s="42"/>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c r="BR243" s="16"/>
      <c r="BS243" s="16"/>
      <c r="BT243" s="16"/>
      <c r="BU243" s="16"/>
      <c r="BV243" s="16"/>
      <c r="BW243" s="16"/>
      <c r="BX243" s="16"/>
      <c r="BY243" s="16"/>
      <c r="BZ243" s="16"/>
      <c r="CA243" s="16"/>
      <c r="CB243" s="16"/>
      <c r="CC243" s="16"/>
      <c r="CD243" s="16"/>
      <c r="CE243" s="86"/>
      <c r="CF243" s="86"/>
      <c r="CG243" s="86"/>
      <c r="CH243" s="16"/>
    </row>
    <row r="244" spans="1:86" x14ac:dyDescent="0.25">
      <c r="A244" s="16"/>
      <c r="B244" s="16"/>
      <c r="C244" s="16"/>
      <c r="D244" s="16"/>
      <c r="E244" s="42"/>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c r="BR244" s="16"/>
      <c r="BS244" s="16"/>
      <c r="BT244" s="16"/>
      <c r="BU244" s="16"/>
      <c r="BV244" s="16"/>
      <c r="BW244" s="16"/>
      <c r="BX244" s="16"/>
      <c r="BY244" s="16"/>
      <c r="BZ244" s="16"/>
      <c r="CA244" s="16"/>
      <c r="CB244" s="16"/>
      <c r="CC244" s="16"/>
      <c r="CD244" s="16"/>
      <c r="CE244" s="86"/>
      <c r="CF244" s="86"/>
      <c r="CG244" s="86"/>
      <c r="CH244" s="16"/>
    </row>
    <row r="245" spans="1:86" x14ac:dyDescent="0.25">
      <c r="A245" s="16"/>
      <c r="B245" s="16"/>
      <c r="C245" s="16"/>
      <c r="D245" s="16"/>
      <c r="E245" s="42"/>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c r="BR245" s="16"/>
      <c r="BS245" s="16"/>
      <c r="BT245" s="16"/>
      <c r="BU245" s="16"/>
      <c r="BV245" s="16"/>
      <c r="BW245" s="16"/>
      <c r="BX245" s="16"/>
      <c r="BY245" s="16"/>
      <c r="BZ245" s="16"/>
      <c r="CA245" s="16"/>
      <c r="CB245" s="16"/>
      <c r="CC245" s="16"/>
      <c r="CD245" s="16"/>
      <c r="CE245" s="86"/>
      <c r="CF245" s="86"/>
      <c r="CG245" s="86"/>
      <c r="CH245" s="16"/>
    </row>
    <row r="246" spans="1:86" x14ac:dyDescent="0.25">
      <c r="A246" s="16"/>
      <c r="B246" s="16"/>
      <c r="C246" s="16"/>
      <c r="D246" s="16"/>
      <c r="E246" s="42"/>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c r="BR246" s="16"/>
      <c r="BS246" s="16"/>
      <c r="BT246" s="16"/>
      <c r="BU246" s="16"/>
      <c r="BV246" s="16"/>
      <c r="BW246" s="16"/>
      <c r="BX246" s="16"/>
      <c r="BY246" s="16"/>
      <c r="BZ246" s="16"/>
      <c r="CA246" s="16"/>
      <c r="CB246" s="16"/>
      <c r="CC246" s="16"/>
      <c r="CD246" s="16"/>
      <c r="CE246" s="86"/>
      <c r="CF246" s="86"/>
      <c r="CG246" s="86"/>
      <c r="CH246" s="16"/>
    </row>
    <row r="247" spans="1:86" x14ac:dyDescent="0.25">
      <c r="A247" s="16"/>
      <c r="B247" s="16"/>
      <c r="C247" s="16"/>
      <c r="D247" s="16"/>
      <c r="E247" s="42"/>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c r="BR247" s="16"/>
      <c r="BS247" s="16"/>
      <c r="BT247" s="16"/>
      <c r="BU247" s="16"/>
      <c r="BV247" s="16"/>
      <c r="BW247" s="16"/>
      <c r="BX247" s="16"/>
      <c r="BY247" s="16"/>
      <c r="BZ247" s="16"/>
      <c r="CA247" s="16"/>
      <c r="CB247" s="16"/>
      <c r="CC247" s="16"/>
      <c r="CD247" s="16"/>
      <c r="CE247" s="86"/>
      <c r="CF247" s="86"/>
      <c r="CG247" s="86"/>
      <c r="CH247" s="16"/>
    </row>
    <row r="248" spans="1:86" x14ac:dyDescent="0.25">
      <c r="A248" s="16"/>
      <c r="B248" s="16"/>
      <c r="C248" s="16"/>
      <c r="D248" s="16"/>
      <c r="E248" s="42"/>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c r="BR248" s="16"/>
      <c r="BS248" s="16"/>
      <c r="BT248" s="16"/>
      <c r="BU248" s="16"/>
      <c r="BV248" s="16"/>
      <c r="BW248" s="16"/>
      <c r="BX248" s="16"/>
      <c r="BY248" s="16"/>
      <c r="BZ248" s="16"/>
      <c r="CA248" s="16"/>
      <c r="CB248" s="16"/>
      <c r="CC248" s="16"/>
      <c r="CD248" s="16"/>
      <c r="CE248" s="86"/>
      <c r="CF248" s="86"/>
      <c r="CG248" s="86"/>
      <c r="CH248" s="16"/>
    </row>
    <row r="249" spans="1:86" x14ac:dyDescent="0.25">
      <c r="A249" s="16"/>
      <c r="B249" s="16"/>
      <c r="C249" s="16"/>
      <c r="D249" s="16"/>
      <c r="E249" s="42"/>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c r="BR249" s="16"/>
      <c r="BS249" s="16"/>
      <c r="BT249" s="16"/>
      <c r="BU249" s="16"/>
      <c r="BV249" s="16"/>
      <c r="BW249" s="16"/>
      <c r="BX249" s="16"/>
      <c r="BY249" s="16"/>
      <c r="BZ249" s="16"/>
      <c r="CA249" s="16"/>
      <c r="CB249" s="16"/>
      <c r="CC249" s="16"/>
      <c r="CD249" s="16"/>
      <c r="CE249" s="86"/>
      <c r="CF249" s="86"/>
      <c r="CG249" s="86"/>
      <c r="CH249" s="16"/>
    </row>
    <row r="250" spans="1:86" x14ac:dyDescent="0.25">
      <c r="A250" s="16"/>
      <c r="B250" s="16"/>
      <c r="C250" s="16"/>
      <c r="D250" s="16"/>
      <c r="E250" s="42"/>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c r="BR250" s="16"/>
      <c r="BS250" s="16"/>
      <c r="BT250" s="16"/>
      <c r="BU250" s="16"/>
      <c r="BV250" s="16"/>
      <c r="BW250" s="16"/>
      <c r="BX250" s="16"/>
      <c r="BY250" s="16"/>
      <c r="BZ250" s="16"/>
      <c r="CA250" s="16"/>
      <c r="CB250" s="16"/>
      <c r="CC250" s="16"/>
      <c r="CD250" s="16"/>
      <c r="CE250" s="86"/>
      <c r="CF250" s="86"/>
      <c r="CG250" s="86"/>
      <c r="CH250" s="16"/>
    </row>
    <row r="251" spans="1:86" x14ac:dyDescent="0.25">
      <c r="A251" s="16"/>
      <c r="B251" s="16"/>
      <c r="C251" s="16"/>
      <c r="D251" s="16"/>
      <c r="E251" s="42"/>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c r="BR251" s="16"/>
      <c r="BS251" s="16"/>
      <c r="BT251" s="16"/>
      <c r="BU251" s="16"/>
      <c r="BV251" s="16"/>
      <c r="BW251" s="16"/>
      <c r="BX251" s="16"/>
      <c r="BY251" s="16"/>
      <c r="BZ251" s="16"/>
      <c r="CA251" s="16"/>
      <c r="CB251" s="16"/>
      <c r="CC251" s="16"/>
      <c r="CD251" s="16"/>
      <c r="CE251" s="86"/>
      <c r="CF251" s="86"/>
      <c r="CG251" s="86"/>
      <c r="CH251" s="16"/>
    </row>
    <row r="252" spans="1:86" x14ac:dyDescent="0.25">
      <c r="A252" s="16"/>
      <c r="B252" s="16"/>
      <c r="C252" s="16"/>
      <c r="D252" s="16"/>
      <c r="E252" s="42"/>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c r="BR252" s="16"/>
      <c r="BS252" s="16"/>
      <c r="BT252" s="16"/>
      <c r="BU252" s="16"/>
      <c r="BV252" s="16"/>
      <c r="BW252" s="16"/>
      <c r="BX252" s="16"/>
      <c r="BY252" s="16"/>
      <c r="BZ252" s="16"/>
      <c r="CA252" s="16"/>
      <c r="CB252" s="16"/>
      <c r="CC252" s="16"/>
      <c r="CD252" s="16"/>
      <c r="CE252" s="86"/>
      <c r="CF252" s="86"/>
      <c r="CG252" s="86"/>
      <c r="CH252" s="16"/>
    </row>
    <row r="253" spans="1:86" x14ac:dyDescent="0.25">
      <c r="A253" s="16"/>
      <c r="B253" s="16"/>
      <c r="C253" s="16"/>
      <c r="D253" s="16"/>
      <c r="E253" s="42"/>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c r="BR253" s="16"/>
      <c r="BS253" s="16"/>
      <c r="BT253" s="16"/>
      <c r="BU253" s="16"/>
      <c r="BV253" s="16"/>
      <c r="BW253" s="16"/>
      <c r="BX253" s="16"/>
      <c r="BY253" s="16"/>
      <c r="BZ253" s="16"/>
      <c r="CA253" s="16"/>
      <c r="CB253" s="16"/>
      <c r="CC253" s="16"/>
      <c r="CD253" s="16"/>
      <c r="CE253" s="86"/>
      <c r="CF253" s="86"/>
      <c r="CG253" s="86"/>
      <c r="CH253" s="16"/>
    </row>
    <row r="254" spans="1:86" x14ac:dyDescent="0.25">
      <c r="A254" s="16"/>
      <c r="B254" s="16"/>
      <c r="C254" s="16"/>
      <c r="D254" s="16"/>
      <c r="E254" s="42"/>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c r="BR254" s="16"/>
      <c r="BS254" s="16"/>
      <c r="BT254" s="16"/>
      <c r="BU254" s="16"/>
      <c r="BV254" s="16"/>
      <c r="BW254" s="16"/>
      <c r="BX254" s="16"/>
      <c r="BY254" s="16"/>
      <c r="BZ254" s="16"/>
      <c r="CA254" s="16"/>
      <c r="CB254" s="16"/>
      <c r="CC254" s="16"/>
      <c r="CD254" s="16"/>
      <c r="CE254" s="86"/>
      <c r="CF254" s="86"/>
      <c r="CG254" s="86"/>
      <c r="CH254" s="16"/>
    </row>
    <row r="255" spans="1:86" x14ac:dyDescent="0.25">
      <c r="A255" s="16"/>
      <c r="B255" s="16"/>
      <c r="C255" s="16"/>
      <c r="D255" s="16"/>
      <c r="E255" s="42"/>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c r="BR255" s="16"/>
      <c r="BS255" s="16"/>
      <c r="BT255" s="16"/>
      <c r="BU255" s="16"/>
      <c r="BV255" s="16"/>
      <c r="BW255" s="16"/>
      <c r="BX255" s="16"/>
      <c r="BY255" s="16"/>
      <c r="BZ255" s="16"/>
      <c r="CA255" s="16"/>
      <c r="CB255" s="16"/>
      <c r="CC255" s="16"/>
      <c r="CD255" s="16"/>
      <c r="CE255" s="86"/>
      <c r="CF255" s="86"/>
      <c r="CG255" s="86"/>
      <c r="CH255" s="16"/>
    </row>
    <row r="256" spans="1:86" x14ac:dyDescent="0.25">
      <c r="A256" s="16"/>
      <c r="B256" s="16"/>
      <c r="C256" s="16"/>
      <c r="D256" s="16"/>
      <c r="E256" s="42"/>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c r="BR256" s="16"/>
      <c r="BS256" s="16"/>
      <c r="BT256" s="16"/>
      <c r="BU256" s="16"/>
      <c r="BV256" s="16"/>
      <c r="BW256" s="16"/>
      <c r="BX256" s="16"/>
      <c r="BY256" s="16"/>
      <c r="BZ256" s="16"/>
      <c r="CA256" s="16"/>
      <c r="CB256" s="16"/>
      <c r="CC256" s="16"/>
      <c r="CD256" s="16"/>
      <c r="CE256" s="86"/>
      <c r="CF256" s="86"/>
      <c r="CG256" s="86"/>
      <c r="CH256" s="16"/>
    </row>
    <row r="257" spans="1:86" x14ac:dyDescent="0.25">
      <c r="A257" s="16"/>
      <c r="B257" s="16"/>
      <c r="C257" s="16"/>
      <c r="D257" s="16"/>
      <c r="E257" s="42"/>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c r="BR257" s="16"/>
      <c r="BS257" s="16"/>
      <c r="BT257" s="16"/>
      <c r="BU257" s="16"/>
      <c r="BV257" s="16"/>
      <c r="BW257" s="16"/>
      <c r="BX257" s="16"/>
      <c r="BY257" s="16"/>
      <c r="BZ257" s="16"/>
      <c r="CA257" s="16"/>
      <c r="CB257" s="16"/>
      <c r="CC257" s="16"/>
      <c r="CD257" s="16"/>
      <c r="CE257" s="86"/>
      <c r="CF257" s="86"/>
      <c r="CG257" s="86"/>
      <c r="CH257" s="16"/>
    </row>
    <row r="258" spans="1:86" x14ac:dyDescent="0.25">
      <c r="A258" s="16"/>
      <c r="B258" s="16"/>
      <c r="C258" s="16"/>
      <c r="D258" s="16"/>
      <c r="E258" s="42"/>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c r="BR258" s="16"/>
      <c r="BS258" s="16"/>
      <c r="BT258" s="16"/>
      <c r="BU258" s="16"/>
      <c r="BV258" s="16"/>
      <c r="BW258" s="16"/>
      <c r="BX258" s="16"/>
      <c r="BY258" s="16"/>
      <c r="BZ258" s="16"/>
      <c r="CA258" s="16"/>
      <c r="CB258" s="16"/>
      <c r="CC258" s="16"/>
      <c r="CD258" s="16"/>
      <c r="CE258" s="86"/>
      <c r="CF258" s="86"/>
      <c r="CG258" s="86"/>
      <c r="CH258" s="16"/>
    </row>
    <row r="259" spans="1:86" x14ac:dyDescent="0.25">
      <c r="A259" s="16"/>
      <c r="B259" s="16"/>
      <c r="C259" s="16"/>
      <c r="D259" s="16"/>
      <c r="E259" s="42"/>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c r="BR259" s="16"/>
      <c r="BS259" s="16"/>
      <c r="BT259" s="16"/>
      <c r="BU259" s="16"/>
      <c r="BV259" s="16"/>
      <c r="BW259" s="16"/>
      <c r="BX259" s="16"/>
      <c r="BY259" s="16"/>
      <c r="BZ259" s="16"/>
      <c r="CA259" s="16"/>
      <c r="CB259" s="16"/>
      <c r="CC259" s="16"/>
      <c r="CD259" s="16"/>
      <c r="CE259" s="86"/>
      <c r="CF259" s="86"/>
      <c r="CG259" s="86"/>
      <c r="CH259" s="16"/>
    </row>
    <row r="260" spans="1:86" x14ac:dyDescent="0.25">
      <c r="A260" s="16"/>
      <c r="B260" s="16"/>
      <c r="C260" s="16"/>
      <c r="D260" s="16"/>
      <c r="E260" s="42"/>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c r="BR260" s="16"/>
      <c r="BS260" s="16"/>
      <c r="BT260" s="16"/>
      <c r="BU260" s="16"/>
      <c r="BV260" s="16"/>
      <c r="BW260" s="16"/>
      <c r="BX260" s="16"/>
      <c r="BY260" s="16"/>
      <c r="BZ260" s="16"/>
      <c r="CA260" s="16"/>
      <c r="CB260" s="16"/>
      <c r="CC260" s="16"/>
      <c r="CD260" s="16"/>
      <c r="CE260" s="86"/>
      <c r="CF260" s="86"/>
      <c r="CG260" s="86"/>
      <c r="CH260" s="16"/>
    </row>
    <row r="261" spans="1:86" x14ac:dyDescent="0.25">
      <c r="A261" s="16"/>
      <c r="B261" s="16"/>
      <c r="C261" s="16"/>
      <c r="D261" s="16"/>
      <c r="E261" s="42"/>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c r="BR261" s="16"/>
      <c r="BS261" s="16"/>
      <c r="BT261" s="16"/>
      <c r="BU261" s="16"/>
      <c r="BV261" s="16"/>
      <c r="BW261" s="16"/>
      <c r="BX261" s="16"/>
      <c r="BY261" s="16"/>
      <c r="BZ261" s="16"/>
      <c r="CA261" s="16"/>
      <c r="CB261" s="16"/>
      <c r="CC261" s="16"/>
      <c r="CD261" s="16"/>
      <c r="CE261" s="86"/>
      <c r="CF261" s="86"/>
      <c r="CG261" s="86"/>
      <c r="CH261" s="16"/>
    </row>
    <row r="262" spans="1:86" x14ac:dyDescent="0.25">
      <c r="A262" s="16"/>
      <c r="B262" s="16"/>
      <c r="C262" s="16"/>
      <c r="D262" s="16"/>
      <c r="E262" s="42"/>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c r="BR262" s="16"/>
      <c r="BS262" s="16"/>
      <c r="BT262" s="16"/>
      <c r="BU262" s="16"/>
      <c r="BV262" s="16"/>
      <c r="BW262" s="16"/>
      <c r="BX262" s="16"/>
      <c r="BY262" s="16"/>
      <c r="BZ262" s="16"/>
      <c r="CA262" s="16"/>
      <c r="CB262" s="16"/>
      <c r="CC262" s="16"/>
      <c r="CD262" s="16"/>
      <c r="CE262" s="86"/>
      <c r="CF262" s="86"/>
      <c r="CG262" s="86"/>
      <c r="CH262" s="16"/>
    </row>
    <row r="263" spans="1:86" x14ac:dyDescent="0.25">
      <c r="A263" s="16"/>
      <c r="B263" s="16"/>
      <c r="C263" s="16"/>
      <c r="D263" s="16"/>
      <c r="E263" s="42"/>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c r="BR263" s="16"/>
      <c r="BS263" s="16"/>
      <c r="BT263" s="16"/>
      <c r="BU263" s="16"/>
      <c r="BV263" s="16"/>
      <c r="BW263" s="16"/>
      <c r="BX263" s="16"/>
      <c r="BY263" s="16"/>
      <c r="BZ263" s="16"/>
      <c r="CA263" s="16"/>
      <c r="CB263" s="16"/>
      <c r="CC263" s="16"/>
      <c r="CD263" s="16"/>
      <c r="CE263" s="86"/>
      <c r="CF263" s="86"/>
      <c r="CG263" s="86"/>
      <c r="CH263" s="16"/>
    </row>
    <row r="264" spans="1:86" x14ac:dyDescent="0.25">
      <c r="A264" s="16"/>
      <c r="B264" s="16"/>
      <c r="C264" s="16"/>
      <c r="D264" s="16"/>
      <c r="E264" s="42"/>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c r="BR264" s="16"/>
      <c r="BS264" s="16"/>
      <c r="BT264" s="16"/>
      <c r="BU264" s="16"/>
      <c r="BV264" s="16"/>
      <c r="BW264" s="16"/>
      <c r="BX264" s="16"/>
      <c r="BY264" s="16"/>
      <c r="BZ264" s="16"/>
      <c r="CA264" s="16"/>
      <c r="CB264" s="16"/>
      <c r="CC264" s="16"/>
      <c r="CD264" s="16"/>
      <c r="CE264" s="86"/>
      <c r="CF264" s="86"/>
      <c r="CG264" s="86"/>
      <c r="CH264" s="16"/>
    </row>
    <row r="265" spans="1:86" x14ac:dyDescent="0.25">
      <c r="A265" s="16"/>
      <c r="B265" s="16"/>
      <c r="C265" s="16"/>
      <c r="D265" s="16"/>
      <c r="E265" s="42"/>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c r="BR265" s="16"/>
      <c r="BS265" s="16"/>
      <c r="BT265" s="16"/>
      <c r="BU265" s="16"/>
      <c r="BV265" s="16"/>
      <c r="BW265" s="16"/>
      <c r="BX265" s="16"/>
      <c r="BY265" s="16"/>
      <c r="BZ265" s="16"/>
      <c r="CA265" s="16"/>
      <c r="CB265" s="16"/>
      <c r="CC265" s="16"/>
      <c r="CD265" s="16"/>
      <c r="CE265" s="86"/>
      <c r="CF265" s="86"/>
      <c r="CG265" s="86"/>
      <c r="CH265" s="16"/>
    </row>
    <row r="266" spans="1:86" x14ac:dyDescent="0.25">
      <c r="A266" s="16"/>
      <c r="B266" s="16"/>
      <c r="C266" s="16"/>
      <c r="D266" s="16"/>
      <c r="E266" s="42"/>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c r="BR266" s="16"/>
      <c r="BS266" s="16"/>
      <c r="BT266" s="16"/>
      <c r="BU266" s="16"/>
      <c r="BV266" s="16"/>
      <c r="BW266" s="16"/>
      <c r="BX266" s="16"/>
      <c r="BY266" s="16"/>
      <c r="BZ266" s="16"/>
      <c r="CA266" s="16"/>
      <c r="CB266" s="16"/>
      <c r="CC266" s="16"/>
      <c r="CD266" s="16"/>
      <c r="CE266" s="86"/>
      <c r="CF266" s="86"/>
      <c r="CG266" s="86"/>
      <c r="CH266" s="16"/>
    </row>
    <row r="267" spans="1:86" x14ac:dyDescent="0.25">
      <c r="A267" s="16"/>
      <c r="B267" s="16"/>
      <c r="C267" s="16"/>
      <c r="D267" s="16"/>
      <c r="E267" s="42"/>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c r="BR267" s="16"/>
      <c r="BS267" s="16"/>
      <c r="BT267" s="16"/>
      <c r="BU267" s="16"/>
      <c r="BV267" s="16"/>
      <c r="BW267" s="16"/>
      <c r="BX267" s="16"/>
      <c r="BY267" s="16"/>
      <c r="BZ267" s="16"/>
      <c r="CA267" s="16"/>
      <c r="CB267" s="16"/>
      <c r="CC267" s="16"/>
      <c r="CD267" s="16"/>
      <c r="CE267" s="86"/>
      <c r="CF267" s="86"/>
      <c r="CG267" s="86"/>
      <c r="CH267" s="16"/>
    </row>
    <row r="268" spans="1:86" x14ac:dyDescent="0.25">
      <c r="A268" s="16"/>
      <c r="B268" s="16"/>
      <c r="C268" s="16"/>
      <c r="D268" s="16"/>
      <c r="E268" s="42"/>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c r="BR268" s="16"/>
      <c r="BS268" s="16"/>
      <c r="BT268" s="16"/>
      <c r="BU268" s="16"/>
      <c r="BV268" s="16"/>
      <c r="BW268" s="16"/>
      <c r="BX268" s="16"/>
      <c r="BY268" s="16"/>
      <c r="BZ268" s="16"/>
      <c r="CA268" s="16"/>
      <c r="CB268" s="16"/>
      <c r="CC268" s="16"/>
      <c r="CD268" s="16"/>
      <c r="CE268" s="86"/>
      <c r="CF268" s="86"/>
      <c r="CG268" s="86"/>
      <c r="CH268" s="16"/>
    </row>
    <row r="269" spans="1:86" x14ac:dyDescent="0.25">
      <c r="A269" s="16"/>
      <c r="B269" s="16"/>
      <c r="C269" s="16"/>
      <c r="D269" s="16"/>
      <c r="E269" s="42"/>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c r="BR269" s="16"/>
      <c r="BS269" s="16"/>
      <c r="BT269" s="16"/>
      <c r="BU269" s="16"/>
      <c r="BV269" s="16"/>
      <c r="BW269" s="16"/>
      <c r="BX269" s="16"/>
      <c r="BY269" s="16"/>
      <c r="BZ269" s="16"/>
      <c r="CA269" s="16"/>
      <c r="CB269" s="16"/>
      <c r="CC269" s="16"/>
      <c r="CD269" s="16"/>
      <c r="CE269" s="86"/>
      <c r="CF269" s="86"/>
      <c r="CG269" s="86"/>
      <c r="CH269" s="16"/>
    </row>
    <row r="270" spans="1:86" x14ac:dyDescent="0.25">
      <c r="A270" s="16"/>
      <c r="B270" s="16"/>
      <c r="C270" s="16"/>
      <c r="D270" s="16"/>
      <c r="E270" s="42"/>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c r="BR270" s="16"/>
      <c r="BS270" s="16"/>
      <c r="BT270" s="16"/>
      <c r="BU270" s="16"/>
      <c r="BV270" s="16"/>
      <c r="BW270" s="16"/>
      <c r="BX270" s="16"/>
      <c r="BY270" s="16"/>
      <c r="BZ270" s="16"/>
      <c r="CA270" s="16"/>
      <c r="CB270" s="16"/>
      <c r="CC270" s="16"/>
      <c r="CD270" s="16"/>
      <c r="CE270" s="86"/>
      <c r="CF270" s="86"/>
      <c r="CG270" s="86"/>
      <c r="CH270" s="16"/>
    </row>
    <row r="271" spans="1:86" x14ac:dyDescent="0.25">
      <c r="A271" s="16"/>
      <c r="B271" s="16"/>
      <c r="C271" s="16"/>
      <c r="D271" s="16"/>
      <c r="E271" s="42"/>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c r="BR271" s="16"/>
      <c r="BS271" s="16"/>
      <c r="BT271" s="16"/>
      <c r="BU271" s="16"/>
      <c r="BV271" s="16"/>
      <c r="BW271" s="16"/>
      <c r="BX271" s="16"/>
      <c r="BY271" s="16"/>
      <c r="BZ271" s="16"/>
      <c r="CA271" s="16"/>
      <c r="CB271" s="16"/>
      <c r="CC271" s="16"/>
      <c r="CD271" s="16"/>
      <c r="CE271" s="86"/>
      <c r="CF271" s="86"/>
      <c r="CG271" s="86"/>
      <c r="CH271" s="16"/>
    </row>
    <row r="272" spans="1:86" x14ac:dyDescent="0.25">
      <c r="A272" s="16"/>
      <c r="B272" s="16"/>
      <c r="C272" s="16"/>
      <c r="D272" s="16"/>
      <c r="E272" s="42"/>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c r="BR272" s="16"/>
      <c r="BS272" s="16"/>
      <c r="BT272" s="16"/>
      <c r="BU272" s="16"/>
      <c r="BV272" s="16"/>
      <c r="BW272" s="16"/>
      <c r="BX272" s="16"/>
      <c r="BY272" s="16"/>
      <c r="BZ272" s="16"/>
      <c r="CA272" s="16"/>
      <c r="CB272" s="16"/>
      <c r="CC272" s="16"/>
      <c r="CD272" s="16"/>
      <c r="CE272" s="86"/>
      <c r="CF272" s="86"/>
      <c r="CG272" s="86"/>
      <c r="CH272" s="16"/>
    </row>
    <row r="273" spans="1:86" x14ac:dyDescent="0.25">
      <c r="A273" s="16"/>
      <c r="B273" s="16"/>
      <c r="C273" s="16"/>
      <c r="D273" s="16"/>
      <c r="E273" s="42"/>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c r="BR273" s="16"/>
      <c r="BS273" s="16"/>
      <c r="BT273" s="16"/>
      <c r="BU273" s="16"/>
      <c r="BV273" s="16"/>
      <c r="BW273" s="16"/>
      <c r="BX273" s="16"/>
      <c r="BY273" s="16"/>
      <c r="BZ273" s="16"/>
      <c r="CA273" s="16"/>
      <c r="CB273" s="16"/>
      <c r="CC273" s="16"/>
      <c r="CD273" s="16"/>
      <c r="CE273" s="86"/>
      <c r="CF273" s="86"/>
      <c r="CG273" s="86"/>
      <c r="CH273" s="16"/>
    </row>
    <row r="274" spans="1:86" x14ac:dyDescent="0.25">
      <c r="A274" s="16"/>
      <c r="B274" s="16"/>
      <c r="C274" s="16"/>
      <c r="D274" s="16"/>
      <c r="E274" s="42"/>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c r="BR274" s="16"/>
      <c r="BS274" s="16"/>
      <c r="BT274" s="16"/>
      <c r="BU274" s="16"/>
      <c r="BV274" s="16"/>
      <c r="BW274" s="16"/>
      <c r="BX274" s="16"/>
      <c r="BY274" s="16"/>
      <c r="BZ274" s="16"/>
      <c r="CA274" s="16"/>
      <c r="CB274" s="16"/>
      <c r="CC274" s="16"/>
      <c r="CD274" s="16"/>
      <c r="CE274" s="86"/>
      <c r="CF274" s="86"/>
      <c r="CG274" s="86"/>
      <c r="CH274" s="16"/>
    </row>
    <row r="275" spans="1:86" x14ac:dyDescent="0.25">
      <c r="A275" s="16"/>
      <c r="B275" s="16"/>
      <c r="C275" s="16"/>
      <c r="D275" s="16"/>
      <c r="E275" s="42"/>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c r="BR275" s="16"/>
      <c r="BS275" s="16"/>
      <c r="BT275" s="16"/>
      <c r="BU275" s="16"/>
      <c r="BV275" s="16"/>
      <c r="BW275" s="16"/>
      <c r="BX275" s="16"/>
      <c r="BY275" s="16"/>
      <c r="BZ275" s="16"/>
      <c r="CA275" s="16"/>
      <c r="CB275" s="16"/>
      <c r="CC275" s="16"/>
      <c r="CD275" s="16"/>
      <c r="CE275" s="86"/>
      <c r="CF275" s="86"/>
      <c r="CG275" s="86"/>
      <c r="CH275" s="16"/>
    </row>
    <row r="276" spans="1:86" x14ac:dyDescent="0.25">
      <c r="A276" s="16"/>
      <c r="B276" s="16"/>
      <c r="C276" s="16"/>
      <c r="D276" s="16"/>
      <c r="E276" s="42"/>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c r="BR276" s="16"/>
      <c r="BS276" s="16"/>
      <c r="BT276" s="16"/>
      <c r="BU276" s="16"/>
      <c r="BV276" s="16"/>
      <c r="BW276" s="16"/>
      <c r="BX276" s="16"/>
      <c r="BY276" s="16"/>
      <c r="BZ276" s="16"/>
      <c r="CA276" s="16"/>
      <c r="CB276" s="16"/>
      <c r="CC276" s="16"/>
      <c r="CD276" s="16"/>
      <c r="CE276" s="86"/>
      <c r="CF276" s="86"/>
      <c r="CG276" s="86"/>
      <c r="CH276" s="16"/>
    </row>
    <row r="277" spans="1:86" x14ac:dyDescent="0.25">
      <c r="A277" s="16"/>
      <c r="B277" s="16"/>
      <c r="C277" s="16"/>
      <c r="D277" s="16"/>
      <c r="E277" s="42"/>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c r="BR277" s="16"/>
      <c r="BS277" s="16"/>
      <c r="BT277" s="16"/>
      <c r="BU277" s="16"/>
      <c r="BV277" s="16"/>
      <c r="BW277" s="16"/>
      <c r="BX277" s="16"/>
      <c r="BY277" s="16"/>
      <c r="BZ277" s="16"/>
      <c r="CA277" s="16"/>
      <c r="CB277" s="16"/>
      <c r="CC277" s="16"/>
      <c r="CD277" s="16"/>
      <c r="CE277" s="86"/>
      <c r="CF277" s="86"/>
      <c r="CG277" s="86"/>
      <c r="CH277" s="16"/>
    </row>
    <row r="278" spans="1:86" x14ac:dyDescent="0.25">
      <c r="A278" s="16"/>
      <c r="B278" s="16"/>
      <c r="C278" s="16"/>
      <c r="D278" s="16"/>
      <c r="E278" s="42"/>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c r="BR278" s="16"/>
      <c r="BS278" s="16"/>
      <c r="BT278" s="16"/>
      <c r="BU278" s="16"/>
      <c r="BV278" s="16"/>
      <c r="BW278" s="16"/>
      <c r="BX278" s="16"/>
      <c r="BY278" s="16"/>
      <c r="BZ278" s="16"/>
      <c r="CA278" s="16"/>
      <c r="CB278" s="16"/>
      <c r="CC278" s="16"/>
      <c r="CD278" s="16"/>
      <c r="CE278" s="86"/>
      <c r="CF278" s="86"/>
      <c r="CG278" s="86"/>
      <c r="CH278" s="16"/>
    </row>
    <row r="279" spans="1:86" x14ac:dyDescent="0.25">
      <c r="A279" s="16"/>
      <c r="B279" s="16"/>
      <c r="C279" s="16"/>
      <c r="D279" s="16"/>
      <c r="E279" s="42"/>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c r="BR279" s="16"/>
      <c r="BS279" s="16"/>
      <c r="BT279" s="16"/>
      <c r="BU279" s="16"/>
      <c r="BV279" s="16"/>
      <c r="BW279" s="16"/>
      <c r="BX279" s="16"/>
      <c r="BY279" s="16"/>
      <c r="BZ279" s="16"/>
      <c r="CA279" s="16"/>
      <c r="CB279" s="16"/>
      <c r="CC279" s="16"/>
      <c r="CD279" s="16"/>
      <c r="CE279" s="86"/>
      <c r="CF279" s="86"/>
      <c r="CG279" s="86"/>
      <c r="CH279" s="16"/>
    </row>
    <row r="280" spans="1:86" x14ac:dyDescent="0.25">
      <c r="A280" s="16"/>
      <c r="B280" s="16"/>
      <c r="C280" s="16"/>
      <c r="D280" s="16"/>
      <c r="E280" s="42"/>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c r="BR280" s="16"/>
      <c r="BS280" s="16"/>
      <c r="BT280" s="16"/>
      <c r="BU280" s="16"/>
      <c r="BV280" s="16"/>
      <c r="BW280" s="16"/>
      <c r="BX280" s="16"/>
      <c r="BY280" s="16"/>
      <c r="BZ280" s="16"/>
      <c r="CA280" s="16"/>
      <c r="CB280" s="16"/>
      <c r="CC280" s="16"/>
      <c r="CD280" s="16"/>
      <c r="CE280" s="86"/>
      <c r="CF280" s="86"/>
      <c r="CG280" s="86"/>
      <c r="CH280" s="16"/>
    </row>
    <row r="281" spans="1:86" x14ac:dyDescent="0.25">
      <c r="A281" s="16"/>
      <c r="B281" s="16"/>
      <c r="C281" s="16"/>
      <c r="D281" s="16"/>
      <c r="E281" s="42"/>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c r="BR281" s="16"/>
      <c r="BS281" s="16"/>
      <c r="BT281" s="16"/>
      <c r="BU281" s="16"/>
      <c r="BV281" s="16"/>
      <c r="BW281" s="16"/>
      <c r="BX281" s="16"/>
      <c r="BY281" s="16"/>
      <c r="BZ281" s="16"/>
      <c r="CA281" s="16"/>
      <c r="CB281" s="16"/>
      <c r="CC281" s="16"/>
      <c r="CD281" s="16"/>
      <c r="CE281" s="86"/>
      <c r="CF281" s="86"/>
      <c r="CG281" s="86"/>
      <c r="CH281" s="16"/>
    </row>
    <row r="282" spans="1:86" x14ac:dyDescent="0.25">
      <c r="A282" s="16"/>
      <c r="B282" s="16"/>
      <c r="C282" s="16"/>
      <c r="D282" s="16"/>
      <c r="E282" s="42"/>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c r="BR282" s="16"/>
      <c r="BS282" s="16"/>
      <c r="BT282" s="16"/>
      <c r="BU282" s="16"/>
      <c r="BV282" s="16"/>
      <c r="BW282" s="16"/>
      <c r="BX282" s="16"/>
      <c r="BY282" s="16"/>
      <c r="BZ282" s="16"/>
      <c r="CA282" s="16"/>
      <c r="CB282" s="16"/>
      <c r="CC282" s="16"/>
      <c r="CD282" s="16"/>
      <c r="CE282" s="86"/>
      <c r="CF282" s="86"/>
      <c r="CG282" s="86"/>
      <c r="CH282" s="16"/>
    </row>
    <row r="283" spans="1:86" x14ac:dyDescent="0.25">
      <c r="A283" s="16"/>
      <c r="B283" s="16"/>
      <c r="C283" s="16"/>
      <c r="D283" s="16"/>
      <c r="E283" s="42"/>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c r="BR283" s="16"/>
      <c r="BS283" s="16"/>
      <c r="BT283" s="16"/>
      <c r="BU283" s="16"/>
      <c r="BV283" s="16"/>
      <c r="BW283" s="16"/>
      <c r="BX283" s="16"/>
      <c r="BY283" s="16"/>
      <c r="BZ283" s="16"/>
      <c r="CA283" s="16"/>
      <c r="CB283" s="16"/>
      <c r="CC283" s="16"/>
      <c r="CD283" s="16"/>
      <c r="CE283" s="86"/>
      <c r="CF283" s="86"/>
      <c r="CG283" s="86"/>
      <c r="CH283" s="16"/>
    </row>
    <row r="284" spans="1:86" x14ac:dyDescent="0.25">
      <c r="A284" s="16"/>
      <c r="B284" s="16"/>
      <c r="C284" s="16"/>
      <c r="D284" s="16"/>
      <c r="E284" s="42"/>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c r="BR284" s="16"/>
      <c r="BS284" s="16"/>
      <c r="BT284" s="16"/>
      <c r="BU284" s="16"/>
      <c r="BV284" s="16"/>
      <c r="BW284" s="16"/>
      <c r="BX284" s="16"/>
      <c r="BY284" s="16"/>
      <c r="BZ284" s="16"/>
      <c r="CA284" s="16"/>
      <c r="CB284" s="16"/>
      <c r="CC284" s="16"/>
      <c r="CD284" s="16"/>
      <c r="CE284" s="86"/>
      <c r="CF284" s="86"/>
      <c r="CG284" s="86"/>
      <c r="CH284" s="16"/>
    </row>
    <row r="285" spans="1:86" x14ac:dyDescent="0.25">
      <c r="A285" s="16"/>
      <c r="B285" s="16"/>
      <c r="C285" s="16"/>
      <c r="D285" s="16"/>
      <c r="E285" s="42"/>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c r="BR285" s="16"/>
      <c r="BS285" s="16"/>
      <c r="BT285" s="16"/>
      <c r="BU285" s="16"/>
      <c r="BV285" s="16"/>
      <c r="BW285" s="16"/>
      <c r="BX285" s="16"/>
      <c r="BY285" s="16"/>
      <c r="BZ285" s="16"/>
      <c r="CA285" s="16"/>
      <c r="CB285" s="16"/>
      <c r="CC285" s="16"/>
      <c r="CD285" s="16"/>
      <c r="CE285" s="86"/>
      <c r="CF285" s="86"/>
      <c r="CG285" s="86"/>
      <c r="CH285" s="16"/>
    </row>
    <row r="286" spans="1:86" x14ac:dyDescent="0.25">
      <c r="A286" s="16"/>
      <c r="B286" s="16"/>
      <c r="C286" s="16"/>
      <c r="D286" s="16"/>
      <c r="E286" s="42"/>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c r="BR286" s="16"/>
      <c r="BS286" s="16"/>
      <c r="BT286" s="16"/>
      <c r="BU286" s="16"/>
      <c r="BV286" s="16"/>
      <c r="BW286" s="16"/>
      <c r="BX286" s="16"/>
      <c r="BY286" s="16"/>
      <c r="BZ286" s="16"/>
      <c r="CA286" s="16"/>
      <c r="CB286" s="16"/>
      <c r="CC286" s="16"/>
      <c r="CD286" s="16"/>
      <c r="CE286" s="86"/>
      <c r="CF286" s="86"/>
      <c r="CG286" s="86"/>
      <c r="CH286" s="16"/>
    </row>
    <row r="287" spans="1:86" x14ac:dyDescent="0.25">
      <c r="A287" s="16"/>
      <c r="B287" s="16"/>
      <c r="C287" s="16"/>
      <c r="D287" s="16"/>
      <c r="E287" s="42"/>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c r="BR287" s="16"/>
      <c r="BS287" s="16"/>
      <c r="BT287" s="16"/>
      <c r="BU287" s="16"/>
      <c r="BV287" s="16"/>
      <c r="BW287" s="16"/>
      <c r="BX287" s="16"/>
      <c r="BY287" s="16"/>
      <c r="BZ287" s="16"/>
      <c r="CA287" s="16"/>
      <c r="CB287" s="16"/>
      <c r="CC287" s="16"/>
      <c r="CD287" s="16"/>
      <c r="CE287" s="86"/>
      <c r="CF287" s="86"/>
      <c r="CG287" s="86"/>
      <c r="CH287" s="16"/>
    </row>
    <row r="288" spans="1:86" x14ac:dyDescent="0.25">
      <c r="A288" s="16"/>
      <c r="B288" s="16"/>
      <c r="C288" s="16"/>
      <c r="D288" s="16"/>
      <c r="E288" s="42"/>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c r="BR288" s="16"/>
      <c r="BS288" s="16"/>
      <c r="BT288" s="16"/>
      <c r="BU288" s="16"/>
      <c r="BV288" s="16"/>
      <c r="BW288" s="16"/>
      <c r="BX288" s="16"/>
      <c r="BY288" s="16"/>
      <c r="BZ288" s="16"/>
      <c r="CA288" s="16"/>
      <c r="CB288" s="16"/>
      <c r="CC288" s="16"/>
      <c r="CD288" s="16"/>
      <c r="CE288" s="86"/>
      <c r="CF288" s="86"/>
      <c r="CG288" s="86"/>
      <c r="CH288" s="16"/>
    </row>
    <row r="289" spans="1:86" x14ac:dyDescent="0.25">
      <c r="A289" s="16"/>
      <c r="B289" s="16"/>
      <c r="C289" s="16"/>
      <c r="D289" s="16"/>
      <c r="E289" s="42"/>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c r="BR289" s="16"/>
      <c r="BS289" s="16"/>
      <c r="BT289" s="16"/>
      <c r="BU289" s="16"/>
      <c r="BV289" s="16"/>
      <c r="BW289" s="16"/>
      <c r="BX289" s="16"/>
      <c r="BY289" s="16"/>
      <c r="BZ289" s="16"/>
      <c r="CA289" s="16"/>
      <c r="CB289" s="16"/>
      <c r="CC289" s="16"/>
      <c r="CD289" s="16"/>
      <c r="CE289" s="86"/>
      <c r="CF289" s="86"/>
      <c r="CG289" s="86"/>
      <c r="CH289" s="16"/>
    </row>
    <row r="290" spans="1:86" x14ac:dyDescent="0.25">
      <c r="A290" s="16"/>
      <c r="B290" s="16"/>
      <c r="C290" s="16"/>
      <c r="D290" s="16"/>
      <c r="E290" s="42"/>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c r="BR290" s="16"/>
      <c r="BS290" s="16"/>
      <c r="BT290" s="16"/>
      <c r="BU290" s="16"/>
      <c r="BV290" s="16"/>
      <c r="BW290" s="16"/>
      <c r="BX290" s="16"/>
      <c r="BY290" s="16"/>
      <c r="BZ290" s="16"/>
      <c r="CA290" s="16"/>
      <c r="CB290" s="16"/>
      <c r="CC290" s="16"/>
      <c r="CD290" s="16"/>
      <c r="CE290" s="86"/>
      <c r="CF290" s="86"/>
      <c r="CG290" s="86"/>
      <c r="CH290" s="16"/>
    </row>
    <row r="291" spans="1:86" x14ac:dyDescent="0.25">
      <c r="A291" s="16"/>
      <c r="B291" s="16"/>
      <c r="C291" s="16"/>
      <c r="D291" s="16"/>
      <c r="E291" s="42"/>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c r="BR291" s="16"/>
      <c r="BS291" s="16"/>
      <c r="BT291" s="16"/>
      <c r="BU291" s="16"/>
      <c r="BV291" s="16"/>
      <c r="BW291" s="16"/>
      <c r="BX291" s="16"/>
      <c r="BY291" s="16"/>
      <c r="BZ291" s="16"/>
      <c r="CA291" s="16"/>
      <c r="CB291" s="16"/>
      <c r="CC291" s="16"/>
      <c r="CD291" s="16"/>
      <c r="CE291" s="86"/>
      <c r="CF291" s="86"/>
      <c r="CG291" s="86"/>
      <c r="CH291" s="16"/>
    </row>
    <row r="292" spans="1:86" x14ac:dyDescent="0.25">
      <c r="A292" s="16"/>
      <c r="B292" s="16"/>
      <c r="C292" s="16"/>
      <c r="D292" s="16"/>
      <c r="E292" s="42"/>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c r="BR292" s="16"/>
      <c r="BS292" s="16"/>
      <c r="BT292" s="16"/>
      <c r="BU292" s="16"/>
      <c r="BV292" s="16"/>
      <c r="BW292" s="16"/>
      <c r="BX292" s="16"/>
      <c r="BY292" s="16"/>
      <c r="BZ292" s="16"/>
      <c r="CA292" s="16"/>
      <c r="CB292" s="16"/>
      <c r="CC292" s="16"/>
      <c r="CD292" s="16"/>
      <c r="CE292" s="86"/>
      <c r="CF292" s="86"/>
      <c r="CG292" s="86"/>
      <c r="CH292" s="16"/>
    </row>
    <row r="293" spans="1:86" x14ac:dyDescent="0.25">
      <c r="A293" s="16"/>
      <c r="B293" s="16"/>
      <c r="C293" s="16"/>
      <c r="D293" s="16"/>
      <c r="E293" s="42"/>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c r="BR293" s="16"/>
      <c r="BS293" s="16"/>
      <c r="BT293" s="16"/>
      <c r="BU293" s="16"/>
      <c r="BV293" s="16"/>
      <c r="BW293" s="16"/>
      <c r="BX293" s="16"/>
      <c r="BY293" s="16"/>
      <c r="BZ293" s="16"/>
      <c r="CA293" s="16"/>
      <c r="CB293" s="16"/>
      <c r="CC293" s="16"/>
      <c r="CD293" s="16"/>
      <c r="CE293" s="86"/>
      <c r="CF293" s="86"/>
      <c r="CG293" s="86"/>
      <c r="CH293" s="16"/>
    </row>
    <row r="294" spans="1:86" x14ac:dyDescent="0.25">
      <c r="A294" s="16"/>
      <c r="B294" s="16"/>
      <c r="C294" s="16"/>
      <c r="D294" s="16"/>
      <c r="E294" s="42"/>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c r="BR294" s="16"/>
      <c r="BS294" s="16"/>
      <c r="BT294" s="16"/>
      <c r="BU294" s="16"/>
      <c r="BV294" s="16"/>
      <c r="BW294" s="16"/>
      <c r="BX294" s="16"/>
      <c r="BY294" s="16"/>
      <c r="BZ294" s="16"/>
      <c r="CA294" s="16"/>
      <c r="CB294" s="16"/>
      <c r="CC294" s="16"/>
      <c r="CD294" s="16"/>
      <c r="CE294" s="86"/>
      <c r="CF294" s="86"/>
      <c r="CG294" s="86"/>
      <c r="CH294" s="16"/>
    </row>
    <row r="295" spans="1:86" x14ac:dyDescent="0.25">
      <c r="A295" s="16"/>
      <c r="B295" s="16"/>
      <c r="C295" s="16"/>
      <c r="D295" s="16"/>
      <c r="E295" s="42"/>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c r="BR295" s="16"/>
      <c r="BS295" s="16"/>
      <c r="BT295" s="16"/>
      <c r="BU295" s="16"/>
      <c r="BV295" s="16"/>
      <c r="BW295" s="16"/>
      <c r="BX295" s="16"/>
      <c r="BY295" s="16"/>
      <c r="BZ295" s="16"/>
      <c r="CA295" s="16"/>
      <c r="CB295" s="16"/>
      <c r="CC295" s="16"/>
      <c r="CD295" s="16"/>
      <c r="CE295" s="86"/>
      <c r="CF295" s="86"/>
      <c r="CG295" s="86"/>
      <c r="CH295" s="16"/>
    </row>
    <row r="296" spans="1:86" x14ac:dyDescent="0.25">
      <c r="A296" s="16"/>
      <c r="B296" s="16"/>
      <c r="C296" s="16"/>
      <c r="D296" s="16"/>
      <c r="E296" s="42"/>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c r="BR296" s="16"/>
      <c r="BS296" s="16"/>
      <c r="BT296" s="16"/>
      <c r="BU296" s="16"/>
      <c r="BV296" s="16"/>
      <c r="BW296" s="16"/>
      <c r="BX296" s="16"/>
      <c r="BY296" s="16"/>
      <c r="BZ296" s="16"/>
      <c r="CA296" s="16"/>
      <c r="CB296" s="16"/>
      <c r="CC296" s="16"/>
      <c r="CD296" s="16"/>
      <c r="CE296" s="86"/>
      <c r="CF296" s="86"/>
      <c r="CG296" s="86"/>
      <c r="CH296" s="16"/>
    </row>
    <row r="297" spans="1:86" x14ac:dyDescent="0.25">
      <c r="A297" s="16"/>
      <c r="B297" s="16"/>
      <c r="C297" s="16"/>
      <c r="D297" s="16"/>
      <c r="E297" s="42"/>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c r="BR297" s="16"/>
      <c r="BS297" s="16"/>
      <c r="BT297" s="16"/>
      <c r="BU297" s="16"/>
      <c r="BV297" s="16"/>
      <c r="BW297" s="16"/>
      <c r="BX297" s="16"/>
      <c r="BY297" s="16"/>
      <c r="BZ297" s="16"/>
      <c r="CA297" s="16"/>
      <c r="CB297" s="16"/>
      <c r="CC297" s="16"/>
      <c r="CD297" s="16"/>
      <c r="CE297" s="86"/>
      <c r="CF297" s="86"/>
      <c r="CG297" s="86"/>
      <c r="CH297" s="16"/>
    </row>
    <row r="298" spans="1:86" x14ac:dyDescent="0.25">
      <c r="A298" s="16"/>
      <c r="B298" s="16"/>
      <c r="C298" s="16"/>
      <c r="D298" s="16"/>
      <c r="E298" s="42"/>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c r="BR298" s="16"/>
      <c r="BS298" s="16"/>
      <c r="BT298" s="16"/>
      <c r="BU298" s="16"/>
      <c r="BV298" s="16"/>
      <c r="BW298" s="16"/>
      <c r="BX298" s="16"/>
      <c r="BY298" s="16"/>
      <c r="BZ298" s="16"/>
      <c r="CA298" s="16"/>
      <c r="CB298" s="16"/>
      <c r="CC298" s="16"/>
      <c r="CD298" s="16"/>
      <c r="CE298" s="86"/>
      <c r="CF298" s="86"/>
      <c r="CG298" s="86"/>
      <c r="CH298" s="16"/>
    </row>
    <row r="299" spans="1:86" x14ac:dyDescent="0.25">
      <c r="A299" s="16"/>
      <c r="B299" s="16"/>
      <c r="C299" s="16"/>
      <c r="D299" s="16"/>
      <c r="E299" s="42"/>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c r="BR299" s="16"/>
      <c r="BS299" s="16"/>
      <c r="BT299" s="16"/>
      <c r="BU299" s="16"/>
      <c r="BV299" s="16"/>
      <c r="BW299" s="16"/>
      <c r="BX299" s="16"/>
      <c r="BY299" s="16"/>
      <c r="BZ299" s="16"/>
      <c r="CA299" s="16"/>
      <c r="CB299" s="16"/>
      <c r="CC299" s="16"/>
      <c r="CD299" s="16"/>
      <c r="CE299" s="86"/>
      <c r="CF299" s="86"/>
      <c r="CG299" s="86"/>
      <c r="CH299" s="16"/>
    </row>
    <row r="300" spans="1:86" x14ac:dyDescent="0.25">
      <c r="A300" s="16"/>
      <c r="B300" s="16"/>
      <c r="C300" s="16"/>
      <c r="D300" s="16"/>
      <c r="E300" s="42"/>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c r="BR300" s="16"/>
      <c r="BS300" s="16"/>
      <c r="BT300" s="16"/>
      <c r="BU300" s="16"/>
      <c r="BV300" s="16"/>
      <c r="BW300" s="16"/>
      <c r="BX300" s="16"/>
      <c r="BY300" s="16"/>
      <c r="BZ300" s="16"/>
      <c r="CA300" s="16"/>
      <c r="CB300" s="16"/>
      <c r="CC300" s="16"/>
      <c r="CD300" s="16"/>
      <c r="CE300" s="86"/>
      <c r="CF300" s="86"/>
      <c r="CG300" s="86"/>
      <c r="CH300" s="16"/>
    </row>
    <row r="301" spans="1:86" x14ac:dyDescent="0.25">
      <c r="A301" s="16"/>
      <c r="B301" s="16"/>
      <c r="C301" s="16"/>
      <c r="D301" s="16"/>
      <c r="E301" s="42"/>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c r="BR301" s="16"/>
      <c r="BS301" s="16"/>
      <c r="BT301" s="16"/>
      <c r="BU301" s="16"/>
      <c r="BV301" s="16"/>
      <c r="BW301" s="16"/>
      <c r="BX301" s="16"/>
      <c r="BY301" s="16"/>
      <c r="BZ301" s="16"/>
      <c r="CA301" s="16"/>
      <c r="CB301" s="16"/>
      <c r="CC301" s="16"/>
      <c r="CD301" s="16"/>
      <c r="CE301" s="86"/>
      <c r="CF301" s="86"/>
      <c r="CG301" s="86"/>
      <c r="CH301" s="16"/>
    </row>
    <row r="302" spans="1:86" x14ac:dyDescent="0.25">
      <c r="A302" s="16"/>
      <c r="B302" s="16"/>
      <c r="C302" s="16"/>
      <c r="D302" s="16"/>
      <c r="E302" s="42"/>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c r="BR302" s="16"/>
      <c r="BS302" s="16"/>
      <c r="BT302" s="16"/>
      <c r="BU302" s="16"/>
      <c r="BV302" s="16"/>
      <c r="BW302" s="16"/>
      <c r="BX302" s="16"/>
      <c r="BY302" s="16"/>
      <c r="BZ302" s="16"/>
      <c r="CA302" s="16"/>
      <c r="CB302" s="16"/>
      <c r="CC302" s="16"/>
      <c r="CD302" s="16"/>
      <c r="CE302" s="86"/>
      <c r="CF302" s="86"/>
      <c r="CG302" s="86"/>
      <c r="CH302" s="16"/>
    </row>
    <row r="303" spans="1:86" x14ac:dyDescent="0.25">
      <c r="A303" s="16"/>
      <c r="B303" s="16"/>
      <c r="C303" s="16"/>
      <c r="D303" s="16"/>
      <c r="E303" s="42"/>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c r="BR303" s="16"/>
      <c r="BS303" s="16"/>
      <c r="BT303" s="16"/>
      <c r="BU303" s="16"/>
      <c r="BV303" s="16"/>
      <c r="BW303" s="16"/>
      <c r="BX303" s="16"/>
      <c r="BY303" s="16"/>
      <c r="BZ303" s="16"/>
      <c r="CA303" s="16"/>
      <c r="CB303" s="16"/>
      <c r="CC303" s="16"/>
      <c r="CD303" s="16"/>
      <c r="CE303" s="86"/>
      <c r="CF303" s="86"/>
      <c r="CG303" s="86"/>
      <c r="CH303" s="16"/>
    </row>
    <row r="304" spans="1:86" x14ac:dyDescent="0.25">
      <c r="A304" s="16"/>
      <c r="B304" s="16"/>
      <c r="C304" s="16"/>
      <c r="D304" s="16"/>
      <c r="E304" s="42"/>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c r="BR304" s="16"/>
      <c r="BS304" s="16"/>
      <c r="BT304" s="16"/>
      <c r="BU304" s="16"/>
      <c r="BV304" s="16"/>
      <c r="BW304" s="16"/>
      <c r="BX304" s="16"/>
      <c r="BY304" s="16"/>
      <c r="BZ304" s="16"/>
      <c r="CA304" s="16"/>
      <c r="CB304" s="16"/>
      <c r="CC304" s="16"/>
      <c r="CD304" s="16"/>
      <c r="CE304" s="86"/>
      <c r="CF304" s="86"/>
      <c r="CG304" s="86"/>
      <c r="CH304" s="16"/>
    </row>
    <row r="305" spans="1:86" x14ac:dyDescent="0.25">
      <c r="A305" s="16"/>
      <c r="B305" s="16"/>
      <c r="C305" s="16"/>
      <c r="D305" s="16"/>
      <c r="E305" s="42"/>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c r="BR305" s="16"/>
      <c r="BS305" s="16"/>
      <c r="BT305" s="16"/>
      <c r="BU305" s="16"/>
      <c r="BV305" s="16"/>
      <c r="BW305" s="16"/>
      <c r="BX305" s="16"/>
      <c r="BY305" s="16"/>
      <c r="BZ305" s="16"/>
      <c r="CA305" s="16"/>
      <c r="CB305" s="16"/>
      <c r="CC305" s="16"/>
      <c r="CD305" s="16"/>
      <c r="CE305" s="86"/>
      <c r="CF305" s="86"/>
      <c r="CG305" s="86"/>
      <c r="CH305" s="16"/>
    </row>
    <row r="306" spans="1:86" x14ac:dyDescent="0.25">
      <c r="A306" s="16"/>
      <c r="B306" s="16"/>
      <c r="C306" s="16"/>
      <c r="D306" s="16"/>
      <c r="E306" s="42"/>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c r="BR306" s="16"/>
      <c r="BS306" s="16"/>
      <c r="BT306" s="16"/>
      <c r="BU306" s="16"/>
      <c r="BV306" s="16"/>
      <c r="BW306" s="16"/>
      <c r="BX306" s="16"/>
      <c r="BY306" s="16"/>
      <c r="BZ306" s="16"/>
      <c r="CA306" s="16"/>
      <c r="CB306" s="16"/>
      <c r="CC306" s="16"/>
      <c r="CD306" s="16"/>
      <c r="CE306" s="86"/>
      <c r="CF306" s="86"/>
      <c r="CG306" s="86"/>
      <c r="CH306" s="16"/>
    </row>
    <row r="307" spans="1:86" x14ac:dyDescent="0.25">
      <c r="A307" s="16"/>
      <c r="B307" s="16"/>
      <c r="C307" s="16"/>
      <c r="D307" s="16"/>
      <c r="E307" s="42"/>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c r="BR307" s="16"/>
      <c r="BS307" s="16"/>
      <c r="BT307" s="16"/>
      <c r="BU307" s="16"/>
      <c r="BV307" s="16"/>
      <c r="BW307" s="16"/>
      <c r="BX307" s="16"/>
      <c r="BY307" s="16"/>
      <c r="BZ307" s="16"/>
      <c r="CA307" s="16"/>
      <c r="CB307" s="16"/>
      <c r="CC307" s="16"/>
      <c r="CD307" s="16"/>
      <c r="CE307" s="86"/>
      <c r="CF307" s="86"/>
      <c r="CG307" s="86"/>
      <c r="CH307" s="16"/>
    </row>
    <row r="308" spans="1:86" x14ac:dyDescent="0.25">
      <c r="A308" s="16"/>
      <c r="B308" s="16"/>
      <c r="C308" s="16"/>
      <c r="D308" s="16"/>
      <c r="E308" s="42"/>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c r="BR308" s="16"/>
      <c r="BS308" s="16"/>
      <c r="BT308" s="16"/>
      <c r="BU308" s="16"/>
      <c r="BV308" s="16"/>
      <c r="BW308" s="16"/>
      <c r="BX308" s="16"/>
      <c r="BY308" s="16"/>
      <c r="BZ308" s="16"/>
      <c r="CA308" s="16"/>
      <c r="CB308" s="16"/>
      <c r="CC308" s="16"/>
      <c r="CD308" s="16"/>
      <c r="CE308" s="86"/>
      <c r="CF308" s="86"/>
      <c r="CG308" s="86"/>
      <c r="CH308" s="16"/>
    </row>
    <row r="309" spans="1:86" x14ac:dyDescent="0.25">
      <c r="A309" s="16"/>
      <c r="B309" s="16"/>
      <c r="C309" s="16"/>
      <c r="D309" s="16"/>
      <c r="E309" s="42"/>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c r="BR309" s="16"/>
      <c r="BS309" s="16"/>
      <c r="BT309" s="16"/>
      <c r="BU309" s="16"/>
      <c r="BV309" s="16"/>
      <c r="BW309" s="16"/>
      <c r="BX309" s="16"/>
      <c r="BY309" s="16"/>
      <c r="BZ309" s="16"/>
      <c r="CA309" s="16"/>
      <c r="CB309" s="16"/>
      <c r="CC309" s="16"/>
      <c r="CD309" s="16"/>
      <c r="CE309" s="86"/>
      <c r="CF309" s="86"/>
      <c r="CG309" s="86"/>
      <c r="CH309" s="16"/>
    </row>
    <row r="310" spans="1:86" x14ac:dyDescent="0.25">
      <c r="A310" s="16"/>
      <c r="B310" s="16"/>
      <c r="C310" s="16"/>
      <c r="D310" s="16"/>
      <c r="E310" s="42"/>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c r="BR310" s="16"/>
      <c r="BS310" s="16"/>
      <c r="BT310" s="16"/>
      <c r="BU310" s="16"/>
      <c r="BV310" s="16"/>
      <c r="BW310" s="16"/>
      <c r="BX310" s="16"/>
      <c r="BY310" s="16"/>
      <c r="BZ310" s="16"/>
      <c r="CA310" s="16"/>
      <c r="CB310" s="16"/>
      <c r="CC310" s="16"/>
      <c r="CD310" s="16"/>
      <c r="CE310" s="86"/>
      <c r="CF310" s="86"/>
      <c r="CG310" s="86"/>
      <c r="CH310" s="16"/>
    </row>
    <row r="311" spans="1:86" x14ac:dyDescent="0.25">
      <c r="A311" s="16"/>
      <c r="B311" s="16"/>
      <c r="C311" s="16"/>
      <c r="D311" s="16"/>
      <c r="E311" s="42"/>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c r="BR311" s="16"/>
      <c r="BS311" s="16"/>
      <c r="BT311" s="16"/>
      <c r="BU311" s="16"/>
      <c r="BV311" s="16"/>
      <c r="BW311" s="16"/>
      <c r="BX311" s="16"/>
      <c r="BY311" s="16"/>
      <c r="BZ311" s="16"/>
      <c r="CA311" s="16"/>
      <c r="CB311" s="16"/>
      <c r="CC311" s="16"/>
      <c r="CD311" s="16"/>
      <c r="CE311" s="86"/>
      <c r="CF311" s="86"/>
      <c r="CG311" s="86"/>
      <c r="CH311" s="16"/>
    </row>
    <row r="312" spans="1:86" x14ac:dyDescent="0.25">
      <c r="A312" s="16"/>
      <c r="B312" s="16"/>
      <c r="C312" s="16"/>
      <c r="D312" s="16"/>
      <c r="E312" s="42"/>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c r="BR312" s="16"/>
      <c r="BS312" s="16"/>
      <c r="BT312" s="16"/>
      <c r="BU312" s="16"/>
      <c r="BV312" s="16"/>
      <c r="BW312" s="16"/>
      <c r="BX312" s="16"/>
      <c r="BY312" s="16"/>
      <c r="BZ312" s="16"/>
      <c r="CA312" s="16"/>
      <c r="CB312" s="16"/>
      <c r="CC312" s="16"/>
      <c r="CD312" s="16"/>
      <c r="CE312" s="86"/>
      <c r="CF312" s="86"/>
      <c r="CG312" s="86"/>
      <c r="CH312" s="16"/>
    </row>
    <row r="313" spans="1:86" x14ac:dyDescent="0.25">
      <c r="A313" s="16"/>
      <c r="B313" s="16"/>
      <c r="C313" s="16"/>
      <c r="D313" s="16"/>
      <c r="E313" s="42"/>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c r="BR313" s="16"/>
      <c r="BS313" s="16"/>
      <c r="BT313" s="16"/>
      <c r="BU313" s="16"/>
      <c r="BV313" s="16"/>
      <c r="BW313" s="16"/>
      <c r="BX313" s="16"/>
      <c r="BY313" s="16"/>
      <c r="BZ313" s="16"/>
      <c r="CA313" s="16"/>
      <c r="CB313" s="16"/>
      <c r="CC313" s="16"/>
      <c r="CD313" s="16"/>
      <c r="CE313" s="86"/>
      <c r="CF313" s="86"/>
      <c r="CG313" s="86"/>
      <c r="CH313" s="16"/>
    </row>
    <row r="314" spans="1:86" x14ac:dyDescent="0.25">
      <c r="A314" s="16"/>
      <c r="B314" s="16"/>
      <c r="C314" s="16"/>
      <c r="D314" s="16"/>
      <c r="E314" s="42"/>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c r="BR314" s="16"/>
      <c r="BS314" s="16"/>
      <c r="BT314" s="16"/>
      <c r="BU314" s="16"/>
      <c r="BV314" s="16"/>
      <c r="BW314" s="16"/>
      <c r="BX314" s="16"/>
      <c r="BY314" s="16"/>
      <c r="BZ314" s="16"/>
      <c r="CA314" s="16"/>
      <c r="CB314" s="16"/>
      <c r="CC314" s="16"/>
      <c r="CD314" s="16"/>
      <c r="CE314" s="86"/>
      <c r="CF314" s="86"/>
      <c r="CG314" s="86"/>
      <c r="CH314" s="16"/>
    </row>
    <row r="315" spans="1:86" x14ac:dyDescent="0.25">
      <c r="A315" s="16"/>
      <c r="B315" s="16"/>
      <c r="C315" s="16"/>
      <c r="D315" s="16"/>
      <c r="E315" s="42"/>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c r="BR315" s="16"/>
      <c r="BS315" s="16"/>
      <c r="BT315" s="16"/>
      <c r="BU315" s="16"/>
      <c r="BV315" s="16"/>
      <c r="BW315" s="16"/>
      <c r="BX315" s="16"/>
      <c r="BY315" s="16"/>
      <c r="BZ315" s="16"/>
      <c r="CA315" s="16"/>
      <c r="CB315" s="16"/>
      <c r="CC315" s="16"/>
      <c r="CD315" s="16"/>
      <c r="CE315" s="86"/>
      <c r="CF315" s="86"/>
      <c r="CG315" s="86"/>
      <c r="CH315" s="16"/>
    </row>
    <row r="316" spans="1:86" x14ac:dyDescent="0.25">
      <c r="A316" s="16"/>
      <c r="B316" s="16"/>
      <c r="C316" s="16"/>
      <c r="D316" s="16"/>
      <c r="E316" s="42"/>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c r="BR316" s="16"/>
      <c r="BS316" s="16"/>
      <c r="BT316" s="16"/>
      <c r="BU316" s="16"/>
      <c r="BV316" s="16"/>
      <c r="BW316" s="16"/>
      <c r="BX316" s="16"/>
      <c r="BY316" s="16"/>
      <c r="BZ316" s="16"/>
      <c r="CA316" s="16"/>
      <c r="CB316" s="16"/>
      <c r="CC316" s="16"/>
      <c r="CD316" s="16"/>
      <c r="CE316" s="86"/>
      <c r="CF316" s="86"/>
      <c r="CG316" s="86"/>
      <c r="CH316" s="16"/>
    </row>
    <row r="317" spans="1:86" x14ac:dyDescent="0.25">
      <c r="A317" s="16"/>
      <c r="B317" s="16"/>
      <c r="C317" s="16"/>
      <c r="D317" s="16"/>
      <c r="E317" s="42"/>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c r="BR317" s="16"/>
      <c r="BS317" s="16"/>
      <c r="BT317" s="16"/>
      <c r="BU317" s="16"/>
      <c r="BV317" s="16"/>
      <c r="BW317" s="16"/>
      <c r="BX317" s="16"/>
      <c r="BY317" s="16"/>
      <c r="BZ317" s="16"/>
      <c r="CA317" s="16"/>
      <c r="CB317" s="16"/>
      <c r="CC317" s="16"/>
      <c r="CD317" s="16"/>
      <c r="CE317" s="86"/>
      <c r="CF317" s="86"/>
      <c r="CG317" s="86"/>
      <c r="CH317" s="16"/>
    </row>
    <row r="318" spans="1:86" x14ac:dyDescent="0.25">
      <c r="A318" s="16"/>
      <c r="B318" s="16"/>
      <c r="C318" s="16"/>
      <c r="D318" s="16"/>
      <c r="E318" s="42"/>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c r="BR318" s="16"/>
      <c r="BS318" s="16"/>
      <c r="BT318" s="16"/>
      <c r="BU318" s="16"/>
      <c r="BV318" s="16"/>
      <c r="BW318" s="16"/>
      <c r="BX318" s="16"/>
      <c r="BY318" s="16"/>
      <c r="BZ318" s="16"/>
      <c r="CA318" s="16"/>
      <c r="CB318" s="16"/>
      <c r="CC318" s="16"/>
      <c r="CD318" s="16"/>
      <c r="CE318" s="86"/>
      <c r="CF318" s="86"/>
      <c r="CG318" s="86"/>
      <c r="CH318" s="16"/>
    </row>
    <row r="319" spans="1:86" x14ac:dyDescent="0.25">
      <c r="A319" s="16"/>
      <c r="B319" s="16"/>
      <c r="C319" s="16"/>
      <c r="D319" s="16"/>
      <c r="E319" s="42"/>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c r="BR319" s="16"/>
      <c r="BS319" s="16"/>
      <c r="BT319" s="16"/>
      <c r="BU319" s="16"/>
      <c r="BV319" s="16"/>
      <c r="BW319" s="16"/>
      <c r="BX319" s="16"/>
      <c r="BY319" s="16"/>
      <c r="BZ319" s="16"/>
      <c r="CA319" s="16"/>
      <c r="CB319" s="16"/>
      <c r="CC319" s="16"/>
      <c r="CD319" s="16"/>
      <c r="CE319" s="86"/>
      <c r="CF319" s="86"/>
      <c r="CG319" s="86"/>
      <c r="CH319" s="16"/>
    </row>
    <row r="320" spans="1:86" x14ac:dyDescent="0.25">
      <c r="A320" s="16"/>
      <c r="B320" s="16"/>
      <c r="C320" s="16"/>
      <c r="D320" s="16"/>
      <c r="E320" s="42"/>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c r="BR320" s="16"/>
      <c r="BS320" s="16"/>
      <c r="BT320" s="16"/>
      <c r="BU320" s="16"/>
      <c r="BV320" s="16"/>
      <c r="BW320" s="16"/>
      <c r="BX320" s="16"/>
      <c r="BY320" s="16"/>
      <c r="BZ320" s="16"/>
      <c r="CA320" s="16"/>
      <c r="CB320" s="16"/>
      <c r="CC320" s="16"/>
      <c r="CD320" s="16"/>
      <c r="CE320" s="86"/>
      <c r="CF320" s="86"/>
      <c r="CG320" s="86"/>
      <c r="CH320" s="16"/>
    </row>
    <row r="321" spans="1:86" x14ac:dyDescent="0.25">
      <c r="A321" s="16"/>
      <c r="B321" s="16"/>
      <c r="C321" s="16"/>
      <c r="D321" s="16"/>
      <c r="E321" s="42"/>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c r="BR321" s="16"/>
      <c r="BS321" s="16"/>
      <c r="BT321" s="16"/>
      <c r="BU321" s="16"/>
      <c r="BV321" s="16"/>
      <c r="BW321" s="16"/>
      <c r="BX321" s="16"/>
      <c r="BY321" s="16"/>
      <c r="BZ321" s="16"/>
      <c r="CA321" s="16"/>
      <c r="CB321" s="16"/>
      <c r="CC321" s="16"/>
      <c r="CD321" s="16"/>
      <c r="CE321" s="86"/>
      <c r="CF321" s="86"/>
      <c r="CG321" s="86"/>
      <c r="CH321" s="16"/>
    </row>
    <row r="322" spans="1:86" x14ac:dyDescent="0.25">
      <c r="A322" s="16"/>
      <c r="B322" s="16"/>
      <c r="C322" s="16"/>
      <c r="D322" s="16"/>
      <c r="E322" s="42"/>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c r="BR322" s="16"/>
      <c r="BS322" s="16"/>
      <c r="BT322" s="16"/>
      <c r="BU322" s="16"/>
      <c r="BV322" s="16"/>
      <c r="BW322" s="16"/>
      <c r="BX322" s="16"/>
      <c r="BY322" s="16"/>
      <c r="BZ322" s="16"/>
      <c r="CA322" s="16"/>
      <c r="CB322" s="16"/>
      <c r="CC322" s="16"/>
      <c r="CD322" s="16"/>
      <c r="CE322" s="86"/>
      <c r="CF322" s="86"/>
      <c r="CG322" s="86"/>
      <c r="CH322" s="16"/>
    </row>
    <row r="323" spans="1:86" x14ac:dyDescent="0.25">
      <c r="A323" s="16"/>
      <c r="B323" s="16"/>
      <c r="C323" s="16"/>
      <c r="D323" s="16"/>
      <c r="E323" s="42"/>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c r="BR323" s="16"/>
      <c r="BS323" s="16"/>
      <c r="BT323" s="16"/>
      <c r="BU323" s="16"/>
      <c r="BV323" s="16"/>
      <c r="BW323" s="16"/>
      <c r="BX323" s="16"/>
      <c r="BY323" s="16"/>
      <c r="BZ323" s="16"/>
      <c r="CA323" s="16"/>
      <c r="CB323" s="16"/>
      <c r="CC323" s="16"/>
      <c r="CD323" s="16"/>
      <c r="CE323" s="86"/>
      <c r="CF323" s="86"/>
      <c r="CG323" s="86"/>
      <c r="CH323" s="16"/>
    </row>
    <row r="324" spans="1:86" x14ac:dyDescent="0.25">
      <c r="A324" s="16"/>
      <c r="B324" s="16"/>
      <c r="C324" s="16"/>
      <c r="D324" s="16"/>
      <c r="E324" s="42"/>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c r="BR324" s="16"/>
      <c r="BS324" s="16"/>
      <c r="BT324" s="16"/>
      <c r="BU324" s="16"/>
      <c r="BV324" s="16"/>
      <c r="BW324" s="16"/>
      <c r="BX324" s="16"/>
      <c r="BY324" s="16"/>
      <c r="BZ324" s="16"/>
      <c r="CA324" s="16"/>
      <c r="CB324" s="16"/>
      <c r="CC324" s="16"/>
      <c r="CD324" s="16"/>
      <c r="CE324" s="86"/>
      <c r="CF324" s="86"/>
      <c r="CG324" s="86"/>
      <c r="CH324" s="16"/>
    </row>
    <row r="325" spans="1:86" x14ac:dyDescent="0.25">
      <c r="A325" s="16"/>
      <c r="B325" s="16"/>
      <c r="C325" s="16"/>
      <c r="D325" s="16"/>
      <c r="E325" s="42"/>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c r="BR325" s="16"/>
      <c r="BS325" s="16"/>
      <c r="BT325" s="16"/>
      <c r="BU325" s="16"/>
      <c r="BV325" s="16"/>
      <c r="BW325" s="16"/>
      <c r="BX325" s="16"/>
      <c r="BY325" s="16"/>
      <c r="BZ325" s="16"/>
      <c r="CA325" s="16"/>
      <c r="CB325" s="16"/>
      <c r="CC325" s="16"/>
      <c r="CD325" s="16"/>
      <c r="CE325" s="86"/>
      <c r="CF325" s="86"/>
      <c r="CG325" s="86"/>
      <c r="CH325" s="16"/>
    </row>
    <row r="326" spans="1:86" x14ac:dyDescent="0.25">
      <c r="A326" s="16"/>
      <c r="B326" s="16"/>
      <c r="C326" s="16"/>
      <c r="D326" s="16"/>
      <c r="E326" s="42"/>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c r="BR326" s="16"/>
      <c r="BS326" s="16"/>
      <c r="BT326" s="16"/>
      <c r="BU326" s="16"/>
      <c r="BV326" s="16"/>
      <c r="BW326" s="16"/>
      <c r="BX326" s="16"/>
      <c r="BY326" s="16"/>
      <c r="BZ326" s="16"/>
      <c r="CA326" s="16"/>
      <c r="CB326" s="16"/>
      <c r="CC326" s="16"/>
      <c r="CD326" s="16"/>
      <c r="CE326" s="86"/>
      <c r="CF326" s="86"/>
      <c r="CG326" s="86"/>
      <c r="CH326" s="16"/>
    </row>
    <row r="327" spans="1:86" x14ac:dyDescent="0.25">
      <c r="A327" s="16"/>
      <c r="B327" s="16"/>
      <c r="C327" s="16"/>
      <c r="D327" s="16"/>
      <c r="E327" s="42"/>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c r="BR327" s="16"/>
      <c r="BS327" s="16"/>
      <c r="BT327" s="16"/>
      <c r="BU327" s="16"/>
      <c r="BV327" s="16"/>
      <c r="BW327" s="16"/>
      <c r="BX327" s="16"/>
      <c r="BY327" s="16"/>
      <c r="BZ327" s="16"/>
      <c r="CA327" s="16"/>
      <c r="CB327" s="16"/>
      <c r="CC327" s="16"/>
      <c r="CD327" s="16"/>
      <c r="CE327" s="86"/>
      <c r="CF327" s="86"/>
      <c r="CG327" s="86"/>
      <c r="CH327" s="16"/>
    </row>
    <row r="328" spans="1:86" x14ac:dyDescent="0.25">
      <c r="A328" s="16"/>
      <c r="B328" s="16"/>
      <c r="C328" s="16"/>
      <c r="D328" s="16"/>
      <c r="E328" s="42"/>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c r="BR328" s="16"/>
      <c r="BS328" s="16"/>
      <c r="BT328" s="16"/>
      <c r="BU328" s="16"/>
      <c r="BV328" s="16"/>
      <c r="BW328" s="16"/>
      <c r="BX328" s="16"/>
      <c r="BY328" s="16"/>
      <c r="BZ328" s="16"/>
      <c r="CA328" s="16"/>
      <c r="CB328" s="16"/>
      <c r="CC328" s="16"/>
      <c r="CD328" s="16"/>
      <c r="CE328" s="86"/>
      <c r="CF328" s="86"/>
      <c r="CG328" s="86"/>
      <c r="CH328" s="16"/>
    </row>
    <row r="329" spans="1:86" x14ac:dyDescent="0.25">
      <c r="A329" s="16"/>
      <c r="B329" s="16"/>
      <c r="C329" s="16"/>
      <c r="D329" s="16"/>
      <c r="E329" s="42"/>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c r="BR329" s="16"/>
      <c r="BS329" s="16"/>
      <c r="BT329" s="16"/>
      <c r="BU329" s="16"/>
      <c r="BV329" s="16"/>
      <c r="BW329" s="16"/>
      <c r="BX329" s="16"/>
      <c r="BY329" s="16"/>
      <c r="BZ329" s="16"/>
      <c r="CA329" s="16"/>
      <c r="CB329" s="16"/>
      <c r="CC329" s="16"/>
      <c r="CD329" s="16"/>
      <c r="CE329" s="86"/>
      <c r="CF329" s="86"/>
      <c r="CG329" s="86"/>
      <c r="CH329" s="16"/>
    </row>
    <row r="330" spans="1:86" x14ac:dyDescent="0.25">
      <c r="A330" s="16"/>
      <c r="B330" s="16"/>
      <c r="C330" s="16"/>
      <c r="D330" s="16"/>
      <c r="E330" s="42"/>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c r="BR330" s="16"/>
      <c r="BS330" s="16"/>
      <c r="BT330" s="16"/>
      <c r="BU330" s="16"/>
      <c r="BV330" s="16"/>
      <c r="BW330" s="16"/>
      <c r="BX330" s="16"/>
      <c r="BY330" s="16"/>
      <c r="BZ330" s="16"/>
      <c r="CA330" s="16"/>
      <c r="CB330" s="16"/>
      <c r="CC330" s="16"/>
      <c r="CD330" s="16"/>
      <c r="CE330" s="86"/>
      <c r="CF330" s="86"/>
      <c r="CG330" s="86"/>
      <c r="CH330" s="16"/>
    </row>
    <row r="331" spans="1:86" x14ac:dyDescent="0.25">
      <c r="A331" s="16"/>
      <c r="B331" s="16"/>
      <c r="C331" s="16"/>
      <c r="D331" s="16"/>
      <c r="E331" s="42"/>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c r="BR331" s="16"/>
      <c r="BS331" s="16"/>
      <c r="BT331" s="16"/>
      <c r="BU331" s="16"/>
      <c r="BV331" s="16"/>
      <c r="BW331" s="16"/>
      <c r="BX331" s="16"/>
      <c r="BY331" s="16"/>
      <c r="BZ331" s="16"/>
      <c r="CA331" s="16"/>
      <c r="CB331" s="16"/>
      <c r="CC331" s="16"/>
      <c r="CD331" s="16"/>
      <c r="CE331" s="86"/>
      <c r="CF331" s="86"/>
      <c r="CG331" s="86"/>
      <c r="CH331" s="16"/>
    </row>
    <row r="332" spans="1:86" x14ac:dyDescent="0.25">
      <c r="A332" s="16"/>
      <c r="B332" s="16"/>
      <c r="C332" s="16"/>
      <c r="D332" s="16"/>
      <c r="E332" s="42"/>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c r="BR332" s="16"/>
      <c r="BS332" s="16"/>
      <c r="BT332" s="16"/>
      <c r="BU332" s="16"/>
      <c r="BV332" s="16"/>
      <c r="BW332" s="16"/>
      <c r="BX332" s="16"/>
      <c r="BY332" s="16"/>
      <c r="BZ332" s="16"/>
      <c r="CA332" s="16"/>
      <c r="CB332" s="16"/>
      <c r="CC332" s="16"/>
      <c r="CD332" s="16"/>
      <c r="CE332" s="86"/>
      <c r="CF332" s="86"/>
      <c r="CG332" s="86"/>
      <c r="CH332" s="16"/>
    </row>
    <row r="333" spans="1:86" x14ac:dyDescent="0.25">
      <c r="A333" s="16"/>
      <c r="B333" s="16"/>
      <c r="C333" s="16"/>
      <c r="D333" s="16"/>
      <c r="E333" s="42"/>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c r="BR333" s="16"/>
      <c r="BS333" s="16"/>
      <c r="BT333" s="16"/>
      <c r="BU333" s="16"/>
      <c r="BV333" s="16"/>
      <c r="BW333" s="16"/>
      <c r="BX333" s="16"/>
      <c r="BY333" s="16"/>
      <c r="BZ333" s="16"/>
      <c r="CA333" s="16"/>
      <c r="CB333" s="16"/>
      <c r="CC333" s="16"/>
      <c r="CD333" s="16"/>
      <c r="CE333" s="86"/>
      <c r="CF333" s="86"/>
      <c r="CG333" s="86"/>
      <c r="CH333" s="16"/>
    </row>
    <row r="334" spans="1:86" x14ac:dyDescent="0.25">
      <c r="A334" s="16"/>
      <c r="B334" s="16"/>
      <c r="C334" s="16"/>
      <c r="D334" s="16"/>
      <c r="E334" s="42"/>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c r="BR334" s="16"/>
      <c r="BS334" s="16"/>
      <c r="BT334" s="16"/>
      <c r="BU334" s="16"/>
      <c r="BV334" s="16"/>
      <c r="BW334" s="16"/>
      <c r="BX334" s="16"/>
      <c r="BY334" s="16"/>
      <c r="BZ334" s="16"/>
      <c r="CA334" s="16"/>
      <c r="CB334" s="16"/>
      <c r="CC334" s="16"/>
      <c r="CD334" s="16"/>
      <c r="CE334" s="86"/>
      <c r="CF334" s="86"/>
      <c r="CG334" s="86"/>
      <c r="CH334" s="16"/>
    </row>
    <row r="335" spans="1:86" x14ac:dyDescent="0.25">
      <c r="A335" s="16"/>
      <c r="B335" s="16"/>
      <c r="C335" s="16"/>
      <c r="D335" s="16"/>
      <c r="E335" s="42"/>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c r="BR335" s="16"/>
      <c r="BS335" s="16"/>
      <c r="BT335" s="16"/>
      <c r="BU335" s="16"/>
      <c r="BV335" s="16"/>
      <c r="BW335" s="16"/>
      <c r="BX335" s="16"/>
      <c r="BY335" s="16"/>
      <c r="BZ335" s="16"/>
      <c r="CA335" s="16"/>
      <c r="CB335" s="16"/>
      <c r="CC335" s="16"/>
      <c r="CD335" s="16"/>
      <c r="CE335" s="86"/>
      <c r="CF335" s="86"/>
      <c r="CG335" s="86"/>
      <c r="CH335" s="16"/>
    </row>
    <row r="336" spans="1:86" x14ac:dyDescent="0.25">
      <c r="A336" s="16"/>
      <c r="B336" s="16"/>
      <c r="C336" s="16"/>
      <c r="D336" s="16"/>
      <c r="E336" s="42"/>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c r="BR336" s="16"/>
      <c r="BS336" s="16"/>
      <c r="BT336" s="16"/>
      <c r="BU336" s="16"/>
      <c r="BV336" s="16"/>
      <c r="BW336" s="16"/>
      <c r="BX336" s="16"/>
      <c r="BY336" s="16"/>
      <c r="BZ336" s="16"/>
      <c r="CA336" s="16"/>
      <c r="CB336" s="16"/>
      <c r="CC336" s="16"/>
      <c r="CD336" s="16"/>
      <c r="CE336" s="86"/>
      <c r="CF336" s="86"/>
      <c r="CG336" s="86"/>
      <c r="CH336" s="16"/>
    </row>
    <row r="337" spans="1:86" x14ac:dyDescent="0.25">
      <c r="A337" s="16"/>
      <c r="B337" s="16"/>
      <c r="C337" s="16"/>
      <c r="D337" s="16"/>
      <c r="E337" s="42"/>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c r="BR337" s="16"/>
      <c r="BS337" s="16"/>
      <c r="BT337" s="16"/>
      <c r="BU337" s="16"/>
      <c r="BV337" s="16"/>
      <c r="BW337" s="16"/>
      <c r="BX337" s="16"/>
      <c r="BY337" s="16"/>
      <c r="BZ337" s="16"/>
      <c r="CA337" s="16"/>
      <c r="CB337" s="16"/>
      <c r="CC337" s="16"/>
      <c r="CD337" s="16"/>
      <c r="CE337" s="86"/>
      <c r="CF337" s="86"/>
      <c r="CG337" s="86"/>
      <c r="CH337" s="16"/>
    </row>
    <row r="338" spans="1:86" x14ac:dyDescent="0.25">
      <c r="A338" s="16"/>
      <c r="B338" s="16"/>
      <c r="C338" s="16"/>
      <c r="D338" s="16"/>
      <c r="E338" s="42"/>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c r="BR338" s="16"/>
      <c r="BS338" s="16"/>
      <c r="BT338" s="16"/>
      <c r="BU338" s="16"/>
      <c r="BV338" s="16"/>
      <c r="BW338" s="16"/>
      <c r="BX338" s="16"/>
      <c r="BY338" s="16"/>
      <c r="BZ338" s="16"/>
      <c r="CA338" s="16"/>
      <c r="CB338" s="16"/>
      <c r="CC338" s="16"/>
      <c r="CD338" s="16"/>
      <c r="CE338" s="86"/>
      <c r="CF338" s="86"/>
      <c r="CG338" s="86"/>
      <c r="CH338" s="16"/>
    </row>
    <row r="339" spans="1:86" x14ac:dyDescent="0.25">
      <c r="A339" s="16"/>
      <c r="B339" s="16"/>
      <c r="C339" s="16"/>
      <c r="D339" s="16"/>
      <c r="E339" s="42"/>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c r="BR339" s="16"/>
      <c r="BS339" s="16"/>
      <c r="BT339" s="16"/>
      <c r="BU339" s="16"/>
      <c r="BV339" s="16"/>
      <c r="BW339" s="16"/>
      <c r="BX339" s="16"/>
      <c r="BY339" s="16"/>
      <c r="BZ339" s="16"/>
      <c r="CA339" s="16"/>
      <c r="CB339" s="16"/>
      <c r="CC339" s="16"/>
      <c r="CD339" s="16"/>
      <c r="CE339" s="86"/>
      <c r="CF339" s="86"/>
      <c r="CG339" s="86"/>
      <c r="CH339" s="16"/>
    </row>
    <row r="340" spans="1:86" x14ac:dyDescent="0.25">
      <c r="A340" s="16"/>
      <c r="B340" s="16"/>
      <c r="C340" s="16"/>
      <c r="D340" s="16"/>
      <c r="E340" s="42"/>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c r="BR340" s="16"/>
      <c r="BS340" s="16"/>
      <c r="BT340" s="16"/>
      <c r="BU340" s="16"/>
      <c r="BV340" s="16"/>
      <c r="BW340" s="16"/>
      <c r="BX340" s="16"/>
      <c r="BY340" s="16"/>
      <c r="BZ340" s="16"/>
      <c r="CA340" s="16"/>
      <c r="CB340" s="16"/>
      <c r="CC340" s="16"/>
      <c r="CD340" s="16"/>
      <c r="CE340" s="86"/>
      <c r="CF340" s="86"/>
      <c r="CG340" s="86"/>
      <c r="CH340" s="16"/>
    </row>
    <row r="341" spans="1:86" x14ac:dyDescent="0.25">
      <c r="A341" s="16"/>
      <c r="B341" s="16"/>
      <c r="C341" s="16"/>
      <c r="D341" s="16"/>
      <c r="E341" s="42"/>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c r="BR341" s="16"/>
      <c r="BS341" s="16"/>
      <c r="BT341" s="16"/>
      <c r="BU341" s="16"/>
      <c r="BV341" s="16"/>
      <c r="BW341" s="16"/>
      <c r="BX341" s="16"/>
      <c r="BY341" s="16"/>
      <c r="BZ341" s="16"/>
      <c r="CA341" s="16"/>
      <c r="CB341" s="16"/>
      <c r="CC341" s="16"/>
      <c r="CD341" s="16"/>
      <c r="CE341" s="86"/>
      <c r="CF341" s="86"/>
      <c r="CG341" s="86"/>
      <c r="CH341" s="16"/>
    </row>
    <row r="342" spans="1:86" x14ac:dyDescent="0.25">
      <c r="A342" s="16"/>
      <c r="B342" s="16"/>
      <c r="C342" s="16"/>
      <c r="D342" s="16"/>
      <c r="E342" s="42"/>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c r="BR342" s="16"/>
      <c r="BS342" s="16"/>
      <c r="BT342" s="16"/>
      <c r="BU342" s="16"/>
      <c r="BV342" s="16"/>
      <c r="BW342" s="16"/>
      <c r="BX342" s="16"/>
      <c r="BY342" s="16"/>
      <c r="BZ342" s="16"/>
      <c r="CA342" s="16"/>
      <c r="CB342" s="16"/>
      <c r="CC342" s="16"/>
      <c r="CD342" s="16"/>
      <c r="CE342" s="86"/>
      <c r="CF342" s="86"/>
      <c r="CG342" s="86"/>
      <c r="CH342" s="16"/>
    </row>
    <row r="343" spans="1:86" x14ac:dyDescent="0.25">
      <c r="A343" s="16"/>
      <c r="B343" s="16"/>
      <c r="C343" s="16"/>
      <c r="D343" s="16"/>
      <c r="E343" s="42"/>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c r="BR343" s="16"/>
      <c r="BS343" s="16"/>
      <c r="BT343" s="16"/>
      <c r="BU343" s="16"/>
      <c r="BV343" s="16"/>
      <c r="BW343" s="16"/>
      <c r="BX343" s="16"/>
      <c r="BY343" s="16"/>
      <c r="BZ343" s="16"/>
      <c r="CA343" s="16"/>
      <c r="CB343" s="16"/>
      <c r="CC343" s="16"/>
      <c r="CD343" s="16"/>
      <c r="CE343" s="86"/>
      <c r="CF343" s="86"/>
      <c r="CG343" s="86"/>
      <c r="CH343" s="16"/>
    </row>
    <row r="344" spans="1:86" x14ac:dyDescent="0.25">
      <c r="A344" s="16"/>
      <c r="B344" s="16"/>
      <c r="C344" s="16"/>
      <c r="D344" s="16"/>
      <c r="E344" s="42"/>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c r="BR344" s="16"/>
      <c r="BS344" s="16"/>
      <c r="BT344" s="16"/>
      <c r="BU344" s="16"/>
      <c r="BV344" s="16"/>
      <c r="BW344" s="16"/>
      <c r="BX344" s="16"/>
      <c r="BY344" s="16"/>
      <c r="BZ344" s="16"/>
      <c r="CA344" s="16"/>
      <c r="CB344" s="16"/>
      <c r="CC344" s="16"/>
      <c r="CD344" s="16"/>
      <c r="CE344" s="86"/>
      <c r="CF344" s="86"/>
      <c r="CG344" s="86"/>
      <c r="CH344" s="16"/>
    </row>
    <row r="345" spans="1:86" x14ac:dyDescent="0.25">
      <c r="A345" s="16"/>
      <c r="B345" s="16"/>
      <c r="C345" s="16"/>
      <c r="D345" s="16"/>
      <c r="E345" s="42"/>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c r="BR345" s="16"/>
      <c r="BS345" s="16"/>
      <c r="BT345" s="16"/>
      <c r="BU345" s="16"/>
      <c r="BV345" s="16"/>
      <c r="BW345" s="16"/>
      <c r="BX345" s="16"/>
      <c r="BY345" s="16"/>
      <c r="BZ345" s="16"/>
      <c r="CA345" s="16"/>
      <c r="CB345" s="16"/>
      <c r="CC345" s="16"/>
      <c r="CD345" s="16"/>
      <c r="CE345" s="86"/>
      <c r="CF345" s="86"/>
      <c r="CG345" s="86"/>
      <c r="CH345" s="16"/>
    </row>
    <row r="346" spans="1:86" x14ac:dyDescent="0.25">
      <c r="A346" s="16"/>
      <c r="B346" s="16"/>
      <c r="C346" s="16"/>
      <c r="D346" s="16"/>
      <c r="E346" s="42"/>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c r="BR346" s="16"/>
      <c r="BS346" s="16"/>
      <c r="BT346" s="16"/>
      <c r="BU346" s="16"/>
      <c r="BV346" s="16"/>
      <c r="BW346" s="16"/>
      <c r="BX346" s="16"/>
      <c r="BY346" s="16"/>
      <c r="BZ346" s="16"/>
      <c r="CA346" s="16"/>
      <c r="CB346" s="16"/>
      <c r="CC346" s="16"/>
      <c r="CD346" s="16"/>
      <c r="CE346" s="86"/>
      <c r="CF346" s="86"/>
      <c r="CG346" s="86"/>
      <c r="CH346" s="16"/>
    </row>
    <row r="347" spans="1:86" x14ac:dyDescent="0.25">
      <c r="A347" s="16"/>
      <c r="B347" s="16"/>
      <c r="C347" s="16"/>
      <c r="D347" s="16"/>
      <c r="E347" s="42"/>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c r="BR347" s="16"/>
      <c r="BS347" s="16"/>
      <c r="BT347" s="16"/>
      <c r="BU347" s="16"/>
      <c r="BV347" s="16"/>
      <c r="BW347" s="16"/>
      <c r="BX347" s="16"/>
      <c r="BY347" s="16"/>
      <c r="BZ347" s="16"/>
      <c r="CA347" s="16"/>
      <c r="CB347" s="16"/>
      <c r="CC347" s="16"/>
      <c r="CD347" s="16"/>
      <c r="CE347" s="86"/>
      <c r="CF347" s="86"/>
      <c r="CG347" s="86"/>
      <c r="CH347" s="16"/>
    </row>
    <row r="348" spans="1:86" x14ac:dyDescent="0.25">
      <c r="A348" s="16"/>
      <c r="B348" s="16"/>
      <c r="C348" s="16"/>
      <c r="D348" s="16"/>
      <c r="E348" s="42"/>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c r="BR348" s="16"/>
      <c r="BS348" s="16"/>
      <c r="BT348" s="16"/>
      <c r="BU348" s="16"/>
      <c r="BV348" s="16"/>
      <c r="BW348" s="16"/>
      <c r="BX348" s="16"/>
      <c r="BY348" s="16"/>
      <c r="BZ348" s="16"/>
      <c r="CA348" s="16"/>
      <c r="CB348" s="16"/>
      <c r="CC348" s="16"/>
      <c r="CD348" s="16"/>
      <c r="CE348" s="86"/>
      <c r="CF348" s="86"/>
      <c r="CG348" s="86"/>
      <c r="CH348" s="16"/>
    </row>
    <row r="349" spans="1:86" x14ac:dyDescent="0.25">
      <c r="A349" s="16"/>
      <c r="B349" s="16"/>
      <c r="C349" s="16"/>
      <c r="D349" s="16"/>
      <c r="E349" s="42"/>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c r="BR349" s="16"/>
      <c r="BS349" s="16"/>
      <c r="BT349" s="16"/>
      <c r="BU349" s="16"/>
      <c r="BV349" s="16"/>
      <c r="BW349" s="16"/>
      <c r="BX349" s="16"/>
      <c r="BY349" s="16"/>
      <c r="BZ349" s="16"/>
      <c r="CA349" s="16"/>
      <c r="CB349" s="16"/>
      <c r="CC349" s="16"/>
      <c r="CD349" s="16"/>
      <c r="CE349" s="86"/>
      <c r="CF349" s="86"/>
      <c r="CG349" s="86"/>
      <c r="CH349" s="16"/>
    </row>
    <row r="350" spans="1:86" x14ac:dyDescent="0.25">
      <c r="A350" s="16"/>
      <c r="B350" s="16"/>
      <c r="C350" s="16"/>
      <c r="D350" s="16"/>
      <c r="E350" s="42"/>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c r="BR350" s="16"/>
      <c r="BS350" s="16"/>
      <c r="BT350" s="16"/>
      <c r="BU350" s="16"/>
      <c r="BV350" s="16"/>
      <c r="BW350" s="16"/>
      <c r="BX350" s="16"/>
      <c r="BY350" s="16"/>
      <c r="BZ350" s="16"/>
      <c r="CA350" s="16"/>
      <c r="CB350" s="16"/>
      <c r="CC350" s="16"/>
      <c r="CD350" s="16"/>
      <c r="CE350" s="86"/>
      <c r="CF350" s="86"/>
      <c r="CG350" s="86"/>
      <c r="CH350" s="16"/>
    </row>
    <row r="351" spans="1:86" x14ac:dyDescent="0.25">
      <c r="A351" s="16"/>
      <c r="B351" s="16"/>
      <c r="C351" s="16"/>
      <c r="D351" s="16"/>
      <c r="E351" s="42"/>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c r="BR351" s="16"/>
      <c r="BS351" s="16"/>
      <c r="BT351" s="16"/>
      <c r="BU351" s="16"/>
      <c r="BV351" s="16"/>
      <c r="BW351" s="16"/>
      <c r="BX351" s="16"/>
      <c r="BY351" s="16"/>
      <c r="BZ351" s="16"/>
      <c r="CA351" s="16"/>
      <c r="CB351" s="16"/>
      <c r="CC351" s="16"/>
      <c r="CD351" s="16"/>
      <c r="CE351" s="86"/>
      <c r="CF351" s="86"/>
      <c r="CG351" s="86"/>
      <c r="CH351" s="16"/>
    </row>
    <row r="352" spans="1:86" x14ac:dyDescent="0.25">
      <c r="A352" s="16"/>
      <c r="B352" s="16"/>
      <c r="C352" s="16"/>
      <c r="D352" s="16"/>
      <c r="E352" s="42"/>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c r="BR352" s="16"/>
      <c r="BS352" s="16"/>
      <c r="BT352" s="16"/>
      <c r="BU352" s="16"/>
      <c r="BV352" s="16"/>
      <c r="BW352" s="16"/>
      <c r="BX352" s="16"/>
      <c r="BY352" s="16"/>
      <c r="BZ352" s="16"/>
      <c r="CA352" s="16"/>
      <c r="CB352" s="16"/>
      <c r="CC352" s="16"/>
      <c r="CD352" s="16"/>
      <c r="CE352" s="86"/>
      <c r="CF352" s="86"/>
      <c r="CG352" s="86"/>
      <c r="CH352" s="16"/>
    </row>
    <row r="353" spans="1:86" x14ac:dyDescent="0.25">
      <c r="A353" s="16"/>
      <c r="B353" s="16"/>
      <c r="C353" s="16"/>
      <c r="D353" s="16"/>
      <c r="E353" s="42"/>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c r="BR353" s="16"/>
      <c r="BS353" s="16"/>
      <c r="BT353" s="16"/>
      <c r="BU353" s="16"/>
      <c r="BV353" s="16"/>
      <c r="BW353" s="16"/>
      <c r="BX353" s="16"/>
      <c r="BY353" s="16"/>
      <c r="BZ353" s="16"/>
      <c r="CA353" s="16"/>
      <c r="CB353" s="16"/>
      <c r="CC353" s="16"/>
      <c r="CD353" s="16"/>
      <c r="CE353" s="86"/>
      <c r="CF353" s="86"/>
      <c r="CG353" s="86"/>
      <c r="CH353" s="16"/>
    </row>
    <row r="354" spans="1:86" x14ac:dyDescent="0.25">
      <c r="A354" s="16"/>
      <c r="B354" s="16"/>
      <c r="C354" s="16"/>
      <c r="D354" s="16"/>
      <c r="E354" s="42"/>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c r="BR354" s="16"/>
      <c r="BS354" s="16"/>
      <c r="BT354" s="16"/>
      <c r="BU354" s="16"/>
      <c r="BV354" s="16"/>
      <c r="BW354" s="16"/>
      <c r="BX354" s="16"/>
      <c r="BY354" s="16"/>
      <c r="BZ354" s="16"/>
      <c r="CA354" s="16"/>
      <c r="CB354" s="16"/>
      <c r="CC354" s="16"/>
      <c r="CD354" s="16"/>
      <c r="CE354" s="86"/>
      <c r="CF354" s="86"/>
      <c r="CG354" s="86"/>
      <c r="CH354" s="16"/>
    </row>
    <row r="355" spans="1:86" x14ac:dyDescent="0.25">
      <c r="A355" s="16"/>
      <c r="B355" s="16"/>
      <c r="C355" s="16"/>
      <c r="D355" s="16"/>
      <c r="E355" s="42"/>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c r="BR355" s="16"/>
      <c r="BS355" s="16"/>
      <c r="BT355" s="16"/>
      <c r="BU355" s="16"/>
      <c r="BV355" s="16"/>
      <c r="BW355" s="16"/>
      <c r="BX355" s="16"/>
      <c r="BY355" s="16"/>
      <c r="BZ355" s="16"/>
      <c r="CA355" s="16"/>
      <c r="CB355" s="16"/>
      <c r="CC355" s="16"/>
      <c r="CD355" s="16"/>
      <c r="CE355" s="86"/>
      <c r="CF355" s="86"/>
      <c r="CG355" s="86"/>
      <c r="CH355" s="16"/>
    </row>
    <row r="356" spans="1:86" x14ac:dyDescent="0.25">
      <c r="A356" s="16"/>
      <c r="B356" s="16"/>
      <c r="C356" s="16"/>
      <c r="D356" s="16"/>
      <c r="E356" s="42"/>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c r="BR356" s="16"/>
      <c r="BS356" s="16"/>
      <c r="BT356" s="16"/>
      <c r="BU356" s="16"/>
      <c r="BV356" s="16"/>
      <c r="BW356" s="16"/>
      <c r="BX356" s="16"/>
      <c r="BY356" s="16"/>
      <c r="BZ356" s="16"/>
      <c r="CA356" s="16"/>
      <c r="CB356" s="16"/>
      <c r="CC356" s="16"/>
      <c r="CD356" s="16"/>
      <c r="CE356" s="86"/>
      <c r="CF356" s="86"/>
      <c r="CG356" s="86"/>
      <c r="CH356" s="16"/>
    </row>
    <row r="357" spans="1:86" x14ac:dyDescent="0.25">
      <c r="A357" s="16"/>
      <c r="B357" s="16"/>
      <c r="C357" s="16"/>
      <c r="D357" s="16"/>
      <c r="E357" s="42"/>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c r="BR357" s="16"/>
      <c r="BS357" s="16"/>
      <c r="BT357" s="16"/>
      <c r="BU357" s="16"/>
      <c r="BV357" s="16"/>
      <c r="BW357" s="16"/>
      <c r="BX357" s="16"/>
      <c r="BY357" s="16"/>
      <c r="BZ357" s="16"/>
      <c r="CA357" s="16"/>
      <c r="CB357" s="16"/>
      <c r="CC357" s="16"/>
      <c r="CD357" s="16"/>
      <c r="CE357" s="86"/>
      <c r="CF357" s="86"/>
      <c r="CG357" s="86"/>
      <c r="CH357" s="16"/>
    </row>
    <row r="358" spans="1:86" x14ac:dyDescent="0.25">
      <c r="A358" s="16"/>
      <c r="B358" s="16"/>
      <c r="C358" s="16"/>
      <c r="D358" s="16"/>
      <c r="E358" s="42"/>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c r="BR358" s="16"/>
      <c r="BS358" s="16"/>
      <c r="BT358" s="16"/>
      <c r="BU358" s="16"/>
      <c r="BV358" s="16"/>
      <c r="BW358" s="16"/>
      <c r="BX358" s="16"/>
      <c r="BY358" s="16"/>
      <c r="BZ358" s="16"/>
      <c r="CA358" s="16"/>
      <c r="CB358" s="16"/>
      <c r="CC358" s="16"/>
      <c r="CD358" s="16"/>
      <c r="CE358" s="86"/>
      <c r="CF358" s="86"/>
      <c r="CG358" s="86"/>
      <c r="CH358" s="16"/>
    </row>
    <row r="359" spans="1:86" x14ac:dyDescent="0.25">
      <c r="A359" s="16"/>
      <c r="B359" s="16"/>
      <c r="C359" s="16"/>
      <c r="D359" s="16"/>
      <c r="E359" s="42"/>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c r="BR359" s="16"/>
      <c r="BS359" s="16"/>
      <c r="BT359" s="16"/>
      <c r="BU359" s="16"/>
      <c r="BV359" s="16"/>
      <c r="BW359" s="16"/>
      <c r="BX359" s="16"/>
      <c r="BY359" s="16"/>
      <c r="BZ359" s="16"/>
      <c r="CA359" s="16"/>
      <c r="CB359" s="16"/>
      <c r="CC359" s="16"/>
      <c r="CD359" s="16"/>
      <c r="CE359" s="86"/>
      <c r="CF359" s="86"/>
      <c r="CG359" s="86"/>
      <c r="CH359" s="16"/>
    </row>
    <row r="360" spans="1:86" x14ac:dyDescent="0.25">
      <c r="A360" s="16"/>
      <c r="B360" s="16"/>
      <c r="C360" s="16"/>
      <c r="D360" s="16"/>
      <c r="E360" s="42"/>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c r="BR360" s="16"/>
      <c r="BS360" s="16"/>
      <c r="BT360" s="16"/>
      <c r="BU360" s="16"/>
      <c r="BV360" s="16"/>
      <c r="BW360" s="16"/>
      <c r="BX360" s="16"/>
      <c r="BY360" s="16"/>
      <c r="BZ360" s="16"/>
      <c r="CA360" s="16"/>
      <c r="CB360" s="16"/>
      <c r="CC360" s="16"/>
      <c r="CD360" s="16"/>
      <c r="CE360" s="86"/>
      <c r="CF360" s="86"/>
      <c r="CG360" s="86"/>
      <c r="CH360" s="16"/>
    </row>
    <row r="361" spans="1:86" x14ac:dyDescent="0.25">
      <c r="A361" s="16"/>
      <c r="B361" s="16"/>
      <c r="C361" s="16"/>
      <c r="D361" s="16"/>
      <c r="E361" s="42"/>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c r="BR361" s="16"/>
      <c r="BS361" s="16"/>
      <c r="BT361" s="16"/>
      <c r="BU361" s="16"/>
      <c r="BV361" s="16"/>
      <c r="BW361" s="16"/>
      <c r="BX361" s="16"/>
      <c r="BY361" s="16"/>
      <c r="BZ361" s="16"/>
      <c r="CA361" s="16"/>
      <c r="CB361" s="16"/>
      <c r="CC361" s="16"/>
      <c r="CD361" s="16"/>
      <c r="CE361" s="86"/>
      <c r="CF361" s="86"/>
      <c r="CG361" s="86"/>
      <c r="CH361" s="16"/>
    </row>
    <row r="362" spans="1:86" x14ac:dyDescent="0.25">
      <c r="A362" s="16"/>
      <c r="B362" s="16"/>
      <c r="C362" s="16"/>
      <c r="D362" s="16"/>
      <c r="E362" s="42"/>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c r="BR362" s="16"/>
      <c r="BS362" s="16"/>
      <c r="BT362" s="16"/>
      <c r="BU362" s="16"/>
      <c r="BV362" s="16"/>
      <c r="BW362" s="16"/>
      <c r="BX362" s="16"/>
      <c r="BY362" s="16"/>
      <c r="BZ362" s="16"/>
      <c r="CA362" s="16"/>
      <c r="CB362" s="16"/>
      <c r="CC362" s="16"/>
      <c r="CD362" s="16"/>
      <c r="CE362" s="86"/>
      <c r="CF362" s="86"/>
      <c r="CG362" s="86"/>
      <c r="CH362" s="16"/>
    </row>
    <row r="363" spans="1:86" x14ac:dyDescent="0.25">
      <c r="A363" s="16"/>
      <c r="B363" s="16"/>
      <c r="C363" s="16"/>
      <c r="D363" s="16"/>
      <c r="E363" s="42"/>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c r="BR363" s="16"/>
      <c r="BS363" s="16"/>
      <c r="BT363" s="16"/>
      <c r="BU363" s="16"/>
      <c r="BV363" s="16"/>
      <c r="BW363" s="16"/>
      <c r="BX363" s="16"/>
      <c r="BY363" s="16"/>
      <c r="BZ363" s="16"/>
      <c r="CA363" s="16"/>
      <c r="CB363" s="16"/>
      <c r="CC363" s="16"/>
      <c r="CD363" s="16"/>
      <c r="CE363" s="86"/>
      <c r="CF363" s="86"/>
      <c r="CG363" s="86"/>
      <c r="CH363" s="16"/>
    </row>
    <row r="364" spans="1:86" x14ac:dyDescent="0.25">
      <c r="A364" s="16"/>
      <c r="B364" s="16"/>
      <c r="C364" s="16"/>
      <c r="D364" s="16"/>
      <c r="E364" s="42"/>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c r="BR364" s="16"/>
      <c r="BS364" s="16"/>
      <c r="BT364" s="16"/>
      <c r="BU364" s="16"/>
      <c r="BV364" s="16"/>
      <c r="BW364" s="16"/>
      <c r="BX364" s="16"/>
      <c r="BY364" s="16"/>
      <c r="CD364" s="16"/>
      <c r="CE364" s="86"/>
      <c r="CF364" s="86"/>
      <c r="CG364" s="86"/>
      <c r="CH364" s="16"/>
    </row>
    <row r="365" spans="1:86" x14ac:dyDescent="0.25">
      <c r="A365" s="16"/>
      <c r="B365" s="16"/>
      <c r="C365" s="16"/>
      <c r="D365" s="16"/>
      <c r="E365" s="42"/>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c r="BR365" s="16"/>
      <c r="BS365" s="16"/>
      <c r="BT365" s="16"/>
      <c r="BU365" s="16"/>
      <c r="BV365" s="16"/>
      <c r="BW365" s="16"/>
      <c r="BX365" s="16"/>
      <c r="BY365" s="16"/>
      <c r="CD365" s="16"/>
      <c r="CE365" s="86"/>
      <c r="CF365" s="86"/>
      <c r="CG365" s="86"/>
      <c r="CH365" s="16"/>
    </row>
  </sheetData>
  <autoFilter ref="A14:CK41" xr:uid="{00000000-0009-0000-0000-000001000000}"/>
  <mergeCells count="129">
    <mergeCell ref="Y10:Y13"/>
    <mergeCell ref="K38:N38"/>
    <mergeCell ref="AC38:AE38"/>
    <mergeCell ref="AC40:AE40"/>
    <mergeCell ref="AD41:AE41"/>
    <mergeCell ref="K36:N36"/>
    <mergeCell ref="AC36:AE37"/>
    <mergeCell ref="AF36:AF37"/>
    <mergeCell ref="AC39:AE39"/>
    <mergeCell ref="Z10:Z13"/>
    <mergeCell ref="AA10:AA13"/>
    <mergeCell ref="AB10:AB13"/>
    <mergeCell ref="W10:W13"/>
    <mergeCell ref="X10:X13"/>
    <mergeCell ref="T10:T13"/>
    <mergeCell ref="U10:U13"/>
    <mergeCell ref="AH36:AH37"/>
    <mergeCell ref="K37:N37"/>
    <mergeCell ref="BZ30:CA30"/>
    <mergeCell ref="AG31:AH31"/>
    <mergeCell ref="J32:K32"/>
    <mergeCell ref="A33:J33"/>
    <mergeCell ref="AC34:AE35"/>
    <mergeCell ref="AF34:AF35"/>
    <mergeCell ref="AG34:AG35"/>
    <mergeCell ref="AH34:AH35"/>
    <mergeCell ref="D35:H36"/>
    <mergeCell ref="I35:I36"/>
    <mergeCell ref="AG36:AG37"/>
    <mergeCell ref="R36:U36"/>
    <mergeCell ref="CK13:CK14"/>
    <mergeCell ref="E28:F28"/>
    <mergeCell ref="AH29:AI29"/>
    <mergeCell ref="BN12:BN13"/>
    <mergeCell ref="BO12:BO13"/>
    <mergeCell ref="BP12:BP13"/>
    <mergeCell ref="BQ12:BQ13"/>
    <mergeCell ref="CH13:CH14"/>
    <mergeCell ref="BG12:BG13"/>
    <mergeCell ref="BH12:BH13"/>
    <mergeCell ref="BI12:BI13"/>
    <mergeCell ref="BJ12:BJ13"/>
    <mergeCell ref="BL12:BL13"/>
    <mergeCell ref="BM12:BM13"/>
    <mergeCell ref="AV12:AV13"/>
    <mergeCell ref="AX12:AX13"/>
    <mergeCell ref="AY12:AY13"/>
    <mergeCell ref="AZ12:AZ13"/>
    <mergeCell ref="BA12:BA13"/>
    <mergeCell ref="BB12:BB13"/>
    <mergeCell ref="BC12:BC13"/>
    <mergeCell ref="BD12:BD13"/>
    <mergeCell ref="J9:J13"/>
    <mergeCell ref="K9:K13"/>
    <mergeCell ref="CO13:CO14"/>
    <mergeCell ref="CI13:CI14"/>
    <mergeCell ref="CJ13:CJ14"/>
    <mergeCell ref="AI9:AY10"/>
    <mergeCell ref="AR12:AR13"/>
    <mergeCell ref="AS12:AS13"/>
    <mergeCell ref="AT12:AT13"/>
    <mergeCell ref="AU12:AU13"/>
    <mergeCell ref="BV11:BV13"/>
    <mergeCell ref="BW11:BX12"/>
    <mergeCell ref="BY11:BZ12"/>
    <mergeCell ref="CA11:CD12"/>
    <mergeCell ref="AI12:AI13"/>
    <mergeCell ref="AJ12:AJ13"/>
    <mergeCell ref="AK12:AK13"/>
    <mergeCell ref="AL12:AL13"/>
    <mergeCell ref="AM12:AM13"/>
    <mergeCell ref="BC11:BJ11"/>
    <mergeCell ref="BK11:BO11"/>
    <mergeCell ref="BP11:BQ11"/>
    <mergeCell ref="BR11:BR13"/>
    <mergeCell ref="BS11:BS13"/>
    <mergeCell ref="BT11:BT13"/>
    <mergeCell ref="AZ9:BQ10"/>
    <mergeCell ref="BU9:BV10"/>
    <mergeCell ref="AC10:AC13"/>
    <mergeCell ref="AI11:AM11"/>
    <mergeCell ref="AN11:AV11"/>
    <mergeCell ref="AW11:AW13"/>
    <mergeCell ref="AX11:AY11"/>
    <mergeCell ref="AZ11:BB11"/>
    <mergeCell ref="AN12:AN13"/>
    <mergeCell ref="AO12:AO13"/>
    <mergeCell ref="AH9:AH13"/>
    <mergeCell ref="BE12:BE13"/>
    <mergeCell ref="AQ12:AQ13"/>
    <mergeCell ref="BU11:BU13"/>
    <mergeCell ref="AD9:AD13"/>
    <mergeCell ref="AE9:AE13"/>
    <mergeCell ref="AF9:AF13"/>
    <mergeCell ref="BF12:BF13"/>
    <mergeCell ref="AP12:AP13"/>
    <mergeCell ref="A9:A13"/>
    <mergeCell ref="B9:B13"/>
    <mergeCell ref="C9:C13"/>
    <mergeCell ref="D9:D13"/>
    <mergeCell ref="E9:E13"/>
    <mergeCell ref="F9:F13"/>
    <mergeCell ref="G9:G13"/>
    <mergeCell ref="H9:H13"/>
    <mergeCell ref="I9:I13"/>
    <mergeCell ref="CF13:CF14"/>
    <mergeCell ref="CG13:CG14"/>
    <mergeCell ref="CR13:CR14"/>
    <mergeCell ref="CQ13:CQ14"/>
    <mergeCell ref="CN30:CP30"/>
    <mergeCell ref="CN31:CP31"/>
    <mergeCell ref="L9:AC9"/>
    <mergeCell ref="R10:R13"/>
    <mergeCell ref="S10:S13"/>
    <mergeCell ref="V10:V13"/>
    <mergeCell ref="BW9:CD10"/>
    <mergeCell ref="CE9:CE13"/>
    <mergeCell ref="AG9:AG13"/>
    <mergeCell ref="Q10:Q13"/>
    <mergeCell ref="L10:L13"/>
    <mergeCell ref="M10:M13"/>
    <mergeCell ref="N10:N13"/>
    <mergeCell ref="O10:O13"/>
    <mergeCell ref="P10:P13"/>
    <mergeCell ref="CP13:CP14"/>
    <mergeCell ref="CL13:CL14"/>
    <mergeCell ref="CM13:CM14"/>
    <mergeCell ref="CN13:CN14"/>
    <mergeCell ref="BR9:BT10"/>
  </mergeCells>
  <phoneticPr fontId="18" type="noConversion"/>
  <conditionalFormatting sqref="F15:F27">
    <cfRule type="cellIs" dxfId="9" priority="3" stopIfTrue="1" operator="equal">
      <formula>"LAMINACION"</formula>
    </cfRule>
    <cfRule type="cellIs" dxfId="8" priority="4" stopIfTrue="1" operator="equal">
      <formula>"CORTE"</formula>
    </cfRule>
    <cfRule type="cellIs" priority="5" stopIfTrue="1" operator="equal">
      <formula>"IMPRESIÓN"</formula>
    </cfRule>
  </conditionalFormatting>
  <conditionalFormatting sqref="BU15:BV24 BU26:BV27 BU28">
    <cfRule type="cellIs" dxfId="7" priority="17" operator="greaterThan">
      <formula>400</formula>
    </cfRule>
  </conditionalFormatting>
  <conditionalFormatting sqref="BW15:CB27">
    <cfRule type="cellIs" dxfId="6" priority="6" stopIfTrue="1" operator="lessThan">
      <formula>0</formula>
    </cfRule>
  </conditionalFormatting>
  <dataValidations count="5">
    <dataValidation type="list" allowBlank="1" showInputMessage="1" showErrorMessage="1" sqref="CR27" xr:uid="{00000000-0002-0000-0100-000000000000}">
      <formula1>INDIRECT(#REF!)</formula1>
    </dataValidation>
    <dataValidation type="list" allowBlank="1" showInputMessage="1" showErrorMessage="1" sqref="CF15:CF26" xr:uid="{00000000-0002-0000-0100-000001000000}">
      <formula1>trabajo</formula1>
    </dataValidation>
    <dataValidation type="list" allowBlank="1" showInputMessage="1" showErrorMessage="1" sqref="CR15:CR26" xr:uid="{00000000-0002-0000-0100-000002000000}">
      <formula1>INDIRECT(CQ15)</formula1>
    </dataValidation>
    <dataValidation type="list" allowBlank="1" showInputMessage="1" showErrorMessage="1" sqref="I15:I30" xr:uid="{00000000-0002-0000-0100-000003000000}">
      <formula1>CLIENTE</formula1>
    </dataValidation>
    <dataValidation type="list" allowBlank="1" showInputMessage="1" showErrorMessage="1" sqref="CQ15:CQ27" xr:uid="{00000000-0002-0000-0100-000004000000}">
      <formula1>Proveedor</formula1>
    </dataValidation>
  </dataValidations>
  <printOptions gridLines="1"/>
  <pageMargins left="0.70866141732283472" right="0.70866141732283472" top="0.74803149606299213" bottom="0.74803149606299213" header="0.31496062992125984" footer="0.31496062992125984"/>
  <pageSetup paperSize="300" scale="16" orientation="landscape" verticalDpi="300"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R92"/>
  <sheetViews>
    <sheetView showGridLines="0" zoomScale="55" zoomScaleNormal="55" zoomScaleSheetLayoutView="80" workbookViewId="0">
      <pane ySplit="13" topLeftCell="A64" activePane="bottomLeft" state="frozen"/>
      <selection pane="bottomLeft" activeCell="G72" sqref="G72"/>
    </sheetView>
  </sheetViews>
  <sheetFormatPr baseColWidth="10" defaultRowHeight="15" x14ac:dyDescent="0.25"/>
  <cols>
    <col min="1" max="1" width="12.140625" customWidth="1"/>
    <col min="2" max="2" width="6.28515625" customWidth="1"/>
    <col min="3" max="3" width="11.85546875" customWidth="1"/>
    <col min="4" max="4" width="16.28515625" customWidth="1"/>
    <col min="5" max="5" width="13.28515625" style="40" bestFit="1" customWidth="1"/>
    <col min="6" max="6" width="11.85546875" customWidth="1"/>
    <col min="7" max="7" width="4.28515625" customWidth="1"/>
    <col min="8" max="8" width="8.42578125" customWidth="1"/>
    <col min="9" max="9" width="25.85546875" customWidth="1"/>
    <col min="10" max="10" width="59.85546875" customWidth="1"/>
    <col min="11" max="11" width="12.28515625" customWidth="1"/>
    <col min="12" max="12" width="8.28515625" customWidth="1"/>
    <col min="13" max="13" width="6.5703125" customWidth="1"/>
    <col min="14" max="14" width="10" customWidth="1"/>
    <col min="15" max="15" width="11.42578125" customWidth="1"/>
    <col min="16" max="16" width="10.42578125" customWidth="1"/>
    <col min="17" max="22" width="8.28515625" customWidth="1"/>
    <col min="23" max="23" width="9.42578125" customWidth="1"/>
    <col min="24" max="24" width="10" customWidth="1"/>
    <col min="25" max="29" width="8.28515625" customWidth="1"/>
    <col min="30" max="33" width="8.140625" customWidth="1"/>
    <col min="34" max="34" width="12.140625" customWidth="1"/>
    <col min="35" max="35" width="10.7109375" customWidth="1"/>
    <col min="36" max="36" width="7" customWidth="1"/>
    <col min="37" max="37" width="4.7109375" customWidth="1"/>
    <col min="38" max="38" width="8.28515625" customWidth="1"/>
    <col min="39" max="39" width="9" customWidth="1"/>
    <col min="40" max="40" width="6.28515625" customWidth="1"/>
    <col min="41" max="41" width="6.140625" customWidth="1"/>
    <col min="42" max="43" width="5.140625" customWidth="1"/>
    <col min="44" max="44" width="4.7109375" customWidth="1"/>
    <col min="45" max="47" width="5.140625" customWidth="1"/>
    <col min="48" max="48" width="6.140625" customWidth="1"/>
    <col min="49" max="49" width="11.42578125" customWidth="1"/>
    <col min="50" max="51" width="6.140625" customWidth="1"/>
    <col min="52" max="52" width="7.140625" customWidth="1"/>
    <col min="53" max="53" width="8.28515625" customWidth="1"/>
    <col min="54" max="54" width="6.28515625" customWidth="1"/>
    <col min="55" max="57" width="5.85546875" customWidth="1"/>
    <col min="58" max="58" width="7.28515625" customWidth="1"/>
    <col min="59" max="62" width="5.85546875" customWidth="1"/>
    <col min="63" max="63" width="11.85546875" customWidth="1"/>
    <col min="64" max="64" width="8.7109375" customWidth="1"/>
    <col min="65" max="65" width="5.85546875" customWidth="1"/>
    <col min="66" max="67" width="12.28515625" customWidth="1"/>
    <col min="68" max="68" width="8" customWidth="1"/>
    <col min="69" max="69" width="5.5703125" customWidth="1"/>
    <col min="70" max="70" width="8.7109375" customWidth="1"/>
    <col min="71" max="71" width="9.7109375" customWidth="1"/>
    <col min="72" max="72" width="6.7109375" customWidth="1"/>
    <col min="73" max="75" width="8.140625" customWidth="1"/>
    <col min="76" max="76" width="10.85546875" customWidth="1"/>
    <col min="77" max="77" width="8.85546875" customWidth="1"/>
    <col min="78" max="78" width="8.140625" customWidth="1"/>
    <col min="79" max="79" width="8.7109375" customWidth="1"/>
    <col min="80" max="80" width="8.5703125" customWidth="1"/>
    <col min="81" max="81" width="10.5703125" customWidth="1"/>
    <col min="82" max="82" width="9.85546875" customWidth="1"/>
    <col min="83" max="83" width="114.28515625" style="80" customWidth="1"/>
    <col min="84" max="84" width="13.42578125" style="80" customWidth="1"/>
    <col min="85" max="86" width="17" style="80" customWidth="1"/>
    <col min="89" max="89" width="12.7109375" customWidth="1"/>
    <col min="92" max="92" width="11.42578125" style="234"/>
    <col min="95" max="95" width="13.7109375" customWidth="1"/>
    <col min="96" max="96" width="27.5703125" customWidth="1"/>
  </cols>
  <sheetData>
    <row r="1" spans="1:96" ht="17.25" hidden="1" customHeight="1" x14ac:dyDescent="0.25">
      <c r="A1" s="4"/>
      <c r="B1" s="4"/>
      <c r="C1" s="4"/>
      <c r="D1" s="4"/>
      <c r="E1" s="39"/>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79"/>
      <c r="CF1" s="79"/>
      <c r="CG1" s="79"/>
      <c r="CH1" s="79"/>
    </row>
    <row r="2" spans="1:96" x14ac:dyDescent="0.25">
      <c r="A2" s="4"/>
      <c r="B2" s="4"/>
      <c r="C2" s="4"/>
      <c r="D2" s="4"/>
      <c r="E2" s="39"/>
      <c r="F2" s="4"/>
      <c r="G2" s="4"/>
      <c r="H2" s="4"/>
      <c r="I2" s="4"/>
      <c r="J2" s="4"/>
      <c r="K2" s="251"/>
      <c r="L2" s="251"/>
      <c r="M2" s="251"/>
      <c r="Q2" s="251"/>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79"/>
      <c r="CF2" s="79"/>
      <c r="CG2" s="79"/>
      <c r="CH2" s="79"/>
    </row>
    <row r="3" spans="1:96" x14ac:dyDescent="0.25">
      <c r="A3" s="4" t="s">
        <v>89</v>
      </c>
      <c r="B3" s="4"/>
      <c r="C3" s="4"/>
      <c r="H3" s="4"/>
      <c r="J3" s="4"/>
      <c r="K3" s="251"/>
      <c r="L3" s="251"/>
      <c r="M3" s="251"/>
      <c r="N3" s="251"/>
      <c r="O3" s="251"/>
      <c r="P3" s="251"/>
      <c r="Q3" s="251"/>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79"/>
      <c r="CF3" s="79"/>
      <c r="CG3" s="79"/>
      <c r="CH3" s="79"/>
    </row>
    <row r="4" spans="1:96" ht="21.75" customHeight="1" x14ac:dyDescent="0.25">
      <c r="B4" s="4"/>
      <c r="D4" s="221" t="s">
        <v>172</v>
      </c>
      <c r="E4" s="221" t="s">
        <v>173</v>
      </c>
      <c r="F4" s="221" t="s">
        <v>175</v>
      </c>
      <c r="H4" s="4"/>
      <c r="I4" s="215" t="s">
        <v>177</v>
      </c>
      <c r="K4" s="251"/>
      <c r="L4" s="251"/>
      <c r="M4" s="251"/>
      <c r="N4" s="217">
        <f>D5</f>
        <v>0.92923611111111093</v>
      </c>
      <c r="O4" s="217">
        <f>E5</f>
        <v>0.85963779783078109</v>
      </c>
      <c r="P4" s="217">
        <f>F5</f>
        <v>0.90806147435978235</v>
      </c>
      <c r="Q4" s="251"/>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114"/>
      <c r="CD4" s="4"/>
      <c r="CE4" s="79"/>
      <c r="CF4" s="79"/>
      <c r="CG4" s="79"/>
      <c r="CH4" s="79"/>
    </row>
    <row r="5" spans="1:96" ht="18.75" x14ac:dyDescent="0.25">
      <c r="A5" s="4" t="s">
        <v>87</v>
      </c>
      <c r="B5" s="4"/>
      <c r="D5" s="214">
        <f>(AF72-AC72-Q72)/D7</f>
        <v>0.92923611111111093</v>
      </c>
      <c r="E5" s="214">
        <f>((BK72/(AF72-AC72-W72-Q72))/75)</f>
        <v>0.85963779783078109</v>
      </c>
      <c r="F5" s="214">
        <f>100%-CB72</f>
        <v>0.90806147435978235</v>
      </c>
      <c r="H5" s="4"/>
      <c r="I5" s="216">
        <f>N4*O4*P4</f>
        <v>0.72536539378932563</v>
      </c>
      <c r="K5" s="251"/>
      <c r="L5" s="251"/>
      <c r="M5" s="251"/>
      <c r="N5" s="251"/>
      <c r="O5" s="251"/>
      <c r="P5" s="251"/>
      <c r="Q5" s="251"/>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114"/>
      <c r="BZ5" s="4"/>
      <c r="CA5" s="4"/>
      <c r="CB5" s="114"/>
      <c r="CC5" s="4"/>
      <c r="CD5" s="4"/>
      <c r="CE5" s="79"/>
      <c r="CF5" s="79"/>
      <c r="CG5" s="79"/>
      <c r="CH5" s="79"/>
    </row>
    <row r="6" spans="1:96" ht="18.75" x14ac:dyDescent="0.3">
      <c r="A6" s="62" t="s">
        <v>31</v>
      </c>
      <c r="B6" s="170" t="s">
        <v>178</v>
      </c>
      <c r="C6" s="30"/>
      <c r="D6" s="30"/>
      <c r="E6" s="41"/>
      <c r="F6" s="10"/>
      <c r="G6" s="4"/>
      <c r="H6" s="4"/>
      <c r="I6" s="4"/>
      <c r="J6" s="4"/>
      <c r="K6" s="251"/>
      <c r="L6" s="251"/>
      <c r="M6" s="251"/>
      <c r="N6" s="251"/>
      <c r="O6" s="251"/>
      <c r="P6" s="251"/>
      <c r="Q6" s="251"/>
      <c r="R6" s="4"/>
      <c r="S6" s="4"/>
      <c r="T6" s="4"/>
      <c r="U6" s="4"/>
      <c r="V6" s="4"/>
      <c r="W6" s="4" t="s">
        <v>36</v>
      </c>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t="s">
        <v>36</v>
      </c>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P6" s="185"/>
    </row>
    <row r="7" spans="1:96" ht="19.5" customHeight="1" x14ac:dyDescent="0.25">
      <c r="A7" s="63" t="s">
        <v>46</v>
      </c>
      <c r="B7" s="13"/>
      <c r="C7" s="138">
        <v>20</v>
      </c>
      <c r="D7" s="11">
        <f>C7*24*60</f>
        <v>28800</v>
      </c>
      <c r="E7" s="139">
        <f>C7*24</f>
        <v>480</v>
      </c>
      <c r="F7" s="11"/>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79"/>
      <c r="CF7" s="79"/>
      <c r="CG7" s="79"/>
      <c r="CH7" s="79"/>
    </row>
    <row r="8" spans="1:96" x14ac:dyDescent="0.25">
      <c r="A8" s="347" t="s">
        <v>1</v>
      </c>
      <c r="B8" s="351" t="s">
        <v>50</v>
      </c>
      <c r="C8" s="347" t="s">
        <v>0</v>
      </c>
      <c r="D8" s="354" t="s">
        <v>30</v>
      </c>
      <c r="E8" s="357" t="s">
        <v>75</v>
      </c>
      <c r="F8" s="347" t="s">
        <v>38</v>
      </c>
      <c r="G8" s="351" t="s">
        <v>35</v>
      </c>
      <c r="H8" s="351" t="s">
        <v>2</v>
      </c>
      <c r="I8" s="347" t="s">
        <v>29</v>
      </c>
      <c r="J8" s="347" t="s">
        <v>3</v>
      </c>
      <c r="K8" s="381" t="s">
        <v>51</v>
      </c>
      <c r="L8" s="385" t="s">
        <v>15</v>
      </c>
      <c r="M8" s="386"/>
      <c r="N8" s="386"/>
      <c r="O8" s="386"/>
      <c r="P8" s="386"/>
      <c r="Q8" s="386"/>
      <c r="R8" s="386"/>
      <c r="S8" s="386"/>
      <c r="T8" s="386"/>
      <c r="U8" s="386"/>
      <c r="V8" s="386"/>
      <c r="W8" s="386"/>
      <c r="X8" s="386"/>
      <c r="Y8" s="386"/>
      <c r="Z8" s="386"/>
      <c r="AA8" s="386"/>
      <c r="AB8" s="386"/>
      <c r="AC8" s="387"/>
      <c r="AD8" s="378" t="s">
        <v>52</v>
      </c>
      <c r="AE8" s="378" t="s">
        <v>53</v>
      </c>
      <c r="AF8" s="378" t="s">
        <v>54</v>
      </c>
      <c r="AG8" s="378" t="s">
        <v>40</v>
      </c>
      <c r="AH8" s="378" t="s">
        <v>39</v>
      </c>
      <c r="AI8" s="394" t="s">
        <v>21</v>
      </c>
      <c r="AJ8" s="395"/>
      <c r="AK8" s="395"/>
      <c r="AL8" s="395"/>
      <c r="AM8" s="395"/>
      <c r="AN8" s="395"/>
      <c r="AO8" s="395"/>
      <c r="AP8" s="395"/>
      <c r="AQ8" s="395"/>
      <c r="AR8" s="395"/>
      <c r="AS8" s="395"/>
      <c r="AT8" s="395"/>
      <c r="AU8" s="395"/>
      <c r="AV8" s="395"/>
      <c r="AW8" s="395"/>
      <c r="AX8" s="395"/>
      <c r="AY8" s="396"/>
      <c r="AZ8" s="317" t="s">
        <v>24</v>
      </c>
      <c r="BA8" s="318"/>
      <c r="BB8" s="318"/>
      <c r="BC8" s="318"/>
      <c r="BD8" s="318"/>
      <c r="BE8" s="318"/>
      <c r="BF8" s="318"/>
      <c r="BG8" s="318"/>
      <c r="BH8" s="318"/>
      <c r="BI8" s="318"/>
      <c r="BJ8" s="318"/>
      <c r="BK8" s="318"/>
      <c r="BL8" s="318"/>
      <c r="BM8" s="318"/>
      <c r="BN8" s="318"/>
      <c r="BO8" s="318"/>
      <c r="BP8" s="318"/>
      <c r="BQ8" s="319"/>
      <c r="BR8" s="323" t="s">
        <v>55</v>
      </c>
      <c r="BS8" s="324"/>
      <c r="BT8" s="325"/>
      <c r="BU8" s="334" t="s">
        <v>56</v>
      </c>
      <c r="BV8" s="335"/>
      <c r="BW8" s="305" t="s">
        <v>25</v>
      </c>
      <c r="BX8" s="306"/>
      <c r="BY8" s="306"/>
      <c r="BZ8" s="306"/>
      <c r="CA8" s="306"/>
      <c r="CB8" s="306"/>
      <c r="CC8" s="306"/>
      <c r="CD8" s="307"/>
      <c r="CE8" s="304" t="s">
        <v>57</v>
      </c>
      <c r="CF8" s="206"/>
      <c r="CG8" s="224"/>
      <c r="CH8" s="224"/>
    </row>
    <row r="9" spans="1:96" ht="75" customHeight="1" x14ac:dyDescent="0.25">
      <c r="A9" s="348"/>
      <c r="B9" s="352"/>
      <c r="C9" s="348"/>
      <c r="D9" s="355"/>
      <c r="E9" s="358"/>
      <c r="F9" s="360"/>
      <c r="G9" s="352"/>
      <c r="H9" s="352"/>
      <c r="I9" s="348"/>
      <c r="J9" s="348"/>
      <c r="K9" s="382"/>
      <c r="L9" s="365" t="s">
        <v>4</v>
      </c>
      <c r="M9" s="365" t="s">
        <v>5</v>
      </c>
      <c r="N9" s="365" t="s">
        <v>6</v>
      </c>
      <c r="O9" s="365" t="s">
        <v>7</v>
      </c>
      <c r="P9" s="365" t="s">
        <v>8</v>
      </c>
      <c r="Q9" s="368" t="s">
        <v>103</v>
      </c>
      <c r="R9" s="365" t="s">
        <v>68</v>
      </c>
      <c r="S9" s="362" t="s">
        <v>137</v>
      </c>
      <c r="T9" s="362" t="s">
        <v>138</v>
      </c>
      <c r="U9" s="362" t="s">
        <v>163</v>
      </c>
      <c r="V9" s="365" t="s">
        <v>10</v>
      </c>
      <c r="W9" s="365" t="s">
        <v>11</v>
      </c>
      <c r="X9" s="365" t="s">
        <v>12</v>
      </c>
      <c r="Y9" s="365" t="s">
        <v>13</v>
      </c>
      <c r="Z9" s="365" t="s">
        <v>14</v>
      </c>
      <c r="AA9" s="365" t="s">
        <v>117</v>
      </c>
      <c r="AB9" s="365" t="s">
        <v>80</v>
      </c>
      <c r="AC9" s="365" t="s">
        <v>141</v>
      </c>
      <c r="AD9" s="379"/>
      <c r="AE9" s="379"/>
      <c r="AF9" s="379"/>
      <c r="AG9" s="379"/>
      <c r="AH9" s="379"/>
      <c r="AI9" s="397"/>
      <c r="AJ9" s="398"/>
      <c r="AK9" s="398"/>
      <c r="AL9" s="398"/>
      <c r="AM9" s="398"/>
      <c r="AN9" s="398"/>
      <c r="AO9" s="398"/>
      <c r="AP9" s="398"/>
      <c r="AQ9" s="398"/>
      <c r="AR9" s="398"/>
      <c r="AS9" s="398"/>
      <c r="AT9" s="398"/>
      <c r="AU9" s="398"/>
      <c r="AV9" s="398"/>
      <c r="AW9" s="398"/>
      <c r="AX9" s="398"/>
      <c r="AY9" s="399"/>
      <c r="AZ9" s="320"/>
      <c r="BA9" s="321"/>
      <c r="BB9" s="321"/>
      <c r="BC9" s="321"/>
      <c r="BD9" s="321"/>
      <c r="BE9" s="321"/>
      <c r="BF9" s="321"/>
      <c r="BG9" s="321"/>
      <c r="BH9" s="321"/>
      <c r="BI9" s="321"/>
      <c r="BJ9" s="321"/>
      <c r="BK9" s="321"/>
      <c r="BL9" s="321"/>
      <c r="BM9" s="321"/>
      <c r="BN9" s="321"/>
      <c r="BO9" s="321"/>
      <c r="BP9" s="321"/>
      <c r="BQ9" s="322"/>
      <c r="BR9" s="326"/>
      <c r="BS9" s="327"/>
      <c r="BT9" s="328"/>
      <c r="BU9" s="336"/>
      <c r="BV9" s="337"/>
      <c r="BW9" s="308"/>
      <c r="BX9" s="309"/>
      <c r="BY9" s="309"/>
      <c r="BZ9" s="309"/>
      <c r="CA9" s="309"/>
      <c r="CB9" s="309"/>
      <c r="CC9" s="309"/>
      <c r="CD9" s="310"/>
      <c r="CE9" s="304"/>
      <c r="CF9" s="206"/>
      <c r="CG9" s="224"/>
      <c r="CH9" s="224"/>
    </row>
    <row r="10" spans="1:96" ht="15" customHeight="1" x14ac:dyDescent="0.25">
      <c r="A10" s="348"/>
      <c r="B10" s="352"/>
      <c r="C10" s="348"/>
      <c r="D10" s="355"/>
      <c r="E10" s="358"/>
      <c r="F10" s="360"/>
      <c r="G10" s="352"/>
      <c r="H10" s="352"/>
      <c r="I10" s="348"/>
      <c r="J10" s="348"/>
      <c r="K10" s="382"/>
      <c r="L10" s="366"/>
      <c r="M10" s="366"/>
      <c r="N10" s="366"/>
      <c r="O10" s="366"/>
      <c r="P10" s="366"/>
      <c r="Q10" s="369"/>
      <c r="R10" s="366"/>
      <c r="S10" s="363"/>
      <c r="T10" s="363"/>
      <c r="U10" s="363"/>
      <c r="V10" s="366"/>
      <c r="W10" s="366"/>
      <c r="X10" s="366"/>
      <c r="Y10" s="366"/>
      <c r="Z10" s="366"/>
      <c r="AA10" s="366"/>
      <c r="AB10" s="366"/>
      <c r="AC10" s="366"/>
      <c r="AD10" s="379"/>
      <c r="AE10" s="379"/>
      <c r="AF10" s="379"/>
      <c r="AG10" s="379"/>
      <c r="AH10" s="379"/>
      <c r="AI10" s="409" t="s">
        <v>16</v>
      </c>
      <c r="AJ10" s="410"/>
      <c r="AK10" s="410"/>
      <c r="AL10" s="410"/>
      <c r="AM10" s="411"/>
      <c r="AN10" s="373" t="s">
        <v>58</v>
      </c>
      <c r="AO10" s="374"/>
      <c r="AP10" s="374"/>
      <c r="AQ10" s="374"/>
      <c r="AR10" s="374"/>
      <c r="AS10" s="374"/>
      <c r="AT10" s="374"/>
      <c r="AU10" s="374"/>
      <c r="AV10" s="375"/>
      <c r="AW10" s="400" t="s">
        <v>76</v>
      </c>
      <c r="AX10" s="414" t="s">
        <v>59</v>
      </c>
      <c r="AY10" s="415"/>
      <c r="AZ10" s="434" t="s">
        <v>23</v>
      </c>
      <c r="BA10" s="435"/>
      <c r="BB10" s="436"/>
      <c r="BC10" s="338" t="s">
        <v>49</v>
      </c>
      <c r="BD10" s="339"/>
      <c r="BE10" s="339"/>
      <c r="BF10" s="339"/>
      <c r="BG10" s="339"/>
      <c r="BH10" s="339"/>
      <c r="BI10" s="339"/>
      <c r="BJ10" s="340"/>
      <c r="BK10" s="338" t="s">
        <v>22</v>
      </c>
      <c r="BL10" s="339"/>
      <c r="BM10" s="339"/>
      <c r="BN10" s="339"/>
      <c r="BO10" s="340"/>
      <c r="BP10" s="432" t="s">
        <v>59</v>
      </c>
      <c r="BQ10" s="433"/>
      <c r="BR10" s="331" t="s">
        <v>41</v>
      </c>
      <c r="BS10" s="331" t="s">
        <v>42</v>
      </c>
      <c r="BT10" s="331" t="s">
        <v>37</v>
      </c>
      <c r="BU10" s="427" t="s">
        <v>60</v>
      </c>
      <c r="BV10" s="427" t="s">
        <v>61</v>
      </c>
      <c r="BW10" s="311" t="s">
        <v>62</v>
      </c>
      <c r="BX10" s="312"/>
      <c r="BY10" s="311" t="s">
        <v>67</v>
      </c>
      <c r="BZ10" s="312"/>
      <c r="CA10" s="311" t="s">
        <v>63</v>
      </c>
      <c r="CB10" s="315"/>
      <c r="CC10" s="315"/>
      <c r="CD10" s="312"/>
      <c r="CE10" s="304"/>
      <c r="CF10" s="206"/>
      <c r="CG10" s="224"/>
      <c r="CH10" s="224"/>
    </row>
    <row r="11" spans="1:96" ht="15" hidden="1" customHeight="1" x14ac:dyDescent="0.25">
      <c r="A11" s="348"/>
      <c r="B11" s="352"/>
      <c r="C11" s="348"/>
      <c r="D11" s="355"/>
      <c r="E11" s="358"/>
      <c r="F11" s="360"/>
      <c r="G11" s="352"/>
      <c r="H11" s="352"/>
      <c r="I11" s="348"/>
      <c r="J11" s="348"/>
      <c r="K11" s="382"/>
      <c r="L11" s="366"/>
      <c r="M11" s="366"/>
      <c r="N11" s="366"/>
      <c r="O11" s="366"/>
      <c r="P11" s="366"/>
      <c r="Q11" s="369"/>
      <c r="R11" s="366"/>
      <c r="S11" s="363"/>
      <c r="T11" s="363"/>
      <c r="U11" s="363"/>
      <c r="V11" s="366"/>
      <c r="W11" s="366"/>
      <c r="X11" s="366"/>
      <c r="Y11" s="366"/>
      <c r="Z11" s="366"/>
      <c r="AA11" s="366"/>
      <c r="AB11" s="366"/>
      <c r="AC11" s="366"/>
      <c r="AD11" s="379"/>
      <c r="AE11" s="379"/>
      <c r="AF11" s="379"/>
      <c r="AG11" s="379"/>
      <c r="AH11" s="379"/>
      <c r="AI11" s="403" t="s">
        <v>62</v>
      </c>
      <c r="AJ11" s="412" t="s">
        <v>64</v>
      </c>
      <c r="AK11" s="400" t="s">
        <v>65</v>
      </c>
      <c r="AL11" s="403" t="s">
        <v>66</v>
      </c>
      <c r="AM11" s="403" t="s">
        <v>63</v>
      </c>
      <c r="AN11" s="376" t="s">
        <v>28</v>
      </c>
      <c r="AO11" s="376" t="s">
        <v>17</v>
      </c>
      <c r="AP11" s="376" t="s">
        <v>88</v>
      </c>
      <c r="AQ11" s="376" t="s">
        <v>32</v>
      </c>
      <c r="AR11" s="376" t="s">
        <v>18</v>
      </c>
      <c r="AS11" s="376" t="s">
        <v>34</v>
      </c>
      <c r="AT11" s="376" t="s">
        <v>33</v>
      </c>
      <c r="AU11" s="376" t="s">
        <v>19</v>
      </c>
      <c r="AV11" s="376" t="s">
        <v>20</v>
      </c>
      <c r="AW11" s="401"/>
      <c r="AX11" s="376" t="s">
        <v>10</v>
      </c>
      <c r="AY11" s="376" t="s">
        <v>9</v>
      </c>
      <c r="AZ11" s="417" t="s">
        <v>62</v>
      </c>
      <c r="BA11" s="417" t="s">
        <v>66</v>
      </c>
      <c r="BB11" s="417" t="s">
        <v>63</v>
      </c>
      <c r="BC11" s="341" t="s">
        <v>17</v>
      </c>
      <c r="BD11" s="341" t="s">
        <v>88</v>
      </c>
      <c r="BE11" s="341" t="s">
        <v>32</v>
      </c>
      <c r="BF11" s="341" t="s">
        <v>18</v>
      </c>
      <c r="BG11" s="341" t="s">
        <v>34</v>
      </c>
      <c r="BH11" s="341" t="s">
        <v>33</v>
      </c>
      <c r="BI11" s="341" t="s">
        <v>19</v>
      </c>
      <c r="BJ11" s="341" t="s">
        <v>20</v>
      </c>
      <c r="BK11" s="65" t="s">
        <v>62</v>
      </c>
      <c r="BL11" s="345" t="s">
        <v>64</v>
      </c>
      <c r="BM11" s="341" t="s">
        <v>65</v>
      </c>
      <c r="BN11" s="430" t="s">
        <v>66</v>
      </c>
      <c r="BO11" s="430" t="s">
        <v>63</v>
      </c>
      <c r="BP11" s="329" t="s">
        <v>10</v>
      </c>
      <c r="BQ11" s="343" t="s">
        <v>9</v>
      </c>
      <c r="BR11" s="332"/>
      <c r="BS11" s="332"/>
      <c r="BT11" s="332"/>
      <c r="BU11" s="428"/>
      <c r="BV11" s="428"/>
      <c r="BW11" s="313"/>
      <c r="BX11" s="314"/>
      <c r="BY11" s="313"/>
      <c r="BZ11" s="314"/>
      <c r="CA11" s="313"/>
      <c r="CB11" s="316"/>
      <c r="CC11" s="316"/>
      <c r="CD11" s="314"/>
      <c r="CE11" s="304"/>
      <c r="CF11" s="206"/>
      <c r="CG11" s="206"/>
      <c r="CH11" s="206"/>
    </row>
    <row r="12" spans="1:96" ht="50.25" customHeight="1" x14ac:dyDescent="0.25">
      <c r="A12" s="349"/>
      <c r="B12" s="353"/>
      <c r="C12" s="349"/>
      <c r="D12" s="356"/>
      <c r="E12" s="359"/>
      <c r="F12" s="361"/>
      <c r="G12" s="353"/>
      <c r="H12" s="353"/>
      <c r="I12" s="349"/>
      <c r="J12" s="349"/>
      <c r="K12" s="383"/>
      <c r="L12" s="367"/>
      <c r="M12" s="367"/>
      <c r="N12" s="367"/>
      <c r="O12" s="367"/>
      <c r="P12" s="367"/>
      <c r="Q12" s="370"/>
      <c r="R12" s="367"/>
      <c r="S12" s="364"/>
      <c r="T12" s="364"/>
      <c r="U12" s="364"/>
      <c r="V12" s="367"/>
      <c r="W12" s="367"/>
      <c r="X12" s="367"/>
      <c r="Y12" s="367"/>
      <c r="Z12" s="367"/>
      <c r="AA12" s="367"/>
      <c r="AB12" s="367"/>
      <c r="AC12" s="367"/>
      <c r="AD12" s="380"/>
      <c r="AE12" s="380"/>
      <c r="AF12" s="380"/>
      <c r="AG12" s="380"/>
      <c r="AH12" s="380"/>
      <c r="AI12" s="404"/>
      <c r="AJ12" s="413"/>
      <c r="AK12" s="402"/>
      <c r="AL12" s="404"/>
      <c r="AM12" s="404"/>
      <c r="AN12" s="377"/>
      <c r="AO12" s="377"/>
      <c r="AP12" s="377"/>
      <c r="AQ12" s="377"/>
      <c r="AR12" s="377"/>
      <c r="AS12" s="377"/>
      <c r="AT12" s="377"/>
      <c r="AU12" s="377"/>
      <c r="AV12" s="377"/>
      <c r="AW12" s="402"/>
      <c r="AX12" s="377"/>
      <c r="AY12" s="377"/>
      <c r="AZ12" s="418"/>
      <c r="BA12" s="418"/>
      <c r="BB12" s="418"/>
      <c r="BC12" s="342"/>
      <c r="BD12" s="342"/>
      <c r="BE12" s="342"/>
      <c r="BF12" s="342"/>
      <c r="BG12" s="342"/>
      <c r="BH12" s="342"/>
      <c r="BI12" s="342"/>
      <c r="BJ12" s="342"/>
      <c r="BK12" s="66" t="s">
        <v>62</v>
      </c>
      <c r="BL12" s="346"/>
      <c r="BM12" s="342"/>
      <c r="BN12" s="431"/>
      <c r="BO12" s="431"/>
      <c r="BP12" s="330"/>
      <c r="BQ12" s="344"/>
      <c r="BR12" s="333"/>
      <c r="BS12" s="333"/>
      <c r="BT12" s="333"/>
      <c r="BU12" s="429"/>
      <c r="BV12" s="429"/>
      <c r="BW12" s="1" t="s">
        <v>26</v>
      </c>
      <c r="BX12" s="1" t="s">
        <v>27</v>
      </c>
      <c r="BY12" s="1" t="s">
        <v>26</v>
      </c>
      <c r="BZ12" s="1" t="s">
        <v>27</v>
      </c>
      <c r="CA12" s="1" t="s">
        <v>26</v>
      </c>
      <c r="CB12" s="1" t="s">
        <v>27</v>
      </c>
      <c r="CC12" s="9" t="s">
        <v>43</v>
      </c>
      <c r="CD12" s="44" t="s">
        <v>44</v>
      </c>
      <c r="CE12" s="304"/>
      <c r="CF12" s="426" t="s">
        <v>102</v>
      </c>
      <c r="CG12" s="419" t="s">
        <v>106</v>
      </c>
      <c r="CH12" s="421" t="s">
        <v>124</v>
      </c>
      <c r="CI12" s="422" t="s">
        <v>111</v>
      </c>
      <c r="CJ12" s="424" t="s">
        <v>112</v>
      </c>
      <c r="CK12" s="454" t="s">
        <v>113</v>
      </c>
      <c r="CL12" s="456" t="s">
        <v>125</v>
      </c>
      <c r="CM12" s="456" t="s">
        <v>126</v>
      </c>
      <c r="CN12" s="416" t="s">
        <v>127</v>
      </c>
      <c r="CO12" s="457" t="s">
        <v>113</v>
      </c>
      <c r="CP12" s="438" t="s">
        <v>128</v>
      </c>
      <c r="CQ12" s="300" t="s">
        <v>148</v>
      </c>
      <c r="CR12" s="300" t="s">
        <v>145</v>
      </c>
    </row>
    <row r="13" spans="1:96" ht="19.5" customHeight="1" x14ac:dyDescent="0.25">
      <c r="A13" s="98"/>
      <c r="B13" s="99"/>
      <c r="C13" s="98"/>
      <c r="D13" s="101"/>
      <c r="E13" s="102"/>
      <c r="F13" s="97"/>
      <c r="G13" s="113"/>
      <c r="H13" s="100"/>
      <c r="I13" s="98"/>
      <c r="J13" s="98"/>
      <c r="K13" s="103" t="s">
        <v>107</v>
      </c>
      <c r="L13" s="91"/>
      <c r="M13" s="91"/>
      <c r="N13" s="91"/>
      <c r="O13" s="91"/>
      <c r="P13" s="91"/>
      <c r="Q13" s="91"/>
      <c r="R13" s="104" t="s">
        <v>36</v>
      </c>
      <c r="S13" s="91"/>
      <c r="T13" s="91"/>
      <c r="U13" s="91"/>
      <c r="V13" s="91"/>
      <c r="W13" s="91"/>
      <c r="X13" s="91"/>
      <c r="Y13" s="91"/>
      <c r="Z13" s="91"/>
      <c r="AA13" s="91"/>
      <c r="AB13" s="91"/>
      <c r="AC13" s="91"/>
      <c r="AD13" s="92"/>
      <c r="AE13" s="92"/>
      <c r="AF13" s="92" t="s">
        <v>104</v>
      </c>
      <c r="AG13" s="92"/>
      <c r="AH13" s="92"/>
      <c r="AI13" s="95"/>
      <c r="AJ13" s="94"/>
      <c r="AK13" s="93"/>
      <c r="AL13" s="95"/>
      <c r="AM13" s="95"/>
      <c r="AN13" s="96"/>
      <c r="AO13" s="96"/>
      <c r="AP13" s="96"/>
      <c r="AQ13" s="96"/>
      <c r="AR13" s="96"/>
      <c r="AS13" s="96"/>
      <c r="AT13" s="96"/>
      <c r="AU13" s="96"/>
      <c r="AV13" s="96"/>
      <c r="AW13" s="93"/>
      <c r="AX13" s="96"/>
      <c r="AY13" s="96"/>
      <c r="AZ13" s="109"/>
      <c r="BA13" s="109"/>
      <c r="BB13" s="109"/>
      <c r="BC13" s="108"/>
      <c r="BD13" s="108"/>
      <c r="BE13" s="108"/>
      <c r="BF13" s="108"/>
      <c r="BG13" s="108"/>
      <c r="BH13" s="108"/>
      <c r="BI13" s="108"/>
      <c r="BJ13" s="108"/>
      <c r="BK13" s="66"/>
      <c r="BL13" s="107"/>
      <c r="BM13" s="108"/>
      <c r="BN13" s="66"/>
      <c r="BO13" s="66"/>
      <c r="BP13" s="110"/>
      <c r="BQ13" s="111"/>
      <c r="BR13" s="106"/>
      <c r="BS13" s="106"/>
      <c r="BT13" s="106"/>
      <c r="BU13" s="105"/>
      <c r="BV13" s="105"/>
      <c r="BW13" s="1"/>
      <c r="BX13" s="1"/>
      <c r="BY13" s="1"/>
      <c r="BZ13" s="1"/>
      <c r="CA13" s="1"/>
      <c r="CB13" s="1"/>
      <c r="CC13" s="9"/>
      <c r="CD13" s="44"/>
      <c r="CE13" s="112"/>
      <c r="CF13" s="426"/>
      <c r="CG13" s="420"/>
      <c r="CH13" s="421"/>
      <c r="CI13" s="423"/>
      <c r="CJ13" s="425"/>
      <c r="CK13" s="455"/>
      <c r="CL13" s="456"/>
      <c r="CM13" s="456"/>
      <c r="CN13" s="416"/>
      <c r="CO13" s="457"/>
      <c r="CP13" s="438"/>
      <c r="CQ13" s="300"/>
      <c r="CR13" s="300"/>
    </row>
    <row r="14" spans="1:96" s="61" customFormat="1" ht="21.75" customHeight="1" x14ac:dyDescent="0.25">
      <c r="A14" s="47" t="s">
        <v>195</v>
      </c>
      <c r="B14" s="34" t="s">
        <v>196</v>
      </c>
      <c r="C14" s="31">
        <v>46113</v>
      </c>
      <c r="D14" s="48" t="str">
        <f>IFERROR(VLOOKUP($A14,Hoja3!$A$3:$F$6000,2,FALSE),"")</f>
        <v>TMAPAL121A001</v>
      </c>
      <c r="E14" s="64">
        <v>16606</v>
      </c>
      <c r="F14" s="134" t="str">
        <f>IFERROR(VLOOKUP($A14,Hoja3!$A$3:$F$6000,6,FALSE),"")</f>
        <v>LAMINACION</v>
      </c>
      <c r="G14" s="49">
        <v>1</v>
      </c>
      <c r="H14" s="48" t="str">
        <f>IFERROR(VLOOKUP($A14,Hoja3!$A$3:$F$6000,5,FALSE),"")</f>
        <v>MCL</v>
      </c>
      <c r="I14" s="135" t="str">
        <f>IFERROR(VLOOKUP($A14,Hoja3!$A$3:$F$6000,3,FALSE),"")</f>
        <v>ALIMENTOS POLAR COMERCIAL, C.A.</v>
      </c>
      <c r="J14" s="50" t="str">
        <f>IFERROR(VLOOKUP($A14,Hoja3!$A$3:$F$6000,4,FALSE),"")</f>
        <v>ALUMINIO LAMINADO IMPRESO MAVESA 500g</v>
      </c>
      <c r="K14" s="51">
        <v>8500</v>
      </c>
      <c r="L14" s="52">
        <f>15+20</f>
        <v>35</v>
      </c>
      <c r="M14" s="52">
        <v>15</v>
      </c>
      <c r="N14" s="52">
        <v>30</v>
      </c>
      <c r="O14" s="52">
        <v>15</v>
      </c>
      <c r="P14" s="52">
        <v>0</v>
      </c>
      <c r="Q14" s="52">
        <v>0</v>
      </c>
      <c r="R14" s="52">
        <v>0</v>
      </c>
      <c r="S14" s="52">
        <f>10+15+16+15+10+15</f>
        <v>81</v>
      </c>
      <c r="T14" s="52">
        <v>10</v>
      </c>
      <c r="U14" s="52">
        <f>15+15</f>
        <v>30</v>
      </c>
      <c r="V14" s="52">
        <f>10+15+20</f>
        <v>45</v>
      </c>
      <c r="W14" s="52">
        <v>0</v>
      </c>
      <c r="X14" s="52">
        <v>0</v>
      </c>
      <c r="Y14" s="52">
        <v>0</v>
      </c>
      <c r="Z14" s="52">
        <v>0</v>
      </c>
      <c r="AA14" s="52">
        <v>0</v>
      </c>
      <c r="AB14" s="52">
        <v>0</v>
      </c>
      <c r="AC14" s="52">
        <v>0</v>
      </c>
      <c r="AD14" s="187">
        <f t="shared" ref="AD14:AD70" si="0">SUM(L14:AC14)</f>
        <v>261</v>
      </c>
      <c r="AE14" s="249">
        <v>658.8</v>
      </c>
      <c r="AF14" s="187">
        <f t="shared" ref="AF14:AF42" si="1">SUM(AD14:AE14)</f>
        <v>919.8</v>
      </c>
      <c r="AG14" s="54">
        <f t="shared" ref="AG14:AG42" si="2">AF14/(60*24)</f>
        <v>0.63874999999999993</v>
      </c>
      <c r="AH14" s="35">
        <f t="shared" ref="AH14:AH42" si="3">IFERROR(AE14/AF14,0)</f>
        <v>0.71624266144814086</v>
      </c>
      <c r="AI14" s="36">
        <v>91250</v>
      </c>
      <c r="AJ14" s="49">
        <v>102</v>
      </c>
      <c r="AK14" s="49">
        <v>920</v>
      </c>
      <c r="AL14" s="36">
        <f t="shared" ref="AL14:AL69" si="4">IF(AM14=0,0,(+AI14*AK14/1000))</f>
        <v>83950</v>
      </c>
      <c r="AM14" s="132">
        <v>8693.5</v>
      </c>
      <c r="AN14" s="55">
        <v>7</v>
      </c>
      <c r="AO14" s="133">
        <v>370</v>
      </c>
      <c r="AP14" s="133">
        <v>17</v>
      </c>
      <c r="AQ14" s="133">
        <v>21</v>
      </c>
      <c r="AR14" s="133">
        <v>0</v>
      </c>
      <c r="AS14" s="133">
        <v>0</v>
      </c>
      <c r="AT14" s="133">
        <v>0</v>
      </c>
      <c r="AU14" s="133">
        <f>175+41+12+12</f>
        <v>240</v>
      </c>
      <c r="AV14" s="57">
        <f t="shared" ref="AV14:AV69" si="5">SUM(AO14:AU14)</f>
        <v>648</v>
      </c>
      <c r="AW14" s="37">
        <f t="shared" ref="AW14:AW70" si="6">+(AM14+(BR14*50/100))+(BS14*30/100)-BB14</f>
        <v>8866.7999999999993</v>
      </c>
      <c r="AX14" s="58">
        <v>0</v>
      </c>
      <c r="AY14" s="58">
        <v>0</v>
      </c>
      <c r="AZ14" s="36">
        <v>0</v>
      </c>
      <c r="BA14" s="36">
        <v>0</v>
      </c>
      <c r="BB14" s="38">
        <v>0</v>
      </c>
      <c r="BC14" s="133">
        <v>135</v>
      </c>
      <c r="BD14" s="133">
        <v>11</v>
      </c>
      <c r="BE14" s="133">
        <v>10</v>
      </c>
      <c r="BF14" s="133">
        <v>0</v>
      </c>
      <c r="BG14" s="133">
        <v>0</v>
      </c>
      <c r="BH14" s="133">
        <v>0</v>
      </c>
      <c r="BI14" s="133">
        <f>52+8+6+5</f>
        <v>71</v>
      </c>
      <c r="BJ14" s="57">
        <f t="shared" ref="BJ14:BJ68" si="7">SUM(BC14:BI14)</f>
        <v>227</v>
      </c>
      <c r="BK14" s="291">
        <v>89112</v>
      </c>
      <c r="BL14" s="38">
        <f t="shared" ref="BL14:BL46" si="8">IFERROR(+BO14*1000/((BK14)*(BM14/1000)),0)</f>
        <v>104.8533940678462</v>
      </c>
      <c r="BM14" s="132">
        <f t="shared" ref="BM14:BM46" si="9">AK14</f>
        <v>920</v>
      </c>
      <c r="BN14" s="59">
        <f t="shared" ref="BN14:BN46" si="10">+BK14*BM14/1000</f>
        <v>81983.039999999994</v>
      </c>
      <c r="BO14" s="166">
        <f>8726.9-130.7</f>
        <v>8596.1999999999989</v>
      </c>
      <c r="BP14" s="58">
        <v>0</v>
      </c>
      <c r="BQ14" s="58">
        <v>0</v>
      </c>
      <c r="BR14" s="133">
        <f t="shared" ref="BR14:BR23" si="11">AO14-BC14</f>
        <v>235</v>
      </c>
      <c r="BS14" s="133">
        <f t="shared" ref="BS14:BS23" si="12">(AP14+AQ14+AR14+AS14+AT14+AU14)-(BD14+BE14+BF14+BG14+BH14+BI14)</f>
        <v>186</v>
      </c>
      <c r="BT14" s="58">
        <f t="shared" ref="BT14:BT23" si="13">BR14+BS14</f>
        <v>421</v>
      </c>
      <c r="BU14" s="38">
        <f t="shared" ref="BU14:BU42" si="14">IFERROR(+BK14/AE14,0)</f>
        <v>135.264116575592</v>
      </c>
      <c r="BV14" s="38">
        <f t="shared" ref="BV14:BV42" si="15">IFERROR(+BK14/(AF14),0)</f>
        <v>96.881930854533593</v>
      </c>
      <c r="BW14" s="36">
        <f t="shared" ref="BW14:BW26" si="16">IFERROR(+(AI14-AZ14)-BK14,0)</f>
        <v>2138</v>
      </c>
      <c r="BX14" s="35">
        <f t="shared" ref="BX14:BX26" si="17">IFERROR(+BW14/BK14,0)</f>
        <v>2.3992279378759314E-2</v>
      </c>
      <c r="BY14" s="59">
        <f t="shared" ref="BY14:BY26" si="18">IFERROR(+(AL14-BA14)-BN14,0)</f>
        <v>1966.9600000000064</v>
      </c>
      <c r="BZ14" s="35">
        <f t="shared" ref="BZ14:BZ26" si="19">IFERROR(+BY14/BN14,0)</f>
        <v>2.3992279378759394E-2</v>
      </c>
      <c r="CA14" s="38">
        <f t="shared" ref="CA14:CA26" si="20">IFERROR(+AW14-(BO14),0)</f>
        <v>270.60000000000036</v>
      </c>
      <c r="CB14" s="35">
        <f t="shared" ref="CB14:CB26" si="21">IFERROR(+CA14/BO14,1)</f>
        <v>3.1479025615969894E-2</v>
      </c>
      <c r="CC14" s="38">
        <v>0</v>
      </c>
      <c r="CD14" s="38">
        <v>0</v>
      </c>
      <c r="CE14" s="60" t="s">
        <v>197</v>
      </c>
      <c r="CF14" s="146">
        <f t="shared" ref="CF14:CF21" si="22">IFERROR((BT14*1000)/BN14,"")</f>
        <v>5.1352084528702528</v>
      </c>
      <c r="CG14" s="157" t="s">
        <v>132</v>
      </c>
      <c r="CH14" s="49">
        <v>2</v>
      </c>
      <c r="CI14" s="160">
        <v>3500</v>
      </c>
      <c r="CJ14" s="161">
        <f t="shared" ref="CJ14:CJ21" si="23">IF(BW14=0,"",CI14-BW14)</f>
        <v>1362</v>
      </c>
      <c r="CK14" s="157" t="str" cm="1">
        <f t="array" ref="CK14">_xlfn.IFS(CJ14&gt;0,"CUMPLE",CJ14&lt;0,"NO CUMPLE",CJ14="","")</f>
        <v>CUMPLE</v>
      </c>
      <c r="CL14" s="184">
        <v>46139</v>
      </c>
      <c r="CM14" s="49" t="str" cm="1">
        <f t="array" ref="CM14">_xlfn.IFS(CL14-C14 &gt; 0,"CUMPLE",CL14-C14 &lt; 0,"NO CUMPLE")</f>
        <v>CUMPLE</v>
      </c>
      <c r="CN14" s="132">
        <v>91000</v>
      </c>
      <c r="CO14" s="132">
        <f t="shared" ref="CO14:CO32" si="24">BK14-CN14</f>
        <v>-1888</v>
      </c>
      <c r="CP14" s="49">
        <v>800</v>
      </c>
      <c r="CQ14" s="49" t="s">
        <v>164</v>
      </c>
      <c r="CR14" s="193" t="s">
        <v>165</v>
      </c>
    </row>
    <row r="15" spans="1:96" s="61" customFormat="1" ht="21.75" customHeight="1" x14ac:dyDescent="0.25">
      <c r="A15" s="47" t="s">
        <v>198</v>
      </c>
      <c r="B15" s="34" t="s">
        <v>196</v>
      </c>
      <c r="C15" s="31">
        <v>46113</v>
      </c>
      <c r="D15" s="48" t="str">
        <f>IFERROR(VLOOKUP($A15,Hoja3!$A$3:$F$6000,2,FALSE),"")</f>
        <v>000LM</v>
      </c>
      <c r="E15" s="64" t="s">
        <v>198</v>
      </c>
      <c r="F15" s="134" t="str">
        <f>IFERROR(VLOOKUP($A15,Hoja3!$A$3:$F$6000,6,FALSE),"")</f>
        <v>LIMPIEZA</v>
      </c>
      <c r="G15" s="49">
        <v>0</v>
      </c>
      <c r="H15" s="48" t="str">
        <f>IFERROR(VLOOKUP($A15,Hoja3!$A$3:$F$6000,5,FALSE),"")</f>
        <v>CX</v>
      </c>
      <c r="I15" s="135" t="str">
        <f>IFERROR(VLOOKUP($A15,Hoja3!$A$3:$F$6000,3,FALSE),"")</f>
        <v>LIMPIEZA GENERAL DE MAQUINA</v>
      </c>
      <c r="J15" s="50" t="str">
        <f>IFERROR(VLOOKUP($A15,Hoja3!$A$3:$F$6000,4,FALSE),"")</f>
        <v>LIMPIEZA GENERAL DE MAQUINA</v>
      </c>
      <c r="K15" s="51">
        <v>0</v>
      </c>
      <c r="L15" s="52">
        <v>0</v>
      </c>
      <c r="M15" s="52">
        <v>0</v>
      </c>
      <c r="N15" s="52">
        <v>0</v>
      </c>
      <c r="O15" s="52">
        <v>0</v>
      </c>
      <c r="P15" s="52">
        <v>0</v>
      </c>
      <c r="Q15" s="53">
        <v>665.2</v>
      </c>
      <c r="R15" s="52">
        <v>0</v>
      </c>
      <c r="S15" s="52">
        <v>0</v>
      </c>
      <c r="T15" s="52">
        <v>0</v>
      </c>
      <c r="U15" s="52">
        <v>0</v>
      </c>
      <c r="V15" s="52">
        <v>0</v>
      </c>
      <c r="W15" s="52">
        <v>0</v>
      </c>
      <c r="X15" s="52">
        <v>0</v>
      </c>
      <c r="Y15" s="52">
        <v>0</v>
      </c>
      <c r="Z15" s="52">
        <v>0</v>
      </c>
      <c r="AA15" s="52">
        <v>0</v>
      </c>
      <c r="AB15" s="52">
        <v>0</v>
      </c>
      <c r="AC15" s="52">
        <v>0</v>
      </c>
      <c r="AD15" s="36">
        <f t="shared" si="0"/>
        <v>665.2</v>
      </c>
      <c r="AE15" s="53">
        <v>0</v>
      </c>
      <c r="AF15" s="36">
        <f t="shared" si="1"/>
        <v>665.2</v>
      </c>
      <c r="AG15" s="54">
        <f t="shared" si="2"/>
        <v>0.46194444444444449</v>
      </c>
      <c r="AH15" s="35">
        <f t="shared" si="3"/>
        <v>0</v>
      </c>
      <c r="AI15" s="36">
        <v>0</v>
      </c>
      <c r="AJ15" s="49">
        <v>0</v>
      </c>
      <c r="AK15" s="49">
        <v>0</v>
      </c>
      <c r="AL15" s="36">
        <f t="shared" si="4"/>
        <v>0</v>
      </c>
      <c r="AM15" s="29">
        <v>0</v>
      </c>
      <c r="AN15" s="55">
        <v>0</v>
      </c>
      <c r="AO15" s="133">
        <v>0</v>
      </c>
      <c r="AP15" s="133">
        <v>0</v>
      </c>
      <c r="AQ15" s="55">
        <v>0</v>
      </c>
      <c r="AR15" s="133">
        <v>0</v>
      </c>
      <c r="AS15" s="133">
        <v>0</v>
      </c>
      <c r="AT15" s="55">
        <v>0</v>
      </c>
      <c r="AU15" s="133">
        <v>0</v>
      </c>
      <c r="AV15" s="57">
        <f t="shared" si="5"/>
        <v>0</v>
      </c>
      <c r="AW15" s="37">
        <f t="shared" si="6"/>
        <v>0</v>
      </c>
      <c r="AX15" s="58">
        <v>0</v>
      </c>
      <c r="AY15" s="58">
        <v>0</v>
      </c>
      <c r="AZ15" s="36">
        <v>0</v>
      </c>
      <c r="BA15" s="36">
        <v>0</v>
      </c>
      <c r="BB15" s="38">
        <v>0</v>
      </c>
      <c r="BC15" s="133">
        <v>0</v>
      </c>
      <c r="BD15" s="133">
        <v>0</v>
      </c>
      <c r="BE15" s="133">
        <v>0</v>
      </c>
      <c r="BF15" s="133">
        <v>0</v>
      </c>
      <c r="BG15" s="133">
        <v>0</v>
      </c>
      <c r="BH15" s="133">
        <v>0</v>
      </c>
      <c r="BI15" s="133">
        <v>0</v>
      </c>
      <c r="BJ15" s="57">
        <f t="shared" si="7"/>
        <v>0</v>
      </c>
      <c r="BK15" s="291">
        <v>0</v>
      </c>
      <c r="BL15" s="38">
        <f t="shared" si="8"/>
        <v>0</v>
      </c>
      <c r="BM15" s="132">
        <f t="shared" si="9"/>
        <v>0</v>
      </c>
      <c r="BN15" s="59">
        <f t="shared" si="10"/>
        <v>0</v>
      </c>
      <c r="BO15" s="166">
        <v>0</v>
      </c>
      <c r="BP15" s="58">
        <v>0</v>
      </c>
      <c r="BQ15" s="58">
        <v>0</v>
      </c>
      <c r="BR15" s="133">
        <f t="shared" si="11"/>
        <v>0</v>
      </c>
      <c r="BS15" s="133">
        <f t="shared" si="12"/>
        <v>0</v>
      </c>
      <c r="BT15" s="58">
        <f t="shared" si="13"/>
        <v>0</v>
      </c>
      <c r="BU15" s="38">
        <f t="shared" si="14"/>
        <v>0</v>
      </c>
      <c r="BV15" s="38">
        <f t="shared" si="15"/>
        <v>0</v>
      </c>
      <c r="BW15" s="36">
        <f t="shared" si="16"/>
        <v>0</v>
      </c>
      <c r="BX15" s="35">
        <f t="shared" si="17"/>
        <v>0</v>
      </c>
      <c r="BY15" s="59">
        <f t="shared" si="18"/>
        <v>0</v>
      </c>
      <c r="BZ15" s="35">
        <f t="shared" si="19"/>
        <v>0</v>
      </c>
      <c r="CA15" s="38">
        <f t="shared" si="20"/>
        <v>0</v>
      </c>
      <c r="CB15" s="35">
        <f t="shared" si="21"/>
        <v>1</v>
      </c>
      <c r="CC15" s="38">
        <v>0</v>
      </c>
      <c r="CD15" s="38">
        <v>0</v>
      </c>
      <c r="CE15" s="60" t="s">
        <v>199</v>
      </c>
      <c r="CF15" s="146" t="str">
        <f t="shared" si="22"/>
        <v/>
      </c>
      <c r="CG15" s="157" t="s">
        <v>9</v>
      </c>
      <c r="CH15" s="49">
        <v>0</v>
      </c>
      <c r="CI15" s="160">
        <v>0</v>
      </c>
      <c r="CJ15" s="161">
        <v>0</v>
      </c>
      <c r="CK15" s="157">
        <v>0</v>
      </c>
      <c r="CL15" s="250">
        <v>0</v>
      </c>
      <c r="CM15" s="49">
        <v>0</v>
      </c>
      <c r="CN15" s="132">
        <v>0</v>
      </c>
      <c r="CO15" s="132">
        <v>0</v>
      </c>
      <c r="CP15" s="49">
        <v>0</v>
      </c>
      <c r="CQ15" s="49"/>
      <c r="CR15" s="193"/>
    </row>
    <row r="16" spans="1:96" s="61" customFormat="1" ht="21.75" customHeight="1" x14ac:dyDescent="0.25">
      <c r="A16" s="47" t="s">
        <v>200</v>
      </c>
      <c r="B16" s="34" t="s">
        <v>196</v>
      </c>
      <c r="C16" s="31">
        <v>46113</v>
      </c>
      <c r="D16" s="48" t="str">
        <f>IFERROR(VLOOKUP($A16,Hoja3!$A$3:$F$6000,2,FALSE),"")</f>
        <v>000PP</v>
      </c>
      <c r="E16" s="64" t="s">
        <v>200</v>
      </c>
      <c r="F16" s="134" t="str">
        <f>IFERROR(VLOOKUP($A16,Hoja3!$A$3:$F$6000,6,FALSE),"")</f>
        <v>TODAS</v>
      </c>
      <c r="G16" s="49">
        <v>0</v>
      </c>
      <c r="H16" s="48" t="str">
        <f>IFERROR(VLOOKUP($A16,Hoja3!$A$3:$F$6000,5,FALSE),"")</f>
        <v>CX</v>
      </c>
      <c r="I16" s="135" t="str">
        <f>IFERROR(VLOOKUP($A16,Hoja3!$A$3:$F$6000,3,FALSE),"")</f>
        <v>PARADA PROGRAMADA</v>
      </c>
      <c r="J16" s="50" t="str">
        <f>IFERROR(VLOOKUP($A16,Hoja3!$A$3:$F$6000,4,FALSE),"")</f>
        <v>PARADA PROGRAMADA</v>
      </c>
      <c r="K16" s="51">
        <v>0</v>
      </c>
      <c r="L16" s="52">
        <v>0</v>
      </c>
      <c r="M16" s="52">
        <v>0</v>
      </c>
      <c r="N16" s="52">
        <v>0</v>
      </c>
      <c r="O16" s="52">
        <v>0</v>
      </c>
      <c r="P16" s="52">
        <v>300</v>
      </c>
      <c r="Q16" s="52">
        <v>0</v>
      </c>
      <c r="R16" s="52">
        <v>0</v>
      </c>
      <c r="S16" s="52">
        <v>0</v>
      </c>
      <c r="T16" s="52">
        <v>0</v>
      </c>
      <c r="U16" s="52">
        <v>0</v>
      </c>
      <c r="V16" s="52">
        <v>0</v>
      </c>
      <c r="W16" s="52">
        <v>0</v>
      </c>
      <c r="X16" s="52">
        <v>0</v>
      </c>
      <c r="Y16" s="52">
        <v>0</v>
      </c>
      <c r="Z16" s="52">
        <v>0</v>
      </c>
      <c r="AA16" s="52">
        <v>0</v>
      </c>
      <c r="AB16" s="52">
        <v>0</v>
      </c>
      <c r="AC16" s="52">
        <v>0</v>
      </c>
      <c r="AD16" s="36">
        <f t="shared" si="0"/>
        <v>300</v>
      </c>
      <c r="AE16" s="53">
        <v>0</v>
      </c>
      <c r="AF16" s="36">
        <f t="shared" si="1"/>
        <v>300</v>
      </c>
      <c r="AG16" s="54">
        <f t="shared" si="2"/>
        <v>0.20833333333333334</v>
      </c>
      <c r="AH16" s="35">
        <f t="shared" si="3"/>
        <v>0</v>
      </c>
      <c r="AI16" s="36">
        <v>0</v>
      </c>
      <c r="AJ16" s="49">
        <v>0</v>
      </c>
      <c r="AK16" s="49">
        <v>0</v>
      </c>
      <c r="AL16" s="36">
        <v>0</v>
      </c>
      <c r="AM16" s="29">
        <v>0</v>
      </c>
      <c r="AN16" s="55">
        <v>0</v>
      </c>
      <c r="AO16" s="133">
        <v>0</v>
      </c>
      <c r="AP16" s="133">
        <v>0</v>
      </c>
      <c r="AQ16" s="133">
        <v>0</v>
      </c>
      <c r="AR16" s="133">
        <v>0</v>
      </c>
      <c r="AS16" s="133">
        <v>0</v>
      </c>
      <c r="AT16" s="133">
        <v>0</v>
      </c>
      <c r="AU16" s="133">
        <v>0</v>
      </c>
      <c r="AV16" s="133">
        <v>0</v>
      </c>
      <c r="AW16" s="133">
        <v>0</v>
      </c>
      <c r="AX16" s="133">
        <v>0</v>
      </c>
      <c r="AY16" s="133">
        <v>0</v>
      </c>
      <c r="AZ16" s="133">
        <v>0</v>
      </c>
      <c r="BA16" s="133">
        <v>0</v>
      </c>
      <c r="BB16" s="133">
        <v>0</v>
      </c>
      <c r="BC16" s="133">
        <v>0</v>
      </c>
      <c r="BD16" s="133">
        <v>0</v>
      </c>
      <c r="BE16" s="133">
        <v>0</v>
      </c>
      <c r="BF16" s="133">
        <v>0</v>
      </c>
      <c r="BG16" s="133">
        <v>0</v>
      </c>
      <c r="BH16" s="133">
        <v>0</v>
      </c>
      <c r="BI16" s="133">
        <v>0</v>
      </c>
      <c r="BJ16" s="133">
        <v>0</v>
      </c>
      <c r="BK16" s="292">
        <v>0</v>
      </c>
      <c r="BL16" s="38">
        <f t="shared" si="8"/>
        <v>0</v>
      </c>
      <c r="BM16" s="132">
        <f t="shared" si="9"/>
        <v>0</v>
      </c>
      <c r="BN16" s="59">
        <f t="shared" si="10"/>
        <v>0</v>
      </c>
      <c r="BO16" s="166">
        <v>0</v>
      </c>
      <c r="BP16" s="53">
        <v>0</v>
      </c>
      <c r="BQ16" s="53">
        <v>0</v>
      </c>
      <c r="BR16" s="133">
        <f t="shared" si="11"/>
        <v>0</v>
      </c>
      <c r="BS16" s="133">
        <f t="shared" si="12"/>
        <v>0</v>
      </c>
      <c r="BT16" s="58">
        <f t="shared" si="13"/>
        <v>0</v>
      </c>
      <c r="BU16" s="38">
        <f t="shared" si="14"/>
        <v>0</v>
      </c>
      <c r="BV16" s="38">
        <f t="shared" si="15"/>
        <v>0</v>
      </c>
      <c r="BW16" s="36">
        <f t="shared" si="16"/>
        <v>0</v>
      </c>
      <c r="BX16" s="35">
        <f t="shared" si="17"/>
        <v>0</v>
      </c>
      <c r="BY16" s="59">
        <f t="shared" si="18"/>
        <v>0</v>
      </c>
      <c r="BZ16" s="35">
        <f t="shared" si="19"/>
        <v>0</v>
      </c>
      <c r="CA16" s="38">
        <f t="shared" si="20"/>
        <v>0</v>
      </c>
      <c r="CB16" s="35">
        <f t="shared" si="21"/>
        <v>1</v>
      </c>
      <c r="CC16" s="38">
        <v>0</v>
      </c>
      <c r="CD16" s="38">
        <v>0</v>
      </c>
      <c r="CE16" s="60" t="s">
        <v>201</v>
      </c>
      <c r="CF16" s="146">
        <v>0</v>
      </c>
      <c r="CG16" s="157" t="s">
        <v>330</v>
      </c>
      <c r="CH16" s="49">
        <v>0</v>
      </c>
      <c r="CI16" s="160">
        <v>0</v>
      </c>
      <c r="CJ16" s="161">
        <v>0</v>
      </c>
      <c r="CK16" s="157">
        <v>0</v>
      </c>
      <c r="CL16" s="250">
        <v>0</v>
      </c>
      <c r="CM16" s="49">
        <v>0</v>
      </c>
      <c r="CN16" s="242">
        <v>0</v>
      </c>
      <c r="CO16" s="132">
        <f t="shared" si="24"/>
        <v>0</v>
      </c>
      <c r="CP16" s="49">
        <v>0</v>
      </c>
      <c r="CQ16" s="49"/>
      <c r="CR16" s="193"/>
    </row>
    <row r="17" spans="1:96" s="61" customFormat="1" ht="23.25" customHeight="1" x14ac:dyDescent="0.25">
      <c r="A17" s="47" t="s">
        <v>202</v>
      </c>
      <c r="B17" s="34" t="s">
        <v>196</v>
      </c>
      <c r="C17" s="31">
        <v>46118</v>
      </c>
      <c r="D17" s="48" t="str">
        <f>IFERROR(VLOOKUP($A17,Hoja3!$A$3:$F$6000,2,FALSE),"")</f>
        <v>TXPCGU023A001</v>
      </c>
      <c r="E17" s="64">
        <v>16596</v>
      </c>
      <c r="F17" s="134" t="str">
        <f>IFERROR(VLOOKUP($A17,Hoja3!$A$3:$F$6000,6,FALSE),"")</f>
        <v>CORTE</v>
      </c>
      <c r="G17" s="49">
        <v>1</v>
      </c>
      <c r="H17" s="48" t="str">
        <f>IFERROR(VLOOKUP($A17,Hoja3!$A$3:$F$6000,5,FALSE),"")</f>
        <v>CX</v>
      </c>
      <c r="I17" s="135" t="str">
        <f>IFERROR(VLOOKUP($A17,Hoja3!$A$3:$F$6000,3,FALSE),"")</f>
        <v xml:space="preserve">PEPSI-COLA VENEZUELA, C.A. </v>
      </c>
      <c r="J17" s="50" t="str">
        <f>IFERROR(VLOOKUP($A17,Hoja3!$A$3:$F$6000,4,FALSE),"")</f>
        <v>ETIQUETA IMPRESA GOLDEN UVA 2L</v>
      </c>
      <c r="K17" s="51">
        <v>150</v>
      </c>
      <c r="L17" s="52">
        <f>180+30</f>
        <v>210</v>
      </c>
      <c r="M17" s="52">
        <v>0</v>
      </c>
      <c r="N17" s="52">
        <v>60</v>
      </c>
      <c r="O17" s="52">
        <v>20</v>
      </c>
      <c r="P17" s="52">
        <f>15+65</f>
        <v>80</v>
      </c>
      <c r="Q17" s="52">
        <v>0</v>
      </c>
      <c r="R17" s="52">
        <v>0</v>
      </c>
      <c r="S17" s="52">
        <v>20</v>
      </c>
      <c r="T17" s="52">
        <v>15</v>
      </c>
      <c r="U17" s="52">
        <v>0</v>
      </c>
      <c r="V17" s="52">
        <f>20+10</f>
        <v>30</v>
      </c>
      <c r="W17" s="52">
        <v>0</v>
      </c>
      <c r="X17" s="52">
        <v>30</v>
      </c>
      <c r="Y17" s="52">
        <v>0</v>
      </c>
      <c r="Z17" s="52">
        <v>0</v>
      </c>
      <c r="AA17" s="52">
        <v>0</v>
      </c>
      <c r="AB17" s="52">
        <v>0</v>
      </c>
      <c r="AC17" s="52">
        <v>0</v>
      </c>
      <c r="AD17" s="36">
        <f t="shared" si="0"/>
        <v>465</v>
      </c>
      <c r="AE17" s="53">
        <v>39.6</v>
      </c>
      <c r="AF17" s="36">
        <f t="shared" si="1"/>
        <v>504.6</v>
      </c>
      <c r="AG17" s="54">
        <f t="shared" si="2"/>
        <v>0.35041666666666671</v>
      </c>
      <c r="AH17" s="35">
        <f t="shared" si="3"/>
        <v>7.8478002378121289E-2</v>
      </c>
      <c r="AI17" s="36">
        <v>10500</v>
      </c>
      <c r="AJ17" s="49">
        <v>21</v>
      </c>
      <c r="AK17" s="49">
        <v>1010</v>
      </c>
      <c r="AL17" s="36">
        <f>IF(AM17=0,0,(+AI17*AK17/1000))</f>
        <v>10605</v>
      </c>
      <c r="AM17" s="29">
        <v>228.5</v>
      </c>
      <c r="AN17" s="55">
        <v>7</v>
      </c>
      <c r="AO17" s="133">
        <v>0</v>
      </c>
      <c r="AP17" s="133">
        <f>13+13</f>
        <v>26</v>
      </c>
      <c r="AQ17" s="133">
        <v>0</v>
      </c>
      <c r="AR17" s="133">
        <v>0</v>
      </c>
      <c r="AS17" s="133">
        <v>0</v>
      </c>
      <c r="AT17" s="133">
        <v>13</v>
      </c>
      <c r="AU17" s="133">
        <f>10+18+16+190</f>
        <v>234</v>
      </c>
      <c r="AV17" s="57">
        <f t="shared" si="5"/>
        <v>273</v>
      </c>
      <c r="AW17" s="37">
        <f t="shared" si="6"/>
        <v>237.2</v>
      </c>
      <c r="AX17" s="58">
        <v>0</v>
      </c>
      <c r="AY17" s="58">
        <v>0</v>
      </c>
      <c r="AZ17" s="36">
        <v>0</v>
      </c>
      <c r="BA17" s="36">
        <v>0</v>
      </c>
      <c r="BB17" s="38">
        <v>0</v>
      </c>
      <c r="BC17" s="53">
        <v>0</v>
      </c>
      <c r="BD17" s="53">
        <f>11+12</f>
        <v>23</v>
      </c>
      <c r="BE17" s="53">
        <v>0</v>
      </c>
      <c r="BF17" s="53">
        <v>0</v>
      </c>
      <c r="BG17" s="53">
        <v>0</v>
      </c>
      <c r="BH17" s="53">
        <v>12</v>
      </c>
      <c r="BI17" s="53">
        <f>8+14+11+176</f>
        <v>209</v>
      </c>
      <c r="BJ17" s="57">
        <f t="shared" si="7"/>
        <v>244</v>
      </c>
      <c r="BK17" s="291">
        <v>7034</v>
      </c>
      <c r="BL17" s="38">
        <f t="shared" si="8"/>
        <v>22.394761511977187</v>
      </c>
      <c r="BM17" s="132">
        <f t="shared" si="9"/>
        <v>1010</v>
      </c>
      <c r="BN17" s="59">
        <f t="shared" si="10"/>
        <v>7104.34</v>
      </c>
      <c r="BO17" s="166">
        <f>165-5.9</f>
        <v>159.1</v>
      </c>
      <c r="BP17" s="53">
        <v>0</v>
      </c>
      <c r="BQ17" s="53">
        <v>0</v>
      </c>
      <c r="BR17" s="133">
        <f t="shared" si="11"/>
        <v>0</v>
      </c>
      <c r="BS17" s="133">
        <f t="shared" si="12"/>
        <v>29</v>
      </c>
      <c r="BT17" s="58">
        <f t="shared" si="13"/>
        <v>29</v>
      </c>
      <c r="BU17" s="38">
        <f t="shared" si="14"/>
        <v>177.62626262626262</v>
      </c>
      <c r="BV17" s="38">
        <f t="shared" si="15"/>
        <v>13.939754260800633</v>
      </c>
      <c r="BW17" s="36">
        <f t="shared" si="16"/>
        <v>3466</v>
      </c>
      <c r="BX17" s="35">
        <f t="shared" si="17"/>
        <v>0.49274950241683252</v>
      </c>
      <c r="BY17" s="59">
        <f t="shared" si="18"/>
        <v>3500.66</v>
      </c>
      <c r="BZ17" s="35">
        <f t="shared" si="19"/>
        <v>0.49274950241683252</v>
      </c>
      <c r="CA17" s="38">
        <f t="shared" si="20"/>
        <v>78.099999999999994</v>
      </c>
      <c r="CB17" s="35">
        <f t="shared" si="21"/>
        <v>0.49088623507228157</v>
      </c>
      <c r="CC17" s="38">
        <v>0</v>
      </c>
      <c r="CD17" s="38">
        <v>0</v>
      </c>
      <c r="CE17" s="60" t="s">
        <v>203</v>
      </c>
      <c r="CF17" s="146">
        <f t="shared" si="22"/>
        <v>4.0820118406495185</v>
      </c>
      <c r="CG17" s="157" t="s">
        <v>132</v>
      </c>
      <c r="CH17" s="49">
        <v>5</v>
      </c>
      <c r="CI17" s="160">
        <v>3500</v>
      </c>
      <c r="CJ17" s="161">
        <f t="shared" si="23"/>
        <v>34</v>
      </c>
      <c r="CK17" s="157" t="str" cm="1">
        <f t="array" ref="CK17">_xlfn.IFS(CJ17&gt;0,"CUMPLE",CJ17&lt;0,"NO CUMPLE",CJ17="","")</f>
        <v>CUMPLE</v>
      </c>
      <c r="CL17" s="184">
        <v>46111</v>
      </c>
      <c r="CM17" s="49" t="str" cm="1">
        <f t="array" ref="CM17">_xlfn.IFS(CL17-C17 &gt; 0,"CUMPLE",CL17-C17 &lt; 0,"NO CUMPLE")</f>
        <v>NO CUMPLE</v>
      </c>
      <c r="CN17" s="132">
        <v>7000</v>
      </c>
      <c r="CO17" s="132">
        <f t="shared" si="24"/>
        <v>34</v>
      </c>
      <c r="CP17" s="49">
        <v>900</v>
      </c>
      <c r="CQ17" s="49" t="s">
        <v>147</v>
      </c>
      <c r="CR17" s="193" t="s">
        <v>146</v>
      </c>
    </row>
    <row r="18" spans="1:96" s="61" customFormat="1" ht="21.75" customHeight="1" x14ac:dyDescent="0.25">
      <c r="A18" s="47" t="s">
        <v>204</v>
      </c>
      <c r="B18" s="34" t="s">
        <v>196</v>
      </c>
      <c r="C18" s="31">
        <v>46118</v>
      </c>
      <c r="D18" s="48" t="str">
        <f>IFERROR(VLOOKUP($A18,Hoja3!$A$3:$F$6000,2,FALSE),"")</f>
        <v>TXPCGU023A001</v>
      </c>
      <c r="E18" s="64">
        <v>16597</v>
      </c>
      <c r="F18" s="134" t="str">
        <f>IFERROR(VLOOKUP($A18,Hoja3!$A$3:$F$6000,6,FALSE),"")</f>
        <v>CORTE</v>
      </c>
      <c r="G18" s="49">
        <v>1</v>
      </c>
      <c r="H18" s="48" t="str">
        <f>IFERROR(VLOOKUP($A18,Hoja3!$A$3:$F$6000,5,FALSE),"")</f>
        <v>CX</v>
      </c>
      <c r="I18" s="135" t="str">
        <f>IFERROR(VLOOKUP($A18,Hoja3!$A$3:$F$6000,3,FALSE),"")</f>
        <v xml:space="preserve">PEPSI-COLA VENEZUELA, C.A. </v>
      </c>
      <c r="J18" s="50" t="str">
        <f>IFERROR(VLOOKUP($A18,Hoja3!$A$3:$F$6000,4,FALSE),"")</f>
        <v>ETIQUETA IMPRESA GOLDEN UVA 2L</v>
      </c>
      <c r="K18" s="51">
        <v>150</v>
      </c>
      <c r="L18" s="52">
        <v>0</v>
      </c>
      <c r="M18" s="52">
        <v>0</v>
      </c>
      <c r="N18" s="52">
        <v>0</v>
      </c>
      <c r="O18" s="52">
        <v>0</v>
      </c>
      <c r="P18" s="52">
        <v>0</v>
      </c>
      <c r="Q18" s="52">
        <v>0</v>
      </c>
      <c r="R18" s="61">
        <v>0</v>
      </c>
      <c r="S18" s="52">
        <f>15+5</f>
        <v>20</v>
      </c>
      <c r="T18" s="52">
        <v>0</v>
      </c>
      <c r="U18" s="52">
        <v>0</v>
      </c>
      <c r="V18" s="52">
        <v>0</v>
      </c>
      <c r="W18" s="52">
        <v>0</v>
      </c>
      <c r="X18" s="52">
        <v>0</v>
      </c>
      <c r="Y18" s="52">
        <v>0</v>
      </c>
      <c r="Z18" s="52">
        <v>0</v>
      </c>
      <c r="AA18" s="52">
        <v>0</v>
      </c>
      <c r="AB18" s="52">
        <v>0</v>
      </c>
      <c r="AC18" s="52">
        <v>0</v>
      </c>
      <c r="AD18" s="36">
        <f t="shared" si="0"/>
        <v>20</v>
      </c>
      <c r="AE18" s="53">
        <v>45</v>
      </c>
      <c r="AF18" s="36">
        <f t="shared" si="1"/>
        <v>65</v>
      </c>
      <c r="AG18" s="54">
        <f t="shared" si="2"/>
        <v>4.5138888888888888E-2</v>
      </c>
      <c r="AH18" s="35">
        <f t="shared" si="3"/>
        <v>0.69230769230769229</v>
      </c>
      <c r="AI18" s="36">
        <v>8300</v>
      </c>
      <c r="AJ18" s="49">
        <v>21</v>
      </c>
      <c r="AK18" s="49">
        <v>1010</v>
      </c>
      <c r="AL18" s="36">
        <f t="shared" si="4"/>
        <v>8383</v>
      </c>
      <c r="AM18" s="29">
        <v>184</v>
      </c>
      <c r="AN18" s="55">
        <v>7</v>
      </c>
      <c r="AO18" s="133">
        <v>0</v>
      </c>
      <c r="AP18" s="53">
        <f>11+12</f>
        <v>23</v>
      </c>
      <c r="AQ18" s="133">
        <v>0</v>
      </c>
      <c r="AR18" s="133">
        <v>0</v>
      </c>
      <c r="AS18" s="133">
        <v>0</v>
      </c>
      <c r="AT18" s="53">
        <v>12</v>
      </c>
      <c r="AU18" s="133">
        <f>8+14+11+176</f>
        <v>209</v>
      </c>
      <c r="AV18" s="57">
        <f t="shared" si="5"/>
        <v>244</v>
      </c>
      <c r="AW18" s="37">
        <f t="shared" si="6"/>
        <v>192.7</v>
      </c>
      <c r="AX18" s="58">
        <v>0</v>
      </c>
      <c r="AY18" s="58">
        <v>0</v>
      </c>
      <c r="AZ18" s="36">
        <v>0</v>
      </c>
      <c r="BA18" s="36">
        <v>0</v>
      </c>
      <c r="BB18" s="38">
        <v>0</v>
      </c>
      <c r="BC18" s="133">
        <v>0</v>
      </c>
      <c r="BD18" s="133">
        <f>9+11</f>
        <v>20</v>
      </c>
      <c r="BE18" s="133">
        <v>0</v>
      </c>
      <c r="BF18" s="133">
        <v>0</v>
      </c>
      <c r="BG18" s="133">
        <v>0</v>
      </c>
      <c r="BH18" s="133">
        <v>11</v>
      </c>
      <c r="BI18" s="133">
        <f>6+10+6+162</f>
        <v>184</v>
      </c>
      <c r="BJ18" s="57">
        <f t="shared" si="7"/>
        <v>215</v>
      </c>
      <c r="BK18" s="291">
        <v>8000</v>
      </c>
      <c r="BL18" s="38">
        <f t="shared" si="8"/>
        <v>23.762376237623762</v>
      </c>
      <c r="BM18" s="132">
        <f t="shared" si="9"/>
        <v>1010</v>
      </c>
      <c r="BN18" s="59">
        <f t="shared" si="10"/>
        <v>8080</v>
      </c>
      <c r="BO18" s="158">
        <v>192</v>
      </c>
      <c r="BP18" s="58">
        <v>0</v>
      </c>
      <c r="BQ18" s="58">
        <v>0</v>
      </c>
      <c r="BR18" s="133">
        <f t="shared" si="11"/>
        <v>0</v>
      </c>
      <c r="BS18" s="133">
        <f t="shared" si="12"/>
        <v>29</v>
      </c>
      <c r="BT18" s="58">
        <f t="shared" si="13"/>
        <v>29</v>
      </c>
      <c r="BU18" s="38">
        <f t="shared" si="14"/>
        <v>177.77777777777777</v>
      </c>
      <c r="BV18" s="38">
        <f t="shared" si="15"/>
        <v>123.07692307692308</v>
      </c>
      <c r="BW18" s="36">
        <f t="shared" si="16"/>
        <v>300</v>
      </c>
      <c r="BX18" s="35">
        <f t="shared" si="17"/>
        <v>3.7499999999999999E-2</v>
      </c>
      <c r="BY18" s="59">
        <f t="shared" si="18"/>
        <v>303</v>
      </c>
      <c r="BZ18" s="35">
        <f t="shared" si="19"/>
        <v>3.7499999999999999E-2</v>
      </c>
      <c r="CA18" s="38">
        <f t="shared" si="20"/>
        <v>0.69999999999998863</v>
      </c>
      <c r="CB18" s="35">
        <f t="shared" si="21"/>
        <v>3.645833333333274E-3</v>
      </c>
      <c r="CC18" s="38">
        <v>0</v>
      </c>
      <c r="CD18" s="38">
        <v>0</v>
      </c>
      <c r="CE18" s="60" t="s">
        <v>205</v>
      </c>
      <c r="CF18" s="146">
        <f t="shared" si="22"/>
        <v>3.5891089108910892</v>
      </c>
      <c r="CG18" s="157" t="s">
        <v>132</v>
      </c>
      <c r="CH18" s="49">
        <v>0</v>
      </c>
      <c r="CI18" s="160">
        <v>3500</v>
      </c>
      <c r="CJ18" s="161">
        <f t="shared" si="23"/>
        <v>3200</v>
      </c>
      <c r="CK18" s="157" t="str" cm="1">
        <f t="array" ref="CK18">_xlfn.IFS(CJ18&gt;0,"CUMPLE",CJ18&lt;0,"NO CUMPLE",CJ18="","")</f>
        <v>CUMPLE</v>
      </c>
      <c r="CL18" s="184">
        <v>46111</v>
      </c>
      <c r="CM18" s="49" t="str" cm="1">
        <f t="array" ref="CM18">_xlfn.IFS(CL18-C18 &gt; 0,"CUMPLE",CL18-A18 &lt; 0,"NO CUMPLE")</f>
        <v>NO CUMPLE</v>
      </c>
      <c r="CN18" s="132">
        <v>7000</v>
      </c>
      <c r="CO18" s="132">
        <f t="shared" si="24"/>
        <v>1000</v>
      </c>
      <c r="CP18" s="49">
        <v>0</v>
      </c>
      <c r="CQ18" s="49" t="s">
        <v>147</v>
      </c>
      <c r="CR18" s="193" t="s">
        <v>146</v>
      </c>
    </row>
    <row r="19" spans="1:96" s="61" customFormat="1" ht="21.75" customHeight="1" x14ac:dyDescent="0.25">
      <c r="A19" s="194" t="s">
        <v>206</v>
      </c>
      <c r="B19" s="34" t="s">
        <v>196</v>
      </c>
      <c r="C19" s="31">
        <v>46118</v>
      </c>
      <c r="D19" s="31" t="str">
        <f>IFERROR(VLOOKUP($A19,Hoja3!$A$3:$F$6000,2,FALSE),"")</f>
        <v>TXDNTP066C001</v>
      </c>
      <c r="E19" s="64">
        <v>16547</v>
      </c>
      <c r="F19" s="49" t="str">
        <f>IFERROR(VLOOKUP($A19,Hoja3!$A$3:$F$6000,6,FALSE),"")</f>
        <v>LAMINACION</v>
      </c>
      <c r="G19" s="49">
        <v>1</v>
      </c>
      <c r="H19" s="31" t="str">
        <f>IFERROR(VLOOKUP($A19,Hoja3!$A$3:$F$6000,5,FALSE),"")</f>
        <v>CX</v>
      </c>
      <c r="I19" s="196" t="str">
        <f>IFERROR(VLOOKUP($A19,Hoja3!$A$3:$F$6000,3,FALSE),"")</f>
        <v>DISTRIBUIDORA NACIONAL 2000, C.A.</v>
      </c>
      <c r="J19" s="197" t="str">
        <f>IFERROR(VLOOKUP($A19,Hoja3!$A$3:$F$6000,4,FALSE),"")</f>
        <v>LAMINACION IMPRESA CAFÉ ANZOATEGUI TOSTADO Y MOLIDO PREMIUM 500g</v>
      </c>
      <c r="K19" s="159">
        <v>330</v>
      </c>
      <c r="L19" s="49">
        <f>30+60+30</f>
        <v>120</v>
      </c>
      <c r="M19" s="49">
        <v>70</v>
      </c>
      <c r="N19" s="49">
        <v>30</v>
      </c>
      <c r="O19" s="49">
        <v>20</v>
      </c>
      <c r="P19" s="49">
        <v>20</v>
      </c>
      <c r="Q19" s="49">
        <v>0</v>
      </c>
      <c r="R19" s="49">
        <v>0</v>
      </c>
      <c r="S19" s="49">
        <f>20+20</f>
        <v>40</v>
      </c>
      <c r="T19" s="49">
        <v>0</v>
      </c>
      <c r="U19" s="49">
        <v>0</v>
      </c>
      <c r="V19" s="49">
        <f>15</f>
        <v>15</v>
      </c>
      <c r="W19" s="49">
        <v>0</v>
      </c>
      <c r="X19" s="49">
        <v>0</v>
      </c>
      <c r="Y19" s="49">
        <v>0</v>
      </c>
      <c r="Z19" s="49">
        <v>0</v>
      </c>
      <c r="AA19" s="49">
        <v>0</v>
      </c>
      <c r="AB19" s="49">
        <v>0</v>
      </c>
      <c r="AC19" s="49">
        <v>0</v>
      </c>
      <c r="AD19" s="36">
        <f t="shared" si="0"/>
        <v>315</v>
      </c>
      <c r="AE19" s="198">
        <v>90</v>
      </c>
      <c r="AF19" s="132">
        <f t="shared" si="1"/>
        <v>405</v>
      </c>
      <c r="AG19" s="199">
        <f t="shared" si="2"/>
        <v>0.28125</v>
      </c>
      <c r="AH19" s="200">
        <f t="shared" si="3"/>
        <v>0.22222222222222221</v>
      </c>
      <c r="AI19" s="132">
        <v>21200</v>
      </c>
      <c r="AJ19" s="49">
        <v>18</v>
      </c>
      <c r="AK19" s="49">
        <v>1000</v>
      </c>
      <c r="AL19" s="36">
        <f t="shared" si="4"/>
        <v>21200</v>
      </c>
      <c r="AM19" s="29">
        <v>387</v>
      </c>
      <c r="AN19" s="195">
        <v>6</v>
      </c>
      <c r="AO19" s="201">
        <v>50</v>
      </c>
      <c r="AP19" s="198">
        <v>0</v>
      </c>
      <c r="AQ19" s="201">
        <v>25</v>
      </c>
      <c r="AR19" s="201">
        <v>16</v>
      </c>
      <c r="AS19" s="201">
        <v>0</v>
      </c>
      <c r="AT19" s="198">
        <v>10</v>
      </c>
      <c r="AU19" s="201">
        <f>22+15</f>
        <v>37</v>
      </c>
      <c r="AV19" s="57">
        <f t="shared" si="5"/>
        <v>138</v>
      </c>
      <c r="AW19" s="202">
        <f t="shared" si="6"/>
        <v>400.4</v>
      </c>
      <c r="AX19" s="64">
        <v>0</v>
      </c>
      <c r="AY19" s="64">
        <v>0</v>
      </c>
      <c r="AZ19" s="132">
        <v>0</v>
      </c>
      <c r="BA19" s="132">
        <v>0</v>
      </c>
      <c r="BB19" s="29">
        <v>0</v>
      </c>
      <c r="BC19" s="201">
        <v>40</v>
      </c>
      <c r="BD19" s="201">
        <v>0</v>
      </c>
      <c r="BE19" s="201">
        <v>21</v>
      </c>
      <c r="BF19" s="201">
        <v>8</v>
      </c>
      <c r="BG19" s="201">
        <v>0</v>
      </c>
      <c r="BH19" s="201">
        <v>7</v>
      </c>
      <c r="BI19" s="201">
        <f>13+11</f>
        <v>24</v>
      </c>
      <c r="BJ19" s="57">
        <f t="shared" si="7"/>
        <v>100</v>
      </c>
      <c r="BK19" s="291">
        <v>17264</v>
      </c>
      <c r="BL19" s="29">
        <f t="shared" si="8"/>
        <v>18.75</v>
      </c>
      <c r="BM19" s="132">
        <f t="shared" si="9"/>
        <v>1000</v>
      </c>
      <c r="BN19" s="203">
        <f t="shared" si="10"/>
        <v>17264</v>
      </c>
      <c r="BO19" s="158">
        <f>345-21.3</f>
        <v>323.7</v>
      </c>
      <c r="BP19" s="64">
        <v>0</v>
      </c>
      <c r="BQ19" s="64">
        <v>0</v>
      </c>
      <c r="BR19" s="133">
        <f t="shared" si="11"/>
        <v>10</v>
      </c>
      <c r="BS19" s="133">
        <f t="shared" si="12"/>
        <v>28</v>
      </c>
      <c r="BT19" s="58">
        <f t="shared" si="13"/>
        <v>38</v>
      </c>
      <c r="BU19" s="29">
        <f t="shared" si="14"/>
        <v>191.82222222222222</v>
      </c>
      <c r="BV19" s="29">
        <f t="shared" si="15"/>
        <v>42.627160493827162</v>
      </c>
      <c r="BW19" s="132">
        <f t="shared" si="16"/>
        <v>3936</v>
      </c>
      <c r="BX19" s="200">
        <f t="shared" si="17"/>
        <v>0.22798887859128822</v>
      </c>
      <c r="BY19" s="203">
        <f t="shared" si="18"/>
        <v>3936</v>
      </c>
      <c r="BZ19" s="200">
        <f t="shared" si="19"/>
        <v>0.22798887859128822</v>
      </c>
      <c r="CA19" s="29">
        <f t="shared" si="20"/>
        <v>76.699999999999989</v>
      </c>
      <c r="CB19" s="200">
        <f t="shared" si="21"/>
        <v>0.23694779116465861</v>
      </c>
      <c r="CC19" s="29">
        <v>0</v>
      </c>
      <c r="CD19" s="29">
        <v>0</v>
      </c>
      <c r="CE19" s="60" t="s">
        <v>207</v>
      </c>
      <c r="CF19" s="146">
        <f t="shared" si="22"/>
        <v>2.2011121408711771</v>
      </c>
      <c r="CG19" s="157" t="s">
        <v>132</v>
      </c>
      <c r="CH19" s="49">
        <v>1</v>
      </c>
      <c r="CI19" s="160">
        <v>3500</v>
      </c>
      <c r="CJ19" s="161">
        <f t="shared" si="23"/>
        <v>-436</v>
      </c>
      <c r="CK19" s="157" t="str" cm="1">
        <f t="array" ref="CK19">_xlfn.IFS(CJ19&gt;0,"CUMPLE",CJ19&lt;0,"NO CUMPLE",CJ19="","")</f>
        <v>NO CUMPLE</v>
      </c>
      <c r="CL19" s="184">
        <v>46143</v>
      </c>
      <c r="CM19" s="49" t="str" cm="1">
        <f t="array" ref="CM19">_xlfn.IFS(CL19-C19 &gt; 0,"CUMPLE",CL19-A19 &lt; 0,"NO CUMPLE")</f>
        <v>CUMPLE</v>
      </c>
      <c r="CN19" s="132">
        <v>18000</v>
      </c>
      <c r="CO19" s="132">
        <f t="shared" si="24"/>
        <v>-736</v>
      </c>
      <c r="CP19" s="49">
        <v>1200</v>
      </c>
      <c r="CQ19" s="49" t="s">
        <v>147</v>
      </c>
      <c r="CR19" s="204" t="s">
        <v>155</v>
      </c>
    </row>
    <row r="20" spans="1:96" s="61" customFormat="1" ht="23.25" customHeight="1" x14ac:dyDescent="0.25">
      <c r="A20" s="47" t="s">
        <v>208</v>
      </c>
      <c r="B20" s="34" t="s">
        <v>196</v>
      </c>
      <c r="C20" s="31">
        <v>46119</v>
      </c>
      <c r="D20" s="48" t="str">
        <f>IFERROR(VLOOKUP($A20,Hoja3!$A$3:$F$6000,2,FALSE),"")</f>
        <v>TMAHSC083C003</v>
      </c>
      <c r="E20" s="64">
        <v>16567</v>
      </c>
      <c r="F20" s="134" t="str">
        <f>IFERROR(VLOOKUP($A20,Hoja3!$A$3:$F$6000,6,FALSE),"")</f>
        <v>LAMINACION</v>
      </c>
      <c r="G20" s="49">
        <v>1</v>
      </c>
      <c r="H20" s="48" t="str">
        <f>IFERROR(VLOOKUP($A20,Hoja3!$A$3:$F$6000,5,FALSE),"")</f>
        <v>MCL</v>
      </c>
      <c r="I20" s="135" t="str">
        <f>IFERROR(VLOOKUP($A20,Hoja3!$A$3:$F$6000,3,FALSE),"")</f>
        <v>ALIMENTOS HEINZ, C.A.</v>
      </c>
      <c r="J20" s="50" t="str">
        <f>IFERROR(VLOOKUP($A20,Hoja3!$A$3:$F$6000,4,FALSE),"")</f>
        <v>LAMINACION IMPRESA GELATINA SONRISSA FRAMBUESA 132g.</v>
      </c>
      <c r="K20" s="51">
        <v>1800</v>
      </c>
      <c r="L20" s="52">
        <f>30+60+25</f>
        <v>115</v>
      </c>
      <c r="M20" s="52">
        <v>0</v>
      </c>
      <c r="N20" s="52">
        <v>50</v>
      </c>
      <c r="O20" s="52">
        <v>0</v>
      </c>
      <c r="P20" s="52">
        <v>0</v>
      </c>
      <c r="Q20" s="52">
        <v>0</v>
      </c>
      <c r="R20" s="52">
        <v>0</v>
      </c>
      <c r="S20" s="52">
        <v>10</v>
      </c>
      <c r="T20" s="52">
        <v>10</v>
      </c>
      <c r="U20" s="52">
        <v>0</v>
      </c>
      <c r="V20" s="52">
        <v>0</v>
      </c>
      <c r="W20" s="52">
        <v>0</v>
      </c>
      <c r="X20" s="52">
        <v>0</v>
      </c>
      <c r="Y20" s="52">
        <v>0</v>
      </c>
      <c r="Z20" s="52">
        <v>355</v>
      </c>
      <c r="AA20" s="52">
        <v>25</v>
      </c>
      <c r="AB20" s="52">
        <v>0</v>
      </c>
      <c r="AC20" s="52">
        <v>0</v>
      </c>
      <c r="AD20" s="36">
        <f t="shared" si="0"/>
        <v>565</v>
      </c>
      <c r="AE20" s="53">
        <v>95.4</v>
      </c>
      <c r="AF20" s="36">
        <f t="shared" si="1"/>
        <v>660.4</v>
      </c>
      <c r="AG20" s="54">
        <f t="shared" si="2"/>
        <v>0.45861111111111108</v>
      </c>
      <c r="AH20" s="35">
        <f t="shared" si="3"/>
        <v>0.14445790430042399</v>
      </c>
      <c r="AI20" s="36">
        <v>23200</v>
      </c>
      <c r="AJ20" s="49">
        <v>18</v>
      </c>
      <c r="AK20" s="49">
        <v>1000</v>
      </c>
      <c r="AL20" s="36">
        <f t="shared" si="4"/>
        <v>23200</v>
      </c>
      <c r="AM20" s="29">
        <v>432.7</v>
      </c>
      <c r="AN20" s="55">
        <v>6</v>
      </c>
      <c r="AO20" s="133">
        <v>60</v>
      </c>
      <c r="AP20" s="133">
        <v>17</v>
      </c>
      <c r="AQ20" s="133">
        <v>30</v>
      </c>
      <c r="AR20" s="133">
        <v>16</v>
      </c>
      <c r="AS20" s="133">
        <v>20</v>
      </c>
      <c r="AT20" s="53">
        <v>0</v>
      </c>
      <c r="AU20" s="133">
        <v>13</v>
      </c>
      <c r="AV20" s="57">
        <f t="shared" si="5"/>
        <v>156</v>
      </c>
      <c r="AW20" s="37">
        <f t="shared" si="6"/>
        <v>458.8</v>
      </c>
      <c r="AX20" s="58">
        <v>0</v>
      </c>
      <c r="AY20" s="58">
        <v>0</v>
      </c>
      <c r="AZ20" s="36">
        <v>0</v>
      </c>
      <c r="BA20" s="36">
        <v>0</v>
      </c>
      <c r="BB20" s="38">
        <v>0</v>
      </c>
      <c r="BC20" s="133">
        <v>30</v>
      </c>
      <c r="BD20" s="53">
        <v>14</v>
      </c>
      <c r="BE20" s="53">
        <v>9</v>
      </c>
      <c r="BF20" s="53">
        <v>10</v>
      </c>
      <c r="BG20" s="53">
        <v>17</v>
      </c>
      <c r="BH20" s="133">
        <v>0</v>
      </c>
      <c r="BI20" s="133">
        <v>9</v>
      </c>
      <c r="BJ20" s="57">
        <f t="shared" si="7"/>
        <v>89</v>
      </c>
      <c r="BK20" s="291">
        <v>21008</v>
      </c>
      <c r="BL20" s="38">
        <f t="shared" si="8"/>
        <v>19.040365575019042</v>
      </c>
      <c r="BM20" s="132">
        <f t="shared" si="9"/>
        <v>1000</v>
      </c>
      <c r="BN20" s="59">
        <f t="shared" si="10"/>
        <v>21008</v>
      </c>
      <c r="BO20" s="158">
        <f>418.6-18.6</f>
        <v>400</v>
      </c>
      <c r="BP20" s="58">
        <v>0</v>
      </c>
      <c r="BQ20" s="58">
        <v>0</v>
      </c>
      <c r="BR20" s="133">
        <f t="shared" si="11"/>
        <v>30</v>
      </c>
      <c r="BS20" s="133">
        <f t="shared" si="12"/>
        <v>37</v>
      </c>
      <c r="BT20" s="58">
        <f t="shared" si="13"/>
        <v>67</v>
      </c>
      <c r="BU20" s="38">
        <f t="shared" si="14"/>
        <v>220.20964360587001</v>
      </c>
      <c r="BV20" s="38">
        <f t="shared" si="15"/>
        <v>31.811023622047244</v>
      </c>
      <c r="BW20" s="36">
        <f t="shared" si="16"/>
        <v>2192</v>
      </c>
      <c r="BX20" s="35">
        <f t="shared" si="17"/>
        <v>0.10434120335110435</v>
      </c>
      <c r="BY20" s="59">
        <f t="shared" si="18"/>
        <v>2192</v>
      </c>
      <c r="BZ20" s="35">
        <f t="shared" si="19"/>
        <v>0.10434120335110435</v>
      </c>
      <c r="CA20" s="38">
        <f t="shared" si="20"/>
        <v>58.800000000000011</v>
      </c>
      <c r="CB20" s="35">
        <f t="shared" si="21"/>
        <v>0.14700000000000002</v>
      </c>
      <c r="CC20" s="38">
        <v>0</v>
      </c>
      <c r="CD20" s="38">
        <v>0</v>
      </c>
      <c r="CE20" s="60" t="s">
        <v>209</v>
      </c>
      <c r="CF20" s="146">
        <f t="shared" si="22"/>
        <v>3.1892612338156892</v>
      </c>
      <c r="CG20" s="157" t="s">
        <v>131</v>
      </c>
      <c r="CH20" s="49">
        <v>1</v>
      </c>
      <c r="CI20" s="160">
        <v>3500</v>
      </c>
      <c r="CJ20" s="161">
        <f t="shared" si="23"/>
        <v>1308</v>
      </c>
      <c r="CK20" s="157" t="str" cm="1">
        <f t="array" ref="CK20">_xlfn.IFS(CJ20&gt;0,"CUMPLE",CJ20&lt;0,"NO CUMPLE",CJ20="","")</f>
        <v>CUMPLE</v>
      </c>
      <c r="CL20" s="184">
        <v>46108</v>
      </c>
      <c r="CM20" s="49" t="str" cm="1">
        <f t="array" ref="CM20">_xlfn.IFS(CL20-C20 &gt; 0,"CUMPLE",CL20-A20 &lt; 0,"NO CUMPLE")</f>
        <v>NO CUMPLE</v>
      </c>
      <c r="CN20" s="132">
        <v>21500</v>
      </c>
      <c r="CO20" s="132">
        <f t="shared" si="24"/>
        <v>-492</v>
      </c>
      <c r="CP20" s="49">
        <v>1200</v>
      </c>
      <c r="CQ20" s="49" t="s">
        <v>157</v>
      </c>
      <c r="CR20" s="193" t="s">
        <v>158</v>
      </c>
    </row>
    <row r="21" spans="1:96" s="61" customFormat="1" ht="21.75" customHeight="1" x14ac:dyDescent="0.25">
      <c r="A21" s="47" t="s">
        <v>210</v>
      </c>
      <c r="B21" s="34" t="s">
        <v>196</v>
      </c>
      <c r="C21" s="31">
        <v>46120</v>
      </c>
      <c r="D21" s="48" t="str">
        <f>IFERROR(VLOOKUP($A21,Hoja3!$A$3:$F$6000,2,FALSE),"")</f>
        <v>TMAHSK086A002</v>
      </c>
      <c r="E21" s="64">
        <v>16565</v>
      </c>
      <c r="F21" s="134" t="str">
        <f>IFERROR(VLOOKUP($A21,Hoja3!$A$3:$F$6000,6,FALSE),"")</f>
        <v>LAMINACION</v>
      </c>
      <c r="G21" s="49">
        <v>1</v>
      </c>
      <c r="H21" s="48" t="str">
        <f>IFERROR(VLOOKUP($A21,Hoja3!$A$3:$F$6000,5,FALSE),"")</f>
        <v>MCL</v>
      </c>
      <c r="I21" s="135" t="str">
        <f>IFERROR(VLOOKUP($A21,Hoja3!$A$3:$F$6000,3,FALSE),"")</f>
        <v>ALIMENTOS HEINZ, C.A.</v>
      </c>
      <c r="J21" s="50" t="str">
        <f>IFERROR(VLOOKUP($A21,Hoja3!$A$3:$F$6000,4,FALSE),"")</f>
        <v>LAMINACION IMPRESA SACHET KETCHUP 10g (frente)</v>
      </c>
      <c r="K21" s="51">
        <v>4600</v>
      </c>
      <c r="L21" s="53">
        <v>27.5</v>
      </c>
      <c r="M21" s="52">
        <v>0</v>
      </c>
      <c r="N21" s="52">
        <f>76+5</f>
        <v>81</v>
      </c>
      <c r="O21" s="52">
        <v>0</v>
      </c>
      <c r="P21" s="52">
        <v>50</v>
      </c>
      <c r="Q21" s="52">
        <v>0</v>
      </c>
      <c r="R21" s="52">
        <v>0</v>
      </c>
      <c r="S21" s="52">
        <v>62</v>
      </c>
      <c r="T21" s="52">
        <v>10</v>
      </c>
      <c r="U21" s="52">
        <v>0</v>
      </c>
      <c r="V21" s="52">
        <v>0</v>
      </c>
      <c r="W21" s="52">
        <v>0</v>
      </c>
      <c r="X21" s="52">
        <v>10</v>
      </c>
      <c r="Y21" s="52">
        <v>0</v>
      </c>
      <c r="Z21" s="52">
        <v>70</v>
      </c>
      <c r="AA21" s="52">
        <v>20</v>
      </c>
      <c r="AB21" s="52">
        <v>0</v>
      </c>
      <c r="AC21" s="52">
        <v>0</v>
      </c>
      <c r="AD21" s="36">
        <f t="shared" si="0"/>
        <v>330.5</v>
      </c>
      <c r="AE21" s="53">
        <v>267</v>
      </c>
      <c r="AF21" s="36">
        <f t="shared" si="1"/>
        <v>597.5</v>
      </c>
      <c r="AG21" s="54">
        <f t="shared" si="2"/>
        <v>0.41493055555555558</v>
      </c>
      <c r="AH21" s="35">
        <f t="shared" si="3"/>
        <v>0.44686192468619246</v>
      </c>
      <c r="AI21" s="36">
        <f>111575/2</f>
        <v>55787.5</v>
      </c>
      <c r="AJ21" s="49">
        <v>17</v>
      </c>
      <c r="AK21" s="49">
        <v>990</v>
      </c>
      <c r="AL21" s="36">
        <f t="shared" si="4"/>
        <v>55229.625</v>
      </c>
      <c r="AM21" s="29">
        <f>1853/2</f>
        <v>926.5</v>
      </c>
      <c r="AN21" s="55">
        <v>6</v>
      </c>
      <c r="AO21" s="133">
        <v>430</v>
      </c>
      <c r="AP21" s="133">
        <v>0</v>
      </c>
      <c r="AQ21" s="133">
        <v>38</v>
      </c>
      <c r="AR21" s="133">
        <v>22</v>
      </c>
      <c r="AS21" s="133">
        <v>23</v>
      </c>
      <c r="AT21" s="133">
        <v>140</v>
      </c>
      <c r="AU21" s="133">
        <v>24</v>
      </c>
      <c r="AV21" s="57">
        <f t="shared" si="5"/>
        <v>677</v>
      </c>
      <c r="AW21" s="37">
        <f t="shared" si="6"/>
        <v>1047.5</v>
      </c>
      <c r="AX21" s="58">
        <v>0</v>
      </c>
      <c r="AY21" s="58">
        <v>0</v>
      </c>
      <c r="AZ21" s="36">
        <v>0</v>
      </c>
      <c r="BA21" s="36">
        <v>0</v>
      </c>
      <c r="BB21" s="38">
        <v>0</v>
      </c>
      <c r="BC21" s="133">
        <v>254</v>
      </c>
      <c r="BD21" s="133">
        <v>0</v>
      </c>
      <c r="BE21" s="53">
        <v>21</v>
      </c>
      <c r="BF21" s="53">
        <v>14</v>
      </c>
      <c r="BG21" s="53">
        <v>14</v>
      </c>
      <c r="BH21" s="133">
        <v>72</v>
      </c>
      <c r="BI21" s="133">
        <v>16</v>
      </c>
      <c r="BJ21" s="57">
        <f t="shared" si="7"/>
        <v>391</v>
      </c>
      <c r="BK21" s="291">
        <f>109930/2</f>
        <v>54965</v>
      </c>
      <c r="BL21" s="38">
        <f t="shared" si="8"/>
        <v>18.643636400390697</v>
      </c>
      <c r="BM21" s="132">
        <f t="shared" si="9"/>
        <v>990</v>
      </c>
      <c r="BN21" s="59">
        <f t="shared" si="10"/>
        <v>54415.35</v>
      </c>
      <c r="BO21" s="158">
        <f>2029/2</f>
        <v>1014.5</v>
      </c>
      <c r="BP21" s="58">
        <v>0</v>
      </c>
      <c r="BQ21" s="58">
        <v>0</v>
      </c>
      <c r="BR21" s="133">
        <f t="shared" si="11"/>
        <v>176</v>
      </c>
      <c r="BS21" s="133">
        <f t="shared" si="12"/>
        <v>110</v>
      </c>
      <c r="BT21" s="58">
        <f t="shared" si="13"/>
        <v>286</v>
      </c>
      <c r="BU21" s="38">
        <f t="shared" si="14"/>
        <v>205.86142322097379</v>
      </c>
      <c r="BV21" s="38">
        <f t="shared" si="15"/>
        <v>91.991631799163173</v>
      </c>
      <c r="BW21" s="36">
        <f t="shared" si="16"/>
        <v>822.5</v>
      </c>
      <c r="BX21" s="35">
        <f t="shared" si="17"/>
        <v>1.4964068043300282E-2</v>
      </c>
      <c r="BY21" s="59">
        <f t="shared" si="18"/>
        <v>814.27500000000146</v>
      </c>
      <c r="BZ21" s="35">
        <f t="shared" si="19"/>
        <v>1.4964068043300308E-2</v>
      </c>
      <c r="CA21" s="38">
        <f t="shared" si="20"/>
        <v>33</v>
      </c>
      <c r="CB21" s="35">
        <f t="shared" si="21"/>
        <v>3.2528339083292265E-2</v>
      </c>
      <c r="CC21" s="38">
        <v>0</v>
      </c>
      <c r="CD21" s="38">
        <v>0</v>
      </c>
      <c r="CE21" s="60" t="s">
        <v>212</v>
      </c>
      <c r="CF21" s="146">
        <f t="shared" si="22"/>
        <v>5.2558698970051649</v>
      </c>
      <c r="CG21" s="157" t="s">
        <v>131</v>
      </c>
      <c r="CH21" s="49">
        <v>1</v>
      </c>
      <c r="CI21" s="160">
        <v>3500</v>
      </c>
      <c r="CJ21" s="161">
        <f t="shared" si="23"/>
        <v>2677.5</v>
      </c>
      <c r="CK21" s="157" t="str" cm="1">
        <f t="array" ref="CK21">_xlfn.IFS(CJ21&gt;0,"CUMPLE",CJ21&lt;0,"NO CUMPLE",CJ21="","")</f>
        <v>CUMPLE</v>
      </c>
      <c r="CL21" s="184">
        <v>46094</v>
      </c>
      <c r="CM21" s="49" t="str" cm="1">
        <f t="array" ref="CM21">_xlfn.IFS(CL21-C21 &gt; 0,"CUMPLE",CL21-A21 &lt; 0,"NO CUMPLE")</f>
        <v>NO CUMPLE</v>
      </c>
      <c r="CN21" s="132">
        <v>55000</v>
      </c>
      <c r="CO21" s="132">
        <f t="shared" si="24"/>
        <v>-35</v>
      </c>
      <c r="CP21" s="49">
        <v>950</v>
      </c>
      <c r="CQ21" s="49" t="s">
        <v>179</v>
      </c>
      <c r="CR21" s="193" t="s">
        <v>182</v>
      </c>
    </row>
    <row r="22" spans="1:96" s="61" customFormat="1" ht="21.75" customHeight="1" x14ac:dyDescent="0.25">
      <c r="A22" s="47" t="s">
        <v>211</v>
      </c>
      <c r="B22" s="34" t="s">
        <v>196</v>
      </c>
      <c r="C22" s="31">
        <v>46119</v>
      </c>
      <c r="D22" s="48" t="str">
        <f>IFERROR(VLOOKUP($A22,Hoja3!$A$3:$F$6000,2,FALSE),"")</f>
        <v>TMAHSK086B003</v>
      </c>
      <c r="E22" s="64">
        <v>16565</v>
      </c>
      <c r="F22" s="134" t="str">
        <f>IFERROR(VLOOKUP($A22,Hoja3!$A$3:$F$6000,6,FALSE),"")</f>
        <v>LAMINACION</v>
      </c>
      <c r="G22" s="49">
        <v>0</v>
      </c>
      <c r="H22" s="48" t="str">
        <f>IFERROR(VLOOKUP($A22,Hoja3!$A$3:$F$6000,5,FALSE),"")</f>
        <v>MCL</v>
      </c>
      <c r="I22" s="135" t="str">
        <f>IFERROR(VLOOKUP($A22,Hoja3!$A$3:$F$6000,3,FALSE),"")</f>
        <v>ALIMENTOS HEINZ, C.A.</v>
      </c>
      <c r="J22" s="50" t="str">
        <f>IFERROR(VLOOKUP($A22,Hoja3!$A$3:$F$6000,4,FALSE),"")</f>
        <v>LAMINACION IMPRESA SACHET KETCHUP 10g (dorso)</v>
      </c>
      <c r="K22" s="51">
        <v>4600</v>
      </c>
      <c r="L22" s="53">
        <v>27.5</v>
      </c>
      <c r="M22" s="52">
        <v>0</v>
      </c>
      <c r="N22" s="52">
        <f>76+5</f>
        <v>81</v>
      </c>
      <c r="O22" s="52">
        <v>0</v>
      </c>
      <c r="P22" s="52">
        <f>20+15</f>
        <v>35</v>
      </c>
      <c r="Q22" s="52">
        <v>0</v>
      </c>
      <c r="R22" s="52">
        <v>0</v>
      </c>
      <c r="S22" s="52">
        <v>62</v>
      </c>
      <c r="T22" s="52">
        <v>10</v>
      </c>
      <c r="U22" s="52">
        <v>0</v>
      </c>
      <c r="V22" s="52">
        <v>0</v>
      </c>
      <c r="W22" s="52">
        <v>0</v>
      </c>
      <c r="X22" s="52">
        <v>10</v>
      </c>
      <c r="Y22" s="52">
        <v>0</v>
      </c>
      <c r="Z22" s="52">
        <v>70</v>
      </c>
      <c r="AA22" s="52">
        <v>25</v>
      </c>
      <c r="AB22" s="52">
        <v>0</v>
      </c>
      <c r="AC22" s="52">
        <v>0</v>
      </c>
      <c r="AD22" s="36">
        <f t="shared" si="0"/>
        <v>320.5</v>
      </c>
      <c r="AE22" s="53">
        <v>267</v>
      </c>
      <c r="AF22" s="36">
        <f t="shared" si="1"/>
        <v>587.5</v>
      </c>
      <c r="AG22" s="54">
        <f t="shared" si="2"/>
        <v>0.4079861111111111</v>
      </c>
      <c r="AH22" s="35">
        <f t="shared" si="3"/>
        <v>0.45446808510638298</v>
      </c>
      <c r="AI22" s="36">
        <v>55788</v>
      </c>
      <c r="AJ22" s="49">
        <v>17</v>
      </c>
      <c r="AK22" s="49">
        <v>990</v>
      </c>
      <c r="AL22" s="36">
        <f t="shared" si="4"/>
        <v>55230.12</v>
      </c>
      <c r="AM22" s="29">
        <v>926.5</v>
      </c>
      <c r="AN22" s="55">
        <v>6</v>
      </c>
      <c r="AO22" s="133">
        <v>254</v>
      </c>
      <c r="AP22" s="133">
        <v>0</v>
      </c>
      <c r="AQ22" s="133">
        <v>21</v>
      </c>
      <c r="AR22" s="133">
        <v>14</v>
      </c>
      <c r="AS22" s="133">
        <v>14</v>
      </c>
      <c r="AT22" s="133">
        <v>72</v>
      </c>
      <c r="AU22" s="133">
        <v>16</v>
      </c>
      <c r="AV22" s="57">
        <f t="shared" si="5"/>
        <v>391</v>
      </c>
      <c r="AW22" s="37">
        <f t="shared" si="6"/>
        <v>1047.5</v>
      </c>
      <c r="AX22" s="58">
        <v>0</v>
      </c>
      <c r="AY22" s="58">
        <v>0</v>
      </c>
      <c r="AZ22" s="36">
        <v>0</v>
      </c>
      <c r="BA22" s="36">
        <v>0</v>
      </c>
      <c r="BB22" s="38">
        <v>0</v>
      </c>
      <c r="BC22" s="133">
        <v>78</v>
      </c>
      <c r="BD22" s="133">
        <v>0</v>
      </c>
      <c r="BE22" s="53">
        <v>4</v>
      </c>
      <c r="BF22" s="53">
        <v>6</v>
      </c>
      <c r="BG22" s="53">
        <v>5</v>
      </c>
      <c r="BH22" s="133">
        <v>4</v>
      </c>
      <c r="BI22" s="133">
        <v>8</v>
      </c>
      <c r="BJ22" s="57">
        <f t="shared" si="7"/>
        <v>105</v>
      </c>
      <c r="BK22" s="291">
        <v>54965</v>
      </c>
      <c r="BL22" s="38">
        <f t="shared" si="8"/>
        <v>18.643636400390697</v>
      </c>
      <c r="BM22" s="132">
        <f t="shared" si="9"/>
        <v>990</v>
      </c>
      <c r="BN22" s="59">
        <f t="shared" si="10"/>
        <v>54415.35</v>
      </c>
      <c r="BO22" s="158">
        <v>1014.5</v>
      </c>
      <c r="BP22" s="58">
        <v>0</v>
      </c>
      <c r="BQ22" s="58">
        <v>0</v>
      </c>
      <c r="BR22" s="133">
        <f t="shared" si="11"/>
        <v>176</v>
      </c>
      <c r="BS22" s="133">
        <f t="shared" si="12"/>
        <v>110</v>
      </c>
      <c r="BT22" s="58">
        <f t="shared" si="13"/>
        <v>286</v>
      </c>
      <c r="BU22" s="38">
        <f t="shared" si="14"/>
        <v>205.86142322097379</v>
      </c>
      <c r="BV22" s="38">
        <f t="shared" si="15"/>
        <v>93.557446808510633</v>
      </c>
      <c r="BW22" s="36">
        <f t="shared" si="16"/>
        <v>823</v>
      </c>
      <c r="BX22" s="35">
        <f t="shared" si="17"/>
        <v>1.4973164741198945E-2</v>
      </c>
      <c r="BY22" s="59">
        <f t="shared" si="18"/>
        <v>814.77000000000407</v>
      </c>
      <c r="BZ22" s="35">
        <f t="shared" si="19"/>
        <v>1.4973164741199019E-2</v>
      </c>
      <c r="CA22" s="38">
        <f t="shared" si="20"/>
        <v>33</v>
      </c>
      <c r="CB22" s="35">
        <f t="shared" si="21"/>
        <v>3.2528339083292265E-2</v>
      </c>
      <c r="CC22" s="38">
        <v>0</v>
      </c>
      <c r="CD22" s="38">
        <v>0</v>
      </c>
      <c r="CE22" s="60" t="s">
        <v>212</v>
      </c>
      <c r="CF22" s="146">
        <f>IFERROR((BT22*1000)/BN22,"")</f>
        <v>5.2558698970051649</v>
      </c>
      <c r="CG22" s="157"/>
      <c r="CH22" s="49">
        <v>0</v>
      </c>
      <c r="CI22" s="160">
        <v>3500</v>
      </c>
      <c r="CJ22" s="161">
        <f>IF(BW22=0,"",CI22-BW22)</f>
        <v>2677</v>
      </c>
      <c r="CK22" s="157" t="str" cm="1">
        <f t="array" ref="CK22">_xlfn.IFS(CJ22&gt;0,"CUMPLE",CJ22&lt;0,"NO CUMPLE",CJ22="","")</f>
        <v>CUMPLE</v>
      </c>
      <c r="CL22" s="184">
        <v>46094</v>
      </c>
      <c r="CM22" s="49" t="str" cm="1">
        <f t="array" ref="CM22">_xlfn.IFS(CL22-C22 &gt; 0,"CUMPLE",CL22-A22 &lt; 0,"NO CUMPLE")</f>
        <v>NO CUMPLE</v>
      </c>
      <c r="CN22" s="132">
        <v>55000</v>
      </c>
      <c r="CO22" s="132">
        <f t="shared" si="24"/>
        <v>-35</v>
      </c>
      <c r="CP22" s="49">
        <v>950</v>
      </c>
      <c r="CQ22" s="49" t="s">
        <v>179</v>
      </c>
      <c r="CR22" s="193" t="s">
        <v>182</v>
      </c>
    </row>
    <row r="23" spans="1:96" s="61" customFormat="1" ht="21.75" customHeight="1" x14ac:dyDescent="0.25">
      <c r="A23" s="47" t="s">
        <v>216</v>
      </c>
      <c r="B23" s="34" t="s">
        <v>196</v>
      </c>
      <c r="C23" s="31">
        <v>46120</v>
      </c>
      <c r="D23" s="48" t="str">
        <f>IFERROR(VLOOKUP($A23,Hoja3!$A$3:$F$6000,2,FALSE),"")</f>
        <v>TXAMMA040A001</v>
      </c>
      <c r="E23" s="64">
        <v>16614</v>
      </c>
      <c r="F23" s="134" t="str">
        <f>IFERROR(VLOOKUP($A23,Hoja3!$A$3:$F$6000,6,FALSE),"")</f>
        <v>LAMINACION</v>
      </c>
      <c r="G23" s="49">
        <v>1</v>
      </c>
      <c r="H23" s="48" t="str">
        <f>IFERROR(VLOOKUP($A23,Hoja3!$A$3:$F$6000,5,FALSE),"")</f>
        <v>CX</v>
      </c>
      <c r="I23" s="135" t="str">
        <f>IFERROR(VLOOKUP($A23,Hoja3!$A$3:$F$6000,3,FALSE),"")</f>
        <v>AMACORP, C.A.</v>
      </c>
      <c r="J23" s="50" t="str">
        <f>IFERROR(VLOOKUP($A23,Hoja3!$A$3:$F$6000,4,FALSE),"")</f>
        <v>ETIQUETA LAMINADA IMPRESA MAYONESA AMACORP 175g</v>
      </c>
      <c r="K23" s="51">
        <v>500</v>
      </c>
      <c r="L23" s="52">
        <f>20+20</f>
        <v>40</v>
      </c>
      <c r="M23" s="52">
        <f>30+15</f>
        <v>45</v>
      </c>
      <c r="N23" s="52">
        <v>0</v>
      </c>
      <c r="O23" s="52">
        <v>0</v>
      </c>
      <c r="P23" s="52">
        <v>0</v>
      </c>
      <c r="Q23" s="52">
        <v>0</v>
      </c>
      <c r="R23" s="52">
        <v>0</v>
      </c>
      <c r="S23" s="52">
        <f>15+10</f>
        <v>25</v>
      </c>
      <c r="T23" s="52">
        <v>0</v>
      </c>
      <c r="U23" s="52">
        <v>0</v>
      </c>
      <c r="V23" s="52">
        <v>0</v>
      </c>
      <c r="W23" s="52">
        <v>0</v>
      </c>
      <c r="X23" s="52">
        <v>15</v>
      </c>
      <c r="Y23" s="52">
        <v>0</v>
      </c>
      <c r="Z23" s="52">
        <v>55</v>
      </c>
      <c r="AA23" s="52">
        <v>50</v>
      </c>
      <c r="AB23" s="52">
        <v>0</v>
      </c>
      <c r="AC23" s="52">
        <v>0</v>
      </c>
      <c r="AD23" s="36">
        <f t="shared" si="0"/>
        <v>230</v>
      </c>
      <c r="AE23" s="53">
        <v>70.2</v>
      </c>
      <c r="AF23" s="36">
        <f t="shared" si="1"/>
        <v>300.2</v>
      </c>
      <c r="AG23" s="54">
        <f t="shared" si="2"/>
        <v>0.20847222222222223</v>
      </c>
      <c r="AH23" s="35">
        <f t="shared" si="3"/>
        <v>0.23384410393071287</v>
      </c>
      <c r="AI23" s="36">
        <v>18000</v>
      </c>
      <c r="AJ23" s="49">
        <v>18</v>
      </c>
      <c r="AK23" s="49">
        <v>1090</v>
      </c>
      <c r="AL23" s="36">
        <f t="shared" si="4"/>
        <v>19620</v>
      </c>
      <c r="AM23" s="29">
        <v>372</v>
      </c>
      <c r="AN23" s="55">
        <v>5</v>
      </c>
      <c r="AO23" s="133">
        <v>108</v>
      </c>
      <c r="AP23" s="133">
        <v>0</v>
      </c>
      <c r="AQ23" s="133">
        <v>30</v>
      </c>
      <c r="AR23" s="133">
        <v>30</v>
      </c>
      <c r="AS23" s="133">
        <v>34</v>
      </c>
      <c r="AT23" s="133">
        <v>0</v>
      </c>
      <c r="AU23" s="133">
        <v>28</v>
      </c>
      <c r="AV23" s="57">
        <f t="shared" si="5"/>
        <v>230</v>
      </c>
      <c r="AW23" s="37">
        <f t="shared" si="6"/>
        <v>417.5</v>
      </c>
      <c r="AX23" s="58">
        <v>0</v>
      </c>
      <c r="AY23" s="58">
        <v>0</v>
      </c>
      <c r="AZ23" s="36">
        <v>0</v>
      </c>
      <c r="BA23" s="36">
        <v>0</v>
      </c>
      <c r="BB23" s="38">
        <v>0</v>
      </c>
      <c r="BC23" s="56">
        <v>35</v>
      </c>
      <c r="BD23" s="133">
        <v>0</v>
      </c>
      <c r="BE23" s="53">
        <v>24</v>
      </c>
      <c r="BF23" s="53">
        <v>24</v>
      </c>
      <c r="BG23" s="53">
        <v>23</v>
      </c>
      <c r="BH23" s="133">
        <v>0</v>
      </c>
      <c r="BI23" s="133">
        <v>21</v>
      </c>
      <c r="BJ23" s="57">
        <f t="shared" si="7"/>
        <v>127</v>
      </c>
      <c r="BK23" s="291">
        <v>7781</v>
      </c>
      <c r="BL23" s="38">
        <f t="shared" si="8"/>
        <v>22.520159079573979</v>
      </c>
      <c r="BM23" s="132">
        <f t="shared" si="9"/>
        <v>1090</v>
      </c>
      <c r="BN23" s="59">
        <f t="shared" si="10"/>
        <v>8481.2900000000009</v>
      </c>
      <c r="BO23" s="158">
        <f>297-106</f>
        <v>191</v>
      </c>
      <c r="BP23" s="58">
        <v>0</v>
      </c>
      <c r="BQ23" s="58">
        <v>0</v>
      </c>
      <c r="BR23" s="133">
        <f t="shared" si="11"/>
        <v>73</v>
      </c>
      <c r="BS23" s="133">
        <f t="shared" si="12"/>
        <v>30</v>
      </c>
      <c r="BT23" s="58">
        <f t="shared" si="13"/>
        <v>103</v>
      </c>
      <c r="BU23" s="38">
        <f>IFERROR(+BK23/AE23,0)</f>
        <v>110.84045584045583</v>
      </c>
      <c r="BV23" s="38">
        <f t="shared" si="15"/>
        <v>25.919387075283147</v>
      </c>
      <c r="BW23" s="36">
        <f t="shared" si="16"/>
        <v>10219</v>
      </c>
      <c r="BX23" s="35">
        <f t="shared" si="17"/>
        <v>1.3133273358180182</v>
      </c>
      <c r="BY23" s="59">
        <f t="shared" si="18"/>
        <v>11138.71</v>
      </c>
      <c r="BZ23" s="35">
        <f t="shared" si="19"/>
        <v>1.313327335818018</v>
      </c>
      <c r="CA23" s="38">
        <f t="shared" si="20"/>
        <v>226.5</v>
      </c>
      <c r="CB23" s="35">
        <f t="shared" si="21"/>
        <v>1.1858638743455496</v>
      </c>
      <c r="CC23" s="38">
        <v>0</v>
      </c>
      <c r="CD23" s="38">
        <v>0</v>
      </c>
      <c r="CE23" s="60" t="s">
        <v>296</v>
      </c>
      <c r="CF23" s="146">
        <f t="shared" ref="CF23:CF32" si="25">IFERROR((BT23*1000)/BN23,"")</f>
        <v>12.144378980084396</v>
      </c>
      <c r="CG23" s="157" t="s">
        <v>131</v>
      </c>
      <c r="CH23" s="49">
        <v>0</v>
      </c>
      <c r="CI23" s="160">
        <v>3500</v>
      </c>
      <c r="CJ23" s="161">
        <f t="shared" ref="CJ23:CJ32" si="26">IF(BW23=0,"",CI23-BW23)</f>
        <v>-6719</v>
      </c>
      <c r="CK23" s="157" t="str" cm="1">
        <f t="array" ref="CK23">_xlfn.IFS(CJ23&gt;0,"CUMPLE",CJ23&lt;0,"NO CUMPLE",CJ23="","")</f>
        <v>NO CUMPLE</v>
      </c>
      <c r="CL23" s="184">
        <v>46115</v>
      </c>
      <c r="CM23" s="49" t="str" cm="1">
        <f t="array" ref="CM23">_xlfn.IFS(CL23-C23 &gt; 0,"CUMPLE",CL23-C23 &lt; 0,"NO CUMPLE")</f>
        <v>NO CUMPLE</v>
      </c>
      <c r="CN23" s="132">
        <v>13000</v>
      </c>
      <c r="CO23" s="132">
        <f t="shared" si="24"/>
        <v>-5219</v>
      </c>
      <c r="CP23" s="49">
        <v>800</v>
      </c>
      <c r="CQ23" s="193" t="s">
        <v>157</v>
      </c>
      <c r="CR23" s="193" t="s">
        <v>158</v>
      </c>
    </row>
    <row r="24" spans="1:96" s="61" customFormat="1" ht="21.75" customHeight="1" x14ac:dyDescent="0.25">
      <c r="A24" s="47" t="s">
        <v>217</v>
      </c>
      <c r="B24" s="34" t="s">
        <v>196</v>
      </c>
      <c r="C24" s="31">
        <v>46120</v>
      </c>
      <c r="D24" s="48" t="str">
        <f>IFERROR(VLOOKUP($A24,Hoja3!$A$3:$F$6000,2,FALSE),"")</f>
        <v>TXAMMA040B001</v>
      </c>
      <c r="E24" s="64">
        <v>16613</v>
      </c>
      <c r="F24" s="134" t="str">
        <f>IFERROR(VLOOKUP($A24,Hoja3!$A$3:$F$6000,6,FALSE),"")</f>
        <v>LAMINACION</v>
      </c>
      <c r="G24" s="49">
        <v>1</v>
      </c>
      <c r="H24" s="48" t="str">
        <f>IFERROR(VLOOKUP($A24,Hoja3!$A$3:$F$6000,5,FALSE),"")</f>
        <v>CX</v>
      </c>
      <c r="I24" s="135" t="str">
        <f>IFERROR(VLOOKUP($A24,Hoja3!$A$3:$F$6000,3,FALSE),"")</f>
        <v>AMACORP, C.A.</v>
      </c>
      <c r="J24" s="50" t="str">
        <f>IFERROR(VLOOKUP($A24,Hoja3!$A$3:$F$6000,4,FALSE),"")</f>
        <v>ETIQUETA LAMINADA IMPRESA MAYONESA AMACORP 445g</v>
      </c>
      <c r="K24" s="51">
        <v>600</v>
      </c>
      <c r="L24" s="52">
        <f>25+45+25</f>
        <v>95</v>
      </c>
      <c r="M24" s="52">
        <v>30</v>
      </c>
      <c r="N24" s="52">
        <v>0</v>
      </c>
      <c r="O24" s="52">
        <v>0</v>
      </c>
      <c r="P24" s="52">
        <v>50</v>
      </c>
      <c r="Q24" s="52">
        <v>0</v>
      </c>
      <c r="R24" s="52">
        <v>0</v>
      </c>
      <c r="S24" s="52">
        <v>0</v>
      </c>
      <c r="T24" s="52">
        <v>0</v>
      </c>
      <c r="U24" s="52">
        <v>0</v>
      </c>
      <c r="V24" s="52">
        <v>0</v>
      </c>
      <c r="W24" s="52">
        <v>0</v>
      </c>
      <c r="X24" s="52">
        <v>0</v>
      </c>
      <c r="Y24" s="52">
        <v>0</v>
      </c>
      <c r="Z24" s="52">
        <v>55</v>
      </c>
      <c r="AA24" s="52">
        <v>30</v>
      </c>
      <c r="AB24" s="52">
        <v>0</v>
      </c>
      <c r="AC24" s="52">
        <v>0</v>
      </c>
      <c r="AD24" s="36">
        <f t="shared" si="0"/>
        <v>260</v>
      </c>
      <c r="AE24" s="53">
        <v>70.2</v>
      </c>
      <c r="AF24" s="36">
        <f t="shared" si="1"/>
        <v>330.2</v>
      </c>
      <c r="AG24" s="54">
        <f t="shared" si="2"/>
        <v>0.22930555555555554</v>
      </c>
      <c r="AH24" s="35">
        <f t="shared" si="3"/>
        <v>0.2125984251968504</v>
      </c>
      <c r="AI24" s="36">
        <v>15600</v>
      </c>
      <c r="AJ24" s="49">
        <v>18</v>
      </c>
      <c r="AK24" s="49">
        <v>1090</v>
      </c>
      <c r="AL24" s="36">
        <f t="shared" si="4"/>
        <v>17004</v>
      </c>
      <c r="AM24" s="29">
        <v>315</v>
      </c>
      <c r="AN24" s="55">
        <v>5</v>
      </c>
      <c r="AO24" s="133">
        <v>230</v>
      </c>
      <c r="AP24" s="133">
        <v>0</v>
      </c>
      <c r="AQ24" s="133">
        <v>10</v>
      </c>
      <c r="AR24" s="133">
        <v>13</v>
      </c>
      <c r="AS24" s="133">
        <v>13</v>
      </c>
      <c r="AT24" s="133">
        <v>0</v>
      </c>
      <c r="AU24" s="133">
        <v>11</v>
      </c>
      <c r="AV24" s="57">
        <f t="shared" si="5"/>
        <v>277</v>
      </c>
      <c r="AW24" s="37">
        <f t="shared" si="6"/>
        <v>361.8</v>
      </c>
      <c r="AX24" s="58">
        <v>0</v>
      </c>
      <c r="AY24" s="58">
        <v>0</v>
      </c>
      <c r="AZ24" s="36">
        <v>0</v>
      </c>
      <c r="BA24" s="36">
        <v>0</v>
      </c>
      <c r="BB24" s="38">
        <v>0</v>
      </c>
      <c r="BC24" s="56">
        <v>152</v>
      </c>
      <c r="BD24" s="133">
        <v>0</v>
      </c>
      <c r="BE24" s="53">
        <v>5</v>
      </c>
      <c r="BF24" s="53">
        <v>6</v>
      </c>
      <c r="BG24" s="53">
        <v>4</v>
      </c>
      <c r="BH24" s="133">
        <v>0</v>
      </c>
      <c r="BI24" s="133">
        <v>6</v>
      </c>
      <c r="BJ24" s="57">
        <f t="shared" si="7"/>
        <v>173</v>
      </c>
      <c r="BK24" s="291">
        <v>13457</v>
      </c>
      <c r="BL24" s="38">
        <f t="shared" si="8"/>
        <v>20.841102444551552</v>
      </c>
      <c r="BM24" s="132">
        <f t="shared" si="9"/>
        <v>1090</v>
      </c>
      <c r="BN24" s="59">
        <f t="shared" si="10"/>
        <v>14668.13</v>
      </c>
      <c r="BO24" s="158">
        <f>318-12.3</f>
        <v>305.7</v>
      </c>
      <c r="BP24" s="58">
        <v>0</v>
      </c>
      <c r="BQ24" s="58">
        <v>0</v>
      </c>
      <c r="BR24" s="133">
        <f t="shared" ref="BR24:BR28" si="27">AO24-BC24</f>
        <v>78</v>
      </c>
      <c r="BS24" s="133">
        <f t="shared" ref="BS24:BS28" si="28">(AP24+AQ24+AR24+AS24+AT24+AU24)-(BD24+BE24+BF24+BG24+BH24+BI24)</f>
        <v>26</v>
      </c>
      <c r="BT24" s="58">
        <f t="shared" ref="BT24:BT28" si="29">BR24+BS24</f>
        <v>104</v>
      </c>
      <c r="BU24" s="38">
        <f>IFERROR(+BK24/AE24,0)</f>
        <v>191.6951566951567</v>
      </c>
      <c r="BV24" s="38">
        <f t="shared" si="15"/>
        <v>40.754088431253784</v>
      </c>
      <c r="BW24" s="36">
        <f t="shared" si="16"/>
        <v>2143</v>
      </c>
      <c r="BX24" s="35">
        <f t="shared" si="17"/>
        <v>0.15924797503158208</v>
      </c>
      <c r="BY24" s="59">
        <f t="shared" si="18"/>
        <v>2335.8700000000008</v>
      </c>
      <c r="BZ24" s="35">
        <f t="shared" si="19"/>
        <v>0.15924797503158214</v>
      </c>
      <c r="CA24" s="38">
        <f t="shared" si="20"/>
        <v>56.100000000000023</v>
      </c>
      <c r="CB24" s="35">
        <f t="shared" si="21"/>
        <v>0.1835132482826301</v>
      </c>
      <c r="CC24" s="38">
        <v>0</v>
      </c>
      <c r="CD24" s="38">
        <v>0</v>
      </c>
      <c r="CE24" s="60" t="s">
        <v>218</v>
      </c>
      <c r="CF24" s="146">
        <f t="shared" si="25"/>
        <v>7.0902016821503491</v>
      </c>
      <c r="CG24" s="157" t="s">
        <v>131</v>
      </c>
      <c r="CH24" s="49">
        <v>0</v>
      </c>
      <c r="CI24" s="160">
        <v>3500</v>
      </c>
      <c r="CJ24" s="161">
        <f t="shared" si="26"/>
        <v>1357</v>
      </c>
      <c r="CK24" s="157" t="str" cm="1">
        <f t="array" ref="CK24">_xlfn.IFS(CJ24&gt;0,"CUMPLE",CJ24&lt;0,"NO CUMPLE",CJ24="","")</f>
        <v>CUMPLE</v>
      </c>
      <c r="CL24" s="184">
        <v>46115</v>
      </c>
      <c r="CM24" s="49" t="str" cm="1">
        <f t="array" ref="CM24">_xlfn.IFS(CL24-C24 &gt; 0,"CUMPLE",CL24-C24 &lt; 0,"NO CUMPLE")</f>
        <v>NO CUMPLE</v>
      </c>
      <c r="CN24" s="132">
        <v>13500</v>
      </c>
      <c r="CO24" s="132">
        <f t="shared" si="24"/>
        <v>-43</v>
      </c>
      <c r="CP24" s="49">
        <v>900</v>
      </c>
      <c r="CQ24" s="193" t="s">
        <v>157</v>
      </c>
      <c r="CR24" s="193" t="s">
        <v>158</v>
      </c>
    </row>
    <row r="25" spans="1:96" s="61" customFormat="1" ht="21.75" customHeight="1" x14ac:dyDescent="0.25">
      <c r="A25" s="47" t="s">
        <v>225</v>
      </c>
      <c r="B25" s="34" t="s">
        <v>196</v>
      </c>
      <c r="C25" s="31">
        <v>46121</v>
      </c>
      <c r="D25" s="48" t="s">
        <v>134</v>
      </c>
      <c r="E25" s="64" t="s">
        <v>224</v>
      </c>
      <c r="F25" s="134" t="str">
        <f>IFERROR(VLOOKUP($A25,Hoja3!$A$3:$F$6000,6,FALSE),"")</f>
        <v>PRUEBA</v>
      </c>
      <c r="G25" s="49">
        <v>0</v>
      </c>
      <c r="H25" s="48" t="str">
        <f>IFERROR(VLOOKUP($A25,Hoja3!$A$3:$F$6000,5,FALSE),"")</f>
        <v>CX</v>
      </c>
      <c r="I25" s="135" t="s">
        <v>226</v>
      </c>
      <c r="J25" s="50" t="s">
        <v>227</v>
      </c>
      <c r="K25" s="51">
        <v>0</v>
      </c>
      <c r="L25" s="52">
        <f>25+20</f>
        <v>45</v>
      </c>
      <c r="M25" s="52">
        <v>0</v>
      </c>
      <c r="N25" s="52">
        <v>0</v>
      </c>
      <c r="O25" s="52">
        <v>0</v>
      </c>
      <c r="P25" s="52">
        <v>45</v>
      </c>
      <c r="Q25" s="52">
        <v>0</v>
      </c>
      <c r="R25" s="52">
        <v>0</v>
      </c>
      <c r="S25" s="52">
        <v>0</v>
      </c>
      <c r="T25" s="52">
        <v>0</v>
      </c>
      <c r="U25" s="52">
        <v>0</v>
      </c>
      <c r="V25" s="52">
        <v>45</v>
      </c>
      <c r="W25" s="52">
        <v>0</v>
      </c>
      <c r="X25" s="52">
        <v>40</v>
      </c>
      <c r="Y25" s="52">
        <v>0</v>
      </c>
      <c r="Z25" s="52">
        <v>210</v>
      </c>
      <c r="AA25" s="52">
        <v>0</v>
      </c>
      <c r="AB25" s="52">
        <v>0</v>
      </c>
      <c r="AC25" s="52">
        <v>0</v>
      </c>
      <c r="AD25" s="36">
        <f t="shared" si="0"/>
        <v>385</v>
      </c>
      <c r="AE25" s="53">
        <v>15</v>
      </c>
      <c r="AF25" s="36">
        <f t="shared" si="1"/>
        <v>400</v>
      </c>
      <c r="AG25" s="54">
        <f t="shared" si="2"/>
        <v>0.27777777777777779</v>
      </c>
      <c r="AH25" s="35">
        <f t="shared" si="3"/>
        <v>3.7499999999999999E-2</v>
      </c>
      <c r="AI25" s="36">
        <v>1800</v>
      </c>
      <c r="AJ25" s="49">
        <v>66</v>
      </c>
      <c r="AK25" s="49">
        <v>1020</v>
      </c>
      <c r="AL25" s="36">
        <f t="shared" si="4"/>
        <v>1836</v>
      </c>
      <c r="AM25" s="29">
        <v>138</v>
      </c>
      <c r="AN25" s="55">
        <v>7</v>
      </c>
      <c r="AO25" s="133">
        <v>122</v>
      </c>
      <c r="AP25" s="133">
        <v>9</v>
      </c>
      <c r="AQ25" s="133">
        <v>10</v>
      </c>
      <c r="AR25" s="133">
        <v>7</v>
      </c>
      <c r="AS25" s="133">
        <v>9</v>
      </c>
      <c r="AT25" s="133">
        <v>0</v>
      </c>
      <c r="AU25" s="133">
        <f>6+139</f>
        <v>145</v>
      </c>
      <c r="AV25" s="57">
        <f t="shared" si="5"/>
        <v>302</v>
      </c>
      <c r="AW25" s="37">
        <f t="shared" si="6"/>
        <v>142.1</v>
      </c>
      <c r="AX25" s="58">
        <v>0</v>
      </c>
      <c r="AY25" s="58">
        <v>0</v>
      </c>
      <c r="AZ25" s="36">
        <v>0</v>
      </c>
      <c r="BA25" s="36">
        <v>0</v>
      </c>
      <c r="BB25" s="38">
        <v>0</v>
      </c>
      <c r="BC25" s="56">
        <v>118</v>
      </c>
      <c r="BD25" s="133">
        <v>8</v>
      </c>
      <c r="BE25" s="53">
        <v>9</v>
      </c>
      <c r="BF25" s="53">
        <v>6</v>
      </c>
      <c r="BG25" s="53">
        <v>8</v>
      </c>
      <c r="BH25" s="133">
        <v>0</v>
      </c>
      <c r="BI25" s="133">
        <f>5+137</f>
        <v>142</v>
      </c>
      <c r="BJ25" s="57">
        <f t="shared" si="7"/>
        <v>291</v>
      </c>
      <c r="BK25" s="291">
        <v>900</v>
      </c>
      <c r="BL25" s="38">
        <f t="shared" si="8"/>
        <v>71.895424836601308</v>
      </c>
      <c r="BM25" s="132">
        <f t="shared" si="9"/>
        <v>1020</v>
      </c>
      <c r="BN25" s="59">
        <f t="shared" si="10"/>
        <v>918</v>
      </c>
      <c r="BO25" s="158">
        <v>66</v>
      </c>
      <c r="BP25" s="58">
        <v>0</v>
      </c>
      <c r="BQ25" s="58">
        <v>0</v>
      </c>
      <c r="BR25" s="133">
        <f t="shared" ref="BR25" si="30">AO25-BC25</f>
        <v>4</v>
      </c>
      <c r="BS25" s="133">
        <f t="shared" ref="BS25" si="31">(AP25+AQ25+AR25+AS25+AT25+AU25)-(BD25+BE25+BF25+BG25+BH25+BI25)</f>
        <v>7</v>
      </c>
      <c r="BT25" s="58">
        <f t="shared" ref="BT25" si="32">BR25+BS25</f>
        <v>11</v>
      </c>
      <c r="BU25" s="38">
        <f>IFERROR(+BK25/AE25,0)</f>
        <v>60</v>
      </c>
      <c r="BV25" s="38">
        <f t="shared" si="15"/>
        <v>2.25</v>
      </c>
      <c r="BW25" s="36">
        <f t="shared" si="16"/>
        <v>900</v>
      </c>
      <c r="BX25" s="35">
        <f t="shared" si="17"/>
        <v>1</v>
      </c>
      <c r="BY25" s="59">
        <f t="shared" si="18"/>
        <v>918</v>
      </c>
      <c r="BZ25" s="35">
        <f t="shared" si="19"/>
        <v>1</v>
      </c>
      <c r="CA25" s="38">
        <f t="shared" si="20"/>
        <v>76.099999999999994</v>
      </c>
      <c r="CB25" s="35">
        <f t="shared" si="21"/>
        <v>1.1530303030303028</v>
      </c>
      <c r="CC25" s="38">
        <v>0</v>
      </c>
      <c r="CD25" s="38">
        <v>0</v>
      </c>
      <c r="CE25" s="60" t="s">
        <v>228</v>
      </c>
      <c r="CF25" s="146">
        <f t="shared" si="25"/>
        <v>11.982570806100219</v>
      </c>
      <c r="CG25" s="157" t="s">
        <v>134</v>
      </c>
      <c r="CH25" s="49">
        <v>1</v>
      </c>
      <c r="CI25" s="160">
        <v>3500</v>
      </c>
      <c r="CJ25" s="161">
        <f t="shared" si="26"/>
        <v>2600</v>
      </c>
      <c r="CK25" s="157" t="str" cm="1">
        <f t="array" ref="CK25">_xlfn.IFS(CJ25&gt;0,"CUMPLE",CJ25&lt;0,"NO CUMPLE",CJ25="","")</f>
        <v>CUMPLE</v>
      </c>
      <c r="CL25" s="184">
        <v>46132</v>
      </c>
      <c r="CM25" s="49" t="str" cm="1">
        <f t="array" ref="CM25">_xlfn.IFS(CL25-C25 &gt; 0,"CUMPLE",CL25-C25 &lt; 0,"NO CUMPLE")</f>
        <v>CUMPLE</v>
      </c>
      <c r="CN25" s="132">
        <v>700</v>
      </c>
      <c r="CO25" s="132">
        <f t="shared" si="24"/>
        <v>200</v>
      </c>
      <c r="CP25" s="49">
        <v>700</v>
      </c>
      <c r="CQ25" s="193" t="s">
        <v>193</v>
      </c>
      <c r="CR25" s="193" t="s">
        <v>229</v>
      </c>
    </row>
    <row r="26" spans="1:96" s="61" customFormat="1" ht="21.75" customHeight="1" x14ac:dyDescent="0.25">
      <c r="A26" s="47" t="s">
        <v>219</v>
      </c>
      <c r="B26" s="34" t="s">
        <v>196</v>
      </c>
      <c r="C26" s="31">
        <v>46121</v>
      </c>
      <c r="D26" s="48" t="str">
        <f>IFERROR(VLOOKUP($A26,Hoja3!$A$3:$F$6000,2,FALSE),"")</f>
        <v>TXAFAL057A001</v>
      </c>
      <c r="E26" s="64">
        <v>16617</v>
      </c>
      <c r="F26" s="134" t="str">
        <f>IFERROR(VLOOKUP($A26,Hoja3!$A$3:$F$6000,6,FALSE),"")</f>
        <v>CORTE</v>
      </c>
      <c r="G26" s="49">
        <v>1</v>
      </c>
      <c r="H26" s="48" t="str">
        <f>IFERROR(VLOOKUP($A26,Hoja3!$A$3:$F$6000,5,FALSE),"")</f>
        <v>CX</v>
      </c>
      <c r="I26" s="135" t="str">
        <f>IFERROR(VLOOKUP($A26,Hoja3!$A$3:$F$6000,3,FALSE),"")</f>
        <v>FINA ARROZ C.A</v>
      </c>
      <c r="J26" s="50" t="str">
        <f>IFERROR(VLOOKUP($A26,Hoja3!$A$3:$F$6000,4,FALSE),"")</f>
        <v>EMPAQUE IMPRESO ARROZ LOLA 800g</v>
      </c>
      <c r="K26" s="51">
        <v>500</v>
      </c>
      <c r="L26" s="52">
        <v>0</v>
      </c>
      <c r="M26" s="52">
        <v>0</v>
      </c>
      <c r="N26" s="52">
        <f>15+15+25</f>
        <v>55</v>
      </c>
      <c r="O26" s="52">
        <v>0</v>
      </c>
      <c r="P26" s="52">
        <v>0</v>
      </c>
      <c r="Q26" s="52">
        <v>0</v>
      </c>
      <c r="R26" s="52">
        <v>0</v>
      </c>
      <c r="S26" s="52">
        <v>0</v>
      </c>
      <c r="T26" s="52">
        <v>0</v>
      </c>
      <c r="U26" s="52">
        <v>0</v>
      </c>
      <c r="V26" s="52">
        <v>15</v>
      </c>
      <c r="W26" s="52">
        <v>0</v>
      </c>
      <c r="X26" s="52">
        <v>0</v>
      </c>
      <c r="Y26" s="52">
        <v>0</v>
      </c>
      <c r="Z26" s="52">
        <v>0</v>
      </c>
      <c r="AA26" s="52">
        <v>35</v>
      </c>
      <c r="AB26" s="52">
        <v>0</v>
      </c>
      <c r="AC26" s="52">
        <v>0</v>
      </c>
      <c r="AD26" s="36">
        <f t="shared" si="0"/>
        <v>105</v>
      </c>
      <c r="AE26" s="53">
        <v>180</v>
      </c>
      <c r="AF26" s="36">
        <f t="shared" si="1"/>
        <v>285</v>
      </c>
      <c r="AG26" s="54">
        <f t="shared" si="2"/>
        <v>0.19791666666666666</v>
      </c>
      <c r="AH26" s="35">
        <f t="shared" si="3"/>
        <v>0.63157894736842102</v>
      </c>
      <c r="AI26" s="36">
        <v>10900</v>
      </c>
      <c r="AJ26" s="49">
        <v>55</v>
      </c>
      <c r="AK26" s="49">
        <v>984</v>
      </c>
      <c r="AL26" s="36">
        <f t="shared" si="4"/>
        <v>10725.6</v>
      </c>
      <c r="AM26" s="29">
        <v>590.5</v>
      </c>
      <c r="AN26" s="55">
        <v>7</v>
      </c>
      <c r="AO26" s="133">
        <v>165</v>
      </c>
      <c r="AP26" s="133">
        <v>12</v>
      </c>
      <c r="AQ26" s="133">
        <v>17</v>
      </c>
      <c r="AR26" s="133">
        <v>12</v>
      </c>
      <c r="AS26" s="133">
        <v>15</v>
      </c>
      <c r="AT26" s="133">
        <v>0</v>
      </c>
      <c r="AU26" s="133">
        <f>12+161</f>
        <v>173</v>
      </c>
      <c r="AV26" s="57">
        <f t="shared" si="5"/>
        <v>394</v>
      </c>
      <c r="AW26" s="37">
        <f t="shared" si="6"/>
        <v>613.9</v>
      </c>
      <c r="AX26" s="58">
        <v>0</v>
      </c>
      <c r="AY26" s="58">
        <v>0</v>
      </c>
      <c r="AZ26" s="36">
        <v>0</v>
      </c>
      <c r="BA26" s="36">
        <v>0</v>
      </c>
      <c r="BB26" s="38">
        <v>0</v>
      </c>
      <c r="BC26" s="56">
        <v>135</v>
      </c>
      <c r="BD26" s="133">
        <v>9</v>
      </c>
      <c r="BE26" s="53">
        <v>12</v>
      </c>
      <c r="BF26" s="53">
        <v>7</v>
      </c>
      <c r="BG26" s="53">
        <v>13</v>
      </c>
      <c r="BH26" s="133">
        <v>0</v>
      </c>
      <c r="BI26" s="133">
        <f>9+151</f>
        <v>160</v>
      </c>
      <c r="BJ26" s="57">
        <f t="shared" si="7"/>
        <v>336</v>
      </c>
      <c r="BK26" s="291">
        <v>9190</v>
      </c>
      <c r="BL26" s="38">
        <f t="shared" si="8"/>
        <v>54.185797570706939</v>
      </c>
      <c r="BM26" s="132">
        <f t="shared" si="9"/>
        <v>984</v>
      </c>
      <c r="BN26" s="59">
        <f t="shared" si="10"/>
        <v>9042.9599999999991</v>
      </c>
      <c r="BO26" s="158">
        <v>490</v>
      </c>
      <c r="BP26" s="58">
        <v>0</v>
      </c>
      <c r="BQ26" s="58">
        <v>0</v>
      </c>
      <c r="BR26" s="133">
        <f t="shared" si="27"/>
        <v>30</v>
      </c>
      <c r="BS26" s="133">
        <f t="shared" si="28"/>
        <v>28</v>
      </c>
      <c r="BT26" s="58">
        <f t="shared" si="29"/>
        <v>58</v>
      </c>
      <c r="BU26" s="38">
        <f t="shared" si="14"/>
        <v>51.055555555555557</v>
      </c>
      <c r="BV26" s="38">
        <f t="shared" si="15"/>
        <v>32.245614035087719</v>
      </c>
      <c r="BW26" s="36">
        <f t="shared" si="16"/>
        <v>1710</v>
      </c>
      <c r="BX26" s="35">
        <f t="shared" si="17"/>
        <v>0.18607181719260066</v>
      </c>
      <c r="BY26" s="59">
        <f t="shared" si="18"/>
        <v>1682.6400000000012</v>
      </c>
      <c r="BZ26" s="35">
        <f t="shared" si="19"/>
        <v>0.1860718171926008</v>
      </c>
      <c r="CA26" s="38">
        <f t="shared" si="20"/>
        <v>123.89999999999998</v>
      </c>
      <c r="CB26" s="35">
        <f t="shared" si="21"/>
        <v>0.25285714285714284</v>
      </c>
      <c r="CC26" s="38">
        <v>0</v>
      </c>
      <c r="CD26" s="38">
        <v>0</v>
      </c>
      <c r="CE26" s="60" t="s">
        <v>220</v>
      </c>
      <c r="CF26" s="146">
        <f t="shared" si="25"/>
        <v>6.4138291002061276</v>
      </c>
      <c r="CG26" s="157" t="s">
        <v>131</v>
      </c>
      <c r="CH26" s="49">
        <v>1</v>
      </c>
      <c r="CI26" s="160">
        <v>3500</v>
      </c>
      <c r="CJ26" s="161">
        <f t="shared" si="26"/>
        <v>1790</v>
      </c>
      <c r="CK26" s="157" t="str" cm="1">
        <f t="array" ref="CK26">_xlfn.IFS(CJ26&gt;0,"CUMPLE",CJ26&lt;0,"NO CUMPLE",CJ26="","")</f>
        <v>CUMPLE</v>
      </c>
      <c r="CL26" s="184">
        <v>46132</v>
      </c>
      <c r="CM26" s="49" t="str" cm="1">
        <f t="array" ref="CM26">_xlfn.IFS(CL26-C26 &gt; 0,"CUMPLE",CL26-C26 &lt; 0,"NO CUMPLE")</f>
        <v>CUMPLE</v>
      </c>
      <c r="CN26" s="132">
        <v>10000</v>
      </c>
      <c r="CO26" s="132">
        <f t="shared" si="24"/>
        <v>-810</v>
      </c>
      <c r="CP26" s="49">
        <v>700</v>
      </c>
      <c r="CQ26" s="193" t="s">
        <v>223</v>
      </c>
      <c r="CR26" s="193" t="s">
        <v>222</v>
      </c>
    </row>
    <row r="27" spans="1:96" s="61" customFormat="1" ht="21.75" customHeight="1" x14ac:dyDescent="0.25">
      <c r="A27" s="47" t="s">
        <v>230</v>
      </c>
      <c r="B27" s="34" t="s">
        <v>196</v>
      </c>
      <c r="C27" s="31">
        <v>46122</v>
      </c>
      <c r="D27" s="48" t="str">
        <f>IFERROR(VLOOKUP($A27,Hoja3!$A$3:$F$6000,2,FALSE),"")</f>
        <v>TXCVNB044A001</v>
      </c>
      <c r="E27" s="64" t="s">
        <v>234</v>
      </c>
      <c r="F27" s="134" t="str">
        <f>IFERROR(VLOOKUP($A27,Hoja3!$A$3:$F$6000,6,FALSE),"")</f>
        <v>LAMINACION</v>
      </c>
      <c r="G27" s="49">
        <v>1</v>
      </c>
      <c r="H27" s="48" t="str">
        <f>IFERROR(VLOOKUP($A27,Hoja3!$A$3:$F$6000,5,FALSE),"")</f>
        <v>CX</v>
      </c>
      <c r="I27" s="135" t="str">
        <f>IFERROR(VLOOKUP($A27,Hoja3!$A$3:$F$6000,3,FALSE),"")</f>
        <v>INDUSTRIAS NEVEX-VEN,C.A</v>
      </c>
      <c r="J27" s="50" t="str">
        <f>IFERROR(VLOOKUP($A27,Hoja3!$A$3:$F$6000,4,FALSE),"")</f>
        <v>ETIQUETA LAMINADA IMPRESA CLORO NEVEX BEBE 1L</v>
      </c>
      <c r="K27" s="51">
        <v>62.5</v>
      </c>
      <c r="L27" s="52">
        <f>(15+20+15)/4</f>
        <v>12.5</v>
      </c>
      <c r="M27" s="52">
        <v>0</v>
      </c>
      <c r="N27" s="52">
        <v>0</v>
      </c>
      <c r="O27" s="52">
        <v>0</v>
      </c>
      <c r="P27" s="52">
        <v>0</v>
      </c>
      <c r="Q27" s="52">
        <v>0</v>
      </c>
      <c r="R27" s="52">
        <v>0</v>
      </c>
      <c r="S27" s="52">
        <v>5</v>
      </c>
      <c r="T27" s="52">
        <v>0</v>
      </c>
      <c r="U27" s="52">
        <v>0</v>
      </c>
      <c r="V27" s="52">
        <v>0</v>
      </c>
      <c r="W27" s="52">
        <v>0</v>
      </c>
      <c r="X27" s="52">
        <v>0</v>
      </c>
      <c r="Y27" s="52">
        <v>0</v>
      </c>
      <c r="Z27" s="52">
        <v>36.25</v>
      </c>
      <c r="AA27" s="52">
        <v>12.5</v>
      </c>
      <c r="AB27" s="52">
        <v>0</v>
      </c>
      <c r="AC27" s="52">
        <v>0</v>
      </c>
      <c r="AD27" s="36">
        <f t="shared" si="0"/>
        <v>66.25</v>
      </c>
      <c r="AE27" s="53">
        <v>11.25</v>
      </c>
      <c r="AF27" s="36">
        <f t="shared" si="1"/>
        <v>77.5</v>
      </c>
      <c r="AG27" s="54">
        <f t="shared" si="2"/>
        <v>5.3819444444444448E-2</v>
      </c>
      <c r="AH27" s="35">
        <f t="shared" si="3"/>
        <v>0.14516129032258066</v>
      </c>
      <c r="AI27" s="198">
        <v>2062.5</v>
      </c>
      <c r="AJ27" s="49">
        <v>18</v>
      </c>
      <c r="AK27" s="49">
        <v>1000</v>
      </c>
      <c r="AL27" s="36">
        <f>IF(AM27=0,0,(+BK27*AK27/1000))</f>
        <v>1875</v>
      </c>
      <c r="AM27" s="29">
        <v>37.5</v>
      </c>
      <c r="AN27" s="55">
        <v>5</v>
      </c>
      <c r="AO27" s="133">
        <v>0</v>
      </c>
      <c r="AP27" s="133">
        <v>17</v>
      </c>
      <c r="AQ27" s="133">
        <v>13</v>
      </c>
      <c r="AR27" s="133">
        <v>12</v>
      </c>
      <c r="AS27" s="133">
        <v>16</v>
      </c>
      <c r="AT27" s="133">
        <v>0</v>
      </c>
      <c r="AU27" s="133">
        <v>15</v>
      </c>
      <c r="AV27" s="57">
        <f t="shared" si="5"/>
        <v>73</v>
      </c>
      <c r="AW27" s="37">
        <f t="shared" si="6"/>
        <v>39</v>
      </c>
      <c r="AX27" s="58">
        <v>0</v>
      </c>
      <c r="AY27" s="58">
        <v>0</v>
      </c>
      <c r="AZ27" s="36">
        <v>0</v>
      </c>
      <c r="BA27" s="36">
        <v>0</v>
      </c>
      <c r="BB27" s="38">
        <v>0</v>
      </c>
      <c r="BC27" s="56">
        <v>0</v>
      </c>
      <c r="BD27" s="133">
        <v>16</v>
      </c>
      <c r="BE27" s="53">
        <v>12</v>
      </c>
      <c r="BF27" s="53">
        <v>11</v>
      </c>
      <c r="BG27" s="53">
        <v>15</v>
      </c>
      <c r="BH27" s="133">
        <v>0</v>
      </c>
      <c r="BI27" s="133">
        <v>14</v>
      </c>
      <c r="BJ27" s="57">
        <f t="shared" si="7"/>
        <v>68</v>
      </c>
      <c r="BK27" s="293">
        <v>1875</v>
      </c>
      <c r="BL27" s="38">
        <f>IFERROR(+BO27*1000/((#REF!)*(BM27/1000)),0)</f>
        <v>0</v>
      </c>
      <c r="BM27" s="132">
        <f t="shared" si="9"/>
        <v>1000</v>
      </c>
      <c r="BN27" s="59">
        <f t="shared" si="10"/>
        <v>1875</v>
      </c>
      <c r="BO27" s="158">
        <v>33.75</v>
      </c>
      <c r="BP27" s="58">
        <v>0</v>
      </c>
      <c r="BQ27" s="58">
        <v>0</v>
      </c>
      <c r="BR27" s="133">
        <f t="shared" si="27"/>
        <v>0</v>
      </c>
      <c r="BS27" s="133">
        <f t="shared" si="28"/>
        <v>5</v>
      </c>
      <c r="BT27" s="58">
        <f t="shared" si="29"/>
        <v>5</v>
      </c>
      <c r="BU27" s="38">
        <f>IFERROR(+#REF!/AE27,0)</f>
        <v>0</v>
      </c>
      <c r="BV27" s="38">
        <f>IFERROR(+#REF!/(AF27),0)</f>
        <v>0</v>
      </c>
      <c r="BW27" s="36">
        <f t="shared" ref="BW27:BW42" si="33">IFERROR(+(AI27-AZ27)-BK27,0)</f>
        <v>187.5</v>
      </c>
      <c r="BX27" s="35">
        <f t="shared" ref="BX27:BX42" si="34">IFERROR(+BW27/BK27,0)</f>
        <v>0.1</v>
      </c>
      <c r="BY27" s="59">
        <f t="shared" ref="BY27:BY33" si="35">IFERROR(+(AL27-BA27)-BN27,0)</f>
        <v>0</v>
      </c>
      <c r="BZ27" s="35">
        <f t="shared" ref="BZ27:BZ33" si="36">IFERROR(+BY27/BN27,0)</f>
        <v>0</v>
      </c>
      <c r="CA27" s="38">
        <f t="shared" ref="CA27:CA42" si="37">IFERROR(+AW27-(BO27),0)</f>
        <v>5.25</v>
      </c>
      <c r="CB27" s="35">
        <f t="shared" ref="CB27:CB42" si="38">IFERROR(+CA27/BO27,1)</f>
        <v>0.15555555555555556</v>
      </c>
      <c r="CC27" s="38">
        <v>0</v>
      </c>
      <c r="CD27" s="38">
        <v>0</v>
      </c>
      <c r="CE27" s="60" t="s">
        <v>235</v>
      </c>
      <c r="CF27" s="146">
        <f t="shared" si="25"/>
        <v>2.6666666666666665</v>
      </c>
      <c r="CG27" s="157" t="s">
        <v>131</v>
      </c>
      <c r="CH27" s="49">
        <v>1</v>
      </c>
      <c r="CI27" s="160">
        <v>3500</v>
      </c>
      <c r="CJ27" s="161">
        <f t="shared" si="26"/>
        <v>3312.5</v>
      </c>
      <c r="CK27" s="157" t="str" cm="1">
        <f t="array" ref="CK27">_xlfn.IFS(CJ27&gt;=0,"CUMPLE",CJ27&lt;0,"NO CUMPLE",CJ27="","")</f>
        <v>CUMPLE</v>
      </c>
      <c r="CL27" s="184">
        <v>46135</v>
      </c>
      <c r="CM27" s="49" t="str" cm="1">
        <f t="array" ref="CM27">_xlfn.IFS(CL27-C27 &gt; 0,"CUMPLE",CL27-C27 &lt; 0,"NO CUMPLE")</f>
        <v>CUMPLE</v>
      </c>
      <c r="CN27" s="132">
        <v>1750</v>
      </c>
      <c r="CO27" s="132">
        <f t="shared" si="24"/>
        <v>125</v>
      </c>
      <c r="CP27" s="49">
        <v>0</v>
      </c>
      <c r="CQ27" s="193" t="s">
        <v>157</v>
      </c>
      <c r="CR27" s="193" t="s">
        <v>158</v>
      </c>
    </row>
    <row r="28" spans="1:96" s="61" customFormat="1" ht="21.75" customHeight="1" x14ac:dyDescent="0.25">
      <c r="A28" s="47" t="s">
        <v>231</v>
      </c>
      <c r="B28" s="34" t="s">
        <v>196</v>
      </c>
      <c r="C28" s="31">
        <v>46122</v>
      </c>
      <c r="D28" s="48" t="str">
        <f>IFERROR(VLOOKUP($A28,Hoja3!$A$3:$F$6000,2,FALSE),"")</f>
        <v>TXCVNL044A001</v>
      </c>
      <c r="E28" s="64" t="s">
        <v>234</v>
      </c>
      <c r="F28" s="134" t="str">
        <f>IFERROR(VLOOKUP($A28,Hoja3!$A$3:$F$6000,6,FALSE),"")</f>
        <v>LAMINACION</v>
      </c>
      <c r="G28" s="49">
        <v>1</v>
      </c>
      <c r="H28" s="48" t="str">
        <f>IFERROR(VLOOKUP($A28,Hoja3!$A$3:$F$6000,5,FALSE),"")</f>
        <v>CX</v>
      </c>
      <c r="I28" s="135" t="str">
        <f>IFERROR(VLOOKUP($A28,Hoja3!$A$3:$F$6000,3,FALSE),"")</f>
        <v>INDUSTRIAS NEVEX-VEN,C.A</v>
      </c>
      <c r="J28" s="50" t="str">
        <f>IFERROR(VLOOKUP($A28,Hoja3!$A$3:$F$6000,4,FALSE),"")</f>
        <v>ETIQUETA LAMINADA IMPRESA CLORO NEVEX LAVANDA 1L</v>
      </c>
      <c r="K28" s="51">
        <v>62.5</v>
      </c>
      <c r="L28" s="52">
        <v>12.5</v>
      </c>
      <c r="M28" s="52">
        <v>0</v>
      </c>
      <c r="N28" s="52">
        <v>0</v>
      </c>
      <c r="O28" s="52">
        <v>0</v>
      </c>
      <c r="P28" s="52">
        <v>0</v>
      </c>
      <c r="Q28" s="52">
        <v>0</v>
      </c>
      <c r="R28" s="52">
        <v>0</v>
      </c>
      <c r="S28" s="52">
        <v>5</v>
      </c>
      <c r="T28" s="52">
        <v>0</v>
      </c>
      <c r="U28" s="52">
        <v>0</v>
      </c>
      <c r="V28" s="52">
        <v>0</v>
      </c>
      <c r="W28" s="52">
        <v>0</v>
      </c>
      <c r="X28" s="52">
        <v>0</v>
      </c>
      <c r="Y28" s="52">
        <v>0</v>
      </c>
      <c r="Z28" s="52">
        <v>36.25</v>
      </c>
      <c r="AA28" s="52">
        <v>12.5</v>
      </c>
      <c r="AB28" s="52">
        <v>0</v>
      </c>
      <c r="AC28" s="52">
        <v>0</v>
      </c>
      <c r="AD28" s="36">
        <f t="shared" si="0"/>
        <v>66.25</v>
      </c>
      <c r="AE28" s="53">
        <v>11.25</v>
      </c>
      <c r="AF28" s="36">
        <f t="shared" si="1"/>
        <v>77.5</v>
      </c>
      <c r="AG28" s="54">
        <f t="shared" si="2"/>
        <v>5.3819444444444448E-2</v>
      </c>
      <c r="AH28" s="35">
        <f t="shared" si="3"/>
        <v>0.14516129032258066</v>
      </c>
      <c r="AI28" s="198">
        <v>2062.5</v>
      </c>
      <c r="AJ28" s="49">
        <v>18</v>
      </c>
      <c r="AK28" s="49">
        <v>1000</v>
      </c>
      <c r="AL28" s="36">
        <f>IF(AM28=0,0,(+BK28*AK28/1000))</f>
        <v>1875</v>
      </c>
      <c r="AM28" s="29">
        <v>37.5</v>
      </c>
      <c r="AN28" s="55">
        <v>0</v>
      </c>
      <c r="AO28" s="133">
        <v>0</v>
      </c>
      <c r="AP28" s="133">
        <v>16</v>
      </c>
      <c r="AQ28" s="133">
        <v>12</v>
      </c>
      <c r="AR28" s="133">
        <v>11</v>
      </c>
      <c r="AS28" s="133">
        <v>15</v>
      </c>
      <c r="AT28" s="133">
        <v>0</v>
      </c>
      <c r="AU28" s="133">
        <v>14</v>
      </c>
      <c r="AV28" s="57">
        <f t="shared" si="5"/>
        <v>68</v>
      </c>
      <c r="AW28" s="37">
        <f t="shared" si="6"/>
        <v>39</v>
      </c>
      <c r="AX28" s="58">
        <v>0</v>
      </c>
      <c r="AY28" s="58">
        <v>0</v>
      </c>
      <c r="AZ28" s="36">
        <v>0</v>
      </c>
      <c r="BA28" s="36">
        <v>0</v>
      </c>
      <c r="BB28" s="38">
        <v>0</v>
      </c>
      <c r="BC28" s="56">
        <v>0</v>
      </c>
      <c r="BD28" s="133">
        <v>15</v>
      </c>
      <c r="BE28" s="53">
        <v>11</v>
      </c>
      <c r="BF28" s="53">
        <v>10</v>
      </c>
      <c r="BG28" s="53">
        <v>14</v>
      </c>
      <c r="BH28" s="133">
        <v>0</v>
      </c>
      <c r="BI28" s="133">
        <v>13</v>
      </c>
      <c r="BJ28" s="57">
        <f t="shared" si="7"/>
        <v>63</v>
      </c>
      <c r="BK28" s="293">
        <v>1875</v>
      </c>
      <c r="BL28" s="38">
        <f>IFERROR(+BO28*1000/((#REF!)*(BM28/1000)),0)</f>
        <v>0</v>
      </c>
      <c r="BM28" s="132">
        <f t="shared" si="9"/>
        <v>1000</v>
      </c>
      <c r="BN28" s="59">
        <f t="shared" si="10"/>
        <v>1875</v>
      </c>
      <c r="BO28" s="158">
        <v>33.75</v>
      </c>
      <c r="BP28" s="58">
        <v>0</v>
      </c>
      <c r="BQ28" s="58">
        <v>0</v>
      </c>
      <c r="BR28" s="133">
        <f t="shared" si="27"/>
        <v>0</v>
      </c>
      <c r="BS28" s="133">
        <f t="shared" si="28"/>
        <v>5</v>
      </c>
      <c r="BT28" s="58">
        <f t="shared" si="29"/>
        <v>5</v>
      </c>
      <c r="BU28" s="38">
        <f>IFERROR(+#REF!/AE28,0)</f>
        <v>0</v>
      </c>
      <c r="BV28" s="38">
        <f>IFERROR(+#REF!/(AF28),0)</f>
        <v>0</v>
      </c>
      <c r="BW28" s="36">
        <f t="shared" si="33"/>
        <v>187.5</v>
      </c>
      <c r="BX28" s="35">
        <f t="shared" si="34"/>
        <v>0.1</v>
      </c>
      <c r="BY28" s="59">
        <f t="shared" si="35"/>
        <v>0</v>
      </c>
      <c r="BZ28" s="35">
        <f t="shared" si="36"/>
        <v>0</v>
      </c>
      <c r="CA28" s="38">
        <f t="shared" si="37"/>
        <v>5.25</v>
      </c>
      <c r="CB28" s="35">
        <f t="shared" si="38"/>
        <v>0.15555555555555556</v>
      </c>
      <c r="CC28" s="38">
        <v>0</v>
      </c>
      <c r="CD28" s="38">
        <v>0</v>
      </c>
      <c r="CE28" s="60" t="s">
        <v>235</v>
      </c>
      <c r="CF28" s="146">
        <f t="shared" si="25"/>
        <v>2.6666666666666665</v>
      </c>
      <c r="CG28" s="157" t="s">
        <v>132</v>
      </c>
      <c r="CH28" s="49">
        <v>0</v>
      </c>
      <c r="CI28" s="160">
        <v>3500</v>
      </c>
      <c r="CJ28" s="161">
        <f t="shared" si="26"/>
        <v>3312.5</v>
      </c>
      <c r="CK28" s="157" t="str" cm="1">
        <f t="array" ref="CK28">_xlfn.IFS(CJ28&gt;=0,"CUMPLE",CJ28&lt;0,"NO CUMPLE",CJ28="","")</f>
        <v>CUMPLE</v>
      </c>
      <c r="CL28" s="184">
        <v>46135</v>
      </c>
      <c r="CM28" s="49" t="str" cm="1">
        <f t="array" ref="CM28">_xlfn.IFS(CL28-C28 &gt; 0,"CUMPLE",CL28-C28 &lt; 0,"NO CUMPLE")</f>
        <v>CUMPLE</v>
      </c>
      <c r="CN28" s="132">
        <v>1750</v>
      </c>
      <c r="CO28" s="132">
        <f t="shared" si="24"/>
        <v>125</v>
      </c>
      <c r="CP28" s="49">
        <v>0</v>
      </c>
      <c r="CQ28" s="193" t="s">
        <v>157</v>
      </c>
      <c r="CR28" s="193" t="s">
        <v>158</v>
      </c>
    </row>
    <row r="29" spans="1:96" s="61" customFormat="1" ht="21.75" customHeight="1" x14ac:dyDescent="0.25">
      <c r="A29" s="47" t="s">
        <v>232</v>
      </c>
      <c r="B29" s="34" t="s">
        <v>196</v>
      </c>
      <c r="C29" s="31">
        <v>46122</v>
      </c>
      <c r="D29" s="48" t="str">
        <f>IFERROR(VLOOKUP($A29,Hoja3!$A$3:$F$6000,2,FALSE),"")</f>
        <v>TXCVNM044A001</v>
      </c>
      <c r="E29" s="64" t="s">
        <v>234</v>
      </c>
      <c r="F29" s="134" t="str">
        <f>IFERROR(VLOOKUP($A29,Hoja3!$A$3:$F$6000,6,FALSE),"")</f>
        <v>LAMINACION</v>
      </c>
      <c r="G29" s="49">
        <v>1</v>
      </c>
      <c r="H29" s="48" t="str">
        <f>IFERROR(VLOOKUP($A29,Hoja3!$A$3:$F$6000,5,FALSE),"")</f>
        <v>CX</v>
      </c>
      <c r="I29" s="135" t="str">
        <f>IFERROR(VLOOKUP($A29,Hoja3!$A$3:$F$6000,3,FALSE),"")</f>
        <v>INDUSTRIAS NEVEX-VEN,C.A</v>
      </c>
      <c r="J29" s="50" t="str">
        <f>IFERROR(VLOOKUP($A29,Hoja3!$A$3:$F$6000,4,FALSE),"")</f>
        <v>ETIQUETA LAMINADA IMPRESA CLORO NEVEX LIMON 1L</v>
      </c>
      <c r="K29" s="51">
        <v>125</v>
      </c>
      <c r="L29" s="52">
        <v>12.5</v>
      </c>
      <c r="M29" s="52">
        <v>0</v>
      </c>
      <c r="N29" s="52">
        <v>0</v>
      </c>
      <c r="O29" s="52">
        <v>0</v>
      </c>
      <c r="P29" s="52">
        <v>0</v>
      </c>
      <c r="Q29" s="52">
        <v>0</v>
      </c>
      <c r="R29" s="52">
        <v>0</v>
      </c>
      <c r="S29" s="52">
        <v>5</v>
      </c>
      <c r="T29" s="52">
        <v>0</v>
      </c>
      <c r="U29" s="52">
        <v>0</v>
      </c>
      <c r="V29" s="52">
        <v>0</v>
      </c>
      <c r="W29" s="52">
        <v>0</v>
      </c>
      <c r="X29" s="52">
        <v>0</v>
      </c>
      <c r="Y29" s="52">
        <v>0</v>
      </c>
      <c r="Z29" s="52">
        <v>36.25</v>
      </c>
      <c r="AA29" s="52">
        <v>12.5</v>
      </c>
      <c r="AB29" s="52">
        <v>0</v>
      </c>
      <c r="AC29" s="52">
        <v>0</v>
      </c>
      <c r="AD29" s="36">
        <f t="shared" si="0"/>
        <v>66.25</v>
      </c>
      <c r="AE29" s="53">
        <v>11.25</v>
      </c>
      <c r="AF29" s="36">
        <f t="shared" si="1"/>
        <v>77.5</v>
      </c>
      <c r="AG29" s="54">
        <f t="shared" si="2"/>
        <v>5.3819444444444448E-2</v>
      </c>
      <c r="AH29" s="35">
        <f t="shared" si="3"/>
        <v>0.14516129032258066</v>
      </c>
      <c r="AI29" s="49">
        <v>4125</v>
      </c>
      <c r="AJ29" s="49">
        <v>18</v>
      </c>
      <c r="AK29" s="49">
        <v>1000</v>
      </c>
      <c r="AL29" s="36">
        <f>IF(AM29=0,0,(+BK29*AK29/1000))</f>
        <v>3750</v>
      </c>
      <c r="AM29" s="29">
        <v>75</v>
      </c>
      <c r="AN29" s="55">
        <v>0</v>
      </c>
      <c r="AO29" s="133">
        <v>0</v>
      </c>
      <c r="AP29" s="133">
        <v>15</v>
      </c>
      <c r="AQ29" s="133">
        <v>11</v>
      </c>
      <c r="AR29" s="133">
        <v>10</v>
      </c>
      <c r="AS29" s="133">
        <v>14</v>
      </c>
      <c r="AT29" s="133">
        <v>0</v>
      </c>
      <c r="AU29" s="133">
        <v>13</v>
      </c>
      <c r="AV29" s="57">
        <f t="shared" si="5"/>
        <v>63</v>
      </c>
      <c r="AW29" s="37">
        <f t="shared" si="6"/>
        <v>77.7</v>
      </c>
      <c r="AX29" s="58">
        <v>0</v>
      </c>
      <c r="AY29" s="58">
        <v>0</v>
      </c>
      <c r="AZ29" s="36">
        <v>0</v>
      </c>
      <c r="BA29" s="36">
        <v>0</v>
      </c>
      <c r="BB29" s="38">
        <v>0</v>
      </c>
      <c r="BC29" s="56">
        <v>0</v>
      </c>
      <c r="BD29" s="133">
        <v>12</v>
      </c>
      <c r="BE29" s="53">
        <v>10</v>
      </c>
      <c r="BF29" s="53">
        <v>8</v>
      </c>
      <c r="BG29" s="53">
        <v>12</v>
      </c>
      <c r="BH29" s="133">
        <v>0</v>
      </c>
      <c r="BI29" s="133">
        <v>12</v>
      </c>
      <c r="BJ29" s="57">
        <f t="shared" si="7"/>
        <v>54</v>
      </c>
      <c r="BK29" s="293">
        <v>3750</v>
      </c>
      <c r="BL29" s="38">
        <f>IFERROR(+BO29*1000/((#REF!)*(BM29/1000)),0)</f>
        <v>0</v>
      </c>
      <c r="BM29" s="132">
        <f t="shared" si="9"/>
        <v>1000</v>
      </c>
      <c r="BN29" s="59">
        <f t="shared" si="10"/>
        <v>3750</v>
      </c>
      <c r="BO29" s="158">
        <v>67.5</v>
      </c>
      <c r="BP29" s="58">
        <v>0</v>
      </c>
      <c r="BQ29" s="58">
        <v>0</v>
      </c>
      <c r="BR29" s="133">
        <f t="shared" ref="BR29:BR32" si="39">AO29-BC29</f>
        <v>0</v>
      </c>
      <c r="BS29" s="133">
        <f t="shared" ref="BS29:BS32" si="40">(AP29+AQ29+AR29+AS29+AT29+AU29)-(BD29+BE29+BF29+BG29+BH29+BI29)</f>
        <v>9</v>
      </c>
      <c r="BT29" s="58">
        <f t="shared" ref="BT29:BT32" si="41">BR29+BS29</f>
        <v>9</v>
      </c>
      <c r="BU29" s="38">
        <f>IFERROR(+#REF!/AE29,0)</f>
        <v>0</v>
      </c>
      <c r="BV29" s="38">
        <f>IFERROR(+#REF!/(AF29),0)</f>
        <v>0</v>
      </c>
      <c r="BW29" s="36">
        <f t="shared" si="33"/>
        <v>375</v>
      </c>
      <c r="BX29" s="35">
        <f t="shared" si="34"/>
        <v>0.1</v>
      </c>
      <c r="BY29" s="59">
        <f t="shared" si="35"/>
        <v>0</v>
      </c>
      <c r="BZ29" s="35">
        <f t="shared" si="36"/>
        <v>0</v>
      </c>
      <c r="CA29" s="38">
        <f t="shared" si="37"/>
        <v>10.200000000000003</v>
      </c>
      <c r="CB29" s="35">
        <f t="shared" si="38"/>
        <v>0.15111111111111114</v>
      </c>
      <c r="CC29" s="38">
        <v>0</v>
      </c>
      <c r="CD29" s="38">
        <v>0</v>
      </c>
      <c r="CE29" s="60" t="s">
        <v>235</v>
      </c>
      <c r="CF29" s="146">
        <f t="shared" si="25"/>
        <v>2.4</v>
      </c>
      <c r="CG29" s="157" t="s">
        <v>132</v>
      </c>
      <c r="CH29" s="49">
        <v>0</v>
      </c>
      <c r="CI29" s="160">
        <v>3500</v>
      </c>
      <c r="CJ29" s="161">
        <f t="shared" si="26"/>
        <v>3125</v>
      </c>
      <c r="CK29" s="157" t="str" cm="1">
        <f t="array" ref="CK29">_xlfn.IFS(CJ29&gt;=0,"CUMPLE",CJ29&lt;0,"NO CUMPLE",CJ29="","")</f>
        <v>CUMPLE</v>
      </c>
      <c r="CL29" s="184">
        <v>46135</v>
      </c>
      <c r="CM29" s="49" t="str" cm="1">
        <f t="array" ref="CM29">_xlfn.IFS(CL29-C29 &gt; 0,"CUMPLE",CL29-C29 &lt; 0,"NO CUMPLE")</f>
        <v>CUMPLE</v>
      </c>
      <c r="CN29" s="132">
        <v>3500</v>
      </c>
      <c r="CO29" s="132">
        <f t="shared" si="24"/>
        <v>250</v>
      </c>
      <c r="CP29" s="49">
        <v>0</v>
      </c>
      <c r="CQ29" s="193" t="s">
        <v>157</v>
      </c>
      <c r="CR29" s="193" t="s">
        <v>158</v>
      </c>
    </row>
    <row r="30" spans="1:96" s="61" customFormat="1" ht="21.75" customHeight="1" x14ac:dyDescent="0.25">
      <c r="A30" s="47" t="s">
        <v>233</v>
      </c>
      <c r="B30" s="34" t="s">
        <v>196</v>
      </c>
      <c r="C30" s="31">
        <v>46122</v>
      </c>
      <c r="D30" s="48" t="str">
        <f>IFERROR(VLOOKUP($A30,Hoja3!$A$3:$F$6000,2,FALSE),"")</f>
        <v>TXCVNR044A001</v>
      </c>
      <c r="E30" s="64" t="s">
        <v>234</v>
      </c>
      <c r="F30" s="134" t="str">
        <f>IFERROR(VLOOKUP($A30,Hoja3!$A$3:$F$6000,6,FALSE),"")</f>
        <v>LAMINACION</v>
      </c>
      <c r="G30" s="49">
        <v>1</v>
      </c>
      <c r="H30" s="48" t="str">
        <f>IFERROR(VLOOKUP($A30,Hoja3!$A$3:$F$6000,5,FALSE),"")</f>
        <v>CX</v>
      </c>
      <c r="I30" s="135" t="str">
        <f>IFERROR(VLOOKUP($A30,Hoja3!$A$3:$F$6000,3,FALSE),"")</f>
        <v>INDUSTRIAS NEVEX-VEN,C.A</v>
      </c>
      <c r="J30" s="50" t="str">
        <f>IFERROR(VLOOKUP($A30,Hoja3!$A$3:$F$6000,4,FALSE),"")</f>
        <v>ETIQUETA LAMINADA IMPRESA CLORO NEVEX REGULAR 1L</v>
      </c>
      <c r="K30" s="51">
        <v>250</v>
      </c>
      <c r="L30" s="52">
        <v>12.5</v>
      </c>
      <c r="M30" s="52">
        <v>0</v>
      </c>
      <c r="N30" s="52">
        <v>0</v>
      </c>
      <c r="O30" s="52">
        <v>0</v>
      </c>
      <c r="P30" s="52">
        <v>0</v>
      </c>
      <c r="Q30" s="52">
        <v>0</v>
      </c>
      <c r="R30" s="52">
        <v>0</v>
      </c>
      <c r="S30" s="52">
        <v>5</v>
      </c>
      <c r="T30" s="52">
        <v>0</v>
      </c>
      <c r="U30" s="52">
        <v>0</v>
      </c>
      <c r="V30" s="52">
        <v>0</v>
      </c>
      <c r="W30" s="52">
        <v>0</v>
      </c>
      <c r="X30" s="52">
        <v>0</v>
      </c>
      <c r="Y30" s="52">
        <v>0</v>
      </c>
      <c r="Z30" s="52">
        <v>36.25</v>
      </c>
      <c r="AA30" s="52">
        <v>12.5</v>
      </c>
      <c r="AB30" s="52">
        <v>0</v>
      </c>
      <c r="AC30" s="52">
        <v>0</v>
      </c>
      <c r="AD30" s="36">
        <f t="shared" si="0"/>
        <v>66.25</v>
      </c>
      <c r="AE30" s="53">
        <v>11.25</v>
      </c>
      <c r="AF30" s="36">
        <f t="shared" si="1"/>
        <v>77.5</v>
      </c>
      <c r="AG30" s="54">
        <f t="shared" si="2"/>
        <v>5.3819444444444448E-2</v>
      </c>
      <c r="AH30" s="35">
        <f t="shared" si="3"/>
        <v>0.14516129032258066</v>
      </c>
      <c r="AI30" s="49">
        <v>8250</v>
      </c>
      <c r="AJ30" s="49">
        <v>18</v>
      </c>
      <c r="AK30" s="49">
        <v>1000</v>
      </c>
      <c r="AL30" s="36">
        <f>IF(AM30=0,0,(+BK30*AK30/1000))</f>
        <v>7500</v>
      </c>
      <c r="AM30" s="29">
        <v>150</v>
      </c>
      <c r="AN30" s="55">
        <v>0</v>
      </c>
      <c r="AO30" s="133">
        <v>0</v>
      </c>
      <c r="AP30" s="133">
        <v>12</v>
      </c>
      <c r="AQ30" s="133">
        <v>10</v>
      </c>
      <c r="AR30" s="133">
        <v>8</v>
      </c>
      <c r="AS30" s="133">
        <v>12</v>
      </c>
      <c r="AT30" s="133">
        <v>0</v>
      </c>
      <c r="AU30" s="133">
        <v>12</v>
      </c>
      <c r="AV30" s="57">
        <f t="shared" si="5"/>
        <v>54</v>
      </c>
      <c r="AW30" s="37">
        <f t="shared" si="6"/>
        <v>154.80000000000001</v>
      </c>
      <c r="AX30" s="58">
        <v>0</v>
      </c>
      <c r="AY30" s="58">
        <v>0</v>
      </c>
      <c r="AZ30" s="36">
        <v>0</v>
      </c>
      <c r="BA30" s="36">
        <v>0</v>
      </c>
      <c r="BB30" s="38">
        <v>0</v>
      </c>
      <c r="BC30" s="56">
        <v>0</v>
      </c>
      <c r="BD30" s="133">
        <v>7</v>
      </c>
      <c r="BE30" s="53">
        <v>8</v>
      </c>
      <c r="BF30" s="53">
        <v>4</v>
      </c>
      <c r="BG30" s="53">
        <v>9</v>
      </c>
      <c r="BH30" s="133">
        <v>0</v>
      </c>
      <c r="BI30" s="133">
        <v>10</v>
      </c>
      <c r="BJ30" s="57">
        <f t="shared" si="7"/>
        <v>38</v>
      </c>
      <c r="BK30" s="293">
        <v>7500</v>
      </c>
      <c r="BL30" s="38">
        <f>IFERROR(+BO30*1000/((#REF!)*(BM30/1000)),0)</f>
        <v>0</v>
      </c>
      <c r="BM30" s="132">
        <f t="shared" si="9"/>
        <v>1000</v>
      </c>
      <c r="BN30" s="59">
        <f t="shared" si="10"/>
        <v>7500</v>
      </c>
      <c r="BO30" s="158">
        <v>135</v>
      </c>
      <c r="BP30" s="58">
        <v>0</v>
      </c>
      <c r="BQ30" s="58">
        <v>0</v>
      </c>
      <c r="BR30" s="133">
        <f t="shared" si="39"/>
        <v>0</v>
      </c>
      <c r="BS30" s="133">
        <f t="shared" si="40"/>
        <v>16</v>
      </c>
      <c r="BT30" s="58">
        <f t="shared" si="41"/>
        <v>16</v>
      </c>
      <c r="BU30" s="38">
        <f>IFERROR(+#REF!/AE30,0)</f>
        <v>0</v>
      </c>
      <c r="BV30" s="38">
        <f>IFERROR(+#REF!/(AF30),0)</f>
        <v>0</v>
      </c>
      <c r="BW30" s="36">
        <f t="shared" si="33"/>
        <v>750</v>
      </c>
      <c r="BX30" s="35">
        <f t="shared" si="34"/>
        <v>0.1</v>
      </c>
      <c r="BY30" s="59">
        <f t="shared" si="35"/>
        <v>0</v>
      </c>
      <c r="BZ30" s="35">
        <f t="shared" si="36"/>
        <v>0</v>
      </c>
      <c r="CA30" s="38">
        <f t="shared" si="37"/>
        <v>19.800000000000011</v>
      </c>
      <c r="CB30" s="35">
        <f t="shared" si="38"/>
        <v>0.14666666666666675</v>
      </c>
      <c r="CC30" s="38">
        <v>0</v>
      </c>
      <c r="CD30" s="38">
        <v>0</v>
      </c>
      <c r="CE30" s="60" t="s">
        <v>235</v>
      </c>
      <c r="CF30" s="146">
        <f t="shared" si="25"/>
        <v>2.1333333333333333</v>
      </c>
      <c r="CG30" s="157" t="s">
        <v>132</v>
      </c>
      <c r="CH30" s="49">
        <v>0</v>
      </c>
      <c r="CI30" s="160">
        <v>3500</v>
      </c>
      <c r="CJ30" s="161">
        <f t="shared" si="26"/>
        <v>2750</v>
      </c>
      <c r="CK30" s="157" t="str" cm="1">
        <f t="array" ref="CK30">_xlfn.IFS(CJ30&gt;=0,"CUMPLE",CJ30&lt;0,"NO CUMPLE",CJ30="","")</f>
        <v>CUMPLE</v>
      </c>
      <c r="CL30" s="184">
        <v>46135</v>
      </c>
      <c r="CM30" s="49" t="str" cm="1">
        <f t="array" ref="CM30">_xlfn.IFS(CL30-C30 &gt; 0,"CUMPLE",CL30-C30 &lt; 0,"NO CUMPLE")</f>
        <v>CUMPLE</v>
      </c>
      <c r="CN30" s="132">
        <v>7000</v>
      </c>
      <c r="CO30" s="132">
        <f t="shared" si="24"/>
        <v>500</v>
      </c>
      <c r="CP30" s="49">
        <v>0</v>
      </c>
      <c r="CQ30" s="193" t="s">
        <v>157</v>
      </c>
      <c r="CR30" s="193" t="s">
        <v>158</v>
      </c>
    </row>
    <row r="31" spans="1:96" s="61" customFormat="1" ht="21.75" customHeight="1" x14ac:dyDescent="0.25">
      <c r="A31" s="47" t="s">
        <v>236</v>
      </c>
      <c r="B31" s="34" t="s">
        <v>196</v>
      </c>
      <c r="C31" s="31">
        <v>46122</v>
      </c>
      <c r="D31" s="48" t="str">
        <f>IFERROR(VLOOKUP($A31,Hoja3!$A$3:$F$6000,2,FALSE),"")</f>
        <v>TXPAHB059A002</v>
      </c>
      <c r="E31" s="64">
        <v>16624</v>
      </c>
      <c r="F31" s="134" t="str">
        <f>IFERROR(VLOOKUP($A31,Hoja3!$A$3:$F$6000,6,FALSE),"")</f>
        <v>LAMINACION</v>
      </c>
      <c r="G31" s="49">
        <v>1</v>
      </c>
      <c r="H31" s="48" t="str">
        <f>IFERROR(VLOOKUP($A31,Hoja3!$A$3:$F$6000,5,FALSE),"")</f>
        <v>CX</v>
      </c>
      <c r="I31" s="135" t="str">
        <f>IFERROR(VLOOKUP($A31,Hoja3!$A$3:$F$6000,3,FALSE),"")</f>
        <v>PRAVENCA,C.A</v>
      </c>
      <c r="J31" s="50" t="str">
        <f>IFERROR(VLOOKUP($A31,Hoja3!$A$3:$F$6000,4,FALSE),"")</f>
        <v>LAMINACION IMP. HARINA PRECOCIDA MASIA 900g</v>
      </c>
      <c r="K31" s="51">
        <v>10000</v>
      </c>
      <c r="L31" s="52">
        <f>40+40+20+25</f>
        <v>125</v>
      </c>
      <c r="M31" s="52">
        <f>40+85+35</f>
        <v>160</v>
      </c>
      <c r="N31" s="52">
        <f>20+15+25</f>
        <v>60</v>
      </c>
      <c r="O31" s="52">
        <f>20+10+20</f>
        <v>50</v>
      </c>
      <c r="P31" s="52">
        <f>40+20</f>
        <v>60</v>
      </c>
      <c r="Q31" s="52">
        <v>0</v>
      </c>
      <c r="R31" s="52">
        <v>0</v>
      </c>
      <c r="S31" s="52">
        <f>15+10+10+10+15+20+10+10+8+10+10</f>
        <v>128</v>
      </c>
      <c r="T31" s="52">
        <v>0</v>
      </c>
      <c r="U31" s="52">
        <v>0</v>
      </c>
      <c r="V31" s="52">
        <f>10+25+10+25+20+10+10+10+15+10</f>
        <v>145</v>
      </c>
      <c r="W31" s="52">
        <v>0</v>
      </c>
      <c r="X31" s="52">
        <v>0</v>
      </c>
      <c r="Y31" s="52">
        <v>0</v>
      </c>
      <c r="Z31" s="52">
        <v>0</v>
      </c>
      <c r="AA31" s="52">
        <v>0</v>
      </c>
      <c r="AB31" s="52">
        <v>0</v>
      </c>
      <c r="AC31" s="52">
        <v>0</v>
      </c>
      <c r="AD31" s="36">
        <f t="shared" si="0"/>
        <v>728</v>
      </c>
      <c r="AE31" s="53">
        <v>972</v>
      </c>
      <c r="AF31" s="36">
        <f t="shared" si="1"/>
        <v>1700</v>
      </c>
      <c r="AG31" s="54">
        <f t="shared" si="2"/>
        <v>1.1805555555555556</v>
      </c>
      <c r="AH31" s="35">
        <f t="shared" si="3"/>
        <v>0.57176470588235295</v>
      </c>
      <c r="AI31" s="36">
        <f>88499+103850</f>
        <v>192349</v>
      </c>
      <c r="AJ31" s="49">
        <v>27</v>
      </c>
      <c r="AK31" s="49">
        <v>980</v>
      </c>
      <c r="AL31" s="36">
        <f t="shared" si="4"/>
        <v>188502.02</v>
      </c>
      <c r="AM31" s="29">
        <f>2371.6+2787.2</f>
        <v>5158.7999999999993</v>
      </c>
      <c r="AN31" s="55">
        <v>7</v>
      </c>
      <c r="AO31" s="133">
        <v>684</v>
      </c>
      <c r="AP31" s="133">
        <v>0</v>
      </c>
      <c r="AQ31" s="133">
        <v>34</v>
      </c>
      <c r="AR31" s="133">
        <v>59</v>
      </c>
      <c r="AS31" s="133">
        <v>44</v>
      </c>
      <c r="AT31" s="133">
        <v>0</v>
      </c>
      <c r="AU31" s="133">
        <f>533+50+45</f>
        <v>628</v>
      </c>
      <c r="AV31" s="57">
        <f t="shared" si="5"/>
        <v>1449</v>
      </c>
      <c r="AW31" s="37">
        <f t="shared" si="6"/>
        <v>5508.6999999999989</v>
      </c>
      <c r="AX31" s="58">
        <v>0</v>
      </c>
      <c r="AY31" s="58">
        <v>0</v>
      </c>
      <c r="AZ31" s="36">
        <v>0</v>
      </c>
      <c r="BA31" s="36">
        <v>0</v>
      </c>
      <c r="BB31" s="38">
        <v>0</v>
      </c>
      <c r="BC31" s="56">
        <v>178</v>
      </c>
      <c r="BD31" s="133">
        <v>0</v>
      </c>
      <c r="BE31" s="53">
        <v>26</v>
      </c>
      <c r="BF31" s="53">
        <v>29</v>
      </c>
      <c r="BG31" s="53">
        <v>27</v>
      </c>
      <c r="BH31" s="133">
        <v>0</v>
      </c>
      <c r="BI31" s="133">
        <f>299+34+27</f>
        <v>360</v>
      </c>
      <c r="BJ31" s="57">
        <f t="shared" si="7"/>
        <v>620</v>
      </c>
      <c r="BK31" s="291">
        <v>181862</v>
      </c>
      <c r="BL31" s="38">
        <f t="shared" si="8"/>
        <v>28.900024889919894</v>
      </c>
      <c r="BM31" s="132">
        <f t="shared" si="9"/>
        <v>980</v>
      </c>
      <c r="BN31" s="59">
        <f t="shared" si="10"/>
        <v>178224.76</v>
      </c>
      <c r="BO31" s="158">
        <f>(2317+2919.8)-86.1</f>
        <v>5150.7</v>
      </c>
      <c r="BP31" s="58">
        <v>0</v>
      </c>
      <c r="BQ31" s="58">
        <v>0</v>
      </c>
      <c r="BR31" s="133">
        <f t="shared" si="39"/>
        <v>506</v>
      </c>
      <c r="BS31" s="133">
        <f t="shared" si="40"/>
        <v>323</v>
      </c>
      <c r="BT31" s="58">
        <f t="shared" si="41"/>
        <v>829</v>
      </c>
      <c r="BU31" s="38">
        <f t="shared" si="14"/>
        <v>187.1008230452675</v>
      </c>
      <c r="BV31" s="38">
        <f t="shared" si="15"/>
        <v>106.97764705882354</v>
      </c>
      <c r="BW31" s="36">
        <f t="shared" si="33"/>
        <v>10487</v>
      </c>
      <c r="BX31" s="35">
        <f t="shared" si="34"/>
        <v>5.7664602830717795E-2</v>
      </c>
      <c r="BY31" s="59">
        <f t="shared" si="35"/>
        <v>10277.25999999998</v>
      </c>
      <c r="BZ31" s="35">
        <f t="shared" si="36"/>
        <v>5.7664602830717684E-2</v>
      </c>
      <c r="CA31" s="38">
        <f t="shared" si="37"/>
        <v>357.99999999999909</v>
      </c>
      <c r="CB31" s="35">
        <f t="shared" si="38"/>
        <v>6.9505115809501444E-2</v>
      </c>
      <c r="CC31" s="38">
        <v>0</v>
      </c>
      <c r="CD31" s="38">
        <v>0</v>
      </c>
      <c r="CE31" s="60" t="s">
        <v>237</v>
      </c>
      <c r="CF31" s="146">
        <f t="shared" si="25"/>
        <v>4.6514300257719521</v>
      </c>
      <c r="CG31" s="157" t="s">
        <v>132</v>
      </c>
      <c r="CH31" s="49">
        <v>1</v>
      </c>
      <c r="CI31" s="160">
        <v>3500</v>
      </c>
      <c r="CJ31" s="161">
        <f t="shared" si="26"/>
        <v>-6987</v>
      </c>
      <c r="CK31" s="157" t="str" cm="1">
        <f t="array" ref="CK31">_xlfn.IFS(CJ31&gt;=0,"CUMPLE",CJ31&lt;0,"NO CUMPLE",CJ31="","")</f>
        <v>NO CUMPLE</v>
      </c>
      <c r="CL31" s="184">
        <v>46142</v>
      </c>
      <c r="CM31" s="49" t="str" cm="1">
        <f t="array" ref="CM31">_xlfn.IFS(CL31-C31 &gt; 0,"CUMPLE",CL31-C31 &lt; 0,"NO CUMPLE")</f>
        <v>CUMPLE</v>
      </c>
      <c r="CN31" s="132">
        <v>187000</v>
      </c>
      <c r="CO31" s="132">
        <f t="shared" si="24"/>
        <v>-5138</v>
      </c>
      <c r="CP31" s="49">
        <v>100</v>
      </c>
      <c r="CQ31" s="193" t="s">
        <v>168</v>
      </c>
      <c r="CR31" s="193" t="s">
        <v>181</v>
      </c>
    </row>
    <row r="32" spans="1:96" s="61" customFormat="1" ht="21.75" customHeight="1" x14ac:dyDescent="0.25">
      <c r="A32" s="47" t="s">
        <v>245</v>
      </c>
      <c r="B32" s="34" t="s">
        <v>196</v>
      </c>
      <c r="C32" s="31">
        <v>46125</v>
      </c>
      <c r="D32" s="48" t="str">
        <f>IFERROR(VLOOKUP($A32,Hoja3!$A$3:$F$6000,2,FALSE),"")</f>
        <v>TXPAHB059A001</v>
      </c>
      <c r="E32" s="64">
        <v>16623</v>
      </c>
      <c r="F32" s="134" t="str">
        <f>IFERROR(VLOOKUP($A32,Hoja3!$A$3:$F$6000,6,FALSE),"")</f>
        <v>LAMINACION</v>
      </c>
      <c r="G32" s="49">
        <v>1</v>
      </c>
      <c r="H32" s="48" t="str">
        <f>IFERROR(VLOOKUP($A32,Hoja3!$A$3:$F$6000,5,FALSE),"")</f>
        <v>CX</v>
      </c>
      <c r="I32" s="135" t="str">
        <f>IFERROR(VLOOKUP($A32,Hoja3!$A$3:$F$6000,3,FALSE),"")</f>
        <v>PRAVENCA,C.A</v>
      </c>
      <c r="J32" s="50" t="str">
        <f>IFERROR(VLOOKUP($A32,Hoja3!$A$3:$F$6000,4,FALSE),"")</f>
        <v>LAMINACION IMP. HARINA PRECOCIDA MASIA 900g</v>
      </c>
      <c r="K32" s="51">
        <v>10000</v>
      </c>
      <c r="L32" s="52">
        <f>15+15</f>
        <v>30</v>
      </c>
      <c r="M32" s="52">
        <f>40+110</f>
        <v>150</v>
      </c>
      <c r="N32" s="52">
        <f>30+20+50+40+15+35+40+40</f>
        <v>270</v>
      </c>
      <c r="O32" s="52">
        <v>20</v>
      </c>
      <c r="P32" s="52">
        <f>40+35+40+135+35+50+60+60+40+20+50+20</f>
        <v>585</v>
      </c>
      <c r="Q32" s="52">
        <v>0</v>
      </c>
      <c r="R32" s="52">
        <v>0</v>
      </c>
      <c r="S32" s="52">
        <f>15+15+30+15+20+15+15+10+20+20+15+10+15+15+45+30+15</f>
        <v>320</v>
      </c>
      <c r="T32" s="52">
        <v>15</v>
      </c>
      <c r="U32" s="52">
        <v>40</v>
      </c>
      <c r="V32" s="52">
        <f>15+20+35+15</f>
        <v>85</v>
      </c>
      <c r="W32" s="52">
        <v>0</v>
      </c>
      <c r="X32" s="52">
        <v>0</v>
      </c>
      <c r="Y32" s="52">
        <v>0</v>
      </c>
      <c r="Z32" s="52">
        <v>0</v>
      </c>
      <c r="AA32" s="52">
        <v>0</v>
      </c>
      <c r="AB32" s="52">
        <v>0</v>
      </c>
      <c r="AC32" s="52">
        <v>0</v>
      </c>
      <c r="AD32" s="36">
        <f t="shared" si="0"/>
        <v>1515</v>
      </c>
      <c r="AE32" s="53">
        <v>1035.5999999999999</v>
      </c>
      <c r="AF32" s="36">
        <f t="shared" si="1"/>
        <v>2550.6</v>
      </c>
      <c r="AG32" s="54">
        <f t="shared" si="2"/>
        <v>1.77125</v>
      </c>
      <c r="AH32" s="35">
        <f t="shared" si="3"/>
        <v>0.40602211244413078</v>
      </c>
      <c r="AI32" s="36">
        <f>31500+155720</f>
        <v>187220</v>
      </c>
      <c r="AJ32" s="49">
        <v>27</v>
      </c>
      <c r="AK32" s="49">
        <v>980</v>
      </c>
      <c r="AL32" s="36">
        <f t="shared" si="4"/>
        <v>183475.6</v>
      </c>
      <c r="AM32" s="29">
        <f>4198.9+841</f>
        <v>5039.8999999999996</v>
      </c>
      <c r="AN32" s="55">
        <v>7</v>
      </c>
      <c r="AO32" s="133">
        <v>453</v>
      </c>
      <c r="AP32" s="133">
        <v>0</v>
      </c>
      <c r="AQ32" s="133">
        <v>26</v>
      </c>
      <c r="AR32" s="133">
        <v>50</v>
      </c>
      <c r="AS32" s="133">
        <v>30</v>
      </c>
      <c r="AT32" s="133">
        <v>0</v>
      </c>
      <c r="AU32" s="133">
        <f>281+45+46</f>
        <v>372</v>
      </c>
      <c r="AV32" s="57">
        <f t="shared" si="5"/>
        <v>931</v>
      </c>
      <c r="AW32" s="37">
        <f t="shared" si="6"/>
        <v>5338.0999999999995</v>
      </c>
      <c r="AX32" s="58">
        <v>0</v>
      </c>
      <c r="AY32" s="58">
        <v>0</v>
      </c>
      <c r="AZ32" s="36">
        <v>0</v>
      </c>
      <c r="BA32" s="36">
        <v>0</v>
      </c>
      <c r="BB32" s="38">
        <v>0</v>
      </c>
      <c r="BC32" s="56">
        <v>72</v>
      </c>
      <c r="BD32" s="133">
        <v>0</v>
      </c>
      <c r="BE32" s="53">
        <v>15</v>
      </c>
      <c r="BF32" s="53">
        <v>13</v>
      </c>
      <c r="BG32" s="53">
        <v>7</v>
      </c>
      <c r="BH32" s="133">
        <v>0</v>
      </c>
      <c r="BI32" s="133">
        <f>51+14+19</f>
        <v>84</v>
      </c>
      <c r="BJ32" s="57">
        <f t="shared" si="7"/>
        <v>191</v>
      </c>
      <c r="BK32" s="291">
        <v>182611</v>
      </c>
      <c r="BL32" s="38">
        <f t="shared" si="8"/>
        <v>28.910009332875429</v>
      </c>
      <c r="BM32" s="132">
        <f t="shared" si="9"/>
        <v>980</v>
      </c>
      <c r="BN32" s="59">
        <f t="shared" si="10"/>
        <v>178958.78</v>
      </c>
      <c r="BO32" s="158">
        <f>(4570.1+732)-128.4</f>
        <v>5173.7000000000007</v>
      </c>
      <c r="BP32" s="58">
        <v>0</v>
      </c>
      <c r="BQ32" s="58">
        <v>0</v>
      </c>
      <c r="BR32" s="133">
        <f t="shared" si="39"/>
        <v>381</v>
      </c>
      <c r="BS32" s="133">
        <f t="shared" si="40"/>
        <v>359</v>
      </c>
      <c r="BT32" s="58">
        <f t="shared" si="41"/>
        <v>740</v>
      </c>
      <c r="BU32" s="38">
        <f t="shared" si="14"/>
        <v>176.33352645809194</v>
      </c>
      <c r="BV32" s="38">
        <f t="shared" si="15"/>
        <v>71.595310907237518</v>
      </c>
      <c r="BW32" s="36">
        <f t="shared" si="33"/>
        <v>4609</v>
      </c>
      <c r="BX32" s="35">
        <f t="shared" si="34"/>
        <v>2.5239443407023672E-2</v>
      </c>
      <c r="BY32" s="59">
        <f t="shared" si="35"/>
        <v>4516.820000000007</v>
      </c>
      <c r="BZ32" s="35">
        <f t="shared" si="36"/>
        <v>2.5239443407023714E-2</v>
      </c>
      <c r="CA32" s="38">
        <f t="shared" si="37"/>
        <v>164.39999999999873</v>
      </c>
      <c r="CB32" s="35">
        <f t="shared" si="38"/>
        <v>3.1776098343544987E-2</v>
      </c>
      <c r="CC32" s="38">
        <v>0</v>
      </c>
      <c r="CD32" s="38">
        <v>0</v>
      </c>
      <c r="CE32" s="60" t="s">
        <v>246</v>
      </c>
      <c r="CF32" s="146">
        <f t="shared" si="25"/>
        <v>4.1350304243245288</v>
      </c>
      <c r="CG32" s="157" t="s">
        <v>132</v>
      </c>
      <c r="CH32" s="49">
        <v>1</v>
      </c>
      <c r="CI32" s="160">
        <v>3500</v>
      </c>
      <c r="CJ32" s="161">
        <f t="shared" si="26"/>
        <v>-1109</v>
      </c>
      <c r="CK32" s="157" t="str" cm="1">
        <f t="array" ref="CK32">_xlfn.IFS(CJ32&gt;=0,"CUMPLE",CJ32&lt;0,"NO CUMPLE",CJ32="","")</f>
        <v>NO CUMPLE</v>
      </c>
      <c r="CL32" s="184">
        <v>46142</v>
      </c>
      <c r="CM32" s="49" t="str" cm="1">
        <f t="array" ref="CM32">_xlfn.IFS(CL32-C32 &gt; 0,"CUMPLE",CL32-C32 &lt; 0,"NO CUMPLE")</f>
        <v>CUMPLE</v>
      </c>
      <c r="CN32" s="132">
        <v>187000</v>
      </c>
      <c r="CO32" s="132">
        <f t="shared" si="24"/>
        <v>-4389</v>
      </c>
      <c r="CP32" s="49">
        <v>1800</v>
      </c>
      <c r="CQ32" s="193" t="s">
        <v>168</v>
      </c>
      <c r="CR32" s="193" t="s">
        <v>181</v>
      </c>
    </row>
    <row r="33" spans="1:96" s="61" customFormat="1" ht="21.75" customHeight="1" x14ac:dyDescent="0.25">
      <c r="A33" s="47" t="s">
        <v>250</v>
      </c>
      <c r="B33" s="34" t="s">
        <v>196</v>
      </c>
      <c r="C33" s="31">
        <v>46126</v>
      </c>
      <c r="D33" s="48" t="str">
        <f>IFERROR(VLOOKUP($A33,Hoja3!$A$3:$F$6000,2,FALSE),"")</f>
        <v>TXCPEM023A001</v>
      </c>
      <c r="E33" s="64" t="s">
        <v>251</v>
      </c>
      <c r="F33" s="134" t="str">
        <f>IFERROR(VLOOKUP($A33,Hoja3!$A$3:$F$6000,6,FALSE),"")</f>
        <v>CORTE</v>
      </c>
      <c r="G33" s="49">
        <v>1</v>
      </c>
      <c r="H33" s="48" t="str">
        <f>IFERROR(VLOOKUP($A33,Hoja3!$A$3:$F$6000,5,FALSE),"")</f>
        <v>CX</v>
      </c>
      <c r="I33" s="135" t="str">
        <f>IFERROR(VLOOKUP($A33,Hoja3!$A$3:$F$6000,3,FALSE),"")</f>
        <v>CERVECERIA POLAR,C.A.</v>
      </c>
      <c r="J33" s="50" t="str">
        <f>IFERROR(VLOOKUP($A33,Hoja3!$A$3:$F$6000,4,FALSE),"")</f>
        <v>ETIQUETA IMPRESA MALTIN POLAR 1,5 L</v>
      </c>
      <c r="K33" s="51">
        <v>1100</v>
      </c>
      <c r="L33" s="52">
        <f>30+30+20</f>
        <v>80</v>
      </c>
      <c r="M33" s="52">
        <v>0</v>
      </c>
      <c r="N33" s="52">
        <f>55+20</f>
        <v>75</v>
      </c>
      <c r="O33" s="52">
        <f>20+20</f>
        <v>40</v>
      </c>
      <c r="P33" s="52">
        <f>130+15</f>
        <v>145</v>
      </c>
      <c r="Q33" s="52">
        <v>0</v>
      </c>
      <c r="R33" s="52">
        <v>0</v>
      </c>
      <c r="S33" s="52">
        <f>30+10+30</f>
        <v>70</v>
      </c>
      <c r="T33" s="52">
        <v>0</v>
      </c>
      <c r="U33" s="52">
        <v>0</v>
      </c>
      <c r="V33" s="52">
        <f>15+50</f>
        <v>65</v>
      </c>
      <c r="W33" s="52">
        <v>0</v>
      </c>
      <c r="X33" s="52">
        <v>40</v>
      </c>
      <c r="Y33" s="52">
        <v>0</v>
      </c>
      <c r="Z33" s="52">
        <v>0</v>
      </c>
      <c r="AA33" s="52">
        <v>0</v>
      </c>
      <c r="AB33" s="52">
        <v>0</v>
      </c>
      <c r="AC33" s="52">
        <v>0</v>
      </c>
      <c r="AD33" s="36">
        <f t="shared" si="0"/>
        <v>515</v>
      </c>
      <c r="AE33" s="53">
        <v>245.4</v>
      </c>
      <c r="AF33" s="36">
        <f t="shared" si="1"/>
        <v>760.4</v>
      </c>
      <c r="AG33" s="54">
        <f t="shared" si="2"/>
        <v>0.5280555555555555</v>
      </c>
      <c r="AH33" s="35">
        <f t="shared" si="3"/>
        <v>0.32272488164124147</v>
      </c>
      <c r="AI33" s="36">
        <v>61000</v>
      </c>
      <c r="AJ33" s="49">
        <v>21</v>
      </c>
      <c r="AK33" s="49">
        <v>930</v>
      </c>
      <c r="AL33" s="36">
        <f t="shared" si="4"/>
        <v>56730</v>
      </c>
      <c r="AM33" s="29">
        <v>1274</v>
      </c>
      <c r="AN33" s="55">
        <v>6</v>
      </c>
      <c r="AO33" s="133">
        <v>0</v>
      </c>
      <c r="AP33" s="133">
        <v>29</v>
      </c>
      <c r="AQ33" s="133">
        <v>33</v>
      </c>
      <c r="AR33" s="133">
        <v>52</v>
      </c>
      <c r="AS33" s="133">
        <v>25</v>
      </c>
      <c r="AT33" s="133">
        <v>0</v>
      </c>
      <c r="AU33" s="133">
        <f>29+143</f>
        <v>172</v>
      </c>
      <c r="AV33" s="57">
        <f t="shared" si="5"/>
        <v>311</v>
      </c>
      <c r="AW33" s="37">
        <f t="shared" si="6"/>
        <v>1337.3</v>
      </c>
      <c r="AX33" s="58">
        <v>0</v>
      </c>
      <c r="AY33" s="58">
        <v>0</v>
      </c>
      <c r="AZ33" s="36">
        <v>0</v>
      </c>
      <c r="BA33" s="36">
        <v>0</v>
      </c>
      <c r="BB33" s="38">
        <v>0</v>
      </c>
      <c r="BC33" s="56">
        <v>0</v>
      </c>
      <c r="BD33" s="133">
        <v>16</v>
      </c>
      <c r="BE33" s="53">
        <v>4</v>
      </c>
      <c r="BF33" s="53">
        <v>9</v>
      </c>
      <c r="BG33" s="53">
        <v>7</v>
      </c>
      <c r="BH33" s="133">
        <v>0</v>
      </c>
      <c r="BI33" s="133">
        <f>7+57</f>
        <v>64</v>
      </c>
      <c r="BJ33" s="57">
        <f t="shared" si="7"/>
        <v>100</v>
      </c>
      <c r="BK33" s="291">
        <v>53599</v>
      </c>
      <c r="BL33" s="38">
        <f t="shared" si="8"/>
        <v>22.940164788020638</v>
      </c>
      <c r="BM33" s="132">
        <f t="shared" si="9"/>
        <v>930</v>
      </c>
      <c r="BN33" s="59">
        <f t="shared" si="10"/>
        <v>49847.07</v>
      </c>
      <c r="BO33" s="158">
        <f>1229-85.5</f>
        <v>1143.5</v>
      </c>
      <c r="BP33" s="58">
        <v>0</v>
      </c>
      <c r="BQ33" s="58">
        <v>0</v>
      </c>
      <c r="BR33" s="133">
        <f t="shared" ref="BR33:BR39" si="42">AO33-BC33</f>
        <v>0</v>
      </c>
      <c r="BS33" s="133">
        <f t="shared" ref="BS33:BS39" si="43">(AP33+AQ33+AR33+AS33+AT33+AU33)-(BD33+BE33+BF33+BG33+BH33+BI33)</f>
        <v>211</v>
      </c>
      <c r="BT33" s="58">
        <f t="shared" ref="BT33:BT39" si="44">BR33+BS33</f>
        <v>211</v>
      </c>
      <c r="BU33" s="38">
        <f t="shared" si="14"/>
        <v>218.41483292583536</v>
      </c>
      <c r="BV33" s="38">
        <f t="shared" si="15"/>
        <v>70.487901104681754</v>
      </c>
      <c r="BW33" s="36">
        <f t="shared" si="33"/>
        <v>7401</v>
      </c>
      <c r="BX33" s="35">
        <f t="shared" si="34"/>
        <v>0.13808093434579002</v>
      </c>
      <c r="BY33" s="59">
        <f t="shared" si="35"/>
        <v>6882.93</v>
      </c>
      <c r="BZ33" s="35">
        <f t="shared" si="36"/>
        <v>0.13808093434579005</v>
      </c>
      <c r="CA33" s="38">
        <f t="shared" si="37"/>
        <v>193.79999999999995</v>
      </c>
      <c r="CB33" s="35">
        <f t="shared" si="38"/>
        <v>0.16947966768692607</v>
      </c>
      <c r="CC33" s="38">
        <v>0</v>
      </c>
      <c r="CD33" s="38">
        <v>0</v>
      </c>
      <c r="CE33" s="60" t="s">
        <v>252</v>
      </c>
      <c r="CF33" s="146">
        <f>IFERROR((BT33*1000)/BN33,"")</f>
        <v>4.2329468913619195</v>
      </c>
      <c r="CG33" s="157" t="s">
        <v>132</v>
      </c>
      <c r="CH33" s="49">
        <v>1</v>
      </c>
      <c r="CI33" s="160">
        <v>3500</v>
      </c>
      <c r="CJ33" s="161">
        <f t="shared" ref="CJ33:CJ38" si="45">IF(BW33=0,"",CI33-BW33)</f>
        <v>-3901</v>
      </c>
      <c r="CK33" s="157" t="str" cm="1">
        <f t="array" ref="CK33">_xlfn.IFS(CJ33&gt;0,"CUMPLE",CJ33&lt;0,"NO CUMPLE",CJ33="","")</f>
        <v>NO CUMPLE</v>
      </c>
      <c r="CL33" s="184">
        <v>46112</v>
      </c>
      <c r="CM33" s="49" t="str" cm="1">
        <f t="array" ref="CM33">_xlfn.IFS(CL33-C33 &gt; 0,"CUMPLE",CL33-C33 &lt; 0,"NO CUMPLE")</f>
        <v>NO CUMPLE</v>
      </c>
      <c r="CN33" s="132">
        <v>57500</v>
      </c>
      <c r="CO33" s="132">
        <f t="shared" ref="CO33:CO69" si="46">BK33-CN33</f>
        <v>-3901</v>
      </c>
      <c r="CP33" s="49">
        <v>1300</v>
      </c>
      <c r="CQ33" s="193" t="s">
        <v>147</v>
      </c>
      <c r="CR33" s="193" t="s">
        <v>146</v>
      </c>
    </row>
    <row r="34" spans="1:96" s="61" customFormat="1" ht="21.75" customHeight="1" x14ac:dyDescent="0.25">
      <c r="A34" s="47" t="s">
        <v>253</v>
      </c>
      <c r="B34" s="34" t="s">
        <v>196</v>
      </c>
      <c r="C34" s="31">
        <v>46127</v>
      </c>
      <c r="D34" s="48" t="str">
        <f>IFERROR(VLOOKUP($A34,Hoja3!$A$3:$F$6000,2,FALSE),"")</f>
        <v>TXNVCL096C004</v>
      </c>
      <c r="E34" s="64">
        <v>16607</v>
      </c>
      <c r="F34" s="134" t="str">
        <f>IFERROR(VLOOKUP($A34,Hoja3!$A$3:$F$6000,6,FALSE),"")</f>
        <v>LAMINACION</v>
      </c>
      <c r="G34" s="49">
        <v>1</v>
      </c>
      <c r="H34" s="48" t="str">
        <f>IFERROR(VLOOKUP($A34,Hoja3!$A$3:$F$6000,5,FALSE),"")</f>
        <v>CX</v>
      </c>
      <c r="I34" s="135" t="str">
        <f>IFERROR(VLOOKUP($A34,Hoja3!$A$3:$F$6000,3,FALSE),"")</f>
        <v>NESTLE VENEZUELA, S.A.</v>
      </c>
      <c r="J34" s="50" t="str">
        <f>IFERROR(VLOOKUP($A34,Hoja3!$A$3:$F$6000,4,FALSE),"")</f>
        <v>LAMINACION IMPRESA CERELAC 400g</v>
      </c>
      <c r="K34" s="51">
        <v>2755</v>
      </c>
      <c r="L34" s="52">
        <f>25+45+20</f>
        <v>90</v>
      </c>
      <c r="M34" s="52">
        <f>30+30</f>
        <v>60</v>
      </c>
      <c r="N34" s="52">
        <f>40+65</f>
        <v>105</v>
      </c>
      <c r="O34" s="52">
        <v>20</v>
      </c>
      <c r="P34" s="52">
        <v>0</v>
      </c>
      <c r="Q34" s="52">
        <v>0</v>
      </c>
      <c r="R34" s="52">
        <v>0</v>
      </c>
      <c r="S34" s="52">
        <f>15+20</f>
        <v>35</v>
      </c>
      <c r="T34" s="52">
        <v>0</v>
      </c>
      <c r="U34" s="52">
        <v>0</v>
      </c>
      <c r="V34" s="52">
        <v>10</v>
      </c>
      <c r="W34" s="52">
        <v>0</v>
      </c>
      <c r="X34" s="52">
        <v>15</v>
      </c>
      <c r="Y34" s="52">
        <v>0</v>
      </c>
      <c r="Z34" s="52">
        <v>0</v>
      </c>
      <c r="AA34" s="52">
        <v>0</v>
      </c>
      <c r="AB34" s="52">
        <v>0</v>
      </c>
      <c r="AC34" s="52">
        <v>0</v>
      </c>
      <c r="AD34" s="36">
        <f t="shared" si="0"/>
        <v>335</v>
      </c>
      <c r="AE34" s="53">
        <v>199.8</v>
      </c>
      <c r="AF34" s="36">
        <f t="shared" si="1"/>
        <v>534.79999999999995</v>
      </c>
      <c r="AG34" s="54">
        <f t="shared" si="2"/>
        <v>0.37138888888888888</v>
      </c>
      <c r="AH34" s="35">
        <f t="shared" si="3"/>
        <v>0.37359760658189983</v>
      </c>
      <c r="AI34" s="36">
        <v>39390</v>
      </c>
      <c r="AJ34" s="49">
        <v>18</v>
      </c>
      <c r="AK34" s="49">
        <v>790</v>
      </c>
      <c r="AL34" s="36">
        <f t="shared" si="4"/>
        <v>31118.1</v>
      </c>
      <c r="AM34" s="29">
        <v>588.79999999999995</v>
      </c>
      <c r="AN34" s="55">
        <v>7</v>
      </c>
      <c r="AO34" s="133">
        <v>272</v>
      </c>
      <c r="AP34" s="133">
        <v>17</v>
      </c>
      <c r="AQ34" s="133">
        <v>19</v>
      </c>
      <c r="AR34" s="133">
        <v>28</v>
      </c>
      <c r="AS34" s="133">
        <v>15</v>
      </c>
      <c r="AT34" s="133">
        <v>0</v>
      </c>
      <c r="AU34" s="133">
        <f>26+15</f>
        <v>41</v>
      </c>
      <c r="AV34" s="57">
        <f t="shared" si="5"/>
        <v>392</v>
      </c>
      <c r="AW34" s="37">
        <f t="shared" si="6"/>
        <v>652.69999999999993</v>
      </c>
      <c r="AX34" s="58">
        <v>0</v>
      </c>
      <c r="AY34" s="58">
        <v>0</v>
      </c>
      <c r="AZ34" s="36">
        <v>0</v>
      </c>
      <c r="BA34" s="36">
        <v>0</v>
      </c>
      <c r="BB34" s="38">
        <v>0</v>
      </c>
      <c r="BC34" s="56">
        <v>170</v>
      </c>
      <c r="BD34" s="133">
        <v>13</v>
      </c>
      <c r="BE34" s="53">
        <v>15</v>
      </c>
      <c r="BF34" s="53">
        <v>12</v>
      </c>
      <c r="BG34" s="53">
        <v>13</v>
      </c>
      <c r="BH34" s="133">
        <v>0</v>
      </c>
      <c r="BI34" s="133">
        <f>16+8</f>
        <v>24</v>
      </c>
      <c r="BJ34" s="57">
        <f t="shared" si="7"/>
        <v>247</v>
      </c>
      <c r="BK34" s="291">
        <v>35578</v>
      </c>
      <c r="BL34" s="38">
        <f t="shared" si="8"/>
        <v>19.650174940992546</v>
      </c>
      <c r="BM34" s="132">
        <f t="shared" si="9"/>
        <v>790</v>
      </c>
      <c r="BN34" s="59">
        <f t="shared" si="10"/>
        <v>28106.62</v>
      </c>
      <c r="BO34" s="158">
        <f>564-11.7</f>
        <v>552.29999999999995</v>
      </c>
      <c r="BP34" s="58">
        <v>0</v>
      </c>
      <c r="BQ34" s="58">
        <v>0</v>
      </c>
      <c r="BR34" s="133">
        <f t="shared" si="42"/>
        <v>102</v>
      </c>
      <c r="BS34" s="133">
        <f t="shared" si="43"/>
        <v>43</v>
      </c>
      <c r="BT34" s="58">
        <f t="shared" si="44"/>
        <v>145</v>
      </c>
      <c r="BU34" s="38">
        <f t="shared" si="14"/>
        <v>178.06806806806804</v>
      </c>
      <c r="BV34" s="38">
        <f t="shared" si="15"/>
        <v>66.525804038893057</v>
      </c>
      <c r="BW34" s="36">
        <f t="shared" si="33"/>
        <v>3812</v>
      </c>
      <c r="BX34" s="35">
        <f t="shared" si="34"/>
        <v>0.10714486480409241</v>
      </c>
      <c r="BY34" s="59">
        <f t="shared" ref="BY34:BY42" si="47">IFERROR(+(AL34-BA34)-BN34,0)</f>
        <v>3011.4799999999996</v>
      </c>
      <c r="BZ34" s="35">
        <f t="shared" ref="BZ34:BZ42" si="48">IFERROR(+BY34/BN34,0)</f>
        <v>0.10714486480409241</v>
      </c>
      <c r="CA34" s="38">
        <f t="shared" si="37"/>
        <v>100.39999999999998</v>
      </c>
      <c r="CB34" s="35">
        <f t="shared" si="38"/>
        <v>0.18178526163317035</v>
      </c>
      <c r="CC34" s="38">
        <v>0</v>
      </c>
      <c r="CD34" s="38">
        <v>0</v>
      </c>
      <c r="CE34" s="60" t="s">
        <v>258</v>
      </c>
      <c r="CF34" s="146">
        <f t="shared" ref="CF34:CF68" si="49">IFERROR((BT34*1000)/BN34,"")</f>
        <v>5.1589269716529413</v>
      </c>
      <c r="CG34" s="157" t="s">
        <v>132</v>
      </c>
      <c r="CH34" s="49">
        <v>1</v>
      </c>
      <c r="CI34" s="160">
        <v>3500</v>
      </c>
      <c r="CJ34" s="161">
        <f t="shared" si="45"/>
        <v>-312</v>
      </c>
      <c r="CK34" s="157" t="str" cm="1">
        <f t="array" ref="CK34">_xlfn.IFS(CJ34&gt;0,"CUMPLE",CJ34&lt;0,"NO CUMPLE",CJ34="","")</f>
        <v>NO CUMPLE</v>
      </c>
      <c r="CL34" s="184">
        <v>46198</v>
      </c>
      <c r="CM34" s="49" t="str" cm="1">
        <f t="array" ref="CM34">_xlfn.IFS(CL34-C34 &gt; 0,"CUMPLE",CL34-C34 &lt; 0,"NO CUMPLE")</f>
        <v>CUMPLE</v>
      </c>
      <c r="CN34" s="132">
        <v>41000</v>
      </c>
      <c r="CO34" s="132">
        <f t="shared" si="46"/>
        <v>-5422</v>
      </c>
      <c r="CP34" s="49">
        <v>1600</v>
      </c>
      <c r="CQ34" s="193" t="s">
        <v>147</v>
      </c>
      <c r="CR34" s="193" t="s">
        <v>154</v>
      </c>
    </row>
    <row r="35" spans="1:96" s="61" customFormat="1" ht="21.75" customHeight="1" x14ac:dyDescent="0.25">
      <c r="A35" s="47" t="s">
        <v>254</v>
      </c>
      <c r="B35" s="34" t="s">
        <v>196</v>
      </c>
      <c r="C35" s="31">
        <v>46127</v>
      </c>
      <c r="D35" s="48" t="str">
        <f>IFERROR(VLOOKUP($A35,Hoja3!$A$3:$F$6000,2,FALSE),"")</f>
        <v>000pr</v>
      </c>
      <c r="E35" s="64" t="s">
        <v>255</v>
      </c>
      <c r="F35" s="134" t="str">
        <f>IFERROR(VLOOKUP($A35,Hoja3!$A$3:$F$6000,6,FALSE),"")</f>
        <v>PRUEBA</v>
      </c>
      <c r="G35" s="49">
        <v>0</v>
      </c>
      <c r="H35" s="48" t="str">
        <f>IFERROR(VLOOKUP($A35,Hoja3!$A$3:$F$6000,5,FALSE),"")</f>
        <v>CX</v>
      </c>
      <c r="I35" s="135" t="str">
        <f>IFERROR(VLOOKUP($A35,Hoja3!$A$3:$F$6000,3,FALSE),"")</f>
        <v>PRUEBAS</v>
      </c>
      <c r="J35" s="50" t="str">
        <f>IFERROR(VLOOKUP($A35,Hoja3!$A$3:$F$6000,4,FALSE),"")</f>
        <v>PRUEBAS VARIAS</v>
      </c>
      <c r="K35" s="51">
        <v>0</v>
      </c>
      <c r="L35" s="52">
        <f>25+10</f>
        <v>35</v>
      </c>
      <c r="M35" s="52">
        <v>0</v>
      </c>
      <c r="N35" s="52">
        <v>0</v>
      </c>
      <c r="O35" s="52">
        <v>0</v>
      </c>
      <c r="P35" s="52">
        <v>0</v>
      </c>
      <c r="Q35" s="52">
        <v>0</v>
      </c>
      <c r="R35" s="52">
        <v>0</v>
      </c>
      <c r="S35" s="52">
        <v>15</v>
      </c>
      <c r="T35" s="52">
        <v>0</v>
      </c>
      <c r="U35" s="52">
        <v>0</v>
      </c>
      <c r="V35" s="52">
        <v>0</v>
      </c>
      <c r="W35" s="52">
        <v>15</v>
      </c>
      <c r="X35" s="52">
        <v>0</v>
      </c>
      <c r="Y35" s="52">
        <v>0</v>
      </c>
      <c r="Z35" s="52">
        <v>0</v>
      </c>
      <c r="AA35" s="52">
        <v>0</v>
      </c>
      <c r="AB35" s="52">
        <v>0</v>
      </c>
      <c r="AC35" s="52">
        <v>0</v>
      </c>
      <c r="AD35" s="36">
        <f t="shared" si="0"/>
        <v>65</v>
      </c>
      <c r="AE35" s="53">
        <v>10.199999999999999</v>
      </c>
      <c r="AF35" s="36">
        <f t="shared" si="1"/>
        <v>75.2</v>
      </c>
      <c r="AG35" s="54">
        <f t="shared" si="2"/>
        <v>5.2222222222222225E-2</v>
      </c>
      <c r="AH35" s="35">
        <f t="shared" si="3"/>
        <v>0.13563829787234041</v>
      </c>
      <c r="AI35" s="36">
        <v>0</v>
      </c>
      <c r="AJ35" s="49">
        <v>0</v>
      </c>
      <c r="AK35" s="49">
        <v>0</v>
      </c>
      <c r="AL35" s="36">
        <f t="shared" si="4"/>
        <v>0</v>
      </c>
      <c r="AM35" s="29">
        <v>0</v>
      </c>
      <c r="AN35" s="55">
        <v>0</v>
      </c>
      <c r="AO35" s="133">
        <v>0</v>
      </c>
      <c r="AP35" s="133">
        <v>0</v>
      </c>
      <c r="AQ35" s="133">
        <v>0</v>
      </c>
      <c r="AR35" s="133">
        <v>0</v>
      </c>
      <c r="AS35" s="133">
        <v>0</v>
      </c>
      <c r="AT35" s="133">
        <v>0</v>
      </c>
      <c r="AU35" s="133">
        <v>0</v>
      </c>
      <c r="AV35" s="57">
        <f t="shared" si="5"/>
        <v>0</v>
      </c>
      <c r="AW35" s="37">
        <f t="shared" si="6"/>
        <v>0</v>
      </c>
      <c r="AX35" s="58">
        <v>0</v>
      </c>
      <c r="AY35" s="58">
        <v>0</v>
      </c>
      <c r="AZ35" s="36">
        <v>0</v>
      </c>
      <c r="BA35" s="36">
        <v>0</v>
      </c>
      <c r="BB35" s="38">
        <v>0</v>
      </c>
      <c r="BC35" s="56">
        <v>0</v>
      </c>
      <c r="BD35" s="133">
        <v>0</v>
      </c>
      <c r="BE35" s="53">
        <v>0</v>
      </c>
      <c r="BF35" s="53">
        <v>0</v>
      </c>
      <c r="BG35" s="53">
        <v>0</v>
      </c>
      <c r="BH35" s="133">
        <v>0</v>
      </c>
      <c r="BI35" s="133">
        <v>0</v>
      </c>
      <c r="BJ35" s="57">
        <f t="shared" si="7"/>
        <v>0</v>
      </c>
      <c r="BK35" s="291">
        <v>0</v>
      </c>
      <c r="BL35" s="38">
        <f t="shared" si="8"/>
        <v>0</v>
      </c>
      <c r="BM35" s="132">
        <f t="shared" si="9"/>
        <v>0</v>
      </c>
      <c r="BN35" s="59">
        <f t="shared" si="10"/>
        <v>0</v>
      </c>
      <c r="BO35" s="158">
        <v>0</v>
      </c>
      <c r="BP35" s="58">
        <v>0</v>
      </c>
      <c r="BQ35" s="58">
        <v>0</v>
      </c>
      <c r="BR35" s="133">
        <f t="shared" si="42"/>
        <v>0</v>
      </c>
      <c r="BS35" s="133">
        <f t="shared" si="43"/>
        <v>0</v>
      </c>
      <c r="BT35" s="58">
        <f t="shared" si="44"/>
        <v>0</v>
      </c>
      <c r="BU35" s="38">
        <f t="shared" si="14"/>
        <v>0</v>
      </c>
      <c r="BV35" s="38">
        <f t="shared" si="15"/>
        <v>0</v>
      </c>
      <c r="BW35" s="36">
        <f t="shared" si="33"/>
        <v>0</v>
      </c>
      <c r="BX35" s="35">
        <f t="shared" si="34"/>
        <v>0</v>
      </c>
      <c r="BY35" s="59">
        <f t="shared" si="47"/>
        <v>0</v>
      </c>
      <c r="BZ35" s="35">
        <f t="shared" si="48"/>
        <v>0</v>
      </c>
      <c r="CA35" s="38">
        <f t="shared" si="37"/>
        <v>0</v>
      </c>
      <c r="CB35" s="35">
        <f t="shared" si="38"/>
        <v>1</v>
      </c>
      <c r="CC35" s="38">
        <v>0</v>
      </c>
      <c r="CD35" s="38">
        <v>0</v>
      </c>
      <c r="CE35" s="60" t="s">
        <v>256</v>
      </c>
      <c r="CF35" s="146">
        <v>0</v>
      </c>
      <c r="CG35" s="157" t="s">
        <v>134</v>
      </c>
      <c r="CH35" s="49">
        <v>0</v>
      </c>
      <c r="CI35" s="160">
        <v>0</v>
      </c>
      <c r="CJ35" s="161">
        <v>0</v>
      </c>
      <c r="CK35" s="157">
        <v>0</v>
      </c>
      <c r="CL35" s="49">
        <v>0</v>
      </c>
      <c r="CM35" s="49" t="str" cm="1">
        <f t="array" ref="CM35">_xlfn.IFS(CL35-C35 &gt; 0,"CUMPLE",CL35-C35 &lt; 0,"NO CUMPLE")</f>
        <v>NO CUMPLE</v>
      </c>
      <c r="CN35" s="132">
        <v>0</v>
      </c>
      <c r="CO35" s="132">
        <f t="shared" si="46"/>
        <v>0</v>
      </c>
      <c r="CP35" s="49">
        <v>0</v>
      </c>
      <c r="CQ35" s="193"/>
      <c r="CR35" s="193"/>
    </row>
    <row r="36" spans="1:96" s="286" customFormat="1" ht="21.75" customHeight="1" x14ac:dyDescent="0.25">
      <c r="A36" s="259" t="s">
        <v>257</v>
      </c>
      <c r="B36" s="260" t="s">
        <v>196</v>
      </c>
      <c r="C36" s="261">
        <v>46127</v>
      </c>
      <c r="D36" s="262" t="str">
        <f>IFERROR(VLOOKUP($A36,Hoja3!$A$3:$F$6000,2,FALSE),"")</f>
        <v>TXPCGK023C002</v>
      </c>
      <c r="E36" s="263">
        <v>16590</v>
      </c>
      <c r="F36" s="264" t="str">
        <f>IFERROR(VLOOKUP($A36,Hoja3!$A$3:$F$6000,6,FALSE),"")</f>
        <v>CORTE</v>
      </c>
      <c r="G36" s="265">
        <v>0</v>
      </c>
      <c r="H36" s="262" t="str">
        <f>IFERROR(VLOOKUP($A36,Hoja3!$A$3:$F$6000,5,FALSE),"")</f>
        <v>CX</v>
      </c>
      <c r="I36" s="266" t="str">
        <f>IFERROR(VLOOKUP($A36,Hoja3!$A$3:$F$6000,3,FALSE),"")</f>
        <v xml:space="preserve">PEPSI-COLA VENEZUELA, C.A. </v>
      </c>
      <c r="J36" s="267" t="str">
        <f>IFERROR(VLOOKUP($A36,Hoja3!$A$3:$F$6000,4,FALSE),"")</f>
        <v>ETIQUETA IMPRESA GOLDEN KOLITA 2L</v>
      </c>
      <c r="K36" s="268">
        <v>0</v>
      </c>
      <c r="L36" s="269">
        <f>50+50</f>
        <v>100</v>
      </c>
      <c r="M36" s="269">
        <v>0</v>
      </c>
      <c r="N36" s="269">
        <v>30</v>
      </c>
      <c r="O36" s="269">
        <v>15</v>
      </c>
      <c r="P36" s="269">
        <v>70</v>
      </c>
      <c r="Q36" s="269">
        <v>0</v>
      </c>
      <c r="R36" s="269">
        <v>0</v>
      </c>
      <c r="S36" s="269">
        <v>15</v>
      </c>
      <c r="T36" s="269">
        <v>0</v>
      </c>
      <c r="U36" s="269">
        <v>0</v>
      </c>
      <c r="V36" s="269">
        <f>30+25+150</f>
        <v>205</v>
      </c>
      <c r="W36" s="269">
        <v>0</v>
      </c>
      <c r="X36" s="269">
        <v>35</v>
      </c>
      <c r="Y36" s="269">
        <v>0</v>
      </c>
      <c r="Z36" s="269">
        <v>0</v>
      </c>
      <c r="AA36" s="269">
        <v>0</v>
      </c>
      <c r="AB36" s="269">
        <v>30</v>
      </c>
      <c r="AC36" s="269">
        <v>0</v>
      </c>
      <c r="AD36" s="270">
        <f t="shared" si="0"/>
        <v>500</v>
      </c>
      <c r="AE36" s="271">
        <v>0</v>
      </c>
      <c r="AF36" s="270">
        <f t="shared" si="1"/>
        <v>500</v>
      </c>
      <c r="AG36" s="272">
        <f t="shared" si="2"/>
        <v>0.34722222222222221</v>
      </c>
      <c r="AH36" s="273">
        <f t="shared" si="3"/>
        <v>0</v>
      </c>
      <c r="AI36" s="270">
        <v>0</v>
      </c>
      <c r="AJ36" s="265">
        <v>0</v>
      </c>
      <c r="AK36" s="265">
        <v>0</v>
      </c>
      <c r="AL36" s="270">
        <f t="shared" si="4"/>
        <v>0</v>
      </c>
      <c r="AM36" s="274">
        <v>0</v>
      </c>
      <c r="AN36" s="275">
        <v>0</v>
      </c>
      <c r="AO36" s="276">
        <v>0</v>
      </c>
      <c r="AP36" s="276">
        <v>0</v>
      </c>
      <c r="AQ36" s="276">
        <v>0</v>
      </c>
      <c r="AR36" s="276">
        <v>0</v>
      </c>
      <c r="AS36" s="276">
        <v>0</v>
      </c>
      <c r="AT36" s="276">
        <v>0</v>
      </c>
      <c r="AU36" s="276">
        <v>0</v>
      </c>
      <c r="AV36" s="287">
        <f t="shared" si="5"/>
        <v>0</v>
      </c>
      <c r="AW36" s="288">
        <f t="shared" si="6"/>
        <v>0</v>
      </c>
      <c r="AX36" s="277">
        <v>0</v>
      </c>
      <c r="AY36" s="277">
        <v>0</v>
      </c>
      <c r="AZ36" s="270">
        <v>0</v>
      </c>
      <c r="BA36" s="270">
        <v>0</v>
      </c>
      <c r="BB36" s="278">
        <v>0</v>
      </c>
      <c r="BC36" s="279">
        <v>0</v>
      </c>
      <c r="BD36" s="276">
        <v>0</v>
      </c>
      <c r="BE36" s="271">
        <v>0</v>
      </c>
      <c r="BF36" s="271">
        <v>0</v>
      </c>
      <c r="BG36" s="271">
        <v>0</v>
      </c>
      <c r="BH36" s="276">
        <v>0</v>
      </c>
      <c r="BI36" s="276">
        <v>0</v>
      </c>
      <c r="BJ36" s="287">
        <f t="shared" si="7"/>
        <v>0</v>
      </c>
      <c r="BK36" s="294">
        <v>0</v>
      </c>
      <c r="BL36" s="278">
        <f t="shared" si="8"/>
        <v>0</v>
      </c>
      <c r="BM36" s="280">
        <f t="shared" si="9"/>
        <v>0</v>
      </c>
      <c r="BN36" s="289">
        <f t="shared" si="10"/>
        <v>0</v>
      </c>
      <c r="BO36" s="281">
        <v>0</v>
      </c>
      <c r="BP36" s="277">
        <v>0</v>
      </c>
      <c r="BQ36" s="277">
        <v>0</v>
      </c>
      <c r="BR36" s="276">
        <f t="shared" si="42"/>
        <v>0</v>
      </c>
      <c r="BS36" s="276">
        <f t="shared" si="43"/>
        <v>0</v>
      </c>
      <c r="BT36" s="277">
        <f t="shared" si="44"/>
        <v>0</v>
      </c>
      <c r="BU36" s="278">
        <f t="shared" si="14"/>
        <v>0</v>
      </c>
      <c r="BV36" s="278">
        <f t="shared" si="15"/>
        <v>0</v>
      </c>
      <c r="BW36" s="270">
        <f t="shared" si="33"/>
        <v>0</v>
      </c>
      <c r="BX36" s="273">
        <f t="shared" si="34"/>
        <v>0</v>
      </c>
      <c r="BY36" s="289">
        <f t="shared" si="47"/>
        <v>0</v>
      </c>
      <c r="BZ36" s="273">
        <f t="shared" si="48"/>
        <v>0</v>
      </c>
      <c r="CA36" s="278">
        <f t="shared" si="37"/>
        <v>0</v>
      </c>
      <c r="CB36" s="273">
        <f t="shared" si="38"/>
        <v>1</v>
      </c>
      <c r="CC36" s="278">
        <v>0</v>
      </c>
      <c r="CD36" s="278">
        <v>0</v>
      </c>
      <c r="CE36" s="60"/>
      <c r="CF36" s="290">
        <v>0</v>
      </c>
      <c r="CG36" s="282" t="s">
        <v>133</v>
      </c>
      <c r="CH36" s="265">
        <v>0</v>
      </c>
      <c r="CI36" s="283">
        <v>0</v>
      </c>
      <c r="CJ36" s="284">
        <v>0</v>
      </c>
      <c r="CK36" s="282">
        <v>0</v>
      </c>
      <c r="CL36" s="265">
        <v>0</v>
      </c>
      <c r="CM36" s="265">
        <v>0</v>
      </c>
      <c r="CN36" s="280">
        <v>0</v>
      </c>
      <c r="CO36" s="280">
        <f t="shared" si="46"/>
        <v>0</v>
      </c>
      <c r="CP36" s="265">
        <v>0</v>
      </c>
      <c r="CQ36" s="285"/>
      <c r="CR36" s="285"/>
    </row>
    <row r="37" spans="1:96" s="61" customFormat="1" ht="21.75" customHeight="1" x14ac:dyDescent="0.25">
      <c r="A37" s="47" t="s">
        <v>254</v>
      </c>
      <c r="B37" s="34" t="s">
        <v>196</v>
      </c>
      <c r="C37" s="31">
        <v>46128</v>
      </c>
      <c r="D37" s="48" t="str">
        <f>IFERROR(VLOOKUP($A37,Hoja3!$A$3:$F$6000,2,FALSE),"")</f>
        <v>000pr</v>
      </c>
      <c r="E37" s="64" t="s">
        <v>259</v>
      </c>
      <c r="F37" s="134" t="str">
        <f>IFERROR(VLOOKUP($A37,Hoja3!$A$3:$F$6000,6,FALSE),"")</f>
        <v>PRUEBA</v>
      </c>
      <c r="G37" s="49">
        <v>0</v>
      </c>
      <c r="H37" s="48" t="str">
        <f>IFERROR(VLOOKUP($A37,Hoja3!$A$3:$F$6000,5,FALSE),"")</f>
        <v>CX</v>
      </c>
      <c r="I37" s="135" t="str">
        <f>IFERROR(VLOOKUP($A37,Hoja3!$A$3:$F$6000,3,FALSE),"")</f>
        <v>PRUEBAS</v>
      </c>
      <c r="J37" s="50" t="str">
        <f>IFERROR(VLOOKUP($A37,Hoja3!$A$3:$F$6000,4,FALSE),"")</f>
        <v>PRUEBAS VARIAS</v>
      </c>
      <c r="K37" s="51">
        <v>0</v>
      </c>
      <c r="L37" s="52">
        <f>30+60</f>
        <v>90</v>
      </c>
      <c r="M37" s="52">
        <v>120</v>
      </c>
      <c r="N37" s="52">
        <v>0</v>
      </c>
      <c r="O37" s="52">
        <v>0</v>
      </c>
      <c r="P37" s="52">
        <f>60+280</f>
        <v>340</v>
      </c>
      <c r="Q37" s="52">
        <v>0</v>
      </c>
      <c r="R37" s="52">
        <v>0</v>
      </c>
      <c r="S37" s="52">
        <v>0</v>
      </c>
      <c r="T37" s="52">
        <v>0</v>
      </c>
      <c r="U37" s="52">
        <v>0</v>
      </c>
      <c r="V37" s="52">
        <v>0</v>
      </c>
      <c r="W37" s="52">
        <v>15</v>
      </c>
      <c r="X37" s="52">
        <v>0</v>
      </c>
      <c r="Y37" s="52">
        <v>0</v>
      </c>
      <c r="Z37" s="52">
        <v>0</v>
      </c>
      <c r="AA37" s="52">
        <v>0</v>
      </c>
      <c r="AB37" s="52">
        <v>0</v>
      </c>
      <c r="AC37" s="52">
        <v>0</v>
      </c>
      <c r="AD37" s="36">
        <f t="shared" si="0"/>
        <v>565</v>
      </c>
      <c r="AE37" s="53">
        <v>10.199999999999999</v>
      </c>
      <c r="AF37" s="36">
        <f t="shared" si="1"/>
        <v>575.20000000000005</v>
      </c>
      <c r="AG37" s="54">
        <f t="shared" si="2"/>
        <v>0.39944444444444449</v>
      </c>
      <c r="AH37" s="35">
        <f t="shared" si="3"/>
        <v>1.7732962447844225E-2</v>
      </c>
      <c r="AI37" s="36">
        <v>0</v>
      </c>
      <c r="AJ37" s="49">
        <v>0</v>
      </c>
      <c r="AK37" s="49">
        <v>0</v>
      </c>
      <c r="AL37" s="36">
        <f t="shared" si="4"/>
        <v>0</v>
      </c>
      <c r="AM37" s="29">
        <v>0</v>
      </c>
      <c r="AN37" s="55">
        <v>0</v>
      </c>
      <c r="AO37" s="133">
        <v>0</v>
      </c>
      <c r="AP37" s="133">
        <v>0</v>
      </c>
      <c r="AQ37" s="133">
        <v>0</v>
      </c>
      <c r="AR37" s="133">
        <v>0</v>
      </c>
      <c r="AS37" s="133">
        <v>0</v>
      </c>
      <c r="AT37" s="133">
        <v>0</v>
      </c>
      <c r="AU37" s="133">
        <v>0</v>
      </c>
      <c r="AV37" s="57">
        <f t="shared" si="5"/>
        <v>0</v>
      </c>
      <c r="AW37" s="37">
        <f t="shared" si="6"/>
        <v>0</v>
      </c>
      <c r="AX37" s="58">
        <v>0</v>
      </c>
      <c r="AY37" s="58">
        <v>0</v>
      </c>
      <c r="AZ37" s="36">
        <v>0</v>
      </c>
      <c r="BA37" s="36">
        <v>0</v>
      </c>
      <c r="BB37" s="38">
        <v>0</v>
      </c>
      <c r="BC37" s="56">
        <v>0</v>
      </c>
      <c r="BD37" s="133">
        <v>0</v>
      </c>
      <c r="BE37" s="53">
        <v>0</v>
      </c>
      <c r="BF37" s="53">
        <v>0</v>
      </c>
      <c r="BG37" s="53">
        <v>0</v>
      </c>
      <c r="BH37" s="133">
        <v>0</v>
      </c>
      <c r="BI37" s="133">
        <v>0</v>
      </c>
      <c r="BJ37" s="57">
        <f t="shared" si="7"/>
        <v>0</v>
      </c>
      <c r="BK37" s="291">
        <v>0</v>
      </c>
      <c r="BL37" s="38">
        <f t="shared" si="8"/>
        <v>0</v>
      </c>
      <c r="BM37" s="132">
        <f t="shared" si="9"/>
        <v>0</v>
      </c>
      <c r="BN37" s="59">
        <f t="shared" si="10"/>
        <v>0</v>
      </c>
      <c r="BO37" s="158">
        <v>0</v>
      </c>
      <c r="BP37" s="58">
        <v>0</v>
      </c>
      <c r="BQ37" s="58">
        <v>0</v>
      </c>
      <c r="BR37" s="133">
        <f t="shared" si="42"/>
        <v>0</v>
      </c>
      <c r="BS37" s="133">
        <f t="shared" si="43"/>
        <v>0</v>
      </c>
      <c r="BT37" s="58">
        <f t="shared" si="44"/>
        <v>0</v>
      </c>
      <c r="BU37" s="38">
        <f t="shared" si="14"/>
        <v>0</v>
      </c>
      <c r="BV37" s="38">
        <f t="shared" si="15"/>
        <v>0</v>
      </c>
      <c r="BW37" s="36">
        <f t="shared" si="33"/>
        <v>0</v>
      </c>
      <c r="BX37" s="35">
        <f t="shared" si="34"/>
        <v>0</v>
      </c>
      <c r="BY37" s="59">
        <f t="shared" si="47"/>
        <v>0</v>
      </c>
      <c r="BZ37" s="35">
        <f t="shared" si="48"/>
        <v>0</v>
      </c>
      <c r="CA37" s="38">
        <f t="shared" si="37"/>
        <v>0</v>
      </c>
      <c r="CB37" s="35">
        <f t="shared" si="38"/>
        <v>1</v>
      </c>
      <c r="CC37" s="38">
        <v>0</v>
      </c>
      <c r="CD37" s="38">
        <v>0</v>
      </c>
      <c r="CE37" s="60" t="s">
        <v>260</v>
      </c>
      <c r="CF37" s="146">
        <v>0</v>
      </c>
      <c r="CG37" s="157" t="s">
        <v>134</v>
      </c>
      <c r="CH37" s="49">
        <v>0</v>
      </c>
      <c r="CI37" s="160">
        <v>0</v>
      </c>
      <c r="CJ37" s="161">
        <v>0</v>
      </c>
      <c r="CK37" s="157">
        <v>0</v>
      </c>
      <c r="CL37" s="49">
        <v>0</v>
      </c>
      <c r="CM37" s="49">
        <v>0</v>
      </c>
      <c r="CN37" s="132">
        <v>0</v>
      </c>
      <c r="CO37" s="132">
        <v>0</v>
      </c>
      <c r="CP37" s="49">
        <v>0</v>
      </c>
      <c r="CQ37" s="193"/>
      <c r="CR37" s="193"/>
    </row>
    <row r="38" spans="1:96" s="61" customFormat="1" ht="21.75" customHeight="1" x14ac:dyDescent="0.25">
      <c r="A38" s="47" t="s">
        <v>257</v>
      </c>
      <c r="B38" s="34" t="s">
        <v>196</v>
      </c>
      <c r="C38" s="31">
        <v>46128</v>
      </c>
      <c r="D38" s="48" t="str">
        <f>IFERROR(VLOOKUP($A38,Hoja3!$A$3:$F$6000,2,FALSE),"")</f>
        <v>TXPCGK023C002</v>
      </c>
      <c r="E38" s="64">
        <v>16590</v>
      </c>
      <c r="F38" s="134" t="str">
        <f>IFERROR(VLOOKUP($A38,Hoja3!$A$3:$F$6000,6,FALSE),"")</f>
        <v>CORTE</v>
      </c>
      <c r="G38" s="49">
        <v>1</v>
      </c>
      <c r="H38" s="48" t="str">
        <f>IFERROR(VLOOKUP($A38,Hoja3!$A$3:$F$6000,5,FALSE),"")</f>
        <v>CX</v>
      </c>
      <c r="I38" s="135" t="str">
        <f>IFERROR(VLOOKUP($A38,Hoja3!$A$3:$F$6000,3,FALSE),"")</f>
        <v xml:space="preserve">PEPSI-COLA VENEZUELA, C.A. </v>
      </c>
      <c r="J38" s="50" t="str">
        <f>IFERROR(VLOOKUP($A38,Hoja3!$A$3:$F$6000,4,FALSE),"")</f>
        <v>ETIQUETA IMPRESA GOLDEN KOLITA 2L</v>
      </c>
      <c r="K38" s="51">
        <v>650</v>
      </c>
      <c r="L38" s="52">
        <f>25+40+15</f>
        <v>80</v>
      </c>
      <c r="M38" s="52">
        <v>0</v>
      </c>
      <c r="N38" s="52">
        <f>45+15</f>
        <v>60</v>
      </c>
      <c r="O38" s="52">
        <v>20</v>
      </c>
      <c r="P38" s="52">
        <v>0</v>
      </c>
      <c r="Q38" s="52">
        <v>0</v>
      </c>
      <c r="R38" s="52">
        <v>0</v>
      </c>
      <c r="S38" s="52">
        <f>10+15</f>
        <v>25</v>
      </c>
      <c r="T38" s="52">
        <v>0</v>
      </c>
      <c r="U38" s="52">
        <v>0</v>
      </c>
      <c r="V38" s="52">
        <v>0</v>
      </c>
      <c r="W38" s="52">
        <v>0</v>
      </c>
      <c r="X38" s="52">
        <v>0</v>
      </c>
      <c r="Y38" s="52">
        <v>0</v>
      </c>
      <c r="Z38" s="52">
        <v>0</v>
      </c>
      <c r="AA38" s="52">
        <v>0</v>
      </c>
      <c r="AB38" s="52">
        <v>0</v>
      </c>
      <c r="AC38" s="52">
        <v>0</v>
      </c>
      <c r="AD38" s="36">
        <f t="shared" si="0"/>
        <v>185</v>
      </c>
      <c r="AE38" s="53">
        <v>154.80000000000001</v>
      </c>
      <c r="AF38" s="36">
        <f t="shared" si="1"/>
        <v>339.8</v>
      </c>
      <c r="AG38" s="54">
        <f t="shared" si="2"/>
        <v>0.23597222222222222</v>
      </c>
      <c r="AH38" s="35">
        <f t="shared" si="3"/>
        <v>0.45556209535020603</v>
      </c>
      <c r="AI38" s="36">
        <v>30800</v>
      </c>
      <c r="AJ38" s="49">
        <v>21</v>
      </c>
      <c r="AK38" s="49">
        <v>1010</v>
      </c>
      <c r="AL38" s="36">
        <f t="shared" si="4"/>
        <v>31108</v>
      </c>
      <c r="AM38" s="29">
        <v>675.1</v>
      </c>
      <c r="AN38" s="55">
        <v>6</v>
      </c>
      <c r="AO38" s="133">
        <v>0</v>
      </c>
      <c r="AP38" s="133">
        <f>25+17</f>
        <v>42</v>
      </c>
      <c r="AQ38" s="133">
        <v>0</v>
      </c>
      <c r="AR38" s="133">
        <v>0</v>
      </c>
      <c r="AS38" s="133">
        <v>0</v>
      </c>
      <c r="AT38" s="133">
        <f>18+30</f>
        <v>48</v>
      </c>
      <c r="AU38" s="133">
        <f>12+238</f>
        <v>250</v>
      </c>
      <c r="AV38" s="57">
        <f t="shared" si="5"/>
        <v>340</v>
      </c>
      <c r="AW38" s="37">
        <f t="shared" si="6"/>
        <v>698.80000000000007</v>
      </c>
      <c r="AX38" s="58">
        <v>0</v>
      </c>
      <c r="AY38" s="58">
        <v>0</v>
      </c>
      <c r="AZ38" s="36">
        <v>0</v>
      </c>
      <c r="BA38" s="36">
        <v>0</v>
      </c>
      <c r="BB38" s="38">
        <v>0</v>
      </c>
      <c r="BC38" s="56">
        <v>0</v>
      </c>
      <c r="BD38" s="133">
        <f>16+13</f>
        <v>29</v>
      </c>
      <c r="BE38" s="53">
        <v>0</v>
      </c>
      <c r="BF38" s="53">
        <v>0</v>
      </c>
      <c r="BG38" s="53">
        <v>0</v>
      </c>
      <c r="BH38" s="133">
        <f>15+20</f>
        <v>35</v>
      </c>
      <c r="BI38" s="133">
        <f>11+186</f>
        <v>197</v>
      </c>
      <c r="BJ38" s="57">
        <f t="shared" si="7"/>
        <v>261</v>
      </c>
      <c r="BK38" s="291">
        <v>28150</v>
      </c>
      <c r="BL38" s="38">
        <f t="shared" si="8"/>
        <v>22.211279742539084</v>
      </c>
      <c r="BM38" s="132">
        <f t="shared" si="9"/>
        <v>1010</v>
      </c>
      <c r="BN38" s="59">
        <f t="shared" si="10"/>
        <v>28431.5</v>
      </c>
      <c r="BO38" s="158">
        <f>665-33.5</f>
        <v>631.5</v>
      </c>
      <c r="BP38" s="58">
        <v>0</v>
      </c>
      <c r="BQ38" s="58">
        <v>0</v>
      </c>
      <c r="BR38" s="133">
        <f t="shared" si="42"/>
        <v>0</v>
      </c>
      <c r="BS38" s="133">
        <f t="shared" si="43"/>
        <v>79</v>
      </c>
      <c r="BT38" s="58">
        <f t="shared" si="44"/>
        <v>79</v>
      </c>
      <c r="BU38" s="38">
        <f t="shared" si="14"/>
        <v>181.84754521963822</v>
      </c>
      <c r="BV38" s="38">
        <f t="shared" si="15"/>
        <v>82.842848734549733</v>
      </c>
      <c r="BW38" s="36">
        <f t="shared" si="33"/>
        <v>2650</v>
      </c>
      <c r="BX38" s="35">
        <f t="shared" si="34"/>
        <v>9.4138543516873896E-2</v>
      </c>
      <c r="BY38" s="59">
        <f t="shared" si="47"/>
        <v>2676.5</v>
      </c>
      <c r="BZ38" s="35">
        <f t="shared" si="48"/>
        <v>9.4138543516873896E-2</v>
      </c>
      <c r="CA38" s="38">
        <f t="shared" si="37"/>
        <v>67.300000000000068</v>
      </c>
      <c r="CB38" s="35">
        <f t="shared" si="38"/>
        <v>0.10657165479018221</v>
      </c>
      <c r="CC38" s="38">
        <v>0</v>
      </c>
      <c r="CD38" s="38">
        <v>0</v>
      </c>
      <c r="CE38" s="60" t="s">
        <v>205</v>
      </c>
      <c r="CF38" s="146">
        <f t="shared" si="49"/>
        <v>2.7786082338251585</v>
      </c>
      <c r="CG38" s="157" t="s">
        <v>132</v>
      </c>
      <c r="CH38" s="49">
        <v>4</v>
      </c>
      <c r="CI38" s="160">
        <v>3500</v>
      </c>
      <c r="CJ38" s="161">
        <f t="shared" si="45"/>
        <v>850</v>
      </c>
      <c r="CK38" s="157" t="str" cm="1">
        <f t="array" ref="CK38">_xlfn.IFS(CJ38&gt;0,"CUMPLE",CJ38&lt;0,"NO CUMPLE",CJ38="","")</f>
        <v>CUMPLE</v>
      </c>
      <c r="CL38" s="184">
        <v>46111</v>
      </c>
      <c r="CM38" s="49" t="str" cm="1">
        <f t="array" ref="CM38">_xlfn.IFS(CL38-C38 &gt; 0,"CUMPLE",CL38-C38 &lt; 0,"NO CUMPLE")</f>
        <v>NO CUMPLE</v>
      </c>
      <c r="CN38" s="132">
        <v>28000</v>
      </c>
      <c r="CO38" s="132">
        <f t="shared" si="46"/>
        <v>150</v>
      </c>
      <c r="CP38" s="49">
        <v>1300</v>
      </c>
      <c r="CQ38" s="193" t="s">
        <v>147</v>
      </c>
      <c r="CR38" s="193" t="s">
        <v>146</v>
      </c>
    </row>
    <row r="39" spans="1:96" s="61" customFormat="1" ht="21.75" customHeight="1" x14ac:dyDescent="0.25">
      <c r="A39" s="47" t="s">
        <v>261</v>
      </c>
      <c r="B39" s="34" t="s">
        <v>196</v>
      </c>
      <c r="C39" s="31">
        <v>46128</v>
      </c>
      <c r="D39" s="48" t="str">
        <f>IFERROR(VLOOKUP($A39,Hoja3!$A$3:$F$6000,2,FALSE),"")</f>
        <v>TXPCGK023C002</v>
      </c>
      <c r="E39" s="64" t="s">
        <v>262</v>
      </c>
      <c r="F39" s="134" t="str">
        <f>IFERROR(VLOOKUP($A39,Hoja3!$A$3:$F$6000,6,FALSE),"")</f>
        <v>CORTE</v>
      </c>
      <c r="G39" s="49">
        <v>1</v>
      </c>
      <c r="H39" s="48" t="str">
        <f>IFERROR(VLOOKUP($A39,Hoja3!$A$3:$F$6000,5,FALSE),"")</f>
        <v>CX</v>
      </c>
      <c r="I39" s="135" t="str">
        <f>IFERROR(VLOOKUP($A39,Hoja3!$A$3:$F$6000,3,FALSE),"")</f>
        <v xml:space="preserve">PEPSI-COLA VENEZUELA, C.A. </v>
      </c>
      <c r="J39" s="50" t="str">
        <f>IFERROR(VLOOKUP($A39,Hoja3!$A$3:$F$6000,4,FALSE),"")</f>
        <v>ETIQUETA IMPRESA GOLDEN KOLITA 2L</v>
      </c>
      <c r="K39" s="51">
        <v>550</v>
      </c>
      <c r="L39" s="52">
        <v>0</v>
      </c>
      <c r="M39" s="52">
        <v>0</v>
      </c>
      <c r="N39" s="52">
        <v>0</v>
      </c>
      <c r="O39" s="52">
        <v>10</v>
      </c>
      <c r="P39" s="52">
        <v>0</v>
      </c>
      <c r="Q39" s="52">
        <v>0</v>
      </c>
      <c r="R39" s="52">
        <v>0</v>
      </c>
      <c r="S39" s="52">
        <f>15+40</f>
        <v>55</v>
      </c>
      <c r="T39" s="52">
        <v>0</v>
      </c>
      <c r="U39" s="52">
        <v>0</v>
      </c>
      <c r="V39" s="52">
        <v>0</v>
      </c>
      <c r="W39" s="52">
        <v>0</v>
      </c>
      <c r="X39" s="52">
        <v>0</v>
      </c>
      <c r="Y39" s="52">
        <v>0</v>
      </c>
      <c r="Z39" s="52">
        <v>0</v>
      </c>
      <c r="AA39" s="52">
        <v>0</v>
      </c>
      <c r="AB39" s="52">
        <v>0</v>
      </c>
      <c r="AC39" s="52">
        <v>0</v>
      </c>
      <c r="AD39" s="36">
        <f t="shared" si="0"/>
        <v>65</v>
      </c>
      <c r="AE39" s="53">
        <v>140.4</v>
      </c>
      <c r="AF39" s="36">
        <f t="shared" si="1"/>
        <v>205.4</v>
      </c>
      <c r="AG39" s="54">
        <f t="shared" si="2"/>
        <v>0.1426388888888889</v>
      </c>
      <c r="AH39" s="35">
        <f t="shared" si="3"/>
        <v>0.68354430379746833</v>
      </c>
      <c r="AI39" s="36">
        <v>25300</v>
      </c>
      <c r="AJ39" s="49">
        <v>21</v>
      </c>
      <c r="AK39" s="49">
        <v>1010</v>
      </c>
      <c r="AL39" s="36">
        <f t="shared" si="4"/>
        <v>25553</v>
      </c>
      <c r="AM39" s="29">
        <v>570.1</v>
      </c>
      <c r="AN39" s="55">
        <v>6</v>
      </c>
      <c r="AO39" s="133">
        <v>0</v>
      </c>
      <c r="AP39" s="133">
        <f>16+13</f>
        <v>29</v>
      </c>
      <c r="AQ39" s="133">
        <v>0</v>
      </c>
      <c r="AR39" s="133">
        <v>0</v>
      </c>
      <c r="AS39" s="133">
        <v>0</v>
      </c>
      <c r="AT39" s="133">
        <f>15+20</f>
        <v>35</v>
      </c>
      <c r="AU39" s="133">
        <f>11+186</f>
        <v>197</v>
      </c>
      <c r="AV39" s="57">
        <f t="shared" si="5"/>
        <v>261</v>
      </c>
      <c r="AW39" s="37">
        <f t="shared" si="6"/>
        <v>590.5</v>
      </c>
      <c r="AX39" s="58">
        <v>0</v>
      </c>
      <c r="AY39" s="58">
        <v>0</v>
      </c>
      <c r="AZ39" s="36">
        <v>0</v>
      </c>
      <c r="BA39" s="36">
        <v>0</v>
      </c>
      <c r="BB39" s="38">
        <v>0</v>
      </c>
      <c r="BC39" s="56">
        <v>0</v>
      </c>
      <c r="BD39" s="133">
        <f>9+9</f>
        <v>18</v>
      </c>
      <c r="BE39" s="53">
        <v>0</v>
      </c>
      <c r="BF39" s="53">
        <v>0</v>
      </c>
      <c r="BG39" s="53">
        <v>0</v>
      </c>
      <c r="BH39" s="133">
        <f>13+12</f>
        <v>25</v>
      </c>
      <c r="BI39" s="133">
        <f>10+140</f>
        <v>150</v>
      </c>
      <c r="BJ39" s="57">
        <f t="shared" si="7"/>
        <v>193</v>
      </c>
      <c r="BK39" s="291">
        <v>24040</v>
      </c>
      <c r="BL39" s="38">
        <f t="shared" si="8"/>
        <v>23.224493830414655</v>
      </c>
      <c r="BM39" s="132">
        <f t="shared" si="9"/>
        <v>1010</v>
      </c>
      <c r="BN39" s="59">
        <f t="shared" si="10"/>
        <v>24280.400000000001</v>
      </c>
      <c r="BO39" s="158">
        <f>586-22.1</f>
        <v>563.9</v>
      </c>
      <c r="BP39" s="58">
        <v>0</v>
      </c>
      <c r="BQ39" s="58">
        <v>0</v>
      </c>
      <c r="BR39" s="133">
        <f t="shared" si="42"/>
        <v>0</v>
      </c>
      <c r="BS39" s="133">
        <f t="shared" si="43"/>
        <v>68</v>
      </c>
      <c r="BT39" s="58">
        <f t="shared" si="44"/>
        <v>68</v>
      </c>
      <c r="BU39" s="38">
        <f t="shared" si="14"/>
        <v>171.22507122507122</v>
      </c>
      <c r="BV39" s="38">
        <f t="shared" si="15"/>
        <v>117.03992210321324</v>
      </c>
      <c r="BW39" s="36">
        <f t="shared" si="33"/>
        <v>1260</v>
      </c>
      <c r="BX39" s="35">
        <f t="shared" si="34"/>
        <v>5.2412645590682198E-2</v>
      </c>
      <c r="BY39" s="59">
        <f t="shared" si="47"/>
        <v>1272.5999999999985</v>
      </c>
      <c r="BZ39" s="35">
        <f t="shared" si="48"/>
        <v>5.2412645590682136E-2</v>
      </c>
      <c r="CA39" s="38">
        <f t="shared" si="37"/>
        <v>26.600000000000023</v>
      </c>
      <c r="CB39" s="35">
        <f t="shared" si="38"/>
        <v>4.7171484305728005E-2</v>
      </c>
      <c r="CC39" s="38">
        <v>0</v>
      </c>
      <c r="CD39" s="38">
        <v>0</v>
      </c>
      <c r="CE39" s="60" t="s">
        <v>205</v>
      </c>
      <c r="CF39" s="146">
        <f t="shared" si="49"/>
        <v>2.8006128399861616</v>
      </c>
      <c r="CG39" s="157" t="s">
        <v>132</v>
      </c>
      <c r="CH39" s="49">
        <v>0</v>
      </c>
      <c r="CI39" s="160">
        <v>3500</v>
      </c>
      <c r="CJ39" s="161">
        <f t="shared" ref="CJ39" si="50">IF(BW39=0,"",CI39-BW39)</f>
        <v>2240</v>
      </c>
      <c r="CK39" s="157" t="str" cm="1">
        <f t="array" ref="CK39">_xlfn.IFS(CJ39&gt;0,"CUMPLE",CJ39&lt;0,"NO CUMPLE",CJ39="","")</f>
        <v>CUMPLE</v>
      </c>
      <c r="CL39" s="184">
        <v>46111</v>
      </c>
      <c r="CM39" s="49" t="str" cm="1">
        <f t="array" ref="CM39">_xlfn.IFS(CL39-C39 &gt; 0,"CUMPLE",CL39-C39 &lt; 0,"NO CUMPLE")</f>
        <v>NO CUMPLE</v>
      </c>
      <c r="CN39" s="132">
        <v>24500</v>
      </c>
      <c r="CO39" s="132">
        <f t="shared" si="46"/>
        <v>-460</v>
      </c>
      <c r="CP39" s="49">
        <v>0</v>
      </c>
      <c r="CQ39" s="193" t="s">
        <v>147</v>
      </c>
      <c r="CR39" s="193" t="s">
        <v>146</v>
      </c>
    </row>
    <row r="40" spans="1:96" s="61" customFormat="1" ht="21.75" customHeight="1" x14ac:dyDescent="0.25">
      <c r="A40" s="47" t="s">
        <v>264</v>
      </c>
      <c r="B40" s="34" t="s">
        <v>196</v>
      </c>
      <c r="C40" s="31">
        <v>46128</v>
      </c>
      <c r="D40" s="48" t="str">
        <f>IFERROR(VLOOKUP($A40,Hoja3!$A$3:$F$6000,2,FALSE),"")</f>
        <v>TXPCGK023B001</v>
      </c>
      <c r="E40" s="64">
        <v>16581</v>
      </c>
      <c r="F40" s="134" t="str">
        <f>IFERROR(VLOOKUP($A40,Hoja3!$A$3:$F$6000,6,FALSE),"")</f>
        <v>CORTE</v>
      </c>
      <c r="G40" s="49">
        <v>1</v>
      </c>
      <c r="H40" s="48" t="str">
        <f>IFERROR(VLOOKUP($A40,Hoja3!$A$3:$F$6000,5,FALSE),"")</f>
        <v>CX</v>
      </c>
      <c r="I40" s="135" t="str">
        <f>IFERROR(VLOOKUP($A40,Hoja3!$A$3:$F$6000,3,FALSE),"")</f>
        <v xml:space="preserve">PEPSI-COLA VENEZUELA, C.A. </v>
      </c>
      <c r="J40" s="50" t="str">
        <f>IFERROR(VLOOKUP($A40,Hoja3!$A$3:$F$6000,4,FALSE),"")</f>
        <v>ETIQUETA IMPRESA GOLDEN KOLITA 1,5 L</v>
      </c>
      <c r="K40" s="51">
        <v>165</v>
      </c>
      <c r="L40" s="52">
        <f>20+15</f>
        <v>35</v>
      </c>
      <c r="M40" s="52">
        <v>0</v>
      </c>
      <c r="N40" s="52">
        <f>25+15</f>
        <v>40</v>
      </c>
      <c r="O40" s="52">
        <v>15</v>
      </c>
      <c r="P40" s="52">
        <f>40+15</f>
        <v>55</v>
      </c>
      <c r="Q40" s="52">
        <v>0</v>
      </c>
      <c r="R40" s="52">
        <v>0</v>
      </c>
      <c r="S40" s="52">
        <f>10+15</f>
        <v>25</v>
      </c>
      <c r="T40" s="52">
        <v>0</v>
      </c>
      <c r="U40" s="52">
        <v>0</v>
      </c>
      <c r="V40" s="52">
        <f>15+5</f>
        <v>20</v>
      </c>
      <c r="W40" s="52">
        <v>0</v>
      </c>
      <c r="X40" s="52">
        <v>0</v>
      </c>
      <c r="Y40" s="52">
        <v>0</v>
      </c>
      <c r="Z40" s="52">
        <v>0</v>
      </c>
      <c r="AA40" s="52">
        <v>0</v>
      </c>
      <c r="AB40" s="52">
        <v>30</v>
      </c>
      <c r="AC40" s="52">
        <v>0</v>
      </c>
      <c r="AD40" s="36">
        <f t="shared" si="0"/>
        <v>220</v>
      </c>
      <c r="AE40" s="53">
        <v>45</v>
      </c>
      <c r="AF40" s="36">
        <f t="shared" si="1"/>
        <v>265</v>
      </c>
      <c r="AG40" s="54">
        <f t="shared" si="2"/>
        <v>0.18402777777777779</v>
      </c>
      <c r="AH40" s="35">
        <f t="shared" si="3"/>
        <v>0.16981132075471697</v>
      </c>
      <c r="AI40" s="36">
        <v>12000</v>
      </c>
      <c r="AJ40" s="49">
        <v>21</v>
      </c>
      <c r="AK40" s="49">
        <v>1010</v>
      </c>
      <c r="AL40" s="36">
        <f t="shared" si="4"/>
        <v>12120</v>
      </c>
      <c r="AM40" s="29">
        <v>268</v>
      </c>
      <c r="AN40" s="55">
        <v>6</v>
      </c>
      <c r="AO40" s="133">
        <v>0</v>
      </c>
      <c r="AP40" s="133">
        <f>18+16</f>
        <v>34</v>
      </c>
      <c r="AQ40" s="133">
        <v>0</v>
      </c>
      <c r="AR40" s="133">
        <v>0</v>
      </c>
      <c r="AS40" s="133">
        <v>0</v>
      </c>
      <c r="AT40" s="133">
        <f>23+23</f>
        <v>46</v>
      </c>
      <c r="AU40" s="133">
        <f>13+140</f>
        <v>153</v>
      </c>
      <c r="AV40" s="57">
        <f t="shared" si="5"/>
        <v>233</v>
      </c>
      <c r="AW40" s="37">
        <f t="shared" si="6"/>
        <v>278.8</v>
      </c>
      <c r="AX40" s="58">
        <v>0</v>
      </c>
      <c r="AY40" s="58">
        <v>0</v>
      </c>
      <c r="AZ40" s="36">
        <v>0</v>
      </c>
      <c r="BA40" s="36">
        <v>0</v>
      </c>
      <c r="BB40" s="38">
        <v>0</v>
      </c>
      <c r="BC40" s="56">
        <v>0</v>
      </c>
      <c r="BD40" s="133">
        <f>15+14</f>
        <v>29</v>
      </c>
      <c r="BE40" s="53">
        <v>0</v>
      </c>
      <c r="BF40" s="53">
        <v>0</v>
      </c>
      <c r="BG40" s="53">
        <v>0</v>
      </c>
      <c r="BH40" s="133">
        <f>14+12</f>
        <v>26</v>
      </c>
      <c r="BI40" s="133">
        <f>12+130</f>
        <v>142</v>
      </c>
      <c r="BJ40" s="57">
        <f t="shared" si="7"/>
        <v>197</v>
      </c>
      <c r="BK40" s="291">
        <v>7450</v>
      </c>
      <c r="BL40" s="38">
        <f t="shared" si="8"/>
        <v>22.061266529337498</v>
      </c>
      <c r="BM40" s="132">
        <f t="shared" si="9"/>
        <v>1010</v>
      </c>
      <c r="BN40" s="59">
        <f t="shared" si="10"/>
        <v>7524.5</v>
      </c>
      <c r="BO40" s="158">
        <v>166</v>
      </c>
      <c r="BP40" s="58">
        <v>0</v>
      </c>
      <c r="BQ40" s="58">
        <v>0</v>
      </c>
      <c r="BR40" s="133">
        <f t="shared" ref="BR40:BR44" si="51">AO40-BC40</f>
        <v>0</v>
      </c>
      <c r="BS40" s="133">
        <f t="shared" ref="BS40:BS44" si="52">(AP40+AQ40+AR40+AS40+AT40+AU40)-(BD40+BE40+BF40+BG40+BH40+BI40)</f>
        <v>36</v>
      </c>
      <c r="BT40" s="58">
        <f t="shared" ref="BT40:BT44" si="53">BR40+BS40</f>
        <v>36</v>
      </c>
      <c r="BU40" s="38">
        <f t="shared" si="14"/>
        <v>165.55555555555554</v>
      </c>
      <c r="BV40" s="38">
        <f t="shared" si="15"/>
        <v>28.113207547169811</v>
      </c>
      <c r="BW40" s="36">
        <f t="shared" si="33"/>
        <v>4550</v>
      </c>
      <c r="BX40" s="35">
        <f t="shared" si="34"/>
        <v>0.61073825503355705</v>
      </c>
      <c r="BY40" s="59">
        <f t="shared" si="47"/>
        <v>4595.5</v>
      </c>
      <c r="BZ40" s="35">
        <f t="shared" si="48"/>
        <v>0.61073825503355705</v>
      </c>
      <c r="CA40" s="38">
        <f t="shared" si="37"/>
        <v>112.80000000000001</v>
      </c>
      <c r="CB40" s="35">
        <f t="shared" si="38"/>
        <v>0.67951807228915673</v>
      </c>
      <c r="CC40" s="38">
        <v>0</v>
      </c>
      <c r="CD40" s="38">
        <v>0</v>
      </c>
      <c r="CE40" s="60" t="s">
        <v>265</v>
      </c>
      <c r="CF40" s="146">
        <f t="shared" si="49"/>
        <v>4.7843710545551197</v>
      </c>
      <c r="CG40" s="157" t="s">
        <v>132</v>
      </c>
      <c r="CH40" s="49">
        <v>4</v>
      </c>
      <c r="CI40" s="160">
        <v>3500</v>
      </c>
      <c r="CJ40" s="161">
        <f t="shared" ref="CJ40:CJ56" si="54">IF(BW40=0,"",CI40-BW40)</f>
        <v>-1050</v>
      </c>
      <c r="CK40" s="157" t="str" cm="1">
        <f t="array" ref="CK40">_xlfn.IFS(CJ40&gt;0,"CUMPLE",CJ40&lt;0,"NO CUMPLE",CJ40="","")</f>
        <v>NO CUMPLE</v>
      </c>
      <c r="CL40" s="184">
        <v>46111</v>
      </c>
      <c r="CM40" s="49" t="str" cm="1">
        <f t="array" ref="CM40">_xlfn.IFS(CL40-C40 &gt; 0,"CUMPLE",CL40-C40 &lt; 0,"NO CUMPLE")</f>
        <v>NO CUMPLE</v>
      </c>
      <c r="CN40" s="132">
        <v>7500</v>
      </c>
      <c r="CO40" s="132">
        <f t="shared" si="46"/>
        <v>-50</v>
      </c>
      <c r="CP40" s="49">
        <v>0</v>
      </c>
      <c r="CQ40" s="193" t="s">
        <v>147</v>
      </c>
      <c r="CR40" s="193" t="s">
        <v>146</v>
      </c>
    </row>
    <row r="41" spans="1:96" s="61" customFormat="1" ht="21.75" customHeight="1" x14ac:dyDescent="0.25">
      <c r="A41" s="47" t="s">
        <v>266</v>
      </c>
      <c r="B41" s="34" t="s">
        <v>196</v>
      </c>
      <c r="C41" s="31">
        <v>46129</v>
      </c>
      <c r="D41" s="48" t="str">
        <f>IFERROR(VLOOKUP($A41,Hoja3!$A$3:$F$6000,2,FALSE),"")</f>
        <v>TXPCGM023C001</v>
      </c>
      <c r="E41" s="64">
        <v>16576</v>
      </c>
      <c r="F41" s="134" t="str">
        <f>IFERROR(VLOOKUP($A41,Hoja3!$A$3:$F$6000,6,FALSE),"")</f>
        <v>CORTE</v>
      </c>
      <c r="G41" s="49">
        <v>1</v>
      </c>
      <c r="H41" s="48" t="str">
        <f>IFERROR(VLOOKUP($A41,Hoja3!$A$3:$F$6000,5,FALSE),"")</f>
        <v>CX</v>
      </c>
      <c r="I41" s="135" t="str">
        <f>IFERROR(VLOOKUP($A41,Hoja3!$A$3:$F$6000,3,FALSE),"")</f>
        <v xml:space="preserve">PEPSI-COLA VENEZUELA, C.A. </v>
      </c>
      <c r="J41" s="50" t="str">
        <f>IFERROR(VLOOKUP($A41,Hoja3!$A$3:$F$6000,4,FALSE),"")</f>
        <v>ETIQUETA IMPRESA GOLDEN MANZANA 2L</v>
      </c>
      <c r="K41" s="51">
        <v>920</v>
      </c>
      <c r="L41" s="52">
        <f>25+25+20</f>
        <v>70</v>
      </c>
      <c r="M41" s="52">
        <v>30</v>
      </c>
      <c r="N41" s="52">
        <f>50+18+7+30+60+10+15+10</f>
        <v>200</v>
      </c>
      <c r="O41" s="52">
        <v>25</v>
      </c>
      <c r="P41" s="52">
        <f>40+30+30+60</f>
        <v>160</v>
      </c>
      <c r="Q41" s="52">
        <v>0</v>
      </c>
      <c r="R41" s="52">
        <v>0</v>
      </c>
      <c r="S41" s="52">
        <f>10+15+15+25+20</f>
        <v>85</v>
      </c>
      <c r="T41" s="52">
        <v>15</v>
      </c>
      <c r="U41" s="52">
        <v>0</v>
      </c>
      <c r="V41" s="52">
        <f>15+10+20+5+10+210</f>
        <v>270</v>
      </c>
      <c r="W41" s="52">
        <v>0</v>
      </c>
      <c r="X41" s="52">
        <v>30</v>
      </c>
      <c r="Y41" s="52">
        <v>0</v>
      </c>
      <c r="Z41" s="52">
        <v>0</v>
      </c>
      <c r="AA41" s="52">
        <v>0</v>
      </c>
      <c r="AB41" s="52">
        <v>0</v>
      </c>
      <c r="AC41" s="52">
        <v>0</v>
      </c>
      <c r="AD41" s="36">
        <f t="shared" si="0"/>
        <v>885</v>
      </c>
      <c r="AE41" s="53">
        <v>246.6</v>
      </c>
      <c r="AF41" s="36">
        <f t="shared" si="1"/>
        <v>1131.5999999999999</v>
      </c>
      <c r="AG41" s="54">
        <f t="shared" si="2"/>
        <v>0.78583333333333327</v>
      </c>
      <c r="AH41" s="35">
        <f t="shared" si="3"/>
        <v>0.21792152704135739</v>
      </c>
      <c r="AI41" s="36">
        <v>43163</v>
      </c>
      <c r="AJ41" s="49">
        <v>21</v>
      </c>
      <c r="AK41" s="49">
        <v>1010</v>
      </c>
      <c r="AL41" s="36">
        <f t="shared" si="4"/>
        <v>43594.63</v>
      </c>
      <c r="AM41" s="29">
        <f>1015.5-100</f>
        <v>915.5</v>
      </c>
      <c r="AN41" s="55">
        <v>7</v>
      </c>
      <c r="AO41" s="133">
        <v>0</v>
      </c>
      <c r="AP41" s="133">
        <f>26+26</f>
        <v>52</v>
      </c>
      <c r="AQ41" s="133">
        <v>0</v>
      </c>
      <c r="AR41" s="133">
        <v>0</v>
      </c>
      <c r="AS41" s="133">
        <v>0</v>
      </c>
      <c r="AT41" s="133">
        <v>11</v>
      </c>
      <c r="AU41" s="133">
        <f>14+61+72+164</f>
        <v>311</v>
      </c>
      <c r="AV41" s="57">
        <f t="shared" si="5"/>
        <v>374</v>
      </c>
      <c r="AW41" s="37">
        <f t="shared" si="6"/>
        <v>964.1</v>
      </c>
      <c r="AX41" s="58">
        <v>0</v>
      </c>
      <c r="AY41" s="58">
        <v>0</v>
      </c>
      <c r="AZ41" s="36">
        <v>0</v>
      </c>
      <c r="BA41" s="36">
        <v>0</v>
      </c>
      <c r="BB41" s="38">
        <v>0</v>
      </c>
      <c r="BC41" s="56">
        <v>0</v>
      </c>
      <c r="BD41" s="133">
        <f>15+14</f>
        <v>29</v>
      </c>
      <c r="BE41" s="53">
        <v>0</v>
      </c>
      <c r="BF41" s="53">
        <v>0</v>
      </c>
      <c r="BG41" s="53">
        <v>0</v>
      </c>
      <c r="BH41" s="133">
        <v>10</v>
      </c>
      <c r="BI41" s="133">
        <f>12+34+38+89</f>
        <v>173</v>
      </c>
      <c r="BJ41" s="57">
        <f t="shared" si="7"/>
        <v>212</v>
      </c>
      <c r="BK41" s="291">
        <v>36410</v>
      </c>
      <c r="BL41" s="38">
        <f t="shared" si="8"/>
        <v>22.01005599049331</v>
      </c>
      <c r="BM41" s="132">
        <f t="shared" si="9"/>
        <v>1010</v>
      </c>
      <c r="BN41" s="59">
        <f t="shared" si="10"/>
        <v>36774.1</v>
      </c>
      <c r="BO41" s="158">
        <f>820.3-10.9</f>
        <v>809.4</v>
      </c>
      <c r="BP41" s="58">
        <v>0</v>
      </c>
      <c r="BQ41" s="58">
        <v>0</v>
      </c>
      <c r="BR41" s="133">
        <f t="shared" si="51"/>
        <v>0</v>
      </c>
      <c r="BS41" s="133">
        <f t="shared" si="52"/>
        <v>162</v>
      </c>
      <c r="BT41" s="58">
        <f t="shared" si="53"/>
        <v>162</v>
      </c>
      <c r="BU41" s="38">
        <f t="shared" si="14"/>
        <v>147.64801297648015</v>
      </c>
      <c r="BV41" s="38">
        <f t="shared" si="15"/>
        <v>32.175680452456703</v>
      </c>
      <c r="BW41" s="36">
        <f t="shared" si="33"/>
        <v>6753</v>
      </c>
      <c r="BX41" s="35">
        <f t="shared" si="34"/>
        <v>0.18547102444383412</v>
      </c>
      <c r="BY41" s="59">
        <f t="shared" si="47"/>
        <v>6820.5299999999988</v>
      </c>
      <c r="BZ41" s="35">
        <f t="shared" si="48"/>
        <v>0.18547102444383409</v>
      </c>
      <c r="CA41" s="38">
        <f t="shared" si="37"/>
        <v>154.70000000000005</v>
      </c>
      <c r="CB41" s="35">
        <f t="shared" si="38"/>
        <v>0.1911292315295281</v>
      </c>
      <c r="CC41" s="38">
        <v>0</v>
      </c>
      <c r="CD41" s="38">
        <v>0</v>
      </c>
      <c r="CE41" s="60" t="s">
        <v>267</v>
      </c>
      <c r="CF41" s="146">
        <f t="shared" si="49"/>
        <v>4.4052743642944359</v>
      </c>
      <c r="CG41" s="157" t="s">
        <v>132</v>
      </c>
      <c r="CH41" s="49">
        <v>5</v>
      </c>
      <c r="CI41" s="160">
        <v>3500</v>
      </c>
      <c r="CJ41" s="161">
        <f t="shared" si="54"/>
        <v>-3253</v>
      </c>
      <c r="CK41" s="157" t="str" cm="1">
        <f t="array" ref="CK41">_xlfn.IFS(CJ41&gt;0,"CUMPLE",CJ41&lt;0,"NO CUMPLE",CJ41="","")</f>
        <v>NO CUMPLE</v>
      </c>
      <c r="CL41" s="184">
        <v>46111</v>
      </c>
      <c r="CM41" s="49" t="str" cm="1">
        <f t="array" ref="CM41">_xlfn.IFS(CL41-C41 &gt; 0,"CUMPLE",CL41-C41 &lt; 0,"NO CUMPLE")</f>
        <v>NO CUMPLE</v>
      </c>
      <c r="CN41" s="132">
        <v>38500</v>
      </c>
      <c r="CO41" s="132">
        <f t="shared" si="46"/>
        <v>-2090</v>
      </c>
      <c r="CP41" s="49">
        <v>0</v>
      </c>
      <c r="CQ41" s="193" t="s">
        <v>147</v>
      </c>
      <c r="CR41" s="193" t="s">
        <v>146</v>
      </c>
    </row>
    <row r="42" spans="1:96" s="61" customFormat="1" ht="21.75" customHeight="1" x14ac:dyDescent="0.25">
      <c r="A42" s="47" t="s">
        <v>263</v>
      </c>
      <c r="B42" s="34" t="s">
        <v>196</v>
      </c>
      <c r="C42" s="31">
        <v>46129</v>
      </c>
      <c r="D42" s="48" t="str">
        <f>IFERROR(VLOOKUP($A42,Hoja3!$A$3:$F$6000,2,FALSE),"")</f>
        <v>TXPCGM023C001</v>
      </c>
      <c r="E42" s="64">
        <v>16587</v>
      </c>
      <c r="F42" s="134" t="str">
        <f>IFERROR(VLOOKUP($A42,Hoja3!$A$3:$F$6000,6,FALSE),"")</f>
        <v>CORTE</v>
      </c>
      <c r="G42" s="49">
        <v>1</v>
      </c>
      <c r="H42" s="48" t="str">
        <f>IFERROR(VLOOKUP($A42,Hoja3!$A$3:$F$6000,5,FALSE),"")</f>
        <v>CX</v>
      </c>
      <c r="I42" s="135" t="str">
        <f>IFERROR(VLOOKUP($A42,Hoja3!$A$3:$F$6000,3,FALSE),"")</f>
        <v xml:space="preserve">PEPSI-COLA VENEZUELA, C.A. </v>
      </c>
      <c r="J42" s="50" t="str">
        <f>IFERROR(VLOOKUP($A42,Hoja3!$A$3:$F$6000,4,FALSE),"")</f>
        <v>ETIQUETA IMPRESA GOLDEN MANZANA 2L</v>
      </c>
      <c r="K42" s="51">
        <v>450</v>
      </c>
      <c r="L42" s="52">
        <v>0</v>
      </c>
      <c r="M42" s="52">
        <v>0</v>
      </c>
      <c r="N42" s="52">
        <v>20</v>
      </c>
      <c r="O42" s="52">
        <v>0</v>
      </c>
      <c r="P42" s="52">
        <v>0</v>
      </c>
      <c r="Q42" s="52">
        <v>0</v>
      </c>
      <c r="R42" s="52">
        <v>0</v>
      </c>
      <c r="S42" s="52">
        <v>0</v>
      </c>
      <c r="T42" s="52">
        <v>0</v>
      </c>
      <c r="U42" s="52">
        <v>0</v>
      </c>
      <c r="V42" s="52">
        <v>0</v>
      </c>
      <c r="W42" s="52">
        <v>0</v>
      </c>
      <c r="X42" s="52">
        <v>0</v>
      </c>
      <c r="Y42" s="52">
        <v>0</v>
      </c>
      <c r="Z42" s="52">
        <v>0</v>
      </c>
      <c r="AA42" s="52">
        <v>0</v>
      </c>
      <c r="AB42" s="52">
        <v>0</v>
      </c>
      <c r="AC42" s="52">
        <v>0</v>
      </c>
      <c r="AD42" s="36">
        <f t="shared" si="0"/>
        <v>20</v>
      </c>
      <c r="AE42" s="53">
        <v>90</v>
      </c>
      <c r="AF42" s="36">
        <f t="shared" si="1"/>
        <v>110</v>
      </c>
      <c r="AG42" s="54">
        <f t="shared" si="2"/>
        <v>7.6388888888888895E-2</v>
      </c>
      <c r="AH42" s="35">
        <f t="shared" si="3"/>
        <v>0.81818181818181823</v>
      </c>
      <c r="AI42" s="36">
        <v>19100</v>
      </c>
      <c r="AJ42" s="49">
        <v>21</v>
      </c>
      <c r="AK42" s="49">
        <v>1010</v>
      </c>
      <c r="AL42" s="36">
        <f t="shared" si="4"/>
        <v>19291</v>
      </c>
      <c r="AM42" s="29">
        <v>410</v>
      </c>
      <c r="AN42" s="55">
        <v>7</v>
      </c>
      <c r="AO42" s="133">
        <v>0</v>
      </c>
      <c r="AP42" s="133">
        <f>15+14</f>
        <v>29</v>
      </c>
      <c r="AQ42" s="133">
        <v>0</v>
      </c>
      <c r="AR42" s="133">
        <v>0</v>
      </c>
      <c r="AS42" s="133">
        <v>0</v>
      </c>
      <c r="AT42" s="133">
        <v>10</v>
      </c>
      <c r="AU42" s="133">
        <f>12+34+38+89</f>
        <v>173</v>
      </c>
      <c r="AV42" s="57">
        <f t="shared" si="5"/>
        <v>212</v>
      </c>
      <c r="AW42" s="37">
        <f t="shared" si="6"/>
        <v>434.6</v>
      </c>
      <c r="AX42" s="58">
        <v>0</v>
      </c>
      <c r="AY42" s="58">
        <v>0</v>
      </c>
      <c r="AZ42" s="36">
        <v>0</v>
      </c>
      <c r="BA42" s="36">
        <v>0</v>
      </c>
      <c r="BB42" s="38">
        <v>0</v>
      </c>
      <c r="BC42" s="56">
        <v>0</v>
      </c>
      <c r="BD42" s="133">
        <f>9+8</f>
        <v>17</v>
      </c>
      <c r="BE42" s="53">
        <v>0</v>
      </c>
      <c r="BF42" s="53">
        <v>0</v>
      </c>
      <c r="BG42" s="53">
        <v>0</v>
      </c>
      <c r="BH42" s="133">
        <v>9</v>
      </c>
      <c r="BI42" s="133">
        <f>11+20+21+52</f>
        <v>104</v>
      </c>
      <c r="BJ42" s="57">
        <f t="shared" si="7"/>
        <v>130</v>
      </c>
      <c r="BK42" s="291">
        <v>19000</v>
      </c>
      <c r="BL42" s="38">
        <f t="shared" si="8"/>
        <v>22.15216258467952</v>
      </c>
      <c r="BM42" s="132">
        <f t="shared" si="9"/>
        <v>1010</v>
      </c>
      <c r="BN42" s="59">
        <f t="shared" si="10"/>
        <v>19190</v>
      </c>
      <c r="BO42" s="158">
        <f>450-24.9</f>
        <v>425.1</v>
      </c>
      <c r="BP42" s="58">
        <v>0</v>
      </c>
      <c r="BQ42" s="58">
        <v>0</v>
      </c>
      <c r="BR42" s="133">
        <f t="shared" si="51"/>
        <v>0</v>
      </c>
      <c r="BS42" s="133">
        <f t="shared" si="52"/>
        <v>82</v>
      </c>
      <c r="BT42" s="58">
        <f t="shared" si="53"/>
        <v>82</v>
      </c>
      <c r="BU42" s="38">
        <f t="shared" si="14"/>
        <v>211.11111111111111</v>
      </c>
      <c r="BV42" s="38">
        <f t="shared" si="15"/>
        <v>172.72727272727272</v>
      </c>
      <c r="BW42" s="36">
        <f t="shared" si="33"/>
        <v>100</v>
      </c>
      <c r="BX42" s="35">
        <f t="shared" si="34"/>
        <v>5.263157894736842E-3</v>
      </c>
      <c r="BY42" s="59">
        <f t="shared" si="47"/>
        <v>101</v>
      </c>
      <c r="BZ42" s="35">
        <f t="shared" si="48"/>
        <v>5.263157894736842E-3</v>
      </c>
      <c r="CA42" s="38">
        <f t="shared" si="37"/>
        <v>9.5</v>
      </c>
      <c r="CB42" s="35">
        <f t="shared" si="38"/>
        <v>2.2347682898141614E-2</v>
      </c>
      <c r="CC42" s="38">
        <v>0</v>
      </c>
      <c r="CD42" s="38">
        <v>0</v>
      </c>
      <c r="CE42" s="60" t="s">
        <v>268</v>
      </c>
      <c r="CF42" s="146">
        <f t="shared" si="49"/>
        <v>4.2730588848358524</v>
      </c>
      <c r="CG42" s="157" t="s">
        <v>132</v>
      </c>
      <c r="CH42" s="49">
        <v>0</v>
      </c>
      <c r="CI42" s="160">
        <v>3500</v>
      </c>
      <c r="CJ42" s="161">
        <f t="shared" si="54"/>
        <v>3400</v>
      </c>
      <c r="CK42" s="157" t="str" cm="1">
        <f t="array" ref="CK42">_xlfn.IFS(CJ42&gt;0,"CUMPLE",CJ42&lt;0,"NO CUMPLE",CJ42="","")</f>
        <v>CUMPLE</v>
      </c>
      <c r="CL42" s="184">
        <v>46111</v>
      </c>
      <c r="CM42" s="49" t="str" cm="1">
        <f t="array" ref="CM42">_xlfn.IFS(CL42-C42 &gt; 0,"CUMPLE",CL42-C42 &lt; 0,"NO CUMPLE")</f>
        <v>NO CUMPLE</v>
      </c>
      <c r="CN42" s="132">
        <v>19000</v>
      </c>
      <c r="CO42" s="132">
        <f t="shared" si="46"/>
        <v>0</v>
      </c>
      <c r="CP42" s="49">
        <v>0</v>
      </c>
      <c r="CQ42" s="193" t="s">
        <v>147</v>
      </c>
      <c r="CR42" s="193" t="s">
        <v>146</v>
      </c>
    </row>
    <row r="43" spans="1:96" s="61" customFormat="1" ht="21.75" customHeight="1" x14ac:dyDescent="0.25">
      <c r="A43" s="47" t="s">
        <v>198</v>
      </c>
      <c r="B43" s="34" t="s">
        <v>196</v>
      </c>
      <c r="C43" s="31">
        <v>46129</v>
      </c>
      <c r="D43" s="48" t="str">
        <f>IFERROR(VLOOKUP($A43,Hoja3!$A$3:$F$6000,2,FALSE),"")</f>
        <v>000LM</v>
      </c>
      <c r="E43" s="64" t="s">
        <v>198</v>
      </c>
      <c r="F43" s="134" t="str">
        <f>IFERROR(VLOOKUP($A43,Hoja3!$A$3:$F$6000,6,FALSE),"")</f>
        <v>LIMPIEZA</v>
      </c>
      <c r="G43" s="49">
        <v>0</v>
      </c>
      <c r="H43" s="48" t="str">
        <f>IFERROR(VLOOKUP($A43,Hoja3!$A$3:$F$6000,5,FALSE),"")</f>
        <v>CX</v>
      </c>
      <c r="I43" s="135" t="str">
        <f>IFERROR(VLOOKUP($A43,Hoja3!$A$3:$F$6000,3,FALSE),"")</f>
        <v>LIMPIEZA GENERAL DE MAQUINA</v>
      </c>
      <c r="J43" s="50" t="str">
        <f>IFERROR(VLOOKUP($A43,Hoja3!$A$3:$F$6000,4,FALSE),"")</f>
        <v>LIMPIEZA GENERAL DE MAQUINA</v>
      </c>
      <c r="K43" s="51">
        <v>0</v>
      </c>
      <c r="L43" s="52">
        <v>0</v>
      </c>
      <c r="M43" s="52">
        <v>0</v>
      </c>
      <c r="N43" s="52">
        <v>0</v>
      </c>
      <c r="O43" s="52">
        <v>0</v>
      </c>
      <c r="P43" s="52">
        <v>0</v>
      </c>
      <c r="Q43" s="52">
        <v>30</v>
      </c>
      <c r="R43" s="52">
        <v>0</v>
      </c>
      <c r="S43" s="52">
        <v>0</v>
      </c>
      <c r="T43" s="52">
        <v>0</v>
      </c>
      <c r="U43" s="52">
        <v>0</v>
      </c>
      <c r="V43" s="52">
        <v>0</v>
      </c>
      <c r="W43" s="52">
        <v>0</v>
      </c>
      <c r="X43" s="52">
        <v>0</v>
      </c>
      <c r="Y43" s="52">
        <v>0</v>
      </c>
      <c r="Z43" s="52">
        <v>0</v>
      </c>
      <c r="AA43" s="52">
        <v>0</v>
      </c>
      <c r="AB43" s="52">
        <v>0</v>
      </c>
      <c r="AC43" s="52">
        <v>0</v>
      </c>
      <c r="AD43" s="36">
        <f t="shared" si="0"/>
        <v>30</v>
      </c>
      <c r="AE43" s="53">
        <v>0</v>
      </c>
      <c r="AF43" s="36">
        <f t="shared" ref="AF43:AF57" si="55">SUM(AD43:AE43)</f>
        <v>30</v>
      </c>
      <c r="AG43" s="54">
        <f t="shared" ref="AG43:AG57" si="56">AF43/(60*24)</f>
        <v>2.0833333333333332E-2</v>
      </c>
      <c r="AH43" s="35">
        <f t="shared" ref="AH43:AH57" si="57">IFERROR(AE43/AF43,0)</f>
        <v>0</v>
      </c>
      <c r="AI43" s="36">
        <v>0</v>
      </c>
      <c r="AJ43" s="49">
        <v>0</v>
      </c>
      <c r="AK43" s="36">
        <v>0</v>
      </c>
      <c r="AL43" s="49">
        <v>0</v>
      </c>
      <c r="AM43" s="36">
        <v>0</v>
      </c>
      <c r="AN43" s="49">
        <v>0</v>
      </c>
      <c r="AO43" s="36">
        <v>0</v>
      </c>
      <c r="AP43" s="49">
        <v>0</v>
      </c>
      <c r="AQ43" s="36">
        <v>0</v>
      </c>
      <c r="AR43" s="49">
        <v>0</v>
      </c>
      <c r="AS43" s="36">
        <v>0</v>
      </c>
      <c r="AT43" s="49">
        <v>0</v>
      </c>
      <c r="AU43" s="36">
        <v>0</v>
      </c>
      <c r="AV43" s="57">
        <f t="shared" si="5"/>
        <v>0</v>
      </c>
      <c r="AW43" s="36">
        <v>0</v>
      </c>
      <c r="AX43" s="49">
        <v>0</v>
      </c>
      <c r="AY43" s="36">
        <v>0</v>
      </c>
      <c r="AZ43" s="49">
        <v>0</v>
      </c>
      <c r="BA43" s="36">
        <v>0</v>
      </c>
      <c r="BB43" s="49">
        <v>0</v>
      </c>
      <c r="BC43" s="36">
        <v>0</v>
      </c>
      <c r="BD43" s="49">
        <v>0</v>
      </c>
      <c r="BE43" s="36">
        <v>0</v>
      </c>
      <c r="BF43" s="49">
        <v>0</v>
      </c>
      <c r="BG43" s="36">
        <v>0</v>
      </c>
      <c r="BH43" s="49">
        <v>0</v>
      </c>
      <c r="BI43" s="36">
        <v>0</v>
      </c>
      <c r="BJ43" s="49">
        <v>0</v>
      </c>
      <c r="BK43" s="293">
        <v>0</v>
      </c>
      <c r="BL43" s="49">
        <v>0</v>
      </c>
      <c r="BM43" s="132">
        <f t="shared" si="9"/>
        <v>0</v>
      </c>
      <c r="BN43" s="59">
        <f t="shared" si="10"/>
        <v>0</v>
      </c>
      <c r="BO43" s="36">
        <v>0</v>
      </c>
      <c r="BP43" s="49">
        <v>0</v>
      </c>
      <c r="BQ43" s="36">
        <v>0</v>
      </c>
      <c r="BR43" s="49">
        <v>0</v>
      </c>
      <c r="BS43" s="36">
        <v>0</v>
      </c>
      <c r="BT43" s="49">
        <v>0</v>
      </c>
      <c r="BU43" s="38">
        <f t="shared" ref="BU43:BU49" si="58">IFERROR(+BK43/AE43,0)</f>
        <v>0</v>
      </c>
      <c r="BV43" s="38">
        <f t="shared" ref="BV43:BV49" si="59">IFERROR(+BK43/(AF43),0)</f>
        <v>0</v>
      </c>
      <c r="BW43" s="36">
        <f t="shared" ref="BW43:BW49" si="60">IFERROR(+(AI43-AZ43)-BK43,0)</f>
        <v>0</v>
      </c>
      <c r="BX43" s="35">
        <f t="shared" ref="BX43:BX49" si="61">IFERROR(+BW43/BK43,0)</f>
        <v>0</v>
      </c>
      <c r="BY43" s="59">
        <f t="shared" ref="BY43:BY46" si="62">IFERROR(+(AL43-BA43)-BN43,0)</f>
        <v>0</v>
      </c>
      <c r="BZ43" s="35">
        <f t="shared" ref="BZ43:BZ46" si="63">IFERROR(+BY43/BN43,0)</f>
        <v>0</v>
      </c>
      <c r="CA43" s="38">
        <f t="shared" ref="CA43:CA45" si="64">IFERROR(+AW43-(BO43),0)</f>
        <v>0</v>
      </c>
      <c r="CB43" s="35">
        <f t="shared" ref="CB43:CB45" si="65">IFERROR(+CA43/BO43,1)</f>
        <v>1</v>
      </c>
      <c r="CC43" s="38">
        <v>0</v>
      </c>
      <c r="CD43" s="38">
        <v>0</v>
      </c>
      <c r="CE43" s="60" t="s">
        <v>199</v>
      </c>
      <c r="CF43" s="146">
        <v>0</v>
      </c>
      <c r="CG43" s="157" t="s">
        <v>9</v>
      </c>
      <c r="CH43" s="49">
        <v>0</v>
      </c>
      <c r="CI43" s="160">
        <v>0</v>
      </c>
      <c r="CJ43" s="161">
        <v>0</v>
      </c>
      <c r="CK43" s="157">
        <v>0</v>
      </c>
      <c r="CL43" s="250" t="s">
        <v>270</v>
      </c>
      <c r="CM43" s="49" t="str" cm="1">
        <f t="array" ref="CM43">_xlfn.IFS(CL43-C43 &gt; 0,"CUMPLE",CL43-C43 &lt; 0,"NO CUMPLE")</f>
        <v>NO CUMPLE</v>
      </c>
      <c r="CN43" s="132">
        <v>0</v>
      </c>
      <c r="CO43" s="132">
        <v>0</v>
      </c>
      <c r="CP43" s="49">
        <v>0</v>
      </c>
      <c r="CQ43" s="193"/>
      <c r="CR43" s="193"/>
    </row>
    <row r="44" spans="1:96" s="61" customFormat="1" ht="21.75" customHeight="1" x14ac:dyDescent="0.25">
      <c r="A44" s="47" t="s">
        <v>269</v>
      </c>
      <c r="B44" s="34" t="s">
        <v>196</v>
      </c>
      <c r="C44" s="31">
        <v>46132</v>
      </c>
      <c r="D44" s="48" t="str">
        <f>IFERROR(VLOOKUP($A44,Hoja3!$A$3:$F$6000,2,FALSE),"")</f>
        <v>TXPCGM023C001</v>
      </c>
      <c r="E44" s="64">
        <v>16593</v>
      </c>
      <c r="F44" s="134" t="str">
        <f>IFERROR(VLOOKUP($A44,Hoja3!$A$3:$F$6000,6,FALSE),"")</f>
        <v>CORTE</v>
      </c>
      <c r="G44" s="49">
        <v>1</v>
      </c>
      <c r="H44" s="48" t="str">
        <f>IFERROR(VLOOKUP($A44,Hoja3!$A$3:$F$6000,5,FALSE),"")</f>
        <v>CX</v>
      </c>
      <c r="I44" s="135" t="str">
        <f>IFERROR(VLOOKUP($A44,Hoja3!$A$3:$F$6000,3,FALSE),"")</f>
        <v xml:space="preserve">PEPSI-COLA VENEZUELA, C.A. </v>
      </c>
      <c r="J44" s="50" t="str">
        <f>IFERROR(VLOOKUP($A44,Hoja3!$A$3:$F$6000,4,FALSE),"")</f>
        <v>ETIQUETA IMPRESA GOLDEN MANZANA 2L</v>
      </c>
      <c r="K44" s="51">
        <v>334</v>
      </c>
      <c r="L44" s="52">
        <f>15+15</f>
        <v>30</v>
      </c>
      <c r="M44" s="52">
        <v>0</v>
      </c>
      <c r="N44" s="52">
        <f>50+20</f>
        <v>70</v>
      </c>
      <c r="O44" s="52">
        <v>20</v>
      </c>
      <c r="P44" s="52">
        <f>30+20</f>
        <v>50</v>
      </c>
      <c r="Q44" s="52">
        <v>0</v>
      </c>
      <c r="R44" s="52">
        <v>0</v>
      </c>
      <c r="S44" s="52">
        <v>10</v>
      </c>
      <c r="T44" s="52">
        <v>0</v>
      </c>
      <c r="U44" s="52">
        <v>0</v>
      </c>
      <c r="V44" s="52">
        <v>20</v>
      </c>
      <c r="W44" s="52">
        <v>0</v>
      </c>
      <c r="X44" s="52">
        <v>0</v>
      </c>
      <c r="Y44" s="52">
        <v>0</v>
      </c>
      <c r="Z44" s="52">
        <v>0</v>
      </c>
      <c r="AA44" s="52">
        <v>0</v>
      </c>
      <c r="AB44" s="52">
        <v>0</v>
      </c>
      <c r="AC44" s="52">
        <v>0</v>
      </c>
      <c r="AD44" s="36">
        <f t="shared" si="0"/>
        <v>200</v>
      </c>
      <c r="AE44" s="53">
        <v>64.8</v>
      </c>
      <c r="AF44" s="36">
        <f t="shared" si="55"/>
        <v>264.8</v>
      </c>
      <c r="AG44" s="54">
        <f t="shared" si="56"/>
        <v>0.18388888888888891</v>
      </c>
      <c r="AH44" s="35">
        <f t="shared" si="57"/>
        <v>0.24471299093655588</v>
      </c>
      <c r="AI44" s="36">
        <v>19000</v>
      </c>
      <c r="AJ44" s="49">
        <v>21</v>
      </c>
      <c r="AK44" s="49">
        <v>1010</v>
      </c>
      <c r="AL44" s="36">
        <f t="shared" si="4"/>
        <v>19190</v>
      </c>
      <c r="AM44" s="29">
        <f>303+100</f>
        <v>403</v>
      </c>
      <c r="AN44" s="55">
        <v>7</v>
      </c>
      <c r="AO44" s="133">
        <v>0</v>
      </c>
      <c r="AP44" s="133">
        <f>9+8</f>
        <v>17</v>
      </c>
      <c r="AQ44" s="133">
        <v>0</v>
      </c>
      <c r="AR44" s="133">
        <v>0</v>
      </c>
      <c r="AS44" s="133">
        <v>0</v>
      </c>
      <c r="AT44" s="133">
        <v>9</v>
      </c>
      <c r="AU44" s="133">
        <f>11+20+21+52</f>
        <v>104</v>
      </c>
      <c r="AV44" s="57">
        <f t="shared" si="5"/>
        <v>130</v>
      </c>
      <c r="AW44" s="37">
        <f t="shared" si="6"/>
        <v>421</v>
      </c>
      <c r="AX44" s="58">
        <v>0</v>
      </c>
      <c r="AY44" s="58">
        <v>0</v>
      </c>
      <c r="AZ44" s="36">
        <v>0</v>
      </c>
      <c r="BA44" s="36">
        <v>0</v>
      </c>
      <c r="BB44" s="38">
        <v>0</v>
      </c>
      <c r="BC44" s="56">
        <v>0</v>
      </c>
      <c r="BD44" s="133">
        <f>5+4</f>
        <v>9</v>
      </c>
      <c r="BE44" s="53">
        <v>0</v>
      </c>
      <c r="BF44" s="53">
        <v>0</v>
      </c>
      <c r="BG44" s="53">
        <v>0</v>
      </c>
      <c r="BH44" s="133">
        <v>8</v>
      </c>
      <c r="BI44" s="133">
        <f>10+10+8+25</f>
        <v>53</v>
      </c>
      <c r="BJ44" s="57">
        <f t="shared" si="7"/>
        <v>70</v>
      </c>
      <c r="BK44" s="291">
        <v>18192</v>
      </c>
      <c r="BL44" s="38">
        <f t="shared" si="8"/>
        <v>22.667998989872601</v>
      </c>
      <c r="BM44" s="132">
        <f t="shared" si="9"/>
        <v>1010</v>
      </c>
      <c r="BN44" s="59">
        <f t="shared" si="10"/>
        <v>18373.919999999998</v>
      </c>
      <c r="BO44" s="158">
        <f>434-17.5</f>
        <v>416.5</v>
      </c>
      <c r="BP44" s="58">
        <v>0</v>
      </c>
      <c r="BQ44" s="58">
        <v>0</v>
      </c>
      <c r="BR44" s="133">
        <f t="shared" si="51"/>
        <v>0</v>
      </c>
      <c r="BS44" s="133">
        <f t="shared" si="52"/>
        <v>60</v>
      </c>
      <c r="BT44" s="58">
        <f t="shared" si="53"/>
        <v>60</v>
      </c>
      <c r="BU44" s="38">
        <f t="shared" si="58"/>
        <v>280.74074074074076</v>
      </c>
      <c r="BV44" s="38">
        <f t="shared" si="59"/>
        <v>68.700906344410868</v>
      </c>
      <c r="BW44" s="36">
        <f t="shared" si="60"/>
        <v>808</v>
      </c>
      <c r="BX44" s="35">
        <f t="shared" si="61"/>
        <v>4.4415127528583995E-2</v>
      </c>
      <c r="BY44" s="59">
        <f t="shared" si="62"/>
        <v>816.08000000000175</v>
      </c>
      <c r="BZ44" s="35">
        <f t="shared" si="63"/>
        <v>4.4415127528584092E-2</v>
      </c>
      <c r="CA44" s="38">
        <f t="shared" si="64"/>
        <v>4.5</v>
      </c>
      <c r="CB44" s="35">
        <f t="shared" si="65"/>
        <v>1.0804321728691477E-2</v>
      </c>
      <c r="CC44" s="38">
        <v>0</v>
      </c>
      <c r="CD44" s="38">
        <v>0</v>
      </c>
      <c r="CE44" s="60" t="s">
        <v>271</v>
      </c>
      <c r="CF44" s="146">
        <f t="shared" si="49"/>
        <v>3.2654980537631602</v>
      </c>
      <c r="CG44" s="157" t="s">
        <v>132</v>
      </c>
      <c r="CH44" s="49">
        <v>5</v>
      </c>
      <c r="CI44" s="160">
        <v>3500</v>
      </c>
      <c r="CJ44" s="161">
        <f t="shared" si="54"/>
        <v>2692</v>
      </c>
      <c r="CK44" s="157" t="str" cm="1">
        <f t="array" ref="CK44">_xlfn.IFS(CJ44&gt;0,"CUMPLE",CJ44&lt;0,"NO CUMPLE",CJ44="","")</f>
        <v>CUMPLE</v>
      </c>
      <c r="CL44" s="184">
        <v>46111</v>
      </c>
      <c r="CM44" s="49" t="str" cm="1">
        <f t="array" ref="CM44">_xlfn.IFS(CL44-C44 &gt; 0,"CUMPLE",CL44-C44 &lt; 0,"NO CUMPLE")</f>
        <v>NO CUMPLE</v>
      </c>
      <c r="CN44" s="132">
        <v>14000</v>
      </c>
      <c r="CO44" s="132">
        <f t="shared" si="46"/>
        <v>4192</v>
      </c>
      <c r="CP44" s="49">
        <v>0</v>
      </c>
      <c r="CQ44" s="193" t="s">
        <v>147</v>
      </c>
      <c r="CR44" s="193" t="s">
        <v>146</v>
      </c>
    </row>
    <row r="45" spans="1:96" s="61" customFormat="1" ht="21.75" customHeight="1" x14ac:dyDescent="0.25">
      <c r="A45" s="47" t="s">
        <v>272</v>
      </c>
      <c r="B45" s="34" t="s">
        <v>196</v>
      </c>
      <c r="C45" s="31">
        <v>46132</v>
      </c>
      <c r="D45" s="48" t="str">
        <f>IFERROR(VLOOKUP($A45,Hoja3!$A$3:$F$6000,2,FALSE),"")</f>
        <v>TXPCGU023B001</v>
      </c>
      <c r="E45" s="64">
        <v>16577</v>
      </c>
      <c r="F45" s="134" t="str">
        <f>IFERROR(VLOOKUP($A45,Hoja3!$A$3:$F$6000,6,FALSE),"")</f>
        <v>CORTE</v>
      </c>
      <c r="G45" s="49">
        <v>1</v>
      </c>
      <c r="H45" s="48" t="str">
        <f>IFERROR(VLOOKUP($A45,Hoja3!$A$3:$F$6000,5,FALSE),"")</f>
        <v>CX</v>
      </c>
      <c r="I45" s="135" t="str">
        <f>IFERROR(VLOOKUP($A45,Hoja3!$A$3:$F$6000,3,FALSE),"")</f>
        <v xml:space="preserve">PEPSI-COLA VENEZUELA, C.A. </v>
      </c>
      <c r="J45" s="50" t="str">
        <f>IFERROR(VLOOKUP($A45,Hoja3!$A$3:$F$6000,4,FALSE),"")</f>
        <v>ETIQUETA IMPRESA GOLDEN UVA 1,5L</v>
      </c>
      <c r="K45" s="51">
        <v>650</v>
      </c>
      <c r="L45" s="52">
        <f>15+25+25</f>
        <v>65</v>
      </c>
      <c r="M45" s="52">
        <v>0</v>
      </c>
      <c r="N45" s="52">
        <f>60+10+10+20</f>
        <v>100</v>
      </c>
      <c r="O45" s="52">
        <v>20</v>
      </c>
      <c r="P45" s="52">
        <v>0</v>
      </c>
      <c r="Q45" s="52">
        <v>0</v>
      </c>
      <c r="R45" s="52">
        <v>0</v>
      </c>
      <c r="S45" s="52">
        <v>10</v>
      </c>
      <c r="T45" s="52">
        <v>0</v>
      </c>
      <c r="U45" s="52">
        <v>0</v>
      </c>
      <c r="V45" s="52">
        <v>10</v>
      </c>
      <c r="W45" s="52">
        <v>0</v>
      </c>
      <c r="X45" s="52">
        <v>0</v>
      </c>
      <c r="Y45" s="52">
        <v>0</v>
      </c>
      <c r="Z45" s="52"/>
      <c r="AA45" s="52">
        <v>0</v>
      </c>
      <c r="AB45" s="52">
        <v>0</v>
      </c>
      <c r="AC45" s="52">
        <v>0</v>
      </c>
      <c r="AD45" s="36">
        <f t="shared" si="0"/>
        <v>205</v>
      </c>
      <c r="AE45" s="53">
        <v>189</v>
      </c>
      <c r="AF45" s="36">
        <f t="shared" si="55"/>
        <v>394</v>
      </c>
      <c r="AG45" s="54">
        <f t="shared" si="56"/>
        <v>0.27361111111111114</v>
      </c>
      <c r="AH45" s="35">
        <f t="shared" si="57"/>
        <v>0.47969543147208121</v>
      </c>
      <c r="AI45" s="36">
        <v>32965</v>
      </c>
      <c r="AJ45" s="49">
        <v>21</v>
      </c>
      <c r="AK45" s="49">
        <v>1010</v>
      </c>
      <c r="AL45" s="36">
        <f t="shared" si="4"/>
        <v>33294.65</v>
      </c>
      <c r="AM45" s="29">
        <v>713</v>
      </c>
      <c r="AN45" s="55">
        <v>7</v>
      </c>
      <c r="AO45" s="133">
        <v>0</v>
      </c>
      <c r="AP45" s="133">
        <f>17+26</f>
        <v>43</v>
      </c>
      <c r="AQ45" s="133">
        <v>0</v>
      </c>
      <c r="AR45" s="133">
        <v>0</v>
      </c>
      <c r="AS45" s="133">
        <v>0</v>
      </c>
      <c r="AT45" s="133">
        <v>13</v>
      </c>
      <c r="AU45" s="133">
        <f>14+35+50+210</f>
        <v>309</v>
      </c>
      <c r="AV45" s="57">
        <f t="shared" si="5"/>
        <v>365</v>
      </c>
      <c r="AW45" s="37">
        <f t="shared" si="6"/>
        <v>747.5</v>
      </c>
      <c r="AX45" s="58">
        <v>0</v>
      </c>
      <c r="AY45" s="58">
        <v>0</v>
      </c>
      <c r="AZ45" s="36">
        <v>0</v>
      </c>
      <c r="BA45" s="36">
        <v>0</v>
      </c>
      <c r="BB45" s="38">
        <v>0</v>
      </c>
      <c r="BC45" s="56">
        <v>0</v>
      </c>
      <c r="BD45" s="133">
        <f>15+13</f>
        <v>28</v>
      </c>
      <c r="BE45" s="53">
        <v>0</v>
      </c>
      <c r="BF45" s="53">
        <v>0</v>
      </c>
      <c r="BG45" s="53">
        <v>0</v>
      </c>
      <c r="BH45" s="133">
        <v>11</v>
      </c>
      <c r="BI45" s="133">
        <f>11+18+22+160</f>
        <v>211</v>
      </c>
      <c r="BJ45" s="57">
        <f t="shared" si="7"/>
        <v>250</v>
      </c>
      <c r="BK45" s="291">
        <v>28500</v>
      </c>
      <c r="BL45" s="38">
        <f t="shared" si="8"/>
        <v>22.209484106305368</v>
      </c>
      <c r="BM45" s="132">
        <f t="shared" si="9"/>
        <v>1010</v>
      </c>
      <c r="BN45" s="59">
        <f t="shared" si="10"/>
        <v>28785</v>
      </c>
      <c r="BO45" s="158">
        <f>669-29.7</f>
        <v>639.29999999999995</v>
      </c>
      <c r="BP45" s="58">
        <v>0</v>
      </c>
      <c r="BQ45" s="58">
        <v>0</v>
      </c>
      <c r="BR45" s="133">
        <f t="shared" ref="BR45:BR52" si="66">AO45-BC45</f>
        <v>0</v>
      </c>
      <c r="BS45" s="133">
        <f t="shared" ref="BS45:BS52" si="67">(AP45+AQ45+AR45+AS45+AT45+AU45)-(BD45+BE45+BF45+BG45+BH45+BI45)</f>
        <v>115</v>
      </c>
      <c r="BT45" s="58">
        <f t="shared" ref="BT45:BT52" si="68">BR45+BS45</f>
        <v>115</v>
      </c>
      <c r="BU45" s="38">
        <f t="shared" si="58"/>
        <v>150.79365079365078</v>
      </c>
      <c r="BV45" s="38">
        <f t="shared" si="59"/>
        <v>72.335025380710661</v>
      </c>
      <c r="BW45" s="36">
        <f t="shared" si="60"/>
        <v>4465</v>
      </c>
      <c r="BX45" s="35">
        <f t="shared" si="61"/>
        <v>0.15666666666666668</v>
      </c>
      <c r="BY45" s="59">
        <f t="shared" si="62"/>
        <v>4509.6500000000015</v>
      </c>
      <c r="BZ45" s="35">
        <f t="shared" si="63"/>
        <v>0.1566666666666667</v>
      </c>
      <c r="CA45" s="38">
        <f t="shared" si="64"/>
        <v>108.20000000000005</v>
      </c>
      <c r="CB45" s="35">
        <f t="shared" si="65"/>
        <v>0.16924761457844525</v>
      </c>
      <c r="CC45" s="38">
        <v>0</v>
      </c>
      <c r="CD45" s="38">
        <v>0</v>
      </c>
      <c r="CE45" s="60" t="s">
        <v>273</v>
      </c>
      <c r="CF45" s="146">
        <f t="shared" si="49"/>
        <v>3.9951363557408373</v>
      </c>
      <c r="CG45" s="157" t="s">
        <v>132</v>
      </c>
      <c r="CH45" s="49">
        <v>5</v>
      </c>
      <c r="CI45" s="160">
        <v>3500</v>
      </c>
      <c r="CJ45" s="161">
        <f t="shared" si="54"/>
        <v>-965</v>
      </c>
      <c r="CK45" s="157" t="str" cm="1">
        <f t="array" ref="CK45">_xlfn.IFS(CJ45&gt;0,"CUMPLE",CJ45&lt;0,"NO CUMPLE",CJ45="","")</f>
        <v>NO CUMPLE</v>
      </c>
      <c r="CL45" s="184">
        <v>46111</v>
      </c>
      <c r="CM45" s="49" t="str" cm="1">
        <f t="array" ref="CM45">_xlfn.IFS(CL45-C45 &gt; 0,"CUMPLE",CL45-C45 &lt; 0,"NO CUMPLE")</f>
        <v>NO CUMPLE</v>
      </c>
      <c r="CN45" s="132">
        <v>28500</v>
      </c>
      <c r="CO45" s="132">
        <f t="shared" si="46"/>
        <v>0</v>
      </c>
      <c r="CP45" s="49">
        <v>0</v>
      </c>
      <c r="CQ45" s="193" t="s">
        <v>147</v>
      </c>
      <c r="CR45" s="193" t="s">
        <v>146</v>
      </c>
    </row>
    <row r="46" spans="1:96" s="61" customFormat="1" ht="21.75" customHeight="1" x14ac:dyDescent="0.25">
      <c r="A46" s="47" t="s">
        <v>274</v>
      </c>
      <c r="B46" s="34" t="s">
        <v>196</v>
      </c>
      <c r="C46" s="31">
        <v>46132</v>
      </c>
      <c r="D46" s="48" t="str">
        <f>IFERROR(VLOOKUP($A46,Hoja3!$A$3:$F$6000,2,FALSE),"")</f>
        <v>TXPCGU023B001</v>
      </c>
      <c r="E46" s="64">
        <v>16588</v>
      </c>
      <c r="F46" s="134" t="str">
        <f>IFERROR(VLOOKUP($A46,Hoja3!$A$3:$F$6000,6,FALSE),"")</f>
        <v>CORTE</v>
      </c>
      <c r="G46" s="49">
        <v>1</v>
      </c>
      <c r="H46" s="48" t="str">
        <f>IFERROR(VLOOKUP($A46,Hoja3!$A$3:$F$6000,5,FALSE),"")</f>
        <v>CX</v>
      </c>
      <c r="I46" s="135" t="str">
        <f>IFERROR(VLOOKUP($A46,Hoja3!$A$3:$F$6000,3,FALSE),"")</f>
        <v xml:space="preserve">PEPSI-COLA VENEZUELA, C.A. </v>
      </c>
      <c r="J46" s="50" t="str">
        <f>IFERROR(VLOOKUP($A46,Hoja3!$A$3:$F$6000,4,FALSE),"")</f>
        <v>ETIQUETA IMPRESA GOLDEN UVA 1,5L</v>
      </c>
      <c r="K46" s="51">
        <v>330</v>
      </c>
      <c r="L46" s="52">
        <v>0</v>
      </c>
      <c r="M46" s="52">
        <v>0</v>
      </c>
      <c r="N46" s="52">
        <v>0</v>
      </c>
      <c r="O46" s="52">
        <v>0</v>
      </c>
      <c r="P46" s="52">
        <f>30+40</f>
        <v>70</v>
      </c>
      <c r="Q46" s="52">
        <v>0</v>
      </c>
      <c r="R46" s="52">
        <v>0</v>
      </c>
      <c r="S46" s="52">
        <v>10</v>
      </c>
      <c r="T46" s="52">
        <v>0</v>
      </c>
      <c r="U46" s="52">
        <v>0</v>
      </c>
      <c r="V46" s="52">
        <v>0</v>
      </c>
      <c r="W46" s="52">
        <v>0</v>
      </c>
      <c r="X46" s="52">
        <v>0</v>
      </c>
      <c r="Y46" s="52">
        <v>0</v>
      </c>
      <c r="Z46" s="52">
        <v>0</v>
      </c>
      <c r="AA46" s="52">
        <v>0</v>
      </c>
      <c r="AB46" s="52">
        <v>0</v>
      </c>
      <c r="AC46" s="52">
        <v>0</v>
      </c>
      <c r="AD46" s="36">
        <f t="shared" si="0"/>
        <v>80</v>
      </c>
      <c r="AE46" s="53">
        <v>70.2</v>
      </c>
      <c r="AF46" s="36">
        <f t="shared" si="55"/>
        <v>150.19999999999999</v>
      </c>
      <c r="AG46" s="54">
        <f t="shared" si="56"/>
        <v>0.10430555555555555</v>
      </c>
      <c r="AH46" s="35">
        <f t="shared" si="57"/>
        <v>0.46737683089214388</v>
      </c>
      <c r="AI46" s="36">
        <v>14035</v>
      </c>
      <c r="AJ46" s="49">
        <v>21</v>
      </c>
      <c r="AK46" s="49">
        <v>1010</v>
      </c>
      <c r="AL46" s="36">
        <f t="shared" si="4"/>
        <v>14175.35</v>
      </c>
      <c r="AM46" s="29">
        <v>310.39999999999998</v>
      </c>
      <c r="AN46" s="55">
        <v>7</v>
      </c>
      <c r="AO46" s="133">
        <v>0</v>
      </c>
      <c r="AP46" s="133">
        <f>15+13</f>
        <v>28</v>
      </c>
      <c r="AQ46" s="133">
        <v>0</v>
      </c>
      <c r="AR46" s="133">
        <v>0</v>
      </c>
      <c r="AS46" s="133">
        <v>0</v>
      </c>
      <c r="AT46" s="133">
        <v>11</v>
      </c>
      <c r="AU46" s="133">
        <f>11+18+22+160</f>
        <v>211</v>
      </c>
      <c r="AV46" s="57">
        <f t="shared" si="5"/>
        <v>250</v>
      </c>
      <c r="AW46" s="37">
        <f t="shared" si="6"/>
        <v>327.5</v>
      </c>
      <c r="AX46" s="58">
        <v>0</v>
      </c>
      <c r="AY46" s="58">
        <v>0</v>
      </c>
      <c r="AZ46" s="36">
        <v>0</v>
      </c>
      <c r="BA46" s="36">
        <v>0</v>
      </c>
      <c r="BB46" s="38">
        <v>0</v>
      </c>
      <c r="BC46" s="56">
        <v>0</v>
      </c>
      <c r="BD46" s="133">
        <f>14+7</f>
        <v>21</v>
      </c>
      <c r="BE46" s="53">
        <v>0</v>
      </c>
      <c r="BF46" s="53">
        <v>0</v>
      </c>
      <c r="BG46" s="53">
        <v>0</v>
      </c>
      <c r="BH46" s="133">
        <v>10</v>
      </c>
      <c r="BI46" s="133">
        <f>9+10+8+135</f>
        <v>162</v>
      </c>
      <c r="BJ46" s="57">
        <f t="shared" si="7"/>
        <v>193</v>
      </c>
      <c r="BK46" s="291">
        <v>14000</v>
      </c>
      <c r="BL46" s="38">
        <f t="shared" si="8"/>
        <v>22.213578500707214</v>
      </c>
      <c r="BM46" s="132">
        <f t="shared" si="9"/>
        <v>1010</v>
      </c>
      <c r="BN46" s="59">
        <f t="shared" si="10"/>
        <v>14140</v>
      </c>
      <c r="BO46" s="158">
        <f>334-19.9</f>
        <v>314.10000000000002</v>
      </c>
      <c r="BP46" s="58">
        <v>0</v>
      </c>
      <c r="BQ46" s="58">
        <v>0</v>
      </c>
      <c r="BR46" s="133">
        <f t="shared" si="66"/>
        <v>0</v>
      </c>
      <c r="BS46" s="133">
        <f t="shared" si="67"/>
        <v>57</v>
      </c>
      <c r="BT46" s="58">
        <f t="shared" si="68"/>
        <v>57</v>
      </c>
      <c r="BU46" s="38">
        <f t="shared" si="58"/>
        <v>199.43019943019942</v>
      </c>
      <c r="BV46" s="38">
        <f t="shared" si="59"/>
        <v>93.209054593874839</v>
      </c>
      <c r="BW46" s="36">
        <f t="shared" si="60"/>
        <v>35</v>
      </c>
      <c r="BX46" s="35">
        <f t="shared" si="61"/>
        <v>2.5000000000000001E-3</v>
      </c>
      <c r="BY46" s="59">
        <f t="shared" si="62"/>
        <v>35.350000000000364</v>
      </c>
      <c r="BZ46" s="35">
        <f t="shared" si="63"/>
        <v>2.5000000000000256E-3</v>
      </c>
      <c r="CA46" s="38">
        <f t="shared" ref="CA46:CA55" si="69">IFERROR(+AW46-(BO46),0)</f>
        <v>13.399999999999977</v>
      </c>
      <c r="CB46" s="35">
        <f t="shared" ref="CB46:CB55" si="70">IFERROR(+CA46/BO46,1)</f>
        <v>4.2661572747532558E-2</v>
      </c>
      <c r="CC46" s="38">
        <v>0</v>
      </c>
      <c r="CD46" s="38">
        <v>0</v>
      </c>
      <c r="CE46" s="60" t="s">
        <v>205</v>
      </c>
      <c r="CF46" s="146">
        <f t="shared" si="49"/>
        <v>4.0311173974540315</v>
      </c>
      <c r="CG46" s="157" t="s">
        <v>132</v>
      </c>
      <c r="CH46" s="49">
        <v>0</v>
      </c>
      <c r="CI46" s="160">
        <v>3500</v>
      </c>
      <c r="CJ46" s="161">
        <f t="shared" si="54"/>
        <v>3465</v>
      </c>
      <c r="CK46" s="157" t="str" cm="1">
        <f t="array" ref="CK46">_xlfn.IFS(CJ46&gt;0,"CUMPLE",CJ46&lt;0,"NO CUMPLE",CJ46="","")</f>
        <v>CUMPLE</v>
      </c>
      <c r="CL46" s="184">
        <v>46111</v>
      </c>
      <c r="CM46" s="49" t="str" cm="1">
        <f t="array" ref="CM46">_xlfn.IFS(CL46-C46 &gt; 0,"CUMPLE",CL46-C46 &lt; 0,"NO CUMPLE")</f>
        <v>NO CUMPLE</v>
      </c>
      <c r="CN46" s="132">
        <v>14000</v>
      </c>
      <c r="CO46" s="132">
        <f t="shared" si="46"/>
        <v>0</v>
      </c>
      <c r="CP46" s="49">
        <v>0</v>
      </c>
      <c r="CQ46" s="193" t="s">
        <v>147</v>
      </c>
      <c r="CR46" s="193" t="s">
        <v>146</v>
      </c>
    </row>
    <row r="47" spans="1:96" s="61" customFormat="1" ht="21.75" customHeight="1" x14ac:dyDescent="0.25">
      <c r="A47" s="47" t="s">
        <v>254</v>
      </c>
      <c r="B47" s="34" t="s">
        <v>196</v>
      </c>
      <c r="C47" s="31">
        <v>46132</v>
      </c>
      <c r="D47" s="48" t="str">
        <f>IFERROR(VLOOKUP($A47,Hoja3!$A$3:$F$6000,2,FALSE),"")</f>
        <v>000pr</v>
      </c>
      <c r="E47" s="64" t="s">
        <v>254</v>
      </c>
      <c r="F47" s="134" t="str">
        <f>IFERROR(VLOOKUP($A47,Hoja3!$A$3:$F$6000,6,FALSE),"")</f>
        <v>PRUEBA</v>
      </c>
      <c r="G47" s="49">
        <v>0</v>
      </c>
      <c r="H47" s="48" t="str">
        <f>IFERROR(VLOOKUP($A47,Hoja3!$A$3:$F$6000,5,FALSE),"")</f>
        <v>CX</v>
      </c>
      <c r="I47" s="135" t="str">
        <f>IFERROR(VLOOKUP($A47,Hoja3!$A$3:$F$6000,3,FALSE),"")</f>
        <v>PRUEBAS</v>
      </c>
      <c r="J47" s="50" t="str">
        <f>IFERROR(VLOOKUP($A47,Hoja3!$A$3:$F$6000,4,FALSE),"")</f>
        <v>PRUEBAS VARIAS</v>
      </c>
      <c r="K47" s="51">
        <v>0</v>
      </c>
      <c r="L47" s="52">
        <v>20</v>
      </c>
      <c r="M47" s="52">
        <v>0</v>
      </c>
      <c r="N47" s="52">
        <v>0</v>
      </c>
      <c r="O47" s="52">
        <v>0</v>
      </c>
      <c r="P47" s="52">
        <v>0</v>
      </c>
      <c r="Q47" s="52">
        <v>0</v>
      </c>
      <c r="R47" s="52">
        <v>0</v>
      </c>
      <c r="S47" s="52">
        <v>0</v>
      </c>
      <c r="T47" s="52">
        <v>0</v>
      </c>
      <c r="U47" s="52">
        <v>0</v>
      </c>
      <c r="V47" s="52">
        <v>0</v>
      </c>
      <c r="W47" s="52">
        <v>25</v>
      </c>
      <c r="X47" s="52">
        <v>0</v>
      </c>
      <c r="Y47" s="52">
        <v>0</v>
      </c>
      <c r="Z47" s="52">
        <v>0</v>
      </c>
      <c r="AA47" s="52">
        <v>0</v>
      </c>
      <c r="AB47" s="52">
        <v>0</v>
      </c>
      <c r="AC47" s="52">
        <v>0</v>
      </c>
      <c r="AD47" s="36">
        <f t="shared" si="0"/>
        <v>45</v>
      </c>
      <c r="AE47" s="53">
        <v>4.8</v>
      </c>
      <c r="AF47" s="36">
        <f t="shared" si="55"/>
        <v>49.8</v>
      </c>
      <c r="AG47" s="54">
        <f t="shared" si="56"/>
        <v>3.4583333333333334E-2</v>
      </c>
      <c r="AH47" s="35">
        <f t="shared" si="57"/>
        <v>9.6385542168674704E-2</v>
      </c>
      <c r="AI47" s="36">
        <v>0</v>
      </c>
      <c r="AJ47" s="49">
        <v>0</v>
      </c>
      <c r="AK47" s="49">
        <v>0</v>
      </c>
      <c r="AL47" s="36">
        <f t="shared" si="4"/>
        <v>0</v>
      </c>
      <c r="AM47" s="29">
        <v>0</v>
      </c>
      <c r="AN47" s="55">
        <v>0</v>
      </c>
      <c r="AO47" s="133">
        <v>0</v>
      </c>
      <c r="AP47" s="133">
        <v>0</v>
      </c>
      <c r="AQ47" s="133">
        <v>0</v>
      </c>
      <c r="AR47" s="133">
        <v>0</v>
      </c>
      <c r="AS47" s="133">
        <v>0</v>
      </c>
      <c r="AT47" s="133">
        <v>0</v>
      </c>
      <c r="AU47" s="133">
        <v>0</v>
      </c>
      <c r="AV47" s="57">
        <f t="shared" si="5"/>
        <v>0</v>
      </c>
      <c r="AW47" s="37">
        <f t="shared" si="6"/>
        <v>0</v>
      </c>
      <c r="AX47" s="133">
        <v>0</v>
      </c>
      <c r="AY47" s="133">
        <v>0</v>
      </c>
      <c r="AZ47" s="133">
        <v>0</v>
      </c>
      <c r="BA47" s="133">
        <v>0</v>
      </c>
      <c r="BB47" s="133">
        <v>0</v>
      </c>
      <c r="BC47" s="133">
        <v>0</v>
      </c>
      <c r="BD47" s="133">
        <v>0</v>
      </c>
      <c r="BE47" s="133">
        <v>0</v>
      </c>
      <c r="BF47" s="133">
        <v>0</v>
      </c>
      <c r="BG47" s="133">
        <v>0</v>
      </c>
      <c r="BH47" s="133">
        <v>0</v>
      </c>
      <c r="BI47" s="133">
        <v>0</v>
      </c>
      <c r="BJ47" s="57">
        <f t="shared" si="7"/>
        <v>0</v>
      </c>
      <c r="BK47" s="133">
        <v>0</v>
      </c>
      <c r="BL47" s="38">
        <f t="shared" ref="BL47:BL68" si="71">IFERROR(+BO47*1000/((BK47)*(BM47/1000)),0)</f>
        <v>0</v>
      </c>
      <c r="BM47" s="132">
        <f t="shared" ref="BM47:BM68" si="72">AK47</f>
        <v>0</v>
      </c>
      <c r="BN47" s="59">
        <f t="shared" ref="BN47:BN68" si="73">+BK47*BM47/1000</f>
        <v>0</v>
      </c>
      <c r="BO47" s="133">
        <v>0</v>
      </c>
      <c r="BP47" s="133">
        <v>0</v>
      </c>
      <c r="BQ47" s="133">
        <v>0</v>
      </c>
      <c r="BR47" s="133">
        <f t="shared" si="66"/>
        <v>0</v>
      </c>
      <c r="BS47" s="133">
        <f t="shared" si="67"/>
        <v>0</v>
      </c>
      <c r="BT47" s="58">
        <f t="shared" si="68"/>
        <v>0</v>
      </c>
      <c r="BU47" s="133">
        <v>0</v>
      </c>
      <c r="BV47" s="133">
        <v>0</v>
      </c>
      <c r="BW47" s="133">
        <v>0</v>
      </c>
      <c r="BX47" s="133">
        <v>0</v>
      </c>
      <c r="BY47" s="59">
        <f t="shared" ref="BY47:BY55" si="74">IFERROR(+(AL47-BA47)-BN47,0)</f>
        <v>0</v>
      </c>
      <c r="BZ47" s="35">
        <f t="shared" ref="BZ47:BZ55" si="75">IFERROR(+BY47/BN47,0)</f>
        <v>0</v>
      </c>
      <c r="CA47" s="38">
        <f t="shared" si="69"/>
        <v>0</v>
      </c>
      <c r="CB47" s="35">
        <f t="shared" si="70"/>
        <v>1</v>
      </c>
      <c r="CC47" s="133">
        <v>0</v>
      </c>
      <c r="CD47" s="133">
        <v>0</v>
      </c>
      <c r="CE47" s="60" t="s">
        <v>275</v>
      </c>
      <c r="CF47" s="146" t="str">
        <f t="shared" si="49"/>
        <v/>
      </c>
      <c r="CG47" s="157" t="s">
        <v>134</v>
      </c>
      <c r="CH47" s="49">
        <v>0</v>
      </c>
      <c r="CI47" s="160">
        <v>0</v>
      </c>
      <c r="CJ47" s="161" t="str">
        <f t="shared" si="54"/>
        <v/>
      </c>
      <c r="CK47" s="157" t="str" cm="1">
        <f t="array" ref="CK47">_xlfn.IFS(CJ47&gt;0,"CUMPLE",CJ47&lt;0,"NO CUMPLE",CJ47="","")</f>
        <v>CUMPLE</v>
      </c>
      <c r="CL47" s="49">
        <v>0</v>
      </c>
      <c r="CM47" s="49" t="str" cm="1">
        <f t="array" ref="CM47">_xlfn.IFS(CL47-C47 &gt; 0,"CUMPLE",CL47-C47 &lt; 0,"NO CUMPLE")</f>
        <v>NO CUMPLE</v>
      </c>
      <c r="CN47" s="132">
        <v>0</v>
      </c>
      <c r="CO47" s="132">
        <f t="shared" si="46"/>
        <v>0</v>
      </c>
      <c r="CP47" s="49">
        <v>0</v>
      </c>
      <c r="CQ47" s="193" t="s">
        <v>147</v>
      </c>
      <c r="CR47" s="193" t="s">
        <v>146</v>
      </c>
    </row>
    <row r="48" spans="1:96" s="61" customFormat="1" ht="21.75" customHeight="1" x14ac:dyDescent="0.25">
      <c r="A48" s="47" t="s">
        <v>276</v>
      </c>
      <c r="B48" s="34" t="s">
        <v>196</v>
      </c>
      <c r="C48" s="31">
        <v>46132</v>
      </c>
      <c r="D48" s="48" t="str">
        <f>IFERROR(VLOOKUP($A48,Hoja3!$A$3:$F$6000,2,FALSE),"")</f>
        <v>TXPCSC023C002</v>
      </c>
      <c r="E48" s="64">
        <v>16584</v>
      </c>
      <c r="F48" s="134" t="str">
        <f>IFERROR(VLOOKUP($A48,Hoja3!$A$3:$F$6000,6,FALSE),"")</f>
        <v>CORTE</v>
      </c>
      <c r="G48" s="49">
        <v>1</v>
      </c>
      <c r="H48" s="48" t="str">
        <f>IFERROR(VLOOKUP($A48,Hoja3!$A$3:$F$6000,5,FALSE),"")</f>
        <v>CX</v>
      </c>
      <c r="I48" s="135" t="str">
        <f>IFERROR(VLOOKUP($A48,Hoja3!$A$3:$F$6000,3,FALSE),"")</f>
        <v xml:space="preserve">PEPSI-COLA VENEZUELA, C.A. </v>
      </c>
      <c r="J48" s="50" t="str">
        <f>IFERROR(VLOOKUP($A48,Hoja3!$A$3:$F$6000,4,FALSE),"")</f>
        <v>ETIQUETA IMPRESA SEVEN UP CERO 1,5 L</v>
      </c>
      <c r="K48" s="51">
        <v>1200</v>
      </c>
      <c r="L48" s="52">
        <f>25+35+15</f>
        <v>75</v>
      </c>
      <c r="M48" s="52">
        <v>135</v>
      </c>
      <c r="N48" s="52">
        <f>110+130</f>
        <v>240</v>
      </c>
      <c r="O48" s="52">
        <f>210+20</f>
        <v>230</v>
      </c>
      <c r="P48" s="52">
        <f>60+30+65+12</f>
        <v>167</v>
      </c>
      <c r="Q48" s="52">
        <v>0</v>
      </c>
      <c r="R48" s="52">
        <v>0</v>
      </c>
      <c r="S48" s="52">
        <f>20+10+15+15</f>
        <v>60</v>
      </c>
      <c r="T48" s="52">
        <v>10</v>
      </c>
      <c r="U48" s="52">
        <v>0</v>
      </c>
      <c r="V48" s="52">
        <f>20+15+20+10+40+60</f>
        <v>165</v>
      </c>
      <c r="W48" s="52">
        <v>0</v>
      </c>
      <c r="X48" s="52">
        <v>0</v>
      </c>
      <c r="Y48" s="52">
        <v>0</v>
      </c>
      <c r="Z48" s="52">
        <v>0</v>
      </c>
      <c r="AA48" s="52">
        <v>0</v>
      </c>
      <c r="AB48" s="52">
        <v>30</v>
      </c>
      <c r="AC48" s="52">
        <v>0</v>
      </c>
      <c r="AD48" s="36">
        <f t="shared" si="0"/>
        <v>1112</v>
      </c>
      <c r="AE48" s="53">
        <v>308.39999999999998</v>
      </c>
      <c r="AF48" s="36">
        <f t="shared" si="55"/>
        <v>1420.4</v>
      </c>
      <c r="AG48" s="54">
        <f t="shared" si="56"/>
        <v>0.98638888888888898</v>
      </c>
      <c r="AH48" s="35">
        <f t="shared" si="57"/>
        <v>0.2171219374823993</v>
      </c>
      <c r="AI48" s="36">
        <v>56700</v>
      </c>
      <c r="AJ48" s="49">
        <v>21</v>
      </c>
      <c r="AK48" s="49">
        <v>1010</v>
      </c>
      <c r="AL48" s="36">
        <f t="shared" si="4"/>
        <v>57267</v>
      </c>
      <c r="AM48" s="29">
        <v>1312.9</v>
      </c>
      <c r="AN48" s="55">
        <v>6</v>
      </c>
      <c r="AO48" s="133">
        <v>0</v>
      </c>
      <c r="AP48" s="133">
        <v>0</v>
      </c>
      <c r="AQ48" s="133">
        <v>0</v>
      </c>
      <c r="AR48" s="133">
        <v>24</v>
      </c>
      <c r="AS48" s="133">
        <v>0</v>
      </c>
      <c r="AT48" s="133">
        <v>13</v>
      </c>
      <c r="AU48" s="133">
        <f>55+39+262+202</f>
        <v>558</v>
      </c>
      <c r="AV48" s="57">
        <f t="shared" si="5"/>
        <v>595</v>
      </c>
      <c r="AW48" s="37">
        <f t="shared" si="6"/>
        <v>1383.7</v>
      </c>
      <c r="AX48" s="58">
        <v>0</v>
      </c>
      <c r="AY48" s="58">
        <v>0</v>
      </c>
      <c r="AZ48" s="36">
        <v>0</v>
      </c>
      <c r="BA48" s="36">
        <v>0</v>
      </c>
      <c r="BB48" s="38">
        <v>0</v>
      </c>
      <c r="BC48" s="56">
        <v>0</v>
      </c>
      <c r="BD48" s="133">
        <v>0</v>
      </c>
      <c r="BE48" s="53">
        <v>0</v>
      </c>
      <c r="BF48" s="53">
        <v>16</v>
      </c>
      <c r="BG48" s="53">
        <v>0</v>
      </c>
      <c r="BH48" s="133">
        <v>10</v>
      </c>
      <c r="BI48" s="133">
        <f>35+26+147+125</f>
        <v>333</v>
      </c>
      <c r="BJ48" s="57">
        <f t="shared" si="7"/>
        <v>359</v>
      </c>
      <c r="BK48" s="159">
        <v>49504</v>
      </c>
      <c r="BL48" s="38">
        <f t="shared" si="71"/>
        <v>23.250446408571044</v>
      </c>
      <c r="BM48" s="132">
        <f t="shared" si="72"/>
        <v>1010</v>
      </c>
      <c r="BN48" s="59">
        <f t="shared" si="73"/>
        <v>49999.040000000001</v>
      </c>
      <c r="BO48" s="158">
        <f>1222.1-59.6</f>
        <v>1162.5</v>
      </c>
      <c r="BP48" s="58">
        <v>0</v>
      </c>
      <c r="BQ48" s="58">
        <v>0</v>
      </c>
      <c r="BR48" s="133">
        <f t="shared" si="66"/>
        <v>0</v>
      </c>
      <c r="BS48" s="133">
        <f t="shared" si="67"/>
        <v>236</v>
      </c>
      <c r="BT48" s="58">
        <f t="shared" si="68"/>
        <v>236</v>
      </c>
      <c r="BU48" s="38">
        <f t="shared" si="58"/>
        <v>160.51880674448768</v>
      </c>
      <c r="BV48" s="38">
        <f t="shared" si="59"/>
        <v>34.852154322725987</v>
      </c>
      <c r="BW48" s="36">
        <f t="shared" si="60"/>
        <v>7196</v>
      </c>
      <c r="BX48" s="35">
        <f t="shared" si="61"/>
        <v>0.14536199095022626</v>
      </c>
      <c r="BY48" s="59">
        <f t="shared" si="74"/>
        <v>7267.9599999999991</v>
      </c>
      <c r="BZ48" s="35">
        <f t="shared" si="75"/>
        <v>0.14536199095022623</v>
      </c>
      <c r="CA48" s="38">
        <f t="shared" si="69"/>
        <v>221.20000000000005</v>
      </c>
      <c r="CB48" s="35">
        <f t="shared" si="70"/>
        <v>0.19027956989247316</v>
      </c>
      <c r="CC48" s="38">
        <v>0</v>
      </c>
      <c r="CD48" s="38">
        <v>0</v>
      </c>
      <c r="CE48" s="60" t="s">
        <v>279</v>
      </c>
      <c r="CF48" s="146">
        <f t="shared" si="49"/>
        <v>4.7200906257400144</v>
      </c>
      <c r="CG48" s="157" t="s">
        <v>132</v>
      </c>
      <c r="CH48" s="49">
        <v>4</v>
      </c>
      <c r="CI48" s="160">
        <v>3500</v>
      </c>
      <c r="CJ48" s="161">
        <f t="shared" si="54"/>
        <v>-3696</v>
      </c>
      <c r="CK48" s="157" t="str" cm="1">
        <f t="array" ref="CK48">_xlfn.IFS(CJ48&gt;0,"CUMPLE",CJ48&lt;0,"NO CUMPLE",CJ48="","")</f>
        <v>NO CUMPLE</v>
      </c>
      <c r="CL48" s="184">
        <v>46111</v>
      </c>
      <c r="CM48" s="49" t="str" cm="1">
        <f t="array" ref="CM48">_xlfn.IFS(CL48-C48 &gt; 0,"CUMPLE",CL48-C48 &lt; 0,"NO CUMPLE")</f>
        <v>NO CUMPLE</v>
      </c>
      <c r="CN48" s="132">
        <v>52000</v>
      </c>
      <c r="CO48" s="132">
        <f t="shared" si="46"/>
        <v>-2496</v>
      </c>
      <c r="CP48" s="49">
        <v>0</v>
      </c>
      <c r="CQ48" s="193" t="s">
        <v>147</v>
      </c>
      <c r="CR48" s="193" t="s">
        <v>146</v>
      </c>
    </row>
    <row r="49" spans="1:96" s="61" customFormat="1" ht="21.75" customHeight="1" x14ac:dyDescent="0.25">
      <c r="A49" s="47" t="s">
        <v>277</v>
      </c>
      <c r="B49" s="34" t="s">
        <v>196</v>
      </c>
      <c r="C49" s="31">
        <v>46132</v>
      </c>
      <c r="D49" s="48" t="str">
        <f>IFERROR(VLOOKUP($A49,Hoja3!$A$3:$F$6000,2,FALSE),"")</f>
        <v>TXPCSC023C002</v>
      </c>
      <c r="E49" s="64">
        <v>16592</v>
      </c>
      <c r="F49" s="134" t="str">
        <f>IFERROR(VLOOKUP($A49,Hoja3!$A$3:$F$6000,6,FALSE),"")</f>
        <v>CORTE</v>
      </c>
      <c r="G49" s="49">
        <v>1</v>
      </c>
      <c r="H49" s="48" t="str">
        <f>IFERROR(VLOOKUP($A49,Hoja3!$A$3:$F$6000,5,FALSE),"")</f>
        <v>CX</v>
      </c>
      <c r="I49" s="135" t="str">
        <f>IFERROR(VLOOKUP($A49,Hoja3!$A$3:$F$6000,3,FALSE),"")</f>
        <v xml:space="preserve">PEPSI-COLA VENEZUELA, C.A. </v>
      </c>
      <c r="J49" s="50" t="str">
        <f>IFERROR(VLOOKUP($A49,Hoja3!$A$3:$F$6000,4,FALSE),"")</f>
        <v>ETIQUETA IMPRESA SEVEN UP CERO 1,5 L</v>
      </c>
      <c r="K49" s="51">
        <v>500</v>
      </c>
      <c r="L49" s="52">
        <v>0</v>
      </c>
      <c r="M49" s="52">
        <v>0</v>
      </c>
      <c r="N49" s="52">
        <v>0</v>
      </c>
      <c r="O49" s="52">
        <v>0</v>
      </c>
      <c r="P49" s="52">
        <v>0</v>
      </c>
      <c r="Q49" s="52">
        <v>0</v>
      </c>
      <c r="R49" s="52">
        <v>0</v>
      </c>
      <c r="S49" s="52">
        <f>15+10</f>
        <v>25</v>
      </c>
      <c r="T49" s="52">
        <v>0</v>
      </c>
      <c r="U49" s="52">
        <v>0</v>
      </c>
      <c r="V49" s="52">
        <v>0</v>
      </c>
      <c r="W49" s="52">
        <v>0</v>
      </c>
      <c r="X49" s="52">
        <v>0</v>
      </c>
      <c r="Y49" s="52">
        <v>0</v>
      </c>
      <c r="Z49" s="52">
        <v>0</v>
      </c>
      <c r="AA49" s="52">
        <v>0</v>
      </c>
      <c r="AB49" s="52">
        <v>30</v>
      </c>
      <c r="AC49" s="52">
        <v>0</v>
      </c>
      <c r="AD49" s="36">
        <f t="shared" si="0"/>
        <v>55</v>
      </c>
      <c r="AE49" s="53">
        <v>155.4</v>
      </c>
      <c r="AF49" s="36">
        <f t="shared" si="55"/>
        <v>210.4</v>
      </c>
      <c r="AG49" s="54">
        <f t="shared" si="56"/>
        <v>0.14611111111111111</v>
      </c>
      <c r="AH49" s="35">
        <f t="shared" si="57"/>
        <v>0.73859315589353614</v>
      </c>
      <c r="AI49" s="36">
        <v>23080</v>
      </c>
      <c r="AJ49" s="49">
        <v>21</v>
      </c>
      <c r="AK49" s="49">
        <v>1010</v>
      </c>
      <c r="AL49" s="36">
        <f t="shared" si="4"/>
        <v>23310.799999999999</v>
      </c>
      <c r="AM49" s="29">
        <v>561</v>
      </c>
      <c r="AN49" s="55">
        <v>6</v>
      </c>
      <c r="AO49" s="133">
        <v>0</v>
      </c>
      <c r="AP49" s="133">
        <v>0</v>
      </c>
      <c r="AQ49" s="133">
        <v>0</v>
      </c>
      <c r="AR49" s="133">
        <v>16</v>
      </c>
      <c r="AS49" s="133">
        <v>0</v>
      </c>
      <c r="AT49" s="133">
        <v>10</v>
      </c>
      <c r="AU49" s="133">
        <f>35+26+147+125</f>
        <v>333</v>
      </c>
      <c r="AV49" s="57">
        <f t="shared" si="5"/>
        <v>359</v>
      </c>
      <c r="AW49" s="37">
        <f t="shared" si="6"/>
        <v>591.29999999999995</v>
      </c>
      <c r="AX49" s="58">
        <v>0</v>
      </c>
      <c r="AY49" s="58">
        <v>0</v>
      </c>
      <c r="AZ49" s="36">
        <v>0</v>
      </c>
      <c r="BA49" s="36">
        <v>0</v>
      </c>
      <c r="BB49" s="38">
        <v>0</v>
      </c>
      <c r="BC49" s="56">
        <v>0</v>
      </c>
      <c r="BD49" s="133">
        <v>0</v>
      </c>
      <c r="BE49" s="53">
        <v>0</v>
      </c>
      <c r="BF49" s="53">
        <v>13</v>
      </c>
      <c r="BG49" s="53">
        <v>0</v>
      </c>
      <c r="BH49" s="133">
        <v>9</v>
      </c>
      <c r="BI49" s="133">
        <f>26+20+98+92</f>
        <v>236</v>
      </c>
      <c r="BJ49" s="57">
        <f t="shared" si="7"/>
        <v>258</v>
      </c>
      <c r="BK49" s="159">
        <v>21427</v>
      </c>
      <c r="BL49" s="38">
        <f t="shared" si="71"/>
        <v>23.399735782604257</v>
      </c>
      <c r="BM49" s="132">
        <f t="shared" si="72"/>
        <v>1010</v>
      </c>
      <c r="BN49" s="59">
        <f t="shared" si="73"/>
        <v>21641.27</v>
      </c>
      <c r="BO49" s="158">
        <f>515-8.6</f>
        <v>506.4</v>
      </c>
      <c r="BP49" s="58">
        <v>0</v>
      </c>
      <c r="BQ49" s="58">
        <v>0</v>
      </c>
      <c r="BR49" s="133">
        <f t="shared" si="66"/>
        <v>0</v>
      </c>
      <c r="BS49" s="133">
        <f t="shared" si="67"/>
        <v>101</v>
      </c>
      <c r="BT49" s="58">
        <f t="shared" si="68"/>
        <v>101</v>
      </c>
      <c r="BU49" s="38">
        <f t="shared" si="58"/>
        <v>137.88288288288288</v>
      </c>
      <c r="BV49" s="38">
        <f t="shared" si="59"/>
        <v>101.8393536121673</v>
      </c>
      <c r="BW49" s="36">
        <f t="shared" si="60"/>
        <v>1653</v>
      </c>
      <c r="BX49" s="35">
        <f t="shared" si="61"/>
        <v>7.714565734820554E-2</v>
      </c>
      <c r="BY49" s="59">
        <f t="shared" si="74"/>
        <v>1669.5299999999988</v>
      </c>
      <c r="BZ49" s="35">
        <f t="shared" si="75"/>
        <v>7.7145657348205485E-2</v>
      </c>
      <c r="CA49" s="38">
        <f t="shared" si="69"/>
        <v>84.899999999999977</v>
      </c>
      <c r="CB49" s="35">
        <f t="shared" si="70"/>
        <v>0.16765402843601893</v>
      </c>
      <c r="CC49" s="38">
        <v>0</v>
      </c>
      <c r="CD49" s="38">
        <v>0</v>
      </c>
      <c r="CE49" s="60" t="s">
        <v>278</v>
      </c>
      <c r="CF49" s="146">
        <f t="shared" si="49"/>
        <v>4.6670089139870257</v>
      </c>
      <c r="CG49" s="157" t="s">
        <v>132</v>
      </c>
      <c r="CH49" s="49">
        <v>4</v>
      </c>
      <c r="CI49" s="160">
        <v>3500</v>
      </c>
      <c r="CJ49" s="161">
        <f t="shared" si="54"/>
        <v>1847</v>
      </c>
      <c r="CK49" s="157" t="str" cm="1">
        <f t="array" ref="CK49">_xlfn.IFS(CJ49&gt;0,"CUMPLE",CJ49&lt;0,"NO CUMPLE",CJ49="","")</f>
        <v>CUMPLE</v>
      </c>
      <c r="CL49" s="184">
        <v>46111</v>
      </c>
      <c r="CM49" s="49" t="str" cm="1">
        <f t="array" ref="CM49">_xlfn.IFS(CL49-C49 &gt; 0,"CUMPLE",CL49-C49 &lt; 0,"NO CUMPLE")</f>
        <v>NO CUMPLE</v>
      </c>
      <c r="CN49" s="132">
        <v>22000</v>
      </c>
      <c r="CO49" s="132">
        <f t="shared" si="46"/>
        <v>-573</v>
      </c>
      <c r="CP49" s="49">
        <v>0</v>
      </c>
      <c r="CQ49" s="193" t="s">
        <v>147</v>
      </c>
      <c r="CR49" s="193" t="s">
        <v>146</v>
      </c>
    </row>
    <row r="50" spans="1:96" s="61" customFormat="1" ht="21.75" customHeight="1" x14ac:dyDescent="0.25">
      <c r="A50" s="47" t="s">
        <v>280</v>
      </c>
      <c r="B50" s="34" t="s">
        <v>196</v>
      </c>
      <c r="C50" s="31">
        <v>46133</v>
      </c>
      <c r="D50" s="48" t="str">
        <f>IFERROR(VLOOKUP($A50,Hoja3!$A$3:$F$6000,2,FALSE),"")</f>
        <v>TXPCSC023D001</v>
      </c>
      <c r="E50" s="64">
        <v>16571</v>
      </c>
      <c r="F50" s="134" t="str">
        <f>IFERROR(VLOOKUP($A50,Hoja3!$A$3:$F$6000,6,FALSE),"")</f>
        <v>CORTE</v>
      </c>
      <c r="G50" s="49">
        <v>1</v>
      </c>
      <c r="H50" s="48" t="str">
        <f>IFERROR(VLOOKUP($A50,Hoja3!$A$3:$F$6000,5,FALSE),"")</f>
        <v>CX</v>
      </c>
      <c r="I50" s="135" t="str">
        <f>IFERROR(VLOOKUP($A50,Hoja3!$A$3:$F$6000,3,FALSE),"")</f>
        <v xml:space="preserve">PEPSI-COLA VENEZUELA, C.A. </v>
      </c>
      <c r="J50" s="50" t="str">
        <f>IFERROR(VLOOKUP($A50,Hoja3!$A$3:$F$6000,4,FALSE),"")</f>
        <v>ETIQUETA IMPRESA SEVEN UP CERO 1 L</v>
      </c>
      <c r="K50" s="51">
        <v>2500</v>
      </c>
      <c r="L50" s="52">
        <f>20+20</f>
        <v>40</v>
      </c>
      <c r="M50" s="52">
        <v>0</v>
      </c>
      <c r="N50" s="52">
        <v>40</v>
      </c>
      <c r="O50" s="52">
        <v>20</v>
      </c>
      <c r="P50" s="52">
        <f>10+60+15</f>
        <v>85</v>
      </c>
      <c r="Q50" s="52">
        <v>0</v>
      </c>
      <c r="R50" s="52">
        <v>0</v>
      </c>
      <c r="S50" s="52">
        <f>10+10+10+10</f>
        <v>40</v>
      </c>
      <c r="T50" s="52">
        <v>10</v>
      </c>
      <c r="U50" s="52">
        <v>0</v>
      </c>
      <c r="V50" s="52">
        <v>20</v>
      </c>
      <c r="W50" s="52">
        <v>0</v>
      </c>
      <c r="X50" s="52">
        <v>20</v>
      </c>
      <c r="Y50" s="52">
        <v>0</v>
      </c>
      <c r="Z50" s="52">
        <v>0</v>
      </c>
      <c r="AA50" s="52">
        <v>0</v>
      </c>
      <c r="AB50" s="52">
        <v>30</v>
      </c>
      <c r="AC50" s="52">
        <v>0</v>
      </c>
      <c r="AD50" s="36">
        <f t="shared" si="0"/>
        <v>305</v>
      </c>
      <c r="AE50" s="53">
        <v>665.4</v>
      </c>
      <c r="AF50" s="36">
        <f t="shared" si="55"/>
        <v>970.4</v>
      </c>
      <c r="AG50" s="54">
        <f t="shared" si="56"/>
        <v>0.67388888888888887</v>
      </c>
      <c r="AH50" s="35">
        <f t="shared" si="57"/>
        <v>0.68569661995053588</v>
      </c>
      <c r="AI50" s="36">
        <v>111600</v>
      </c>
      <c r="AJ50" s="49">
        <v>21</v>
      </c>
      <c r="AK50" s="49">
        <v>1010</v>
      </c>
      <c r="AL50" s="36">
        <f t="shared" si="4"/>
        <v>112716</v>
      </c>
      <c r="AM50" s="29">
        <v>2544.9</v>
      </c>
      <c r="AN50" s="55">
        <v>6</v>
      </c>
      <c r="AO50" s="133">
        <v>0</v>
      </c>
      <c r="AP50" s="133">
        <v>0</v>
      </c>
      <c r="AQ50" s="133">
        <v>0</v>
      </c>
      <c r="AR50" s="133">
        <v>22</v>
      </c>
      <c r="AS50" s="133">
        <v>0</v>
      </c>
      <c r="AT50" s="133">
        <v>24</v>
      </c>
      <c r="AU50" s="133">
        <f>42+36+316+228</f>
        <v>622</v>
      </c>
      <c r="AV50" s="57">
        <f t="shared" si="5"/>
        <v>668</v>
      </c>
      <c r="AW50" s="37">
        <f t="shared" si="6"/>
        <v>2663.4</v>
      </c>
      <c r="AX50" s="58">
        <v>0</v>
      </c>
      <c r="AY50" s="58">
        <v>0</v>
      </c>
      <c r="AZ50" s="36">
        <v>0</v>
      </c>
      <c r="BA50" s="36">
        <v>0</v>
      </c>
      <c r="BB50" s="38">
        <v>0</v>
      </c>
      <c r="BC50" s="56">
        <v>0</v>
      </c>
      <c r="BD50" s="133">
        <v>0</v>
      </c>
      <c r="BE50" s="53">
        <v>0</v>
      </c>
      <c r="BF50" s="53">
        <v>18</v>
      </c>
      <c r="BG50" s="53">
        <v>0</v>
      </c>
      <c r="BH50" s="133">
        <v>15</v>
      </c>
      <c r="BI50" s="133">
        <f>21+27+124+68</f>
        <v>240</v>
      </c>
      <c r="BJ50" s="57">
        <f t="shared" si="7"/>
        <v>273</v>
      </c>
      <c r="BK50" s="159">
        <v>104945</v>
      </c>
      <c r="BL50" s="38">
        <f t="shared" si="71"/>
        <v>23.120078456938074</v>
      </c>
      <c r="BM50" s="132">
        <f t="shared" si="72"/>
        <v>1010</v>
      </c>
      <c r="BN50" s="59">
        <f t="shared" si="73"/>
        <v>105994.45</v>
      </c>
      <c r="BO50" s="158">
        <f>2510.5-59.9</f>
        <v>2450.6</v>
      </c>
      <c r="BP50" s="58">
        <v>0</v>
      </c>
      <c r="BQ50" s="58">
        <v>0</v>
      </c>
      <c r="BR50" s="133">
        <f t="shared" si="66"/>
        <v>0</v>
      </c>
      <c r="BS50" s="133">
        <f t="shared" si="67"/>
        <v>395</v>
      </c>
      <c r="BT50" s="58">
        <f t="shared" si="68"/>
        <v>395</v>
      </c>
      <c r="BU50" s="38">
        <f t="shared" ref="BU50:BU56" si="76">IFERROR(+BK50/AE50,0)</f>
        <v>157.71716260895701</v>
      </c>
      <c r="BV50" s="38">
        <f t="shared" ref="BV50:BV56" si="77">IFERROR(+BK50/(AF50),0)</f>
        <v>108.14612530915088</v>
      </c>
      <c r="BW50" s="36">
        <f t="shared" ref="BW50:BW55" si="78">IFERROR(+(AI50-AZ50)-BK50,0)</f>
        <v>6655</v>
      </c>
      <c r="BX50" s="35">
        <f t="shared" ref="BX50:BX55" si="79">IFERROR(+BW50/BK50,0)</f>
        <v>6.3414169326790226E-2</v>
      </c>
      <c r="BY50" s="59">
        <f t="shared" si="74"/>
        <v>6721.5500000000029</v>
      </c>
      <c r="BZ50" s="35">
        <f t="shared" si="75"/>
        <v>6.3414169326790254E-2</v>
      </c>
      <c r="CA50" s="38">
        <f t="shared" si="69"/>
        <v>212.80000000000018</v>
      </c>
      <c r="CB50" s="35">
        <f t="shared" si="70"/>
        <v>8.6835876928099312E-2</v>
      </c>
      <c r="CC50" s="38">
        <v>0</v>
      </c>
      <c r="CD50" s="38">
        <v>0</v>
      </c>
      <c r="CE50" s="60" t="s">
        <v>281</v>
      </c>
      <c r="CF50" s="146">
        <f t="shared" si="49"/>
        <v>3.726610214025357</v>
      </c>
      <c r="CG50" s="157" t="s">
        <v>132</v>
      </c>
      <c r="CH50" s="49">
        <v>4</v>
      </c>
      <c r="CI50" s="160">
        <v>3500</v>
      </c>
      <c r="CJ50" s="161">
        <f t="shared" si="54"/>
        <v>-3155</v>
      </c>
      <c r="CK50" s="157" t="str" cm="1">
        <f t="array" ref="CK50">_xlfn.IFS(CJ50&gt;0,"CUMPLE",CJ50&lt;0,"NO CUMPLE",CJ50="","")</f>
        <v>NO CUMPLE</v>
      </c>
      <c r="CL50" s="184">
        <v>46111</v>
      </c>
      <c r="CM50" s="49" t="str" cm="1">
        <f t="array" ref="CM50">_xlfn.IFS(CL50-C50 &gt; 0,"CUMPLE",CL50-C50 &lt; 0,"NO CUMPLE")</f>
        <v>NO CUMPLE</v>
      </c>
      <c r="CN50" s="132">
        <v>107500</v>
      </c>
      <c r="CO50" s="132">
        <f t="shared" si="46"/>
        <v>-2555</v>
      </c>
      <c r="CP50" s="49">
        <v>1000</v>
      </c>
      <c r="CQ50" s="193" t="s">
        <v>147</v>
      </c>
      <c r="CR50" s="193" t="s">
        <v>146</v>
      </c>
    </row>
    <row r="51" spans="1:96" s="61" customFormat="1" ht="21.75" customHeight="1" x14ac:dyDescent="0.25">
      <c r="A51" s="47" t="s">
        <v>282</v>
      </c>
      <c r="B51" s="34" t="s">
        <v>196</v>
      </c>
      <c r="C51" s="31">
        <v>46134</v>
      </c>
      <c r="D51" s="48" t="str">
        <f>IFERROR(VLOOKUP($A51,Hoja3!$A$3:$F$6000,2,FALSE),"")</f>
        <v>TXPCSC023D001</v>
      </c>
      <c r="E51" s="64">
        <v>16579</v>
      </c>
      <c r="F51" s="134" t="str">
        <f>IFERROR(VLOOKUP($A51,Hoja3!$A$3:$F$6000,6,FALSE),"")</f>
        <v>CORTE</v>
      </c>
      <c r="G51" s="49">
        <v>1</v>
      </c>
      <c r="H51" s="48" t="str">
        <f>IFERROR(VLOOKUP($A51,Hoja3!$A$3:$F$6000,5,FALSE),"")</f>
        <v>CX</v>
      </c>
      <c r="I51" s="135" t="str">
        <f>IFERROR(VLOOKUP($A51,Hoja3!$A$3:$F$6000,3,FALSE),"")</f>
        <v xml:space="preserve">PEPSI-COLA VENEZUELA, C.A. </v>
      </c>
      <c r="J51" s="50" t="str">
        <f>IFERROR(VLOOKUP($A51,Hoja3!$A$3:$F$6000,4,FALSE),"")</f>
        <v>ETIQUETA IMPRESA SEVEN UP CERO 1 L</v>
      </c>
      <c r="K51" s="51">
        <v>650</v>
      </c>
      <c r="L51" s="52">
        <v>0</v>
      </c>
      <c r="M51" s="52">
        <v>0</v>
      </c>
      <c r="N51" s="52">
        <v>0</v>
      </c>
      <c r="O51" s="52">
        <v>0</v>
      </c>
      <c r="P51" s="52">
        <v>0</v>
      </c>
      <c r="Q51" s="52">
        <v>0</v>
      </c>
      <c r="R51" s="52">
        <v>0</v>
      </c>
      <c r="S51" s="52">
        <v>0</v>
      </c>
      <c r="T51" s="52">
        <v>0</v>
      </c>
      <c r="U51" s="52">
        <v>0</v>
      </c>
      <c r="V51" s="52">
        <v>0</v>
      </c>
      <c r="W51" s="52">
        <v>0</v>
      </c>
      <c r="X51" s="52">
        <v>0</v>
      </c>
      <c r="Y51" s="52">
        <v>0</v>
      </c>
      <c r="Z51" s="52">
        <v>0</v>
      </c>
      <c r="AA51" s="52">
        <v>0</v>
      </c>
      <c r="AB51" s="52">
        <v>0</v>
      </c>
      <c r="AC51" s="52">
        <v>0</v>
      </c>
      <c r="AD51" s="36">
        <f t="shared" si="0"/>
        <v>0</v>
      </c>
      <c r="AE51" s="53">
        <v>145.19999999999999</v>
      </c>
      <c r="AF51" s="36">
        <f t="shared" si="55"/>
        <v>145.19999999999999</v>
      </c>
      <c r="AG51" s="54">
        <f t="shared" si="56"/>
        <v>0.10083333333333333</v>
      </c>
      <c r="AH51" s="35">
        <f t="shared" si="57"/>
        <v>1</v>
      </c>
      <c r="AI51" s="36">
        <v>28950</v>
      </c>
      <c r="AJ51" s="49">
        <v>21</v>
      </c>
      <c r="AK51" s="49">
        <v>1010</v>
      </c>
      <c r="AL51" s="36">
        <f t="shared" si="4"/>
        <v>29239.5</v>
      </c>
      <c r="AM51" s="29">
        <v>645.4</v>
      </c>
      <c r="AN51" s="55">
        <v>6</v>
      </c>
      <c r="AO51" s="133">
        <v>0</v>
      </c>
      <c r="AP51" s="133">
        <v>0</v>
      </c>
      <c r="AQ51" s="133">
        <v>0</v>
      </c>
      <c r="AR51" s="133">
        <v>18</v>
      </c>
      <c r="AS51" s="133">
        <v>0</v>
      </c>
      <c r="AT51" s="133">
        <v>15</v>
      </c>
      <c r="AU51" s="133">
        <f>21+27+124+68</f>
        <v>240</v>
      </c>
      <c r="AV51" s="57">
        <f t="shared" si="5"/>
        <v>273</v>
      </c>
      <c r="AW51" s="37">
        <f t="shared" si="6"/>
        <v>677.5</v>
      </c>
      <c r="AX51" s="58">
        <v>0</v>
      </c>
      <c r="AY51" s="58">
        <v>0</v>
      </c>
      <c r="AZ51" s="36">
        <v>0</v>
      </c>
      <c r="BA51" s="36">
        <v>0</v>
      </c>
      <c r="BB51" s="38">
        <v>0</v>
      </c>
      <c r="BC51" s="56">
        <v>0</v>
      </c>
      <c r="BD51" s="133">
        <v>0</v>
      </c>
      <c r="BE51" s="53">
        <v>0</v>
      </c>
      <c r="BF51" s="53">
        <v>17</v>
      </c>
      <c r="BG51" s="53">
        <v>0</v>
      </c>
      <c r="BH51" s="133">
        <v>13</v>
      </c>
      <c r="BI51" s="133">
        <f>15+24+72+25</f>
        <v>136</v>
      </c>
      <c r="BJ51" s="57">
        <f t="shared" si="7"/>
        <v>166</v>
      </c>
      <c r="BK51" s="159">
        <v>28650</v>
      </c>
      <c r="BL51" s="38">
        <f t="shared" si="71"/>
        <v>22.739446719541064</v>
      </c>
      <c r="BM51" s="132">
        <f t="shared" si="72"/>
        <v>1010</v>
      </c>
      <c r="BN51" s="59">
        <f t="shared" si="73"/>
        <v>28936.5</v>
      </c>
      <c r="BO51" s="158">
        <v>658</v>
      </c>
      <c r="BP51" s="58">
        <v>0</v>
      </c>
      <c r="BQ51" s="58">
        <v>0</v>
      </c>
      <c r="BR51" s="133">
        <f t="shared" si="66"/>
        <v>0</v>
      </c>
      <c r="BS51" s="133">
        <f t="shared" si="67"/>
        <v>107</v>
      </c>
      <c r="BT51" s="58">
        <f t="shared" si="68"/>
        <v>107</v>
      </c>
      <c r="BU51" s="38">
        <f t="shared" si="76"/>
        <v>197.31404958677689</v>
      </c>
      <c r="BV51" s="38">
        <f t="shared" si="77"/>
        <v>197.31404958677689</v>
      </c>
      <c r="BW51" s="36">
        <f t="shared" si="78"/>
        <v>300</v>
      </c>
      <c r="BX51" s="35">
        <f t="shared" si="79"/>
        <v>1.0471204188481676E-2</v>
      </c>
      <c r="BY51" s="59">
        <f t="shared" si="74"/>
        <v>303</v>
      </c>
      <c r="BZ51" s="35">
        <f t="shared" si="75"/>
        <v>1.0471204188481676E-2</v>
      </c>
      <c r="CA51" s="38">
        <f t="shared" si="69"/>
        <v>19.5</v>
      </c>
      <c r="CB51" s="35">
        <f t="shared" si="70"/>
        <v>2.9635258358662615E-2</v>
      </c>
      <c r="CC51" s="38">
        <v>0</v>
      </c>
      <c r="CD51" s="38">
        <v>0</v>
      </c>
      <c r="CE51" s="60" t="s">
        <v>205</v>
      </c>
      <c r="CF51" s="146">
        <f t="shared" si="49"/>
        <v>3.6977519741502944</v>
      </c>
      <c r="CG51" s="157" t="s">
        <v>132</v>
      </c>
      <c r="CH51" s="49">
        <v>4</v>
      </c>
      <c r="CI51" s="160">
        <v>3500</v>
      </c>
      <c r="CJ51" s="161">
        <f t="shared" si="54"/>
        <v>3200</v>
      </c>
      <c r="CK51" s="157" t="str" cm="1">
        <f t="array" ref="CK51">_xlfn.IFS(CJ51&gt;0,"CUMPLE",CJ51&lt;0,"NO CUMPLE",CJ51="","")</f>
        <v>CUMPLE</v>
      </c>
      <c r="CL51" s="184">
        <v>46111</v>
      </c>
      <c r="CM51" s="49" t="str" cm="1">
        <f t="array" ref="CM51">_xlfn.IFS(CL51-C51 &gt; 0,"CUMPLE",CL51-C51 &lt; 0,"NO CUMPLE")</f>
        <v>NO CUMPLE</v>
      </c>
      <c r="CN51" s="132">
        <v>29000</v>
      </c>
      <c r="CO51" s="132">
        <f t="shared" si="46"/>
        <v>-350</v>
      </c>
      <c r="CP51" s="49">
        <v>0</v>
      </c>
      <c r="CQ51" s="193" t="s">
        <v>147</v>
      </c>
      <c r="CR51" s="193" t="s">
        <v>146</v>
      </c>
    </row>
    <row r="52" spans="1:96" s="61" customFormat="1" ht="21.75" customHeight="1" x14ac:dyDescent="0.25">
      <c r="A52" s="47" t="s">
        <v>283</v>
      </c>
      <c r="B52" s="34" t="s">
        <v>196</v>
      </c>
      <c r="C52" s="31">
        <v>46134</v>
      </c>
      <c r="D52" s="48" t="str">
        <f>IFERROR(VLOOKUP($A52,Hoja3!$A$3:$F$6000,2,FALSE),"")</f>
        <v>TXPCSC023A002</v>
      </c>
      <c r="E52" s="64">
        <v>16585</v>
      </c>
      <c r="F52" s="134" t="str">
        <f>IFERROR(VLOOKUP($A52,Hoja3!$A$3:$F$6000,6,FALSE),"")</f>
        <v>CORTE</v>
      </c>
      <c r="G52" s="49">
        <v>1</v>
      </c>
      <c r="H52" s="48" t="str">
        <f>IFERROR(VLOOKUP($A52,Hoja3!$A$3:$F$6000,5,FALSE),"")</f>
        <v>CX</v>
      </c>
      <c r="I52" s="135" t="str">
        <f>IFERROR(VLOOKUP($A52,Hoja3!$A$3:$F$6000,3,FALSE),"")</f>
        <v xml:space="preserve">PEPSI-COLA VENEZUELA, C.A. </v>
      </c>
      <c r="J52" s="50" t="str">
        <f>IFERROR(VLOOKUP($A52,Hoja3!$A$3:$F$6000,4,FALSE),"")</f>
        <v>ETIQUETA IMPRESA SEVEN UP CERO 2 L</v>
      </c>
      <c r="K52" s="51">
        <v>780</v>
      </c>
      <c r="L52" s="52">
        <v>25</v>
      </c>
      <c r="M52" s="52">
        <v>40</v>
      </c>
      <c r="N52" s="52">
        <f>20+25</f>
        <v>45</v>
      </c>
      <c r="O52" s="52">
        <v>20</v>
      </c>
      <c r="P52" s="52">
        <v>45</v>
      </c>
      <c r="Q52" s="52">
        <v>0</v>
      </c>
      <c r="R52" s="52">
        <v>0</v>
      </c>
      <c r="S52" s="52">
        <f>15+15+15</f>
        <v>45</v>
      </c>
      <c r="T52" s="52">
        <v>10</v>
      </c>
      <c r="U52" s="52">
        <v>0</v>
      </c>
      <c r="V52" s="52">
        <v>0</v>
      </c>
      <c r="W52" s="52">
        <v>0</v>
      </c>
      <c r="X52" s="52">
        <v>0</v>
      </c>
      <c r="Y52" s="52">
        <v>0</v>
      </c>
      <c r="Z52" s="52">
        <v>0</v>
      </c>
      <c r="AA52" s="52">
        <v>0</v>
      </c>
      <c r="AB52" s="52">
        <v>0</v>
      </c>
      <c r="AC52" s="52">
        <v>0</v>
      </c>
      <c r="AD52" s="36">
        <f t="shared" si="0"/>
        <v>230</v>
      </c>
      <c r="AE52" s="53">
        <v>174</v>
      </c>
      <c r="AF52" s="36">
        <f t="shared" si="55"/>
        <v>404</v>
      </c>
      <c r="AG52" s="54">
        <f t="shared" si="56"/>
        <v>0.28055555555555556</v>
      </c>
      <c r="AH52" s="35">
        <f t="shared" si="57"/>
        <v>0.43069306930693069</v>
      </c>
      <c r="AI52" s="36">
        <v>35980</v>
      </c>
      <c r="AJ52" s="49">
        <v>21</v>
      </c>
      <c r="AK52" s="49">
        <v>1010</v>
      </c>
      <c r="AL52" s="36">
        <f t="shared" si="4"/>
        <v>36339.800000000003</v>
      </c>
      <c r="AM52" s="29">
        <v>792.7</v>
      </c>
      <c r="AN52" s="55">
        <v>6</v>
      </c>
      <c r="AO52" s="133">
        <v>0</v>
      </c>
      <c r="AP52" s="133">
        <v>0</v>
      </c>
      <c r="AQ52" s="133">
        <v>0</v>
      </c>
      <c r="AR52" s="133">
        <v>17</v>
      </c>
      <c r="AS52" s="133">
        <v>0</v>
      </c>
      <c r="AT52" s="133">
        <v>13</v>
      </c>
      <c r="AU52" s="133">
        <f>22+23+135+178</f>
        <v>358</v>
      </c>
      <c r="AV52" s="57">
        <f t="shared" si="5"/>
        <v>388</v>
      </c>
      <c r="AW52" s="37">
        <f t="shared" si="6"/>
        <v>836.80000000000007</v>
      </c>
      <c r="AX52" s="58">
        <v>0</v>
      </c>
      <c r="AY52" s="58">
        <v>0</v>
      </c>
      <c r="AZ52" s="36">
        <v>0</v>
      </c>
      <c r="BA52" s="36">
        <v>0</v>
      </c>
      <c r="BB52" s="38">
        <v>0</v>
      </c>
      <c r="BC52" s="56">
        <v>0</v>
      </c>
      <c r="BD52" s="133">
        <v>0</v>
      </c>
      <c r="BE52" s="53">
        <v>0</v>
      </c>
      <c r="BF52" s="53">
        <v>11</v>
      </c>
      <c r="BG52" s="53">
        <v>0</v>
      </c>
      <c r="BH52" s="133">
        <v>7</v>
      </c>
      <c r="BI52" s="133">
        <f>13+15+70+125</f>
        <v>223</v>
      </c>
      <c r="BJ52" s="57">
        <f t="shared" si="7"/>
        <v>241</v>
      </c>
      <c r="BK52" s="159">
        <v>33054</v>
      </c>
      <c r="BL52" s="38">
        <f t="shared" si="71"/>
        <v>23.130466976630501</v>
      </c>
      <c r="BM52" s="132">
        <f t="shared" si="72"/>
        <v>1010</v>
      </c>
      <c r="BN52" s="59">
        <f t="shared" si="73"/>
        <v>33384.54</v>
      </c>
      <c r="BO52" s="158">
        <f>786-13.8</f>
        <v>772.2</v>
      </c>
      <c r="BP52" s="58">
        <v>0</v>
      </c>
      <c r="BQ52" s="58">
        <v>0</v>
      </c>
      <c r="BR52" s="133">
        <f t="shared" si="66"/>
        <v>0</v>
      </c>
      <c r="BS52" s="133">
        <f t="shared" si="67"/>
        <v>147</v>
      </c>
      <c r="BT52" s="58">
        <f t="shared" si="68"/>
        <v>147</v>
      </c>
      <c r="BU52" s="38">
        <f t="shared" si="76"/>
        <v>189.9655172413793</v>
      </c>
      <c r="BV52" s="38">
        <f t="shared" si="77"/>
        <v>81.816831683168317</v>
      </c>
      <c r="BW52" s="36">
        <f t="shared" si="78"/>
        <v>2926</v>
      </c>
      <c r="BX52" s="35">
        <f t="shared" si="79"/>
        <v>8.8521812791190174E-2</v>
      </c>
      <c r="BY52" s="59">
        <f t="shared" si="74"/>
        <v>2955.260000000002</v>
      </c>
      <c r="BZ52" s="35">
        <f t="shared" si="75"/>
        <v>8.852181279119023E-2</v>
      </c>
      <c r="CA52" s="38">
        <f t="shared" si="69"/>
        <v>64.600000000000023</v>
      </c>
      <c r="CB52" s="35">
        <f t="shared" si="70"/>
        <v>8.3657083657083686E-2</v>
      </c>
      <c r="CC52" s="38">
        <v>0</v>
      </c>
      <c r="CD52" s="38">
        <v>0</v>
      </c>
      <c r="CE52" s="60" t="s">
        <v>284</v>
      </c>
      <c r="CF52" s="146">
        <f t="shared" si="49"/>
        <v>4.4032357492420147</v>
      </c>
      <c r="CG52" s="157" t="s">
        <v>132</v>
      </c>
      <c r="CH52" s="49">
        <v>4</v>
      </c>
      <c r="CI52" s="160">
        <v>3500</v>
      </c>
      <c r="CJ52" s="161">
        <f t="shared" si="54"/>
        <v>574</v>
      </c>
      <c r="CK52" s="157" t="str" cm="1">
        <f t="array" ref="CK52">_xlfn.IFS(CJ52&gt;0,"CUMPLE",CJ52&lt;0,"NO CUMPLE",CJ52="","")</f>
        <v>CUMPLE</v>
      </c>
      <c r="CL52" s="184">
        <v>46111</v>
      </c>
      <c r="CM52" s="49" t="str" cm="1">
        <f t="array" ref="CM52">_xlfn.IFS(CL52-C52 &gt; 0,"CUMPLE",CL52-C52 &lt; 0,"NO CUMPLE")</f>
        <v>NO CUMPLE</v>
      </c>
      <c r="CN52" s="132">
        <v>33000</v>
      </c>
      <c r="CO52" s="132">
        <f t="shared" si="46"/>
        <v>54</v>
      </c>
      <c r="CP52" s="49">
        <v>900</v>
      </c>
      <c r="CQ52" s="193" t="s">
        <v>147</v>
      </c>
      <c r="CR52" s="193" t="s">
        <v>146</v>
      </c>
    </row>
    <row r="53" spans="1:96" s="61" customFormat="1" ht="21.75" customHeight="1" x14ac:dyDescent="0.25">
      <c r="A53" s="47" t="s">
        <v>285</v>
      </c>
      <c r="B53" s="34" t="s">
        <v>196</v>
      </c>
      <c r="C53" s="31">
        <v>46134</v>
      </c>
      <c r="D53" s="48" t="str">
        <f>IFERROR(VLOOKUP($A53,Hoja3!$A$3:$F$6000,2,FALSE),"")</f>
        <v>TXPCSC023A002</v>
      </c>
      <c r="E53" s="64" t="s">
        <v>286</v>
      </c>
      <c r="F53" s="134" t="str">
        <f>IFERROR(VLOOKUP($A53,Hoja3!$A$3:$F$6000,6,FALSE),"")</f>
        <v>CORTE</v>
      </c>
      <c r="G53" s="49">
        <v>1</v>
      </c>
      <c r="H53" s="48" t="str">
        <f>IFERROR(VLOOKUP($A53,Hoja3!$A$3:$F$6000,5,FALSE),"")</f>
        <v>CX</v>
      </c>
      <c r="I53" s="135" t="str">
        <f>IFERROR(VLOOKUP($A53,Hoja3!$A$3:$F$6000,3,FALSE),"")</f>
        <v xml:space="preserve">PEPSI-COLA VENEZUELA, C.A. </v>
      </c>
      <c r="J53" s="50" t="str">
        <f>IFERROR(VLOOKUP($A53,Hoja3!$A$3:$F$6000,4,FALSE),"")</f>
        <v>ETIQUETA IMPRESA SEVEN UP CERO 2 L</v>
      </c>
      <c r="K53" s="51">
        <v>710</v>
      </c>
      <c r="L53" s="52">
        <v>0</v>
      </c>
      <c r="M53" s="52">
        <v>0</v>
      </c>
      <c r="N53" s="52">
        <v>0</v>
      </c>
      <c r="O53" s="52">
        <v>0</v>
      </c>
      <c r="P53" s="52">
        <v>0</v>
      </c>
      <c r="Q53" s="52">
        <v>0</v>
      </c>
      <c r="R53" s="52">
        <v>0</v>
      </c>
      <c r="S53" s="52">
        <f>15+15</f>
        <v>30</v>
      </c>
      <c r="T53" s="52">
        <v>0</v>
      </c>
      <c r="U53" s="52">
        <v>0</v>
      </c>
      <c r="V53" s="52">
        <v>0</v>
      </c>
      <c r="W53" s="52">
        <v>0</v>
      </c>
      <c r="X53" s="52">
        <v>0</v>
      </c>
      <c r="Y53" s="52">
        <v>0</v>
      </c>
      <c r="Z53" s="52">
        <v>0</v>
      </c>
      <c r="AA53" s="52">
        <v>0</v>
      </c>
      <c r="AB53" s="52">
        <v>0</v>
      </c>
      <c r="AC53" s="52">
        <v>0</v>
      </c>
      <c r="AD53" s="36">
        <f t="shared" si="0"/>
        <v>30</v>
      </c>
      <c r="AE53" s="53">
        <v>165</v>
      </c>
      <c r="AF53" s="36">
        <f t="shared" si="55"/>
        <v>195</v>
      </c>
      <c r="AG53" s="54">
        <f t="shared" si="56"/>
        <v>0.13541666666666666</v>
      </c>
      <c r="AH53" s="35">
        <f t="shared" si="57"/>
        <v>0.84615384615384615</v>
      </c>
      <c r="AI53" s="36">
        <v>33150</v>
      </c>
      <c r="AJ53" s="49">
        <v>21</v>
      </c>
      <c r="AK53" s="49">
        <v>1010</v>
      </c>
      <c r="AL53" s="36">
        <f t="shared" si="4"/>
        <v>33481.5</v>
      </c>
      <c r="AM53" s="29">
        <v>689</v>
      </c>
      <c r="AN53" s="55">
        <v>6</v>
      </c>
      <c r="AO53" s="133">
        <v>0</v>
      </c>
      <c r="AP53" s="133">
        <v>0</v>
      </c>
      <c r="AQ53" s="133">
        <v>0</v>
      </c>
      <c r="AR53" s="133">
        <v>11</v>
      </c>
      <c r="AS53" s="133">
        <v>0</v>
      </c>
      <c r="AT53" s="133">
        <v>7</v>
      </c>
      <c r="AU53" s="133">
        <f>13+15+70+125</f>
        <v>223</v>
      </c>
      <c r="AV53" s="57">
        <f t="shared" si="5"/>
        <v>241</v>
      </c>
      <c r="AW53" s="37">
        <f t="shared" si="6"/>
        <v>730.7</v>
      </c>
      <c r="AX53" s="58">
        <v>0</v>
      </c>
      <c r="AY53" s="58">
        <v>0</v>
      </c>
      <c r="AZ53" s="36">
        <v>0</v>
      </c>
      <c r="BA53" s="36">
        <v>0</v>
      </c>
      <c r="BB53" s="38">
        <v>0</v>
      </c>
      <c r="BC53" s="56">
        <v>0</v>
      </c>
      <c r="BD53" s="133">
        <v>0</v>
      </c>
      <c r="BE53" s="53">
        <v>0</v>
      </c>
      <c r="BF53" s="53">
        <v>6</v>
      </c>
      <c r="BG53" s="53">
        <v>0</v>
      </c>
      <c r="BH53" s="133">
        <v>1</v>
      </c>
      <c r="BI53" s="133">
        <f>4+8+8+75</f>
        <v>95</v>
      </c>
      <c r="BJ53" s="57">
        <f t="shared" si="7"/>
        <v>102</v>
      </c>
      <c r="BK53" s="159">
        <v>29914</v>
      </c>
      <c r="BL53" s="38">
        <f t="shared" si="71"/>
        <v>22.311484340919215</v>
      </c>
      <c r="BM53" s="132">
        <f t="shared" si="72"/>
        <v>1010</v>
      </c>
      <c r="BN53" s="59">
        <f t="shared" si="73"/>
        <v>30213.14</v>
      </c>
      <c r="BO53" s="158">
        <f>714-39.9</f>
        <v>674.1</v>
      </c>
      <c r="BP53" s="58">
        <v>0</v>
      </c>
      <c r="BQ53" s="58">
        <v>0</v>
      </c>
      <c r="BR53" s="133">
        <f t="shared" ref="BR53:BR54" si="80">AO53-BC53</f>
        <v>0</v>
      </c>
      <c r="BS53" s="133">
        <f t="shared" ref="BS53:BS54" si="81">(AP53+AQ53+AR53+AS53+AT53+AU53)-(BD53+BE53+BF53+BG53+BH53+BI53)</f>
        <v>139</v>
      </c>
      <c r="BT53" s="58">
        <f t="shared" ref="BT53:BT54" si="82">BR53+BS53</f>
        <v>139</v>
      </c>
      <c r="BU53" s="38">
        <f t="shared" si="76"/>
        <v>181.29696969696971</v>
      </c>
      <c r="BV53" s="38">
        <f t="shared" si="77"/>
        <v>153.40512820512819</v>
      </c>
      <c r="BW53" s="36">
        <f t="shared" si="78"/>
        <v>3236</v>
      </c>
      <c r="BX53" s="35">
        <f t="shared" si="79"/>
        <v>0.1081767734171291</v>
      </c>
      <c r="BY53" s="59">
        <f t="shared" si="74"/>
        <v>3268.3600000000006</v>
      </c>
      <c r="BZ53" s="35">
        <f t="shared" si="75"/>
        <v>0.10817677341712913</v>
      </c>
      <c r="CA53" s="38">
        <f t="shared" si="69"/>
        <v>56.600000000000023</v>
      </c>
      <c r="CB53" s="35">
        <f t="shared" si="70"/>
        <v>8.3963803589971839E-2</v>
      </c>
      <c r="CC53" s="38">
        <v>0</v>
      </c>
      <c r="CD53" s="38">
        <v>0</v>
      </c>
      <c r="CE53" s="60" t="s">
        <v>205</v>
      </c>
      <c r="CF53" s="146">
        <f t="shared" si="49"/>
        <v>4.6006472680429775</v>
      </c>
      <c r="CG53" s="157" t="s">
        <v>132</v>
      </c>
      <c r="CH53" s="49">
        <v>4</v>
      </c>
      <c r="CI53" s="160">
        <v>3500</v>
      </c>
      <c r="CJ53" s="161">
        <f t="shared" si="54"/>
        <v>264</v>
      </c>
      <c r="CK53" s="157" t="str" cm="1">
        <f t="array" ref="CK53">_xlfn.IFS(CJ53&gt;0,"CUMPLE",CJ53&lt;0,"NO CUMPLE",CJ53="","")</f>
        <v>CUMPLE</v>
      </c>
      <c r="CL53" s="184">
        <v>46111</v>
      </c>
      <c r="CM53" s="49" t="str" cm="1">
        <f t="array" ref="CM53">_xlfn.IFS(CL53-C53 &gt; 0,"CUMPLE",CL53-C53 &lt; 0,"NO CUMPLE")</f>
        <v>NO CUMPLE</v>
      </c>
      <c r="CN53" s="132">
        <v>32000</v>
      </c>
      <c r="CO53" s="132">
        <f t="shared" si="46"/>
        <v>-2086</v>
      </c>
      <c r="CP53" s="49">
        <v>0</v>
      </c>
      <c r="CQ53" s="193" t="s">
        <v>147</v>
      </c>
      <c r="CR53" s="193" t="s">
        <v>146</v>
      </c>
    </row>
    <row r="54" spans="1:96" s="61" customFormat="1" ht="21.75" customHeight="1" x14ac:dyDescent="0.25">
      <c r="A54" s="47" t="s">
        <v>291</v>
      </c>
      <c r="B54" s="34" t="s">
        <v>196</v>
      </c>
      <c r="C54" s="31">
        <v>46135</v>
      </c>
      <c r="D54" s="48" t="str">
        <f>IFERROR(VLOOKUP($A54,Hoja3!$A$3:$F$6000,2,FALSE),"")</f>
        <v>TXSPBC050A003</v>
      </c>
      <c r="E54" s="64">
        <v>16594</v>
      </c>
      <c r="F54" s="134" t="str">
        <f>IFERROR(VLOOKUP($A54,Hoja3!$A$3:$F$6000,6,FALSE),"")</f>
        <v>LAMINACION</v>
      </c>
      <c r="G54" s="49">
        <v>1</v>
      </c>
      <c r="H54" s="48" t="str">
        <f>IFERROR(VLOOKUP($A54,Hoja3!$A$3:$F$6000,5,FALSE),"")</f>
        <v>CX</v>
      </c>
      <c r="I54" s="135" t="str">
        <f>IFERROR(VLOOKUP($A54,Hoja3!$A$3:$F$6000,3,FALSE),"")</f>
        <v>C.A. SUCESORA DE JOSE PUIG &amp; CIA</v>
      </c>
      <c r="J54" s="50" t="str">
        <f>IFERROR(VLOOKUP($A54,Hoja3!$A$3:$F$6000,4,FALSE),"")</f>
        <v>LAMINACION IMPRESA BROWNIES CHOCOLATE 175g</v>
      </c>
      <c r="K54" s="51">
        <v>1900</v>
      </c>
      <c r="L54" s="52">
        <f>20+30+50</f>
        <v>100</v>
      </c>
      <c r="M54" s="52">
        <f>60+30</f>
        <v>90</v>
      </c>
      <c r="N54" s="52">
        <f>30+50+40</f>
        <v>120</v>
      </c>
      <c r="O54" s="52">
        <v>20</v>
      </c>
      <c r="P54" s="52">
        <f>90+20+40+20+50</f>
        <v>220</v>
      </c>
      <c r="Q54" s="52">
        <v>0</v>
      </c>
      <c r="R54" s="52">
        <v>0</v>
      </c>
      <c r="S54" s="52">
        <f>15+15+30+15+30</f>
        <v>105</v>
      </c>
      <c r="T54" s="52">
        <f>20+15</f>
        <v>35</v>
      </c>
      <c r="U54" s="52">
        <v>0</v>
      </c>
      <c r="V54" s="52">
        <f>15+20+60</f>
        <v>95</v>
      </c>
      <c r="W54" s="52">
        <v>0</v>
      </c>
      <c r="X54" s="52">
        <v>0</v>
      </c>
      <c r="Y54" s="52">
        <v>0</v>
      </c>
      <c r="Z54" s="52">
        <f>360+120</f>
        <v>480</v>
      </c>
      <c r="AA54" s="52">
        <v>60</v>
      </c>
      <c r="AB54" s="52">
        <v>0</v>
      </c>
      <c r="AC54" s="52">
        <v>0</v>
      </c>
      <c r="AD54" s="36">
        <f t="shared" si="0"/>
        <v>1325</v>
      </c>
      <c r="AE54" s="53">
        <v>240</v>
      </c>
      <c r="AF54" s="36">
        <f t="shared" si="55"/>
        <v>1565</v>
      </c>
      <c r="AG54" s="54">
        <f t="shared" si="56"/>
        <v>1.0868055555555556</v>
      </c>
      <c r="AH54" s="35">
        <f t="shared" si="57"/>
        <v>0.15335463258785942</v>
      </c>
      <c r="AI54" s="36">
        <v>49078</v>
      </c>
      <c r="AJ54" s="49">
        <v>27</v>
      </c>
      <c r="AK54" s="49">
        <v>1000</v>
      </c>
      <c r="AL54" s="36">
        <f t="shared" si="4"/>
        <v>49078</v>
      </c>
      <c r="AM54" s="29">
        <v>1347.6</v>
      </c>
      <c r="AN54" s="55">
        <v>7</v>
      </c>
      <c r="AO54" s="133">
        <v>294</v>
      </c>
      <c r="AP54" s="133">
        <v>0</v>
      </c>
      <c r="AQ54" s="133">
        <v>26</v>
      </c>
      <c r="AR54" s="133">
        <v>14</v>
      </c>
      <c r="AS54" s="133">
        <v>0</v>
      </c>
      <c r="AT54" s="133">
        <v>17</v>
      </c>
      <c r="AU54" s="133">
        <f>19+53+40</f>
        <v>112</v>
      </c>
      <c r="AV54" s="57">
        <f t="shared" si="5"/>
        <v>463</v>
      </c>
      <c r="AW54" s="37">
        <f t="shared" si="6"/>
        <v>1453.1999999999998</v>
      </c>
      <c r="AX54" s="58">
        <v>0</v>
      </c>
      <c r="AY54" s="58">
        <v>0</v>
      </c>
      <c r="AZ54" s="36">
        <v>0</v>
      </c>
      <c r="BA54" s="36">
        <v>0</v>
      </c>
      <c r="BB54" s="38">
        <v>0</v>
      </c>
      <c r="BC54" s="56">
        <v>144</v>
      </c>
      <c r="BD54" s="133">
        <v>0</v>
      </c>
      <c r="BE54" s="53">
        <v>11</v>
      </c>
      <c r="BF54" s="53">
        <v>10</v>
      </c>
      <c r="BG54" s="53">
        <v>0</v>
      </c>
      <c r="BH54" s="133">
        <v>15</v>
      </c>
      <c r="BI54" s="133">
        <f>16+7+8</f>
        <v>31</v>
      </c>
      <c r="BJ54" s="57">
        <f t="shared" si="7"/>
        <v>211</v>
      </c>
      <c r="BK54" s="159">
        <v>39950</v>
      </c>
      <c r="BL54" s="38">
        <f t="shared" si="71"/>
        <v>29.499374217772214</v>
      </c>
      <c r="BM54" s="132">
        <f t="shared" si="72"/>
        <v>1000</v>
      </c>
      <c r="BN54" s="59">
        <f t="shared" si="73"/>
        <v>39950</v>
      </c>
      <c r="BO54" s="158">
        <v>1178.5</v>
      </c>
      <c r="BP54" s="58">
        <v>0</v>
      </c>
      <c r="BQ54" s="58">
        <v>0</v>
      </c>
      <c r="BR54" s="133">
        <f t="shared" si="80"/>
        <v>150</v>
      </c>
      <c r="BS54" s="133">
        <f t="shared" si="81"/>
        <v>102</v>
      </c>
      <c r="BT54" s="58">
        <f t="shared" si="82"/>
        <v>252</v>
      </c>
      <c r="BU54" s="38">
        <f t="shared" si="76"/>
        <v>166.45833333333334</v>
      </c>
      <c r="BV54" s="38">
        <f t="shared" si="77"/>
        <v>25.527156549520768</v>
      </c>
      <c r="BW54" s="36">
        <f t="shared" si="78"/>
        <v>9128</v>
      </c>
      <c r="BX54" s="35">
        <f t="shared" si="79"/>
        <v>0.22848560700876094</v>
      </c>
      <c r="BY54" s="59">
        <f t="shared" si="74"/>
        <v>9128</v>
      </c>
      <c r="BZ54" s="35">
        <f t="shared" si="75"/>
        <v>0.22848560700876094</v>
      </c>
      <c r="CA54" s="38">
        <f t="shared" si="69"/>
        <v>274.69999999999982</v>
      </c>
      <c r="CB54" s="35">
        <f t="shared" si="70"/>
        <v>0.23309291472210422</v>
      </c>
      <c r="CC54" s="38">
        <v>0</v>
      </c>
      <c r="CD54" s="38">
        <v>0</v>
      </c>
      <c r="CE54" s="60" t="s">
        <v>292</v>
      </c>
      <c r="CF54" s="146">
        <f t="shared" si="49"/>
        <v>6.3078848560700873</v>
      </c>
      <c r="CG54" s="157" t="s">
        <v>131</v>
      </c>
      <c r="CH54" s="49">
        <v>3</v>
      </c>
      <c r="CI54" s="160">
        <v>3500</v>
      </c>
      <c r="CJ54" s="161">
        <f t="shared" si="54"/>
        <v>-5628</v>
      </c>
      <c r="CK54" s="157" t="str" cm="1">
        <f t="array" ref="CK54">_xlfn.IFS(CJ54&gt;0,"CUMPLE",CJ54&lt;0,"NO CUMPLE",CJ54="","")</f>
        <v>NO CUMPLE</v>
      </c>
      <c r="CL54" s="184">
        <v>46125</v>
      </c>
      <c r="CM54" s="49" t="str" cm="1">
        <f t="array" ref="CM54">_xlfn.IFS(CL54-C54 &gt; 0,"CUMPLE",CL54-C54 &lt; 0,"NO CUMPLE")</f>
        <v>NO CUMPLE</v>
      </c>
      <c r="CN54" s="132">
        <v>39500</v>
      </c>
      <c r="CO54" s="132">
        <f t="shared" si="46"/>
        <v>450</v>
      </c>
      <c r="CP54" s="49">
        <v>0</v>
      </c>
      <c r="CQ54" s="193" t="s">
        <v>157</v>
      </c>
      <c r="CR54" s="193" t="s">
        <v>158</v>
      </c>
    </row>
    <row r="55" spans="1:96" s="61" customFormat="1" ht="21.75" customHeight="1" x14ac:dyDescent="0.25">
      <c r="A55" s="47" t="s">
        <v>293</v>
      </c>
      <c r="B55" s="34" t="s">
        <v>196</v>
      </c>
      <c r="C55" s="31">
        <v>46136</v>
      </c>
      <c r="D55" s="48" t="str">
        <f>IFERROR(VLOOKUP($A55,Hoja3!$A$3:$F$6000,2,FALSE),"")</f>
        <v>TXPCPF023C003</v>
      </c>
      <c r="E55" s="64">
        <v>16573</v>
      </c>
      <c r="F55" s="134" t="str">
        <f>IFERROR(VLOOKUP($A55,Hoja3!$A$3:$F$6000,6,FALSE),"")</f>
        <v>CORTE</v>
      </c>
      <c r="G55" s="49">
        <v>1</v>
      </c>
      <c r="H55" s="48" t="str">
        <f>IFERROR(VLOOKUP($A55,Hoja3!$A$3:$F$6000,5,FALSE),"")</f>
        <v>CX</v>
      </c>
      <c r="I55" s="135" t="str">
        <f>IFERROR(VLOOKUP($A55,Hoja3!$A$3:$F$6000,3,FALSE),"")</f>
        <v xml:space="preserve">PEPSI-COLA VENEZUELA, C.A. </v>
      </c>
      <c r="J55" s="50" t="str">
        <f>IFERROR(VLOOKUP($A55,Hoja3!$A$3:$F$6000,4,FALSE),"")</f>
        <v>ETIQUETA IMPRESA PEPSI FREE 2 L</v>
      </c>
      <c r="K55" s="51">
        <v>1600</v>
      </c>
      <c r="L55" s="52">
        <f>30+50+55</f>
        <v>135</v>
      </c>
      <c r="M55" s="52">
        <f>60+95+20</f>
        <v>175</v>
      </c>
      <c r="N55" s="52">
        <f>95+65+20+30+30+45+20</f>
        <v>305</v>
      </c>
      <c r="O55" s="52">
        <v>15</v>
      </c>
      <c r="P55" s="52">
        <v>100</v>
      </c>
      <c r="Q55" s="52">
        <v>0</v>
      </c>
      <c r="R55" s="52">
        <v>0</v>
      </c>
      <c r="S55" s="52">
        <f>10+10+10</f>
        <v>30</v>
      </c>
      <c r="T55" s="52">
        <v>0</v>
      </c>
      <c r="U55" s="52">
        <v>0</v>
      </c>
      <c r="V55" s="52">
        <f>15+10+15+25+15</f>
        <v>80</v>
      </c>
      <c r="W55" s="52">
        <v>0</v>
      </c>
      <c r="X55" s="52">
        <f>30</f>
        <v>30</v>
      </c>
      <c r="Y55" s="52">
        <v>0</v>
      </c>
      <c r="Z55" s="52">
        <v>0</v>
      </c>
      <c r="AA55" s="52">
        <v>0</v>
      </c>
      <c r="AB55" s="52">
        <v>0</v>
      </c>
      <c r="AC55" s="52">
        <v>0</v>
      </c>
      <c r="AD55" s="36">
        <f t="shared" si="0"/>
        <v>870</v>
      </c>
      <c r="AE55" s="53">
        <v>365.4</v>
      </c>
      <c r="AF55" s="36">
        <f t="shared" si="55"/>
        <v>1235.4000000000001</v>
      </c>
      <c r="AG55" s="54">
        <f t="shared" si="56"/>
        <v>0.85791666666666677</v>
      </c>
      <c r="AH55" s="35">
        <f t="shared" si="57"/>
        <v>0.29577464788732388</v>
      </c>
      <c r="AI55" s="36">
        <v>75350</v>
      </c>
      <c r="AJ55" s="49">
        <v>21</v>
      </c>
      <c r="AK55" s="49">
        <v>1010</v>
      </c>
      <c r="AL55" s="36">
        <f t="shared" si="4"/>
        <v>76103.5</v>
      </c>
      <c r="AM55" s="29">
        <v>1684</v>
      </c>
      <c r="AN55" s="55">
        <v>6</v>
      </c>
      <c r="AO55" s="133">
        <v>0</v>
      </c>
      <c r="AP55" s="133">
        <f>143+25+241</f>
        <v>409</v>
      </c>
      <c r="AQ55" s="133">
        <v>0</v>
      </c>
      <c r="AR55" s="133">
        <v>0</v>
      </c>
      <c r="AS55" s="133">
        <v>0</v>
      </c>
      <c r="AT55" s="133">
        <v>24</v>
      </c>
      <c r="AU55" s="133">
        <f>16+170</f>
        <v>186</v>
      </c>
      <c r="AV55" s="57">
        <f t="shared" si="5"/>
        <v>619</v>
      </c>
      <c r="AW55" s="37">
        <f t="shared" si="6"/>
        <v>1758.4</v>
      </c>
      <c r="AX55" s="58">
        <v>0</v>
      </c>
      <c r="AY55" s="58">
        <v>0</v>
      </c>
      <c r="AZ55" s="36">
        <v>0</v>
      </c>
      <c r="BA55" s="36">
        <v>0</v>
      </c>
      <c r="BB55" s="38">
        <v>0</v>
      </c>
      <c r="BC55" s="56">
        <v>0</v>
      </c>
      <c r="BD55" s="133">
        <f>96+18+126</f>
        <v>240</v>
      </c>
      <c r="BE55" s="53">
        <v>0</v>
      </c>
      <c r="BF55" s="53">
        <v>0</v>
      </c>
      <c r="BG55" s="53">
        <v>0</v>
      </c>
      <c r="BH55" s="133">
        <v>18</v>
      </c>
      <c r="BI55" s="133">
        <f>11+102</f>
        <v>113</v>
      </c>
      <c r="BJ55" s="57">
        <f t="shared" si="7"/>
        <v>371</v>
      </c>
      <c r="BK55" s="159">
        <v>67772</v>
      </c>
      <c r="BL55" s="38">
        <f t="shared" si="71"/>
        <v>22.780224667098711</v>
      </c>
      <c r="BM55" s="132">
        <f t="shared" si="72"/>
        <v>1010</v>
      </c>
      <c r="BN55" s="59">
        <f t="shared" si="73"/>
        <v>68449.72</v>
      </c>
      <c r="BO55" s="158">
        <f>1623-63.7</f>
        <v>1559.3</v>
      </c>
      <c r="BP55" s="58">
        <v>0</v>
      </c>
      <c r="BQ55" s="58">
        <v>0</v>
      </c>
      <c r="BR55" s="133">
        <f t="shared" ref="BR55:BR59" si="83">AO55-BC55</f>
        <v>0</v>
      </c>
      <c r="BS55" s="133">
        <f t="shared" ref="BS55:BS59" si="84">(AP55+AQ55+AR55+AS55+AT55+AU55)-(BD55+BE55+BF55+BG55+BH55+BI55)</f>
        <v>248</v>
      </c>
      <c r="BT55" s="58">
        <f t="shared" ref="BT55:BT59" si="85">BR55+BS55</f>
        <v>248</v>
      </c>
      <c r="BU55" s="38">
        <f t="shared" si="76"/>
        <v>185.47345374931584</v>
      </c>
      <c r="BV55" s="38">
        <f t="shared" si="77"/>
        <v>54.858345475149747</v>
      </c>
      <c r="BW55" s="36">
        <f t="shared" si="78"/>
        <v>7578</v>
      </c>
      <c r="BX55" s="35">
        <f t="shared" si="79"/>
        <v>0.11181608924039427</v>
      </c>
      <c r="BY55" s="59">
        <f t="shared" si="74"/>
        <v>7653.7799999999988</v>
      </c>
      <c r="BZ55" s="35">
        <f t="shared" si="75"/>
        <v>0.11181608924039424</v>
      </c>
      <c r="CA55" s="38">
        <f t="shared" si="69"/>
        <v>199.10000000000014</v>
      </c>
      <c r="CB55" s="35">
        <f t="shared" si="70"/>
        <v>0.12768549990380307</v>
      </c>
      <c r="CC55" s="38">
        <v>0</v>
      </c>
      <c r="CD55" s="38">
        <v>0</v>
      </c>
      <c r="CE55" s="60" t="s">
        <v>294</v>
      </c>
      <c r="CF55" s="146">
        <f t="shared" si="49"/>
        <v>3.623097362560431</v>
      </c>
      <c r="CG55" s="157" t="s">
        <v>132</v>
      </c>
      <c r="CH55" s="49">
        <v>4</v>
      </c>
      <c r="CI55" s="160">
        <v>3500</v>
      </c>
      <c r="CJ55" s="161">
        <f t="shared" si="54"/>
        <v>-4078</v>
      </c>
      <c r="CK55" s="157" t="str" cm="1">
        <f t="array" ref="CK55">_xlfn.IFS(CJ55&gt;0,"CUMPLE",CJ55&lt;0,"NO CUMPLE",CJ55="","")</f>
        <v>NO CUMPLE</v>
      </c>
      <c r="CL55" s="184">
        <v>46111</v>
      </c>
      <c r="CM55" s="49" t="str" cm="1">
        <f t="array" ref="CM55">_xlfn.IFS(CL55-C55 &gt; 0,"CUMPLE",CL55-C55 &lt; 0,"NO CUMPLE")</f>
        <v>NO CUMPLE</v>
      </c>
      <c r="CN55" s="132">
        <v>70500</v>
      </c>
      <c r="CO55" s="132">
        <f t="shared" si="46"/>
        <v>-2728</v>
      </c>
      <c r="CP55" s="49">
        <v>1000</v>
      </c>
      <c r="CQ55" s="193" t="s">
        <v>147</v>
      </c>
      <c r="CR55" s="193" t="s">
        <v>146</v>
      </c>
    </row>
    <row r="56" spans="1:96" s="61" customFormat="1" ht="21.75" customHeight="1" x14ac:dyDescent="0.25">
      <c r="A56" s="47" t="s">
        <v>295</v>
      </c>
      <c r="B56" s="34" t="s">
        <v>196</v>
      </c>
      <c r="C56" s="31">
        <v>46136</v>
      </c>
      <c r="D56" s="48" t="str">
        <f>IFERROR(VLOOKUP($A56,Hoja3!$A$3:$F$6000,2,FALSE),"")</f>
        <v>TXPCPF023C003</v>
      </c>
      <c r="E56" s="64">
        <v>16582</v>
      </c>
      <c r="F56" s="134" t="str">
        <f>IFERROR(VLOOKUP($A56,Hoja3!$A$3:$F$6000,6,FALSE),"")</f>
        <v>CORTE</v>
      </c>
      <c r="G56" s="49">
        <v>1</v>
      </c>
      <c r="H56" s="48" t="str">
        <f>IFERROR(VLOOKUP($A56,Hoja3!$A$3:$F$6000,5,FALSE),"")</f>
        <v>CX</v>
      </c>
      <c r="I56" s="135" t="str">
        <f>IFERROR(VLOOKUP($A56,Hoja3!$A$3:$F$6000,3,FALSE),"")</f>
        <v xml:space="preserve">PEPSI-COLA VENEZUELA, C.A. </v>
      </c>
      <c r="J56" s="50" t="str">
        <f>IFERROR(VLOOKUP($A56,Hoja3!$A$3:$F$6000,4,FALSE),"")</f>
        <v>ETIQUETA IMPRESA PEPSI FREE 2 L</v>
      </c>
      <c r="K56" s="51">
        <v>0</v>
      </c>
      <c r="L56" s="52">
        <v>0</v>
      </c>
      <c r="M56" s="52">
        <v>0</v>
      </c>
      <c r="N56" s="52">
        <v>0</v>
      </c>
      <c r="O56" s="52">
        <v>0</v>
      </c>
      <c r="P56" s="52">
        <v>0</v>
      </c>
      <c r="Q56" s="52">
        <v>0</v>
      </c>
      <c r="R56" s="52">
        <v>0</v>
      </c>
      <c r="S56" s="52">
        <v>20</v>
      </c>
      <c r="T56" s="52">
        <v>0</v>
      </c>
      <c r="U56" s="52">
        <v>0</v>
      </c>
      <c r="V56" s="52">
        <v>0</v>
      </c>
      <c r="W56" s="52">
        <v>0</v>
      </c>
      <c r="X56" s="52">
        <v>0</v>
      </c>
      <c r="Y56" s="52">
        <v>0</v>
      </c>
      <c r="Z56" s="52">
        <v>0</v>
      </c>
      <c r="AA56" s="52">
        <v>0</v>
      </c>
      <c r="AB56" s="52">
        <v>0</v>
      </c>
      <c r="AC56" s="52">
        <v>0</v>
      </c>
      <c r="AD56" s="36">
        <f t="shared" si="0"/>
        <v>20</v>
      </c>
      <c r="AE56" s="53">
        <v>75</v>
      </c>
      <c r="AF56" s="36">
        <f t="shared" si="55"/>
        <v>95</v>
      </c>
      <c r="AG56" s="54">
        <f t="shared" si="56"/>
        <v>6.5972222222222224E-2</v>
      </c>
      <c r="AH56" s="35">
        <f t="shared" si="57"/>
        <v>0.78947368421052633</v>
      </c>
      <c r="AI56" s="36">
        <v>14020</v>
      </c>
      <c r="AJ56" s="49">
        <v>21</v>
      </c>
      <c r="AK56" s="49">
        <v>1010</v>
      </c>
      <c r="AL56" s="36">
        <f t="shared" si="4"/>
        <v>14160.2</v>
      </c>
      <c r="AM56" s="29">
        <v>303.60000000000002</v>
      </c>
      <c r="AN56" s="55">
        <v>6</v>
      </c>
      <c r="AO56" s="133"/>
      <c r="AP56" s="133">
        <f>96+18+126</f>
        <v>240</v>
      </c>
      <c r="AQ56" s="133">
        <v>0</v>
      </c>
      <c r="AR56" s="133">
        <v>0</v>
      </c>
      <c r="AS56" s="133">
        <v>0</v>
      </c>
      <c r="AT56" s="133">
        <v>18</v>
      </c>
      <c r="AU56" s="133">
        <f>11+102</f>
        <v>113</v>
      </c>
      <c r="AV56" s="57">
        <f t="shared" si="5"/>
        <v>371</v>
      </c>
      <c r="AW56" s="37">
        <f t="shared" si="6"/>
        <v>319.20000000000005</v>
      </c>
      <c r="AX56" s="58">
        <v>0</v>
      </c>
      <c r="AY56" s="58">
        <v>0</v>
      </c>
      <c r="AZ56" s="36">
        <v>0</v>
      </c>
      <c r="BA56" s="36">
        <v>0</v>
      </c>
      <c r="BB56" s="38">
        <v>0</v>
      </c>
      <c r="BC56" s="56">
        <v>0</v>
      </c>
      <c r="BD56" s="133">
        <f>86+16+103</f>
        <v>205</v>
      </c>
      <c r="BE56" s="53">
        <v>0</v>
      </c>
      <c r="BF56" s="53">
        <v>0</v>
      </c>
      <c r="BG56" s="53">
        <v>0</v>
      </c>
      <c r="BH56" s="133">
        <v>16</v>
      </c>
      <c r="BI56" s="133">
        <f>10+88</f>
        <v>98</v>
      </c>
      <c r="BJ56" s="57">
        <f t="shared" si="7"/>
        <v>319</v>
      </c>
      <c r="BK56" s="159">
        <v>13558</v>
      </c>
      <c r="BL56" s="38">
        <f t="shared" si="71"/>
        <v>22.981572386476</v>
      </c>
      <c r="BM56" s="132">
        <f t="shared" si="72"/>
        <v>1010</v>
      </c>
      <c r="BN56" s="59">
        <f t="shared" si="73"/>
        <v>13693.58</v>
      </c>
      <c r="BO56" s="158">
        <f>325-10.3</f>
        <v>314.7</v>
      </c>
      <c r="BP56" s="58">
        <v>0</v>
      </c>
      <c r="BQ56" s="58">
        <v>0</v>
      </c>
      <c r="BR56" s="133">
        <f t="shared" si="83"/>
        <v>0</v>
      </c>
      <c r="BS56" s="133">
        <f t="shared" si="84"/>
        <v>52</v>
      </c>
      <c r="BT56" s="58">
        <f t="shared" si="85"/>
        <v>52</v>
      </c>
      <c r="BU56" s="38">
        <f t="shared" si="76"/>
        <v>180.77333333333334</v>
      </c>
      <c r="BV56" s="38">
        <f t="shared" si="77"/>
        <v>142.7157894736842</v>
      </c>
      <c r="BW56" s="36">
        <f t="shared" ref="BW56:BW68" si="86">IFERROR(+(AI56-AZ56)-BK56,0)</f>
        <v>462</v>
      </c>
      <c r="BX56" s="35">
        <f t="shared" ref="BX56:BX68" si="87">IFERROR(+BW56/BK56,0)</f>
        <v>3.4075822392683287E-2</v>
      </c>
      <c r="BY56" s="59">
        <f t="shared" ref="BY56:BY68" si="88">IFERROR(+(AL56-BA56)-BN56,0)</f>
        <v>466.6200000000008</v>
      </c>
      <c r="BZ56" s="35">
        <f t="shared" ref="BZ56:BZ68" si="89">IFERROR(+BY56/BN56,0)</f>
        <v>3.4075822392683343E-2</v>
      </c>
      <c r="CA56" s="38">
        <f t="shared" ref="CA56:CA68" si="90">IFERROR(+AW56-(BO56),0)</f>
        <v>4.5000000000000568</v>
      </c>
      <c r="CB56" s="35">
        <f t="shared" ref="CB56:CB68" si="91">IFERROR(+CA56/BO56,1)</f>
        <v>1.4299332697807617E-2</v>
      </c>
      <c r="CC56" s="38">
        <v>0</v>
      </c>
      <c r="CD56" s="38">
        <v>0</v>
      </c>
      <c r="CE56" s="60" t="s">
        <v>304</v>
      </c>
      <c r="CF56" s="146">
        <f t="shared" si="49"/>
        <v>3.7973999494653699</v>
      </c>
      <c r="CG56" s="157" t="s">
        <v>132</v>
      </c>
      <c r="CH56" s="49">
        <v>0</v>
      </c>
      <c r="CI56" s="160">
        <v>3500</v>
      </c>
      <c r="CJ56" s="161">
        <f t="shared" si="54"/>
        <v>3038</v>
      </c>
      <c r="CK56" s="157" t="str" cm="1">
        <f t="array" ref="CK56">_xlfn.IFS(CJ56&gt;0,"CUMPLE",CJ56&lt;0,"NO CUMPLE",CJ56="","")</f>
        <v>CUMPLE</v>
      </c>
      <c r="CL56" s="184">
        <v>46111</v>
      </c>
      <c r="CM56" s="49" t="str" cm="1">
        <f t="array" ref="CM56">_xlfn.IFS(CL56-C56 &gt; 0,"CUMPLE",CL56-C56 &lt; 0,"NO CUMPLE")</f>
        <v>NO CUMPLE</v>
      </c>
      <c r="CN56" s="132">
        <v>14000</v>
      </c>
      <c r="CO56" s="132">
        <f t="shared" si="46"/>
        <v>-442</v>
      </c>
      <c r="CP56" s="49">
        <v>0</v>
      </c>
      <c r="CQ56" s="193" t="s">
        <v>147</v>
      </c>
      <c r="CR56" s="193" t="s">
        <v>146</v>
      </c>
    </row>
    <row r="57" spans="1:96" s="61" customFormat="1" ht="21.75" customHeight="1" x14ac:dyDescent="0.25">
      <c r="A57" s="47" t="s">
        <v>198</v>
      </c>
      <c r="B57" s="34" t="s">
        <v>196</v>
      </c>
      <c r="C57" s="31">
        <v>46136</v>
      </c>
      <c r="D57" s="48" t="str">
        <f>IFERROR(VLOOKUP($A57,Hoja3!$A$3:$F$6000,2,FALSE),"")</f>
        <v>000LM</v>
      </c>
      <c r="E57" s="64" t="s">
        <v>198</v>
      </c>
      <c r="F57" s="134" t="str">
        <f>IFERROR(VLOOKUP($A57,Hoja3!$A$3:$F$6000,6,FALSE),"")</f>
        <v>LIMPIEZA</v>
      </c>
      <c r="G57" s="49">
        <v>0</v>
      </c>
      <c r="H57" s="48" t="str">
        <f>IFERROR(VLOOKUP($A57,Hoja3!$A$3:$F$6000,5,FALSE),"")</f>
        <v>CX</v>
      </c>
      <c r="I57" s="135" t="str">
        <f>IFERROR(VLOOKUP($A57,Hoja3!$A$3:$F$6000,3,FALSE),"")</f>
        <v>LIMPIEZA GENERAL DE MAQUINA</v>
      </c>
      <c r="J57" s="50" t="str">
        <f>IFERROR(VLOOKUP($A57,Hoja3!$A$3:$F$6000,4,FALSE),"")</f>
        <v>LIMPIEZA GENERAL DE MAQUINA</v>
      </c>
      <c r="K57" s="51">
        <v>0</v>
      </c>
      <c r="L57" s="52">
        <v>0</v>
      </c>
      <c r="M57" s="52">
        <v>0</v>
      </c>
      <c r="N57" s="52">
        <v>0</v>
      </c>
      <c r="O57" s="52">
        <v>0</v>
      </c>
      <c r="P57" s="52">
        <v>0</v>
      </c>
      <c r="Q57" s="52">
        <v>234.6</v>
      </c>
      <c r="R57" s="52">
        <v>0</v>
      </c>
      <c r="S57" s="52">
        <v>0</v>
      </c>
      <c r="T57" s="52">
        <v>0</v>
      </c>
      <c r="U57" s="52">
        <v>0</v>
      </c>
      <c r="V57" s="52">
        <v>0</v>
      </c>
      <c r="W57" s="52">
        <v>0</v>
      </c>
      <c r="X57" s="52">
        <v>0</v>
      </c>
      <c r="Y57" s="52">
        <v>0</v>
      </c>
      <c r="Z57" s="52">
        <v>0</v>
      </c>
      <c r="AA57" s="52">
        <v>0</v>
      </c>
      <c r="AB57" s="52">
        <v>0</v>
      </c>
      <c r="AC57" s="52">
        <v>0</v>
      </c>
      <c r="AD57" s="36">
        <f t="shared" si="0"/>
        <v>234.6</v>
      </c>
      <c r="AE57" s="53">
        <v>0</v>
      </c>
      <c r="AF57" s="36">
        <f t="shared" si="55"/>
        <v>234.6</v>
      </c>
      <c r="AG57" s="54">
        <f t="shared" si="56"/>
        <v>0.16291666666666665</v>
      </c>
      <c r="AH57" s="35">
        <f t="shared" si="57"/>
        <v>0</v>
      </c>
      <c r="AI57" s="36">
        <v>0</v>
      </c>
      <c r="AJ57" s="49">
        <v>0</v>
      </c>
      <c r="AK57" s="49">
        <v>0</v>
      </c>
      <c r="AL57" s="36">
        <f t="shared" si="4"/>
        <v>0</v>
      </c>
      <c r="AM57" s="29">
        <v>0</v>
      </c>
      <c r="AN57" s="55">
        <v>0</v>
      </c>
      <c r="AO57" s="29">
        <v>0</v>
      </c>
      <c r="AP57" s="55">
        <v>0</v>
      </c>
      <c r="AQ57" s="29">
        <v>0</v>
      </c>
      <c r="AR57" s="55">
        <v>0</v>
      </c>
      <c r="AS57" s="29">
        <v>0</v>
      </c>
      <c r="AT57" s="55">
        <v>0</v>
      </c>
      <c r="AU57" s="29">
        <v>0</v>
      </c>
      <c r="AV57" s="57">
        <f t="shared" si="5"/>
        <v>0</v>
      </c>
      <c r="AW57" s="29">
        <v>0</v>
      </c>
      <c r="AX57" s="55">
        <v>0</v>
      </c>
      <c r="AY57" s="29">
        <v>0</v>
      </c>
      <c r="AZ57" s="55">
        <v>0</v>
      </c>
      <c r="BA57" s="29">
        <v>0</v>
      </c>
      <c r="BB57" s="55">
        <v>0</v>
      </c>
      <c r="BC57" s="296">
        <v>0</v>
      </c>
      <c r="BD57" s="57">
        <v>0</v>
      </c>
      <c r="BE57" s="296">
        <v>0</v>
      </c>
      <c r="BF57" s="57">
        <v>0</v>
      </c>
      <c r="BG57" s="296">
        <v>0</v>
      </c>
      <c r="BH57" s="57">
        <v>0</v>
      </c>
      <c r="BI57" s="29">
        <v>0</v>
      </c>
      <c r="BJ57" s="57">
        <f t="shared" si="7"/>
        <v>0</v>
      </c>
      <c r="BK57" s="29">
        <v>0</v>
      </c>
      <c r="BL57" s="55">
        <v>0</v>
      </c>
      <c r="BM57" s="132">
        <f t="shared" si="72"/>
        <v>0</v>
      </c>
      <c r="BN57" s="59">
        <f t="shared" si="73"/>
        <v>0</v>
      </c>
      <c r="BO57" s="29">
        <v>0</v>
      </c>
      <c r="BP57" s="55">
        <v>0</v>
      </c>
      <c r="BQ57" s="29">
        <v>0</v>
      </c>
      <c r="BR57" s="55">
        <v>0</v>
      </c>
      <c r="BS57" s="29">
        <v>0</v>
      </c>
      <c r="BT57" s="55">
        <v>0</v>
      </c>
      <c r="BU57" s="38">
        <f t="shared" ref="BU57:BU68" si="92">IFERROR(+BK57/AE57,0)</f>
        <v>0</v>
      </c>
      <c r="BV57" s="38">
        <f t="shared" ref="BV57:BV68" si="93">IFERROR(+BK57/(AF57),0)</f>
        <v>0</v>
      </c>
      <c r="BW57" s="36">
        <f t="shared" si="86"/>
        <v>0</v>
      </c>
      <c r="BX57" s="35">
        <f t="shared" si="87"/>
        <v>0</v>
      </c>
      <c r="BY57" s="59">
        <f t="shared" si="88"/>
        <v>0</v>
      </c>
      <c r="BZ57" s="35">
        <f t="shared" si="89"/>
        <v>0</v>
      </c>
      <c r="CA57" s="38">
        <f t="shared" si="90"/>
        <v>0</v>
      </c>
      <c r="CB57" s="35">
        <f t="shared" si="91"/>
        <v>1</v>
      </c>
      <c r="CC57" s="38">
        <v>0</v>
      </c>
      <c r="CD57" s="38">
        <v>0</v>
      </c>
      <c r="CE57" s="60" t="s">
        <v>297</v>
      </c>
      <c r="CF57" s="146" t="str">
        <f t="shared" si="49"/>
        <v/>
      </c>
      <c r="CG57" s="157" t="s">
        <v>9</v>
      </c>
      <c r="CH57" s="49">
        <v>0</v>
      </c>
      <c r="CI57" s="160">
        <v>0</v>
      </c>
      <c r="CJ57" s="161" t="str">
        <f t="shared" ref="CJ57:CJ68" si="94">IF(BW57=0,"",CI57-BW57)</f>
        <v/>
      </c>
      <c r="CK57" s="157" t="str" cm="1">
        <f t="array" ref="CK57">_xlfn.IFS(CJ57&gt;0,"CUMPLE",CJ57&lt;0,"NO CUMPLE",CJ57="","")</f>
        <v>CUMPLE</v>
      </c>
      <c r="CL57" s="49">
        <v>0</v>
      </c>
      <c r="CM57" s="49" t="str" cm="1">
        <f t="array" ref="CM57">_xlfn.IFS(CL57-C57 &gt; 0,"CUMPLE",CL57-C57 &lt; 0,"NO CUMPLE")</f>
        <v>NO CUMPLE</v>
      </c>
      <c r="CN57" s="132">
        <v>0</v>
      </c>
      <c r="CO57" s="132">
        <f t="shared" si="46"/>
        <v>0</v>
      </c>
      <c r="CP57" s="49">
        <v>0</v>
      </c>
      <c r="CQ57" s="193"/>
      <c r="CR57" s="193"/>
    </row>
    <row r="58" spans="1:96" s="61" customFormat="1" ht="21.75" customHeight="1" x14ac:dyDescent="0.25">
      <c r="A58" s="47" t="s">
        <v>298</v>
      </c>
      <c r="B58" s="34" t="s">
        <v>196</v>
      </c>
      <c r="C58" s="31">
        <v>46139</v>
      </c>
      <c r="D58" s="48" t="str">
        <f>IFERROR(VLOOKUP($A58,Hoja3!$A$3:$F$6000,2,FALSE),"")</f>
        <v>TXIJDC023B001</v>
      </c>
      <c r="E58" s="64">
        <v>16629</v>
      </c>
      <c r="F58" s="134" t="str">
        <f>IFERROR(VLOOKUP($A58,Hoja3!$A$3:$F$6000,6,FALSE),"")</f>
        <v>CORTE</v>
      </c>
      <c r="G58" s="49">
        <v>1</v>
      </c>
      <c r="H58" s="48" t="str">
        <f>IFERROR(VLOOKUP($A58,Hoja3!$A$3:$F$6000,5,FALSE),"")</f>
        <v>CX</v>
      </c>
      <c r="I58" s="135" t="str">
        <f>IFERROR(VLOOKUP($A58,Hoja3!$A$3:$F$6000,3,FALSE),"")</f>
        <v>INDUSTRIAS VENEZOLANA DE BEBIDAS JAU C.A</v>
      </c>
      <c r="J58" s="50" t="str">
        <f>IFERROR(VLOOKUP($A58,Hoja3!$A$3:$F$6000,4,FALSE),"")</f>
        <v>ETIQUETA IMPRESA DRINK COLA 400 ml</v>
      </c>
      <c r="K58" s="51">
        <v>340</v>
      </c>
      <c r="L58" s="52">
        <f>20+15</f>
        <v>35</v>
      </c>
      <c r="M58" s="52">
        <v>0</v>
      </c>
      <c r="N58" s="52">
        <v>95</v>
      </c>
      <c r="O58" s="52">
        <v>20</v>
      </c>
      <c r="P58" s="52">
        <v>0</v>
      </c>
      <c r="Q58" s="52">
        <v>0</v>
      </c>
      <c r="R58" s="52">
        <v>0</v>
      </c>
      <c r="S58" s="52">
        <v>0</v>
      </c>
      <c r="T58" s="52">
        <v>0</v>
      </c>
      <c r="U58" s="52">
        <v>0</v>
      </c>
      <c r="V58" s="52">
        <v>0</v>
      </c>
      <c r="W58" s="52">
        <v>0</v>
      </c>
      <c r="X58" s="52">
        <v>0</v>
      </c>
      <c r="Y58" s="52">
        <v>0</v>
      </c>
      <c r="Z58" s="52">
        <v>90</v>
      </c>
      <c r="AA58" s="52">
        <v>30</v>
      </c>
      <c r="AB58" s="52">
        <v>0</v>
      </c>
      <c r="AC58" s="52">
        <v>0</v>
      </c>
      <c r="AD58" s="36">
        <f t="shared" si="0"/>
        <v>270</v>
      </c>
      <c r="AE58" s="53">
        <v>84.6</v>
      </c>
      <c r="AF58" s="36">
        <f t="shared" ref="AF58:AF61" si="95">SUM(AD58:AE58)</f>
        <v>354.6</v>
      </c>
      <c r="AG58" s="54">
        <f t="shared" ref="AG58:AG61" si="96">AF58/(60*24)</f>
        <v>0.24625000000000002</v>
      </c>
      <c r="AH58" s="35">
        <f t="shared" ref="AH58:AH61" si="97">IFERROR(AE58/AF58,0)</f>
        <v>0.23857868020304565</v>
      </c>
      <c r="AI58" s="36">
        <v>19010</v>
      </c>
      <c r="AJ58" s="49">
        <v>22</v>
      </c>
      <c r="AK58" s="49">
        <v>930</v>
      </c>
      <c r="AL58" s="36">
        <f t="shared" si="4"/>
        <v>17679.3</v>
      </c>
      <c r="AM58" s="29">
        <v>388.3</v>
      </c>
      <c r="AN58" s="55">
        <v>4</v>
      </c>
      <c r="AO58" s="133">
        <v>0</v>
      </c>
      <c r="AP58" s="133">
        <v>0</v>
      </c>
      <c r="AQ58" s="133">
        <v>0</v>
      </c>
      <c r="AR58" s="133">
        <v>0</v>
      </c>
      <c r="AS58" s="133">
        <v>0</v>
      </c>
      <c r="AT58" s="133">
        <f>35+36</f>
        <v>71</v>
      </c>
      <c r="AU58" s="133">
        <f>11+210</f>
        <v>221</v>
      </c>
      <c r="AV58" s="57">
        <f t="shared" si="5"/>
        <v>292</v>
      </c>
      <c r="AW58" s="37">
        <f t="shared" si="6"/>
        <v>415.90000000000003</v>
      </c>
      <c r="AX58" s="58">
        <v>0</v>
      </c>
      <c r="AY58" s="58">
        <v>0</v>
      </c>
      <c r="AZ58" s="36">
        <v>0</v>
      </c>
      <c r="BA58" s="36">
        <v>0</v>
      </c>
      <c r="BB58" s="38">
        <v>0</v>
      </c>
      <c r="BC58" s="56">
        <v>0</v>
      </c>
      <c r="BD58" s="133">
        <v>0</v>
      </c>
      <c r="BE58" s="53">
        <v>0</v>
      </c>
      <c r="BF58" s="53">
        <v>0</v>
      </c>
      <c r="BG58" s="53">
        <v>0</v>
      </c>
      <c r="BH58" s="133">
        <f>9+12</f>
        <v>21</v>
      </c>
      <c r="BI58" s="133">
        <f>7+172</f>
        <v>179</v>
      </c>
      <c r="BJ58" s="57">
        <f t="shared" si="7"/>
        <v>200</v>
      </c>
      <c r="BK58" s="159">
        <v>15442</v>
      </c>
      <c r="BL58" s="38">
        <f t="shared" si="71"/>
        <v>23.250372883338692</v>
      </c>
      <c r="BM58" s="132">
        <f t="shared" si="72"/>
        <v>930</v>
      </c>
      <c r="BN58" s="59">
        <f t="shared" si="73"/>
        <v>14361.06</v>
      </c>
      <c r="BO58" s="158">
        <f>346-12.1</f>
        <v>333.9</v>
      </c>
      <c r="BP58" s="58">
        <v>0</v>
      </c>
      <c r="BQ58" s="58">
        <v>0</v>
      </c>
      <c r="BR58" s="133">
        <f t="shared" si="83"/>
        <v>0</v>
      </c>
      <c r="BS58" s="133">
        <f t="shared" si="84"/>
        <v>92</v>
      </c>
      <c r="BT58" s="58">
        <f t="shared" si="85"/>
        <v>92</v>
      </c>
      <c r="BU58" s="38">
        <f t="shared" si="92"/>
        <v>182.52955082742318</v>
      </c>
      <c r="BV58" s="38">
        <f t="shared" si="93"/>
        <v>43.547659334461365</v>
      </c>
      <c r="BW58" s="36">
        <f t="shared" si="86"/>
        <v>3568</v>
      </c>
      <c r="BX58" s="35">
        <f t="shared" si="87"/>
        <v>0.23105815308897812</v>
      </c>
      <c r="BY58" s="59">
        <f t="shared" si="88"/>
        <v>3318.24</v>
      </c>
      <c r="BZ58" s="35">
        <f t="shared" si="89"/>
        <v>0.23105815308897809</v>
      </c>
      <c r="CA58" s="38">
        <f t="shared" si="90"/>
        <v>82.000000000000057</v>
      </c>
      <c r="CB58" s="35">
        <f t="shared" si="91"/>
        <v>0.24558250973345333</v>
      </c>
      <c r="CC58" s="38">
        <v>0</v>
      </c>
      <c r="CD58" s="38"/>
      <c r="CE58" s="60" t="s">
        <v>299</v>
      </c>
      <c r="CF58" s="146">
        <f t="shared" si="49"/>
        <v>6.4062123547983232</v>
      </c>
      <c r="CG58" s="157" t="s">
        <v>131</v>
      </c>
      <c r="CH58" s="49">
        <v>2</v>
      </c>
      <c r="CI58" s="160">
        <v>3500</v>
      </c>
      <c r="CJ58" s="161">
        <f t="shared" si="94"/>
        <v>-68</v>
      </c>
      <c r="CK58" s="157" t="str" cm="1">
        <f t="array" ref="CK58">_xlfn.IFS(CJ58&gt;0,"CUMPLE",CJ58&lt;0,"NO CUMPLE",CJ58="","")</f>
        <v>NO CUMPLE</v>
      </c>
      <c r="CL58" s="184">
        <v>46142</v>
      </c>
      <c r="CM58" s="49" t="str" cm="1">
        <f t="array" ref="CM58">_xlfn.IFS(CL58-C58 &gt; 0,"CUMPLE",CL58-C58 &lt; 0,"NO CUMPLE")</f>
        <v>CUMPLE</v>
      </c>
      <c r="CN58" s="132">
        <v>16000</v>
      </c>
      <c r="CO58" s="132">
        <f t="shared" si="46"/>
        <v>-558</v>
      </c>
      <c r="CP58" s="49">
        <v>520</v>
      </c>
      <c r="CQ58" s="193" t="s">
        <v>147</v>
      </c>
      <c r="CR58" s="193" t="s">
        <v>146</v>
      </c>
    </row>
    <row r="59" spans="1:96" s="61" customFormat="1" ht="21.75" customHeight="1" x14ac:dyDescent="0.25">
      <c r="A59" s="47" t="s">
        <v>300</v>
      </c>
      <c r="B59" s="34" t="s">
        <v>196</v>
      </c>
      <c r="C59" s="31">
        <v>46139</v>
      </c>
      <c r="D59" s="48" t="str">
        <f>IFERROR(VLOOKUP($A59,Hoja3!$A$3:$F$6000,2,FALSE),"")</f>
        <v>TXPCPF023B003</v>
      </c>
      <c r="E59" s="64">
        <v>16583</v>
      </c>
      <c r="F59" s="134" t="str">
        <f>IFERROR(VLOOKUP($A59,Hoja3!$A$3:$F$6000,6,FALSE),"")</f>
        <v>CORTE</v>
      </c>
      <c r="G59" s="49">
        <v>1</v>
      </c>
      <c r="H59" s="48" t="str">
        <f>IFERROR(VLOOKUP($A59,Hoja3!$A$3:$F$6000,5,FALSE),"")</f>
        <v>CX</v>
      </c>
      <c r="I59" s="135" t="str">
        <f>IFERROR(VLOOKUP($A59,Hoja3!$A$3:$F$6000,3,FALSE),"")</f>
        <v xml:space="preserve">PEPSI-COLA VENEZUELA, C.A. </v>
      </c>
      <c r="J59" s="50" t="str">
        <f>IFERROR(VLOOKUP($A59,Hoja3!$A$3:$F$6000,4,FALSE),"")</f>
        <v>ETIQUETA IMPRESA PEPSI FREE 1,5 L</v>
      </c>
      <c r="K59" s="51">
        <v>1320</v>
      </c>
      <c r="L59" s="52">
        <f>20+35+15</f>
        <v>70</v>
      </c>
      <c r="M59" s="52">
        <v>0</v>
      </c>
      <c r="N59" s="52">
        <v>25</v>
      </c>
      <c r="O59" s="52">
        <v>20</v>
      </c>
      <c r="P59" s="52">
        <f>85+65+45+120+85</f>
        <v>400</v>
      </c>
      <c r="Q59" s="52">
        <v>0</v>
      </c>
      <c r="R59" s="52">
        <v>0</v>
      </c>
      <c r="S59" s="52">
        <f>10+20+15+15+25+15</f>
        <v>100</v>
      </c>
      <c r="T59" s="52">
        <v>10</v>
      </c>
      <c r="U59" s="52">
        <v>0</v>
      </c>
      <c r="V59" s="52">
        <f>10+5</f>
        <v>15</v>
      </c>
      <c r="W59" s="52">
        <v>0</v>
      </c>
      <c r="X59" s="52">
        <v>0</v>
      </c>
      <c r="Y59" s="52">
        <v>0</v>
      </c>
      <c r="Z59" s="52">
        <v>0</v>
      </c>
      <c r="AA59" s="52">
        <v>0</v>
      </c>
      <c r="AB59" s="52">
        <v>0</v>
      </c>
      <c r="AC59" s="52">
        <v>0</v>
      </c>
      <c r="AD59" s="36">
        <f t="shared" si="0"/>
        <v>640</v>
      </c>
      <c r="AE59" s="53">
        <v>300</v>
      </c>
      <c r="AF59" s="36">
        <f t="shared" si="95"/>
        <v>940</v>
      </c>
      <c r="AG59" s="54">
        <f t="shared" si="96"/>
        <v>0.65277777777777779</v>
      </c>
      <c r="AH59" s="35">
        <f t="shared" si="97"/>
        <v>0.31914893617021278</v>
      </c>
      <c r="AI59" s="36">
        <v>66440</v>
      </c>
      <c r="AJ59" s="49">
        <v>21</v>
      </c>
      <c r="AK59" s="49">
        <v>1010</v>
      </c>
      <c r="AL59" s="36">
        <f t="shared" si="4"/>
        <v>67104.399999999994</v>
      </c>
      <c r="AM59" s="29">
        <v>1487.7</v>
      </c>
      <c r="AN59" s="55">
        <v>6</v>
      </c>
      <c r="AO59" s="133">
        <v>0</v>
      </c>
      <c r="AP59" s="133">
        <f>158+32+264</f>
        <v>454</v>
      </c>
      <c r="AQ59" s="133">
        <v>0</v>
      </c>
      <c r="AR59" s="133">
        <v>0</v>
      </c>
      <c r="AS59" s="133">
        <v>0</v>
      </c>
      <c r="AT59" s="133">
        <v>28</v>
      </c>
      <c r="AU59" s="133">
        <f>27+308</f>
        <v>335</v>
      </c>
      <c r="AV59" s="57">
        <f t="shared" si="5"/>
        <v>817</v>
      </c>
      <c r="AW59" s="37">
        <f t="shared" si="6"/>
        <v>1562.1000000000001</v>
      </c>
      <c r="AX59" s="58">
        <v>0</v>
      </c>
      <c r="AY59" s="58">
        <v>0</v>
      </c>
      <c r="AZ59" s="36">
        <v>0</v>
      </c>
      <c r="BA59" s="36">
        <v>0</v>
      </c>
      <c r="BB59" s="38">
        <v>0</v>
      </c>
      <c r="BC59" s="56">
        <v>0</v>
      </c>
      <c r="BD59" s="133">
        <f>120+24+186</f>
        <v>330</v>
      </c>
      <c r="BE59" s="53">
        <v>0</v>
      </c>
      <c r="BF59" s="53">
        <v>0</v>
      </c>
      <c r="BG59" s="53">
        <v>0</v>
      </c>
      <c r="BH59" s="133">
        <v>23</v>
      </c>
      <c r="BI59" s="133">
        <f>17+199</f>
        <v>216</v>
      </c>
      <c r="BJ59" s="57">
        <f t="shared" si="7"/>
        <v>569</v>
      </c>
      <c r="BK59" s="159">
        <v>53542</v>
      </c>
      <c r="BL59" s="38">
        <f t="shared" si="71"/>
        <v>23.029944845741532</v>
      </c>
      <c r="BM59" s="132">
        <f t="shared" si="72"/>
        <v>1010</v>
      </c>
      <c r="BN59" s="59">
        <f t="shared" si="73"/>
        <v>54077.42</v>
      </c>
      <c r="BO59" s="158">
        <f>1445-199.6</f>
        <v>1245.4000000000001</v>
      </c>
      <c r="BP59" s="58">
        <v>0</v>
      </c>
      <c r="BQ59" s="58">
        <v>0</v>
      </c>
      <c r="BR59" s="133">
        <f t="shared" si="83"/>
        <v>0</v>
      </c>
      <c r="BS59" s="133">
        <f t="shared" si="84"/>
        <v>248</v>
      </c>
      <c r="BT59" s="58">
        <f t="shared" si="85"/>
        <v>248</v>
      </c>
      <c r="BU59" s="38">
        <f t="shared" si="92"/>
        <v>178.47333333333333</v>
      </c>
      <c r="BV59" s="38">
        <f t="shared" si="93"/>
        <v>56.959574468085108</v>
      </c>
      <c r="BW59" s="36">
        <f t="shared" si="86"/>
        <v>12898</v>
      </c>
      <c r="BX59" s="35">
        <f t="shared" si="87"/>
        <v>0.24089499831907663</v>
      </c>
      <c r="BY59" s="59">
        <f t="shared" si="88"/>
        <v>13026.979999999996</v>
      </c>
      <c r="BZ59" s="35">
        <f t="shared" si="89"/>
        <v>0.24089499831907654</v>
      </c>
      <c r="CA59" s="38">
        <f t="shared" si="90"/>
        <v>316.70000000000005</v>
      </c>
      <c r="CB59" s="35">
        <f t="shared" si="91"/>
        <v>0.25429580857555806</v>
      </c>
      <c r="CC59" s="38">
        <v>0</v>
      </c>
      <c r="CD59" s="38">
        <v>0</v>
      </c>
      <c r="CE59" s="60" t="s">
        <v>301</v>
      </c>
      <c r="CF59" s="146">
        <f t="shared" si="49"/>
        <v>4.5860176021711094</v>
      </c>
      <c r="CG59" s="157" t="s">
        <v>132</v>
      </c>
      <c r="CH59" s="49">
        <v>4</v>
      </c>
      <c r="CI59" s="160">
        <v>3500</v>
      </c>
      <c r="CJ59" s="161">
        <f t="shared" si="94"/>
        <v>-9398</v>
      </c>
      <c r="CK59" s="157" t="str" cm="1">
        <f t="array" ref="CK59">_xlfn.IFS(CJ59&gt;0,"CUMPLE",CJ59&lt;0,"NO CUMPLE",CJ59="","")</f>
        <v>NO CUMPLE</v>
      </c>
      <c r="CL59" s="184">
        <v>46111</v>
      </c>
      <c r="CM59" s="49" t="str" cm="1">
        <f t="array" ref="CM59">_xlfn.IFS(CL59-C59 &gt; 0,"CUMPLE",CL59-C59 &lt; 0,"NO CUMPLE")</f>
        <v>NO CUMPLE</v>
      </c>
      <c r="CN59" s="132">
        <v>61500</v>
      </c>
      <c r="CO59" s="132">
        <f t="shared" si="46"/>
        <v>-7958</v>
      </c>
      <c r="CP59" s="49">
        <v>1348</v>
      </c>
      <c r="CQ59" s="193" t="s">
        <v>147</v>
      </c>
      <c r="CR59" s="193" t="s">
        <v>146</v>
      </c>
    </row>
    <row r="60" spans="1:96" s="61" customFormat="1" ht="21.75" customHeight="1" x14ac:dyDescent="0.25">
      <c r="A60" s="47" t="s">
        <v>302</v>
      </c>
      <c r="B60" s="34" t="s">
        <v>196</v>
      </c>
      <c r="C60" s="31">
        <v>46139</v>
      </c>
      <c r="D60" s="48" t="str">
        <f>IFERROR(VLOOKUP($A60,Hoja3!$A$3:$F$6000,2,FALSE),"")</f>
        <v>TXPCPF023B003</v>
      </c>
      <c r="E60" s="64">
        <v>16591</v>
      </c>
      <c r="F60" s="134" t="str">
        <f>IFERROR(VLOOKUP($A60,Hoja3!$A$3:$F$6000,6,FALSE),"")</f>
        <v>CORTE</v>
      </c>
      <c r="G60" s="49">
        <v>1</v>
      </c>
      <c r="H60" s="48" t="str">
        <f>IFERROR(VLOOKUP($A60,Hoja3!$A$3:$F$6000,5,FALSE),"")</f>
        <v>CX</v>
      </c>
      <c r="I60" s="135" t="str">
        <f>IFERROR(VLOOKUP($A60,Hoja3!$A$3:$F$6000,3,FALSE),"")</f>
        <v xml:space="preserve">PEPSI-COLA VENEZUELA, C.A. </v>
      </c>
      <c r="J60" s="50" t="str">
        <f>IFERROR(VLOOKUP($A60,Hoja3!$A$3:$F$6000,4,FALSE),"")</f>
        <v>ETIQUETA IMPRESA PEPSI FREE 1,5 L</v>
      </c>
      <c r="K60" s="51">
        <v>360</v>
      </c>
      <c r="L60" s="52">
        <v>0</v>
      </c>
      <c r="M60" s="52">
        <v>0</v>
      </c>
      <c r="N60" s="52">
        <v>0</v>
      </c>
      <c r="O60" s="52">
        <v>0</v>
      </c>
      <c r="P60" s="52">
        <v>0</v>
      </c>
      <c r="Q60" s="52">
        <v>0</v>
      </c>
      <c r="R60" s="52">
        <v>0</v>
      </c>
      <c r="S60" s="52">
        <f>20+20</f>
        <v>40</v>
      </c>
      <c r="T60" s="52">
        <v>0</v>
      </c>
      <c r="U60" s="52">
        <v>0</v>
      </c>
      <c r="V60" s="52">
        <v>0</v>
      </c>
      <c r="W60" s="52">
        <v>0</v>
      </c>
      <c r="X60" s="52">
        <v>0</v>
      </c>
      <c r="Y60" s="52">
        <v>0</v>
      </c>
      <c r="Z60" s="52">
        <v>0</v>
      </c>
      <c r="AA60" s="52">
        <v>0</v>
      </c>
      <c r="AB60" s="52">
        <v>0</v>
      </c>
      <c r="AC60" s="52">
        <v>0</v>
      </c>
      <c r="AD60" s="36">
        <f t="shared" si="0"/>
        <v>40</v>
      </c>
      <c r="AE60" s="53">
        <v>90</v>
      </c>
      <c r="AF60" s="36">
        <f t="shared" si="95"/>
        <v>130</v>
      </c>
      <c r="AG60" s="54">
        <f t="shared" si="96"/>
        <v>9.0277777777777776E-2</v>
      </c>
      <c r="AH60" s="35">
        <f t="shared" si="97"/>
        <v>0.69230769230769229</v>
      </c>
      <c r="AI60" s="36">
        <v>17016</v>
      </c>
      <c r="AJ60" s="49">
        <v>21</v>
      </c>
      <c r="AK60" s="49">
        <v>1010</v>
      </c>
      <c r="AL60" s="36">
        <f t="shared" si="4"/>
        <v>17186.16</v>
      </c>
      <c r="AM60" s="29">
        <v>359.8</v>
      </c>
      <c r="AN60" s="55">
        <v>6</v>
      </c>
      <c r="AO60" s="133">
        <v>0</v>
      </c>
      <c r="AP60" s="133">
        <f>120+24+186</f>
        <v>330</v>
      </c>
      <c r="AQ60" s="133">
        <v>0</v>
      </c>
      <c r="AR60" s="133">
        <v>0</v>
      </c>
      <c r="AS60" s="133">
        <v>0</v>
      </c>
      <c r="AT60" s="133">
        <v>23</v>
      </c>
      <c r="AU60" s="133">
        <f>17+199</f>
        <v>216</v>
      </c>
      <c r="AV60" s="57">
        <f t="shared" si="5"/>
        <v>569</v>
      </c>
      <c r="AW60" s="37">
        <f t="shared" si="6"/>
        <v>379.6</v>
      </c>
      <c r="AX60" s="58">
        <v>0</v>
      </c>
      <c r="AY60" s="58">
        <v>0</v>
      </c>
      <c r="AZ60" s="36">
        <v>0</v>
      </c>
      <c r="BA60" s="36">
        <v>0</v>
      </c>
      <c r="BB60" s="38">
        <v>0</v>
      </c>
      <c r="BC60" s="56">
        <v>0</v>
      </c>
      <c r="BD60" s="133">
        <f>110+22+165</f>
        <v>297</v>
      </c>
      <c r="BE60" s="53">
        <v>0</v>
      </c>
      <c r="BF60" s="53">
        <v>0</v>
      </c>
      <c r="BG60" s="53">
        <v>0</v>
      </c>
      <c r="BH60" s="133">
        <v>21</v>
      </c>
      <c r="BI60" s="133">
        <f>15+170</f>
        <v>185</v>
      </c>
      <c r="BJ60" s="57">
        <f t="shared" si="7"/>
        <v>503</v>
      </c>
      <c r="BK60" s="159">
        <v>16000</v>
      </c>
      <c r="BL60" s="38">
        <f t="shared" si="71"/>
        <v>22.153465346534652</v>
      </c>
      <c r="BM60" s="132">
        <f t="shared" si="72"/>
        <v>1010</v>
      </c>
      <c r="BN60" s="59">
        <f t="shared" si="73"/>
        <v>16160</v>
      </c>
      <c r="BO60" s="158">
        <v>358</v>
      </c>
      <c r="BP60" s="58">
        <v>0</v>
      </c>
      <c r="BQ60" s="58">
        <v>0</v>
      </c>
      <c r="BR60" s="133">
        <f t="shared" ref="BR60:BR62" si="98">AO60-BC60</f>
        <v>0</v>
      </c>
      <c r="BS60" s="133">
        <f t="shared" ref="BS60:BS62" si="99">(AP60+AQ60+AR60+AS60+AT60+AU60)-(BD60+BE60+BF60+BG60+BH60+BI60)</f>
        <v>66</v>
      </c>
      <c r="BT60" s="58">
        <f t="shared" ref="BT60:BT62" si="100">BR60+BS60</f>
        <v>66</v>
      </c>
      <c r="BU60" s="38">
        <f t="shared" si="92"/>
        <v>177.77777777777777</v>
      </c>
      <c r="BV60" s="38">
        <f t="shared" si="93"/>
        <v>123.07692307692308</v>
      </c>
      <c r="BW60" s="36">
        <f t="shared" si="86"/>
        <v>1016</v>
      </c>
      <c r="BX60" s="35">
        <f t="shared" si="87"/>
        <v>6.3500000000000001E-2</v>
      </c>
      <c r="BY60" s="59">
        <f t="shared" si="88"/>
        <v>1026.1599999999999</v>
      </c>
      <c r="BZ60" s="35">
        <f t="shared" si="89"/>
        <v>6.3499999999999987E-2</v>
      </c>
      <c r="CA60" s="38">
        <f t="shared" si="90"/>
        <v>21.600000000000023</v>
      </c>
      <c r="CB60" s="35">
        <f t="shared" si="91"/>
        <v>6.0335195530726318E-2</v>
      </c>
      <c r="CC60" s="38">
        <v>0</v>
      </c>
      <c r="CD60" s="38">
        <v>0</v>
      </c>
      <c r="CE60" s="60" t="s">
        <v>303</v>
      </c>
      <c r="CF60" s="146">
        <f t="shared" si="49"/>
        <v>4.0841584158415838</v>
      </c>
      <c r="CG60" s="157" t="s">
        <v>132</v>
      </c>
      <c r="CH60" s="49">
        <v>0</v>
      </c>
      <c r="CI60" s="160">
        <v>3500</v>
      </c>
      <c r="CJ60" s="161">
        <f t="shared" si="94"/>
        <v>2484</v>
      </c>
      <c r="CK60" s="157" t="str" cm="1">
        <f t="array" ref="CK60">_xlfn.IFS(CJ60&gt;0,"CUMPLE",CJ60&lt;0,"NO CUMPLE",CJ60="","")</f>
        <v>CUMPLE</v>
      </c>
      <c r="CL60" s="184">
        <v>46111</v>
      </c>
      <c r="CM60" s="49" t="str" cm="1">
        <f t="array" ref="CM60">_xlfn.IFS(CL60-C60 &gt; 0,"CUMPLE",CL60-C60 &lt; 0,"NO CUMPLE")</f>
        <v>NO CUMPLE</v>
      </c>
      <c r="CN60" s="132">
        <v>16000</v>
      </c>
      <c r="CO60" s="132">
        <f t="shared" si="46"/>
        <v>0</v>
      </c>
      <c r="CP60" s="49">
        <v>0</v>
      </c>
      <c r="CQ60" s="193" t="s">
        <v>147</v>
      </c>
      <c r="CR60" s="193" t="s">
        <v>146</v>
      </c>
    </row>
    <row r="61" spans="1:96" s="61" customFormat="1" ht="21.75" customHeight="1" x14ac:dyDescent="0.25">
      <c r="A61" s="47" t="s">
        <v>305</v>
      </c>
      <c r="B61" s="34" t="s">
        <v>196</v>
      </c>
      <c r="C61" s="31">
        <v>46140</v>
      </c>
      <c r="D61" s="48" t="str">
        <f>IFERROR(VLOOKUP($A61,Hoja3!$A$3:$F$6000,2,FALSE),"")</f>
        <v>TXPCEP023B003</v>
      </c>
      <c r="E61" s="64">
        <v>16575</v>
      </c>
      <c r="F61" s="134" t="str">
        <f>IFERROR(VLOOKUP($A61,Hoja3!$A$3:$F$6000,6,FALSE),"")</f>
        <v>CORTE</v>
      </c>
      <c r="G61" s="49">
        <v>1</v>
      </c>
      <c r="H61" s="48" t="str">
        <f>IFERROR(VLOOKUP($A61,Hoja3!$A$3:$F$6000,5,FALSE),"")</f>
        <v>CX</v>
      </c>
      <c r="I61" s="135" t="str">
        <f>IFERROR(VLOOKUP($A61,Hoja3!$A$3:$F$6000,3,FALSE),"")</f>
        <v xml:space="preserve">PEPSI-COLA VENEZUELA, C.A. </v>
      </c>
      <c r="J61" s="50" t="str">
        <f>IFERROR(VLOOKUP($A61,Hoja3!$A$3:$F$6000,4,FALSE),"")</f>
        <v>ETIQUETA IMPRESA PEPSI FREE 1 L</v>
      </c>
      <c r="K61" s="51">
        <v>3900</v>
      </c>
      <c r="L61" s="52">
        <f>15+20</f>
        <v>35</v>
      </c>
      <c r="M61" s="52">
        <v>0</v>
      </c>
      <c r="N61" s="52">
        <f>25+15</f>
        <v>40</v>
      </c>
      <c r="O61" s="52">
        <v>20</v>
      </c>
      <c r="P61" s="52">
        <f>25+20+10+20</f>
        <v>75</v>
      </c>
      <c r="Q61" s="52">
        <v>0</v>
      </c>
      <c r="R61" s="52">
        <v>0</v>
      </c>
      <c r="S61" s="52">
        <f>15+10+10+20+15+15+15+15</f>
        <v>115</v>
      </c>
      <c r="T61" s="52">
        <v>0</v>
      </c>
      <c r="U61" s="52">
        <v>0</v>
      </c>
      <c r="V61" s="52">
        <v>5</v>
      </c>
      <c r="W61" s="52">
        <v>0</v>
      </c>
      <c r="X61" s="52">
        <f>35+32+50</f>
        <v>117</v>
      </c>
      <c r="Y61" s="52">
        <v>0</v>
      </c>
      <c r="Z61" s="52">
        <v>0</v>
      </c>
      <c r="AA61" s="52">
        <v>0</v>
      </c>
      <c r="AB61" s="52">
        <v>0</v>
      </c>
      <c r="AC61" s="52">
        <v>0</v>
      </c>
      <c r="AD61" s="36">
        <f t="shared" si="0"/>
        <v>407</v>
      </c>
      <c r="AE61" s="53">
        <v>918</v>
      </c>
      <c r="AF61" s="36">
        <f t="shared" si="95"/>
        <v>1325</v>
      </c>
      <c r="AG61" s="54">
        <f t="shared" si="96"/>
        <v>0.92013888888888884</v>
      </c>
      <c r="AH61" s="35">
        <f t="shared" si="97"/>
        <v>0.69283018867924528</v>
      </c>
      <c r="AI61" s="36">
        <v>172650</v>
      </c>
      <c r="AJ61" s="49">
        <v>21</v>
      </c>
      <c r="AK61" s="49">
        <v>1010</v>
      </c>
      <c r="AL61" s="36">
        <f t="shared" si="4"/>
        <v>174376.5</v>
      </c>
      <c r="AM61" s="29">
        <v>3845</v>
      </c>
      <c r="AN61" s="55">
        <v>6</v>
      </c>
      <c r="AO61" s="133">
        <v>0</v>
      </c>
      <c r="AP61" s="133">
        <f>308+22+377</f>
        <v>707</v>
      </c>
      <c r="AQ61" s="133">
        <v>0</v>
      </c>
      <c r="AR61" s="133">
        <v>0</v>
      </c>
      <c r="AS61" s="133">
        <v>0</v>
      </c>
      <c r="AT61" s="133">
        <v>21</v>
      </c>
      <c r="AU61" s="133">
        <f>28+255</f>
        <v>283</v>
      </c>
      <c r="AV61" s="57">
        <f t="shared" si="5"/>
        <v>1011</v>
      </c>
      <c r="AW61" s="37">
        <f t="shared" si="6"/>
        <v>4015.4</v>
      </c>
      <c r="AX61" s="58">
        <v>0</v>
      </c>
      <c r="AY61" s="58">
        <v>0</v>
      </c>
      <c r="AZ61" s="36">
        <v>0</v>
      </c>
      <c r="BA61" s="36">
        <v>0</v>
      </c>
      <c r="BB61" s="38">
        <v>0</v>
      </c>
      <c r="BC61" s="56">
        <v>0</v>
      </c>
      <c r="BD61" s="133">
        <f>173+14+130</f>
        <v>317</v>
      </c>
      <c r="BE61" s="53">
        <v>0</v>
      </c>
      <c r="BF61" s="53">
        <v>0</v>
      </c>
      <c r="BG61" s="53">
        <v>0</v>
      </c>
      <c r="BH61" s="133">
        <v>13</v>
      </c>
      <c r="BI61" s="133">
        <f>14+99</f>
        <v>113</v>
      </c>
      <c r="BJ61" s="57">
        <f t="shared" si="7"/>
        <v>443</v>
      </c>
      <c r="BK61" s="159">
        <v>167379</v>
      </c>
      <c r="BL61" s="38">
        <f t="shared" si="71"/>
        <v>22.70000986082513</v>
      </c>
      <c r="BM61" s="132">
        <f t="shared" si="72"/>
        <v>1010</v>
      </c>
      <c r="BN61" s="59">
        <f t="shared" si="73"/>
        <v>169052.79</v>
      </c>
      <c r="BO61" s="158">
        <f>3925.7-88.2</f>
        <v>3837.5</v>
      </c>
      <c r="BP61" s="58">
        <v>0</v>
      </c>
      <c r="BQ61" s="58">
        <v>0</v>
      </c>
      <c r="BR61" s="133">
        <f t="shared" si="98"/>
        <v>0</v>
      </c>
      <c r="BS61" s="133">
        <f t="shared" si="99"/>
        <v>568</v>
      </c>
      <c r="BT61" s="58">
        <f t="shared" si="100"/>
        <v>568</v>
      </c>
      <c r="BU61" s="38">
        <f t="shared" si="92"/>
        <v>182.33006535947712</v>
      </c>
      <c r="BV61" s="38">
        <f t="shared" si="93"/>
        <v>126.32377358490567</v>
      </c>
      <c r="BW61" s="36">
        <f t="shared" si="86"/>
        <v>5271</v>
      </c>
      <c r="BX61" s="35">
        <f t="shared" si="87"/>
        <v>3.1491405731901852E-2</v>
      </c>
      <c r="BY61" s="59">
        <f t="shared" si="88"/>
        <v>5323.7099999999919</v>
      </c>
      <c r="BZ61" s="35">
        <f t="shared" si="89"/>
        <v>3.1491405731901803E-2</v>
      </c>
      <c r="CA61" s="38">
        <f t="shared" si="90"/>
        <v>177.90000000000009</v>
      </c>
      <c r="CB61" s="35">
        <f t="shared" si="91"/>
        <v>4.6358306188925107E-2</v>
      </c>
      <c r="CC61" s="38">
        <v>0</v>
      </c>
      <c r="CD61" s="38">
        <v>0</v>
      </c>
      <c r="CE61" s="60" t="s">
        <v>303</v>
      </c>
      <c r="CF61" s="146">
        <f t="shared" si="49"/>
        <v>3.3598972250029115</v>
      </c>
      <c r="CG61" s="157" t="s">
        <v>132</v>
      </c>
      <c r="CH61" s="49">
        <v>4</v>
      </c>
      <c r="CI61" s="160">
        <v>3500</v>
      </c>
      <c r="CJ61" s="161">
        <f t="shared" si="94"/>
        <v>-1771</v>
      </c>
      <c r="CK61" s="157" t="str" cm="1">
        <f t="array" ref="CK61">_xlfn.IFS(CJ61&gt;0,"CUMPLE",CJ61&lt;0,"NO CUMPLE",CJ61="","")</f>
        <v>NO CUMPLE</v>
      </c>
      <c r="CL61" s="184">
        <v>46111</v>
      </c>
      <c r="CM61" s="49" t="str" cm="1">
        <f t="array" ref="CM61">_xlfn.IFS(CL61-C61 &gt; 0,"CUMPLE",CL61-C61 &lt; 0,"NO CUMPLE")</f>
        <v>NO CUMPLE</v>
      </c>
      <c r="CN61" s="132">
        <v>171000</v>
      </c>
      <c r="CO61" s="132">
        <f t="shared" si="46"/>
        <v>-3621</v>
      </c>
      <c r="CP61" s="49">
        <v>895</v>
      </c>
      <c r="CQ61" s="193" t="s">
        <v>157</v>
      </c>
      <c r="CR61" s="193" t="s">
        <v>306</v>
      </c>
    </row>
    <row r="62" spans="1:96" s="61" customFormat="1" ht="21.75" customHeight="1" x14ac:dyDescent="0.25">
      <c r="A62" s="47" t="s">
        <v>309</v>
      </c>
      <c r="B62" s="34" t="s">
        <v>196</v>
      </c>
      <c r="C62" s="31">
        <v>46141</v>
      </c>
      <c r="D62" s="48" t="str">
        <f>IFERROR(VLOOKUP($A62,Hoja3!$A$3:$F$6000,2,FALSE),"")</f>
        <v>TXPCEP023B003</v>
      </c>
      <c r="E62" s="64">
        <v>16586</v>
      </c>
      <c r="F62" s="134" t="str">
        <f>IFERROR(VLOOKUP($A62,Hoja3!$A$3:$F$6000,6,FALSE),"")</f>
        <v>CORTE</v>
      </c>
      <c r="G62" s="49">
        <v>1</v>
      </c>
      <c r="H62" s="48" t="str">
        <f>IFERROR(VLOOKUP($A62,Hoja3!$A$3:$F$6000,5,FALSE),"")</f>
        <v>CX</v>
      </c>
      <c r="I62" s="135" t="str">
        <f>IFERROR(VLOOKUP($A62,Hoja3!$A$3:$F$6000,3,FALSE),"")</f>
        <v xml:space="preserve">PEPSI-COLA VENEZUELA, C.A. </v>
      </c>
      <c r="J62" s="50" t="str">
        <f>IFERROR(VLOOKUP($A62,Hoja3!$A$3:$F$6000,4,FALSE),"")</f>
        <v>ETIQUETA IMPRESA PEPSI FREE 1 L</v>
      </c>
      <c r="K62" s="51">
        <v>1200</v>
      </c>
      <c r="L62" s="52">
        <v>0</v>
      </c>
      <c r="M62" s="52">
        <v>0</v>
      </c>
      <c r="N62" s="52">
        <v>0</v>
      </c>
      <c r="O62" s="52">
        <v>0</v>
      </c>
      <c r="P62" s="52">
        <v>0</v>
      </c>
      <c r="Q62" s="52">
        <v>0</v>
      </c>
      <c r="R62" s="52">
        <v>0</v>
      </c>
      <c r="S62" s="52">
        <f>25+10+15+10</f>
        <v>60</v>
      </c>
      <c r="T62" s="52">
        <v>0</v>
      </c>
      <c r="U62" s="52">
        <v>0</v>
      </c>
      <c r="V62" s="52">
        <v>0</v>
      </c>
      <c r="W62" s="52">
        <v>0</v>
      </c>
      <c r="X62" s="52">
        <v>0</v>
      </c>
      <c r="Y62" s="52">
        <v>0</v>
      </c>
      <c r="Z62" s="52">
        <v>0</v>
      </c>
      <c r="AA62" s="52">
        <v>0</v>
      </c>
      <c r="AB62" s="52">
        <v>0</v>
      </c>
      <c r="AC62" s="52">
        <v>0</v>
      </c>
      <c r="AD62" s="36">
        <f t="shared" si="0"/>
        <v>60</v>
      </c>
      <c r="AE62" s="53">
        <v>315</v>
      </c>
      <c r="AF62" s="36">
        <f t="shared" ref="AF62:AF66" si="101">SUM(AD62:AE62)</f>
        <v>375</v>
      </c>
      <c r="AG62" s="54">
        <f t="shared" ref="AG62:AG66" si="102">AF62/(60*24)</f>
        <v>0.26041666666666669</v>
      </c>
      <c r="AH62" s="35">
        <f t="shared" ref="AH62:AH66" si="103">IFERROR(AE62/AF62,0)</f>
        <v>0.84</v>
      </c>
      <c r="AI62" s="36">
        <v>54350</v>
      </c>
      <c r="AJ62" s="49">
        <v>21</v>
      </c>
      <c r="AK62" s="49">
        <v>1010</v>
      </c>
      <c r="AL62" s="36">
        <f t="shared" si="4"/>
        <v>54893.5</v>
      </c>
      <c r="AM62" s="29">
        <v>1233</v>
      </c>
      <c r="AN62" s="55">
        <v>6</v>
      </c>
      <c r="AO62" s="133">
        <v>0</v>
      </c>
      <c r="AP62" s="133">
        <f>173+14+130</f>
        <v>317</v>
      </c>
      <c r="AQ62" s="133">
        <v>0</v>
      </c>
      <c r="AR62" s="133">
        <v>0</v>
      </c>
      <c r="AS62" s="133">
        <v>0</v>
      </c>
      <c r="AT62" s="133">
        <v>13</v>
      </c>
      <c r="AU62" s="133">
        <f>14+99</f>
        <v>113</v>
      </c>
      <c r="AV62" s="57">
        <f t="shared" si="5"/>
        <v>443</v>
      </c>
      <c r="AW62" s="37">
        <f t="shared" si="6"/>
        <v>1286.7</v>
      </c>
      <c r="AX62" s="58">
        <v>0</v>
      </c>
      <c r="AY62" s="58">
        <v>0</v>
      </c>
      <c r="AZ62" s="36">
        <v>0</v>
      </c>
      <c r="BA62" s="36">
        <v>0</v>
      </c>
      <c r="BB62" s="38">
        <v>0</v>
      </c>
      <c r="BC62" s="56">
        <v>0</v>
      </c>
      <c r="BD62" s="133">
        <f>130+12+52</f>
        <v>194</v>
      </c>
      <c r="BE62" s="53">
        <v>0</v>
      </c>
      <c r="BF62" s="53">
        <v>0</v>
      </c>
      <c r="BG62" s="53">
        <v>0</v>
      </c>
      <c r="BH62" s="133">
        <v>10</v>
      </c>
      <c r="BI62" s="133">
        <f>10+50</f>
        <v>60</v>
      </c>
      <c r="BJ62" s="57">
        <f t="shared" si="7"/>
        <v>264</v>
      </c>
      <c r="BK62" s="159">
        <v>52922</v>
      </c>
      <c r="BL62" s="38">
        <f t="shared" si="71"/>
        <v>23.000410467712424</v>
      </c>
      <c r="BM62" s="132">
        <f t="shared" si="72"/>
        <v>1010</v>
      </c>
      <c r="BN62" s="59">
        <f t="shared" si="73"/>
        <v>53451.22</v>
      </c>
      <c r="BO62" s="158">
        <f>1262.3-32.9</f>
        <v>1229.3999999999999</v>
      </c>
      <c r="BP62" s="58">
        <v>0</v>
      </c>
      <c r="BQ62" s="58">
        <v>0</v>
      </c>
      <c r="BR62" s="133">
        <f t="shared" si="98"/>
        <v>0</v>
      </c>
      <c r="BS62" s="133">
        <f t="shared" si="99"/>
        <v>179</v>
      </c>
      <c r="BT62" s="58">
        <f t="shared" si="100"/>
        <v>179</v>
      </c>
      <c r="BU62" s="38">
        <f t="shared" si="92"/>
        <v>168.0063492063492</v>
      </c>
      <c r="BV62" s="38">
        <f t="shared" si="93"/>
        <v>141.12533333333334</v>
      </c>
      <c r="BW62" s="36">
        <f t="shared" si="86"/>
        <v>1428</v>
      </c>
      <c r="BX62" s="35">
        <f t="shared" si="87"/>
        <v>2.698310721439099E-2</v>
      </c>
      <c r="BY62" s="59">
        <f t="shared" si="88"/>
        <v>1442.2799999999988</v>
      </c>
      <c r="BZ62" s="35">
        <f t="shared" si="89"/>
        <v>2.6983107214390969E-2</v>
      </c>
      <c r="CA62" s="38">
        <f t="shared" si="90"/>
        <v>57.300000000000182</v>
      </c>
      <c r="CB62" s="35">
        <f t="shared" si="91"/>
        <v>4.6608101512933292E-2</v>
      </c>
      <c r="CC62" s="38">
        <v>0</v>
      </c>
      <c r="CD62" s="38">
        <v>0</v>
      </c>
      <c r="CE62" s="60" t="s">
        <v>310</v>
      </c>
      <c r="CF62" s="146">
        <f t="shared" si="49"/>
        <v>3.3488477905649301</v>
      </c>
      <c r="CG62" s="157" t="s">
        <v>132</v>
      </c>
      <c r="CH62" s="49">
        <v>0</v>
      </c>
      <c r="CI62" s="160">
        <v>3500</v>
      </c>
      <c r="CJ62" s="161">
        <f t="shared" si="94"/>
        <v>2072</v>
      </c>
      <c r="CK62" s="157" t="str" cm="1">
        <f t="array" ref="CK62">_xlfn.IFS(CJ62&gt;0,"CUMPLE",CJ62&lt;0,"NO CUMPLE",CJ62="","")</f>
        <v>CUMPLE</v>
      </c>
      <c r="CL62" s="184">
        <v>46111</v>
      </c>
      <c r="CM62" s="49" t="str" cm="1">
        <f t="array" ref="CM62">_xlfn.IFS(CL62-C62 &gt; 0,"CUMPLE",CL62-C62 &lt; 0,"NO CUMPLE")</f>
        <v>NO CUMPLE</v>
      </c>
      <c r="CN62" s="132">
        <v>54000</v>
      </c>
      <c r="CO62" s="132">
        <f t="shared" si="46"/>
        <v>-1078</v>
      </c>
      <c r="CP62" s="49">
        <v>0</v>
      </c>
      <c r="CQ62" s="193" t="s">
        <v>157</v>
      </c>
      <c r="CR62" s="193" t="s">
        <v>306</v>
      </c>
    </row>
    <row r="63" spans="1:96" s="61" customFormat="1" ht="21.75" customHeight="1" x14ac:dyDescent="0.25">
      <c r="A63" s="47" t="s">
        <v>312</v>
      </c>
      <c r="B63" s="34" t="s">
        <v>196</v>
      </c>
      <c r="C63" s="31">
        <v>46141</v>
      </c>
      <c r="D63" s="48" t="str">
        <f>IFERROR(VLOOKUP($A63,Hoja3!$A$3:$F$6000,2,FALSE),"")</f>
        <v>TMPRSC094A001</v>
      </c>
      <c r="E63" s="64" t="s">
        <v>313</v>
      </c>
      <c r="F63" s="134" t="str">
        <f>IFERROR(VLOOKUP($A63,Hoja3!$A$3:$F$6000,6,FALSE),"")</f>
        <v>LAMINACION</v>
      </c>
      <c r="G63" s="49">
        <v>1</v>
      </c>
      <c r="H63" s="48" t="str">
        <f>IFERROR(VLOOKUP($A63,Hoja3!$A$3:$F$6000,5,FALSE),"")</f>
        <v>MCL</v>
      </c>
      <c r="I63" s="135" t="str">
        <f>IFERROR(VLOOKUP($A63,Hoja3!$A$3:$F$6000,3,FALSE),"")</f>
        <v xml:space="preserve">COMPAÑÍA ANONIMA PRODUCTOS RONAVA </v>
      </c>
      <c r="J63" s="50" t="str">
        <f>IFERROR(VLOOKUP($A63,Hoja3!$A$3:$F$6000,4,FALSE),"")</f>
        <v>LAMINACION IMPRESA SACHET COLAYTE 69,57(120*160)</v>
      </c>
      <c r="K63" s="51">
        <v>850</v>
      </c>
      <c r="L63" s="52">
        <f>25+30+20</f>
        <v>75</v>
      </c>
      <c r="M63" s="52">
        <v>0</v>
      </c>
      <c r="N63" s="52">
        <v>60</v>
      </c>
      <c r="O63" s="52">
        <v>20</v>
      </c>
      <c r="P63" s="52">
        <v>0</v>
      </c>
      <c r="Q63" s="52">
        <v>0</v>
      </c>
      <c r="R63" s="52">
        <v>0</v>
      </c>
      <c r="S63" s="52">
        <v>20</v>
      </c>
      <c r="T63" s="52">
        <v>0</v>
      </c>
      <c r="U63" s="52">
        <v>0</v>
      </c>
      <c r="V63" s="52">
        <f>25+20+230</f>
        <v>275</v>
      </c>
      <c r="W63" s="52">
        <v>0</v>
      </c>
      <c r="X63" s="52">
        <f>30+30</f>
        <v>60</v>
      </c>
      <c r="Y63" s="52">
        <v>0</v>
      </c>
      <c r="Z63" s="52">
        <v>0</v>
      </c>
      <c r="AA63" s="52">
        <v>0</v>
      </c>
      <c r="AB63" s="52">
        <v>0</v>
      </c>
      <c r="AC63" s="52">
        <v>0</v>
      </c>
      <c r="AD63" s="36">
        <f t="shared" si="0"/>
        <v>510</v>
      </c>
      <c r="AE63" s="53">
        <v>64.8</v>
      </c>
      <c r="AF63" s="36">
        <f t="shared" si="101"/>
        <v>574.79999999999995</v>
      </c>
      <c r="AG63" s="54">
        <f t="shared" si="102"/>
        <v>0.39916666666666661</v>
      </c>
      <c r="AH63" s="35">
        <f t="shared" si="103"/>
        <v>0.11273486430062631</v>
      </c>
      <c r="AI63" s="36">
        <v>11600</v>
      </c>
      <c r="AJ63" s="49">
        <v>22</v>
      </c>
      <c r="AK63" s="49">
        <v>780</v>
      </c>
      <c r="AL63" s="36">
        <f t="shared" si="4"/>
        <v>9048</v>
      </c>
      <c r="AM63" s="29">
        <v>207</v>
      </c>
      <c r="AN63" s="55">
        <v>4</v>
      </c>
      <c r="AO63" s="133">
        <v>144</v>
      </c>
      <c r="AP63" s="133">
        <v>0</v>
      </c>
      <c r="AQ63" s="133">
        <v>0</v>
      </c>
      <c r="AR63" s="133">
        <v>18</v>
      </c>
      <c r="AS63" s="133">
        <v>17</v>
      </c>
      <c r="AT63" s="133">
        <v>0</v>
      </c>
      <c r="AU63" s="133">
        <v>15</v>
      </c>
      <c r="AV63" s="57">
        <f t="shared" si="5"/>
        <v>194</v>
      </c>
      <c r="AW63" s="37">
        <f t="shared" si="6"/>
        <v>233.5</v>
      </c>
      <c r="AX63" s="58">
        <v>0</v>
      </c>
      <c r="AY63" s="58">
        <v>0</v>
      </c>
      <c r="AZ63" s="36">
        <v>0</v>
      </c>
      <c r="BA63" s="36">
        <v>0</v>
      </c>
      <c r="BB63" s="38">
        <v>0</v>
      </c>
      <c r="BC63" s="56">
        <v>100</v>
      </c>
      <c r="BD63" s="133">
        <v>0</v>
      </c>
      <c r="BE63" s="53">
        <v>0</v>
      </c>
      <c r="BF63" s="53">
        <v>11</v>
      </c>
      <c r="BG63" s="53">
        <v>12</v>
      </c>
      <c r="BH63" s="133">
        <v>0</v>
      </c>
      <c r="BI63" s="133">
        <v>12</v>
      </c>
      <c r="BJ63" s="57">
        <f t="shared" si="7"/>
        <v>135</v>
      </c>
      <c r="BK63" s="159">
        <v>11500</v>
      </c>
      <c r="BL63" s="38">
        <f t="shared" si="71"/>
        <v>24.08026755852843</v>
      </c>
      <c r="BM63" s="132">
        <f t="shared" si="72"/>
        <v>780</v>
      </c>
      <c r="BN63" s="59">
        <f t="shared" si="73"/>
        <v>8970</v>
      </c>
      <c r="BO63" s="158">
        <v>216</v>
      </c>
      <c r="BP63" s="58">
        <v>0</v>
      </c>
      <c r="BQ63" s="58">
        <v>0</v>
      </c>
      <c r="BR63" s="133">
        <f t="shared" ref="BR63:BR67" si="104">AO63-BC63</f>
        <v>44</v>
      </c>
      <c r="BS63" s="133">
        <f t="shared" ref="BS63:BS67" si="105">(AP63+AQ63+AR63+AS63+AT63+AU63)-(BD63+BE63+BF63+BG63+BH63+BI63)</f>
        <v>15</v>
      </c>
      <c r="BT63" s="58">
        <f t="shared" ref="BT63:BT67" si="106">BR63+BS63</f>
        <v>59</v>
      </c>
      <c r="BU63" s="38">
        <f t="shared" si="92"/>
        <v>177.46913580246914</v>
      </c>
      <c r="BV63" s="38">
        <f>IFERROR(+BK63/(AF63),0)</f>
        <v>20.006958942240782</v>
      </c>
      <c r="BW63" s="36">
        <f t="shared" si="86"/>
        <v>100</v>
      </c>
      <c r="BX63" s="35">
        <f t="shared" si="87"/>
        <v>8.6956521739130436E-3</v>
      </c>
      <c r="BY63" s="59">
        <f t="shared" si="88"/>
        <v>78</v>
      </c>
      <c r="BZ63" s="35">
        <f t="shared" si="89"/>
        <v>8.6956521739130436E-3</v>
      </c>
      <c r="CA63" s="38">
        <f t="shared" si="90"/>
        <v>17.5</v>
      </c>
      <c r="CB63" s="35">
        <f t="shared" si="91"/>
        <v>8.1018518518518517E-2</v>
      </c>
      <c r="CC63" s="38">
        <v>0</v>
      </c>
      <c r="CD63" s="38">
        <v>0</v>
      </c>
      <c r="CE63" s="60" t="s">
        <v>314</v>
      </c>
      <c r="CF63" s="146">
        <f t="shared" si="49"/>
        <v>6.5774804905239685</v>
      </c>
      <c r="CG63" s="157" t="s">
        <v>132</v>
      </c>
      <c r="CH63" s="49">
        <v>0</v>
      </c>
      <c r="CI63" s="160">
        <v>3500</v>
      </c>
      <c r="CJ63" s="161">
        <f t="shared" si="94"/>
        <v>3400</v>
      </c>
      <c r="CK63" s="157" t="str" cm="1">
        <f t="array" ref="CK63">_xlfn.IFS(CJ63&gt;0,"CUMPLE",CJ63&lt;0,"NO CUMPLE",CJ63="","")</f>
        <v>CUMPLE</v>
      </c>
      <c r="CL63" s="184">
        <v>46104</v>
      </c>
      <c r="CM63" s="49" t="str" cm="1">
        <f t="array" ref="CM63">_xlfn.IFS(CL63-C63 &gt; 0,"CUMPLE",CL63-C63 &lt; 0,"NO CUMPLE")</f>
        <v>NO CUMPLE</v>
      </c>
      <c r="CN63" s="132">
        <v>11500</v>
      </c>
      <c r="CO63" s="132">
        <f t="shared" si="46"/>
        <v>0</v>
      </c>
      <c r="CP63" s="49">
        <v>0</v>
      </c>
      <c r="CQ63" s="193" t="s">
        <v>147</v>
      </c>
      <c r="CR63" s="193" t="s">
        <v>154</v>
      </c>
    </row>
    <row r="64" spans="1:96" s="61" customFormat="1" ht="21.75" customHeight="1" x14ac:dyDescent="0.25">
      <c r="A64" s="47" t="s">
        <v>315</v>
      </c>
      <c r="B64" s="34" t="s">
        <v>196</v>
      </c>
      <c r="C64" s="31">
        <v>46141</v>
      </c>
      <c r="D64" s="48" t="str">
        <f>IFERROR(VLOOKUP($A64,Hoja3!$A$3:$F$6000,2,FALSE),"")</f>
        <v>TMPRSM094A001</v>
      </c>
      <c r="E64" s="64" t="s">
        <v>316</v>
      </c>
      <c r="F64" s="134" t="str">
        <f>IFERROR(VLOOKUP($A64,Hoja3!$A$3:$F$6000,6,FALSE),"")</f>
        <v>LAMINACION</v>
      </c>
      <c r="G64" s="49">
        <v>1</v>
      </c>
      <c r="H64" s="48" t="str">
        <f>IFERROR(VLOOKUP($A64,Hoja3!$A$3:$F$6000,5,FALSE),"")</f>
        <v>MCL</v>
      </c>
      <c r="I64" s="135" t="str">
        <f>IFERROR(VLOOKUP($A64,Hoja3!$A$3:$F$6000,3,FALSE),"")</f>
        <v xml:space="preserve">COMPAÑÍA ANONIMA PRODUCTOS RONAVA </v>
      </c>
      <c r="J64" s="50" t="str">
        <f>IFERROR(VLOOKUP($A64,Hoja3!$A$3:$F$6000,4,FALSE),"")</f>
        <v>LAMINACION IMPRESA SACHET MILAX 8,5g (120*100)</v>
      </c>
      <c r="K64" s="51">
        <v>800</v>
      </c>
      <c r="L64" s="52">
        <f>25+15</f>
        <v>40</v>
      </c>
      <c r="M64" s="52">
        <v>0</v>
      </c>
      <c r="N64" s="52">
        <v>10</v>
      </c>
      <c r="O64" s="52">
        <v>15</v>
      </c>
      <c r="P64" s="52">
        <v>0</v>
      </c>
      <c r="Q64" s="52">
        <v>0</v>
      </c>
      <c r="R64" s="52">
        <v>0</v>
      </c>
      <c r="S64" s="52">
        <f>20+10+15</f>
        <v>45</v>
      </c>
      <c r="T64" s="52">
        <v>0</v>
      </c>
      <c r="U64" s="52">
        <v>0</v>
      </c>
      <c r="V64" s="52">
        <f>5+15</f>
        <v>20</v>
      </c>
      <c r="W64" s="52">
        <v>0</v>
      </c>
      <c r="X64" s="52">
        <f>30+20</f>
        <v>50</v>
      </c>
      <c r="Y64" s="52">
        <v>0</v>
      </c>
      <c r="Z64" s="52">
        <v>0</v>
      </c>
      <c r="AA64" s="52">
        <v>0</v>
      </c>
      <c r="AB64" s="52">
        <v>0</v>
      </c>
      <c r="AC64" s="52">
        <v>0</v>
      </c>
      <c r="AD64" s="36">
        <f t="shared" si="0"/>
        <v>180</v>
      </c>
      <c r="AE64" s="53">
        <v>45</v>
      </c>
      <c r="AF64" s="36">
        <f t="shared" si="101"/>
        <v>225</v>
      </c>
      <c r="AG64" s="54">
        <f t="shared" si="102"/>
        <v>0.15625</v>
      </c>
      <c r="AH64" s="35">
        <f t="shared" si="103"/>
        <v>0.2</v>
      </c>
      <c r="AI64" s="36">
        <v>13200</v>
      </c>
      <c r="AJ64" s="49">
        <v>22</v>
      </c>
      <c r="AK64" s="49">
        <v>780</v>
      </c>
      <c r="AL64" s="36">
        <f t="shared" si="4"/>
        <v>10296</v>
      </c>
      <c r="AM64" s="29">
        <v>244.5</v>
      </c>
      <c r="AN64" s="55">
        <v>4</v>
      </c>
      <c r="AO64" s="133">
        <v>100</v>
      </c>
      <c r="AP64" s="133">
        <v>0</v>
      </c>
      <c r="AQ64" s="133">
        <v>0</v>
      </c>
      <c r="AR64" s="133">
        <v>11</v>
      </c>
      <c r="AS64" s="133">
        <v>12</v>
      </c>
      <c r="AT64" s="133">
        <v>0</v>
      </c>
      <c r="AU64" s="133">
        <v>12</v>
      </c>
      <c r="AV64" s="57">
        <f t="shared" si="5"/>
        <v>135</v>
      </c>
      <c r="AW64" s="37">
        <f t="shared" si="6"/>
        <v>261.89999999999998</v>
      </c>
      <c r="AX64" s="58">
        <v>0</v>
      </c>
      <c r="AY64" s="58">
        <v>0</v>
      </c>
      <c r="AZ64" s="36">
        <v>0</v>
      </c>
      <c r="BA64" s="36">
        <v>0</v>
      </c>
      <c r="BB64" s="38">
        <v>0</v>
      </c>
      <c r="BC64" s="56">
        <v>70</v>
      </c>
      <c r="BD64" s="133">
        <v>0</v>
      </c>
      <c r="BE64" s="53">
        <v>0</v>
      </c>
      <c r="BF64" s="53">
        <v>8</v>
      </c>
      <c r="BG64" s="53">
        <v>8</v>
      </c>
      <c r="BH64" s="133">
        <v>0</v>
      </c>
      <c r="BI64" s="133">
        <v>11</v>
      </c>
      <c r="BJ64" s="57">
        <f t="shared" si="7"/>
        <v>97</v>
      </c>
      <c r="BK64" s="159">
        <v>11121</v>
      </c>
      <c r="BL64" s="38">
        <f t="shared" si="71"/>
        <v>23.517530935928558</v>
      </c>
      <c r="BM64" s="132">
        <f t="shared" si="72"/>
        <v>780</v>
      </c>
      <c r="BN64" s="59">
        <f t="shared" si="73"/>
        <v>8674.3799999999992</v>
      </c>
      <c r="BO64" s="158">
        <v>204</v>
      </c>
      <c r="BP64" s="58">
        <v>0</v>
      </c>
      <c r="BQ64" s="58">
        <v>0</v>
      </c>
      <c r="BR64" s="133">
        <f t="shared" si="104"/>
        <v>30</v>
      </c>
      <c r="BS64" s="133">
        <f t="shared" si="105"/>
        <v>8</v>
      </c>
      <c r="BT64" s="58">
        <f t="shared" si="106"/>
        <v>38</v>
      </c>
      <c r="BU64" s="38">
        <f t="shared" si="92"/>
        <v>247.13333333333333</v>
      </c>
      <c r="BV64" s="38">
        <f t="shared" si="93"/>
        <v>49.426666666666669</v>
      </c>
      <c r="BW64" s="36">
        <f t="shared" si="86"/>
        <v>2079</v>
      </c>
      <c r="BX64" s="35">
        <f t="shared" si="87"/>
        <v>0.18694362017804153</v>
      </c>
      <c r="BY64" s="59">
        <f t="shared" si="88"/>
        <v>1621.6200000000008</v>
      </c>
      <c r="BZ64" s="35">
        <f t="shared" si="89"/>
        <v>0.18694362017804164</v>
      </c>
      <c r="CA64" s="38">
        <f t="shared" si="90"/>
        <v>57.899999999999977</v>
      </c>
      <c r="CB64" s="35">
        <f t="shared" si="91"/>
        <v>0.28382352941176459</v>
      </c>
      <c r="CC64" s="38">
        <v>0</v>
      </c>
      <c r="CD64" s="38">
        <v>0</v>
      </c>
      <c r="CE64" s="60" t="s">
        <v>303</v>
      </c>
      <c r="CF64" s="146">
        <f t="shared" si="49"/>
        <v>4.380716546888654</v>
      </c>
      <c r="CG64" s="157" t="s">
        <v>132</v>
      </c>
      <c r="CH64" s="49">
        <v>0</v>
      </c>
      <c r="CI64" s="160">
        <v>3500</v>
      </c>
      <c r="CJ64" s="161">
        <f t="shared" si="94"/>
        <v>1421</v>
      </c>
      <c r="CK64" s="157" t="str" cm="1">
        <f t="array" ref="CK64">_xlfn.IFS(CJ64&gt;0,"CUMPLE",CJ64&lt;0,"NO CUMPLE",CJ64="","")</f>
        <v>CUMPLE</v>
      </c>
      <c r="CL64" s="184">
        <v>46104</v>
      </c>
      <c r="CM64" s="49" t="str" cm="1">
        <f t="array" ref="CM64">_xlfn.IFS(CL64-C64 &gt; 0,"CUMPLE",CL64-C64 &lt; 0,"NO CUMPLE")</f>
        <v>NO CUMPLE</v>
      </c>
      <c r="CN64" s="132">
        <v>12000</v>
      </c>
      <c r="CO64" s="132">
        <f t="shared" si="46"/>
        <v>-879</v>
      </c>
      <c r="CP64" s="49">
        <v>850</v>
      </c>
      <c r="CQ64" s="193" t="s">
        <v>147</v>
      </c>
      <c r="CR64" s="193" t="s">
        <v>154</v>
      </c>
    </row>
    <row r="65" spans="1:96" s="61" customFormat="1" ht="21.75" customHeight="1" x14ac:dyDescent="0.25">
      <c r="A65" s="47" t="s">
        <v>317</v>
      </c>
      <c r="B65" s="34" t="s">
        <v>196</v>
      </c>
      <c r="C65" s="31">
        <v>46141</v>
      </c>
      <c r="D65" s="48" t="str">
        <f>IFERROR(VLOOKUP($A65,Hoja3!$A$3:$F$6000,2,FALSE),"")</f>
        <v>TXECAC028A001</v>
      </c>
      <c r="E65" s="64">
        <v>16632</v>
      </c>
      <c r="F65" s="134" t="str">
        <f>IFERROR(VLOOKUP($A65,Hoja3!$A$3:$F$6000,6,FALSE),"")</f>
        <v>CORTE</v>
      </c>
      <c r="G65" s="49">
        <v>1</v>
      </c>
      <c r="H65" s="48" t="str">
        <f>IFERROR(VLOOKUP($A65,Hoja3!$A$3:$F$6000,5,FALSE),"")</f>
        <v>CX</v>
      </c>
      <c r="I65" s="135" t="str">
        <f>IFERROR(VLOOKUP($A65,Hoja3!$A$3:$F$6000,3,FALSE),"")</f>
        <v>EMBOTELLADORA CRISTAL;C.A.</v>
      </c>
      <c r="J65" s="50" t="str">
        <f>IFERROR(VLOOKUP($A65,Hoja3!$A$3:$F$6000,4,FALSE),"")</f>
        <v xml:space="preserve">ETIQUETA IMPRESA AGUA MINERAL CRYSTAL 330 cm³ </v>
      </c>
      <c r="K65" s="51">
        <v>560</v>
      </c>
      <c r="L65" s="52">
        <f>20+30+15</f>
        <v>65</v>
      </c>
      <c r="M65" s="52">
        <v>0</v>
      </c>
      <c r="N65" s="52">
        <f>20+15</f>
        <v>35</v>
      </c>
      <c r="O65" s="52">
        <v>20</v>
      </c>
      <c r="P65" s="52">
        <v>0</v>
      </c>
      <c r="Q65" s="52">
        <v>0</v>
      </c>
      <c r="R65" s="52">
        <v>0</v>
      </c>
      <c r="S65" s="52">
        <f>10+10</f>
        <v>20</v>
      </c>
      <c r="T65" s="52">
        <v>20</v>
      </c>
      <c r="U65" s="52">
        <v>0</v>
      </c>
      <c r="V65" s="52">
        <f>15+10+5+5+5</f>
        <v>40</v>
      </c>
      <c r="W65" s="52">
        <v>0</v>
      </c>
      <c r="X65" s="52">
        <f>10</f>
        <v>10</v>
      </c>
      <c r="Y65" s="52">
        <v>0</v>
      </c>
      <c r="Z65" s="52">
        <v>0</v>
      </c>
      <c r="AA65" s="52">
        <v>0</v>
      </c>
      <c r="AB65" s="52">
        <v>0</v>
      </c>
      <c r="AC65" s="52">
        <v>0</v>
      </c>
      <c r="AD65" s="36">
        <f t="shared" si="0"/>
        <v>210</v>
      </c>
      <c r="AE65" s="53">
        <v>120</v>
      </c>
      <c r="AF65" s="36">
        <f t="shared" si="101"/>
        <v>330</v>
      </c>
      <c r="AG65" s="54">
        <f t="shared" si="102"/>
        <v>0.22916666666666666</v>
      </c>
      <c r="AH65" s="35">
        <f t="shared" si="103"/>
        <v>0.36363636363636365</v>
      </c>
      <c r="AI65" s="36">
        <v>23000</v>
      </c>
      <c r="AJ65" s="49">
        <v>27</v>
      </c>
      <c r="AK65" s="49">
        <v>980</v>
      </c>
      <c r="AL65" s="36">
        <f t="shared" si="4"/>
        <v>22540</v>
      </c>
      <c r="AM65" s="29">
        <v>603</v>
      </c>
      <c r="AN65" s="55">
        <v>4</v>
      </c>
      <c r="AO65" s="133">
        <v>63</v>
      </c>
      <c r="AP65" s="133">
        <v>50</v>
      </c>
      <c r="AQ65" s="133">
        <v>0</v>
      </c>
      <c r="AR65" s="133">
        <v>0</v>
      </c>
      <c r="AS65" s="133">
        <v>17</v>
      </c>
      <c r="AT65" s="133">
        <v>0</v>
      </c>
      <c r="AU65" s="133">
        <v>12</v>
      </c>
      <c r="AV65" s="57">
        <f t="shared" si="5"/>
        <v>142</v>
      </c>
      <c r="AW65" s="37">
        <f t="shared" si="6"/>
        <v>630.29999999999995</v>
      </c>
      <c r="AX65" s="58">
        <v>0</v>
      </c>
      <c r="AY65" s="58">
        <v>0</v>
      </c>
      <c r="AZ65" s="36">
        <v>0</v>
      </c>
      <c r="BA65" s="36">
        <v>0</v>
      </c>
      <c r="BB65" s="38">
        <v>0</v>
      </c>
      <c r="BC65" s="56">
        <v>30</v>
      </c>
      <c r="BD65" s="133">
        <v>28</v>
      </c>
      <c r="BE65" s="53">
        <v>0</v>
      </c>
      <c r="BF65" s="53">
        <v>0</v>
      </c>
      <c r="BG65" s="53">
        <v>8</v>
      </c>
      <c r="BH65" s="133">
        <v>0</v>
      </c>
      <c r="BI65" s="133">
        <v>7</v>
      </c>
      <c r="BJ65" s="57">
        <f t="shared" si="7"/>
        <v>73</v>
      </c>
      <c r="BK65" s="159">
        <v>20528</v>
      </c>
      <c r="BL65" s="38">
        <f t="shared" si="71"/>
        <v>28.035376270539395</v>
      </c>
      <c r="BM65" s="132">
        <f t="shared" si="72"/>
        <v>980</v>
      </c>
      <c r="BN65" s="59">
        <f t="shared" si="73"/>
        <v>20117.439999999999</v>
      </c>
      <c r="BO65" s="158">
        <v>564</v>
      </c>
      <c r="BP65" s="58">
        <v>0</v>
      </c>
      <c r="BQ65" s="58">
        <v>0</v>
      </c>
      <c r="BR65" s="133">
        <f t="shared" si="104"/>
        <v>33</v>
      </c>
      <c r="BS65" s="133">
        <f t="shared" si="105"/>
        <v>36</v>
      </c>
      <c r="BT65" s="58">
        <f t="shared" si="106"/>
        <v>69</v>
      </c>
      <c r="BU65" s="38">
        <f t="shared" si="92"/>
        <v>171.06666666666666</v>
      </c>
      <c r="BV65" s="38">
        <f t="shared" si="93"/>
        <v>62.206060606060603</v>
      </c>
      <c r="BW65" s="36">
        <f t="shared" si="86"/>
        <v>2472</v>
      </c>
      <c r="BX65" s="35">
        <f t="shared" si="87"/>
        <v>0.12042088854247857</v>
      </c>
      <c r="BY65" s="59">
        <f t="shared" si="88"/>
        <v>2422.5600000000013</v>
      </c>
      <c r="BZ65" s="35">
        <f t="shared" si="89"/>
        <v>0.12042088854247864</v>
      </c>
      <c r="CA65" s="38">
        <f t="shared" si="90"/>
        <v>66.299999999999955</v>
      </c>
      <c r="CB65" s="35">
        <f t="shared" si="91"/>
        <v>0.11755319148936162</v>
      </c>
      <c r="CC65" s="38">
        <v>0</v>
      </c>
      <c r="CD65" s="38">
        <v>0</v>
      </c>
      <c r="CE65" s="60" t="s">
        <v>318</v>
      </c>
      <c r="CF65" s="146">
        <f t="shared" si="49"/>
        <v>3.4298598628851389</v>
      </c>
      <c r="CG65" s="157" t="s">
        <v>132</v>
      </c>
      <c r="CH65" s="49">
        <v>1</v>
      </c>
      <c r="CI65" s="160">
        <v>3500</v>
      </c>
      <c r="CJ65" s="161">
        <f t="shared" si="94"/>
        <v>1028</v>
      </c>
      <c r="CK65" s="157" t="str" cm="1">
        <f t="array" ref="CK65">_xlfn.IFS(CJ65&gt;0,"CUMPLE",CJ65&lt;0,"NO CUMPLE",CJ65="","")</f>
        <v>CUMPLE</v>
      </c>
      <c r="CL65" s="184">
        <v>46156</v>
      </c>
      <c r="CM65" s="49" t="str" cm="1">
        <f t="array" ref="CM65">_xlfn.IFS(CL65-C65 &gt; 0,"CUMPLE",CL65-C65 &lt; 0,"NO CUMPLE")</f>
        <v>CUMPLE</v>
      </c>
      <c r="CN65" s="132">
        <v>20500</v>
      </c>
      <c r="CO65" s="132">
        <f t="shared" si="46"/>
        <v>28</v>
      </c>
      <c r="CP65" s="49">
        <v>1300</v>
      </c>
      <c r="CQ65" s="193" t="s">
        <v>168</v>
      </c>
      <c r="CR65" s="193" t="s">
        <v>181</v>
      </c>
    </row>
    <row r="66" spans="1:96" s="61" customFormat="1" ht="21.75" customHeight="1" x14ac:dyDescent="0.25">
      <c r="A66" s="47" t="s">
        <v>323</v>
      </c>
      <c r="B66" s="34" t="s">
        <v>196</v>
      </c>
      <c r="C66" s="31">
        <v>46142</v>
      </c>
      <c r="D66" s="48" t="str">
        <f>IFERROR(VLOOKUP($A66,Hoja3!$A$3:$F$6000,2,FALSE),"")</f>
        <v>TXECEC028D001</v>
      </c>
      <c r="E66" s="64">
        <v>16631</v>
      </c>
      <c r="F66" s="134" t="str">
        <f>IFERROR(VLOOKUP($A66,Hoja3!$A$3:$F$6000,6,FALSE),"")</f>
        <v>CORTE</v>
      </c>
      <c r="G66" s="49">
        <v>1</v>
      </c>
      <c r="H66" s="48" t="str">
        <f>IFERROR(VLOOKUP($A66,Hoja3!$A$3:$F$6000,5,FALSE),"")</f>
        <v>CX</v>
      </c>
      <c r="I66" s="135" t="str">
        <f>IFERROR(VLOOKUP($A66,Hoja3!$A$3:$F$6000,3,FALSE),"")</f>
        <v>EMBOTELLADORA CRISTAL;C.A.</v>
      </c>
      <c r="J66" s="50" t="str">
        <f>IFERROR(VLOOKUP($A66,Hoja3!$A$3:$F$6000,4,FALSE),"")</f>
        <v xml:space="preserve">ETIQUETA IMPRESA AGUA CRYSTAL 600 cm³ </v>
      </c>
      <c r="K66" s="51">
        <v>350</v>
      </c>
      <c r="L66" s="52">
        <f>15+15</f>
        <v>30</v>
      </c>
      <c r="M66" s="52">
        <v>0</v>
      </c>
      <c r="N66" s="52">
        <v>195</v>
      </c>
      <c r="O66" s="52">
        <v>15</v>
      </c>
      <c r="P66" s="52">
        <v>0</v>
      </c>
      <c r="Q66" s="52">
        <v>0</v>
      </c>
      <c r="R66" s="52">
        <v>0</v>
      </c>
      <c r="S66" s="52">
        <v>0</v>
      </c>
      <c r="T66" s="52">
        <v>0</v>
      </c>
      <c r="U66" s="52">
        <v>0</v>
      </c>
      <c r="V66" s="52">
        <v>10</v>
      </c>
      <c r="W66" s="52">
        <v>0</v>
      </c>
      <c r="X66" s="52">
        <v>0</v>
      </c>
      <c r="Y66" s="52">
        <v>0</v>
      </c>
      <c r="Z66" s="52">
        <v>0</v>
      </c>
      <c r="AA66" s="52">
        <v>0</v>
      </c>
      <c r="AB66" s="52">
        <v>0</v>
      </c>
      <c r="AC66" s="52">
        <v>0</v>
      </c>
      <c r="AD66" s="36">
        <f t="shared" si="0"/>
        <v>250</v>
      </c>
      <c r="AE66" s="53">
        <v>109.8</v>
      </c>
      <c r="AF66" s="36">
        <f t="shared" si="101"/>
        <v>359.8</v>
      </c>
      <c r="AG66" s="54">
        <f t="shared" si="102"/>
        <v>0.24986111111111112</v>
      </c>
      <c r="AH66" s="35">
        <f t="shared" si="103"/>
        <v>0.30516953863257362</v>
      </c>
      <c r="AI66" s="36">
        <v>10944</v>
      </c>
      <c r="AJ66" s="49">
        <v>27</v>
      </c>
      <c r="AK66" s="49">
        <v>1150</v>
      </c>
      <c r="AL66" s="36">
        <f t="shared" si="4"/>
        <v>12585.6</v>
      </c>
      <c r="AM66" s="29">
        <v>350</v>
      </c>
      <c r="AN66" s="55">
        <v>4</v>
      </c>
      <c r="AO66" s="133">
        <v>110</v>
      </c>
      <c r="AP66" s="133">
        <v>28</v>
      </c>
      <c r="AQ66" s="133">
        <v>0</v>
      </c>
      <c r="AR66" s="133">
        <v>0</v>
      </c>
      <c r="AS66" s="133">
        <v>11</v>
      </c>
      <c r="AT66" s="133">
        <v>0</v>
      </c>
      <c r="AU66" s="133">
        <v>17</v>
      </c>
      <c r="AV66" s="57">
        <f t="shared" si="5"/>
        <v>166</v>
      </c>
      <c r="AW66" s="37">
        <f t="shared" si="6"/>
        <v>364.3</v>
      </c>
      <c r="AX66" s="58">
        <v>0</v>
      </c>
      <c r="AY66" s="58">
        <v>0</v>
      </c>
      <c r="AZ66" s="36">
        <v>0</v>
      </c>
      <c r="BA66" s="36">
        <v>0</v>
      </c>
      <c r="BB66" s="38">
        <v>0</v>
      </c>
      <c r="BC66" s="56">
        <v>94</v>
      </c>
      <c r="BD66" s="133">
        <v>13</v>
      </c>
      <c r="BE66" s="53">
        <v>0</v>
      </c>
      <c r="BF66" s="53">
        <v>0</v>
      </c>
      <c r="BG66" s="53">
        <v>7</v>
      </c>
      <c r="BH66" s="133">
        <v>0</v>
      </c>
      <c r="BI66" s="133">
        <v>15</v>
      </c>
      <c r="BJ66" s="57">
        <f t="shared" si="7"/>
        <v>129</v>
      </c>
      <c r="BK66" s="159">
        <v>10500</v>
      </c>
      <c r="BL66" s="38">
        <f t="shared" si="71"/>
        <v>29.184265010351972</v>
      </c>
      <c r="BM66" s="132">
        <f t="shared" si="72"/>
        <v>1150</v>
      </c>
      <c r="BN66" s="59">
        <f t="shared" si="73"/>
        <v>12075</v>
      </c>
      <c r="BO66" s="158">
        <v>352.4</v>
      </c>
      <c r="BP66" s="58">
        <v>0</v>
      </c>
      <c r="BQ66" s="58">
        <v>0</v>
      </c>
      <c r="BR66" s="133">
        <f t="shared" si="104"/>
        <v>16</v>
      </c>
      <c r="BS66" s="133">
        <f t="shared" si="105"/>
        <v>21</v>
      </c>
      <c r="BT66" s="58">
        <f t="shared" si="106"/>
        <v>37</v>
      </c>
      <c r="BU66" s="38">
        <f t="shared" si="92"/>
        <v>95.62841530054645</v>
      </c>
      <c r="BV66" s="38">
        <f t="shared" si="93"/>
        <v>29.182879377431906</v>
      </c>
      <c r="BW66" s="36">
        <f t="shared" si="86"/>
        <v>444</v>
      </c>
      <c r="BX66" s="35">
        <f t="shared" si="87"/>
        <v>4.2285714285714288E-2</v>
      </c>
      <c r="BY66" s="59">
        <f t="shared" si="88"/>
        <v>510.60000000000036</v>
      </c>
      <c r="BZ66" s="35">
        <f t="shared" si="89"/>
        <v>4.2285714285714315E-2</v>
      </c>
      <c r="CA66" s="38">
        <f t="shared" si="90"/>
        <v>11.900000000000034</v>
      </c>
      <c r="CB66" s="35">
        <f t="shared" si="91"/>
        <v>3.3768444948921776E-2</v>
      </c>
      <c r="CC66" s="38">
        <v>0</v>
      </c>
      <c r="CD66" s="38">
        <v>0</v>
      </c>
      <c r="CE66" s="60" t="s">
        <v>324</v>
      </c>
      <c r="CF66" s="146">
        <f t="shared" si="49"/>
        <v>3.0641821946169774</v>
      </c>
      <c r="CG66" s="157" t="s">
        <v>132</v>
      </c>
      <c r="CH66" s="49">
        <v>1</v>
      </c>
      <c r="CI66" s="160">
        <v>3500</v>
      </c>
      <c r="CJ66" s="161">
        <f t="shared" si="94"/>
        <v>3056</v>
      </c>
      <c r="CK66" s="157" t="str" cm="1">
        <f t="array" ref="CK66">_xlfn.IFS(CJ66&gt;0,"CUMPLE",CJ66&lt;0,"NO CUMPLE",CJ66="","")</f>
        <v>CUMPLE</v>
      </c>
      <c r="CL66" s="184">
        <v>46156</v>
      </c>
      <c r="CM66" s="49" t="str" cm="1">
        <f t="array" ref="CM66">_xlfn.IFS(CL66-C66 &gt; 0,"CUMPLE",CL66-C66 &lt; 0,"NO CUMPLE")</f>
        <v>CUMPLE</v>
      </c>
      <c r="CN66" s="132">
        <v>10500</v>
      </c>
      <c r="CO66" s="132">
        <f t="shared" si="46"/>
        <v>0</v>
      </c>
      <c r="CP66" s="49">
        <v>2000</v>
      </c>
      <c r="CQ66" s="193" t="s">
        <v>157</v>
      </c>
      <c r="CR66" s="193" t="s">
        <v>158</v>
      </c>
    </row>
    <row r="67" spans="1:96" s="61" customFormat="1" ht="21.75" customHeight="1" x14ac:dyDescent="0.25">
      <c r="A67" s="47" t="s">
        <v>325</v>
      </c>
      <c r="B67" s="34" t="s">
        <v>196</v>
      </c>
      <c r="C67" s="31">
        <v>46142</v>
      </c>
      <c r="D67" s="48" t="str">
        <f>IFERROR(VLOOKUP($A67,Hoja3!$A$3:$F$6000,2,FALSE),"")</f>
        <v>TXECEC028D001</v>
      </c>
      <c r="E67" s="64">
        <v>16630</v>
      </c>
      <c r="F67" s="134" t="str">
        <f>IFERROR(VLOOKUP($A67,Hoja3!$A$3:$F$6000,6,FALSE),"")</f>
        <v>CORTE</v>
      </c>
      <c r="G67" s="49">
        <v>1</v>
      </c>
      <c r="H67" s="48" t="str">
        <f>IFERROR(VLOOKUP($A67,Hoja3!$A$3:$F$6000,5,FALSE),"")</f>
        <v>CX</v>
      </c>
      <c r="I67" s="135" t="str">
        <f>IFERROR(VLOOKUP($A67,Hoja3!$A$3:$F$6000,3,FALSE),"")</f>
        <v>EMBOTELLADORA CRISTAL;C.A.</v>
      </c>
      <c r="J67" s="50" t="str">
        <f>IFERROR(VLOOKUP($A67,Hoja3!$A$3:$F$6000,4,FALSE),"")</f>
        <v xml:space="preserve">ETIQUETA IMPRESA AGUA CRYSTAL 600 cm³ </v>
      </c>
      <c r="K67" s="51">
        <v>250</v>
      </c>
      <c r="L67" s="52">
        <v>0</v>
      </c>
      <c r="M67" s="52">
        <v>0</v>
      </c>
      <c r="N67" s="52">
        <v>0</v>
      </c>
      <c r="O67" s="52">
        <v>0</v>
      </c>
      <c r="P67" s="52">
        <v>15</v>
      </c>
      <c r="Q67" s="52">
        <v>0</v>
      </c>
      <c r="R67" s="52">
        <v>0</v>
      </c>
      <c r="S67" s="52">
        <f>10+10</f>
        <v>20</v>
      </c>
      <c r="T67" s="52">
        <v>0</v>
      </c>
      <c r="U67" s="52">
        <v>0</v>
      </c>
      <c r="V67" s="52">
        <v>45</v>
      </c>
      <c r="W67" s="52">
        <v>0</v>
      </c>
      <c r="X67" s="52">
        <v>30</v>
      </c>
      <c r="Y67" s="52">
        <v>0</v>
      </c>
      <c r="Z67" s="52">
        <v>0</v>
      </c>
      <c r="AA67" s="52">
        <v>0</v>
      </c>
      <c r="AB67" s="52">
        <v>0</v>
      </c>
      <c r="AC67" s="52">
        <v>0</v>
      </c>
      <c r="AD67" s="36">
        <f t="shared" si="0"/>
        <v>110</v>
      </c>
      <c r="AE67" s="53">
        <v>55.2</v>
      </c>
      <c r="AF67" s="36">
        <f t="shared" ref="AF67:AF69" si="107">SUM(AD67:AE67)</f>
        <v>165.2</v>
      </c>
      <c r="AG67" s="54">
        <f t="shared" ref="AG67:AG69" si="108">AF67/(60*24)</f>
        <v>0.11472222222222221</v>
      </c>
      <c r="AH67" s="35">
        <f t="shared" ref="AH67:AH69" si="109">IFERROR(AE67/AF67,0)</f>
        <v>0.33414043583535114</v>
      </c>
      <c r="AI67" s="36">
        <v>7700</v>
      </c>
      <c r="AJ67" s="49">
        <v>27</v>
      </c>
      <c r="AK67" s="49">
        <v>1110</v>
      </c>
      <c r="AL67" s="36">
        <f t="shared" si="4"/>
        <v>8547</v>
      </c>
      <c r="AM67" s="29">
        <v>225</v>
      </c>
      <c r="AN67" s="55">
        <v>4</v>
      </c>
      <c r="AO67" s="133">
        <v>94</v>
      </c>
      <c r="AP67" s="133">
        <v>13</v>
      </c>
      <c r="AQ67" s="133">
        <v>0</v>
      </c>
      <c r="AR67" s="133">
        <v>0</v>
      </c>
      <c r="AS67" s="133">
        <v>7</v>
      </c>
      <c r="AT67" s="133">
        <v>0</v>
      </c>
      <c r="AU67" s="133">
        <v>15</v>
      </c>
      <c r="AV67" s="57">
        <f t="shared" si="5"/>
        <v>129</v>
      </c>
      <c r="AW67" s="37">
        <f t="shared" si="6"/>
        <v>235.8</v>
      </c>
      <c r="AX67" s="58">
        <v>0</v>
      </c>
      <c r="AY67" s="58">
        <v>0</v>
      </c>
      <c r="AZ67" s="36">
        <v>0</v>
      </c>
      <c r="BA67" s="36">
        <v>0</v>
      </c>
      <c r="BB67" s="38">
        <v>0</v>
      </c>
      <c r="BC67" s="56">
        <v>82</v>
      </c>
      <c r="BD67" s="133">
        <v>2</v>
      </c>
      <c r="BE67" s="53">
        <v>0</v>
      </c>
      <c r="BF67" s="53">
        <v>0</v>
      </c>
      <c r="BG67" s="53">
        <v>4</v>
      </c>
      <c r="BH67" s="133">
        <v>0</v>
      </c>
      <c r="BI67" s="133">
        <v>13</v>
      </c>
      <c r="BJ67" s="57">
        <f t="shared" si="7"/>
        <v>101</v>
      </c>
      <c r="BK67" s="159">
        <v>7600</v>
      </c>
      <c r="BL67" s="38">
        <f t="shared" si="71"/>
        <v>27.738264580369844</v>
      </c>
      <c r="BM67" s="132">
        <f t="shared" si="72"/>
        <v>1110</v>
      </c>
      <c r="BN67" s="59">
        <f t="shared" si="73"/>
        <v>8436</v>
      </c>
      <c r="BO67" s="158">
        <v>234</v>
      </c>
      <c r="BP67" s="58">
        <v>0</v>
      </c>
      <c r="BQ67" s="58">
        <v>0</v>
      </c>
      <c r="BR67" s="133">
        <f t="shared" si="104"/>
        <v>12</v>
      </c>
      <c r="BS67" s="133">
        <f t="shared" si="105"/>
        <v>16</v>
      </c>
      <c r="BT67" s="58">
        <f t="shared" si="106"/>
        <v>28</v>
      </c>
      <c r="BU67" s="38">
        <f t="shared" si="92"/>
        <v>137.68115942028984</v>
      </c>
      <c r="BV67" s="38">
        <f t="shared" si="93"/>
        <v>46.004842615012109</v>
      </c>
      <c r="BW67" s="36">
        <f t="shared" si="86"/>
        <v>100</v>
      </c>
      <c r="BX67" s="35">
        <f t="shared" si="87"/>
        <v>1.3157894736842105E-2</v>
      </c>
      <c r="BY67" s="59">
        <f t="shared" si="88"/>
        <v>111</v>
      </c>
      <c r="BZ67" s="35">
        <f t="shared" si="89"/>
        <v>1.3157894736842105E-2</v>
      </c>
      <c r="CA67" s="38">
        <f t="shared" si="90"/>
        <v>1.8000000000000114</v>
      </c>
      <c r="CB67" s="35">
        <f t="shared" si="91"/>
        <v>7.6923076923077413E-3</v>
      </c>
      <c r="CC67" s="38">
        <v>0</v>
      </c>
      <c r="CD67" s="38">
        <v>0</v>
      </c>
      <c r="CE67" s="60" t="s">
        <v>303</v>
      </c>
      <c r="CF67" s="146">
        <f t="shared" si="49"/>
        <v>3.3191085822664772</v>
      </c>
      <c r="CG67" s="157" t="s">
        <v>132</v>
      </c>
      <c r="CH67" s="49">
        <v>1</v>
      </c>
      <c r="CI67" s="160">
        <v>3500</v>
      </c>
      <c r="CJ67" s="161">
        <f t="shared" si="94"/>
        <v>3400</v>
      </c>
      <c r="CK67" s="157" t="str" cm="1">
        <f t="array" ref="CK67">_xlfn.IFS(CJ67&gt;0,"CUMPLE",CJ67&lt;0,"NO CUMPLE",CJ67="","")</f>
        <v>CUMPLE</v>
      </c>
      <c r="CL67" s="184">
        <v>46156</v>
      </c>
      <c r="CM67" s="49" t="str" cm="1">
        <f t="array" ref="CM67">_xlfn.IFS(CL67-C67 &gt; 0,"CUMPLE",CL67-C67 &lt; 0,"NO CUMPLE")</f>
        <v>CUMPLE</v>
      </c>
      <c r="CN67" s="132">
        <v>7000</v>
      </c>
      <c r="CO67" s="132">
        <f t="shared" si="46"/>
        <v>600</v>
      </c>
      <c r="CP67" s="49">
        <v>0</v>
      </c>
      <c r="CQ67" s="193" t="s">
        <v>147</v>
      </c>
      <c r="CR67" s="193" t="s">
        <v>154</v>
      </c>
    </row>
    <row r="68" spans="1:96" s="61" customFormat="1" ht="21.75" customHeight="1" x14ac:dyDescent="0.25">
      <c r="A68" s="47" t="s">
        <v>326</v>
      </c>
      <c r="B68" s="34" t="s">
        <v>196</v>
      </c>
      <c r="C68" s="31">
        <v>46142</v>
      </c>
      <c r="D68" s="48" t="str">
        <f>IFERROR(VLOOKUP($A68,Hoja3!$A$3:$F$6000,2,FALSE),"")</f>
        <v>TMCPAM080A001</v>
      </c>
      <c r="E68" s="64" t="s">
        <v>327</v>
      </c>
      <c r="F68" s="134" t="str">
        <f>IFERROR(VLOOKUP($A68,Hoja3!$A$3:$F$6000,6,FALSE),"")</f>
        <v>LAMINACION</v>
      </c>
      <c r="G68" s="49">
        <v>1</v>
      </c>
      <c r="H68" s="48" t="str">
        <f>IFERROR(VLOOKUP($A68,Hoja3!$A$3:$F$6000,5,FALSE),"")</f>
        <v>MCL</v>
      </c>
      <c r="I68" s="135" t="str">
        <f>IFERROR(VLOOKUP($A68,Hoja3!$A$3:$F$6000,3,FALSE),"")</f>
        <v>CENTRAL EL PALMAR S.A.</v>
      </c>
      <c r="J68" s="50" t="str">
        <f>IFERROR(VLOOKUP($A68,Hoja3!$A$3:$F$6000,4,FALSE),"")</f>
        <v>LAMINACION IMPRESA AZUCAR MORENA 1 Kg</v>
      </c>
      <c r="K68" s="51">
        <v>700</v>
      </c>
      <c r="L68" s="52">
        <f>25+40+20</f>
        <v>85</v>
      </c>
      <c r="M68" s="52">
        <v>0</v>
      </c>
      <c r="N68" s="52">
        <v>30</v>
      </c>
      <c r="O68" s="52">
        <v>20</v>
      </c>
      <c r="P68" s="52">
        <v>0</v>
      </c>
      <c r="Q68" s="52">
        <v>0</v>
      </c>
      <c r="R68" s="52">
        <v>0</v>
      </c>
      <c r="S68" s="52">
        <f>10+20+10+15</f>
        <v>55</v>
      </c>
      <c r="T68" s="52">
        <v>0</v>
      </c>
      <c r="U68" s="52">
        <v>0</v>
      </c>
      <c r="V68" s="52">
        <f>28+85</f>
        <v>113</v>
      </c>
      <c r="W68" s="52">
        <v>0</v>
      </c>
      <c r="X68" s="52">
        <v>0</v>
      </c>
      <c r="Y68" s="52">
        <v>0</v>
      </c>
      <c r="Z68" s="52">
        <v>0</v>
      </c>
      <c r="AA68" s="52">
        <v>0</v>
      </c>
      <c r="AB68" s="52">
        <v>0</v>
      </c>
      <c r="AC68" s="52">
        <v>0</v>
      </c>
      <c r="AD68" s="36">
        <f t="shared" si="0"/>
        <v>303</v>
      </c>
      <c r="AE68" s="53">
        <v>166.8</v>
      </c>
      <c r="AF68" s="36">
        <f t="shared" si="107"/>
        <v>469.8</v>
      </c>
      <c r="AG68" s="54">
        <f t="shared" si="108"/>
        <v>0.32624999999999998</v>
      </c>
      <c r="AH68" s="35">
        <f t="shared" si="109"/>
        <v>0.3550446998722861</v>
      </c>
      <c r="AI68" s="36">
        <v>40807</v>
      </c>
      <c r="AJ68" s="49">
        <v>22</v>
      </c>
      <c r="AK68" s="49">
        <v>790</v>
      </c>
      <c r="AL68" s="36">
        <f t="shared" si="4"/>
        <v>32237.53</v>
      </c>
      <c r="AM68" s="29">
        <v>728</v>
      </c>
      <c r="AN68" s="55">
        <v>3</v>
      </c>
      <c r="AO68" s="133">
        <v>200</v>
      </c>
      <c r="AP68" s="133">
        <v>0</v>
      </c>
      <c r="AQ68" s="133">
        <v>0</v>
      </c>
      <c r="AR68" s="133">
        <v>0</v>
      </c>
      <c r="AS68" s="133">
        <v>0</v>
      </c>
      <c r="AT68" s="133">
        <v>0</v>
      </c>
      <c r="AU68" s="133">
        <f>43+45</f>
        <v>88</v>
      </c>
      <c r="AV68" s="57">
        <f t="shared" si="5"/>
        <v>288</v>
      </c>
      <c r="AW68" s="37">
        <f t="shared" si="6"/>
        <v>798.4</v>
      </c>
      <c r="AX68" s="58">
        <v>0</v>
      </c>
      <c r="AY68" s="58">
        <v>0</v>
      </c>
      <c r="AZ68" s="36">
        <v>0</v>
      </c>
      <c r="BA68" s="36">
        <v>0</v>
      </c>
      <c r="BB68" s="38">
        <v>0</v>
      </c>
      <c r="BC68" s="56">
        <v>85</v>
      </c>
      <c r="BD68" s="133">
        <v>0</v>
      </c>
      <c r="BE68" s="53">
        <v>0</v>
      </c>
      <c r="BF68" s="53">
        <v>0</v>
      </c>
      <c r="BG68" s="53">
        <v>0</v>
      </c>
      <c r="BH68" s="133">
        <v>0</v>
      </c>
      <c r="BI68" s="133">
        <f>27+18</f>
        <v>45</v>
      </c>
      <c r="BJ68" s="57">
        <f t="shared" si="7"/>
        <v>130</v>
      </c>
      <c r="BK68" s="159">
        <v>38500</v>
      </c>
      <c r="BL68" s="38">
        <f t="shared" si="71"/>
        <v>24.889035015617296</v>
      </c>
      <c r="BM68" s="132">
        <f t="shared" si="72"/>
        <v>790</v>
      </c>
      <c r="BN68" s="59">
        <f t="shared" si="73"/>
        <v>30415</v>
      </c>
      <c r="BO68" s="158">
        <v>757</v>
      </c>
      <c r="BP68" s="58">
        <v>0</v>
      </c>
      <c r="BQ68" s="58">
        <v>0</v>
      </c>
      <c r="BR68" s="133">
        <f t="shared" ref="BR68" si="110">AO68-BC68</f>
        <v>115</v>
      </c>
      <c r="BS68" s="133">
        <f t="shared" ref="BS68" si="111">(AP68+AQ68+AR68+AS68+AT68+AU68)-(BD68+BE68+BF68+BG68+BH68+BI68)</f>
        <v>43</v>
      </c>
      <c r="BT68" s="58">
        <f t="shared" ref="BT68" si="112">BR68+BS68</f>
        <v>158</v>
      </c>
      <c r="BU68" s="38">
        <f t="shared" si="92"/>
        <v>230.81534772182252</v>
      </c>
      <c r="BV68" s="38">
        <f t="shared" si="93"/>
        <v>81.949765857811826</v>
      </c>
      <c r="BW68" s="36">
        <f t="shared" si="86"/>
        <v>2307</v>
      </c>
      <c r="BX68" s="35">
        <f t="shared" si="87"/>
        <v>5.9922077922077925E-2</v>
      </c>
      <c r="BY68" s="59">
        <f t="shared" si="88"/>
        <v>1822.5299999999988</v>
      </c>
      <c r="BZ68" s="35">
        <f t="shared" si="89"/>
        <v>5.9922077922077883E-2</v>
      </c>
      <c r="CA68" s="38">
        <f t="shared" si="90"/>
        <v>41.399999999999977</v>
      </c>
      <c r="CB68" s="35">
        <f t="shared" si="91"/>
        <v>5.4689564068692173E-2</v>
      </c>
      <c r="CC68" s="38">
        <v>0</v>
      </c>
      <c r="CD68" s="38">
        <v>0</v>
      </c>
      <c r="CE68" s="60" t="s">
        <v>303</v>
      </c>
      <c r="CF68" s="146">
        <f t="shared" si="49"/>
        <v>5.1948051948051948</v>
      </c>
      <c r="CG68" s="157" t="s">
        <v>132</v>
      </c>
      <c r="CH68" s="49">
        <v>2</v>
      </c>
      <c r="CI68" s="160">
        <v>3500</v>
      </c>
      <c r="CJ68" s="161">
        <f t="shared" si="94"/>
        <v>1193</v>
      </c>
      <c r="CK68" s="157" t="str" cm="1">
        <f t="array" ref="CK68">_xlfn.IFS(CJ68&gt;0,"CUMPLE",CJ68&lt;0,"NO CUMPLE",CJ68="","")</f>
        <v>CUMPLE</v>
      </c>
      <c r="CL68" s="184">
        <v>46075</v>
      </c>
      <c r="CM68" s="49" t="str" cm="1">
        <f t="array" ref="CM68">_xlfn.IFS(CL68-C68 &gt; 0,"CUMPLE",CL68-C68 &lt; 0,"NO CUMPLE")</f>
        <v>NO CUMPLE</v>
      </c>
      <c r="CN68" s="132">
        <v>38500</v>
      </c>
      <c r="CO68" s="132">
        <f t="shared" si="46"/>
        <v>0</v>
      </c>
      <c r="CP68" s="49">
        <v>0</v>
      </c>
      <c r="CQ68" s="193" t="s">
        <v>147</v>
      </c>
      <c r="CR68" s="193" t="s">
        <v>154</v>
      </c>
    </row>
    <row r="69" spans="1:96" s="61" customFormat="1" ht="21.75" customHeight="1" x14ac:dyDescent="0.25">
      <c r="A69" s="47" t="s">
        <v>198</v>
      </c>
      <c r="B69" s="34" t="s">
        <v>196</v>
      </c>
      <c r="C69" s="31">
        <v>46142</v>
      </c>
      <c r="D69" s="48" t="str">
        <f>IFERROR(VLOOKUP($A69,Hoja3!$A$3:$F$6000,2,FALSE),"")</f>
        <v>000LM</v>
      </c>
      <c r="E69" s="64" t="s">
        <v>198</v>
      </c>
      <c r="F69" s="134" t="str">
        <f>IFERROR(VLOOKUP($A69,Hoja3!$A$3:$F$6000,6,FALSE),"")</f>
        <v>LIMPIEZA</v>
      </c>
      <c r="G69" s="49">
        <v>0</v>
      </c>
      <c r="H69" s="48" t="str">
        <f>IFERROR(VLOOKUP($A69,Hoja3!$A$3:$F$6000,5,FALSE),"")</f>
        <v>CX</v>
      </c>
      <c r="I69" s="135" t="str">
        <f>IFERROR(VLOOKUP($A69,Hoja3!$A$3:$F$6000,3,FALSE),"")</f>
        <v>LIMPIEZA GENERAL DE MAQUINA</v>
      </c>
      <c r="J69" s="50" t="str">
        <f>IFERROR(VLOOKUP($A69,Hoja3!$A$3:$F$6000,4,FALSE),"")</f>
        <v>LIMPIEZA GENERAL DE MAQUINA</v>
      </c>
      <c r="K69" s="51">
        <v>0</v>
      </c>
      <c r="L69" s="52">
        <v>0</v>
      </c>
      <c r="M69" s="52">
        <v>0</v>
      </c>
      <c r="N69" s="52">
        <v>0</v>
      </c>
      <c r="O69" s="52">
        <v>0</v>
      </c>
      <c r="P69" s="52">
        <v>0</v>
      </c>
      <c r="Q69" s="52">
        <v>489.6</v>
      </c>
      <c r="R69" s="52">
        <v>0</v>
      </c>
      <c r="S69" s="52">
        <v>0</v>
      </c>
      <c r="T69" s="52">
        <v>0</v>
      </c>
      <c r="U69" s="52">
        <v>0</v>
      </c>
      <c r="V69" s="52">
        <v>0</v>
      </c>
      <c r="W69" s="52">
        <v>0</v>
      </c>
      <c r="X69" s="52">
        <v>0</v>
      </c>
      <c r="Y69" s="52">
        <v>0</v>
      </c>
      <c r="Z69" s="52">
        <v>0</v>
      </c>
      <c r="AA69" s="52">
        <v>0</v>
      </c>
      <c r="AB69" s="52">
        <v>0</v>
      </c>
      <c r="AC69" s="52">
        <v>0</v>
      </c>
      <c r="AD69" s="36">
        <f t="shared" si="0"/>
        <v>489.6</v>
      </c>
      <c r="AE69" s="53">
        <v>0</v>
      </c>
      <c r="AF69" s="36">
        <f t="shared" si="107"/>
        <v>489.6</v>
      </c>
      <c r="AG69" s="54">
        <f t="shared" si="108"/>
        <v>0.34</v>
      </c>
      <c r="AH69" s="35">
        <f t="shared" si="109"/>
        <v>0</v>
      </c>
      <c r="AI69" s="36">
        <v>0</v>
      </c>
      <c r="AJ69" s="49">
        <v>0</v>
      </c>
      <c r="AK69" s="49">
        <v>0</v>
      </c>
      <c r="AL69" s="36">
        <f t="shared" si="4"/>
        <v>0</v>
      </c>
      <c r="AM69" s="29">
        <v>0</v>
      </c>
      <c r="AN69" s="55">
        <v>0</v>
      </c>
      <c r="AO69" s="133">
        <v>0</v>
      </c>
      <c r="AP69" s="133">
        <v>0</v>
      </c>
      <c r="AQ69" s="133">
        <v>0</v>
      </c>
      <c r="AR69" s="133">
        <v>0</v>
      </c>
      <c r="AS69" s="133">
        <v>0</v>
      </c>
      <c r="AT69" s="133">
        <v>0</v>
      </c>
      <c r="AU69" s="133">
        <v>0</v>
      </c>
      <c r="AV69" s="57">
        <f t="shared" si="5"/>
        <v>0</v>
      </c>
      <c r="AW69" s="37">
        <f t="shared" si="6"/>
        <v>0</v>
      </c>
      <c r="AX69" s="58">
        <v>0</v>
      </c>
      <c r="AY69" s="58">
        <v>0</v>
      </c>
      <c r="AZ69" s="36">
        <v>0</v>
      </c>
      <c r="BA69" s="36">
        <v>0</v>
      </c>
      <c r="BB69" s="38">
        <v>0</v>
      </c>
      <c r="BC69" s="56">
        <v>0</v>
      </c>
      <c r="BD69" s="133">
        <v>0</v>
      </c>
      <c r="BE69" s="53">
        <v>0</v>
      </c>
      <c r="BF69" s="56">
        <v>0</v>
      </c>
      <c r="BG69" s="133">
        <v>0</v>
      </c>
      <c r="BH69" s="53">
        <v>0</v>
      </c>
      <c r="BI69" s="56">
        <v>0</v>
      </c>
      <c r="BJ69" s="133">
        <v>0</v>
      </c>
      <c r="BK69" s="53">
        <v>0</v>
      </c>
      <c r="BL69" s="56">
        <v>0</v>
      </c>
      <c r="BM69" s="133">
        <v>0</v>
      </c>
      <c r="BN69" s="53">
        <v>0</v>
      </c>
      <c r="BO69" s="56">
        <v>0</v>
      </c>
      <c r="BP69" s="133">
        <v>0</v>
      </c>
      <c r="BQ69" s="53">
        <v>0</v>
      </c>
      <c r="BR69" s="56">
        <v>0</v>
      </c>
      <c r="BS69" s="133">
        <v>0</v>
      </c>
      <c r="BT69" s="53">
        <v>0</v>
      </c>
      <c r="BU69" s="56">
        <v>0</v>
      </c>
      <c r="BV69" s="133">
        <v>0</v>
      </c>
      <c r="BW69" s="53">
        <v>0</v>
      </c>
      <c r="BX69" s="56">
        <v>0</v>
      </c>
      <c r="BY69" s="133">
        <v>0</v>
      </c>
      <c r="BZ69" s="53">
        <v>0</v>
      </c>
      <c r="CA69" s="56">
        <v>0</v>
      </c>
      <c r="CB69" s="133">
        <v>0</v>
      </c>
      <c r="CC69" s="53">
        <v>0</v>
      </c>
      <c r="CD69" s="56">
        <v>0</v>
      </c>
      <c r="CE69" s="60" t="s">
        <v>328</v>
      </c>
      <c r="CF69" s="146">
        <v>0</v>
      </c>
      <c r="CG69" s="157" t="s">
        <v>9</v>
      </c>
      <c r="CH69" s="49">
        <v>0</v>
      </c>
      <c r="CI69" s="160">
        <v>0</v>
      </c>
      <c r="CJ69" s="161">
        <v>0</v>
      </c>
      <c r="CK69" s="157">
        <v>0</v>
      </c>
      <c r="CL69" s="49">
        <v>0</v>
      </c>
      <c r="CM69" s="49">
        <v>0</v>
      </c>
      <c r="CN69" s="132">
        <v>0</v>
      </c>
      <c r="CO69" s="132">
        <f t="shared" si="46"/>
        <v>0</v>
      </c>
      <c r="CP69" s="49">
        <v>0</v>
      </c>
      <c r="CQ69" s="193"/>
      <c r="CR69" s="193"/>
    </row>
    <row r="70" spans="1:96" s="61" customFormat="1" ht="21.75" customHeight="1" x14ac:dyDescent="0.25">
      <c r="A70" s="47" t="s">
        <v>329</v>
      </c>
      <c r="B70" s="34" t="s">
        <v>196</v>
      </c>
      <c r="C70" s="31">
        <v>46142</v>
      </c>
      <c r="D70" s="48" t="str">
        <f>IFERROR(VLOOKUP($A70,Hoja3!$A$3:$F$6000,2,FALSE),"")</f>
        <v>000F</v>
      </c>
      <c r="E70" s="64" t="s">
        <v>329</v>
      </c>
      <c r="F70" s="134" t="str">
        <f>IFERROR(VLOOKUP($A70,Hoja3!$A$3:$F$6000,6,FALSE),"")</f>
        <v>TODAS</v>
      </c>
      <c r="G70" s="49">
        <v>0</v>
      </c>
      <c r="H70" s="48" t="str">
        <f>IFERROR(VLOOKUP($A70,Hoja3!$A$3:$F$6000,5,FALSE),"")</f>
        <v>MCL</v>
      </c>
      <c r="I70" s="135" t="str">
        <f>IFERROR(VLOOKUP($A70,Hoja3!$A$3:$F$6000,3,FALSE),"")</f>
        <v xml:space="preserve">FALTA DE PEDIDOS /  INSUMOS </v>
      </c>
      <c r="J70" s="50" t="str">
        <f>IFERROR(VLOOKUP($A70,Hoja3!$A$3:$F$6000,4,FALSE),"")</f>
        <v xml:space="preserve">FALTA DE PEDIDOS /  INSUMOS </v>
      </c>
      <c r="K70" s="51">
        <v>0</v>
      </c>
      <c r="L70" s="52">
        <v>0</v>
      </c>
      <c r="M70" s="52">
        <v>0</v>
      </c>
      <c r="N70" s="52">
        <v>0</v>
      </c>
      <c r="O70" s="52">
        <v>0</v>
      </c>
      <c r="P70" s="52">
        <v>0</v>
      </c>
      <c r="Q70" s="52">
        <v>0</v>
      </c>
      <c r="R70" s="52">
        <v>0</v>
      </c>
      <c r="S70" s="52">
        <v>0</v>
      </c>
      <c r="T70" s="52">
        <v>0</v>
      </c>
      <c r="U70" s="52">
        <v>0</v>
      </c>
      <c r="V70" s="52">
        <v>0</v>
      </c>
      <c r="W70" s="52">
        <v>0</v>
      </c>
      <c r="X70" s="52">
        <v>0</v>
      </c>
      <c r="Y70" s="52">
        <v>0</v>
      </c>
      <c r="Z70" s="52">
        <v>0</v>
      </c>
      <c r="AA70" s="52">
        <v>0</v>
      </c>
      <c r="AB70" s="52">
        <v>0</v>
      </c>
      <c r="AC70" s="52">
        <v>619</v>
      </c>
      <c r="AD70" s="36">
        <f t="shared" si="0"/>
        <v>619</v>
      </c>
      <c r="AE70" s="53">
        <v>0</v>
      </c>
      <c r="AF70" s="36">
        <f t="shared" ref="AF70" si="113">SUM(AD70:AE70)</f>
        <v>619</v>
      </c>
      <c r="AG70" s="54">
        <f t="shared" ref="AG70" si="114">AF70/(60*24)</f>
        <v>0.42986111111111114</v>
      </c>
      <c r="AH70" s="35">
        <f t="shared" ref="AH70" si="115">IFERROR(AE70/AF70,0)</f>
        <v>0</v>
      </c>
      <c r="AI70" s="36"/>
      <c r="AJ70" s="49"/>
      <c r="AK70" s="49"/>
      <c r="AL70" s="36"/>
      <c r="AM70" s="29"/>
      <c r="AN70" s="55"/>
      <c r="AO70" s="133"/>
      <c r="AP70" s="133"/>
      <c r="AQ70" s="133"/>
      <c r="AR70" s="133"/>
      <c r="AS70" s="133"/>
      <c r="AT70" s="133"/>
      <c r="AU70" s="133"/>
      <c r="AV70" s="57"/>
      <c r="AW70" s="37">
        <f t="shared" si="6"/>
        <v>0</v>
      </c>
      <c r="AX70" s="58"/>
      <c r="AY70" s="58"/>
      <c r="AZ70" s="36"/>
      <c r="BA70" s="36"/>
      <c r="BB70" s="38"/>
      <c r="BC70" s="56"/>
      <c r="BD70" s="133"/>
      <c r="BE70" s="53"/>
      <c r="BF70" s="53"/>
      <c r="BG70" s="53"/>
      <c r="BH70" s="133"/>
      <c r="BI70" s="133"/>
      <c r="BJ70" s="55">
        <v>0</v>
      </c>
      <c r="BK70" s="159"/>
      <c r="BL70" s="38"/>
      <c r="BM70" s="132"/>
      <c r="BN70" s="59"/>
      <c r="BO70" s="158"/>
      <c r="BP70" s="58"/>
      <c r="BQ70" s="58"/>
      <c r="BR70" s="133"/>
      <c r="BS70" s="133"/>
      <c r="BT70" s="58"/>
      <c r="BU70" s="38"/>
      <c r="BV70" s="38"/>
      <c r="BW70" s="36"/>
      <c r="BX70" s="35"/>
      <c r="BY70" s="59"/>
      <c r="BZ70" s="35"/>
      <c r="CA70" s="38"/>
      <c r="CB70" s="35"/>
      <c r="CC70" s="38"/>
      <c r="CD70" s="38"/>
      <c r="CE70" s="60"/>
      <c r="CF70" s="146"/>
      <c r="CG70" s="157"/>
      <c r="CH70" s="49"/>
      <c r="CI70" s="160"/>
      <c r="CJ70" s="161"/>
      <c r="CK70" s="157"/>
      <c r="CL70" s="49"/>
      <c r="CM70" s="49"/>
      <c r="CN70" s="132"/>
      <c r="CO70" s="132"/>
      <c r="CP70" s="49"/>
      <c r="CQ70" s="193"/>
      <c r="CR70" s="193"/>
    </row>
    <row r="71" spans="1:96" s="61" customFormat="1" ht="21.75" customHeight="1" x14ac:dyDescent="0.2">
      <c r="A71" s="115"/>
      <c r="B71" s="116"/>
      <c r="C71" s="117"/>
      <c r="D71" s="136"/>
      <c r="E71" s="118"/>
      <c r="F71" s="119"/>
      <c r="H71" s="116"/>
      <c r="I71" s="167" t="str">
        <f>IFERROR(VLOOKUP($A71,Hoja3!$A$3:$F$6000,3,FALSE),"")</f>
        <v/>
      </c>
      <c r="J71" s="148" t="str">
        <f>IFERROR(VLOOKUP($A71,Hoja3!$A$3:$F$6000,4,FALSE),"")</f>
        <v/>
      </c>
      <c r="K71" s="123"/>
      <c r="L71" s="124"/>
      <c r="M71" s="124"/>
      <c r="N71" s="124"/>
      <c r="O71" s="124"/>
      <c r="P71" s="124"/>
      <c r="Q71" s="124"/>
      <c r="R71" s="124"/>
      <c r="S71" s="124"/>
      <c r="T71" s="124"/>
      <c r="U71" s="124"/>
      <c r="V71" s="124"/>
      <c r="W71" s="124"/>
      <c r="X71" s="124"/>
      <c r="Y71" s="124"/>
      <c r="Z71" s="124"/>
      <c r="AA71" s="124"/>
      <c r="AB71" s="124"/>
      <c r="AC71" s="124"/>
      <c r="AD71" s="128"/>
      <c r="AE71" s="125"/>
      <c r="AF71" s="128"/>
      <c r="AG71" s="126"/>
      <c r="AH71" s="127"/>
      <c r="AI71" s="128"/>
      <c r="AL71" s="128"/>
      <c r="AM71" s="129"/>
      <c r="AN71" s="120"/>
      <c r="AO71" s="121"/>
      <c r="AP71" s="121"/>
      <c r="AQ71" s="121"/>
      <c r="AR71" s="121"/>
      <c r="AS71" s="121"/>
      <c r="AT71" s="121"/>
      <c r="AU71" s="121"/>
      <c r="AV71" s="162"/>
      <c r="AW71" s="164"/>
      <c r="AX71" s="130"/>
      <c r="AY71" s="130"/>
      <c r="AZ71" s="128"/>
      <c r="BA71" s="128"/>
      <c r="BB71" s="122"/>
      <c r="BC71" s="121"/>
      <c r="BD71" s="121"/>
      <c r="BE71" s="121"/>
      <c r="BF71" s="121"/>
      <c r="BG71" s="121"/>
      <c r="BH71" s="121"/>
      <c r="BI71" s="121"/>
      <c r="BJ71" s="162"/>
      <c r="BK71" s="129"/>
      <c r="BL71" s="122"/>
      <c r="BM71" s="155"/>
      <c r="BN71" s="163"/>
      <c r="BO71" s="129"/>
      <c r="BP71" s="130"/>
      <c r="BQ71" s="130"/>
      <c r="BR71" s="125"/>
      <c r="BS71" s="125"/>
      <c r="BT71" s="124"/>
      <c r="BU71" s="122"/>
      <c r="BV71" s="122"/>
      <c r="BW71" s="128"/>
      <c r="BX71" s="127"/>
      <c r="BY71" s="163"/>
      <c r="BZ71" s="127"/>
      <c r="CA71" s="122"/>
      <c r="CB71" s="127"/>
      <c r="CC71" s="122"/>
      <c r="CD71" s="122"/>
      <c r="CE71" s="131"/>
      <c r="CF71" s="46"/>
      <c r="CG71" s="131"/>
      <c r="CH71" s="131"/>
      <c r="CJ71" s="171"/>
      <c r="CK71" s="179" t="str" cm="1">
        <f t="array" ref="CK71">_xlfn.IFS(CJ71&gt;0,"CUMPLE",CJ71&lt;0,"NO CUMPLE",CJ71="","")</f>
        <v/>
      </c>
      <c r="CN71" s="155"/>
      <c r="CO71" s="155"/>
    </row>
    <row r="72" spans="1:96" ht="15.75" x14ac:dyDescent="0.25">
      <c r="A72" s="16" t="s">
        <v>78</v>
      </c>
      <c r="B72" s="16"/>
      <c r="C72" s="16"/>
      <c r="E72" s="302" t="s">
        <v>95</v>
      </c>
      <c r="F72" s="302"/>
      <c r="G72" s="70">
        <f>SUM(G14:G70)</f>
        <v>45</v>
      </c>
      <c r="H72" s="16"/>
      <c r="I72" s="167" t="str">
        <f>IFERROR(VLOOKUP($A72,Hoja3!$A$3:$F$6000,3,FALSE),"")</f>
        <v/>
      </c>
      <c r="J72" s="148" t="str">
        <f>IFERROR(VLOOKUP($A72,Hoja3!$A$3:$F$6000,4,FALSE),"")</f>
        <v/>
      </c>
      <c r="K72" s="147">
        <f t="shared" ref="K72:AG72" si="116">SUM(K14:K70)</f>
        <v>70604</v>
      </c>
      <c r="L72" s="172">
        <f t="shared" si="116"/>
        <v>2425</v>
      </c>
      <c r="M72" s="172">
        <f t="shared" si="116"/>
        <v>1120</v>
      </c>
      <c r="N72" s="172">
        <f t="shared" si="116"/>
        <v>2657</v>
      </c>
      <c r="O72" s="172">
        <f t="shared" si="116"/>
        <v>765</v>
      </c>
      <c r="P72" s="172">
        <f t="shared" si="116"/>
        <v>3222</v>
      </c>
      <c r="Q72" s="172">
        <f t="shared" si="116"/>
        <v>1419.4</v>
      </c>
      <c r="R72" s="172">
        <f t="shared" si="116"/>
        <v>0</v>
      </c>
      <c r="S72" s="172">
        <f t="shared" si="116"/>
        <v>1973</v>
      </c>
      <c r="T72" s="172">
        <f t="shared" si="116"/>
        <v>180</v>
      </c>
      <c r="U72" s="172">
        <f t="shared" si="116"/>
        <v>70</v>
      </c>
      <c r="V72" s="172">
        <f t="shared" si="116"/>
        <v>1863</v>
      </c>
      <c r="W72" s="172">
        <f t="shared" si="116"/>
        <v>55</v>
      </c>
      <c r="X72" s="172">
        <f t="shared" si="116"/>
        <v>542</v>
      </c>
      <c r="Y72" s="172">
        <f t="shared" si="116"/>
        <v>0</v>
      </c>
      <c r="Z72" s="172">
        <f t="shared" si="116"/>
        <v>1530</v>
      </c>
      <c r="AA72" s="172">
        <f t="shared" si="116"/>
        <v>325</v>
      </c>
      <c r="AB72" s="172">
        <f t="shared" si="116"/>
        <v>150</v>
      </c>
      <c r="AC72" s="172">
        <f t="shared" si="116"/>
        <v>619</v>
      </c>
      <c r="AD72" s="7">
        <f t="shared" si="116"/>
        <v>18915.400000000001</v>
      </c>
      <c r="AE72" s="7">
        <f t="shared" si="116"/>
        <v>9884.9999999999964</v>
      </c>
      <c r="AF72" s="7">
        <f t="shared" si="116"/>
        <v>28800.399999999998</v>
      </c>
      <c r="AG72" s="141">
        <f t="shared" si="116"/>
        <v>20.000277777777782</v>
      </c>
      <c r="AH72" s="6">
        <f>IFERROR(AE72/AF73,0)</f>
        <v>0.34322439966111573</v>
      </c>
      <c r="AI72" s="2">
        <f>SUM(AI14:AI70)</f>
        <v>1869772.5</v>
      </c>
      <c r="AJ72" s="15"/>
      <c r="AK72" s="15"/>
      <c r="AL72" s="187">
        <f>SUM(AL14:AL70)</f>
        <v>1838325.9849999999</v>
      </c>
      <c r="AM72" s="3">
        <f>SUM(AM14:AM70)</f>
        <v>49373.2</v>
      </c>
      <c r="AN72" s="24">
        <f>SUM(AN14:AN70)</f>
        <v>260</v>
      </c>
      <c r="AO72" s="17"/>
      <c r="AP72" s="17"/>
      <c r="AQ72" s="17"/>
      <c r="AR72" s="17"/>
      <c r="AS72" s="17"/>
      <c r="AT72" s="17"/>
      <c r="AU72" s="18"/>
      <c r="AV72" s="162"/>
      <c r="AW72" s="173">
        <f>+(AM72+(BR72*50/100))+(BS72*30/100)-BB72</f>
        <v>51994.399999999994</v>
      </c>
      <c r="AX72" s="8">
        <f>SUM(AX14:AX70)</f>
        <v>0</v>
      </c>
      <c r="AY72" s="8">
        <f>SUM(AY14:AY70)</f>
        <v>0</v>
      </c>
      <c r="AZ72" s="8">
        <f>SUM(AZ14:AZ70)</f>
        <v>0</v>
      </c>
      <c r="BA72" s="8">
        <f>SUM(BA14:BA70)</f>
        <v>0</v>
      </c>
      <c r="BB72" s="8">
        <f>SUM(BB14:BB70)</f>
        <v>0</v>
      </c>
      <c r="BC72" s="17"/>
      <c r="BD72" s="17"/>
      <c r="BE72" s="17"/>
      <c r="BF72" s="17"/>
      <c r="BG72" s="17"/>
      <c r="BH72" s="17"/>
      <c r="BI72" s="17"/>
      <c r="BJ72" s="3">
        <f>SUM(BJ14:BJ70)</f>
        <v>10129</v>
      </c>
      <c r="BK72" s="2">
        <f>SUM(BK14:BK70)</f>
        <v>1721876</v>
      </c>
      <c r="BL72" s="122"/>
      <c r="BM72" s="15"/>
      <c r="BN72" s="2">
        <f t="shared" ref="BN72:BT72" si="117">SUM(BN14:BN70)</f>
        <v>1693069.66</v>
      </c>
      <c r="BO72" s="3">
        <f t="shared" si="117"/>
        <v>47616.600000000006</v>
      </c>
      <c r="BP72" s="3">
        <f t="shared" si="117"/>
        <v>0</v>
      </c>
      <c r="BQ72" s="3">
        <f t="shared" si="117"/>
        <v>0</v>
      </c>
      <c r="BR72" s="3">
        <f t="shared" si="117"/>
        <v>2201</v>
      </c>
      <c r="BS72" s="3">
        <f t="shared" si="117"/>
        <v>5069</v>
      </c>
      <c r="BT72" s="3">
        <f t="shared" si="117"/>
        <v>7270</v>
      </c>
      <c r="BU72" s="154">
        <f>IFERROR(+BK72/AE72,0)</f>
        <v>174.1907941325241</v>
      </c>
      <c r="BV72" s="2">
        <f>BK72/(AF72-(AC72+Q72+W72))</f>
        <v>64.472834837308582</v>
      </c>
      <c r="BW72" s="3">
        <f>IFERROR(AI72-AZ72,0)-BK72</f>
        <v>147896.5</v>
      </c>
      <c r="BX72" s="165">
        <f>IFERROR(+BW72/BK72,0)</f>
        <v>8.5892654291017473E-2</v>
      </c>
      <c r="BY72" s="3">
        <f>IFERROR(AL72-BA72,0)-BN72</f>
        <v>145256.32499999995</v>
      </c>
      <c r="BZ72" s="165">
        <f>IFERROR(+BY72/BN72,0)</f>
        <v>8.579465359978157E-2</v>
      </c>
      <c r="CA72" s="3">
        <f>IFERROR(+AW72-(BO72),0)</f>
        <v>4377.7999999999884</v>
      </c>
      <c r="CB72" s="165">
        <f>IFERROR(+CA72/BO72,0)</f>
        <v>9.193852564021765E-2</v>
      </c>
      <c r="CC72" s="149">
        <f>SUM(CC14:CC70)</f>
        <v>0</v>
      </c>
      <c r="CD72" s="149">
        <f>SUM(CD14:CD70)</f>
        <v>0</v>
      </c>
      <c r="CE72" s="81"/>
      <c r="CF72" s="222">
        <f>IFERROR((BT72*1000)/BN72,"")</f>
        <v>4.2939757127299769</v>
      </c>
      <c r="CG72" s="211"/>
      <c r="CH72" s="211"/>
      <c r="CJ72" s="171"/>
      <c r="CK72" s="179" t="str" cm="1">
        <f t="array" ref="CK72">_xlfn.IFS(CJ72&gt;0,"CUMPLE",CJ72&lt;0,"NO CUMPLE",CJ72="","")</f>
        <v/>
      </c>
      <c r="CN72" s="243">
        <f>SUM(CN14:CN70)</f>
        <v>1770200</v>
      </c>
      <c r="CO72" s="190">
        <f>BK72-CN72</f>
        <v>-48324</v>
      </c>
    </row>
    <row r="73" spans="1:96" ht="16.5" customHeight="1" x14ac:dyDescent="0.25">
      <c r="A73" s="16" t="s">
        <v>79</v>
      </c>
      <c r="C73" s="16"/>
      <c r="D73" s="16"/>
      <c r="E73" s="42"/>
      <c r="F73" s="16"/>
      <c r="H73" s="16"/>
      <c r="I73" s="167" t="str">
        <f>IFERROR(VLOOKUP($A73,Hoja3!$A$3:$F$6000,3,FALSE),"")</f>
        <v/>
      </c>
      <c r="J73" s="148" t="str">
        <f>IFERROR(VLOOKUP($A73,Hoja3!$A$3:$F$6000,4,FALSE),"")</f>
        <v/>
      </c>
      <c r="K73" s="17" t="s">
        <v>94</v>
      </c>
      <c r="L73" s="12">
        <f>IFERROR(L72/AF73,0)</f>
        <v>8.4200219441396648E-2</v>
      </c>
      <c r="M73" s="12">
        <f>IFERROR(M72/AF73,0)</f>
        <v>3.8888348772933713E-2</v>
      </c>
      <c r="N73" s="12">
        <f>(N72/AF73)</f>
        <v>9.225566311579006E-2</v>
      </c>
      <c r="O73" s="12">
        <f>(O72/AF73)</f>
        <v>2.6562131081512758E-2</v>
      </c>
      <c r="P73" s="12">
        <f>(P72/AF73)</f>
        <v>0.11187344620213609</v>
      </c>
      <c r="Q73" s="12">
        <f>(Q72/AF73)</f>
        <v>4.9284037721698315E-2</v>
      </c>
      <c r="R73" s="12">
        <f>(R72/AF73)</f>
        <v>0</v>
      </c>
      <c r="S73" s="12">
        <f>(S72/AF73)</f>
        <v>6.8505992972319837E-2</v>
      </c>
      <c r="T73" s="12">
        <f>(T72/AF73)</f>
        <v>6.2499131956500606E-3</v>
      </c>
      <c r="U73" s="12">
        <f>(U72/AF73)</f>
        <v>2.4305217983083571E-3</v>
      </c>
      <c r="V73" s="12">
        <f>(V72/AF73)</f>
        <v>6.4686601574978131E-2</v>
      </c>
      <c r="W73" s="12">
        <f>(W72/AF73)</f>
        <v>1.909695698670852E-3</v>
      </c>
      <c r="X73" s="12">
        <f>(X72/AF73)</f>
        <v>1.8819183066901848E-2</v>
      </c>
      <c r="Y73" s="12">
        <f>(Y72/AF73)</f>
        <v>0</v>
      </c>
      <c r="Z73" s="14">
        <f>(Z72/AF73)</f>
        <v>5.3124262163025515E-2</v>
      </c>
      <c r="AA73" s="14">
        <f>(AA72/AF73)</f>
        <v>1.1284565492145944E-2</v>
      </c>
      <c r="AB73" s="12">
        <f>(AB72/AF72)</f>
        <v>5.2082609963750503E-3</v>
      </c>
      <c r="AC73" s="12">
        <f>(AC72/AF72)</f>
        <v>2.1492757045041042E-2</v>
      </c>
      <c r="AD73" s="12">
        <f>(AD72/AF73)</f>
        <v>0.65677560033888427</v>
      </c>
      <c r="AE73" s="12">
        <f>(AE72/AF73)</f>
        <v>0.34322439966111573</v>
      </c>
      <c r="AF73" s="71">
        <f>AF72</f>
        <v>28800.399999999998</v>
      </c>
      <c r="AG73" s="72">
        <f>AF73/60/24</f>
        <v>20.000277777777775</v>
      </c>
      <c r="AH73" s="303" t="s">
        <v>96</v>
      </c>
      <c r="AI73" s="303"/>
      <c r="AJ73" s="15"/>
      <c r="AK73" s="15"/>
      <c r="AL73" s="5"/>
      <c r="AM73" s="5"/>
      <c r="AN73" s="17"/>
      <c r="AO73" s="17"/>
      <c r="AP73" s="17"/>
      <c r="AQ73" s="17"/>
      <c r="AR73" s="17"/>
      <c r="AS73" s="17"/>
      <c r="AT73" s="17"/>
      <c r="AU73" s="17"/>
      <c r="AV73" s="17"/>
      <c r="AW73" s="17"/>
      <c r="AX73" s="19"/>
      <c r="AY73" s="19"/>
      <c r="AZ73" s="19"/>
      <c r="BA73" s="19"/>
      <c r="BB73" s="19"/>
      <c r="BC73" s="19"/>
      <c r="BD73" s="19"/>
      <c r="BE73" s="19"/>
      <c r="BF73" s="257"/>
      <c r="BG73" s="19"/>
      <c r="BH73" s="19"/>
      <c r="BI73" s="19"/>
      <c r="BJ73" s="19"/>
      <c r="BK73" s="20"/>
      <c r="BL73" s="122"/>
      <c r="BM73" s="15"/>
      <c r="BN73" s="5"/>
      <c r="BO73" s="5"/>
      <c r="BP73" s="19"/>
      <c r="BQ73" s="19"/>
      <c r="BR73" s="19"/>
      <c r="BS73" s="19"/>
      <c r="BT73" s="19"/>
      <c r="BU73" s="21"/>
      <c r="BV73" s="21"/>
      <c r="BW73" s="20"/>
      <c r="BX73" s="22"/>
      <c r="BY73" s="20" t="s">
        <v>36</v>
      </c>
      <c r="BZ73" s="15"/>
      <c r="CA73" s="15"/>
      <c r="CB73" s="15"/>
      <c r="CC73" s="122"/>
      <c r="CD73" s="22"/>
      <c r="CE73" s="82"/>
      <c r="CF73" s="82"/>
      <c r="CG73" s="82"/>
      <c r="CH73" s="82"/>
      <c r="CJ73" s="171"/>
      <c r="CK73" s="179" t="str" cm="1">
        <f t="array" ref="CK73">_xlfn.IFS(CJ73&gt;0,"CUMPLE",CJ73&lt;0,"NO CUMPLE",CJ73="","")</f>
        <v/>
      </c>
      <c r="CO73" s="155"/>
    </row>
    <row r="74" spans="1:96" ht="18.75" x14ac:dyDescent="0.3">
      <c r="A74" s="32" t="s">
        <v>91</v>
      </c>
      <c r="D74" s="16"/>
      <c r="E74" s="42"/>
      <c r="F74" s="16"/>
      <c r="G74" s="16"/>
      <c r="H74" s="16"/>
      <c r="I74" s="167" t="str">
        <f>IFERROR(VLOOKUP($A74,Hoja3!$A$3:$F$6000,3,FALSE),"")</f>
        <v/>
      </c>
      <c r="J74" s="148" t="str">
        <f>IFERROR(VLOOKUP($A74,Hoja3!$A$3:$F$6000,4,FALSE),"")</f>
        <v/>
      </c>
      <c r="K74" s="19" t="s">
        <v>70</v>
      </c>
      <c r="L74" s="23">
        <f t="shared" ref="L74:AF74" si="118">(L72/60)</f>
        <v>40.416666666666664</v>
      </c>
      <c r="M74" s="23">
        <f t="shared" si="118"/>
        <v>18.666666666666668</v>
      </c>
      <c r="N74" s="23">
        <f t="shared" si="118"/>
        <v>44.283333333333331</v>
      </c>
      <c r="O74" s="23">
        <f t="shared" si="118"/>
        <v>12.75</v>
      </c>
      <c r="P74" s="23">
        <f t="shared" si="118"/>
        <v>53.7</v>
      </c>
      <c r="Q74" s="23">
        <f t="shared" si="118"/>
        <v>23.65666666666667</v>
      </c>
      <c r="R74" s="23">
        <f t="shared" si="118"/>
        <v>0</v>
      </c>
      <c r="S74" s="23">
        <f t="shared" si="118"/>
        <v>32.883333333333333</v>
      </c>
      <c r="T74" s="23">
        <f t="shared" ref="T74:U74" si="119">(T72/60)</f>
        <v>3</v>
      </c>
      <c r="U74" s="23">
        <f t="shared" si="119"/>
        <v>1.1666666666666667</v>
      </c>
      <c r="V74" s="23">
        <f t="shared" si="118"/>
        <v>31.05</v>
      </c>
      <c r="W74" s="23">
        <f t="shared" si="118"/>
        <v>0.91666666666666663</v>
      </c>
      <c r="X74" s="23">
        <f t="shared" si="118"/>
        <v>9.0333333333333332</v>
      </c>
      <c r="Y74" s="23">
        <f t="shared" si="118"/>
        <v>0</v>
      </c>
      <c r="Z74" s="23">
        <f t="shared" si="118"/>
        <v>25.5</v>
      </c>
      <c r="AA74" s="23">
        <f t="shared" si="118"/>
        <v>5.416666666666667</v>
      </c>
      <c r="AB74" s="23">
        <f t="shared" si="118"/>
        <v>2.5</v>
      </c>
      <c r="AC74" s="23">
        <f t="shared" si="118"/>
        <v>10.316666666666666</v>
      </c>
      <c r="AD74" s="23">
        <f>(AD72/60)</f>
        <v>315.25666666666672</v>
      </c>
      <c r="AE74" s="23">
        <f t="shared" si="118"/>
        <v>164.74999999999994</v>
      </c>
      <c r="AF74" s="180">
        <f t="shared" si="118"/>
        <v>480.0066666666666</v>
      </c>
      <c r="AG74" s="174">
        <f>AH74/60/24</f>
        <v>-2.7777777777626195E-4</v>
      </c>
      <c r="AH74" s="69">
        <f>D7-(AF72)</f>
        <v>-0.39999999999781721</v>
      </c>
      <c r="AI74" s="68"/>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24" t="s">
        <v>77</v>
      </c>
      <c r="BK74" s="26">
        <v>4200000</v>
      </c>
      <c r="BL74" s="122"/>
      <c r="BM74" s="15"/>
      <c r="BN74" s="15"/>
      <c r="BO74" s="15"/>
      <c r="BP74" s="15"/>
      <c r="BQ74" s="15"/>
      <c r="BR74" s="15"/>
      <c r="BS74" s="15"/>
      <c r="BT74" s="15"/>
      <c r="BU74" s="15"/>
      <c r="BV74" s="15"/>
      <c r="BW74" s="15"/>
      <c r="BX74" s="15"/>
      <c r="BY74" s="15"/>
      <c r="BZ74" s="448" t="s">
        <v>90</v>
      </c>
      <c r="CA74" s="449"/>
      <c r="CB74" s="25">
        <v>0.08</v>
      </c>
      <c r="CC74" s="122"/>
      <c r="CD74" s="15"/>
      <c r="CE74" s="83"/>
      <c r="CF74" s="299" t="s">
        <v>114</v>
      </c>
      <c r="CG74" s="299"/>
      <c r="CH74" s="299"/>
      <c r="CI74" s="299"/>
      <c r="CJ74" s="156">
        <f>COUNTIF(CK14:CK70,"NO CUMPLE")</f>
        <v>16</v>
      </c>
    </row>
    <row r="75" spans="1:96" ht="18.75" x14ac:dyDescent="0.3">
      <c r="A75" s="33" t="s">
        <v>92</v>
      </c>
      <c r="C75" s="16"/>
      <c r="D75" s="16"/>
      <c r="E75" s="42"/>
      <c r="F75" s="16"/>
      <c r="G75" s="16"/>
      <c r="H75" s="16"/>
      <c r="J75" s="75">
        <f>IFERROR(BK72/(C7*3),0)</f>
        <v>28697.933333333334</v>
      </c>
      <c r="K75" s="19" t="s">
        <v>71</v>
      </c>
      <c r="L75" s="45">
        <f>(L74/24)</f>
        <v>1.6840277777777777</v>
      </c>
      <c r="M75" s="23">
        <f t="shared" ref="M75:AF75" si="120">(M74/24)</f>
        <v>0.77777777777777779</v>
      </c>
      <c r="N75" s="23">
        <f t="shared" si="120"/>
        <v>1.8451388888888889</v>
      </c>
      <c r="O75" s="23">
        <f t="shared" si="120"/>
        <v>0.53125</v>
      </c>
      <c r="P75" s="23">
        <f t="shared" si="120"/>
        <v>2.2375000000000003</v>
      </c>
      <c r="Q75" s="23">
        <f t="shared" si="120"/>
        <v>0.98569444444444454</v>
      </c>
      <c r="R75" s="23">
        <f t="shared" si="120"/>
        <v>0</v>
      </c>
      <c r="S75" s="23">
        <f t="shared" si="120"/>
        <v>1.3701388888888888</v>
      </c>
      <c r="T75" s="23">
        <f t="shared" ref="T75:U75" si="121">(T74/24)</f>
        <v>0.125</v>
      </c>
      <c r="U75" s="23">
        <f t="shared" si="121"/>
        <v>4.8611111111111112E-2</v>
      </c>
      <c r="V75" s="23">
        <f t="shared" si="120"/>
        <v>1.29375</v>
      </c>
      <c r="W75" s="23">
        <f t="shared" si="120"/>
        <v>3.8194444444444441E-2</v>
      </c>
      <c r="X75" s="23">
        <f t="shared" si="120"/>
        <v>0.37638888888888888</v>
      </c>
      <c r="Y75" s="23">
        <f t="shared" si="120"/>
        <v>0</v>
      </c>
      <c r="Z75" s="23">
        <f t="shared" si="120"/>
        <v>1.0625</v>
      </c>
      <c r="AA75" s="45">
        <f t="shared" si="120"/>
        <v>0.22569444444444445</v>
      </c>
      <c r="AB75" s="23">
        <f t="shared" si="120"/>
        <v>0.10416666666666667</v>
      </c>
      <c r="AC75" s="23">
        <f t="shared" si="120"/>
        <v>0.42986111111111108</v>
      </c>
      <c r="AD75" s="23">
        <f>(AD74/24)</f>
        <v>13.135694444444447</v>
      </c>
      <c r="AE75" s="23">
        <f t="shared" si="120"/>
        <v>6.8645833333333313</v>
      </c>
      <c r="AF75" s="23">
        <f t="shared" si="120"/>
        <v>20.000277777777775</v>
      </c>
      <c r="AG75" s="440" t="s">
        <v>45</v>
      </c>
      <c r="AH75" s="441"/>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20"/>
      <c r="BL75" s="15"/>
      <c r="BM75" s="15"/>
      <c r="BN75" s="15"/>
      <c r="BO75" s="15"/>
      <c r="BP75" s="15"/>
      <c r="BQ75" s="15"/>
      <c r="BR75" s="15"/>
      <c r="BS75" s="15"/>
      <c r="BT75" s="15"/>
      <c r="BU75" s="15"/>
      <c r="BV75" s="15"/>
      <c r="BW75" s="15"/>
      <c r="BX75" s="15"/>
      <c r="BY75" s="15"/>
      <c r="BZ75" s="15"/>
      <c r="CA75" s="15"/>
      <c r="CB75" s="15"/>
      <c r="CC75" s="122"/>
      <c r="CD75" s="15"/>
      <c r="CE75" s="83"/>
      <c r="CF75" s="299" t="s">
        <v>115</v>
      </c>
      <c r="CG75" s="299"/>
      <c r="CH75" s="299"/>
      <c r="CI75" s="299"/>
      <c r="CJ75" s="156">
        <f>COUNTIF(CK14:CK70,"CUMPLE")</f>
        <v>33</v>
      </c>
    </row>
    <row r="76" spans="1:96" ht="15" customHeight="1" x14ac:dyDescent="0.25">
      <c r="A76" s="33" t="s">
        <v>93</v>
      </c>
      <c r="D76" s="16"/>
      <c r="E76" s="42"/>
      <c r="F76" s="16"/>
      <c r="G76" s="16"/>
      <c r="H76" s="16"/>
      <c r="J76" s="384">
        <f>IFERROR(BK72/(ROUND(AE75,0)*3),0)</f>
        <v>81994.095238095237</v>
      </c>
      <c r="K76" s="384"/>
      <c r="L76" s="16"/>
      <c r="M76" s="16"/>
      <c r="N76" s="16"/>
      <c r="O76" s="16"/>
      <c r="P76" s="16"/>
      <c r="Q76" s="16"/>
      <c r="R76" s="16"/>
      <c r="S76" s="16"/>
      <c r="T76" s="16"/>
      <c r="U76" s="16"/>
      <c r="V76" s="16"/>
      <c r="W76" s="16"/>
      <c r="X76" s="16"/>
      <c r="Y76" s="16"/>
      <c r="Z76" s="16"/>
      <c r="AA76" s="16"/>
      <c r="AB76" s="16"/>
      <c r="AC76" s="15"/>
      <c r="AD76" s="15"/>
      <c r="AE76" s="15"/>
      <c r="AF76" s="15"/>
      <c r="AG76" s="15"/>
      <c r="AH76" s="20"/>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20"/>
      <c r="BL76" s="15"/>
      <c r="BM76" s="15"/>
      <c r="BN76" s="15"/>
      <c r="BO76" s="15"/>
      <c r="BP76" s="15"/>
      <c r="BQ76" s="15"/>
      <c r="BR76" s="15"/>
      <c r="BS76" s="15"/>
      <c r="BT76" s="15"/>
      <c r="BU76" s="15"/>
      <c r="BV76" s="15"/>
      <c r="BW76" s="15"/>
      <c r="BX76" s="15"/>
      <c r="BY76" s="15"/>
      <c r="BZ76" s="15"/>
      <c r="CA76" s="15"/>
      <c r="CB76" s="15"/>
      <c r="CC76" s="122"/>
      <c r="CD76" s="15"/>
      <c r="CE76" s="83"/>
      <c r="CF76" s="83"/>
      <c r="CG76" s="83"/>
      <c r="CH76" s="83"/>
    </row>
    <row r="77" spans="1:96" ht="15" customHeight="1" x14ac:dyDescent="0.3">
      <c r="A77" s="301">
        <f>IFERROR(L74/G72,0)</f>
        <v>0.89814814814814814</v>
      </c>
      <c r="B77" s="301"/>
      <c r="C77" s="301"/>
      <c r="D77" s="301"/>
      <c r="E77" s="301"/>
      <c r="F77" s="301"/>
      <c r="G77" s="301"/>
      <c r="H77" s="301"/>
      <c r="I77" s="301"/>
      <c r="J77" s="301"/>
      <c r="R77" s="16"/>
      <c r="Z77" s="15"/>
      <c r="AA77" s="15"/>
      <c r="AB77" s="15"/>
      <c r="AC77" s="16"/>
      <c r="AD77" s="16"/>
      <c r="AE77" s="16"/>
      <c r="AF77" s="77" t="s">
        <v>47</v>
      </c>
      <c r="AG77" s="77" t="s">
        <v>73</v>
      </c>
      <c r="AH77" s="77" t="s">
        <v>71</v>
      </c>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22"/>
      <c r="CD77" s="15"/>
      <c r="CE77" s="83"/>
      <c r="CF77" s="298" t="s">
        <v>170</v>
      </c>
      <c r="CG77" s="298"/>
      <c r="CH77" s="298"/>
      <c r="CI77" s="298"/>
      <c r="CJ77" s="191">
        <f>COUNTIF(CM14:CM70,"NO CUMPLE")</f>
        <v>36</v>
      </c>
      <c r="CN77" s="244"/>
    </row>
    <row r="78" spans="1:96" ht="15" customHeight="1" thickBot="1" x14ac:dyDescent="0.35">
      <c r="A78" s="16"/>
      <c r="B78" s="16"/>
      <c r="C78" s="16"/>
      <c r="D78" s="16"/>
      <c r="E78" s="42"/>
      <c r="F78" s="16"/>
      <c r="G78" s="16"/>
      <c r="H78" s="16"/>
      <c r="AC78" s="444" t="s">
        <v>142</v>
      </c>
      <c r="AD78" s="444"/>
      <c r="AE78" s="445"/>
      <c r="AF78" s="390">
        <f>Q72</f>
        <v>1419.4</v>
      </c>
      <c r="AG78" s="391">
        <f>Q74</f>
        <v>23.65666666666667</v>
      </c>
      <c r="AH78" s="350">
        <f>Q75</f>
        <v>0.98569444444444454</v>
      </c>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22"/>
      <c r="CD78" s="15"/>
      <c r="CE78" s="83"/>
      <c r="CF78" s="298" t="s">
        <v>171</v>
      </c>
      <c r="CG78" s="298"/>
      <c r="CH78" s="298"/>
      <c r="CI78" s="298"/>
      <c r="CJ78" s="191">
        <f>COUNTIF(CM14:CM70,"CUMPLE")</f>
        <v>15</v>
      </c>
    </row>
    <row r="79" spans="1:96" ht="15.75" thickBot="1" x14ac:dyDescent="0.3">
      <c r="B79" s="16"/>
      <c r="C79" s="16"/>
      <c r="D79" s="405" t="s">
        <v>100</v>
      </c>
      <c r="E79" s="405"/>
      <c r="F79" s="405"/>
      <c r="G79" s="405"/>
      <c r="H79" s="406"/>
      <c r="I79" s="407">
        <f>IFERROR(L72/G72,0)</f>
        <v>53.888888888888886</v>
      </c>
      <c r="P79" s="152" t="s">
        <v>109</v>
      </c>
      <c r="AB79" s="16"/>
      <c r="AC79" s="444"/>
      <c r="AD79" s="444"/>
      <c r="AE79" s="445"/>
      <c r="AF79" s="390"/>
      <c r="AG79" s="391"/>
      <c r="AH79" s="350"/>
      <c r="AN79" s="16"/>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6"/>
      <c r="CA79" s="16"/>
      <c r="CB79" s="16"/>
      <c r="CC79" s="122"/>
      <c r="CD79" s="15"/>
      <c r="CE79" s="84"/>
      <c r="CF79" s="84"/>
      <c r="CG79" s="84"/>
      <c r="CH79" s="84"/>
      <c r="CI79" s="207"/>
      <c r="CJ79" s="208"/>
      <c r="CK79" s="209" t="str" cm="1">
        <f t="array" ref="CK79">_xlfn.IFS(CJ79&gt;0,"CUMPLE",CJ79&lt;0,"NO CUMPLE",CJ79="","")</f>
        <v/>
      </c>
      <c r="CL79" s="207"/>
      <c r="CM79" s="207"/>
    </row>
    <row r="80" spans="1:96" ht="15" customHeight="1" thickBot="1" x14ac:dyDescent="0.3">
      <c r="B80" s="16"/>
      <c r="C80" s="16"/>
      <c r="D80" s="405"/>
      <c r="E80" s="405"/>
      <c r="F80" s="405"/>
      <c r="G80" s="405"/>
      <c r="H80" s="406"/>
      <c r="I80" s="408"/>
      <c r="J80" s="16"/>
      <c r="K80" s="388" t="s">
        <v>101</v>
      </c>
      <c r="L80" s="388"/>
      <c r="M80" s="388"/>
      <c r="N80" s="389"/>
      <c r="O80" s="150">
        <f>COUNTIFS(CG20:CG70,"APROBACION")</f>
        <v>8</v>
      </c>
      <c r="P80" s="151">
        <f>COUNTIFS(Z14:Z70,"&gt;0",CG14:CG70,"suspendido")</f>
        <v>0</v>
      </c>
      <c r="Q80" s="450" t="s">
        <v>108</v>
      </c>
      <c r="R80" s="450"/>
      <c r="S80" s="450"/>
      <c r="T80" s="450"/>
      <c r="U80" s="450"/>
      <c r="V80" s="450"/>
      <c r="W80" s="151">
        <f>P80+P81</f>
        <v>1</v>
      </c>
      <c r="X80" s="140"/>
      <c r="Y80" s="16"/>
      <c r="Z80" s="16"/>
      <c r="AA80" s="16"/>
      <c r="AB80" s="16"/>
      <c r="AC80" s="443" t="s">
        <v>72</v>
      </c>
      <c r="AD80" s="443"/>
      <c r="AE80" s="451"/>
      <c r="AF80" s="452">
        <f>(L72+M72+N72+S72+V72+T72+U72)</f>
        <v>10288</v>
      </c>
      <c r="AG80" s="446">
        <f>(L74+M74+N74+S74+V74+T74+U74)</f>
        <v>171.46666666666667</v>
      </c>
      <c r="AH80" s="446">
        <f>(L75+M75+N75+S75+V75+T75+U75)</f>
        <v>7.1444444444444439</v>
      </c>
      <c r="AN80" s="16"/>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6"/>
      <c r="CA80" s="16"/>
      <c r="CB80" s="16"/>
      <c r="CC80" s="122"/>
      <c r="CD80" s="15"/>
      <c r="CE80" s="83"/>
      <c r="CF80" s="83"/>
      <c r="CG80" s="83"/>
      <c r="CH80" s="83"/>
      <c r="CI80" s="207"/>
      <c r="CJ80" s="208"/>
      <c r="CK80" s="209" t="str" cm="1">
        <f t="array" ref="CK80">_xlfn.IFS(CJ80&gt;0,"CUMPLE",CJ80&lt;0,"NO CUMPLE",CJ80="","")</f>
        <v/>
      </c>
      <c r="CL80" s="207"/>
      <c r="CM80" s="207"/>
      <c r="CN80" s="245"/>
      <c r="CO80" s="207"/>
    </row>
    <row r="81" spans="1:93" ht="16.5" thickBot="1" x14ac:dyDescent="0.3">
      <c r="A81" s="16"/>
      <c r="B81" s="16"/>
      <c r="C81" s="16"/>
      <c r="D81" s="16"/>
      <c r="E81" s="42"/>
      <c r="F81" s="16"/>
      <c r="G81" s="16"/>
      <c r="H81" s="16"/>
      <c r="I81" s="16"/>
      <c r="J81" s="16"/>
      <c r="K81" s="371" t="s">
        <v>107</v>
      </c>
      <c r="L81" s="371"/>
      <c r="M81" s="371"/>
      <c r="N81" s="372"/>
      <c r="O81" s="151">
        <f>COUNTIFS(CG14:CG70,"REPETICION")+COUNTIFS(CG14:CG70,"PROCESO")</f>
        <v>37</v>
      </c>
      <c r="P81" s="205">
        <f>COUNTIFS(Z14:Z70,"=0",CG14:CG70,"suspendido")</f>
        <v>1</v>
      </c>
      <c r="R81" s="16"/>
      <c r="Z81" s="16"/>
      <c r="AA81" s="16"/>
      <c r="AB81" s="16"/>
      <c r="AC81" s="443"/>
      <c r="AD81" s="443"/>
      <c r="AE81" s="451"/>
      <c r="AF81" s="453"/>
      <c r="AG81" s="447"/>
      <c r="AH81" s="447"/>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22"/>
      <c r="CD81" s="16"/>
      <c r="CE81" s="85"/>
      <c r="CF81" s="85"/>
      <c r="CG81" s="85"/>
      <c r="CH81" s="85"/>
      <c r="CI81" s="207"/>
      <c r="CJ81" s="208"/>
      <c r="CK81" s="209" t="str" cm="1">
        <f t="array" ref="CK81">_xlfn.IFS(CJ81&gt;0,"CUMPLE",CJ81&lt;0,"NO CUMPLE",CJ81="","")</f>
        <v/>
      </c>
      <c r="CL81" s="207"/>
      <c r="CM81" s="437"/>
      <c r="CN81" s="437"/>
      <c r="CO81" s="437"/>
    </row>
    <row r="82" spans="1:93" ht="35.25" customHeight="1" x14ac:dyDescent="0.25">
      <c r="A82" s="16"/>
      <c r="B82" s="16"/>
      <c r="C82" s="16"/>
      <c r="D82" s="16"/>
      <c r="E82" s="42"/>
      <c r="F82" s="16"/>
      <c r="G82" s="16"/>
      <c r="H82" s="16"/>
      <c r="I82" s="16"/>
      <c r="J82" s="16"/>
      <c r="K82" s="442"/>
      <c r="L82" s="442"/>
      <c r="M82" s="442"/>
      <c r="N82" s="442"/>
      <c r="O82" s="153"/>
      <c r="P82" s="153"/>
      <c r="R82" s="16"/>
      <c r="AB82" s="16"/>
      <c r="AC82" s="443" t="s">
        <v>74</v>
      </c>
      <c r="AD82" s="443"/>
      <c r="AE82" s="443"/>
      <c r="AF82" s="87">
        <f>(O72+P72+R72+W72+X72+Y72+Z72+AA72+AB72)</f>
        <v>6589</v>
      </c>
      <c r="AG82" s="88">
        <f>(O74+P74+R74+W74+X74+Y74+Z74+AB74+AA74)</f>
        <v>109.81666666666668</v>
      </c>
      <c r="AH82" s="88">
        <f>(O75+P75+R75+W75+X75+Y75+Z75+AB75+AA75)</f>
        <v>4.5756944444444452</v>
      </c>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22"/>
      <c r="CD82" s="16"/>
      <c r="CE82" s="85"/>
      <c r="CF82" s="85"/>
      <c r="CG82" s="85"/>
      <c r="CH82" s="85"/>
      <c r="CJ82" s="171"/>
      <c r="CK82" s="179" t="str" cm="1">
        <f t="array" ref="CK82">_xlfn.IFS(CJ82&gt;0,"CUMPLE",CJ82&lt;0,"NO CUMPLE",CJ82="","")</f>
        <v/>
      </c>
      <c r="CO82" s="155"/>
    </row>
    <row r="83" spans="1:93" ht="24.75" customHeight="1" x14ac:dyDescent="0.25">
      <c r="A83" s="16"/>
      <c r="B83" s="16"/>
      <c r="C83" s="16"/>
      <c r="D83" s="16"/>
      <c r="E83" s="42"/>
      <c r="F83" s="16"/>
      <c r="G83" s="16"/>
      <c r="H83" s="16"/>
      <c r="I83" s="16"/>
      <c r="J83" s="16"/>
      <c r="R83" s="16"/>
      <c r="AB83" s="16"/>
      <c r="AC83" s="443" t="s">
        <v>116</v>
      </c>
      <c r="AD83" s="443"/>
      <c r="AE83" s="443"/>
      <c r="AF83" s="87">
        <f>AC72</f>
        <v>619</v>
      </c>
      <c r="AG83" s="88">
        <f>AC74</f>
        <v>10.316666666666666</v>
      </c>
      <c r="AH83" s="88">
        <f>AC75</f>
        <v>0.42986111111111108</v>
      </c>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22"/>
      <c r="CD83" s="16"/>
      <c r="CE83" s="85"/>
      <c r="CF83" s="85"/>
      <c r="CG83" s="85"/>
      <c r="CH83" s="85"/>
      <c r="CJ83" s="171"/>
      <c r="CK83" s="179" t="str" cm="1">
        <f t="array" ref="CK83">_xlfn.IFS(CJ83&gt;0,"CUMPLE",CJ83&lt;0,"NO CUMPLE",CJ83="","")</f>
        <v/>
      </c>
      <c r="CO83" s="155"/>
    </row>
    <row r="84" spans="1:93" ht="39.75" customHeight="1" thickBot="1" x14ac:dyDescent="0.3">
      <c r="A84" s="16"/>
      <c r="B84" s="16"/>
      <c r="C84" s="16"/>
      <c r="D84" s="16"/>
      <c r="E84" s="42"/>
      <c r="F84" s="16"/>
      <c r="G84" s="16"/>
      <c r="H84" s="16"/>
      <c r="I84" s="16"/>
      <c r="J84" s="16"/>
      <c r="K84" s="439" t="s">
        <v>119</v>
      </c>
      <c r="L84" s="439"/>
      <c r="M84" s="439"/>
      <c r="N84" s="439"/>
      <c r="O84" s="181" t="s">
        <v>123</v>
      </c>
      <c r="P84" s="178"/>
      <c r="Q84" s="178"/>
      <c r="R84" s="178"/>
      <c r="S84" s="178"/>
      <c r="T84" s="178"/>
      <c r="U84" s="178"/>
      <c r="V84" s="153"/>
      <c r="Z84" s="16"/>
      <c r="AA84" s="16"/>
      <c r="AB84" s="16"/>
      <c r="AC84" s="444" t="s">
        <v>97</v>
      </c>
      <c r="AD84" s="444"/>
      <c r="AE84" s="445"/>
      <c r="AF84" s="90">
        <f>AE72</f>
        <v>9884.9999999999964</v>
      </c>
      <c r="AG84" s="89">
        <f>AE74</f>
        <v>164.74999999999994</v>
      </c>
      <c r="AH84" s="74">
        <f>AE75</f>
        <v>6.8645833333333313</v>
      </c>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22"/>
      <c r="CD84" s="16"/>
      <c r="CE84" s="85"/>
      <c r="CF84" s="85"/>
      <c r="CG84" s="85"/>
      <c r="CH84" s="85"/>
      <c r="CJ84" s="171"/>
      <c r="CK84" s="179" t="str" cm="1">
        <f t="array" ref="CK84">_xlfn.IFS(CJ84&gt;0,"CUMPLE",CJ84&lt;0,"NO CUMPLE",CJ84="","")</f>
        <v/>
      </c>
      <c r="CO84" s="155"/>
    </row>
    <row r="85" spans="1:93" ht="30" customHeight="1" thickBot="1" x14ac:dyDescent="0.3">
      <c r="A85" s="16"/>
      <c r="B85" s="16"/>
      <c r="C85" s="16"/>
      <c r="D85" s="16"/>
      <c r="E85" s="42"/>
      <c r="F85" s="16"/>
      <c r="G85" s="16"/>
      <c r="H85" s="16"/>
      <c r="I85" s="16"/>
      <c r="J85" s="16"/>
      <c r="K85" s="177" t="s">
        <v>118</v>
      </c>
      <c r="N85" s="80"/>
      <c r="O85" s="175">
        <f>COUNTIF(AA14:AA70,"&gt;0")</f>
        <v>12</v>
      </c>
      <c r="P85" s="176"/>
      <c r="Q85" s="176"/>
      <c r="R85" s="176"/>
      <c r="W85" s="16"/>
      <c r="Z85" s="16"/>
      <c r="AA85" s="16"/>
      <c r="AB85" s="16"/>
      <c r="AC85" s="16"/>
      <c r="AD85" s="392" t="s">
        <v>20</v>
      </c>
      <c r="AE85" s="393"/>
      <c r="AF85" s="76">
        <f>SUM(AF78:AF84)</f>
        <v>28800.399999999998</v>
      </c>
      <c r="AG85" s="76">
        <f t="shared" ref="AG85:AH85" si="122">SUM(AG78:AG84)</f>
        <v>480.0066666666666</v>
      </c>
      <c r="AH85" s="78">
        <f t="shared" si="122"/>
        <v>20.000277777777775</v>
      </c>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6"/>
      <c r="CD85" s="16"/>
      <c r="CE85" s="85"/>
      <c r="CF85" s="85"/>
      <c r="CG85" s="85"/>
      <c r="CH85" s="85"/>
      <c r="CO85" s="155"/>
    </row>
    <row r="86" spans="1:93" ht="15.75" thickBot="1" x14ac:dyDescent="0.3">
      <c r="A86" s="16"/>
      <c r="B86" s="16"/>
      <c r="C86" s="16"/>
      <c r="D86" s="16"/>
      <c r="E86" s="42"/>
      <c r="F86" s="16"/>
      <c r="G86" s="16"/>
      <c r="H86" s="16"/>
      <c r="I86" s="16"/>
      <c r="J86" s="16"/>
      <c r="K86" s="152" t="s">
        <v>122</v>
      </c>
      <c r="O86" s="175">
        <f>SUM(AA14:AA70)</f>
        <v>325</v>
      </c>
      <c r="W86" s="16"/>
      <c r="Z86" s="16"/>
      <c r="AA86" s="16"/>
      <c r="AB86" s="16"/>
      <c r="AC86" s="16"/>
      <c r="AD86" s="16"/>
      <c r="AE86" s="16"/>
      <c r="AF86" s="16"/>
      <c r="AG86" s="16"/>
      <c r="AH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85"/>
      <c r="CF86" s="85"/>
      <c r="CG86" s="85"/>
      <c r="CH86" s="85"/>
      <c r="CO86" s="155"/>
    </row>
    <row r="87" spans="1:93" ht="15.75" thickBot="1" x14ac:dyDescent="0.3">
      <c r="A87" s="16"/>
      <c r="B87" s="16"/>
      <c r="C87" s="16"/>
      <c r="D87" s="16"/>
      <c r="E87" s="42"/>
      <c r="F87" s="16"/>
      <c r="G87" s="16"/>
      <c r="H87" s="16"/>
      <c r="I87" s="16"/>
      <c r="J87" s="16"/>
      <c r="W87" s="16"/>
      <c r="Z87" s="16"/>
      <c r="AA87" s="16"/>
      <c r="AB87" s="16"/>
      <c r="AC87" s="16"/>
      <c r="AD87" s="16"/>
      <c r="AE87" s="16"/>
      <c r="AF87" s="16"/>
      <c r="AG87" s="16"/>
      <c r="AH87" s="16"/>
      <c r="AI87" s="16"/>
      <c r="AJ87" s="16"/>
      <c r="AK87" s="16"/>
      <c r="AL87" s="16"/>
      <c r="AM87" s="43"/>
      <c r="AN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85"/>
      <c r="CF87" s="85"/>
      <c r="CG87" s="85"/>
      <c r="CH87" s="85"/>
    </row>
    <row r="88" spans="1:93" x14ac:dyDescent="0.25">
      <c r="A88" s="16"/>
      <c r="B88" s="16"/>
      <c r="C88" s="16"/>
      <c r="D88" s="16"/>
      <c r="E88" s="42"/>
      <c r="F88" s="16"/>
      <c r="G88" s="16"/>
      <c r="H88" s="16"/>
      <c r="I88" s="16"/>
      <c r="J88" s="16"/>
      <c r="L88" s="152" t="s">
        <v>121</v>
      </c>
      <c r="O88" s="182">
        <f>((O85*60)/AF85)</f>
        <v>2.4999652782600242E-2</v>
      </c>
      <c r="W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85"/>
      <c r="CF88" s="85"/>
      <c r="CG88" s="85"/>
      <c r="CH88" s="85"/>
    </row>
    <row r="89" spans="1:93" ht="15.75" thickBot="1" x14ac:dyDescent="0.3">
      <c r="A89" s="16"/>
      <c r="B89" s="16"/>
      <c r="C89" s="16"/>
      <c r="D89" s="16"/>
      <c r="E89" s="42"/>
      <c r="F89" s="16"/>
      <c r="G89" s="16"/>
      <c r="H89" s="16"/>
      <c r="I89" s="16"/>
      <c r="J89" s="16"/>
      <c r="L89" s="152" t="s">
        <v>120</v>
      </c>
      <c r="O89" s="183">
        <f>(O86/AF85)</f>
        <v>1.1284565492145944E-2</v>
      </c>
      <c r="W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85"/>
      <c r="CF89" s="85"/>
      <c r="CG89" s="85"/>
      <c r="CH89" s="85"/>
    </row>
    <row r="90" spans="1:93" x14ac:dyDescent="0.25">
      <c r="A90" s="16"/>
      <c r="B90" s="16"/>
      <c r="C90" s="16"/>
      <c r="D90" s="16"/>
      <c r="E90" s="42"/>
      <c r="F90" s="16"/>
      <c r="G90" s="16"/>
      <c r="H90" s="16"/>
      <c r="I90" s="16"/>
      <c r="J90" s="16"/>
      <c r="P90" s="16"/>
      <c r="Q90" s="16"/>
      <c r="R90" s="16"/>
      <c r="S90" s="16"/>
      <c r="T90" s="16"/>
      <c r="U90" s="16"/>
      <c r="V90" s="16"/>
      <c r="W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85"/>
      <c r="CF90" s="85"/>
      <c r="CG90" s="85"/>
      <c r="CH90" s="85"/>
    </row>
    <row r="91" spans="1:93" x14ac:dyDescent="0.25">
      <c r="A91" s="16"/>
      <c r="B91" s="16"/>
      <c r="C91" s="16"/>
      <c r="D91" s="16"/>
      <c r="E91" s="42"/>
      <c r="F91" s="16"/>
      <c r="G91" s="16"/>
      <c r="H91" s="16"/>
      <c r="I91" s="16"/>
      <c r="J91" s="16"/>
      <c r="K91" s="67"/>
      <c r="L91" s="67"/>
      <c r="M91" s="67"/>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85"/>
      <c r="CF91" s="85"/>
      <c r="CG91" s="85"/>
      <c r="CH91" s="85"/>
    </row>
    <row r="92" spans="1:93" x14ac:dyDescent="0.25">
      <c r="A92" s="16"/>
      <c r="B92" s="16"/>
      <c r="C92" s="16"/>
      <c r="D92" s="16"/>
      <c r="E92" s="42"/>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85"/>
      <c r="CF92" s="85"/>
      <c r="CG92" s="85"/>
      <c r="CH92" s="85"/>
    </row>
  </sheetData>
  <autoFilter ref="A13:CR86" xr:uid="{00000000-0009-0000-0000-000002000000}"/>
  <mergeCells count="133">
    <mergeCell ref="CM81:CO81"/>
    <mergeCell ref="CP12:CP13"/>
    <mergeCell ref="K84:N84"/>
    <mergeCell ref="AI11:AI12"/>
    <mergeCell ref="AG75:AH75"/>
    <mergeCell ref="K82:N82"/>
    <mergeCell ref="AC83:AE83"/>
    <mergeCell ref="AC82:AE82"/>
    <mergeCell ref="AC78:AE79"/>
    <mergeCell ref="AG80:AG81"/>
    <mergeCell ref="AH80:AH81"/>
    <mergeCell ref="BZ74:CA74"/>
    <mergeCell ref="Q80:V80"/>
    <mergeCell ref="O9:O12"/>
    <mergeCell ref="AC84:AE84"/>
    <mergeCell ref="AC80:AE81"/>
    <mergeCell ref="AF80:AF81"/>
    <mergeCell ref="CK12:CK13"/>
    <mergeCell ref="BS10:BS12"/>
    <mergeCell ref="BN11:BN12"/>
    <mergeCell ref="BC10:BJ10"/>
    <mergeCell ref="CL12:CL13"/>
    <mergeCell ref="CO12:CO13"/>
    <mergeCell ref="CM12:CM13"/>
    <mergeCell ref="CN12:CN13"/>
    <mergeCell ref="BF11:BF12"/>
    <mergeCell ref="AZ11:AZ12"/>
    <mergeCell ref="CG12:CG13"/>
    <mergeCell ref="CH12:CH13"/>
    <mergeCell ref="CI12:CI13"/>
    <mergeCell ref="CJ12:CJ13"/>
    <mergeCell ref="BA11:BA12"/>
    <mergeCell ref="BB11:BB12"/>
    <mergeCell ref="BW10:BX11"/>
    <mergeCell ref="BE11:BE12"/>
    <mergeCell ref="BD11:BD12"/>
    <mergeCell ref="BC11:BC12"/>
    <mergeCell ref="BJ11:BJ12"/>
    <mergeCell ref="BI11:BI12"/>
    <mergeCell ref="BH11:BH12"/>
    <mergeCell ref="CF12:CF13"/>
    <mergeCell ref="BV10:BV12"/>
    <mergeCell ref="BO11:BO12"/>
    <mergeCell ref="BM11:BM12"/>
    <mergeCell ref="BU10:BU12"/>
    <mergeCell ref="BP10:BQ10"/>
    <mergeCell ref="BR10:BR12"/>
    <mergeCell ref="AZ10:BB10"/>
    <mergeCell ref="D79:H80"/>
    <mergeCell ref="Y9:Y12"/>
    <mergeCell ref="H8:H12"/>
    <mergeCell ref="I8:I12"/>
    <mergeCell ref="J8:J12"/>
    <mergeCell ref="G8:G12"/>
    <mergeCell ref="I79:I80"/>
    <mergeCell ref="AX11:AX12"/>
    <mergeCell ref="AI10:AM10"/>
    <mergeCell ref="AK11:AK12"/>
    <mergeCell ref="AL11:AL12"/>
    <mergeCell ref="AJ11:AJ12"/>
    <mergeCell ref="AX10:AY10"/>
    <mergeCell ref="AY11:AY12"/>
    <mergeCell ref="AD85:AE85"/>
    <mergeCell ref="AI8:AY9"/>
    <mergeCell ref="AW10:AW12"/>
    <mergeCell ref="AM11:AM12"/>
    <mergeCell ref="AO11:AO12"/>
    <mergeCell ref="AN11:AN12"/>
    <mergeCell ref="AR11:AR12"/>
    <mergeCell ref="AT11:AT12"/>
    <mergeCell ref="AU11:AU12"/>
    <mergeCell ref="AP11:AP12"/>
    <mergeCell ref="AQ11:AQ12"/>
    <mergeCell ref="AD8:AD12"/>
    <mergeCell ref="K81:N81"/>
    <mergeCell ref="AN10:AV10"/>
    <mergeCell ref="AS11:AS12"/>
    <mergeCell ref="AV11:AV12"/>
    <mergeCell ref="AF8:AF12"/>
    <mergeCell ref="AB9:AB12"/>
    <mergeCell ref="AC9:AC12"/>
    <mergeCell ref="AE8:AE12"/>
    <mergeCell ref="AH8:AH12"/>
    <mergeCell ref="AG8:AG12"/>
    <mergeCell ref="K8:K12"/>
    <mergeCell ref="AA9:AA12"/>
    <mergeCell ref="J76:K76"/>
    <mergeCell ref="Z9:Z12"/>
    <mergeCell ref="L8:AC8"/>
    <mergeCell ref="K80:N80"/>
    <mergeCell ref="X9:X12"/>
    <mergeCell ref="AF78:AF79"/>
    <mergeCell ref="AG78:AG79"/>
    <mergeCell ref="B8:B12"/>
    <mergeCell ref="C8:C12"/>
    <mergeCell ref="D8:D12"/>
    <mergeCell ref="E8:E12"/>
    <mergeCell ref="F8:F12"/>
    <mergeCell ref="S9:S12"/>
    <mergeCell ref="V9:V12"/>
    <mergeCell ref="W9:W12"/>
    <mergeCell ref="L9:L12"/>
    <mergeCell ref="M9:M12"/>
    <mergeCell ref="N9:N12"/>
    <mergeCell ref="P9:P12"/>
    <mergeCell ref="R9:R12"/>
    <mergeCell ref="Q9:Q12"/>
    <mergeCell ref="T9:T12"/>
    <mergeCell ref="U9:U12"/>
    <mergeCell ref="CF77:CI77"/>
    <mergeCell ref="CF78:CI78"/>
    <mergeCell ref="CF74:CI74"/>
    <mergeCell ref="CF75:CI75"/>
    <mergeCell ref="CR12:CR13"/>
    <mergeCell ref="CQ12:CQ13"/>
    <mergeCell ref="A77:J77"/>
    <mergeCell ref="E72:F72"/>
    <mergeCell ref="AH73:AI73"/>
    <mergeCell ref="CE8:CE12"/>
    <mergeCell ref="BW8:CD9"/>
    <mergeCell ref="BY10:BZ11"/>
    <mergeCell ref="CA10:CD11"/>
    <mergeCell ref="AZ8:BQ9"/>
    <mergeCell ref="BR8:BT9"/>
    <mergeCell ref="BP11:BP12"/>
    <mergeCell ref="BT10:BT12"/>
    <mergeCell ref="BU8:BV9"/>
    <mergeCell ref="BK10:BO10"/>
    <mergeCell ref="BG11:BG12"/>
    <mergeCell ref="BQ11:BQ12"/>
    <mergeCell ref="BL11:BL12"/>
    <mergeCell ref="A8:A12"/>
    <mergeCell ref="AH78:AH79"/>
  </mergeCells>
  <phoneticPr fontId="18" type="noConversion"/>
  <conditionalFormatting sqref="F14:F70">
    <cfRule type="cellIs" dxfId="5" priority="1" stopIfTrue="1" operator="equal">
      <formula>"PRUEBA"</formula>
    </cfRule>
    <cfRule type="cellIs" dxfId="4" priority="2" stopIfTrue="1" operator="equal">
      <formula>"LIMPIEZA"</formula>
    </cfRule>
  </conditionalFormatting>
  <conditionalFormatting sqref="F14:F71">
    <cfRule type="cellIs" dxfId="3" priority="3" stopIfTrue="1" operator="equal">
      <formula>"LAMINACION"</formula>
    </cfRule>
    <cfRule type="cellIs" dxfId="2" priority="4" stopIfTrue="1" operator="equal">
      <formula>"CORTE"</formula>
    </cfRule>
    <cfRule type="cellIs" priority="5" stopIfTrue="1" operator="equal">
      <formula>"IMPRESIÓN"</formula>
    </cfRule>
  </conditionalFormatting>
  <conditionalFormatting sqref="BU14:BV46 BU48:BV68 CD57 BU70:BV71 BU72">
    <cfRule type="cellIs" dxfId="1" priority="373" operator="greaterThan">
      <formula>400</formula>
    </cfRule>
  </conditionalFormatting>
  <conditionalFormatting sqref="BW14:CB45 BW46:BZ46 CA46:CB50 BY47:BZ50 BW48:BX53 BY51:CB53 BW54:CB68 BW70:CB71">
    <cfRule type="cellIs" dxfId="0" priority="7" stopIfTrue="1" operator="lessThan">
      <formula>0</formula>
    </cfRule>
  </conditionalFormatting>
  <dataValidations count="5">
    <dataValidation type="list" allowBlank="1" showInputMessage="1" showErrorMessage="1" sqref="CR14:CR26 CR29:CR70" xr:uid="{00000000-0002-0000-0200-000001000000}">
      <formula1>INDIRECT(CQ14)</formula1>
    </dataValidation>
    <dataValidation type="list" allowBlank="1" showInputMessage="1" showErrorMessage="1" sqref="CR27:CR28" xr:uid="{00000000-0002-0000-0200-000002000000}">
      <formula1>INDIRECT($CQ$27)</formula1>
    </dataValidation>
    <dataValidation type="list" allowBlank="1" showInputMessage="1" showErrorMessage="1" sqref="CG14:CG70" xr:uid="{00000000-0002-0000-0200-000003000000}">
      <formula1>trabajo</formula1>
    </dataValidation>
    <dataValidation type="list" allowBlank="1" showInputMessage="1" showErrorMessage="1" sqref="CQ14:CQ70" xr:uid="{00000000-0002-0000-0200-000004000000}">
      <formula1>Proveedor</formula1>
    </dataValidation>
    <dataValidation type="list" allowBlank="1" showInputMessage="1" showErrorMessage="1" sqref="I14:I74" xr:uid="{00000000-0002-0000-0200-000005000000}">
      <formula1>CLIENTE</formula1>
    </dataValidation>
  </dataValidations>
  <printOptions gridLines="1"/>
  <pageMargins left="0.70866141732283472" right="0.70866141732283472" top="0.74803149606299213" bottom="0.74803149606299213" header="0.31496062992125984" footer="0.31496062992125984"/>
  <pageSetup paperSize="300" scale="16" orientation="landscape" verticalDpi="300" r:id="rId1"/>
  <ignoredErrors>
    <ignoredError sqref="AB73:AC73" evalError="1"/>
    <ignoredError sqref="AD75:AD76" formulaRange="1"/>
    <ignoredError sqref="AJ72:AK72" formula="1"/>
    <ignoredError sqref="AO72:AU72 BC72:BI72" formula="1" formulaRange="1"/>
  </ignoredError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742"/>
  <sheetViews>
    <sheetView topLeftCell="A4989" workbookViewId="0">
      <selection activeCell="A5003" sqref="A5003"/>
    </sheetView>
  </sheetViews>
  <sheetFormatPr baseColWidth="10" defaultRowHeight="15" x14ac:dyDescent="0.25"/>
  <cols>
    <col min="2" max="2" width="20" customWidth="1"/>
    <col min="3" max="3" width="46.85546875" customWidth="1"/>
    <col min="4" max="4" width="66.140625" customWidth="1"/>
    <col min="6" max="6" width="13.140625" customWidth="1"/>
  </cols>
  <sheetData>
    <row r="1" spans="1:6" x14ac:dyDescent="0.25">
      <c r="A1">
        <v>1</v>
      </c>
      <c r="B1">
        <v>2</v>
      </c>
      <c r="C1">
        <v>3</v>
      </c>
      <c r="D1">
        <v>4</v>
      </c>
      <c r="E1">
        <v>5</v>
      </c>
      <c r="F1">
        <v>6</v>
      </c>
    </row>
    <row r="2" spans="1:6" x14ac:dyDescent="0.25">
      <c r="A2" s="142" t="s">
        <v>81</v>
      </c>
      <c r="B2" s="142" t="s">
        <v>82</v>
      </c>
      <c r="C2" s="142" t="s">
        <v>83</v>
      </c>
      <c r="D2" s="142" t="s">
        <v>84</v>
      </c>
      <c r="E2" s="143" t="s">
        <v>85</v>
      </c>
      <c r="F2" s="143" t="s">
        <v>86</v>
      </c>
    </row>
    <row r="3" spans="1:6" x14ac:dyDescent="0.25">
      <c r="A3" s="144" t="str">
        <f>IF('[1]Hoja de pedidos'!$D5&gt;0,'[1]Hoja de pedidos'!C5,"")</f>
        <v>01-1582</v>
      </c>
      <c r="B3" s="144" t="str">
        <f>IF('[1]Hoja de pedidos'!$D5&gt;0,'[1]Hoja de pedidos'!D5,"")</f>
        <v>00110603540</v>
      </c>
      <c r="C3" s="144" t="str">
        <f>IF('[1]Hoja de pedidos'!$D5&gt;0,'[1]Hoja de pedidos'!E5,"")</f>
        <v>ALUM-WARE PRODUCTOS DE ALUMINIO C.A.</v>
      </c>
      <c r="D3" s="144" t="str">
        <f>IF('[1]Hoja de pedidos'!$D5&gt;0,'[1]Hoja de pedidos'!F5,"")</f>
        <v>POLYPOUCH IMPRESO ANTIGRASO ALUM-WARE</v>
      </c>
      <c r="E3" s="144" t="str">
        <f>IF('[1]Hoja de pedidos'!$D5&gt;0,'[1]Hoja de pedidos'!G5,"")</f>
        <v>MCL</v>
      </c>
      <c r="F3" s="144" t="str">
        <f>IF('[1]Hoja de pedidos'!$D5&gt;0,'[1]Hoja de pedidos'!H5,"")</f>
        <v>LAMINACION</v>
      </c>
    </row>
    <row r="4" spans="1:6" x14ac:dyDescent="0.25">
      <c r="A4" s="144" t="str">
        <f>IF('[1]Hoja de pedidos'!$D6&gt;0,'[1]Hoja de pedidos'!C6,"")</f>
        <v>01-1610</v>
      </c>
      <c r="B4" s="144" t="str">
        <f>IF('[1]Hoja de pedidos'!$D6&gt;0,'[1]Hoja de pedidos'!D6,"")</f>
        <v>00110452168</v>
      </c>
      <c r="C4" s="144" t="str">
        <f>IF('[1]Hoja de pedidos'!$D6&gt;0,'[1]Hoja de pedidos'!E6,"")</f>
        <v>CENTRAL EL PALMAR S.A.</v>
      </c>
      <c r="D4" s="144" t="str">
        <f>IF('[1]Hoja de pedidos'!$D6&gt;0,'[1]Hoja de pedidos'!F6,"")</f>
        <v>POLYPOUCH IMPRESO MONTALBAN - MONTALBAN 4 g</v>
      </c>
      <c r="E4" s="144" t="str">
        <f>IF('[1]Hoja de pedidos'!$D6&gt;0,'[1]Hoja de pedidos'!G6,"")</f>
        <v>MCL</v>
      </c>
      <c r="F4" s="144" t="str">
        <f>IF('[1]Hoja de pedidos'!$D6&gt;0,'[1]Hoja de pedidos'!H6,"")</f>
        <v>LAMINACION</v>
      </c>
    </row>
    <row r="5" spans="1:6" x14ac:dyDescent="0.25">
      <c r="A5" s="144" t="str">
        <f>IF('[1]Hoja de pedidos'!$D7&gt;0,'[1]Hoja de pedidos'!C7,"")</f>
        <v>01-1598</v>
      </c>
      <c r="B5" s="144" t="str">
        <f>IF('[1]Hoja de pedidos'!$D7&gt;0,'[1]Hoja de pedidos'!D7,"")</f>
        <v>00010610000</v>
      </c>
      <c r="C5" s="144" t="str">
        <f>IF('[1]Hoja de pedidos'!$D7&gt;0,'[1]Hoja de pedidos'!E7,"")</f>
        <v>DEXX MEDICAL INDUSTRIES C.A.</v>
      </c>
      <c r="D5" s="144" t="str">
        <f>IF('[1]Hoja de pedidos'!$D7&gt;0,'[1]Hoja de pedidos'!F7,"")</f>
        <v>BOLSAS GASAS ESTIRILIZABLES DORSO SIN IMPRESIÓN</v>
      </c>
      <c r="E5" s="144" t="str">
        <f>IF('[1]Hoja de pedidos'!$D7&gt;0,'[1]Hoja de pedidos'!G7,"")</f>
        <v>MCL</v>
      </c>
      <c r="F5" s="144" t="str">
        <f>IF('[1]Hoja de pedidos'!$D7&gt;0,'[1]Hoja de pedidos'!H7,"")</f>
        <v>CORTE</v>
      </c>
    </row>
    <row r="6" spans="1:6" x14ac:dyDescent="0.25">
      <c r="A6" s="144" t="str">
        <f>IF('[1]Hoja de pedidos'!$D8&gt;0,'[1]Hoja de pedidos'!C8,"")</f>
        <v>32-005754</v>
      </c>
      <c r="B6" s="144" t="str">
        <f>IF('[1]Hoja de pedidos'!$D8&gt;0,'[1]Hoja de pedidos'!D8,"")</f>
        <v>01410423215</v>
      </c>
      <c r="C6" s="144" t="str">
        <f>IF('[1]Hoja de pedidos'!$D8&gt;0,'[1]Hoja de pedidos'!E8,"")</f>
        <v>SERVIQUIM,  C.A.</v>
      </c>
      <c r="D6" s="144" t="str">
        <f>IF('[1]Hoja de pedidos'!$D8&gt;0,'[1]Hoja de pedidos'!F8,"")</f>
        <v>ETIQUETAS LAMINADAS IMPRESA BLANCLORO REGULAR 1 L</v>
      </c>
      <c r="E6" s="144" t="str">
        <f>IF('[1]Hoja de pedidos'!$D8&gt;0,'[1]Hoja de pedidos'!G8,"")</f>
        <v>CX</v>
      </c>
      <c r="F6" s="144" t="str">
        <f>IF('[1]Hoja de pedidos'!$D8&gt;0,'[1]Hoja de pedidos'!H8,"")</f>
        <v>LAMINACION</v>
      </c>
    </row>
    <row r="7" spans="1:6" x14ac:dyDescent="0.25">
      <c r="A7" s="144" t="str">
        <f>IF('[1]Hoja de pedidos'!$D9&gt;0,'[1]Hoja de pedidos'!C9,"")</f>
        <v>01-1617</v>
      </c>
      <c r="B7" s="144" t="str">
        <f>IF('[1]Hoja de pedidos'!$D9&gt;0,'[1]Hoja de pedidos'!D9,"")</f>
        <v>00141190000</v>
      </c>
      <c r="C7" s="144" t="str">
        <f>IF('[1]Hoja de pedidos'!$D9&gt;0,'[1]Hoja de pedidos'!E9,"")</f>
        <v>ETIQUETAS SOL SIL C.A</v>
      </c>
      <c r="D7" s="144" t="str">
        <f>IF('[1]Hoja de pedidos'!$D9&gt;0,'[1]Hoja de pedidos'!F9,"")</f>
        <v>ALUMINIO LAMINADO SIN IMPRESIÓN</v>
      </c>
      <c r="E7" s="144" t="str">
        <f>IF('[1]Hoja de pedidos'!$D9&gt;0,'[1]Hoja de pedidos'!G9,"")</f>
        <v>MCL</v>
      </c>
      <c r="F7" s="144" t="str">
        <f>IF('[1]Hoja de pedidos'!$D9&gt;0,'[1]Hoja de pedidos'!H9,"")</f>
        <v>LAMINACION</v>
      </c>
    </row>
    <row r="8" spans="1:6" x14ac:dyDescent="0.25">
      <c r="A8" s="144" t="str">
        <f>IF('[1]Hoja de pedidos'!$D10&gt;0,'[1]Hoja de pedidos'!C10,"")</f>
        <v>01-1609</v>
      </c>
      <c r="B8" s="144" t="str">
        <f>IF('[1]Hoja de pedidos'!$D10&gt;0,'[1]Hoja de pedidos'!D10,"")</f>
        <v>00141190000</v>
      </c>
      <c r="C8" s="144" t="str">
        <f>IF('[1]Hoja de pedidos'!$D10&gt;0,'[1]Hoja de pedidos'!E10,"")</f>
        <v>ALIMENTOS POLAR COMERCIAL;C.A.</v>
      </c>
      <c r="D8" s="144" t="str">
        <f>IF('[1]Hoja de pedidos'!$D10&gt;0,'[1]Hoja de pedidos'!F10,"")</f>
        <v>ALUMINIO LAMINADO SIN IMPRESIÓN</v>
      </c>
      <c r="E8" s="144" t="str">
        <f>IF('[1]Hoja de pedidos'!$D10&gt;0,'[1]Hoja de pedidos'!G10,"")</f>
        <v>MCL</v>
      </c>
      <c r="F8" s="144" t="str">
        <f>IF('[1]Hoja de pedidos'!$D10&gt;0,'[1]Hoja de pedidos'!H10,"")</f>
        <v>LAMINACION</v>
      </c>
    </row>
    <row r="9" spans="1:6" x14ac:dyDescent="0.25">
      <c r="A9" s="144" t="str">
        <f>IF('[1]Hoja de pedidos'!$D11&gt;0,'[1]Hoja de pedidos'!C11,"")</f>
        <v>01-1619</v>
      </c>
      <c r="B9" s="145" t="str">
        <f>IF('[1]Hoja de pedidos'!$D11&gt;0,'[1]Hoja de pedidos'!D11,"")</f>
        <v>01410413727</v>
      </c>
      <c r="C9" s="144" t="str">
        <f>IF('[1]Hoja de pedidos'!$D11&gt;0,'[1]Hoja de pedidos'!E11,"")</f>
        <v>PEPSICO ALIMENTOS, S.C.A.</v>
      </c>
      <c r="D9" s="144" t="str">
        <f>IF('[1]Hoja de pedidos'!$D11&gt;0,'[1]Hoja de pedidos'!F11,"")</f>
        <v>LAMINACIÓN IMPRESA RUFFLES  QUESO 36 g.</v>
      </c>
      <c r="E9" s="144" t="str">
        <f>IF('[1]Hoja de pedidos'!$D11&gt;0,'[1]Hoja de pedidos'!G11,"")</f>
        <v>CX</v>
      </c>
      <c r="F9" s="144" t="str">
        <f>IF('[1]Hoja de pedidos'!$D11&gt;0,'[1]Hoja de pedidos'!H11,"")</f>
        <v>LAMINACION</v>
      </c>
    </row>
    <row r="10" spans="1:6" x14ac:dyDescent="0.25">
      <c r="A10" s="144" t="str">
        <f>IF('[1]Hoja de pedidos'!$D12&gt;0,'[1]Hoja de pedidos'!C12,"")</f>
        <v>01-1618</v>
      </c>
      <c r="B10" s="144" t="str">
        <f>IF('[1]Hoja de pedidos'!$D12&gt;0,'[1]Hoja de pedidos'!D12,"")</f>
        <v>01410413728</v>
      </c>
      <c r="C10" s="144" t="str">
        <f>IF('[1]Hoja de pedidos'!$D12&gt;0,'[1]Hoja de pedidos'!E12,"")</f>
        <v>PEPSICO ALIMENTOS, S.C.A.</v>
      </c>
      <c r="D10" s="144" t="str">
        <f>IF('[1]Hoja de pedidos'!$D12&gt;0,'[1]Hoja de pedidos'!F12,"")</f>
        <v xml:space="preserve">LAMINACIÓN IMPRESA RUFFLESS QUESO 125 g </v>
      </c>
      <c r="E10" s="144" t="str">
        <f>IF('[1]Hoja de pedidos'!$D12&gt;0,'[1]Hoja de pedidos'!G12,"")</f>
        <v>CX</v>
      </c>
      <c r="F10" s="144" t="str">
        <f>IF('[1]Hoja de pedidos'!$D12&gt;0,'[1]Hoja de pedidos'!H12,"")</f>
        <v>LAMINACION</v>
      </c>
    </row>
    <row r="11" spans="1:6" x14ac:dyDescent="0.25">
      <c r="A11" s="144" t="str">
        <f>IF('[1]Hoja de pedidos'!$D13&gt;0,'[1]Hoja de pedidos'!C13,"")</f>
        <v>01-1625</v>
      </c>
      <c r="B11" s="144" t="str">
        <f>IF('[1]Hoja de pedidos'!$D13&gt;0,'[1]Hoja de pedidos'!D13,"")</f>
        <v>01410483669</v>
      </c>
      <c r="C11" s="144" t="str">
        <f>IF('[1]Hoja de pedidos'!$D13&gt;0,'[1]Hoja de pedidos'!E13,"")</f>
        <v>C.A. SUCESORA DE JOSE PUIG &amp; CIA</v>
      </c>
      <c r="D11" s="144" t="str">
        <f>IF('[1]Hoja de pedidos'!$D13&gt;0,'[1]Hoja de pedidos'!F13,"")</f>
        <v>LAMINACION IMPRESA REX 200 g</v>
      </c>
      <c r="E11" s="144" t="str">
        <f>IF('[1]Hoja de pedidos'!$D13&gt;0,'[1]Hoja de pedidos'!G13,"")</f>
        <v>CX</v>
      </c>
      <c r="F11" s="144" t="str">
        <f>IF('[1]Hoja de pedidos'!$D13&gt;0,'[1]Hoja de pedidos'!H13,"")</f>
        <v>LAMINACION</v>
      </c>
    </row>
    <row r="12" spans="1:6" x14ac:dyDescent="0.25">
      <c r="A12" s="144" t="str">
        <f>IF('[1]Hoja de pedidos'!$D14&gt;0,'[1]Hoja de pedidos'!C14,"")</f>
        <v>01-1629</v>
      </c>
      <c r="B12" s="144" t="str">
        <f>IF('[1]Hoja de pedidos'!$D14&gt;0,'[1]Hoja de pedidos'!D14,"")</f>
        <v>01410413673</v>
      </c>
      <c r="C12" s="144" t="str">
        <f>IF('[1]Hoja de pedidos'!$D14&gt;0,'[1]Hoja de pedidos'!E14,"")</f>
        <v>PEPSICO ALIMENTOS, S.C.A.</v>
      </c>
      <c r="D12" s="144" t="str">
        <f>IF('[1]Hoja de pedidos'!$D14&gt;0,'[1]Hoja de pedidos'!F14,"")</f>
        <v>LAMINACION IMPRESA PAPAS JACKS SAL 100g</v>
      </c>
      <c r="E12" s="144" t="str">
        <f>IF('[1]Hoja de pedidos'!$D14&gt;0,'[1]Hoja de pedidos'!G14,"")</f>
        <v>CX</v>
      </c>
      <c r="F12" s="144" t="str">
        <f>IF('[1]Hoja de pedidos'!$D14&gt;0,'[1]Hoja de pedidos'!H14,"")</f>
        <v>LAMINACION</v>
      </c>
    </row>
    <row r="13" spans="1:6" x14ac:dyDescent="0.25">
      <c r="A13" s="144" t="str">
        <f>IF('[1]Hoja de pedidos'!$D15&gt;0,'[1]Hoja de pedidos'!C15,"")</f>
        <v>01-1628</v>
      </c>
      <c r="B13" s="144" t="str">
        <f>IF('[1]Hoja de pedidos'!$D15&gt;0,'[1]Hoja de pedidos'!D15,"")</f>
        <v>01410413674</v>
      </c>
      <c r="C13" s="144" t="str">
        <f>IF('[1]Hoja de pedidos'!$D15&gt;0,'[1]Hoja de pedidos'!E15,"")</f>
        <v>PEPSICO ALIMENTOS, S.C.A.</v>
      </c>
      <c r="D13" s="144" t="str">
        <f>IF('[1]Hoja de pedidos'!$D15&gt;0,'[1]Hoja de pedidos'!F15,"")</f>
        <v>LAMINACION IMPRESA PAPAS JACKS QUESO 100g</v>
      </c>
      <c r="E13" s="144" t="str">
        <f>IF('[1]Hoja de pedidos'!$D15&gt;0,'[1]Hoja de pedidos'!G15,"")</f>
        <v>CX</v>
      </c>
      <c r="F13" s="144" t="str">
        <f>IF('[1]Hoja de pedidos'!$D15&gt;0,'[1]Hoja de pedidos'!H15,"")</f>
        <v>LAMINACION</v>
      </c>
    </row>
    <row r="14" spans="1:6" x14ac:dyDescent="0.25">
      <c r="A14" s="144" t="str">
        <f>IF('[1]Hoja de pedidos'!$D16&gt;0,'[1]Hoja de pedidos'!C16,"")</f>
        <v>01-1611</v>
      </c>
      <c r="B14" s="144" t="str">
        <f>IF('[1]Hoja de pedidos'!$D16&gt;0,'[1]Hoja de pedidos'!D16,"")</f>
        <v>01410890542</v>
      </c>
      <c r="C14" s="144" t="str">
        <f>IF('[1]Hoja de pedidos'!$D16&gt;0,'[1]Hoja de pedidos'!E16,"")</f>
        <v>CUREX C.A.</v>
      </c>
      <c r="D14" s="144" t="str">
        <f>IF('[1]Hoja de pedidos'!$D16&gt;0,'[1]Hoja de pedidos'!F16,"")</f>
        <v>LAMINACIÓN DECOCEL UNICOLOR SOLIDO AZUL P-300</v>
      </c>
      <c r="E14" s="144" t="str">
        <f>IF('[1]Hoja de pedidos'!$D16&gt;0,'[1]Hoja de pedidos'!G16,"")</f>
        <v>CX</v>
      </c>
      <c r="F14" s="144" t="str">
        <f>IF('[1]Hoja de pedidos'!$D16&gt;0,'[1]Hoja de pedidos'!H16,"")</f>
        <v>LAMINACION</v>
      </c>
    </row>
    <row r="15" spans="1:6" x14ac:dyDescent="0.25">
      <c r="A15" s="144" t="str">
        <f>IF('[1]Hoja de pedidos'!$D17&gt;0,'[1]Hoja de pedidos'!C17,"")</f>
        <v>01-1616</v>
      </c>
      <c r="B15" s="144" t="str">
        <f>IF('[1]Hoja de pedidos'!$D17&gt;0,'[1]Hoja de pedidos'!D17,"")</f>
        <v>01410890561</v>
      </c>
      <c r="C15" s="144" t="str">
        <f>IF('[1]Hoja de pedidos'!$D17&gt;0,'[1]Hoja de pedidos'!E17,"")</f>
        <v>CUREX C.A.</v>
      </c>
      <c r="D15" s="144" t="str">
        <f>IF('[1]Hoja de pedidos'!$D17&gt;0,'[1]Hoja de pedidos'!F17,"")</f>
        <v>LAMINACIÓN DECOCEL UNICOLOR  SOLIDO AZUL INTENSO (P-287)</v>
      </c>
      <c r="E15" s="144" t="str">
        <f>IF('[1]Hoja de pedidos'!$D17&gt;0,'[1]Hoja de pedidos'!G17,"")</f>
        <v>CX</v>
      </c>
      <c r="F15" s="144" t="str">
        <f>IF('[1]Hoja de pedidos'!$D17&gt;0,'[1]Hoja de pedidos'!H17,"")</f>
        <v>LAMINACION</v>
      </c>
    </row>
    <row r="16" spans="1:6" x14ac:dyDescent="0.25">
      <c r="A16" s="144" t="str">
        <f>IF('[1]Hoja de pedidos'!$D18&gt;0,'[1]Hoja de pedidos'!C18,"")</f>
        <v>01-1627</v>
      </c>
      <c r="B16" s="144" t="str">
        <f>IF('[1]Hoja de pedidos'!$D18&gt;0,'[1]Hoja de pedidos'!D18,"")</f>
        <v>01410413685</v>
      </c>
      <c r="C16" s="144" t="str">
        <f>IF('[1]Hoja de pedidos'!$D18&gt;0,'[1]Hoja de pedidos'!E18,"")</f>
        <v>PEPSICO ALIMENTOS, S.C.A.</v>
      </c>
      <c r="D16" s="144" t="str">
        <f>IF('[1]Hoja de pedidos'!$D18&gt;0,'[1]Hoja de pedidos'!F18,"")</f>
        <v>LAMINACION IMPRESA PEPITO 100g</v>
      </c>
      <c r="E16" s="144" t="str">
        <f>IF('[1]Hoja de pedidos'!$D18&gt;0,'[1]Hoja de pedidos'!G18,"")</f>
        <v>CX</v>
      </c>
      <c r="F16" s="144" t="str">
        <f>IF('[1]Hoja de pedidos'!$D18&gt;0,'[1]Hoja de pedidos'!H18,"")</f>
        <v>LAMINACION</v>
      </c>
    </row>
    <row r="17" spans="1:6" x14ac:dyDescent="0.25">
      <c r="A17" s="144" t="str">
        <f>IF('[1]Hoja de pedidos'!$D19&gt;0,'[1]Hoja de pedidos'!C19,"")</f>
        <v>01-1631</v>
      </c>
      <c r="B17" s="144" t="str">
        <f>IF('[1]Hoja de pedidos'!$D19&gt;0,'[1]Hoja de pedidos'!D19,"")</f>
        <v>00030283386</v>
      </c>
      <c r="C17" s="144" t="str">
        <f>IF('[1]Hoja de pedidos'!$D19&gt;0,'[1]Hoja de pedidos'!E19,"")</f>
        <v>C.A. SUCESORA DE JOSE PUIG &amp; CIA</v>
      </c>
      <c r="D17" s="144" t="str">
        <f>IF('[1]Hoja de pedidos'!$D19&gt;0,'[1]Hoja de pedidos'!F19,"")</f>
        <v>ENVOLTORIO EXTERNO IMPRESO GALLETAS DE SODA PUIG INTEGRAL 290 g</v>
      </c>
      <c r="E17" s="144" t="str">
        <f>IF('[1]Hoja de pedidos'!$D19&gt;0,'[1]Hoja de pedidos'!G19,"")</f>
        <v>CX</v>
      </c>
      <c r="F17" s="144" t="str">
        <f>IF('[1]Hoja de pedidos'!$D19&gt;0,'[1]Hoja de pedidos'!H19,"")</f>
        <v>CORTE</v>
      </c>
    </row>
    <row r="18" spans="1:6" x14ac:dyDescent="0.25">
      <c r="A18" s="144" t="str">
        <f>IF('[1]Hoja de pedidos'!$D20&gt;0,'[1]Hoja de pedidos'!C20,"")</f>
        <v>01-1614</v>
      </c>
      <c r="B18" s="144" t="str">
        <f>IF('[1]Hoja de pedidos'!$D20&gt;0,'[1]Hoja de pedidos'!D20,"")</f>
        <v>01410890537</v>
      </c>
      <c r="C18" s="144" t="str">
        <f>IF('[1]Hoja de pedidos'!$D20&gt;0,'[1]Hoja de pedidos'!E20,"")</f>
        <v>CUREX C.A.</v>
      </c>
      <c r="D18" s="144" t="str">
        <f>IF('[1]Hoja de pedidos'!$D20&gt;0,'[1]Hoja de pedidos'!F20,"")</f>
        <v>LAMINACIÓN DECOCEL UNICOLOR SOLIDO VERDE MANZANA P-375</v>
      </c>
      <c r="E18" s="144" t="str">
        <f>IF('[1]Hoja de pedidos'!$D20&gt;0,'[1]Hoja de pedidos'!G20,"")</f>
        <v>CX</v>
      </c>
      <c r="F18" s="144" t="str">
        <f>IF('[1]Hoja de pedidos'!$D20&gt;0,'[1]Hoja de pedidos'!H20,"")</f>
        <v>LAMINACION</v>
      </c>
    </row>
    <row r="19" spans="1:6" x14ac:dyDescent="0.25">
      <c r="A19" s="144" t="str">
        <f>IF('[1]Hoja de pedidos'!$D21&gt;0,'[1]Hoja de pedidos'!C21,"")</f>
        <v>32-005762</v>
      </c>
      <c r="B19" s="144" t="str">
        <f>IF('[1]Hoja de pedidos'!$D21&gt;0,'[1]Hoja de pedidos'!D21,"")</f>
        <v>14012680000</v>
      </c>
      <c r="C19" s="144" t="str">
        <f>IF('[1]Hoja de pedidos'!$D21&gt;0,'[1]Hoja de pedidos'!E21,"")</f>
        <v>MORROCEL C.A.</v>
      </c>
      <c r="D19" s="144" t="str">
        <f>IF('[1]Hoja de pedidos'!$D21&gt;0,'[1]Hoja de pedidos'!F21,"")</f>
        <v>LAMINACION LINER INDUCCION UNIVERSAL S/I</v>
      </c>
      <c r="E19" s="144" t="str">
        <f>IF('[1]Hoja de pedidos'!$D21&gt;0,'[1]Hoja de pedidos'!G21,"")</f>
        <v>MCL</v>
      </c>
      <c r="F19" s="144" t="str">
        <f>IF('[1]Hoja de pedidos'!$D21&gt;0,'[1]Hoja de pedidos'!H21,"")</f>
        <v>LAMINACION</v>
      </c>
    </row>
    <row r="20" spans="1:6" x14ac:dyDescent="0.25">
      <c r="A20" s="144" t="str">
        <f>IF('[1]Hoja de pedidos'!$D22&gt;0,'[1]Hoja de pedidos'!C22,"")</f>
        <v>01-1613</v>
      </c>
      <c r="B20" s="144" t="str">
        <f>IF('[1]Hoja de pedidos'!$D22&gt;0,'[1]Hoja de pedidos'!D22,"")</f>
        <v>01410910595</v>
      </c>
      <c r="C20" s="144" t="str">
        <f>IF('[1]Hoja de pedidos'!$D22&gt;0,'[1]Hoja de pedidos'!E22,"")</f>
        <v>CUREX C.A.</v>
      </c>
      <c r="D20" s="144" t="str">
        <f>IF('[1]Hoja de pedidos'!$D22&gt;0,'[1]Hoja de pedidos'!F22,"")</f>
        <v>COCA COLA FEMSA DE VENEZUELA C.A</v>
      </c>
      <c r="E20" s="144" t="str">
        <f>IF('[1]Hoja de pedidos'!$D22&gt;0,'[1]Hoja de pedidos'!G22,"")</f>
        <v>CX</v>
      </c>
      <c r="F20" s="144" t="str">
        <f>IF('[1]Hoja de pedidos'!$D22&gt;0,'[1]Hoja de pedidos'!H22,"")</f>
        <v>LAMINACION</v>
      </c>
    </row>
    <row r="21" spans="1:6" x14ac:dyDescent="0.25">
      <c r="A21" s="144" t="str">
        <f>IF('[1]Hoja de pedidos'!$D23&gt;0,'[1]Hoja de pedidos'!C23,"")</f>
        <v>32-005764</v>
      </c>
      <c r="B21" s="144" t="str">
        <f>IF('[1]Hoja de pedidos'!$D23&gt;0,'[1]Hoja de pedidos'!D23,"")</f>
        <v>00110573726</v>
      </c>
      <c r="C21" s="144" t="str">
        <f>IF('[1]Hoja de pedidos'!$D23&gt;0,'[1]Hoja de pedidos'!E23,"")</f>
        <v>PACK UP DE VENEZUELA,C.A.</v>
      </c>
      <c r="D21" s="144" t="str">
        <f>IF('[1]Hoja de pedidos'!$D23&gt;0,'[1]Hoja de pedidos'!F23,"")</f>
        <v>POLYPOUCH  IMPRESO LOGO PACK UP - SIN IMPRESIÓN</v>
      </c>
      <c r="E21" s="144" t="str">
        <f>IF('[1]Hoja de pedidos'!$D23&gt;0,'[1]Hoja de pedidos'!G23,"")</f>
        <v>MCL</v>
      </c>
      <c r="F21" s="144" t="str">
        <f>IF('[1]Hoja de pedidos'!$D23&gt;0,'[1]Hoja de pedidos'!H23,"")</f>
        <v>LAMINACION</v>
      </c>
    </row>
    <row r="22" spans="1:6" x14ac:dyDescent="0.25">
      <c r="A22" s="144" t="str">
        <f>IF('[1]Hoja de pedidos'!$D24&gt;0,'[1]Hoja de pedidos'!C24,"")</f>
        <v>01-1620</v>
      </c>
      <c r="B22" s="144" t="str">
        <f>IF('[1]Hoja de pedidos'!$D24&gt;0,'[1]Hoja de pedidos'!D24,"")</f>
        <v>01410413663</v>
      </c>
      <c r="C22" s="144" t="str">
        <f>IF('[1]Hoja de pedidos'!$D24&gt;0,'[1]Hoja de pedidos'!E24,"")</f>
        <v>PEPSICO ALIMENTOS, S.C.A.</v>
      </c>
      <c r="D22" s="144" t="str">
        <f>IF('[1]Hoja de pedidos'!$D24&gt;0,'[1]Hoja de pedidos'!F24,"")</f>
        <v>LAMINACION IMPRESA CHEETOS CRUNCHY 145g</v>
      </c>
      <c r="E22" s="144" t="str">
        <f>IF('[1]Hoja de pedidos'!$D24&gt;0,'[1]Hoja de pedidos'!G24,"")</f>
        <v>CX</v>
      </c>
      <c r="F22" s="144" t="str">
        <f>IF('[1]Hoja de pedidos'!$D24&gt;0,'[1]Hoja de pedidos'!H24,"")</f>
        <v>LAMINACION</v>
      </c>
    </row>
    <row r="23" spans="1:6" x14ac:dyDescent="0.25">
      <c r="A23" s="144" t="str">
        <f>IF('[1]Hoja de pedidos'!$D25&gt;0,'[1]Hoja de pedidos'!C25,"")</f>
        <v>01-1626</v>
      </c>
      <c r="B23" s="144" t="str">
        <f>IF('[1]Hoja de pedidos'!$D25&gt;0,'[1]Hoja de pedidos'!D25,"")</f>
        <v>01410413707</v>
      </c>
      <c r="C23" s="144" t="str">
        <f>IF('[1]Hoja de pedidos'!$D25&gt;0,'[1]Hoja de pedidos'!E25,"")</f>
        <v>PEPSICO ALIMENTOS, S.C.A.</v>
      </c>
      <c r="D23" s="144" t="str">
        <f>IF('[1]Hoja de pedidos'!$D25&gt;0,'[1]Hoja de pedidos'!F25,"")</f>
        <v>LAMINACION IMPRESA CHEESE TRIS 150g</v>
      </c>
      <c r="E23" s="144" t="str">
        <f>IF('[1]Hoja de pedidos'!$D25&gt;0,'[1]Hoja de pedidos'!G25,"")</f>
        <v>CX</v>
      </c>
      <c r="F23" s="144" t="str">
        <f>IF('[1]Hoja de pedidos'!$D25&gt;0,'[1]Hoja de pedidos'!H25,"")</f>
        <v>LAMINACION</v>
      </c>
    </row>
    <row r="24" spans="1:6" x14ac:dyDescent="0.25">
      <c r="A24" s="144" t="str">
        <f>IF('[1]Hoja de pedidos'!$D26&gt;0,'[1]Hoja de pedidos'!C26,"")</f>
        <v>01-1633</v>
      </c>
      <c r="B24" s="144" t="str">
        <f>IF('[1]Hoja de pedidos'!$D26&gt;0,'[1]Hoja de pedidos'!D26,"")</f>
        <v>01410393660</v>
      </c>
      <c r="C24" s="144" t="str">
        <f>IF('[1]Hoja de pedidos'!$D26&gt;0,'[1]Hoja de pedidos'!E26,"")</f>
        <v>GOMBY INDUSTRIAS ALIMENTICIAS, C.A.</v>
      </c>
      <c r="D24" s="144" t="str">
        <f>IF('[1]Hoja de pedidos'!$D26&gt;0,'[1]Hoja de pedidos'!F26,"")</f>
        <v>LAMINACION IMPRESA GOMITAS TIBU Y SU PANDILLAS 30 g</v>
      </c>
      <c r="E24" s="144" t="str">
        <f>IF('[1]Hoja de pedidos'!$D26&gt;0,'[1]Hoja de pedidos'!G26,"")</f>
        <v>CX</v>
      </c>
      <c r="F24" s="144" t="str">
        <f>IF('[1]Hoja de pedidos'!$D26&gt;0,'[1]Hoja de pedidos'!H26,"")</f>
        <v>LAMINACION</v>
      </c>
    </row>
    <row r="25" spans="1:6" x14ac:dyDescent="0.25">
      <c r="A25" s="144" t="str">
        <f>IF('[1]Hoja de pedidos'!$D27&gt;0,'[1]Hoja de pedidos'!C27,"")</f>
        <v>01-1635</v>
      </c>
      <c r="B25" s="144" t="str">
        <f>IF('[1]Hoja de pedidos'!$D27&gt;0,'[1]Hoja de pedidos'!D27,"")</f>
        <v>00110452168</v>
      </c>
      <c r="C25" s="144" t="str">
        <f>IF('[1]Hoja de pedidos'!$D27&gt;0,'[1]Hoja de pedidos'!E27,"")</f>
        <v>CENTRAL EL PALMAR S.A.</v>
      </c>
      <c r="D25" s="144" t="str">
        <f>IF('[1]Hoja de pedidos'!$D27&gt;0,'[1]Hoja de pedidos'!F27,"")</f>
        <v>POLYPOUCH IMPRESO MONTALBAN - MONTALBAN 4 g</v>
      </c>
      <c r="E25" s="144" t="str">
        <f>IF('[1]Hoja de pedidos'!$D27&gt;0,'[1]Hoja de pedidos'!G27,"")</f>
        <v>MCL</v>
      </c>
      <c r="F25" s="144" t="str">
        <f>IF('[1]Hoja de pedidos'!$D27&gt;0,'[1]Hoja de pedidos'!H27,"")</f>
        <v>LAMINACION</v>
      </c>
    </row>
    <row r="26" spans="1:6" x14ac:dyDescent="0.25">
      <c r="A26" s="144" t="str">
        <f>IF('[1]Hoja de pedidos'!$D28&gt;0,'[1]Hoja de pedidos'!C28,"")</f>
        <v>01-1632</v>
      </c>
      <c r="B26" s="144" t="str">
        <f>IF('[1]Hoja de pedidos'!$D28&gt;0,'[1]Hoja de pedidos'!D28,"")</f>
        <v>09711013181</v>
      </c>
      <c r="C26" s="144" t="str">
        <f>IF('[1]Hoja de pedidos'!$D28&gt;0,'[1]Hoja de pedidos'!E28,"")</f>
        <v>ALIMENTOS POLAR COMERCIAL, C.A.</v>
      </c>
      <c r="D26" s="144" t="str">
        <f>IF('[1]Hoja de pedidos'!$D28&gt;0,'[1]Hoja de pedidos'!F28,"")</f>
        <v>LAMINACIÒN IMPRESA TODDY 400 g</v>
      </c>
      <c r="E26" s="144" t="str">
        <f>IF('[1]Hoja de pedidos'!$D28&gt;0,'[1]Hoja de pedidos'!G28,"")</f>
        <v>MCL</v>
      </c>
      <c r="F26" s="144" t="str">
        <f>IF('[1]Hoja de pedidos'!$D28&gt;0,'[1]Hoja de pedidos'!H28,"")</f>
        <v>LAMINACION</v>
      </c>
    </row>
    <row r="27" spans="1:6" x14ac:dyDescent="0.25">
      <c r="A27" s="144" t="str">
        <f>IF('[1]Hoja de pedidos'!$D29&gt;0,'[1]Hoja de pedidos'!C29,"")</f>
        <v>01-1612</v>
      </c>
      <c r="B27" s="144" t="str">
        <f>IF('[1]Hoja de pedidos'!$D29&gt;0,'[1]Hoja de pedidos'!D29,"")</f>
        <v>01410890623</v>
      </c>
      <c r="C27" s="144" t="str">
        <f>IF('[1]Hoja de pedidos'!$D29&gt;0,'[1]Hoja de pedidos'!E29,"")</f>
        <v>CUREX C.A.</v>
      </c>
      <c r="D27" s="144" t="str">
        <f>IF('[1]Hoja de pedidos'!$D29&gt;0,'[1]Hoja de pedidos'!F29,"")</f>
        <v>LAMINACIÓN DECOCEL UNICOLOR SOLIDO ROJO</v>
      </c>
      <c r="E27" s="144" t="str">
        <f>IF('[1]Hoja de pedidos'!$D29&gt;0,'[1]Hoja de pedidos'!G29,"")</f>
        <v>CX</v>
      </c>
      <c r="F27" s="144" t="str">
        <f>IF('[1]Hoja de pedidos'!$D29&gt;0,'[1]Hoja de pedidos'!H29,"")</f>
        <v>LAMINACION</v>
      </c>
    </row>
    <row r="28" spans="1:6" x14ac:dyDescent="0.25">
      <c r="A28" s="144" t="str">
        <f>IF('[1]Hoja de pedidos'!$D30&gt;0,'[1]Hoja de pedidos'!C30,"")</f>
        <v>01-1634</v>
      </c>
      <c r="B28" s="144" t="str">
        <f>IF('[1]Hoja de pedidos'!$D30&gt;0,'[1]Hoja de pedidos'!D30,"")</f>
        <v>12410890000</v>
      </c>
      <c r="C28" s="144" t="str">
        <f>IF('[1]Hoja de pedidos'!$D30&gt;0,'[1]Hoja de pedidos'!E30,"")</f>
        <v>SONOCO VENEZOLANA, C.A.</v>
      </c>
      <c r="D28" s="144" t="str">
        <f>IF('[1]Hoja de pedidos'!$D30&gt;0,'[1]Hoja de pedidos'!F30,"")</f>
        <v>LAMINACION LINER  S/I</v>
      </c>
      <c r="E28" s="144" t="str">
        <f>IF('[1]Hoja de pedidos'!$D30&gt;0,'[1]Hoja de pedidos'!G30,"")</f>
        <v>MCL</v>
      </c>
      <c r="F28" s="144" t="str">
        <f>IF('[1]Hoja de pedidos'!$D30&gt;0,'[1]Hoja de pedidos'!H30,"")</f>
        <v>LAMINACION</v>
      </c>
    </row>
    <row r="29" spans="1:6" x14ac:dyDescent="0.25">
      <c r="A29" s="144" t="str">
        <f>IF('[1]Hoja de pedidos'!$D31&gt;0,'[1]Hoja de pedidos'!C31,"")</f>
        <v>01-1636</v>
      </c>
      <c r="B29" s="144" t="str">
        <f>IF('[1]Hoja de pedidos'!$D31&gt;0,'[1]Hoja de pedidos'!D31,"")</f>
        <v>00110452168</v>
      </c>
      <c r="C29" s="144" t="str">
        <f>IF('[1]Hoja de pedidos'!$D31&gt;0,'[1]Hoja de pedidos'!E31,"")</f>
        <v>CENTRAL EL PALMAR S.A.</v>
      </c>
      <c r="D29" s="144" t="str">
        <f>IF('[1]Hoja de pedidos'!$D31&gt;0,'[1]Hoja de pedidos'!F31,"")</f>
        <v>POLYPOUCH IMPRESO MONTALBAN - MONTALBAN 4 g</v>
      </c>
      <c r="E29" s="144" t="str">
        <f>IF('[1]Hoja de pedidos'!$D31&gt;0,'[1]Hoja de pedidos'!G31,"")</f>
        <v>MCL</v>
      </c>
      <c r="F29" s="144" t="str">
        <f>IF('[1]Hoja de pedidos'!$D31&gt;0,'[1]Hoja de pedidos'!H31,"")</f>
        <v>LAMINACION</v>
      </c>
    </row>
    <row r="30" spans="1:6" x14ac:dyDescent="0.25">
      <c r="A30" s="144" t="str">
        <f>IF('[1]Hoja de pedidos'!$D32&gt;0,'[1]Hoja de pedidos'!C32,"")</f>
        <v>01-1638</v>
      </c>
      <c r="B30" s="144" t="str">
        <f>IF('[1]Hoja de pedidos'!$D32&gt;0,'[1]Hoja de pedidos'!D32,"")</f>
        <v>00110603713</v>
      </c>
      <c r="C30" s="144" t="str">
        <f>IF('[1]Hoja de pedidos'!$D32&gt;0,'[1]Hoja de pedidos'!E32,"")</f>
        <v>MONTALAR DE VENEZUELA, S.A.</v>
      </c>
      <c r="D30" s="144" t="str">
        <f>IF('[1]Hoja de pedidos'!$D32&gt;0,'[1]Hoja de pedidos'!F32,"")</f>
        <v>POLYPOUCH IMPRESO STICK MONTALBÁN “0” CALORIAS 1 g</v>
      </c>
      <c r="E30" s="144" t="str">
        <f>IF('[1]Hoja de pedidos'!$D32&gt;0,'[1]Hoja de pedidos'!G32,"")</f>
        <v>MCL</v>
      </c>
      <c r="F30" s="144" t="str">
        <f>IF('[1]Hoja de pedidos'!$D32&gt;0,'[1]Hoja de pedidos'!H32,"")</f>
        <v>LAMINACION</v>
      </c>
    </row>
    <row r="31" spans="1:6" x14ac:dyDescent="0.25">
      <c r="A31" s="144" t="str">
        <f>IF('[1]Hoja de pedidos'!$D33&gt;0,'[1]Hoja de pedidos'!C33,"")</f>
        <v>01-1640</v>
      </c>
      <c r="B31" s="144" t="str">
        <f>IF('[1]Hoja de pedidos'!$D33&gt;0,'[1]Hoja de pedidos'!D33,"")</f>
        <v>00030233606</v>
      </c>
      <c r="C31" s="144" t="str">
        <f>IF('[1]Hoja de pedidos'!$D33&gt;0,'[1]Hoja de pedidos'!E33,"")</f>
        <v xml:space="preserve">PEPSI-COLA VENEZUELA, C.A. </v>
      </c>
      <c r="D31" s="144" t="str">
        <f>IF('[1]Hoja de pedidos'!$D33&gt;0,'[1]Hoja de pedidos'!F33,"")</f>
        <v>ETIQUETA MONOCAPA IMPRESA REFRESCO PEPSI 2 L</v>
      </c>
      <c r="E31" s="144" t="str">
        <f>IF('[1]Hoja de pedidos'!$D33&gt;0,'[1]Hoja de pedidos'!G33,"")</f>
        <v>CX</v>
      </c>
      <c r="F31" s="144" t="str">
        <f>IF('[1]Hoja de pedidos'!$D33&gt;0,'[1]Hoja de pedidos'!H33,"")</f>
        <v>CORTE</v>
      </c>
    </row>
    <row r="32" spans="1:6" x14ac:dyDescent="0.25">
      <c r="A32" s="144" t="str">
        <f>IF('[1]Hoja de pedidos'!$D34&gt;0,'[1]Hoja de pedidos'!C34,"")</f>
        <v>01-1615</v>
      </c>
      <c r="B32" s="144" t="str">
        <f>IF('[1]Hoja de pedidos'!$D34&gt;0,'[1]Hoja de pedidos'!D34,"")</f>
        <v>01410892047</v>
      </c>
      <c r="C32" s="144" t="str">
        <f>IF('[1]Hoja de pedidos'!$D34&gt;0,'[1]Hoja de pedidos'!E34,"")</f>
        <v>CUREX C.A.</v>
      </c>
      <c r="D32" s="144" t="str">
        <f>IF('[1]Hoja de pedidos'!$D34&gt;0,'[1]Hoja de pedidos'!F34,"")</f>
        <v>LAMINACIÓN DECOCEL UNICOLOR SOLIDO FUCSIA</v>
      </c>
      <c r="E32" s="144" t="str">
        <f>IF('[1]Hoja de pedidos'!$D34&gt;0,'[1]Hoja de pedidos'!G34,"")</f>
        <v>CX</v>
      </c>
      <c r="F32" s="144" t="str">
        <f>IF('[1]Hoja de pedidos'!$D34&gt;0,'[1]Hoja de pedidos'!H34,"")</f>
        <v>LAMINACION</v>
      </c>
    </row>
    <row r="33" spans="1:6" x14ac:dyDescent="0.25">
      <c r="A33" s="144" t="str">
        <f>IF('[1]Hoja de pedidos'!$D35&gt;0,'[1]Hoja de pedidos'!C35,"")</f>
        <v>01-1639</v>
      </c>
      <c r="B33" s="144" t="str">
        <f>IF('[1]Hoja de pedidos'!$D35&gt;0,'[1]Hoja de pedidos'!D35,"")</f>
        <v>TXPARQ040A001</v>
      </c>
      <c r="C33" s="144" t="str">
        <f>IF('[1]Hoja de pedidos'!$D35&gt;0,'[1]Hoja de pedidos'!E35,"")</f>
        <v>PEPSICO ALIMENTOS, S.C.A.</v>
      </c>
      <c r="D33" s="144" t="str">
        <f>IF('[1]Hoja de pedidos'!$D35&gt;0,'[1]Hoja de pedidos'!F35,"")</f>
        <v>LAMINACION IMPRESA ROSQUIS 35g</v>
      </c>
      <c r="E33" s="144" t="str">
        <f>IF('[1]Hoja de pedidos'!$D35&gt;0,'[1]Hoja de pedidos'!G35,"")</f>
        <v>CX</v>
      </c>
      <c r="F33" s="144" t="str">
        <f>IF('[1]Hoja de pedidos'!$D35&gt;0,'[1]Hoja de pedidos'!H35,"")</f>
        <v>LAMINACION</v>
      </c>
    </row>
    <row r="34" spans="1:6" x14ac:dyDescent="0.25">
      <c r="A34" s="144" t="str">
        <f>IF('[1]Hoja de pedidos'!$D36&gt;0,'[1]Hoja de pedidos'!C36,"")</f>
        <v>01-1641</v>
      </c>
      <c r="B34" s="144" t="str">
        <f>IF('[1]Hoja de pedidos'!$D36&gt;0,'[1]Hoja de pedidos'!D36,"")</f>
        <v>TXGIGU040A001</v>
      </c>
      <c r="C34" s="144" t="str">
        <f>IF('[1]Hoja de pedidos'!$D36&gt;0,'[1]Hoja de pedidos'!E36,"")</f>
        <v>GOMBY INDUSTRIAS ALIMENTICIAS, C.A.</v>
      </c>
      <c r="D34" s="144" t="str">
        <f>IF('[1]Hoja de pedidos'!$D36&gt;0,'[1]Hoja de pedidos'!F36,"")</f>
        <v>LAMINACION IMPRESA GOMITAS GUSI 100g</v>
      </c>
      <c r="E34" s="144" t="str">
        <f>IF('[1]Hoja de pedidos'!$D36&gt;0,'[1]Hoja de pedidos'!G36,"")</f>
        <v>CX</v>
      </c>
      <c r="F34" s="144" t="str">
        <f>IF('[1]Hoja de pedidos'!$D36&gt;0,'[1]Hoja de pedidos'!H36,"")</f>
        <v>LAMINACION</v>
      </c>
    </row>
    <row r="35" spans="1:6" x14ac:dyDescent="0.25">
      <c r="A35" s="144" t="str">
        <f>IF('[1]Hoja de pedidos'!$D37&gt;0,'[1]Hoja de pedidos'!C37,"")</f>
        <v>01-1643</v>
      </c>
      <c r="B35" s="144" t="str">
        <f>IF('[1]Hoja de pedidos'!$D37&gt;0,'[1]Hoja de pedidos'!D37,"")</f>
        <v>TXSPMF042A001</v>
      </c>
      <c r="C35" s="144" t="str">
        <f>IF('[1]Hoja de pedidos'!$D37&gt;0,'[1]Hoja de pedidos'!E37,"")</f>
        <v>C.A. SUCESORA DE JOSE PUIG &amp; CIA</v>
      </c>
      <c r="D35" s="144" t="str">
        <f>IF('[1]Hoja de pedidos'!$D37&gt;0,'[1]Hoja de pedidos'!F37,"")</f>
        <v>LAMINACION IMPRESA MORDISQUITOS FRESA 150g</v>
      </c>
      <c r="E35" s="144" t="str">
        <f>IF('[1]Hoja de pedidos'!$D37&gt;0,'[1]Hoja de pedidos'!G37,"")</f>
        <v>CX</v>
      </c>
      <c r="F35" s="144" t="str">
        <f>IF('[1]Hoja de pedidos'!$D37&gt;0,'[1]Hoja de pedidos'!H37,"")</f>
        <v>LAMINACION</v>
      </c>
    </row>
    <row r="36" spans="1:6" x14ac:dyDescent="0.25">
      <c r="A36" s="144" t="str">
        <f>IF('[1]Hoja de pedidos'!$D38&gt;0,'[1]Hoja de pedidos'!C38,"")</f>
        <v>01-1642</v>
      </c>
      <c r="B36" s="144" t="str">
        <f>IF('[1]Hoja de pedidos'!$D38&gt;0,'[1]Hoja de pedidos'!D38,"")</f>
        <v>TXSPMS042A001</v>
      </c>
      <c r="C36" s="144" t="str">
        <f>IF('[1]Hoja de pedidos'!$D38&gt;0,'[1]Hoja de pedidos'!E38,"")</f>
        <v>C.A. SUCESORA DE JOSE PUIG &amp; CIA</v>
      </c>
      <c r="D36" s="144" t="str">
        <f>IF('[1]Hoja de pedidos'!$D38&gt;0,'[1]Hoja de pedidos'!F38,"")</f>
        <v>LAMINACION IMPRESA MARIA PUIG SELECTA 250g</v>
      </c>
      <c r="E36" s="144" t="str">
        <f>IF('[1]Hoja de pedidos'!$D38&gt;0,'[1]Hoja de pedidos'!G38,"")</f>
        <v>CX</v>
      </c>
      <c r="F36" s="144" t="str">
        <f>IF('[1]Hoja de pedidos'!$D38&gt;0,'[1]Hoja de pedidos'!H38,"")</f>
        <v>LAMINACION</v>
      </c>
    </row>
    <row r="37" spans="1:6" x14ac:dyDescent="0.25">
      <c r="A37" s="144" t="str">
        <f>IF('[1]Hoja de pedidos'!$D39&gt;0,'[1]Hoja de pedidos'!C39,"")</f>
        <v>01-1646</v>
      </c>
      <c r="B37" s="144" t="str">
        <f>IF('[1]Hoja de pedidos'!$D39&gt;0,'[1]Hoja de pedidos'!D39,"")</f>
        <v>TXPCJQ041B001</v>
      </c>
      <c r="C37" s="144" t="str">
        <f>IF('[1]Hoja de pedidos'!$D39&gt;0,'[1]Hoja de pedidos'!E39,"")</f>
        <v>PEPSICO ALIMENTOS, S.C.A.</v>
      </c>
      <c r="D37" s="144" t="str">
        <f>IF('[1]Hoja de pedidos'!$D39&gt;0,'[1]Hoja de pedidos'!F39,"")</f>
        <v>LAMINACION IMPRESA PAPAS JACKS QUESO 100g</v>
      </c>
      <c r="E37" s="144" t="str">
        <f>IF('[1]Hoja de pedidos'!$D39&gt;0,'[1]Hoja de pedidos'!G39,"")</f>
        <v>CX</v>
      </c>
      <c r="F37" s="144" t="str">
        <f>IF('[1]Hoja de pedidos'!$D39&gt;0,'[1]Hoja de pedidos'!H39,"")</f>
        <v>LAMINACION</v>
      </c>
    </row>
    <row r="38" spans="1:6" x14ac:dyDescent="0.25">
      <c r="A38" s="144" t="str">
        <f>IF('[1]Hoja de pedidos'!$D40&gt;0,'[1]Hoja de pedidos'!C40,"")</f>
        <v>01-1647</v>
      </c>
      <c r="B38" s="144" t="str">
        <f>IF('[1]Hoja de pedidos'!$D40&gt;0,'[1]Hoja de pedidos'!D40,"")</f>
        <v>TXPCJS041B001</v>
      </c>
      <c r="C38" s="144" t="str">
        <f>IF('[1]Hoja de pedidos'!$D40&gt;0,'[1]Hoja de pedidos'!E40,"")</f>
        <v>PEPSICO ALIMENTOS, S.C.A.</v>
      </c>
      <c r="D38" s="144" t="str">
        <f>IF('[1]Hoja de pedidos'!$D40&gt;0,'[1]Hoja de pedidos'!F40,"")</f>
        <v>LAMINACION IMPRESA PAPAS JACKS SAL 100g</v>
      </c>
      <c r="E38" s="144" t="str">
        <f>IF('[1]Hoja de pedidos'!$D40&gt;0,'[1]Hoja de pedidos'!G40,"")</f>
        <v>CX</v>
      </c>
      <c r="F38" s="144" t="str">
        <f>IF('[1]Hoja de pedidos'!$D40&gt;0,'[1]Hoja de pedidos'!H40,"")</f>
        <v>LAMINACION</v>
      </c>
    </row>
    <row r="39" spans="1:6" x14ac:dyDescent="0.25">
      <c r="A39" s="144" t="str">
        <f>IF('[1]Hoja de pedidos'!$D41&gt;0,'[1]Hoja de pedidos'!C41,"")</f>
        <v>01-1650</v>
      </c>
      <c r="B39" s="144" t="str">
        <f>IF('[1]Hoja de pedidos'!$D41&gt;0,'[1]Hoja de pedidos'!D41,"")</f>
        <v>TXPACC041B001</v>
      </c>
      <c r="C39" s="144" t="str">
        <f>IF('[1]Hoja de pedidos'!$D41&gt;0,'[1]Hoja de pedidos'!E41,"")</f>
        <v>PEPSICO ALIMENTOS, S.C.A.</v>
      </c>
      <c r="D39" s="144" t="str">
        <f>IF('[1]Hoja de pedidos'!$D41&gt;0,'[1]Hoja de pedidos'!F41,"")</f>
        <v>LAMINACION IMPRESA CHEETOS CRUNCHY 145g</v>
      </c>
      <c r="E39" s="144" t="str">
        <f>IF('[1]Hoja de pedidos'!$D41&gt;0,'[1]Hoja de pedidos'!G41,"")</f>
        <v>CX</v>
      </c>
      <c r="F39" s="144" t="str">
        <f>IF('[1]Hoja de pedidos'!$D41&gt;0,'[1]Hoja de pedidos'!H41,"")</f>
        <v>LAMINACION</v>
      </c>
    </row>
    <row r="40" spans="1:6" x14ac:dyDescent="0.25">
      <c r="A40" s="144" t="str">
        <f>IF('[1]Hoja de pedidos'!$D42&gt;0,'[1]Hoja de pedidos'!C42,"")</f>
        <v>01-1644</v>
      </c>
      <c r="B40" s="144" t="str">
        <f>IF('[1]Hoja de pedidos'!$D42&gt;0,'[1]Hoja de pedidos'!D42,"")</f>
        <v>TXPARQ040A001</v>
      </c>
      <c r="C40" s="144" t="str">
        <f>IF('[1]Hoja de pedidos'!$D42&gt;0,'[1]Hoja de pedidos'!E42,"")</f>
        <v>PEPSICO ALIMENTOS, S.C.A.</v>
      </c>
      <c r="D40" s="144" t="str">
        <f>IF('[1]Hoja de pedidos'!$D42&gt;0,'[1]Hoja de pedidos'!F42,"")</f>
        <v>LAMINACION IMPRESA ROSQUIS 35g</v>
      </c>
      <c r="E40" s="144" t="str">
        <f>IF('[1]Hoja de pedidos'!$D42&gt;0,'[1]Hoja de pedidos'!G42,"")</f>
        <v>CX</v>
      </c>
      <c r="F40" s="144" t="str">
        <f>IF('[1]Hoja de pedidos'!$D42&gt;0,'[1]Hoja de pedidos'!H42,"")</f>
        <v>LAMINACION</v>
      </c>
    </row>
    <row r="41" spans="1:6" x14ac:dyDescent="0.25">
      <c r="A41" s="144" t="str">
        <f>IF('[1]Hoja de pedidos'!$D43&gt;0,'[1]Hoja de pedidos'!C43,"")</f>
        <v>32-005769</v>
      </c>
      <c r="B41" s="144" t="str">
        <f>IF('[1]Hoja de pedidos'!$D43&gt;0,'[1]Hoja de pedidos'!D43,"")</f>
        <v>TMAJBF096C001</v>
      </c>
      <c r="C41" s="144" t="str">
        <f>IF('[1]Hoja de pedidos'!$D43&gt;0,'[1]Hoja de pedidos'!E43,"")</f>
        <v>ALIMENTOS DEL JARDIN C.A.</v>
      </c>
      <c r="D41" s="144" t="str">
        <f>IF('[1]Hoja de pedidos'!$D43&gt;0,'[1]Hoja de pedidos'!F43,"")</f>
        <v>LAMINACIÓN IMPRESA BEBIDA FRUXI LIFE LIMÓN 30g</v>
      </c>
      <c r="E41" s="144" t="str">
        <f>IF('[1]Hoja de pedidos'!$D43&gt;0,'[1]Hoja de pedidos'!G43,"")</f>
        <v>MCL</v>
      </c>
      <c r="F41" s="144" t="str">
        <f>IF('[1]Hoja de pedidos'!$D43&gt;0,'[1]Hoja de pedidos'!H43,"")</f>
        <v>LAMINACION</v>
      </c>
    </row>
    <row r="42" spans="1:6" x14ac:dyDescent="0.25">
      <c r="A42" s="144" t="str">
        <f>IF('[1]Hoja de pedidos'!$D44&gt;0,'[1]Hoja de pedidos'!C44,"")</f>
        <v>32-005771</v>
      </c>
      <c r="B42" s="144" t="str">
        <f>IF('[1]Hoja de pedidos'!$D44&gt;0,'[1]Hoja de pedidos'!D44,"")</f>
        <v>TMARFC045A001</v>
      </c>
      <c r="C42" s="144" t="str">
        <f>IF('[1]Hoja de pedidos'!$D44&gt;0,'[1]Hoja de pedidos'!E44,"")</f>
        <v>ALFONZO RIVAS &amp; CIA, C.A.</v>
      </c>
      <c r="D42" s="144" t="str">
        <f>IF('[1]Hoja de pedidos'!$D44&gt;0,'[1]Hoja de pedidos'!F44,"")</f>
        <v xml:space="preserve">LAMINACION IMPRESA FLIPS CHOCOLATE 120 g </v>
      </c>
      <c r="E42" s="144" t="str">
        <f>IF('[1]Hoja de pedidos'!$D44&gt;0,'[1]Hoja de pedidos'!G44,"")</f>
        <v>MCL</v>
      </c>
      <c r="F42" s="144" t="str">
        <f>IF('[1]Hoja de pedidos'!$D44&gt;0,'[1]Hoja de pedidos'!H44,"")</f>
        <v>LAMINACION</v>
      </c>
    </row>
    <row r="43" spans="1:6" x14ac:dyDescent="0.25">
      <c r="A43" s="144" t="str">
        <f>IF('[1]Hoja de pedidos'!$D45&gt;0,'[1]Hoja de pedidos'!C45,"")</f>
        <v>01-1651</v>
      </c>
      <c r="B43" s="144" t="str">
        <f>IF('[1]Hoja de pedidos'!$D45&gt;0,'[1]Hoja de pedidos'!D45,"")</f>
        <v>TMAPTD101C001</v>
      </c>
      <c r="C43" s="144" t="str">
        <f>IF('[1]Hoja de pedidos'!$D45&gt;0,'[1]Hoja de pedidos'!E45,"")</f>
        <v>ALIMENTOS POLAR COMERCIAL, C.A.</v>
      </c>
      <c r="D43" s="144" t="str">
        <f>IF('[1]Hoja de pedidos'!$D45&gt;0,'[1]Hoja de pedidos'!F45,"")</f>
        <v>LAMINACION IMPRESA TODDY 400 g</v>
      </c>
      <c r="E43" s="144" t="str">
        <f>IF('[1]Hoja de pedidos'!$D45&gt;0,'[1]Hoja de pedidos'!G45,"")</f>
        <v>MCL</v>
      </c>
      <c r="F43" s="144" t="str">
        <f>IF('[1]Hoja de pedidos'!$D45&gt;0,'[1]Hoja de pedidos'!H45,"")</f>
        <v>LAMINACION</v>
      </c>
    </row>
    <row r="44" spans="1:6" x14ac:dyDescent="0.25">
      <c r="A44" s="144" t="str">
        <f>IF('[1]Hoja de pedidos'!$D46&gt;0,'[1]Hoja de pedidos'!C46,"")</f>
        <v>01-1658</v>
      </c>
      <c r="B44" s="144" t="str">
        <f>IF('[1]Hoja de pedidos'!$D46&gt;0,'[1]Hoja de pedidos'!D46,"")</f>
        <v>TMAPLD107A001</v>
      </c>
      <c r="C44" s="144" t="str">
        <f>IF('[1]Hoja de pedidos'!$D46&gt;0,'[1]Hoja de pedidos'!E46,"")</f>
        <v>ALIMENTOS POLAR COMERCIAL, C.A.</v>
      </c>
      <c r="D44" s="144" t="str">
        <f>IF('[1]Hoja de pedidos'!$D46&gt;0,'[1]Hoja de pedidos'!F46,"")</f>
        <v>LAMINACION IMPRESA LIPTON ICE TEA DURAZNO 270g</v>
      </c>
      <c r="E44" s="144" t="str">
        <f>IF('[1]Hoja de pedidos'!$D46&gt;0,'[1]Hoja de pedidos'!G46,"")</f>
        <v>MCL</v>
      </c>
      <c r="F44" s="144" t="str">
        <f>IF('[1]Hoja de pedidos'!$D46&gt;0,'[1]Hoja de pedidos'!H46,"")</f>
        <v>LAMINACION</v>
      </c>
    </row>
    <row r="45" spans="1:6" x14ac:dyDescent="0.25">
      <c r="A45" s="144" t="str">
        <f>IF('[1]Hoja de pedidos'!$D47&gt;0,'[1]Hoja de pedidos'!C47,"")</f>
        <v>01-1649</v>
      </c>
      <c r="B45" s="144" t="str">
        <f>IF('[1]Hoja de pedidos'!$D47&gt;0,'[1]Hoja de pedidos'!D47,"")</f>
        <v>TMAPAL1190010</v>
      </c>
      <c r="C45" s="144" t="str">
        <f>IF('[1]Hoja de pedidos'!$D47&gt;0,'[1]Hoja de pedidos'!E47,"")</f>
        <v>ALIMENTOS POLAR COMERCIAL, C.A.</v>
      </c>
      <c r="D45" s="144" t="str">
        <f>IF('[1]Hoja de pedidos'!$D47&gt;0,'[1]Hoja de pedidos'!F47,"")</f>
        <v>ALUMINIO LAMINADO SIN IMPRESIÓN</v>
      </c>
      <c r="E45" s="144" t="str">
        <f>IF('[1]Hoja de pedidos'!$D47&gt;0,'[1]Hoja de pedidos'!G47,"")</f>
        <v>MCL</v>
      </c>
      <c r="F45" s="144" t="str">
        <f>IF('[1]Hoja de pedidos'!$D47&gt;0,'[1]Hoja de pedidos'!H47,"")</f>
        <v>LAMINACION</v>
      </c>
    </row>
    <row r="46" spans="1:6" x14ac:dyDescent="0.25">
      <c r="A46" s="144" t="str">
        <f>IF('[1]Hoja de pedidos'!$D48&gt;0,'[1]Hoja de pedidos'!C48,"")</f>
        <v>01-1656</v>
      </c>
      <c r="B46" s="144" t="str">
        <f>IF('[1]Hoja de pedidos'!$D48&gt;0,'[1]Hoja de pedidos'!D48,"")</f>
        <v>TMVRAB057A001</v>
      </c>
      <c r="C46" s="144" t="str">
        <f>IF('[1]Hoja de pedidos'!$D48&gt;0,'[1]Hoja de pedidos'!E48,"")</f>
        <v>INDUSTRIAS VALLE REAL C.A.</v>
      </c>
      <c r="D46" s="144" t="str">
        <f>IF('[1]Hoja de pedidos'!$D48&gt;0,'[1]Hoja de pedidos'!F48,"")</f>
        <v xml:space="preserve">POLYPOUCH IMPRESO VALLE REAL </v>
      </c>
      <c r="E46" s="144" t="str">
        <f>IF('[1]Hoja de pedidos'!$D48&gt;0,'[1]Hoja de pedidos'!G48,"")</f>
        <v>MCL</v>
      </c>
      <c r="F46" s="144" t="str">
        <f>IF('[1]Hoja de pedidos'!$D48&gt;0,'[1]Hoja de pedidos'!H48,"")</f>
        <v>LAMINACION</v>
      </c>
    </row>
    <row r="47" spans="1:6" x14ac:dyDescent="0.25">
      <c r="A47" s="144" t="str">
        <f>IF('[1]Hoja de pedidos'!$D49&gt;0,'[1]Hoja de pedidos'!C49,"")</f>
        <v>01-1661</v>
      </c>
      <c r="B47" s="144" t="str">
        <f>IF('[1]Hoja de pedidos'!$D49&gt;0,'[1]Hoja de pedidos'!D49,"")</f>
        <v>TMVRAV0570001</v>
      </c>
      <c r="C47" s="144" t="str">
        <f>IF('[1]Hoja de pedidos'!$D49&gt;0,'[1]Hoja de pedidos'!E49,"")</f>
        <v>INDUSTRIAS VALLE REAL C.A.</v>
      </c>
      <c r="D47" s="144" t="str">
        <f>IF('[1]Hoja de pedidos'!$D49&gt;0,'[1]Hoja de pedidos'!F49,"")</f>
        <v>POLYPOUCH S/I</v>
      </c>
      <c r="E47" s="144" t="str">
        <f>IF('[1]Hoja de pedidos'!$D49&gt;0,'[1]Hoja de pedidos'!G49,"")</f>
        <v>MCL</v>
      </c>
      <c r="F47" s="144" t="str">
        <f>IF('[1]Hoja de pedidos'!$D49&gt;0,'[1]Hoja de pedidos'!H49,"")</f>
        <v>LAMINACION</v>
      </c>
    </row>
    <row r="48" spans="1:6" x14ac:dyDescent="0.25">
      <c r="A48" s="144" t="str">
        <f>IF('[1]Hoja de pedidos'!$D50&gt;0,'[1]Hoja de pedidos'!C50,"")</f>
        <v>01-1659</v>
      </c>
      <c r="B48" s="144" t="str">
        <f>IF('[1]Hoja de pedidos'!$D50&gt;0,'[1]Hoja de pedidos'!D50,"")</f>
        <v>TMVRAV057A001</v>
      </c>
      <c r="C48" s="144" t="str">
        <f>IF('[1]Hoja de pedidos'!$D50&gt;0,'[1]Hoja de pedidos'!E50,"")</f>
        <v>INDUSTRIAS VALLE REAL C.A.</v>
      </c>
      <c r="D48" s="144" t="str">
        <f>IF('[1]Hoja de pedidos'!$D50&gt;0,'[1]Hoja de pedidos'!F50,"")</f>
        <v xml:space="preserve">POLYPOUCH IMPRESO VALLE REAL </v>
      </c>
      <c r="E48" s="144" t="str">
        <f>IF('[1]Hoja de pedidos'!$D50&gt;0,'[1]Hoja de pedidos'!G50,"")</f>
        <v>MCL</v>
      </c>
      <c r="F48" s="144" t="str">
        <f>IF('[1]Hoja de pedidos'!$D50&gt;0,'[1]Hoja de pedidos'!H50,"")</f>
        <v>LAMINACION</v>
      </c>
    </row>
    <row r="49" spans="1:6" x14ac:dyDescent="0.25">
      <c r="A49" s="144" t="str">
        <f>IF('[1]Hoja de pedidos'!$D51&gt;0,'[1]Hoja de pedidos'!C51,"")</f>
        <v>01-1648</v>
      </c>
      <c r="B49" s="144" t="str">
        <f>IF('[1]Hoja de pedidos'!$D51&gt;0,'[1]Hoja de pedidos'!D51,"")</f>
        <v>TXPARC041A001</v>
      </c>
      <c r="C49" s="144" t="str">
        <f>IF('[1]Hoja de pedidos'!$D51&gt;0,'[1]Hoja de pedidos'!E51,"")</f>
        <v>PEPSICO ALIMENTOS, S.C.A.</v>
      </c>
      <c r="D49" s="144" t="str">
        <f>IF('[1]Hoja de pedidos'!$D51&gt;0,'[1]Hoja de pedidos'!F51,"")</f>
        <v>LAMINACIÓN IMPRESA RUFFLES CREMA Y CEBOLLA 125 g</v>
      </c>
      <c r="E49" s="144" t="str">
        <f>IF('[1]Hoja de pedidos'!$D51&gt;0,'[1]Hoja de pedidos'!G51,"")</f>
        <v>CX</v>
      </c>
      <c r="F49" s="144" t="str">
        <f>IF('[1]Hoja de pedidos'!$D51&gt;0,'[1]Hoja de pedidos'!H51,"")</f>
        <v>LAMINACION</v>
      </c>
    </row>
    <row r="50" spans="1:6" x14ac:dyDescent="0.25">
      <c r="A50" s="144" t="str">
        <f>IF('[1]Hoja de pedidos'!$D52&gt;0,'[1]Hoja de pedidos'!C52,"")</f>
        <v>01-1653</v>
      </c>
      <c r="B50" s="144" t="str">
        <f>IF('[1]Hoja de pedidos'!$D52&gt;0,'[1]Hoja de pedidos'!D52,"")</f>
        <v>TMAPGA094A001</v>
      </c>
      <c r="C50" s="144" t="str">
        <f>IF('[1]Hoja de pedidos'!$D52&gt;0,'[1]Hoja de pedidos'!E52,"")</f>
        <v>ALIMENTOS POLAR COMERCIAL, C.A.</v>
      </c>
      <c r="D50" s="144" t="str">
        <f>IF('[1]Hoja de pedidos'!$D52&gt;0,'[1]Hoja de pedidos'!F52,"")</f>
        <v>LAMINACION IMPRESA GELATINA GOLDEN FRESA 96g</v>
      </c>
      <c r="E50" s="144" t="str">
        <f>IF('[1]Hoja de pedidos'!$D52&gt;0,'[1]Hoja de pedidos'!G52,"")</f>
        <v>MCL</v>
      </c>
      <c r="F50" s="144" t="str">
        <f>IF('[1]Hoja de pedidos'!$D52&gt;0,'[1]Hoja de pedidos'!H52,"")</f>
        <v>LAMINACION</v>
      </c>
    </row>
    <row r="51" spans="1:6" x14ac:dyDescent="0.25">
      <c r="A51" s="144" t="str">
        <f>IF('[1]Hoja de pedidos'!$D53&gt;0,'[1]Hoja de pedidos'!C53,"")</f>
        <v>01-1662</v>
      </c>
      <c r="B51" s="144" t="str">
        <f>IF('[1]Hoja de pedidos'!$D53&gt;0,'[1]Hoja de pedidos'!D53,"")</f>
        <v>TXPCPP041A001</v>
      </c>
      <c r="C51" s="144" t="str">
        <f>IF('[1]Hoja de pedidos'!$D53&gt;0,'[1]Hoja de pedidos'!E53,"")</f>
        <v>PEPSICO ALIMENTOS, S.C.A.</v>
      </c>
      <c r="D51" s="144" t="str">
        <f>IF('[1]Hoja de pedidos'!$D53&gt;0,'[1]Hoja de pedidos'!F53,"")</f>
        <v>LAMINACION IMPRESA PEPITO 100g</v>
      </c>
      <c r="E51" s="144" t="str">
        <f>IF('[1]Hoja de pedidos'!$D53&gt;0,'[1]Hoja de pedidos'!G53,"")</f>
        <v>CX</v>
      </c>
      <c r="F51" s="144" t="str">
        <f>IF('[1]Hoja de pedidos'!$D53&gt;0,'[1]Hoja de pedidos'!H53,"")</f>
        <v>LAMINACION</v>
      </c>
    </row>
    <row r="52" spans="1:6" x14ac:dyDescent="0.25">
      <c r="A52" s="144" t="str">
        <f>IF('[1]Hoja de pedidos'!$D54&gt;0,'[1]Hoja de pedidos'!C54,"")</f>
        <v>01-1655</v>
      </c>
      <c r="B52" s="144" t="str">
        <f>IF('[1]Hoja de pedidos'!$D54&gt;0,'[1]Hoja de pedidos'!D54,"")</f>
        <v>TMAPLD988A001</v>
      </c>
      <c r="C52" s="144" t="str">
        <f>IF('[1]Hoja de pedidos'!$D54&gt;0,'[1]Hoja de pedidos'!E54,"")</f>
        <v>ALIMENTOS POLAR COMERCIAL, C.A.</v>
      </c>
      <c r="D52" s="144" t="str">
        <f>IF('[1]Hoja de pedidos'!$D54&gt;0,'[1]Hoja de pedidos'!F54,"")</f>
        <v>LAMINACIÓN IMPRESA LIPTON ICE TEA  DURAZNO 90g</v>
      </c>
      <c r="E52" s="144" t="str">
        <f>IF('[1]Hoja de pedidos'!$D54&gt;0,'[1]Hoja de pedidos'!G54,"")</f>
        <v>MCL</v>
      </c>
      <c r="F52" s="144" t="str">
        <f>IF('[1]Hoja de pedidos'!$D54&gt;0,'[1]Hoja de pedidos'!H54,"")</f>
        <v>LAMINACION</v>
      </c>
    </row>
    <row r="53" spans="1:6" x14ac:dyDescent="0.25">
      <c r="A53" s="144" t="str">
        <f>IF('[1]Hoja de pedidos'!$D55&gt;0,'[1]Hoja de pedidos'!C55,"")</f>
        <v>01-1654</v>
      </c>
      <c r="B53" s="144" t="str">
        <f>IF('[1]Hoja de pedidos'!$D55&gt;0,'[1]Hoja de pedidos'!D55,"")</f>
        <v>TMAPLD088A001</v>
      </c>
      <c r="C53" s="144" t="str">
        <f>IF('[1]Hoja de pedidos'!$D55&gt;0,'[1]Hoja de pedidos'!E55,"")</f>
        <v>ALIMENTOS POLAR COMERCIAL, C.A.</v>
      </c>
      <c r="D53" s="144" t="str">
        <f>IF('[1]Hoja de pedidos'!$D55&gt;0,'[1]Hoja de pedidos'!F55,"")</f>
        <v>LAMINACIÓN IMPRESA LIPTON ICE TEA  DURAZNO 90g</v>
      </c>
      <c r="E53" s="144" t="str">
        <f>IF('[1]Hoja de pedidos'!$D55&gt;0,'[1]Hoja de pedidos'!G55,"")</f>
        <v>MCL</v>
      </c>
      <c r="F53" s="144" t="str">
        <f>IF('[1]Hoja de pedidos'!$D55&gt;0,'[1]Hoja de pedidos'!H55,"")</f>
        <v>LAMINACION</v>
      </c>
    </row>
    <row r="54" spans="1:6" x14ac:dyDescent="0.25">
      <c r="A54" s="144" t="str">
        <f>IF('[1]Hoja de pedidos'!$D56&gt;0,'[1]Hoja de pedidos'!C56,"")</f>
        <v>01-1664</v>
      </c>
      <c r="B54" s="144" t="str">
        <f>IF('[1]Hoja de pedidos'!$D56&gt;0,'[1]Hoja de pedidos'!D56,"")</f>
        <v>TXAVEM028A001</v>
      </c>
      <c r="C54" s="144" t="str">
        <f>IF('[1]Hoja de pedidos'!$D56&gt;0,'[1]Hoja de pedidos'!E56,"")</f>
        <v>AMCOR RIGID PACKAGING DE VENEZUELA, S.A.</v>
      </c>
      <c r="D54" s="144" t="str">
        <f>IF('[1]Hoja de pedidos'!$D56&gt;0,'[1]Hoja de pedidos'!F56,"")</f>
        <v>ETIQUETA IMPRESA MINALBA 1,5 L</v>
      </c>
      <c r="E54" s="144" t="str">
        <f>IF('[1]Hoja de pedidos'!$D56&gt;0,'[1]Hoja de pedidos'!G56,"")</f>
        <v>CX</v>
      </c>
      <c r="F54" s="144" t="str">
        <f>IF('[1]Hoja de pedidos'!$D56&gt;0,'[1]Hoja de pedidos'!H56,"")</f>
        <v>CORTE</v>
      </c>
    </row>
    <row r="55" spans="1:6" x14ac:dyDescent="0.25">
      <c r="A55" s="144" t="str">
        <f>IF('[1]Hoja de pedidos'!$D57&gt;0,'[1]Hoja de pedidos'!C57,"")</f>
        <v>01-1663</v>
      </c>
      <c r="B55" s="144" t="str">
        <f>IF('[1]Hoja de pedidos'!$D57&gt;0,'[1]Hoja de pedidos'!D57,"")</f>
        <v>TXPCCT041A001</v>
      </c>
      <c r="C55" s="144" t="str">
        <f>IF('[1]Hoja de pedidos'!$D57&gt;0,'[1]Hoja de pedidos'!E57,"")</f>
        <v>PEPSICO ALIMENTOS, S.C.A.</v>
      </c>
      <c r="D55" s="144" t="str">
        <f>IF('[1]Hoja de pedidos'!$D57&gt;0,'[1]Hoja de pedidos'!F57,"")</f>
        <v>LAMINACION IMPRESA CHEESE TRIS 150g</v>
      </c>
      <c r="E55" s="144" t="str">
        <f>IF('[1]Hoja de pedidos'!$D57&gt;0,'[1]Hoja de pedidos'!G57,"")</f>
        <v>CX</v>
      </c>
      <c r="F55" s="144" t="str">
        <f>IF('[1]Hoja de pedidos'!$D57&gt;0,'[1]Hoja de pedidos'!H57,"")</f>
        <v>LAMINACION</v>
      </c>
    </row>
    <row r="56" spans="1:6" x14ac:dyDescent="0.25">
      <c r="A56" s="144" t="str">
        <f>IF('[1]Hoja de pedidos'!$D58&gt;0,'[1]Hoja de pedidos'!C58,"")</f>
        <v>01-1666</v>
      </c>
      <c r="B56" s="144" t="str">
        <f>IF('[1]Hoja de pedidos'!$D58&gt;0,'[1]Hoja de pedidos'!D58,"")</f>
        <v>TXPACT041B001</v>
      </c>
      <c r="C56" s="144" t="str">
        <f>IF('[1]Hoja de pedidos'!$D58&gt;0,'[1]Hoja de pedidos'!E58,"")</f>
        <v>PEPSICO ALIMENTOS, S.C.A.</v>
      </c>
      <c r="D56" s="144" t="str">
        <f>IF('[1]Hoja de pedidos'!$D58&gt;0,'[1]Hoja de pedidos'!F58,"")</f>
        <v xml:space="preserve">LAMINACIÓN IMPRESA CHEESE TRIS 54 g. </v>
      </c>
      <c r="E56" s="144" t="str">
        <f>IF('[1]Hoja de pedidos'!$D58&gt;0,'[1]Hoja de pedidos'!G58,"")</f>
        <v>CX</v>
      </c>
      <c r="F56" s="144" t="str">
        <f>IF('[1]Hoja de pedidos'!$D58&gt;0,'[1]Hoja de pedidos'!H58,"")</f>
        <v>LAMINACION</v>
      </c>
    </row>
    <row r="57" spans="1:6" x14ac:dyDescent="0.25">
      <c r="A57" s="144" t="str">
        <f>IF('[1]Hoja de pedidos'!$D59&gt;0,'[1]Hoja de pedidos'!C59,"")</f>
        <v>01-1672</v>
      </c>
      <c r="B57" s="144" t="str">
        <f>IF('[1]Hoja de pedidos'!$D59&gt;0,'[1]Hoja de pedidos'!D59,"")</f>
        <v>TXSPGF042A001</v>
      </c>
      <c r="C57" s="144" t="str">
        <f>IF('[1]Hoja de pedidos'!$D59&gt;0,'[1]Hoja de pedidos'!E59,"")</f>
        <v>C.A. SUCESORA DE JOSE PUIG &amp; CIA</v>
      </c>
      <c r="D57" s="144" t="str">
        <f>IF('[1]Hoja de pedidos'!$D59&gt;0,'[1]Hoja de pedidos'!F59,"")</f>
        <v xml:space="preserve">LAMINACIÓN  IMPRESA  GALLETAS FLORIDA  235 g. </v>
      </c>
      <c r="E57" s="144" t="str">
        <f>IF('[1]Hoja de pedidos'!$D59&gt;0,'[1]Hoja de pedidos'!G59,"")</f>
        <v>CX</v>
      </c>
      <c r="F57" s="144" t="str">
        <f>IF('[1]Hoja de pedidos'!$D59&gt;0,'[1]Hoja de pedidos'!H59,"")</f>
        <v>LAMINACION</v>
      </c>
    </row>
    <row r="58" spans="1:6" x14ac:dyDescent="0.25">
      <c r="A58" s="144" t="str">
        <f>IF('[1]Hoja de pedidos'!$D60&gt;0,'[1]Hoja de pedidos'!C60,"")</f>
        <v>01-1667</v>
      </c>
      <c r="B58" s="144" t="str">
        <f>IF('[1]Hoja de pedidos'!$D60&gt;0,'[1]Hoja de pedidos'!D60,"")</f>
        <v>TXGIGR039A001</v>
      </c>
      <c r="C58" s="144" t="str">
        <f>IF('[1]Hoja de pedidos'!$D60&gt;0,'[1]Hoja de pedidos'!E60,"")</f>
        <v>GOMBY INDUSTRIAS ALIMENTICIAS, C.A.</v>
      </c>
      <c r="D58" s="144" t="str">
        <f>IF('[1]Hoja de pedidos'!$D60&gt;0,'[1]Hoja de pedidos'!F60,"")</f>
        <v>LAMINACIÓN IMPRESA GOMITAS ROCO 30 g.</v>
      </c>
      <c r="E58" s="144" t="str">
        <f>IF('[1]Hoja de pedidos'!$D60&gt;0,'[1]Hoja de pedidos'!G60,"")</f>
        <v>CX</v>
      </c>
      <c r="F58" s="144" t="str">
        <f>IF('[1]Hoja de pedidos'!$D60&gt;0,'[1]Hoja de pedidos'!H60,"")</f>
        <v>LAMINACION</v>
      </c>
    </row>
    <row r="59" spans="1:6" x14ac:dyDescent="0.25">
      <c r="A59" s="144" t="str">
        <f>IF('[1]Hoja de pedidos'!$D61&gt;0,'[1]Hoja de pedidos'!C61,"")</f>
        <v>32-005779</v>
      </c>
      <c r="B59" s="144" t="str">
        <f>IF('[1]Hoja de pedidos'!$D61&gt;0,'[1]Hoja de pedidos'!D61,"")</f>
        <v>TMARVB111A001</v>
      </c>
      <c r="C59" s="144" t="str">
        <f>IF('[1]Hoja de pedidos'!$D61&gt;0,'[1]Hoja de pedidos'!E61,"")</f>
        <v>ALFONZO RIVAS &amp; CIA, C.A.</v>
      </c>
      <c r="D59" s="144" t="str">
        <f>IF('[1]Hoja de pedidos'!$D61&gt;0,'[1]Hoja de pedidos'!F61,"")</f>
        <v>LAMINACION IMPRESA TE LISTO TE VERDE FRUTOS DEL BOSQUE 48g</v>
      </c>
      <c r="E59" s="144" t="str">
        <f>IF('[1]Hoja de pedidos'!$D61&gt;0,'[1]Hoja de pedidos'!G61,"")</f>
        <v>MCL</v>
      </c>
      <c r="F59" s="144" t="str">
        <f>IF('[1]Hoja de pedidos'!$D61&gt;0,'[1]Hoja de pedidos'!H61,"")</f>
        <v>LAMINACION</v>
      </c>
    </row>
    <row r="60" spans="1:6" x14ac:dyDescent="0.25">
      <c r="A60" s="144" t="str">
        <f>IF('[1]Hoja de pedidos'!$D62&gt;0,'[1]Hoja de pedidos'!C62,"")</f>
        <v>32-005777</v>
      </c>
      <c r="B60" s="144" t="str">
        <f>IF('[1]Hoja de pedidos'!$D62&gt;0,'[1]Hoja de pedidos'!D62,"")</f>
        <v>TMARTM111A001</v>
      </c>
      <c r="C60" s="144" t="str">
        <f>IF('[1]Hoja de pedidos'!$D62&gt;0,'[1]Hoja de pedidos'!E62,"")</f>
        <v>ALFONZO RIVAS &amp; CIA, C.A.</v>
      </c>
      <c r="D60" s="144" t="str">
        <f>IF('[1]Hoja de pedidos'!$D62&gt;0,'[1]Hoja de pedidos'!F62,"")</f>
        <v>LAMINACION IMPRESA TE LISTO MANGO 90 g</v>
      </c>
      <c r="E60" s="144" t="str">
        <f>IF('[1]Hoja de pedidos'!$D62&gt;0,'[1]Hoja de pedidos'!G62,"")</f>
        <v>MCL</v>
      </c>
      <c r="F60" s="144" t="str">
        <f>IF('[1]Hoja de pedidos'!$D62&gt;0,'[1]Hoja de pedidos'!H62,"")</f>
        <v>LAMINACION</v>
      </c>
    </row>
    <row r="61" spans="1:6" x14ac:dyDescent="0.25">
      <c r="A61" s="144" t="str">
        <f>IF('[1]Hoja de pedidos'!$D63&gt;0,'[1]Hoja de pedidos'!C63,"")</f>
        <v>32-005782</v>
      </c>
      <c r="B61" s="144" t="str">
        <f>IF('[1]Hoja de pedidos'!$D63&gt;0,'[1]Hoja de pedidos'!D63,"")</f>
        <v>TMARTD111A001</v>
      </c>
      <c r="C61" s="144" t="str">
        <f>IF('[1]Hoja de pedidos'!$D63&gt;0,'[1]Hoja de pedidos'!E63,"")</f>
        <v>ALFONZO RIVAS &amp; CIA, C.A.</v>
      </c>
      <c r="D61" s="144" t="str">
        <f>IF('[1]Hoja de pedidos'!$D63&gt;0,'[1]Hoja de pedidos'!F63,"")</f>
        <v>LAMINACIÓN IMPRESA TE LISTO DURAZNO 90 g.</v>
      </c>
      <c r="E61" s="144" t="str">
        <f>IF('[1]Hoja de pedidos'!$D63&gt;0,'[1]Hoja de pedidos'!G63,"")</f>
        <v>MCL</v>
      </c>
      <c r="F61" s="144" t="str">
        <f>IF('[1]Hoja de pedidos'!$D63&gt;0,'[1]Hoja de pedidos'!H63,"")</f>
        <v>LAMINACION</v>
      </c>
    </row>
    <row r="62" spans="1:6" x14ac:dyDescent="0.25">
      <c r="A62" s="144" t="str">
        <f>IF('[1]Hoja de pedidos'!$D64&gt;0,'[1]Hoja de pedidos'!C64,"")</f>
        <v>32-005778</v>
      </c>
      <c r="B62" s="144" t="str">
        <f>IF('[1]Hoja de pedidos'!$D64&gt;0,'[1]Hoja de pedidos'!D64,"")</f>
        <v>TMARVM111A001</v>
      </c>
      <c r="C62" s="144" t="str">
        <f>IF('[1]Hoja de pedidos'!$D64&gt;0,'[1]Hoja de pedidos'!E64,"")</f>
        <v>ALFONZO RIVAS &amp; CIA, C.A.</v>
      </c>
      <c r="D62" s="144" t="str">
        <f>IF('[1]Hoja de pedidos'!$D64&gt;0,'[1]Hoja de pedidos'!F64,"")</f>
        <v>LAMINACIÓN IMPRESA TE VERDE MANZANA  LIGHT 48g</v>
      </c>
      <c r="E62" s="144" t="str">
        <f>IF('[1]Hoja de pedidos'!$D64&gt;0,'[1]Hoja de pedidos'!G64,"")</f>
        <v>MCL</v>
      </c>
      <c r="F62" s="144" t="str">
        <f>IF('[1]Hoja de pedidos'!$D64&gt;0,'[1]Hoja de pedidos'!H64,"")</f>
        <v>LAMINACION</v>
      </c>
    </row>
    <row r="63" spans="1:6" x14ac:dyDescent="0.25">
      <c r="A63" s="144" t="str">
        <f>IF('[1]Hoja de pedidos'!$D65&gt;0,'[1]Hoja de pedidos'!C65,"")</f>
        <v>32-005773</v>
      </c>
      <c r="B63" s="144" t="str">
        <f>IF('[1]Hoja de pedidos'!$D65&gt;0,'[1]Hoja de pedidos'!D65,"")</f>
        <v>TMARMZ044A001</v>
      </c>
      <c r="C63" s="144" t="str">
        <f>IF('[1]Hoja de pedidos'!$D65&gt;0,'[1]Hoja de pedidos'!E65,"")</f>
        <v>ALFONZO RIVAS &amp; CIA, C.A.</v>
      </c>
      <c r="D63" s="144" t="str">
        <f>IF('[1]Hoja de pedidos'!$D65&gt;0,'[1]Hoja de pedidos'!F65,"")</f>
        <v>LAMINACION IMPRESA MAIZINA 90 g</v>
      </c>
      <c r="E63" s="144" t="str">
        <f>IF('[1]Hoja de pedidos'!$D65&gt;0,'[1]Hoja de pedidos'!G65,"")</f>
        <v>MCL</v>
      </c>
      <c r="F63" s="144" t="str">
        <f>IF('[1]Hoja de pedidos'!$D65&gt;0,'[1]Hoja de pedidos'!H65,"")</f>
        <v>LAMINACION</v>
      </c>
    </row>
    <row r="64" spans="1:6" x14ac:dyDescent="0.25">
      <c r="A64" s="144" t="str">
        <f>IF('[1]Hoja de pedidos'!$D66&gt;0,'[1]Hoja de pedidos'!C66,"")</f>
        <v>32-005774</v>
      </c>
      <c r="B64" s="144" t="str">
        <f>IF('[1]Hoja de pedidos'!$D66&gt;0,'[1]Hoja de pedidos'!D66,"")</f>
        <v>TMARMZ044B001</v>
      </c>
      <c r="C64" s="144" t="str">
        <f>IF('[1]Hoja de pedidos'!$D66&gt;0,'[1]Hoja de pedidos'!E66,"")</f>
        <v>ALFONZO RIVAS &amp; CIA, C.A.</v>
      </c>
      <c r="D64" s="144" t="str">
        <f>IF('[1]Hoja de pedidos'!$D66&gt;0,'[1]Hoja de pedidos'!F66,"")</f>
        <v>LAMINACION IMPRESA MAIZINA 400g</v>
      </c>
      <c r="E64" s="144" t="str">
        <f>IF('[1]Hoja de pedidos'!$D66&gt;0,'[1]Hoja de pedidos'!G66,"")</f>
        <v>MCL</v>
      </c>
      <c r="F64" s="144" t="str">
        <f>IF('[1]Hoja de pedidos'!$D66&gt;0,'[1]Hoja de pedidos'!H66,"")</f>
        <v>LAMINACION</v>
      </c>
    </row>
    <row r="65" spans="1:6" x14ac:dyDescent="0.25">
      <c r="A65" s="144" t="str">
        <f>IF('[1]Hoja de pedidos'!$D67&gt;0,'[1]Hoja de pedidos'!C67,"")</f>
        <v>32-005787</v>
      </c>
      <c r="B65" s="144" t="str">
        <f>IF('[1]Hoja de pedidos'!$D67&gt;0,'[1]Hoja de pedidos'!D67,"")</f>
        <v>TMAPAL1190010</v>
      </c>
      <c r="C65" s="144" t="str">
        <f>IF('[1]Hoja de pedidos'!$D67&gt;0,'[1]Hoja de pedidos'!E67,"")</f>
        <v>ALIMENTOS POLAR COMERCIAL, C.A.</v>
      </c>
      <c r="D65" s="144" t="str">
        <f>IF('[1]Hoja de pedidos'!$D67&gt;0,'[1]Hoja de pedidos'!F67,"")</f>
        <v>ALUMINIO LAMINADO SIN IMPRESIÓN</v>
      </c>
      <c r="E65" s="144" t="str">
        <f>IF('[1]Hoja de pedidos'!$D67&gt;0,'[1]Hoja de pedidos'!G67,"")</f>
        <v>MCL</v>
      </c>
      <c r="F65" s="144" t="str">
        <f>IF('[1]Hoja de pedidos'!$D67&gt;0,'[1]Hoja de pedidos'!H67,"")</f>
        <v>LAMINACION</v>
      </c>
    </row>
    <row r="66" spans="1:6" x14ac:dyDescent="0.25">
      <c r="A66" s="144" t="str">
        <f>IF('[1]Hoja de pedidos'!$D68&gt;0,'[1]Hoja de pedidos'!C68,"")</f>
        <v>32-005775</v>
      </c>
      <c r="B66" s="144" t="str">
        <f>IF('[1]Hoja de pedidos'!$D68&gt;0,'[1]Hoja de pedidos'!D68,"")</f>
        <v>TMARMZ044C001</v>
      </c>
      <c r="C66" s="144" t="str">
        <f>IF('[1]Hoja de pedidos'!$D68&gt;0,'[1]Hoja de pedidos'!E68,"")</f>
        <v>ALFONZO RIVAS &amp; CIA, C.A.</v>
      </c>
      <c r="D66" s="144" t="str">
        <f>IF('[1]Hoja de pedidos'!$D68&gt;0,'[1]Hoja de pedidos'!F68,"")</f>
        <v>LAMINACION IMPRESA MAIZINA 800g</v>
      </c>
      <c r="E66" s="144" t="str">
        <f>IF('[1]Hoja de pedidos'!$D68&gt;0,'[1]Hoja de pedidos'!G68,"")</f>
        <v>MCL</v>
      </c>
      <c r="F66" s="144" t="str">
        <f>IF('[1]Hoja de pedidos'!$D68&gt;0,'[1]Hoja de pedidos'!H68,"")</f>
        <v>LAMINACION</v>
      </c>
    </row>
    <row r="67" spans="1:6" x14ac:dyDescent="0.25">
      <c r="A67" s="144" t="str">
        <f>IF('[1]Hoja de pedidos'!$D69&gt;0,'[1]Hoja de pedidos'!C69,"")</f>
        <v>01-1675</v>
      </c>
      <c r="B67" s="144" t="str">
        <f>IF('[1]Hoja de pedidos'!$D69&gt;0,'[1]Hoja de pedidos'!D69,"")</f>
        <v>TMAPLD988A001</v>
      </c>
      <c r="C67" s="144" t="str">
        <f>IF('[1]Hoja de pedidos'!$D69&gt;0,'[1]Hoja de pedidos'!E69,"")</f>
        <v>ALIMENTOS POLAR COMERCIAL, C.A.</v>
      </c>
      <c r="D67" s="144" t="str">
        <f>IF('[1]Hoja de pedidos'!$D69&gt;0,'[1]Hoja de pedidos'!F69,"")</f>
        <v>LAMINACIÓN IMPRESA LIPTON ICE TEA  DURAZNO 90g</v>
      </c>
      <c r="E67" s="144" t="str">
        <f>IF('[1]Hoja de pedidos'!$D69&gt;0,'[1]Hoja de pedidos'!G69,"")</f>
        <v>MCL</v>
      </c>
      <c r="F67" s="144" t="str">
        <f>IF('[1]Hoja de pedidos'!$D69&gt;0,'[1]Hoja de pedidos'!H69,"")</f>
        <v>LAMINACION</v>
      </c>
    </row>
    <row r="68" spans="1:6" x14ac:dyDescent="0.25">
      <c r="A68" s="144" t="str">
        <f>IF('[1]Hoja de pedidos'!$D70&gt;0,'[1]Hoja de pedidos'!C70,"")</f>
        <v>01-1674</v>
      </c>
      <c r="B68" s="144" t="str">
        <f>IF('[1]Hoja de pedidos'!$D70&gt;0,'[1]Hoja de pedidos'!D70,"")</f>
        <v>TMAPLD07A001</v>
      </c>
      <c r="C68" s="144" t="str">
        <f>IF('[1]Hoja de pedidos'!$D70&gt;0,'[1]Hoja de pedidos'!E70,"")</f>
        <v>ALIMENTOS POLAR COMERCIAL, C.A.</v>
      </c>
      <c r="D68" s="144" t="str">
        <f>IF('[1]Hoja de pedidos'!$D70&gt;0,'[1]Hoja de pedidos'!F70,"")</f>
        <v>LAMINACION IMPRESA LIPTON ICE TEA DURAZNO 270g</v>
      </c>
      <c r="E68" s="144" t="str">
        <f>IF('[1]Hoja de pedidos'!$D70&gt;0,'[1]Hoja de pedidos'!G70,"")</f>
        <v>MCL</v>
      </c>
      <c r="F68" s="144" t="str">
        <f>IF('[1]Hoja de pedidos'!$D70&gt;0,'[1]Hoja de pedidos'!H70,"")</f>
        <v>LAMINACION</v>
      </c>
    </row>
    <row r="69" spans="1:6" x14ac:dyDescent="0.25">
      <c r="A69" s="144" t="str">
        <f>IF('[1]Hoja de pedidos'!$D71&gt;0,'[1]Hoja de pedidos'!C71,"")</f>
        <v>01-1676</v>
      </c>
      <c r="B69" s="144" t="str">
        <f>IF('[1]Hoja de pedidos'!$D71&gt;0,'[1]Hoja de pedidos'!D71,"")</f>
        <v>TMAPLL988A001</v>
      </c>
      <c r="C69" s="144" t="str">
        <f>IF('[1]Hoja de pedidos'!$D71&gt;0,'[1]Hoja de pedidos'!E71,"")</f>
        <v>ALIMENTOS POLAR COMERCIAL, C.A.</v>
      </c>
      <c r="D69" s="144" t="str">
        <f>IF('[1]Hoja de pedidos'!$D71&gt;0,'[1]Hoja de pedidos'!F71,"")</f>
        <v>LAMINACION IMPRESA LIPTON ICE TEA LIMÓN 90 g</v>
      </c>
      <c r="E69" s="144" t="str">
        <f>IF('[1]Hoja de pedidos'!$D71&gt;0,'[1]Hoja de pedidos'!G71,"")</f>
        <v>MCL</v>
      </c>
      <c r="F69" s="144" t="str">
        <f>IF('[1]Hoja de pedidos'!$D71&gt;0,'[1]Hoja de pedidos'!H71,"")</f>
        <v>LAMINACION</v>
      </c>
    </row>
    <row r="70" spans="1:6" x14ac:dyDescent="0.25">
      <c r="A70" s="144" t="str">
        <f>IF('[1]Hoja de pedidos'!$D72&gt;0,'[1]Hoja de pedidos'!C72,"")</f>
        <v>01-1680</v>
      </c>
      <c r="B70" s="144" t="str">
        <f>IF('[1]Hoja de pedidos'!$D72&gt;0,'[1]Hoja de pedidos'!D72,"")</f>
        <v>TMAPAL1190010</v>
      </c>
      <c r="C70" s="144" t="str">
        <f>IF('[1]Hoja de pedidos'!$D72&gt;0,'[1]Hoja de pedidos'!E72,"")</f>
        <v>ALIMENTOS POLAR COMERCIAL, C.A.</v>
      </c>
      <c r="D70" s="144" t="str">
        <f>IF('[1]Hoja de pedidos'!$D72&gt;0,'[1]Hoja de pedidos'!F72,"")</f>
        <v>ALUMINIO LAMINADO SIN IMPRESIÓN</v>
      </c>
      <c r="E70" s="144" t="str">
        <f>IF('[1]Hoja de pedidos'!$D72&gt;0,'[1]Hoja de pedidos'!G72,"")</f>
        <v>MCL</v>
      </c>
      <c r="F70" s="144" t="str">
        <f>IF('[1]Hoja de pedidos'!$D72&gt;0,'[1]Hoja de pedidos'!H72,"")</f>
        <v>LAMINACION</v>
      </c>
    </row>
    <row r="71" spans="1:6" x14ac:dyDescent="0.25">
      <c r="A71" s="144" t="str">
        <f>IF('[1]Hoja de pedidos'!$D73&gt;0,'[1]Hoja de pedidos'!C73,"")</f>
        <v>32-005776</v>
      </c>
      <c r="B71" s="144" t="str">
        <f>IF('[1]Hoja de pedidos'!$D73&gt;0,'[1]Hoja de pedidos'!D73,"")</f>
        <v>TMARMZ076A001</v>
      </c>
      <c r="C71" s="144" t="str">
        <f>IF('[1]Hoja de pedidos'!$D73&gt;0,'[1]Hoja de pedidos'!E73,"")</f>
        <v>ALFONZO RIVAS &amp; CIA, C.A.</v>
      </c>
      <c r="D71" s="144" t="str">
        <f>IF('[1]Hoja de pedidos'!$D73&gt;0,'[1]Hoja de pedidos'!F73,"")</f>
        <v>LAMINACION IMPRESA MAIZINA 2 kg</v>
      </c>
      <c r="E71" s="144" t="str">
        <f>IF('[1]Hoja de pedidos'!$D73&gt;0,'[1]Hoja de pedidos'!G73,"")</f>
        <v>MCL</v>
      </c>
      <c r="F71" s="144" t="str">
        <f>IF('[1]Hoja de pedidos'!$D73&gt;0,'[1]Hoja de pedidos'!H73,"")</f>
        <v>LAMINACION</v>
      </c>
    </row>
    <row r="72" spans="1:6" x14ac:dyDescent="0.25">
      <c r="A72" s="144" t="str">
        <f>IF('[1]Hoja de pedidos'!$D74&gt;0,'[1]Hoja de pedidos'!C74,"")</f>
        <v>01-1681</v>
      </c>
      <c r="B72" s="144" t="str">
        <f>IF('[1]Hoja de pedidos'!$D74&gt;0,'[1]Hoja de pedidos'!D74,"")</f>
        <v>TMAPAL1190010</v>
      </c>
      <c r="C72" s="144" t="str">
        <f>IF('[1]Hoja de pedidos'!$D74&gt;0,'[1]Hoja de pedidos'!E74,"")</f>
        <v>ALIMENTOS POLAR COMERCIAL, C.A.</v>
      </c>
      <c r="D72" s="144" t="str">
        <f>IF('[1]Hoja de pedidos'!$D74&gt;0,'[1]Hoja de pedidos'!F74,"")</f>
        <v>ALUMINIO LAMINADO SIN IMPRESIÓN</v>
      </c>
      <c r="E72" s="144" t="str">
        <f>IF('[1]Hoja de pedidos'!$D74&gt;0,'[1]Hoja de pedidos'!G74,"")</f>
        <v>MCL</v>
      </c>
      <c r="F72" s="144" t="str">
        <f>IF('[1]Hoja de pedidos'!$D74&gt;0,'[1]Hoja de pedidos'!H74,"")</f>
        <v>LAMINACION</v>
      </c>
    </row>
    <row r="73" spans="1:6" x14ac:dyDescent="0.25">
      <c r="A73" s="144" t="str">
        <f>IF('[1]Hoja de pedidos'!$D75&gt;0,'[1]Hoja de pedidos'!C75,"")</f>
        <v>01-1679</v>
      </c>
      <c r="B73" s="144" t="str">
        <f>IF('[1]Hoja de pedidos'!$D75&gt;0,'[1]Hoja de pedidos'!D75,"")</f>
        <v>TMAWAR060B001</v>
      </c>
      <c r="C73" s="144" t="str">
        <f>IF('[1]Hoja de pedidos'!$D75&gt;0,'[1]Hoja de pedidos'!E75,"")</f>
        <v>ALUM-WARE PRODUCTOS DE ALUMINIO C.A.</v>
      </c>
      <c r="D73" s="144" t="str">
        <f>IF('[1]Hoja de pedidos'!$D75&gt;0,'[1]Hoja de pedidos'!F75,"")</f>
        <v>POLYPOUCH IMPRESO ANTIGRASO ALUM-WARE</v>
      </c>
      <c r="E73" s="144" t="str">
        <f>IF('[1]Hoja de pedidos'!$D75&gt;0,'[1]Hoja de pedidos'!G75,"")</f>
        <v>MCL</v>
      </c>
      <c r="F73" s="144" t="str">
        <f>IF('[1]Hoja de pedidos'!$D75&gt;0,'[1]Hoja de pedidos'!H75,"")</f>
        <v>LAMINACION</v>
      </c>
    </row>
    <row r="74" spans="1:6" x14ac:dyDescent="0.25">
      <c r="A74" s="144" t="str">
        <f>IF('[1]Hoja de pedidos'!$D76&gt;0,'[1]Hoja de pedidos'!C76,"")</f>
        <v>01-1687</v>
      </c>
      <c r="B74" s="144" t="str">
        <f>IF('[1]Hoja de pedidos'!$D76&gt;0,'[1]Hoja de pedidos'!D76,"")</f>
        <v>TXPACC041B001</v>
      </c>
      <c r="C74" s="144" t="str">
        <f>IF('[1]Hoja de pedidos'!$D76&gt;0,'[1]Hoja de pedidos'!E76,"")</f>
        <v>PEPSICO ALIMENTOS, S.C.A.</v>
      </c>
      <c r="D74" s="144" t="str">
        <f>IF('[1]Hoja de pedidos'!$D76&gt;0,'[1]Hoja de pedidos'!F76,"")</f>
        <v>LAMINACION IMPRESA CHEETOS CRUNCHY 145g</v>
      </c>
      <c r="E74" s="144" t="str">
        <f>IF('[1]Hoja de pedidos'!$D76&gt;0,'[1]Hoja de pedidos'!G76,"")</f>
        <v>CX</v>
      </c>
      <c r="F74" s="144" t="str">
        <f>IF('[1]Hoja de pedidos'!$D76&gt;0,'[1]Hoja de pedidos'!H76,"")</f>
        <v>LAMINACION</v>
      </c>
    </row>
    <row r="75" spans="1:6" x14ac:dyDescent="0.25">
      <c r="A75" s="144" t="str">
        <f>IF('[1]Hoja de pedidos'!$D77&gt;0,'[1]Hoja de pedidos'!C77,"")</f>
        <v>01-1683</v>
      </c>
      <c r="B75" s="144" t="str">
        <f>IF('[1]Hoja de pedidos'!$D77&gt;0,'[1]Hoja de pedidos'!D77,"")</f>
        <v>TMAWAR060B001</v>
      </c>
      <c r="C75" s="144" t="str">
        <f>IF('[1]Hoja de pedidos'!$D77&gt;0,'[1]Hoja de pedidos'!E77,"")</f>
        <v>ALUM-WARE PRODUCTOS DE ALUMINIO C.A.</v>
      </c>
      <c r="D75" s="144" t="str">
        <f>IF('[1]Hoja de pedidos'!$D77&gt;0,'[1]Hoja de pedidos'!F77,"")</f>
        <v>POLYPOUCH IMPRESO ANTIGRASO ALUM-WARE</v>
      </c>
      <c r="E75" s="144" t="str">
        <f>IF('[1]Hoja de pedidos'!$D77&gt;0,'[1]Hoja de pedidos'!G77,"")</f>
        <v>MCL</v>
      </c>
      <c r="F75" s="144" t="str">
        <f>IF('[1]Hoja de pedidos'!$D77&gt;0,'[1]Hoja de pedidos'!H77,"")</f>
        <v>LAMINACION</v>
      </c>
    </row>
    <row r="76" spans="1:6" x14ac:dyDescent="0.25">
      <c r="A76" s="144" t="str">
        <f>IF('[1]Hoja de pedidos'!$D78&gt;0,'[1]Hoja de pedidos'!C78,"")</f>
        <v>01-1682</v>
      </c>
      <c r="B76" s="144" t="str">
        <f>IF('[1]Hoja de pedidos'!$D78&gt;0,'[1]Hoja de pedidos'!D78,"")</f>
        <v>TMAWAR060B001</v>
      </c>
      <c r="C76" s="144" t="str">
        <f>IF('[1]Hoja de pedidos'!$D78&gt;0,'[1]Hoja de pedidos'!E78,"")</f>
        <v>ALUM-WARE PRODUCTOS DE ALUMINIO C.A.</v>
      </c>
      <c r="D76" s="144" t="str">
        <f>IF('[1]Hoja de pedidos'!$D78&gt;0,'[1]Hoja de pedidos'!F78,"")</f>
        <v>POLYPOUCH IMPRESO ANTIGRASO ALUM-WARE</v>
      </c>
      <c r="E76" s="144" t="str">
        <f>IF('[1]Hoja de pedidos'!$D78&gt;0,'[1]Hoja de pedidos'!G78,"")</f>
        <v>MCL</v>
      </c>
      <c r="F76" s="144" t="str">
        <f>IF('[1]Hoja de pedidos'!$D78&gt;0,'[1]Hoja de pedidos'!H78,"")</f>
        <v>LAMINACION</v>
      </c>
    </row>
    <row r="77" spans="1:6" x14ac:dyDescent="0.25">
      <c r="A77" s="144" t="str">
        <f>IF('[1]Hoja de pedidos'!$D79&gt;0,'[1]Hoja de pedidos'!C79,"")</f>
        <v>01-1686</v>
      </c>
      <c r="B77" s="144" t="str">
        <f>IF('[1]Hoja de pedidos'!$D79&gt;0,'[1]Hoja de pedidos'!D79,"")</f>
        <v>TMMCAR060A001</v>
      </c>
      <c r="C77" s="144" t="str">
        <f>IF('[1]Hoja de pedidos'!$D79&gt;0,'[1]Hoja de pedidos'!E79,"")</f>
        <v>ABASTO Y CHARCUTERIA LAS BRISAS DEL SUR, C.A.</v>
      </c>
      <c r="D77" s="144" t="str">
        <f>IF('[1]Hoja de pedidos'!$D79&gt;0,'[1]Hoja de pedidos'!F79,"")</f>
        <v>POLYPOUCH  IMPRESO ANTIGRASO ESTÁNDAR</v>
      </c>
      <c r="E77" s="144" t="str">
        <f>IF('[1]Hoja de pedidos'!$D79&gt;0,'[1]Hoja de pedidos'!G79,"")</f>
        <v>MCL</v>
      </c>
      <c r="F77" s="144" t="str">
        <f>IF('[1]Hoja de pedidos'!$D79&gt;0,'[1]Hoja de pedidos'!H79,"")</f>
        <v>LAMINACION</v>
      </c>
    </row>
    <row r="78" spans="1:6" x14ac:dyDescent="0.25">
      <c r="A78" s="144" t="str">
        <f>IF('[1]Hoja de pedidos'!$D80&gt;0,'[1]Hoja de pedidos'!C80,"")</f>
        <v>01-1690</v>
      </c>
      <c r="B78" s="144" t="str">
        <f>IF('[1]Hoja de pedidos'!$D80&gt;0,'[1]Hoja de pedidos'!D80,"")</f>
        <v>TMMCAR060A001</v>
      </c>
      <c r="C78" s="144" t="str">
        <f>IF('[1]Hoja de pedidos'!$D80&gt;0,'[1]Hoja de pedidos'!E80,"")</f>
        <v>URGEPA, C.A</v>
      </c>
      <c r="D78" s="144" t="str">
        <f>IF('[1]Hoja de pedidos'!$D80&gt;0,'[1]Hoja de pedidos'!F80,"")</f>
        <v>POLYPOUCH  IMPRESO ANTIGRASO ESTÁNDAR</v>
      </c>
      <c r="E78" s="144" t="str">
        <f>IF('[1]Hoja de pedidos'!$D80&gt;0,'[1]Hoja de pedidos'!G80,"")</f>
        <v>MCL</v>
      </c>
      <c r="F78" s="144" t="str">
        <f>IF('[1]Hoja de pedidos'!$D80&gt;0,'[1]Hoja de pedidos'!H80,"")</f>
        <v>LAMINACION</v>
      </c>
    </row>
    <row r="79" spans="1:6" x14ac:dyDescent="0.25">
      <c r="A79" s="144" t="str">
        <f>IF('[1]Hoja de pedidos'!$D81&gt;0,'[1]Hoja de pedidos'!C81,"")</f>
        <v>01-1685</v>
      </c>
      <c r="B79" s="144" t="str">
        <f>IF('[1]Hoja de pedidos'!$D81&gt;0,'[1]Hoja de pedidos'!D81,"")</f>
        <v>TMMCAR060A001</v>
      </c>
      <c r="C79" s="144" t="str">
        <f>IF('[1]Hoja de pedidos'!$D81&gt;0,'[1]Hoja de pedidos'!E81,"")</f>
        <v>MORROCEL C.A.</v>
      </c>
      <c r="D79" s="144" t="str">
        <f>IF('[1]Hoja de pedidos'!$D81&gt;0,'[1]Hoja de pedidos'!F81,"")</f>
        <v>POLYPOUCH  IMPRESO ANTIGRASO ESTÁNDAR</v>
      </c>
      <c r="E79" s="144" t="str">
        <f>IF('[1]Hoja de pedidos'!$D81&gt;0,'[1]Hoja de pedidos'!G81,"")</f>
        <v>MCL</v>
      </c>
      <c r="F79" s="144" t="str">
        <f>IF('[1]Hoja de pedidos'!$D81&gt;0,'[1]Hoja de pedidos'!H81,"")</f>
        <v>LAMINACION</v>
      </c>
    </row>
    <row r="80" spans="1:6" x14ac:dyDescent="0.25">
      <c r="A80" s="144" t="str">
        <f>IF('[1]Hoja de pedidos'!$D82&gt;0,'[1]Hoja de pedidos'!C82,"")</f>
        <v>01-1689</v>
      </c>
      <c r="B80" s="144" t="str">
        <f>IF('[1]Hoja de pedidos'!$D82&gt;0,'[1]Hoja de pedidos'!D82,"")</f>
        <v>TXPCEP023P002</v>
      </c>
      <c r="C80" s="144" t="str">
        <f>IF('[1]Hoja de pedidos'!$D82&gt;0,'[1]Hoja de pedidos'!E82,"")</f>
        <v xml:space="preserve">PEPSI-COLA VENEZUELA, C.A. </v>
      </c>
      <c r="D80" s="144" t="str">
        <f>IF('[1]Hoja de pedidos'!$D82&gt;0,'[1]Hoja de pedidos'!F82,"")</f>
        <v xml:space="preserve">ETIQUETA MONOCAPA IMPRESA REFRESCO PEPSI 2 L </v>
      </c>
      <c r="E80" s="144" t="str">
        <f>IF('[1]Hoja de pedidos'!$D82&gt;0,'[1]Hoja de pedidos'!G82,"")</f>
        <v>CX</v>
      </c>
      <c r="F80" s="144" t="str">
        <f>IF('[1]Hoja de pedidos'!$D82&gt;0,'[1]Hoja de pedidos'!H82,"")</f>
        <v>CORTE</v>
      </c>
    </row>
    <row r="81" spans="1:6" x14ac:dyDescent="0.25">
      <c r="A81" s="144" t="str">
        <f>IF('[1]Hoja de pedidos'!$D83&gt;0,'[1]Hoja de pedidos'!C83,"")</f>
        <v>01-1678</v>
      </c>
      <c r="B81" s="144" t="str">
        <f>IF('[1]Hoja de pedidos'!$D83&gt;0,'[1]Hoja de pedidos'!D83,"")</f>
        <v>TMAWAR060B001</v>
      </c>
      <c r="C81" s="144" t="str">
        <f>IF('[1]Hoja de pedidos'!$D83&gt;0,'[1]Hoja de pedidos'!E83,"")</f>
        <v>ALUM-WARE PRODUCTOS DE ALUMINIO C.A.</v>
      </c>
      <c r="D81" s="144" t="str">
        <f>IF('[1]Hoja de pedidos'!$D83&gt;0,'[1]Hoja de pedidos'!F83,"")</f>
        <v>POLYPOUCH IMPRESO ANTIGRASO ALUM-WARE</v>
      </c>
      <c r="E81" s="144" t="str">
        <f>IF('[1]Hoja de pedidos'!$D83&gt;0,'[1]Hoja de pedidos'!G83,"")</f>
        <v>MCL</v>
      </c>
      <c r="F81" s="144" t="str">
        <f>IF('[1]Hoja de pedidos'!$D83&gt;0,'[1]Hoja de pedidos'!H83,"")</f>
        <v>LAMINACION</v>
      </c>
    </row>
    <row r="82" spans="1:6" x14ac:dyDescent="0.25">
      <c r="A82" s="144" t="str">
        <f>IF('[1]Hoja de pedidos'!$D84&gt;0,'[1]Hoja de pedidos'!C84,"")</f>
        <v>01-1665</v>
      </c>
      <c r="B82" s="144" t="str">
        <f>IF('[1]Hoja de pedidos'!$D84&gt;0,'[1]Hoja de pedidos'!D84,"")</f>
        <v>TMAPTD101C001</v>
      </c>
      <c r="C82" s="144" t="str">
        <f>IF('[1]Hoja de pedidos'!$D84&gt;0,'[1]Hoja de pedidos'!E84,"")</f>
        <v>ALIMENTOS POLAR COMERCIAL, C.A.</v>
      </c>
      <c r="D82" s="144" t="str">
        <f>IF('[1]Hoja de pedidos'!$D84&gt;0,'[1]Hoja de pedidos'!F84,"")</f>
        <v>LAMINACION IMPRESA TODDY 400 g</v>
      </c>
      <c r="E82" s="144" t="str">
        <f>IF('[1]Hoja de pedidos'!$D84&gt;0,'[1]Hoja de pedidos'!G84,"")</f>
        <v>MCL</v>
      </c>
      <c r="F82" s="144" t="str">
        <f>IF('[1]Hoja de pedidos'!$D84&gt;0,'[1]Hoja de pedidos'!H84,"")</f>
        <v>LAMINACION</v>
      </c>
    </row>
    <row r="83" spans="1:6" x14ac:dyDescent="0.25">
      <c r="A83" s="144" t="str">
        <f>IF('[1]Hoja de pedidos'!$D85&gt;0,'[1]Hoja de pedidos'!C85,"")</f>
        <v>01-1692</v>
      </c>
      <c r="B83" s="144" t="str">
        <f>IF('[1]Hoja de pedidos'!$D85&gt;0,'[1]Hoja de pedidos'!D85,"")</f>
        <v>TMCLPD073A001</v>
      </c>
      <c r="C83" s="144" t="str">
        <f>IF('[1]Hoja de pedidos'!$D85&gt;0,'[1]Hoja de pedidos'!E85,"")</f>
        <v>CELOVEN, C.A.</v>
      </c>
      <c r="D83" s="144" t="str">
        <f>IF('[1]Hoja de pedidos'!$D85&gt;0,'[1]Hoja de pedidos'!F85,"")</f>
        <v>POLYPOUCH SILICONADO DECOCEL 73 g</v>
      </c>
      <c r="E83" s="144" t="str">
        <f>IF('[1]Hoja de pedidos'!$D85&gt;0,'[1]Hoja de pedidos'!G85,"")</f>
        <v>MCL</v>
      </c>
      <c r="F83" s="144" t="str">
        <f>IF('[1]Hoja de pedidos'!$D85&gt;0,'[1]Hoja de pedidos'!H85,"")</f>
        <v>LAMINACION</v>
      </c>
    </row>
    <row r="84" spans="1:6" x14ac:dyDescent="0.25">
      <c r="A84" s="144" t="str">
        <f>IF('[1]Hoja de pedidos'!$D86&gt;0,'[1]Hoja de pedidos'!C86,"")</f>
        <v>32-005790</v>
      </c>
      <c r="B84" s="144" t="str">
        <f>IF('[1]Hoja de pedidos'!$D86&gt;0,'[1]Hoja de pedidos'!D86,"")</f>
        <v>TXAKLM0390010</v>
      </c>
      <c r="C84" s="144" t="str">
        <f>IF('[1]Hoja de pedidos'!$D86&gt;0,'[1]Hoja de pedidos'!E86,"")</f>
        <v>ALIMENTOS  KELLOGG, S.A</v>
      </c>
      <c r="D84" s="144" t="str">
        <f>IF('[1]Hoja de pedidos'!$D86&gt;0,'[1]Hoja de pedidos'!F86,"")</f>
        <v>LAMINACION SIN IMPRESIÓN</v>
      </c>
      <c r="E84" s="144" t="str">
        <f>IF('[1]Hoja de pedidos'!$D86&gt;0,'[1]Hoja de pedidos'!G86,"")</f>
        <v>CX</v>
      </c>
      <c r="F84" s="144" t="str">
        <f>IF('[1]Hoja de pedidos'!$D86&gt;0,'[1]Hoja de pedidos'!H86,"")</f>
        <v>LAMINACION</v>
      </c>
    </row>
    <row r="85" spans="1:6" x14ac:dyDescent="0.25">
      <c r="A85" s="144" t="str">
        <f>IF('[1]Hoja de pedidos'!$D87&gt;0,'[1]Hoja de pedidos'!C87,"")</f>
        <v>01-1645</v>
      </c>
      <c r="B85" s="144" t="str">
        <f>IF('[1]Hoja de pedidos'!$D87&gt;0,'[1]Hoja de pedidos'!D87,"")</f>
        <v>TXSPCV042A001</v>
      </c>
      <c r="C85" s="144" t="str">
        <f>IF('[1]Hoja de pedidos'!$D87&gt;0,'[1]Hoja de pedidos'!E87,"")</f>
        <v>C.A. SUCESORA DE JOSE PUIG &amp; CIA</v>
      </c>
      <c r="D85" s="144" t="str">
        <f>IF('[1]Hoja de pedidos'!$D87&gt;0,'[1]Hoja de pedidos'!F87,"")</f>
        <v>LAMINACIÓN IMPRESA MARILU CHOCO- VAINILLA 216 g</v>
      </c>
      <c r="E85" s="144" t="str">
        <f>IF('[1]Hoja de pedidos'!$D87&gt;0,'[1]Hoja de pedidos'!G87,"")</f>
        <v>CX</v>
      </c>
      <c r="F85" s="144" t="str">
        <f>IF('[1]Hoja de pedidos'!$D87&gt;0,'[1]Hoja de pedidos'!H87,"")</f>
        <v>LAMINACION</v>
      </c>
    </row>
    <row r="86" spans="1:6" x14ac:dyDescent="0.25">
      <c r="A86" s="144" t="str">
        <f>IF('[1]Hoja de pedidos'!$D88&gt;0,'[1]Hoja de pedidos'!C88,"")</f>
        <v>01-1693</v>
      </c>
      <c r="B86" s="144" t="str">
        <f>IF('[1]Hoja de pedidos'!$D88&gt;0,'[1]Hoja de pedidos'!D88,"")</f>
        <v>TXPATP041A001</v>
      </c>
      <c r="C86" s="144" t="str">
        <f>IF('[1]Hoja de pedidos'!$D88&gt;0,'[1]Hoja de pedidos'!E88,"")</f>
        <v>PEPSICO ALIMENTOS, S.C.A.</v>
      </c>
      <c r="D86" s="144" t="str">
        <f>IF('[1]Hoja de pedidos'!$D88&gt;0,'[1]Hoja de pedidos'!F88,"")</f>
        <v xml:space="preserve">LAMINACIÓN IMPRESA TORTILLITAS PICANTE 190g </v>
      </c>
      <c r="E86" s="144" t="str">
        <f>IF('[1]Hoja de pedidos'!$D88&gt;0,'[1]Hoja de pedidos'!G88,"")</f>
        <v>CX</v>
      </c>
      <c r="F86" s="144" t="str">
        <f>IF('[1]Hoja de pedidos'!$D88&gt;0,'[1]Hoja de pedidos'!H88,"")</f>
        <v>LAMINACION</v>
      </c>
    </row>
    <row r="87" spans="1:6" x14ac:dyDescent="0.25">
      <c r="A87" s="144" t="str">
        <f>IF('[1]Hoja de pedidos'!$D89&gt;0,'[1]Hoja de pedidos'!C89,"")</f>
        <v>01-1699</v>
      </c>
      <c r="B87" s="144" t="str">
        <f>IF('[1]Hoja de pedidos'!$D89&gt;0,'[1]Hoja de pedidos'!D89,"")</f>
        <v>TMANEM045A001</v>
      </c>
      <c r="C87" s="144" t="str">
        <f>IF('[1]Hoja de pedidos'!$D89&gt;0,'[1]Hoja de pedidos'!E89,"")</f>
        <v>ALIMENTOS NUMOCA</v>
      </c>
      <c r="D87" s="144" t="str">
        <f>IF('[1]Hoja de pedidos'!$D89&gt;0,'[1]Hoja de pedidos'!F89,"")</f>
        <v>POLYPOUCH IMPRESO ENDULZANTE MAKEA 1g</v>
      </c>
      <c r="E87" s="144" t="str">
        <f>IF('[1]Hoja de pedidos'!$D89&gt;0,'[1]Hoja de pedidos'!G89,"")</f>
        <v>MCL</v>
      </c>
      <c r="F87" s="144" t="str">
        <f>IF('[1]Hoja de pedidos'!$D89&gt;0,'[1]Hoja de pedidos'!H89,"")</f>
        <v>LAMINACION</v>
      </c>
    </row>
    <row r="88" spans="1:6" x14ac:dyDescent="0.25">
      <c r="A88" s="144" t="str">
        <f>IF('[1]Hoja de pedidos'!$D90&gt;0,'[1]Hoja de pedidos'!C90,"")</f>
        <v>01-1696</v>
      </c>
      <c r="B88" s="144" t="str">
        <f>IF('[1]Hoja de pedidos'!$D90&gt;0,'[1]Hoja de pedidos'!D90,"")</f>
        <v>TMMCAR060A001</v>
      </c>
      <c r="C88" s="144" t="str">
        <f>IF('[1]Hoja de pedidos'!$D90&gt;0,'[1]Hoja de pedidos'!E90,"")</f>
        <v>URGEPA, C.A</v>
      </c>
      <c r="D88" s="144" t="str">
        <f>IF('[1]Hoja de pedidos'!$D90&gt;0,'[1]Hoja de pedidos'!F90,"")</f>
        <v>POLYPOUCH  IMPRESO ANTIGRASO ESTÁNDAR</v>
      </c>
      <c r="E88" s="144" t="str">
        <f>IF('[1]Hoja de pedidos'!$D90&gt;0,'[1]Hoja de pedidos'!G90,"")</f>
        <v>MCL</v>
      </c>
      <c r="F88" s="144" t="str">
        <f>IF('[1]Hoja de pedidos'!$D90&gt;0,'[1]Hoja de pedidos'!H90,"")</f>
        <v>LAMINACION</v>
      </c>
    </row>
    <row r="89" spans="1:6" x14ac:dyDescent="0.25">
      <c r="A89" s="144" t="str">
        <f>IF('[1]Hoja de pedidos'!$D91&gt;0,'[1]Hoja de pedidos'!C91,"")</f>
        <v>01-1698</v>
      </c>
      <c r="B89" s="144" t="str">
        <f>IF('[1]Hoja de pedidos'!$D91&gt;0,'[1]Hoja de pedidos'!D91,"")</f>
        <v>TMFVFB065A010</v>
      </c>
      <c r="C89" s="144" t="str">
        <f>IF('[1]Hoja de pedidos'!$D91&gt;0,'[1]Hoja de pedidos'!E91,"")</f>
        <v>FABRICA VENEZOLANA DE DESCARTABLES C.A.</v>
      </c>
      <c r="D89" s="144" t="str">
        <f>IF('[1]Hoja de pedidos'!$D91&gt;0,'[1]Hoja de pedidos'!F91,"")</f>
        <v>POLYPOUCH IMPRESO ANTIGRASO FAVEMCA</v>
      </c>
      <c r="E89" s="144" t="str">
        <f>IF('[1]Hoja de pedidos'!$D91&gt;0,'[1]Hoja de pedidos'!G91,"")</f>
        <v>MCL</v>
      </c>
      <c r="F89" s="144" t="str">
        <f>IF('[1]Hoja de pedidos'!$D91&gt;0,'[1]Hoja de pedidos'!H91,"")</f>
        <v>LAMINACION</v>
      </c>
    </row>
    <row r="90" spans="1:6" x14ac:dyDescent="0.25">
      <c r="A90" s="144" t="str">
        <f>IF('[1]Hoja de pedidos'!$D92&gt;0,'[1]Hoja de pedidos'!C92,"")</f>
        <v>32-005791</v>
      </c>
      <c r="B90" s="144" t="str">
        <f>IF('[1]Hoja de pedidos'!$D92&gt;0,'[1]Hoja de pedidos'!D92,"")</f>
        <v>TMAJGS087A001</v>
      </c>
      <c r="C90" s="144" t="str">
        <f>IF('[1]Hoja de pedidos'!$D92&gt;0,'[1]Hoja de pedidos'!E92,"")</f>
        <v>ALIMENTOS DEL JARDIN C.A.</v>
      </c>
      <c r="D90" s="144" t="str">
        <f>IF('[1]Hoja de pedidos'!$D92&gt;0,'[1]Hoja de pedidos'!F92,"")</f>
        <v>LAMINACION IMPRESA FRUXI GELATINA FRESA 40g</v>
      </c>
      <c r="E90" s="144" t="str">
        <f>IF('[1]Hoja de pedidos'!$D92&gt;0,'[1]Hoja de pedidos'!G92,"")</f>
        <v>MCL</v>
      </c>
      <c r="F90" s="144" t="str">
        <f>IF('[1]Hoja de pedidos'!$D92&gt;0,'[1]Hoja de pedidos'!H92,"")</f>
        <v>LAMINACION</v>
      </c>
    </row>
    <row r="91" spans="1:6" x14ac:dyDescent="0.25">
      <c r="A91" s="144" t="str">
        <f>IF('[1]Hoja de pedidos'!$D93&gt;0,'[1]Hoja de pedidos'!C93,"")</f>
        <v>01-1702</v>
      </c>
      <c r="B91" s="144" t="str">
        <f>IF('[1]Hoja de pedidos'!$D93&gt;0,'[1]Hoja de pedidos'!D93,"")</f>
        <v>TXPATP040A001</v>
      </c>
      <c r="C91" s="144" t="str">
        <f>IF('[1]Hoja de pedidos'!$D93&gt;0,'[1]Hoja de pedidos'!E93,"")</f>
        <v>PEPSICO ALIMENTOS, S.C.A.</v>
      </c>
      <c r="D91" s="144" t="str">
        <f>IF('[1]Hoja de pedidos'!$D93&gt;0,'[1]Hoja de pedidos'!F93,"")</f>
        <v xml:space="preserve">LAMINACIÓN IMPRESA TORTILLITAS PICANTE 190g </v>
      </c>
      <c r="E91" s="144" t="str">
        <f>IF('[1]Hoja de pedidos'!$D93&gt;0,'[1]Hoja de pedidos'!G93,"")</f>
        <v>CX</v>
      </c>
      <c r="F91" s="144" t="str">
        <f>IF('[1]Hoja de pedidos'!$D93&gt;0,'[1]Hoja de pedidos'!H93,"")</f>
        <v>LAMINACION</v>
      </c>
    </row>
    <row r="92" spans="1:6" x14ac:dyDescent="0.25">
      <c r="A92" s="144" t="str">
        <f>IF('[1]Hoja de pedidos'!$D94&gt;0,'[1]Hoja de pedidos'!C94,"")</f>
        <v>01-1701</v>
      </c>
      <c r="B92" s="144" t="str">
        <f>IF('[1]Hoja de pedidos'!$D94&gt;0,'[1]Hoja de pedidos'!D94,"")</f>
        <v>TXPACT040B001</v>
      </c>
      <c r="C92" s="144" t="str">
        <f>IF('[1]Hoja de pedidos'!$D94&gt;0,'[1]Hoja de pedidos'!E94,"")</f>
        <v>PEPSICO ALIMENTOS, S.C.A.</v>
      </c>
      <c r="D92" s="144" t="str">
        <f>IF('[1]Hoja de pedidos'!$D94&gt;0,'[1]Hoja de pedidos'!F94,"")</f>
        <v>LAMINACION IMPRESA CHEESE TRIS 54g</v>
      </c>
      <c r="E92" s="144" t="str">
        <f>IF('[1]Hoja de pedidos'!$D94&gt;0,'[1]Hoja de pedidos'!G94,"")</f>
        <v>CX</v>
      </c>
      <c r="F92" s="144" t="str">
        <f>IF('[1]Hoja de pedidos'!$D94&gt;0,'[1]Hoja de pedidos'!H94,"")</f>
        <v>LAMINACION</v>
      </c>
    </row>
    <row r="93" spans="1:6" x14ac:dyDescent="0.25">
      <c r="A93" s="144" t="str">
        <f>IF('[1]Hoja de pedidos'!$D95&gt;0,'[1]Hoja de pedidos'!C95,"")</f>
        <v>01-1704</v>
      </c>
      <c r="B93" s="144" t="str">
        <f>IF('[1]Hoja de pedidos'!$D95&gt;0,'[1]Hoja de pedidos'!D95,"")</f>
        <v>TXPACT040A001</v>
      </c>
      <c r="C93" s="144" t="str">
        <f>IF('[1]Hoja de pedidos'!$D95&gt;0,'[1]Hoja de pedidos'!E95,"")</f>
        <v>PEPSICO ALIMENTOS, S.C.A.</v>
      </c>
      <c r="D93" s="144" t="str">
        <f>IF('[1]Hoja de pedidos'!$D95&gt;0,'[1]Hoja de pedidos'!F95,"")</f>
        <v>LAMINACION IMPRESA CHEESE TRIS 150g</v>
      </c>
      <c r="E93" s="144" t="str">
        <f>IF('[1]Hoja de pedidos'!$D95&gt;0,'[1]Hoja de pedidos'!G95,"")</f>
        <v>CX</v>
      </c>
      <c r="F93" s="144" t="str">
        <f>IF('[1]Hoja de pedidos'!$D95&gt;0,'[1]Hoja de pedidos'!H95,"")</f>
        <v>LAMINACION</v>
      </c>
    </row>
    <row r="94" spans="1:6" x14ac:dyDescent="0.25">
      <c r="A94" s="144" t="str">
        <f>IF('[1]Hoja de pedidos'!$D96&gt;0,'[1]Hoja de pedidos'!C96,"")</f>
        <v>01-1703</v>
      </c>
      <c r="B94" s="144" t="str">
        <f>IF('[1]Hoja de pedidos'!$D96&gt;0,'[1]Hoja de pedidos'!D96,"")</f>
        <v>TXSPMP042A001</v>
      </c>
      <c r="C94" s="144" t="str">
        <f>IF('[1]Hoja de pedidos'!$D96&gt;0,'[1]Hoja de pedidos'!E96,"")</f>
        <v>C.A. SUCESORA DE JOSE PUIG &amp; CIA</v>
      </c>
      <c r="D94" s="144" t="str">
        <f>IF('[1]Hoja de pedidos'!$D96&gt;0,'[1]Hoja de pedidos'!F96,"")</f>
        <v>LAMINACION IMPRESA MARIA PUIG SELECTA 250g</v>
      </c>
      <c r="E94" s="144" t="str">
        <f>IF('[1]Hoja de pedidos'!$D96&gt;0,'[1]Hoja de pedidos'!G96,"")</f>
        <v>CX</v>
      </c>
      <c r="F94" s="144" t="str">
        <f>IF('[1]Hoja de pedidos'!$D96&gt;0,'[1]Hoja de pedidos'!H96,"")</f>
        <v>LAMINACION</v>
      </c>
    </row>
    <row r="95" spans="1:6" x14ac:dyDescent="0.25">
      <c r="A95" s="144" t="str">
        <f>IF('[1]Hoja de pedidos'!$D97&gt;0,'[1]Hoja de pedidos'!C97,"")</f>
        <v>01-1711</v>
      </c>
      <c r="B95" s="144" t="str">
        <f>IF('[1]Hoja de pedidos'!$D97&gt;0,'[1]Hoja de pedidos'!D97,"")</f>
        <v>TMBSFT0640001</v>
      </c>
      <c r="C95" s="144" t="str">
        <f>IF('[1]Hoja de pedidos'!$D97&gt;0,'[1]Hoja de pedidos'!E97,"")</f>
        <v>ABASTO Y CHARCUTERIA LAS BRISAS DEL SUR, C.A.</v>
      </c>
      <c r="D95" s="144" t="str">
        <f>IF('[1]Hoja de pedidos'!$D97&gt;0,'[1]Hoja de pedidos'!F97,"")</f>
        <v>FILM TRANSPARENTE SIN IMPRESIÓN</v>
      </c>
      <c r="E95" s="144" t="str">
        <f>IF('[1]Hoja de pedidos'!$D97&gt;0,'[1]Hoja de pedidos'!G97,"")</f>
        <v>MCL</v>
      </c>
      <c r="F95" s="144" t="str">
        <f>IF('[1]Hoja de pedidos'!$D97&gt;0,'[1]Hoja de pedidos'!H97,"")</f>
        <v>CORTE</v>
      </c>
    </row>
    <row r="96" spans="1:6" x14ac:dyDescent="0.25">
      <c r="A96" s="144" t="str">
        <f>IF('[1]Hoja de pedidos'!$D98&gt;0,'[1]Hoja de pedidos'!C98,"")</f>
        <v>01-1708</v>
      </c>
      <c r="B96" s="144" t="str">
        <f>IF('[1]Hoja de pedidos'!$D98&gt;0,'[1]Hoja de pedidos'!D98,"")</f>
        <v>TMBSFT0460001</v>
      </c>
      <c r="C96" s="144" t="str">
        <f>IF('[1]Hoja de pedidos'!$D98&gt;0,'[1]Hoja de pedidos'!E98,"")</f>
        <v>ABASTO Y CHARCUTERIA LAS BRISAS DEL SUR, C.A.</v>
      </c>
      <c r="D96" s="144" t="str">
        <f>IF('[1]Hoja de pedidos'!$D98&gt;0,'[1]Hoja de pedidos'!F98,"")</f>
        <v>FILM TRANSPARENTE SIN IMPRESIÓN</v>
      </c>
      <c r="E96" s="144" t="str">
        <f>IF('[1]Hoja de pedidos'!$D98&gt;0,'[1]Hoja de pedidos'!G98,"")</f>
        <v>MCL</v>
      </c>
      <c r="F96" s="144" t="str">
        <f>IF('[1]Hoja de pedidos'!$D98&gt;0,'[1]Hoja de pedidos'!H98,"")</f>
        <v>CORTE</v>
      </c>
    </row>
    <row r="97" spans="1:6" x14ac:dyDescent="0.25">
      <c r="A97" s="144" t="str">
        <f>IF('[1]Hoja de pedidos'!$D99&gt;0,'[1]Hoja de pedidos'!C99,"")</f>
        <v>01-1709</v>
      </c>
      <c r="B97" s="144" t="str">
        <f>IF('[1]Hoja de pedidos'!$D99&gt;0,'[1]Hoja de pedidos'!D99,"")</f>
        <v>TBMSFT0520001</v>
      </c>
      <c r="C97" s="144" t="str">
        <f>IF('[1]Hoja de pedidos'!$D99&gt;0,'[1]Hoja de pedidos'!E99,"")</f>
        <v>ABASTO Y CHARCUTERIA LAS BRISAS DEL SUR, C.A.</v>
      </c>
      <c r="D97" s="144" t="str">
        <f>IF('[1]Hoja de pedidos'!$D99&gt;0,'[1]Hoja de pedidos'!F99,"")</f>
        <v>FILM TRANSPARENTE SIN IMPRESIÓN</v>
      </c>
      <c r="E97" s="144" t="str">
        <f>IF('[1]Hoja de pedidos'!$D99&gt;0,'[1]Hoja de pedidos'!G99,"")</f>
        <v>MCL</v>
      </c>
      <c r="F97" s="144" t="str">
        <f>IF('[1]Hoja de pedidos'!$D99&gt;0,'[1]Hoja de pedidos'!H99,"")</f>
        <v>CORTE</v>
      </c>
    </row>
    <row r="98" spans="1:6" x14ac:dyDescent="0.25">
      <c r="A98" s="144" t="str">
        <f>IF('[1]Hoja de pedidos'!$D100&gt;0,'[1]Hoja de pedidos'!C100,"")</f>
        <v>01-1706</v>
      </c>
      <c r="B98" s="144" t="str">
        <f>IF('[1]Hoja de pedidos'!$D100&gt;0,'[1]Hoja de pedidos'!D100,"")</f>
        <v>TXSPCC048A001</v>
      </c>
      <c r="C98" s="144" t="str">
        <f>IF('[1]Hoja de pedidos'!$D100&gt;0,'[1]Hoja de pedidos'!E100,"")</f>
        <v>C.A. SUCESORA DE JOSE PUIG &amp; CIA</v>
      </c>
      <c r="D98" s="144" t="str">
        <f>IF('[1]Hoja de pedidos'!$D100&gt;0,'[1]Hoja de pedidos'!F100,"")</f>
        <v>LAMINACION IMPRESA COOKY CHIPS 200g</v>
      </c>
      <c r="E98" s="144" t="str">
        <f>IF('[1]Hoja de pedidos'!$D100&gt;0,'[1]Hoja de pedidos'!G100,"")</f>
        <v>CX</v>
      </c>
      <c r="F98" s="144" t="str">
        <f>IF('[1]Hoja de pedidos'!$D100&gt;0,'[1]Hoja de pedidos'!H100,"")</f>
        <v>LAMINACION</v>
      </c>
    </row>
    <row r="99" spans="1:6" x14ac:dyDescent="0.25">
      <c r="A99" s="144" t="str">
        <f>IF('[1]Hoja de pedidos'!$D101&gt;0,'[1]Hoja de pedidos'!C101,"")</f>
        <v>01-1691</v>
      </c>
      <c r="B99" s="144" t="str">
        <f>IF('[1]Hoja de pedidos'!$D101&gt;0,'[1]Hoja de pedidos'!D101,"")</f>
        <v>TMFVFB065A010</v>
      </c>
      <c r="C99" s="144" t="str">
        <f>IF('[1]Hoja de pedidos'!$D101&gt;0,'[1]Hoja de pedidos'!E101,"")</f>
        <v>FABRICA VENEZOLANA DE DESCARTABLES C.A.</v>
      </c>
      <c r="D99" s="144" t="str">
        <f>IF('[1]Hoja de pedidos'!$D101&gt;0,'[1]Hoja de pedidos'!F101,"")</f>
        <v>POLYPOUCH IMPRESO ANTIGRASO FAVEMCA</v>
      </c>
      <c r="E99" s="144" t="str">
        <f>IF('[1]Hoja de pedidos'!$D101&gt;0,'[1]Hoja de pedidos'!G101,"")</f>
        <v>MCL</v>
      </c>
      <c r="F99" s="144" t="str">
        <f>IF('[1]Hoja de pedidos'!$D101&gt;0,'[1]Hoja de pedidos'!H101,"")</f>
        <v>LAMINACION</v>
      </c>
    </row>
    <row r="100" spans="1:6" x14ac:dyDescent="0.25">
      <c r="A100" s="144" t="str">
        <f>IF('[1]Hoja de pedidos'!$D102&gt;0,'[1]Hoja de pedidos'!C102,"")</f>
        <v>01-1705</v>
      </c>
      <c r="B100" s="144" t="str">
        <f>IF('[1]Hoja de pedidos'!$D102&gt;0,'[1]Hoja de pedidos'!D102,"")</f>
        <v>TXSPMM048A001</v>
      </c>
      <c r="C100" s="144" t="str">
        <f>IF('[1]Hoja de pedidos'!$D102&gt;0,'[1]Hoja de pedidos'!E102,"")</f>
        <v>C.A. SUCESORA DE JOSE PUIG &amp; CIA</v>
      </c>
      <c r="D100" s="144" t="str">
        <f>IF('[1]Hoja de pedidos'!$D102&gt;0,'[1]Hoja de pedidos'!F102,"")</f>
        <v>LAMINACION IMPRESA MINI MARIA 200g</v>
      </c>
      <c r="E100" s="144" t="str">
        <f>IF('[1]Hoja de pedidos'!$D102&gt;0,'[1]Hoja de pedidos'!G102,"")</f>
        <v>CX</v>
      </c>
      <c r="F100" s="144" t="str">
        <f>IF('[1]Hoja de pedidos'!$D102&gt;0,'[1]Hoja de pedidos'!H102,"")</f>
        <v>LAMINACION</v>
      </c>
    </row>
    <row r="101" spans="1:6" x14ac:dyDescent="0.25">
      <c r="A101" s="144" t="str">
        <f>IF('[1]Hoja de pedidos'!$D103&gt;0,'[1]Hoja de pedidos'!C103,"")</f>
        <v>32-005757</v>
      </c>
      <c r="B101" s="144" t="str">
        <f>IF('[1]Hoja de pedidos'!$D103&gt;0,'[1]Hoja de pedidos'!D103,"")</f>
        <v>TXNVMP040A001</v>
      </c>
      <c r="C101" s="144" t="str">
        <f>IF('[1]Hoja de pedidos'!$D103&gt;0,'[1]Hoja de pedidos'!E103,"")</f>
        <v>NUCITA VENEZOLANA. NUCIVEN, C.A.</v>
      </c>
      <c r="D101" s="144" t="str">
        <f>IF('[1]Hoja de pedidos'!$D103&gt;0,'[1]Hoja de pedidos'!F103,"")</f>
        <v>LAMINACION IMPRESA MAX PIRULIN 30g</v>
      </c>
      <c r="E101" s="144" t="str">
        <f>IF('[1]Hoja de pedidos'!$D103&gt;0,'[1]Hoja de pedidos'!G103,"")</f>
        <v>CX</v>
      </c>
      <c r="F101" s="144" t="str">
        <f>IF('[1]Hoja de pedidos'!$D103&gt;0,'[1]Hoja de pedidos'!H103,"")</f>
        <v>LAMINACION</v>
      </c>
    </row>
    <row r="102" spans="1:6" x14ac:dyDescent="0.25">
      <c r="A102" s="144" t="str">
        <f>IF('[1]Hoja de pedidos'!$D104&gt;0,'[1]Hoja de pedidos'!C104,"")</f>
        <v>01-1714</v>
      </c>
      <c r="B102" s="144" t="str">
        <f>IF('[1]Hoja de pedidos'!$D104&gt;0,'[1]Hoja de pedidos'!D104,"")</f>
        <v>TXPARF040B001</v>
      </c>
      <c r="C102" s="144" t="str">
        <f>IF('[1]Hoja de pedidos'!$D104&gt;0,'[1]Hoja de pedidos'!E104,"")</f>
        <v>PEPSICO ALIMENTOS, S.C.A.</v>
      </c>
      <c r="D102" s="144" t="str">
        <f>IF('[1]Hoja de pedidos'!$D104&gt;0,'[1]Hoja de pedidos'!F104,"")</f>
        <v xml:space="preserve">LAMINACIÓN IMPRESA RUFFLESS QUESO 125 g </v>
      </c>
      <c r="E102" s="144" t="str">
        <f>IF('[1]Hoja de pedidos'!$D104&gt;0,'[1]Hoja de pedidos'!G104,"")</f>
        <v>CX</v>
      </c>
      <c r="F102" s="144" t="str">
        <f>IF('[1]Hoja de pedidos'!$D104&gt;0,'[1]Hoja de pedidos'!H104,"")</f>
        <v>LAMINACION</v>
      </c>
    </row>
    <row r="103" spans="1:6" x14ac:dyDescent="0.25">
      <c r="A103" s="144" t="str">
        <f>IF('[1]Hoja de pedidos'!$D105&gt;0,'[1]Hoja de pedidos'!C105,"")</f>
        <v>01-1717</v>
      </c>
      <c r="B103" s="144" t="str">
        <f>IF('[1]Hoja de pedidos'!$D105&gt;0,'[1]Hoja de pedidos'!D105,"")</f>
        <v>TMAPTD103C001</v>
      </c>
      <c r="C103" s="144" t="str">
        <f>IF('[1]Hoja de pedidos'!$D105&gt;0,'[1]Hoja de pedidos'!E105,"")</f>
        <v>ALIMENTOS POLAR COMERCIAL, C.A.</v>
      </c>
      <c r="D103" s="144" t="str">
        <f>IF('[1]Hoja de pedidos'!$D105&gt;0,'[1]Hoja de pedidos'!F105,"")</f>
        <v>LAMINACION IMPRESA TODDY 400 g</v>
      </c>
      <c r="E103" s="144" t="str">
        <f>IF('[1]Hoja de pedidos'!$D105&gt;0,'[1]Hoja de pedidos'!G105,"")</f>
        <v>MCL</v>
      </c>
      <c r="F103" s="144" t="str">
        <f>IF('[1]Hoja de pedidos'!$D105&gt;0,'[1]Hoja de pedidos'!H105,"")</f>
        <v>LAMINACION</v>
      </c>
    </row>
    <row r="104" spans="1:6" x14ac:dyDescent="0.25">
      <c r="A104" s="144" t="str">
        <f>IF('[1]Hoja de pedidos'!$D106&gt;0,'[1]Hoja de pedidos'!C106,"")</f>
        <v>01-1722</v>
      </c>
      <c r="B104" s="144" t="str">
        <f>IF('[1]Hoja de pedidos'!$D106&gt;0,'[1]Hoja de pedidos'!D106,"")</f>
        <v>TXPCPF023A001</v>
      </c>
      <c r="C104" s="144" t="str">
        <f>IF('[1]Hoja de pedidos'!$D106&gt;0,'[1]Hoja de pedidos'!E106,"")</f>
        <v xml:space="preserve">PEPSI-COLA VENEZUELA, C.A. </v>
      </c>
      <c r="D104" s="144" t="str">
        <f>IF('[1]Hoja de pedidos'!$D106&gt;0,'[1]Hoja de pedidos'!F106,"")</f>
        <v>ETIQUETA IMPRESA PEPSI FREE 600 cc</v>
      </c>
      <c r="E104" s="144" t="str">
        <f>IF('[1]Hoja de pedidos'!$D106&gt;0,'[1]Hoja de pedidos'!G106,"")</f>
        <v>CX</v>
      </c>
      <c r="F104" s="144" t="str">
        <f>IF('[1]Hoja de pedidos'!$D106&gt;0,'[1]Hoja de pedidos'!H106,"")</f>
        <v>CORTE</v>
      </c>
    </row>
    <row r="105" spans="1:6" x14ac:dyDescent="0.25">
      <c r="A105" s="144" t="str">
        <f>IF('[1]Hoja de pedidos'!$D107&gt;0,'[1]Hoja de pedidos'!C107,"")</f>
        <v>01-1729</v>
      </c>
      <c r="B105" s="144" t="str">
        <f>IF('[1]Hoja de pedidos'!$D107&gt;0,'[1]Hoja de pedidos'!D107,"")</f>
        <v>TXPCPF023C001</v>
      </c>
      <c r="C105" s="144" t="str">
        <f>IF('[1]Hoja de pedidos'!$D107&gt;0,'[1]Hoja de pedidos'!E107,"")</f>
        <v xml:space="preserve">PEPSI-COLA VENEZUELA, C.A. </v>
      </c>
      <c r="D105" s="144" t="str">
        <f>IF('[1]Hoja de pedidos'!$D107&gt;0,'[1]Hoja de pedidos'!F107,"")</f>
        <v>ETIQUETA IMPRESA PEPSI  FREE 2 L</v>
      </c>
      <c r="E105" s="144" t="str">
        <f>IF('[1]Hoja de pedidos'!$D107&gt;0,'[1]Hoja de pedidos'!G107,"")</f>
        <v>CX</v>
      </c>
      <c r="F105" s="144" t="str">
        <f>IF('[1]Hoja de pedidos'!$D107&gt;0,'[1]Hoja de pedidos'!H107,"")</f>
        <v>CORTE</v>
      </c>
    </row>
    <row r="106" spans="1:6" x14ac:dyDescent="0.25">
      <c r="A106" s="144" t="str">
        <f>IF('[1]Hoja de pedidos'!$D108&gt;0,'[1]Hoja de pedidos'!C108,"")</f>
        <v>01-1728</v>
      </c>
      <c r="B106" s="144" t="str">
        <f>IF('[1]Hoja de pedidos'!$D108&gt;0,'[1]Hoja de pedidos'!D108,"")</f>
        <v>TXPCPF023C001</v>
      </c>
      <c r="C106" s="144" t="str">
        <f>IF('[1]Hoja de pedidos'!$D108&gt;0,'[1]Hoja de pedidos'!E108,"")</f>
        <v xml:space="preserve">PEPSI-COLA VENEZUELA, C.A. </v>
      </c>
      <c r="D106" s="144" t="str">
        <f>IF('[1]Hoja de pedidos'!$D108&gt;0,'[1]Hoja de pedidos'!F108,"")</f>
        <v>ETIQUETA IMPRESA PEPSI  FREE 2 L</v>
      </c>
      <c r="E106" s="144" t="str">
        <f>IF('[1]Hoja de pedidos'!$D108&gt;0,'[1]Hoja de pedidos'!G108,"")</f>
        <v>CX</v>
      </c>
      <c r="F106" s="144" t="str">
        <f>IF('[1]Hoja de pedidos'!$D108&gt;0,'[1]Hoja de pedidos'!H108,"")</f>
        <v>CORTE</v>
      </c>
    </row>
    <row r="107" spans="1:6" x14ac:dyDescent="0.25">
      <c r="A107" s="144" t="str">
        <f>IF('[1]Hoja de pedidos'!$D109&gt;0,'[1]Hoja de pedidos'!C109,"")</f>
        <v>01-1720</v>
      </c>
      <c r="B107" s="144" t="str">
        <f>IF('[1]Hoja de pedidos'!$D109&gt;0,'[1]Hoja de pedidos'!D109,"")</f>
        <v>TXPCPF023C001</v>
      </c>
      <c r="C107" s="144" t="str">
        <f>IF('[1]Hoja de pedidos'!$D109&gt;0,'[1]Hoja de pedidos'!E109,"")</f>
        <v xml:space="preserve">PEPSI-COLA VENEZUELA, C.A. </v>
      </c>
      <c r="D107" s="144" t="str">
        <f>IF('[1]Hoja de pedidos'!$D109&gt;0,'[1]Hoja de pedidos'!F109,"")</f>
        <v>ETIQUETA IMPRESA PEPSI  FREE 2 L</v>
      </c>
      <c r="E107" s="144" t="str">
        <f>IF('[1]Hoja de pedidos'!$D109&gt;0,'[1]Hoja de pedidos'!G109,"")</f>
        <v>CX</v>
      </c>
      <c r="F107" s="144" t="str">
        <f>IF('[1]Hoja de pedidos'!$D109&gt;0,'[1]Hoja de pedidos'!H109,"")</f>
        <v>CORTE</v>
      </c>
    </row>
    <row r="108" spans="1:6" x14ac:dyDescent="0.25">
      <c r="A108" s="144" t="str">
        <f>IF('[1]Hoja de pedidos'!$D110&gt;0,'[1]Hoja de pedidos'!C110,"")</f>
        <v>01-1715</v>
      </c>
      <c r="B108" s="144" t="str">
        <f>IF('[1]Hoja de pedidos'!$D110&gt;0,'[1]Hoja de pedidos'!D110,"")</f>
        <v>TMAPAL1190010</v>
      </c>
      <c r="C108" s="144" t="str">
        <f>IF('[1]Hoja de pedidos'!$D110&gt;0,'[1]Hoja de pedidos'!E110,"")</f>
        <v>ALIMENTOS POLAR COMERCIAL, C.A.</v>
      </c>
      <c r="D108" s="144" t="str">
        <f>IF('[1]Hoja de pedidos'!$D110&gt;0,'[1]Hoja de pedidos'!F110,"")</f>
        <v>ALUMINIO LAMINADO SIN IMPRESIÓN</v>
      </c>
      <c r="E108" s="144" t="str">
        <f>IF('[1]Hoja de pedidos'!$D110&gt;0,'[1]Hoja de pedidos'!G110,"")</f>
        <v>MCL</v>
      </c>
      <c r="F108" s="144" t="str">
        <f>IF('[1]Hoja de pedidos'!$D110&gt;0,'[1]Hoja de pedidos'!H110,"")</f>
        <v>LAMINACION</v>
      </c>
    </row>
    <row r="109" spans="1:6" x14ac:dyDescent="0.25">
      <c r="A109" s="144" t="str">
        <f>IF('[1]Hoja de pedidos'!$D111&gt;0,'[1]Hoja de pedidos'!C111,"")</f>
        <v>01-1725</v>
      </c>
      <c r="B109" s="144" t="str">
        <f>IF('[1]Hoja de pedidos'!$D111&gt;0,'[1]Hoja de pedidos'!D111,"")</f>
        <v>TMAWAR060A010</v>
      </c>
      <c r="C109" s="144" t="str">
        <f>IF('[1]Hoja de pedidos'!$D111&gt;0,'[1]Hoja de pedidos'!E111,"")</f>
        <v>ALUM-WARE PRODUCTOS DE ALUMINIO C.A.</v>
      </c>
      <c r="D109" s="144" t="str">
        <f>IF('[1]Hoja de pedidos'!$D111&gt;0,'[1]Hoja de pedidos'!F111,"")</f>
        <v>POLYPOUCH IMPRESO ANTIGRASO ALUM-WARE</v>
      </c>
      <c r="E109" s="144" t="str">
        <f>IF('[1]Hoja de pedidos'!$D111&gt;0,'[1]Hoja de pedidos'!G111,"")</f>
        <v>MCL</v>
      </c>
      <c r="F109" s="144" t="str">
        <f>IF('[1]Hoja de pedidos'!$D111&gt;0,'[1]Hoja de pedidos'!H111,"")</f>
        <v>LAMINACION</v>
      </c>
    </row>
    <row r="110" spans="1:6" x14ac:dyDescent="0.25">
      <c r="A110" s="144" t="str">
        <f>IF('[1]Hoja de pedidos'!$D112&gt;0,'[1]Hoja de pedidos'!C112,"")</f>
        <v>01-1726</v>
      </c>
      <c r="B110" s="144" t="str">
        <f>IF('[1]Hoja de pedidos'!$D112&gt;0,'[1]Hoja de pedidos'!D112,"")</f>
        <v>TMAWAR060A010</v>
      </c>
      <c r="C110" s="144" t="str">
        <f>IF('[1]Hoja de pedidos'!$D112&gt;0,'[1]Hoja de pedidos'!E112,"")</f>
        <v>ALUM-WARE PRODUCTOS DE ALUMINIO C.A.</v>
      </c>
      <c r="D110" s="144" t="str">
        <f>IF('[1]Hoja de pedidos'!$D112&gt;0,'[1]Hoja de pedidos'!F112,"")</f>
        <v>POLYPOUCH IMPRESO ANTIGRASO ALUM-WARE</v>
      </c>
      <c r="E110" s="144" t="str">
        <f>IF('[1]Hoja de pedidos'!$D112&gt;0,'[1]Hoja de pedidos'!G112,"")</f>
        <v>MCL</v>
      </c>
      <c r="F110" s="144" t="str">
        <f>IF('[1]Hoja de pedidos'!$D112&gt;0,'[1]Hoja de pedidos'!H112,"")</f>
        <v>LAMINACION</v>
      </c>
    </row>
    <row r="111" spans="1:6" x14ac:dyDescent="0.25">
      <c r="A111" s="144" t="str">
        <f>IF('[1]Hoja de pedidos'!$D113&gt;0,'[1]Hoja de pedidos'!C113,"")</f>
        <v>01-1727</v>
      </c>
      <c r="B111" s="144" t="str">
        <f>IF('[1]Hoja de pedidos'!$D113&gt;0,'[1]Hoja de pedidos'!D113,"")</f>
        <v>TMMCAE060A010</v>
      </c>
      <c r="C111" s="144" t="str">
        <f>IF('[1]Hoja de pedidos'!$D113&gt;0,'[1]Hoja de pedidos'!E113,"")</f>
        <v>MORROCEL C.A.</v>
      </c>
      <c r="D111" s="144" t="str">
        <f>IF('[1]Hoja de pedidos'!$D113&gt;0,'[1]Hoja de pedidos'!F113,"")</f>
        <v>POLYPOUCH  IMPRESO ANTIGRASO ESTÁNDAR</v>
      </c>
      <c r="E111" s="144" t="str">
        <f>IF('[1]Hoja de pedidos'!$D113&gt;0,'[1]Hoja de pedidos'!G113,"")</f>
        <v>MCL</v>
      </c>
      <c r="F111" s="144" t="str">
        <f>IF('[1]Hoja de pedidos'!$D113&gt;0,'[1]Hoja de pedidos'!H113,"")</f>
        <v>LAMINACION</v>
      </c>
    </row>
    <row r="112" spans="1:6" x14ac:dyDescent="0.25">
      <c r="A112" s="144" t="str">
        <f>IF('[1]Hoja de pedidos'!$D114&gt;0,'[1]Hoja de pedidos'!C114,"")</f>
        <v>01-1657</v>
      </c>
      <c r="B112" s="144" t="str">
        <f>IF('[1]Hoja de pedidos'!$D114&gt;0,'[1]Hoja de pedidos'!D114,"")</f>
        <v>SOTRASVTA</v>
      </c>
      <c r="C112" s="144" t="str">
        <f>IF('[1]Hoja de pedidos'!$D114&gt;0,'[1]Hoja de pedidos'!E114,"")</f>
        <v>ALIMENTOS POLAR COMERCIAL, C.A.</v>
      </c>
      <c r="D112" s="144" t="str">
        <f>IF('[1]Hoja de pedidos'!$D114&gt;0,'[1]Hoja de pedidos'!F114,"")</f>
        <v>LAMINACION IMPRESA GELATINA GOLDEN FRESA 96g</v>
      </c>
      <c r="E112" s="144" t="str">
        <f>IF('[1]Hoja de pedidos'!$D114&gt;0,'[1]Hoja de pedidos'!G114,"")</f>
        <v>MCL</v>
      </c>
      <c r="F112" s="144" t="str">
        <f>IF('[1]Hoja de pedidos'!$D114&gt;0,'[1]Hoja de pedidos'!H114,"")</f>
        <v>LAMINACION</v>
      </c>
    </row>
    <row r="113" spans="1:6" x14ac:dyDescent="0.25">
      <c r="A113" s="144" t="str">
        <f>IF('[1]Hoja de pedidos'!$D115&gt;0,'[1]Hoja de pedidos'!C115,"")</f>
        <v>01-1730</v>
      </c>
      <c r="B113" s="144" t="str">
        <f>IF('[1]Hoja de pedidos'!$D115&gt;0,'[1]Hoja de pedidos'!D115,"")</f>
        <v>TXPCPF023B001</v>
      </c>
      <c r="C113" s="144" t="str">
        <f>IF('[1]Hoja de pedidos'!$D115&gt;0,'[1]Hoja de pedidos'!E115,"")</f>
        <v xml:space="preserve">PEPSI-COLA VENEZUELA, C.A. </v>
      </c>
      <c r="D113" s="144" t="str">
        <f>IF('[1]Hoja de pedidos'!$D115&gt;0,'[1]Hoja de pedidos'!F115,"")</f>
        <v>ETIQUETA IMPRESA PEPSI  FREE 1,5 L</v>
      </c>
      <c r="E113" s="144" t="str">
        <f>IF('[1]Hoja de pedidos'!$D115&gt;0,'[1]Hoja de pedidos'!G115,"")</f>
        <v>CX</v>
      </c>
      <c r="F113" s="144" t="str">
        <f>IF('[1]Hoja de pedidos'!$D115&gt;0,'[1]Hoja de pedidos'!H115,"")</f>
        <v>CORTE</v>
      </c>
    </row>
    <row r="114" spans="1:6" x14ac:dyDescent="0.25">
      <c r="A114" s="144" t="str">
        <f>IF('[1]Hoja de pedidos'!$D116&gt;0,'[1]Hoja de pedidos'!C116,"")</f>
        <v>01-1721</v>
      </c>
      <c r="B114" s="144" t="str">
        <f>IF('[1]Hoja de pedidos'!$D116&gt;0,'[1]Hoja de pedidos'!D116,"")</f>
        <v>TXPCPF023B001</v>
      </c>
      <c r="C114" s="144" t="str">
        <f>IF('[1]Hoja de pedidos'!$D116&gt;0,'[1]Hoja de pedidos'!E116,"")</f>
        <v xml:space="preserve">PEPSI-COLA VENEZUELA, C.A. </v>
      </c>
      <c r="D114" s="144" t="str">
        <f>IF('[1]Hoja de pedidos'!$D116&gt;0,'[1]Hoja de pedidos'!F116,"")</f>
        <v>ETIQUETA IMPRESA PEPSI  FREE 1,5 L</v>
      </c>
      <c r="E114" s="144" t="str">
        <f>IF('[1]Hoja de pedidos'!$D116&gt;0,'[1]Hoja de pedidos'!G116,"")</f>
        <v>CX</v>
      </c>
      <c r="F114" s="144" t="str">
        <f>IF('[1]Hoja de pedidos'!$D116&gt;0,'[1]Hoja de pedidos'!H116,"")</f>
        <v>CORTE</v>
      </c>
    </row>
    <row r="115" spans="1:6" x14ac:dyDescent="0.25">
      <c r="A115" s="144" t="str">
        <f>IF('[1]Hoja de pedidos'!$D117&gt;0,'[1]Hoja de pedidos'!C117,"")</f>
        <v>32-005786</v>
      </c>
      <c r="B115" s="144" t="str">
        <f>IF('[1]Hoja de pedidos'!$D117&gt;0,'[1]Hoja de pedidos'!D117,"")</f>
        <v>TMIPLM102A001</v>
      </c>
      <c r="C115" s="144" t="str">
        <f>IF('[1]Hoja de pedidos'!$D117&gt;0,'[1]Hoja de pedidos'!E117,"")</f>
        <v>INVERSIONES PROLACT 2005, C.A.</v>
      </c>
      <c r="D115" s="144" t="str">
        <f>IF('[1]Hoja de pedidos'!$D117&gt;0,'[1]Hoja de pedidos'!F117,"")</f>
        <v>LAMINACION IMPRESA BEBIDA LACTEA MILAK 800 g.</v>
      </c>
      <c r="E115" s="144" t="str">
        <f>IF('[1]Hoja de pedidos'!$D117&gt;0,'[1]Hoja de pedidos'!G117,"")</f>
        <v>MCL</v>
      </c>
      <c r="F115" s="144" t="str">
        <f>IF('[1]Hoja de pedidos'!$D117&gt;0,'[1]Hoja de pedidos'!H117,"")</f>
        <v>LAMINACION</v>
      </c>
    </row>
    <row r="116" spans="1:6" x14ac:dyDescent="0.25">
      <c r="A116" s="144" t="str">
        <f>IF('[1]Hoja de pedidos'!$D118&gt;0,'[1]Hoja de pedidos'!C118,"")</f>
        <v>01-1732</v>
      </c>
      <c r="B116" s="144" t="str">
        <f>IF('[1]Hoja de pedidos'!$D118&gt;0,'[1]Hoja de pedidos'!D118,"")</f>
        <v>TMDMGF043A001</v>
      </c>
      <c r="C116" s="144" t="str">
        <f>IF('[1]Hoja de pedidos'!$D118&gt;0,'[1]Hoja de pedidos'!E118,"")</f>
        <v>DEXX MEDICAL INDUSTRIES C.A.</v>
      </c>
      <c r="D116" s="144" t="str">
        <f>IF('[1]Hoja de pedidos'!$D118&gt;0,'[1]Hoja de pedidos'!F118,"")</f>
        <v>POLYPOUCH IMPRESO FRENTE GASA ESTERIZADAS</v>
      </c>
      <c r="E116" s="144" t="str">
        <f>IF('[1]Hoja de pedidos'!$D118&gt;0,'[1]Hoja de pedidos'!G118,"")</f>
        <v>MCL</v>
      </c>
      <c r="F116" s="144" t="str">
        <f>IF('[1]Hoja de pedidos'!$D118&gt;0,'[1]Hoja de pedidos'!H118,"")</f>
        <v>LAMINACION</v>
      </c>
    </row>
    <row r="117" spans="1:6" x14ac:dyDescent="0.25">
      <c r="A117" s="144" t="str">
        <f>IF('[1]Hoja de pedidos'!$D119&gt;0,'[1]Hoja de pedidos'!C119,"")</f>
        <v>01-1695</v>
      </c>
      <c r="B117" s="144" t="str">
        <f>IF('[1]Hoja de pedidos'!$D119&gt;0,'[1]Hoja de pedidos'!D119,"")</f>
        <v>TMICPS0420001</v>
      </c>
      <c r="C117" s="144" t="str">
        <f>IF('[1]Hoja de pedidos'!$D119&gt;0,'[1]Hoja de pedidos'!E119,"")</f>
        <v>INDUSTRIAS CORPAÑAL,C.A.</v>
      </c>
      <c r="D117" s="144" t="str">
        <f>IF('[1]Hoja de pedidos'!$D119&gt;0,'[1]Hoja de pedidos'!F119,"")</f>
        <v>POLYPOUCH SILICONADO SIN IMPRESIÓN</v>
      </c>
      <c r="E117" s="144" t="str">
        <f>IF('[1]Hoja de pedidos'!$D119&gt;0,'[1]Hoja de pedidos'!G119,"")</f>
        <v>MCL</v>
      </c>
      <c r="F117" s="144" t="str">
        <f>IF('[1]Hoja de pedidos'!$D119&gt;0,'[1]Hoja de pedidos'!H119,"")</f>
        <v>LAMINACION</v>
      </c>
    </row>
    <row r="118" spans="1:6" x14ac:dyDescent="0.25">
      <c r="A118" s="144" t="str">
        <f>IF('[1]Hoja de pedidos'!$D120&gt;0,'[1]Hoja de pedidos'!C120,"")</f>
        <v>01-1733</v>
      </c>
      <c r="B118" s="144" t="str">
        <f>IF('[1]Hoja de pedidos'!$D120&gt;0,'[1]Hoja de pedidos'!D120,"")</f>
        <v>TXPACC040B001</v>
      </c>
      <c r="C118" s="144" t="str">
        <f>IF('[1]Hoja de pedidos'!$D120&gt;0,'[1]Hoja de pedidos'!E120,"")</f>
        <v>PEPSICO ALIMENTOS, S.C.A.</v>
      </c>
      <c r="D118" s="144" t="str">
        <f>IF('[1]Hoja de pedidos'!$D120&gt;0,'[1]Hoja de pedidos'!F120,"")</f>
        <v>LAMINACION IMPRESA CHEETOS CRUNCHY 145g</v>
      </c>
      <c r="E118" s="144" t="str">
        <f>IF('[1]Hoja de pedidos'!$D120&gt;0,'[1]Hoja de pedidos'!G120,"")</f>
        <v>CX</v>
      </c>
      <c r="F118" s="144" t="str">
        <f>IF('[1]Hoja de pedidos'!$D120&gt;0,'[1]Hoja de pedidos'!H120,"")</f>
        <v>LAMINACION</v>
      </c>
    </row>
    <row r="119" spans="1:6" x14ac:dyDescent="0.25">
      <c r="A119" s="144" t="str">
        <f>IF('[1]Hoja de pedidos'!$D121&gt;0,'[1]Hoja de pedidos'!C121,"")</f>
        <v>01-1736</v>
      </c>
      <c r="B119" s="144" t="str">
        <f>IF('[1]Hoja de pedidos'!$D121&gt;0,'[1]Hoja de pedidos'!D121,"")</f>
        <v>TXPCEP023A001</v>
      </c>
      <c r="C119" s="144" t="str">
        <f>IF('[1]Hoja de pedidos'!$D121&gt;0,'[1]Hoja de pedidos'!E121,"")</f>
        <v xml:space="preserve">PEPSI-COLA VENEZUELA, C.A. </v>
      </c>
      <c r="D119" s="144" t="str">
        <f>IF('[1]Hoja de pedidos'!$D121&gt;0,'[1]Hoja de pedidos'!F121,"")</f>
        <v>ETIQUETA  IMPRESA  PEPSI  2 L</v>
      </c>
      <c r="E119" s="144" t="str">
        <f>IF('[1]Hoja de pedidos'!$D121&gt;0,'[1]Hoja de pedidos'!G121,"")</f>
        <v>CX</v>
      </c>
      <c r="F119" s="144" t="str">
        <f>IF('[1]Hoja de pedidos'!$D121&gt;0,'[1]Hoja de pedidos'!H121,"")</f>
        <v>CORTE</v>
      </c>
    </row>
    <row r="120" spans="1:6" x14ac:dyDescent="0.25">
      <c r="A120" s="144" t="str">
        <f>IF('[1]Hoja de pedidos'!$D122&gt;0,'[1]Hoja de pedidos'!C122,"")</f>
        <v>01-1731</v>
      </c>
      <c r="B120" s="144" t="str">
        <f>IF('[1]Hoja de pedidos'!$D122&gt;0,'[1]Hoja de pedidos'!D122,"")</f>
        <v>TXAVEM028B001</v>
      </c>
      <c r="C120" s="144" t="str">
        <f>IF('[1]Hoja de pedidos'!$D122&gt;0,'[1]Hoja de pedidos'!E122,"")</f>
        <v>AMCOR RIGID PACKAGING DE VENEZUELA, S.A.</v>
      </c>
      <c r="D120" s="144" t="str">
        <f>IF('[1]Hoja de pedidos'!$D122&gt;0,'[1]Hoja de pedidos'!F122,"")</f>
        <v>ETIQUETA  IMPRESA MINALBA 5 L</v>
      </c>
      <c r="E120" s="144" t="str">
        <f>IF('[1]Hoja de pedidos'!$D122&gt;0,'[1]Hoja de pedidos'!G122,"")</f>
        <v>CX</v>
      </c>
      <c r="F120" s="144" t="str">
        <f>IF('[1]Hoja de pedidos'!$D122&gt;0,'[1]Hoja de pedidos'!H122,"")</f>
        <v>CORTE</v>
      </c>
    </row>
    <row r="121" spans="1:6" x14ac:dyDescent="0.25">
      <c r="A121" s="144" t="str">
        <f>IF('[1]Hoja de pedidos'!$D123&gt;0,'[1]Hoja de pedidos'!C123,"")</f>
        <v>01-1744</v>
      </c>
      <c r="B121" s="144" t="str">
        <f>IF('[1]Hoja de pedidos'!$D123&gt;0,'[1]Hoja de pedidos'!D123,"")</f>
        <v>TXSPSP028A001</v>
      </c>
      <c r="C121" s="144" t="str">
        <f>IF('[1]Hoja de pedidos'!$D123&gt;0,'[1]Hoja de pedidos'!E123,"")</f>
        <v>C.A. SUCESORA DE JOSE PUIG &amp; CIA</v>
      </c>
      <c r="D121" s="144" t="str">
        <f>IF('[1]Hoja de pedidos'!$D123&gt;0,'[1]Hoja de pedidos'!F123,"")</f>
        <v>ENVOLTORIO EXTERNO IMPRESO SODA PUIG 240 g.</v>
      </c>
      <c r="E121" s="144" t="str">
        <f>IF('[1]Hoja de pedidos'!$D123&gt;0,'[1]Hoja de pedidos'!G123,"")</f>
        <v>CX</v>
      </c>
      <c r="F121" s="144" t="str">
        <f>IF('[1]Hoja de pedidos'!$D123&gt;0,'[1]Hoja de pedidos'!H123,"")</f>
        <v>CORTE</v>
      </c>
    </row>
    <row r="122" spans="1:6" x14ac:dyDescent="0.25">
      <c r="A122" s="144" t="str">
        <f>IF('[1]Hoja de pedidos'!$D124&gt;0,'[1]Hoja de pedidos'!C124,"")</f>
        <v>01-1716</v>
      </c>
      <c r="B122" s="144" t="str">
        <f>IF('[1]Hoja de pedidos'!$D124&gt;0,'[1]Hoja de pedidos'!D124,"")</f>
        <v>TXSPVN048A001</v>
      </c>
      <c r="C122" s="144" t="str">
        <f>IF('[1]Hoja de pedidos'!$D124&gt;0,'[1]Hoja de pedidos'!E124,"")</f>
        <v>C.A. SUCESORA DE JOSE PUIG &amp; CIA</v>
      </c>
      <c r="D122" s="144" t="str">
        <f>IF('[1]Hoja de pedidos'!$D124&gt;0,'[1]Hoja de pedidos'!F124,"")</f>
        <v>LAMINACION IMPRESA MARILU VAINILLA 216g</v>
      </c>
      <c r="E122" s="144" t="str">
        <f>IF('[1]Hoja de pedidos'!$D124&gt;0,'[1]Hoja de pedidos'!G124,"")</f>
        <v>CX</v>
      </c>
      <c r="F122" s="144" t="str">
        <f>IF('[1]Hoja de pedidos'!$D124&gt;0,'[1]Hoja de pedidos'!H124,"")</f>
        <v>LAMINACION</v>
      </c>
    </row>
    <row r="123" spans="1:6" x14ac:dyDescent="0.25">
      <c r="A123" s="144" t="str">
        <f>IF('[1]Hoja de pedidos'!$D125&gt;0,'[1]Hoja de pedidos'!C125,"")</f>
        <v>01-1739</v>
      </c>
      <c r="B123" s="144" t="str">
        <f>IF('[1]Hoja de pedidos'!$D125&gt;0,'[1]Hoja de pedidos'!D125,"")</f>
        <v>TXCLPA028A001</v>
      </c>
      <c r="C123" s="144" t="str">
        <f>IF('[1]Hoja de pedidos'!$D125&gt;0,'[1]Hoja de pedidos'!E125,"")</f>
        <v>CELOVEN, C.A.</v>
      </c>
      <c r="D123" s="144" t="str">
        <f>IF('[1]Hoja de pedidos'!$D125&gt;0,'[1]Hoja de pedidos'!F125,"")</f>
        <v>DECOCEL DISEÑO PONQUECITO AZUL</v>
      </c>
      <c r="E123" s="144" t="str">
        <f>IF('[1]Hoja de pedidos'!$D125&gt;0,'[1]Hoja de pedidos'!G125,"")</f>
        <v>CX</v>
      </c>
      <c r="F123" s="144" t="str">
        <f>IF('[1]Hoja de pedidos'!$D125&gt;0,'[1]Hoja de pedidos'!H125,"")</f>
        <v>CORTE</v>
      </c>
    </row>
    <row r="124" spans="1:6" x14ac:dyDescent="0.25">
      <c r="A124" s="144" t="str">
        <f>IF('[1]Hoja de pedidos'!$D126&gt;0,'[1]Hoja de pedidos'!C126,"")</f>
        <v>01-1652</v>
      </c>
      <c r="B124" s="144" t="str">
        <f>IF('[1]Hoja de pedidos'!$D126&gt;0,'[1]Hoja de pedidos'!D126,"")</f>
        <v>TMEDFS0270001</v>
      </c>
      <c r="C124" s="144" t="str">
        <f>IF('[1]Hoja de pedidos'!$D126&gt;0,'[1]Hoja de pedidos'!E126,"")</f>
        <v>FABRICA DE PRODUCTOS IMPERMEABILIZANTES EDIL C.A.,</v>
      </c>
      <c r="D124" s="144" t="str">
        <f>IF('[1]Hoja de pedidos'!$D126&gt;0,'[1]Hoja de pedidos'!F126,"")</f>
        <v>FILM TRANSPARENTE SILICONIZADO SIN IMPRESIÓN</v>
      </c>
      <c r="E124" s="144" t="str">
        <f>IF('[1]Hoja de pedidos'!$D126&gt;0,'[1]Hoja de pedidos'!G126,"")</f>
        <v>MCL</v>
      </c>
      <c r="F124" s="144" t="str">
        <f>IF('[1]Hoja de pedidos'!$D126&gt;0,'[1]Hoja de pedidos'!H126,"")</f>
        <v>LAMINACION</v>
      </c>
    </row>
    <row r="125" spans="1:6" x14ac:dyDescent="0.25">
      <c r="A125" s="144" t="str">
        <f>IF('[1]Hoja de pedidos'!$D127&gt;0,'[1]Hoja de pedidos'!C127,"")</f>
        <v>32-005806</v>
      </c>
      <c r="B125" s="144" t="str">
        <f>IF('[1]Hoja de pedidos'!$D127&gt;0,'[1]Hoja de pedidos'!D127,"")</f>
        <v>TMMPLU242001</v>
      </c>
      <c r="C125" s="144" t="str">
        <f>IF('[1]Hoja de pedidos'!$D127&gt;0,'[1]Hoja de pedidos'!E127,"")</f>
        <v>MULTIEMPAQUES C.A.</v>
      </c>
      <c r="D125" s="144" t="str">
        <f>IF('[1]Hoja de pedidos'!$D127&gt;0,'[1]Hoja de pedidos'!F127,"")</f>
        <v>LAMINACION LINER DE INDUCCION S/I</v>
      </c>
      <c r="E125" s="144" t="str">
        <f>IF('[1]Hoja de pedidos'!$D127&gt;0,'[1]Hoja de pedidos'!G127,"")</f>
        <v>MCL</v>
      </c>
      <c r="F125" s="144" t="str">
        <f>IF('[1]Hoja de pedidos'!$D127&gt;0,'[1]Hoja de pedidos'!H127,"")</f>
        <v>CORTE</v>
      </c>
    </row>
    <row r="126" spans="1:6" x14ac:dyDescent="0.25">
      <c r="A126" s="144" t="str">
        <f>IF('[1]Hoja de pedidos'!$D128&gt;0,'[1]Hoja de pedidos'!C128,"")</f>
        <v>01-1723</v>
      </c>
      <c r="B126" s="144" t="str">
        <f>IF('[1]Hoja de pedidos'!$D128&gt;0,'[1]Hoja de pedidos'!D128,"")</f>
        <v>TMAWAR060A010</v>
      </c>
      <c r="C126" s="144" t="str">
        <f>IF('[1]Hoja de pedidos'!$D128&gt;0,'[1]Hoja de pedidos'!E128,"")</f>
        <v>ALUM-WARE PRODUCTOS DE ALUMINIO C.A.</v>
      </c>
      <c r="D126" s="144" t="str">
        <f>IF('[1]Hoja de pedidos'!$D128&gt;0,'[1]Hoja de pedidos'!F128,"")</f>
        <v>POLYPOUCH IMPRESO ANTIGRASO ALUM-WARE</v>
      </c>
      <c r="E126" s="144" t="str">
        <f>IF('[1]Hoja de pedidos'!$D128&gt;0,'[1]Hoja de pedidos'!G128,"")</f>
        <v>MCL</v>
      </c>
      <c r="F126" s="144" t="str">
        <f>IF('[1]Hoja de pedidos'!$D128&gt;0,'[1]Hoja de pedidos'!H128,"")</f>
        <v>LAMINACION</v>
      </c>
    </row>
    <row r="127" spans="1:6" x14ac:dyDescent="0.25">
      <c r="A127" s="144" t="str">
        <f>IF('[1]Hoja de pedidos'!$D129&gt;0,'[1]Hoja de pedidos'!C129,"")</f>
        <v>01-1724</v>
      </c>
      <c r="B127" s="144" t="str">
        <f>IF('[1]Hoja de pedidos'!$D129&gt;0,'[1]Hoja de pedidos'!D129,"")</f>
        <v>TMEDFS0270001</v>
      </c>
      <c r="C127" s="144" t="str">
        <f>IF('[1]Hoja de pedidos'!$D129&gt;0,'[1]Hoja de pedidos'!E129,"")</f>
        <v>BITUPLAST C.A.</v>
      </c>
      <c r="D127" s="144" t="str">
        <f>IF('[1]Hoja de pedidos'!$D129&gt;0,'[1]Hoja de pedidos'!F129,"")</f>
        <v>FILM TRANSPARENTE SILICONIZADO SIN IMPRESIÓN</v>
      </c>
      <c r="E127" s="144" t="str">
        <f>IF('[1]Hoja de pedidos'!$D129&gt;0,'[1]Hoja de pedidos'!G129,"")</f>
        <v>MCL</v>
      </c>
      <c r="F127" s="144" t="str">
        <f>IF('[1]Hoja de pedidos'!$D129&gt;0,'[1]Hoja de pedidos'!H129,"")</f>
        <v>LAMINACION</v>
      </c>
    </row>
    <row r="128" spans="1:6" x14ac:dyDescent="0.25">
      <c r="A128" s="144" t="str">
        <f>IF('[1]Hoja de pedidos'!$D130&gt;0,'[1]Hoja de pedidos'!C130,"")</f>
        <v>32-005805</v>
      </c>
      <c r="B128" s="144" t="str">
        <f>IF('[1]Hoja de pedidos'!$D130&gt;0,'[1]Hoja de pedidos'!D130,"")</f>
        <v>SOTRASVTA</v>
      </c>
      <c r="C128" s="144" t="str">
        <f>IF('[1]Hoja de pedidos'!$D130&gt;0,'[1]Hoja de pedidos'!E130,"")</f>
        <v>CARGILL DE VENEZUELA, S.R.L.</v>
      </c>
      <c r="D128" s="144" t="str">
        <f>IF('[1]Hoja de pedidos'!$D130&gt;0,'[1]Hoja de pedidos'!F130,"")</f>
        <v>FILM TRANSPARENTE  SIN IMPRESIÓN</v>
      </c>
      <c r="E128" s="144" t="str">
        <f>IF('[1]Hoja de pedidos'!$D130&gt;0,'[1]Hoja de pedidos'!G130,"")</f>
        <v>MCL</v>
      </c>
      <c r="F128" s="144" t="str">
        <f>IF('[1]Hoja de pedidos'!$D130&gt;0,'[1]Hoja de pedidos'!H130,"")</f>
        <v>CORTE</v>
      </c>
    </row>
    <row r="129" spans="1:6" x14ac:dyDescent="0.25">
      <c r="A129" s="144" t="str">
        <f>IF('[1]Hoja de pedidos'!$D131&gt;0,'[1]Hoja de pedidos'!C131,"")</f>
        <v>01-1734</v>
      </c>
      <c r="B129" s="144" t="str">
        <f>IF('[1]Hoja de pedidos'!$D131&gt;0,'[1]Hoja de pedidos'!D131,"")</f>
        <v>TMFDED111A001</v>
      </c>
      <c r="C129" s="144" t="str">
        <f>IF('[1]Hoja de pedidos'!$D131&gt;0,'[1]Hoja de pedidos'!E131,"")</f>
        <v>FABRICA NACIONAL DERIVADOS DE CARTON (FANDEC, C.A</v>
      </c>
      <c r="D129" s="144" t="str">
        <f>IF('[1]Hoja de pedidos'!$D131&gt;0,'[1]Hoja de pedidos'!F131,"")</f>
        <v>LAMINACION IMPRESA FONDO DORADO</v>
      </c>
      <c r="E129" s="144" t="str">
        <f>IF('[1]Hoja de pedidos'!$D131&gt;0,'[1]Hoja de pedidos'!G131,"")</f>
        <v>MCL</v>
      </c>
      <c r="F129" s="144" t="str">
        <f>IF('[1]Hoja de pedidos'!$D131&gt;0,'[1]Hoja de pedidos'!H131,"")</f>
        <v>CORTE</v>
      </c>
    </row>
    <row r="130" spans="1:6" x14ac:dyDescent="0.25">
      <c r="A130" s="144" t="str">
        <f>IF('[1]Hoja de pedidos'!$D132&gt;0,'[1]Hoja de pedidos'!C132,"")</f>
        <v>01-1746</v>
      </c>
      <c r="B130" s="144" t="str">
        <f>IF('[1]Hoja de pedidos'!$D132&gt;0,'[1]Hoja de pedidos'!D132,"")</f>
        <v>TXPATR040A001</v>
      </c>
      <c r="C130" s="144" t="str">
        <f>IF('[1]Hoja de pedidos'!$D132&gt;0,'[1]Hoja de pedidos'!E132,"")</f>
        <v>PEPSICO ALIMENTOS, S.C.A.</v>
      </c>
      <c r="D130" s="144" t="str">
        <f>IF('[1]Hoja de pedidos'!$D132&gt;0,'[1]Hoja de pedidos'!F132,"")</f>
        <v>LAMINACION IMPRESA DE TODITO RESUELTO 130g</v>
      </c>
      <c r="E130" s="144" t="str">
        <f>IF('[1]Hoja de pedidos'!$D132&gt;0,'[1]Hoja de pedidos'!G132,"")</f>
        <v>CX</v>
      </c>
      <c r="F130" s="144" t="str">
        <f>IF('[1]Hoja de pedidos'!$D132&gt;0,'[1]Hoja de pedidos'!H132,"")</f>
        <v>LAMINACION</v>
      </c>
    </row>
    <row r="131" spans="1:6" x14ac:dyDescent="0.25">
      <c r="A131" s="144" t="str">
        <f>IF('[1]Hoja de pedidos'!$D133&gt;0,'[1]Hoja de pedidos'!C133,"")</f>
        <v>01-1742</v>
      </c>
      <c r="B131" s="144" t="str">
        <f>IF('[1]Hoja de pedidos'!$D133&gt;0,'[1]Hoja de pedidos'!D133,"")</f>
        <v>TMCLPA088A001</v>
      </c>
      <c r="C131" s="144" t="str">
        <f>IF('[1]Hoja de pedidos'!$D133&gt;0,'[1]Hoja de pedidos'!E133,"")</f>
        <v/>
      </c>
      <c r="D131" s="144" t="str">
        <f>IF('[1]Hoja de pedidos'!$D133&gt;0,'[1]Hoja de pedidos'!F133,"")</f>
        <v/>
      </c>
      <c r="E131" s="144" t="str">
        <f>IF('[1]Hoja de pedidos'!$D133&gt;0,'[1]Hoja de pedidos'!G133,"")</f>
        <v/>
      </c>
      <c r="F131" s="144" t="str">
        <f>IF('[1]Hoja de pedidos'!$D133&gt;0,'[1]Hoja de pedidos'!H133,"")</f>
        <v/>
      </c>
    </row>
    <row r="132" spans="1:6" x14ac:dyDescent="0.25">
      <c r="A132" s="144" t="str">
        <f>IF('[1]Hoja de pedidos'!$D134&gt;0,'[1]Hoja de pedidos'!C134,"")</f>
        <v>32-005768</v>
      </c>
      <c r="B132" s="144" t="str">
        <f>IF('[1]Hoja de pedidos'!$D134&gt;0,'[1]Hoja de pedidos'!D134,"")</f>
        <v>TMAJBF096A001</v>
      </c>
      <c r="C132" s="144" t="str">
        <f>IF('[1]Hoja de pedidos'!$D134&gt;0,'[1]Hoja de pedidos'!E134,"")</f>
        <v>ALIMENTOS DEL JARDIN C.A.</v>
      </c>
      <c r="D132" s="144" t="str">
        <f>IF('[1]Hoja de pedidos'!$D134&gt;0,'[1]Hoja de pedidos'!F134,"")</f>
        <v>LAMINACION IMPRESA BEBIDA FRUXI LIFE FRESA 30g</v>
      </c>
      <c r="E132" s="144" t="str">
        <f>IF('[1]Hoja de pedidos'!$D134&gt;0,'[1]Hoja de pedidos'!G134,"")</f>
        <v>MCL</v>
      </c>
      <c r="F132" s="144" t="str">
        <f>IF('[1]Hoja de pedidos'!$D134&gt;0,'[1]Hoja de pedidos'!H134,"")</f>
        <v>LAMINACION</v>
      </c>
    </row>
    <row r="133" spans="1:6" x14ac:dyDescent="0.25">
      <c r="A133" s="144" t="str">
        <f>IF('[1]Hoja de pedidos'!$D135&gt;0,'[1]Hoja de pedidos'!C135,"")</f>
        <v>01-1638</v>
      </c>
      <c r="B133" s="144" t="str">
        <f>IF('[1]Hoja de pedidos'!$D135&gt;0,'[1]Hoja de pedidos'!D135,"")</f>
        <v>TMMLCC060A001</v>
      </c>
      <c r="C133" s="144" t="str">
        <f>IF('[1]Hoja de pedidos'!$D135&gt;0,'[1]Hoja de pedidos'!E135,"")</f>
        <v>MONTALAR DE VENEZUELA, S.A.</v>
      </c>
      <c r="D133" s="144" t="str">
        <f>IF('[1]Hoja de pedidos'!$D135&gt;0,'[1]Hoja de pedidos'!F135,"")</f>
        <v>POLYPOUCH IMPRESO STICK MONTALBAN "0" CALORIAS 1g</v>
      </c>
      <c r="E133" s="144" t="str">
        <f>IF('[1]Hoja de pedidos'!$D135&gt;0,'[1]Hoja de pedidos'!G135,"")</f>
        <v>MCL</v>
      </c>
      <c r="F133" s="144" t="str">
        <f>IF('[1]Hoja de pedidos'!$D135&gt;0,'[1]Hoja de pedidos'!H135,"")</f>
        <v>LAMINACION</v>
      </c>
    </row>
    <row r="134" spans="1:6" x14ac:dyDescent="0.25">
      <c r="A134" s="144" t="str">
        <f>IF('[1]Hoja de pedidos'!$D136&gt;0,'[1]Hoja de pedidos'!C136,"")</f>
        <v>01-1738</v>
      </c>
      <c r="B134" s="144" t="str">
        <f>IF('[1]Hoja de pedidos'!$D136&gt;0,'[1]Hoja de pedidos'!D136,"")</f>
        <v>TXCLGL028A001</v>
      </c>
      <c r="C134" s="144" t="str">
        <f>IF('[1]Hoja de pedidos'!$D136&gt;0,'[1]Hoja de pedidos'!E136,"")</f>
        <v>CELOVEN, C.A.</v>
      </c>
      <c r="D134" s="144" t="str">
        <f>IF('[1]Hoja de pedidos'!$D136&gt;0,'[1]Hoja de pedidos'!F136,"")</f>
        <v>DECOCEL IMPRESO DISEÑO GOL</v>
      </c>
      <c r="E134" s="144" t="str">
        <f>IF('[1]Hoja de pedidos'!$D136&gt;0,'[1]Hoja de pedidos'!G136,"")</f>
        <v>CX</v>
      </c>
      <c r="F134" s="144" t="str">
        <f>IF('[1]Hoja de pedidos'!$D136&gt;0,'[1]Hoja de pedidos'!H136,"")</f>
        <v>CORTE</v>
      </c>
    </row>
    <row r="135" spans="1:6" x14ac:dyDescent="0.25">
      <c r="A135" s="144" t="str">
        <f>IF('[1]Hoja de pedidos'!$D137&gt;0,'[1]Hoja de pedidos'!C137,"")</f>
        <v>01-1748</v>
      </c>
      <c r="B135" s="144" t="str">
        <f>IF('[1]Hoja de pedidos'!$D137&gt;0,'[1]Hoja de pedidos'!D137,"")</f>
        <v>TMAPAL1190010</v>
      </c>
      <c r="C135" s="144" t="str">
        <f>IF('[1]Hoja de pedidos'!$D137&gt;0,'[1]Hoja de pedidos'!E137,"")</f>
        <v>ALIMENTOS POLAR COMERCIAL, C.A.</v>
      </c>
      <c r="D135" s="144" t="str">
        <f>IF('[1]Hoja de pedidos'!$D137&gt;0,'[1]Hoja de pedidos'!F137,"")</f>
        <v>ALUMINIO LAMINADO SIN IMPRESIÓN</v>
      </c>
      <c r="E135" s="144" t="str">
        <f>IF('[1]Hoja de pedidos'!$D137&gt;0,'[1]Hoja de pedidos'!G137,"")</f>
        <v>MCL</v>
      </c>
      <c r="F135" s="144" t="str">
        <f>IF('[1]Hoja de pedidos'!$D137&gt;0,'[1]Hoja de pedidos'!H137,"")</f>
        <v>LAMINACION</v>
      </c>
    </row>
    <row r="136" spans="1:6" x14ac:dyDescent="0.25">
      <c r="A136" s="144" t="str">
        <f>IF('[1]Hoja de pedidos'!$D138&gt;0,'[1]Hoja de pedidos'!C138,"")</f>
        <v>01-1749</v>
      </c>
      <c r="B136" s="144" t="str">
        <f>IF('[1]Hoja de pedidos'!$D138&gt;0,'[1]Hoja de pedidos'!D138,"")</f>
        <v>TXPACT040A001</v>
      </c>
      <c r="C136" s="144" t="str">
        <f>IF('[1]Hoja de pedidos'!$D138&gt;0,'[1]Hoja de pedidos'!E138,"")</f>
        <v>PEPSICO ALIMENTOS, S.C.A.</v>
      </c>
      <c r="D136" s="144" t="str">
        <f>IF('[1]Hoja de pedidos'!$D138&gt;0,'[1]Hoja de pedidos'!F138,"")</f>
        <v>LAMINACION IMPRESA CHEESE TRIS 150g</v>
      </c>
      <c r="E136" s="144" t="str">
        <f>IF('[1]Hoja de pedidos'!$D138&gt;0,'[1]Hoja de pedidos'!G138,"")</f>
        <v>CX</v>
      </c>
      <c r="F136" s="144" t="str">
        <f>IF('[1]Hoja de pedidos'!$D138&gt;0,'[1]Hoja de pedidos'!H138,"")</f>
        <v>LAMINACION</v>
      </c>
    </row>
    <row r="137" spans="1:6" x14ac:dyDescent="0.25">
      <c r="A137" s="144" t="str">
        <f>IF('[1]Hoja de pedidos'!$D139&gt;0,'[1]Hoja de pedidos'!C139,"")</f>
        <v>01-1750</v>
      </c>
      <c r="B137" s="144" t="str">
        <f>IF('[1]Hoja de pedidos'!$D139&gt;0,'[1]Hoja de pedidos'!D139,"")</f>
        <v>TXPACT040B001</v>
      </c>
      <c r="C137" s="144" t="str">
        <f>IF('[1]Hoja de pedidos'!$D139&gt;0,'[1]Hoja de pedidos'!E139,"")</f>
        <v>PEPSICO ALIMENTOS, S.C.A.</v>
      </c>
      <c r="D137" s="144" t="str">
        <f>IF('[1]Hoja de pedidos'!$D139&gt;0,'[1]Hoja de pedidos'!F139,"")</f>
        <v>LAMINACION IMPRESA CHEESE TRIS 54g</v>
      </c>
      <c r="E137" s="144" t="str">
        <f>IF('[1]Hoja de pedidos'!$D139&gt;0,'[1]Hoja de pedidos'!G139,"")</f>
        <v>CX</v>
      </c>
      <c r="F137" s="144" t="str">
        <f>IF('[1]Hoja de pedidos'!$D139&gt;0,'[1]Hoja de pedidos'!H139,"")</f>
        <v>LAMINACION</v>
      </c>
    </row>
    <row r="138" spans="1:6" x14ac:dyDescent="0.25">
      <c r="A138" s="144" t="str">
        <f>IF('[1]Hoja de pedidos'!$D140&gt;0,'[1]Hoja de pedidos'!C140,"")</f>
        <v>01-1751</v>
      </c>
      <c r="B138" s="144" t="str">
        <f>IF('[1]Hoja de pedidos'!$D140&gt;0,'[1]Hoja de pedidos'!D140,"")</f>
        <v>TXPATP040A001</v>
      </c>
      <c r="C138" s="144" t="str">
        <f>IF('[1]Hoja de pedidos'!$D140&gt;0,'[1]Hoja de pedidos'!E140,"")</f>
        <v>PEPSICO ALIMENTOS, S.C.A.</v>
      </c>
      <c r="D138" s="144" t="str">
        <f>IF('[1]Hoja de pedidos'!$D140&gt;0,'[1]Hoja de pedidos'!F140,"")</f>
        <v xml:space="preserve">LAMINACIÓN IMPRESA TORTILLITAS PICANTE 190g </v>
      </c>
      <c r="E138" s="144" t="str">
        <f>IF('[1]Hoja de pedidos'!$D140&gt;0,'[1]Hoja de pedidos'!G140,"")</f>
        <v>CX</v>
      </c>
      <c r="F138" s="144" t="str">
        <f>IF('[1]Hoja de pedidos'!$D140&gt;0,'[1]Hoja de pedidos'!H140,"")</f>
        <v>LAMINACION</v>
      </c>
    </row>
    <row r="139" spans="1:6" x14ac:dyDescent="0.25">
      <c r="A139" s="144" t="str">
        <f>IF('[1]Hoja de pedidos'!$D141&gt;0,'[1]Hoja de pedidos'!C141,"")</f>
        <v>01-1741</v>
      </c>
      <c r="B139" s="144" t="str">
        <f>IF('[1]Hoja de pedidos'!$D141&gt;0,'[1]Hoja de pedidos'!D141,"")</f>
        <v>TMCLGL088A001</v>
      </c>
      <c r="C139" s="144" t="str">
        <f>IF('[1]Hoja de pedidos'!$D141&gt;0,'[1]Hoja de pedidos'!E141,"")</f>
        <v>CELOVEN, C.A.</v>
      </c>
      <c r="D139" s="144" t="str">
        <f>IF('[1]Hoja de pedidos'!$D141&gt;0,'[1]Hoja de pedidos'!F141,"")</f>
        <v>LAMINACION IMPRESA DECOCEL DISEÑO GOL</v>
      </c>
      <c r="E139" s="144" t="str">
        <f>IF('[1]Hoja de pedidos'!$D141&gt;0,'[1]Hoja de pedidos'!G141,"")</f>
        <v>MCL</v>
      </c>
      <c r="F139" s="144" t="str">
        <f>IF('[1]Hoja de pedidos'!$D141&gt;0,'[1]Hoja de pedidos'!H141,"")</f>
        <v>LAMINACION</v>
      </c>
    </row>
    <row r="140" spans="1:6" x14ac:dyDescent="0.25">
      <c r="A140" s="144" t="str">
        <f>IF('[1]Hoja de pedidos'!$D142&gt;0,'[1]Hoja de pedidos'!C142,"")</f>
        <v>01-1752</v>
      </c>
      <c r="B140" s="144" t="str">
        <f>IF('[1]Hoja de pedidos'!$D142&gt;0,'[1]Hoja de pedidos'!D142,"")</f>
        <v>TXSPMP042A001</v>
      </c>
      <c r="C140" s="144" t="str">
        <f>IF('[1]Hoja de pedidos'!$D142&gt;0,'[1]Hoja de pedidos'!E142,"")</f>
        <v>C.A. SUCESORA DE JOSE PUIG &amp; CIA</v>
      </c>
      <c r="D140" s="144" t="str">
        <f>IF('[1]Hoja de pedidos'!$D142&gt;0,'[1]Hoja de pedidos'!F142,"")</f>
        <v>LAMINACION IMPRESA MARIA PUIG SELECTA 250g</v>
      </c>
      <c r="E140" s="144" t="str">
        <f>IF('[1]Hoja de pedidos'!$D142&gt;0,'[1]Hoja de pedidos'!G142,"")</f>
        <v>CX</v>
      </c>
      <c r="F140" s="144" t="str">
        <f>IF('[1]Hoja de pedidos'!$D142&gt;0,'[1]Hoja de pedidos'!H142,"")</f>
        <v>LAMINACION</v>
      </c>
    </row>
    <row r="141" spans="1:6" x14ac:dyDescent="0.25">
      <c r="A141" s="144" t="str">
        <f>IF('[1]Hoja de pedidos'!$D143&gt;0,'[1]Hoja de pedidos'!C143,"")</f>
        <v>01-1987</v>
      </c>
      <c r="B141" s="144" t="str">
        <f>IF('[1]Hoja de pedidos'!$D143&gt;0,'[1]Hoja de pedidos'!D143,"")</f>
        <v>TXSPKV039A001</v>
      </c>
      <c r="C141" s="144" t="str">
        <f>IF('[1]Hoja de pedidos'!$D143&gt;0,'[1]Hoja de pedidos'!E143,"")</f>
        <v>C.A. SUCESORA DE JOSE PUIG &amp; CIA</v>
      </c>
      <c r="D141" s="144" t="str">
        <f>IF('[1]Hoja de pedidos'!$D143&gt;0,'[1]Hoja de pedidos'!F143,"")</f>
        <v>LAMINACION IMPRESA KATY VAINILLA 32g</v>
      </c>
      <c r="E141" s="144" t="str">
        <f>IF('[1]Hoja de pedidos'!$D143&gt;0,'[1]Hoja de pedidos'!G143,"")</f>
        <v>CX</v>
      </c>
      <c r="F141" s="144" t="str">
        <f>IF('[1]Hoja de pedidos'!$D143&gt;0,'[1]Hoja de pedidos'!H143,"")</f>
        <v>LAMINACION</v>
      </c>
    </row>
    <row r="142" spans="1:6" x14ac:dyDescent="0.25">
      <c r="A142" s="144" t="str">
        <f>IF('[1]Hoja de pedidos'!$D144&gt;0,'[1]Hoja de pedidos'!C144,"")</f>
        <v>01-1986</v>
      </c>
      <c r="B142" s="144" t="str">
        <f>IF('[1]Hoja de pedidos'!$D144&gt;0,'[1]Hoja de pedidos'!D144,"")</f>
        <v>TXSPMM048A001</v>
      </c>
      <c r="C142" s="144" t="str">
        <f>IF('[1]Hoja de pedidos'!$D144&gt;0,'[1]Hoja de pedidos'!E144,"")</f>
        <v>C.A. SUCESORA DE JOSE PUIG &amp; CIA</v>
      </c>
      <c r="D142" s="144" t="str">
        <f>IF('[1]Hoja de pedidos'!$D144&gt;0,'[1]Hoja de pedidos'!F144,"")</f>
        <v>LAMINACION IMPRESA MINI MARIA 200g</v>
      </c>
      <c r="E142" s="144" t="str">
        <f>IF('[1]Hoja de pedidos'!$D144&gt;0,'[1]Hoja de pedidos'!G144,"")</f>
        <v>CX</v>
      </c>
      <c r="F142" s="144" t="str">
        <f>IF('[1]Hoja de pedidos'!$D144&gt;0,'[1]Hoja de pedidos'!H144,"")</f>
        <v>LAMINACION</v>
      </c>
    </row>
    <row r="143" spans="1:6" x14ac:dyDescent="0.25">
      <c r="A143" s="144" t="str">
        <f>IF('[1]Hoja de pedidos'!$D145&gt;0,'[1]Hoja de pedidos'!C145,"")</f>
        <v>32-005934</v>
      </c>
      <c r="B143" s="144" t="str">
        <f>IF('[1]Hoja de pedidos'!$D145&gt;0,'[1]Hoja de pedidos'!D145,"")</f>
        <v>TMARTD095B001</v>
      </c>
      <c r="C143" s="144" t="str">
        <f>IF('[1]Hoja de pedidos'!$D145&gt;0,'[1]Hoja de pedidos'!E145,"")</f>
        <v>ALFONZO RIVAS &amp; CIA, C.A.</v>
      </c>
      <c r="D143" s="144" t="str">
        <f>IF('[1]Hoja de pedidos'!$D145&gt;0,'[1]Hoja de pedidos'!F145,"")</f>
        <v>LAMINACIÓN IMPRESA TE LISTO DURAZNO 400 g.</v>
      </c>
      <c r="E143" s="144" t="str">
        <f>IF('[1]Hoja de pedidos'!$D145&gt;0,'[1]Hoja de pedidos'!G145,"")</f>
        <v>MCL</v>
      </c>
      <c r="F143" s="144" t="str">
        <f>IF('[1]Hoja de pedidos'!$D145&gt;0,'[1]Hoja de pedidos'!H145,"")</f>
        <v>LAMINACION</v>
      </c>
    </row>
    <row r="144" spans="1:6" x14ac:dyDescent="0.25">
      <c r="A144" s="144" t="str">
        <f>IF('[1]Hoja de pedidos'!$D146&gt;0,'[1]Hoja de pedidos'!C146,"")</f>
        <v>01-1969</v>
      </c>
      <c r="B144" s="144" t="str">
        <f>IF('[1]Hoja de pedidos'!$D146&gt;0,'[1]Hoja de pedidos'!D146,"")</f>
        <v>TMIALB0650001</v>
      </c>
      <c r="C144" s="144" t="str">
        <f>IF('[1]Hoja de pedidos'!$D146&gt;0,'[1]Hoja de pedidos'!E146,"")</f>
        <v>INDUSTRIA ALIMENTICIA NACIONAL DE CEREALES Y HARINAS C.A.</v>
      </c>
      <c r="D144" s="144" t="str">
        <f>IF('[1]Hoja de pedidos'!$D146&gt;0,'[1]Hoja de pedidos'!F146,"")</f>
        <v>LAMINACION LINER BLANCO SIN IMPRESIÓN</v>
      </c>
      <c r="E144" s="144" t="str">
        <f>IF('[1]Hoja de pedidos'!$D146&gt;0,'[1]Hoja de pedidos'!G146,"")</f>
        <v>MCL</v>
      </c>
      <c r="F144" s="144" t="str">
        <f>IF('[1]Hoja de pedidos'!$D146&gt;0,'[1]Hoja de pedidos'!H146,"")</f>
        <v>LAMINACION</v>
      </c>
    </row>
    <row r="145" spans="1:6" x14ac:dyDescent="0.25">
      <c r="A145" s="144" t="str">
        <f>IF('[1]Hoja de pedidos'!$D147&gt;0,'[1]Hoja de pedidos'!C147,"")</f>
        <v>01-1985</v>
      </c>
      <c r="B145" s="144" t="str">
        <f>IF('[1]Hoja de pedidos'!$D147&gt;0,'[1]Hoja de pedidos'!D147,"")</f>
        <v>TMAPYV112A002</v>
      </c>
      <c r="C145" s="144" t="str">
        <f>IF('[1]Hoja de pedidos'!$D147&gt;0,'[1]Hoja de pedidos'!E147,"")</f>
        <v>ALIMENTOS POLAR COMERCIAL, C.A.</v>
      </c>
      <c r="D145" s="144" t="str">
        <f>IF('[1]Hoja de pedidos'!$D147&gt;0,'[1]Hoja de pedidos'!F147,"")</f>
        <v>ETIQUETA MI GURT FRESA CAMBUR 125 g</v>
      </c>
      <c r="E145" s="144" t="str">
        <f>IF('[1]Hoja de pedidos'!$D147&gt;0,'[1]Hoja de pedidos'!G147,"")</f>
        <v>MCL</v>
      </c>
      <c r="F145" s="144" t="str">
        <f>IF('[1]Hoja de pedidos'!$D147&gt;0,'[1]Hoja de pedidos'!H147,"")</f>
        <v>LAMINACION</v>
      </c>
    </row>
    <row r="146" spans="1:6" x14ac:dyDescent="0.25">
      <c r="A146" s="144" t="str">
        <f>IF('[1]Hoja de pedidos'!$D148&gt;0,'[1]Hoja de pedidos'!C148,"")</f>
        <v>32-005938</v>
      </c>
      <c r="B146" s="144" t="str">
        <f>IF('[1]Hoja de pedidos'!$D148&gt;0,'[1]Hoja de pedidos'!D148,"")</f>
        <v>TXUACM023A001</v>
      </c>
      <c r="C146" s="144" t="str">
        <f>IF('[1]Hoja de pedidos'!$D148&gt;0,'[1]Hoja de pedidos'!E148,"")</f>
        <v>UNILEVER  ANDINA  VENEZUELA, S.A.</v>
      </c>
      <c r="D146" s="144" t="str">
        <f>IF('[1]Hoja de pedidos'!$D148&gt;0,'[1]Hoja de pedidos'!F148,"")</f>
        <v>ENVOLTORIO IMPRESO HELADOS CHOCOLITO MAX 80ml</v>
      </c>
      <c r="E146" s="144" t="str">
        <f>IF('[1]Hoja de pedidos'!$D148&gt;0,'[1]Hoja de pedidos'!G148,"")</f>
        <v>CX</v>
      </c>
      <c r="F146" s="144" t="str">
        <f>IF('[1]Hoja de pedidos'!$D148&gt;0,'[1]Hoja de pedidos'!H148,"")</f>
        <v>CORTE</v>
      </c>
    </row>
    <row r="147" spans="1:6" x14ac:dyDescent="0.25">
      <c r="A147" s="144" t="str">
        <f>IF('[1]Hoja de pedidos'!$D149&gt;0,'[1]Hoja de pedidos'!C149,"")</f>
        <v>32-005891</v>
      </c>
      <c r="B147" s="144" t="str">
        <f>IF('[1]Hoja de pedidos'!$D149&gt;0,'[1]Hoja de pedidos'!D149,"")</f>
        <v>TMAJBF110A001</v>
      </c>
      <c r="C147" s="144" t="str">
        <f>IF('[1]Hoja de pedidos'!$D149&gt;0,'[1]Hoja de pedidos'!E149,"")</f>
        <v>ALIMENTOS DEL JARDIN C.A.</v>
      </c>
      <c r="D147" s="144" t="str">
        <f>IF('[1]Hoja de pedidos'!$D149&gt;0,'[1]Hoja de pedidos'!F149,"")</f>
        <v>LAMINACION IMPRESA BEBIDA FRUXI LIFE FRESA 30g</v>
      </c>
      <c r="E147" s="144" t="str">
        <f>IF('[1]Hoja de pedidos'!$D149&gt;0,'[1]Hoja de pedidos'!G149,"")</f>
        <v>MCL</v>
      </c>
      <c r="F147" s="144" t="str">
        <f>IF('[1]Hoja de pedidos'!$D149&gt;0,'[1]Hoja de pedidos'!H149,"")</f>
        <v>LAMINACION</v>
      </c>
    </row>
    <row r="148" spans="1:6" x14ac:dyDescent="0.25">
      <c r="A148" s="144" t="str">
        <f>IF('[1]Hoja de pedidos'!$D150&gt;0,'[1]Hoja de pedidos'!C150,"")</f>
        <v>32-005903</v>
      </c>
      <c r="B148" s="144" t="str">
        <f>IF('[1]Hoja de pedidos'!$D150&gt;0,'[1]Hoja de pedidos'!D150,"")</f>
        <v>TXABFA065A001</v>
      </c>
      <c r="C148" s="144" t="str">
        <f>IF('[1]Hoja de pedidos'!$D150&gt;0,'[1]Hoja de pedidos'!E150,"")</f>
        <v>ALIMENTOS BOTALON, C.A.</v>
      </c>
      <c r="D148" s="144" t="str">
        <f>IF('[1]Hoja de pedidos'!$D150&gt;0,'[1]Hoja de pedidos'!F150,"")</f>
        <v>LAMINACION IMPRESA CAFÉ MOLIDO GOURMET FLOR DE ARAUCA 500g</v>
      </c>
      <c r="E148" s="144" t="str">
        <f>IF('[1]Hoja de pedidos'!$D150&gt;0,'[1]Hoja de pedidos'!G150,"")</f>
        <v>CX</v>
      </c>
      <c r="F148" s="144" t="str">
        <f>IF('[1]Hoja de pedidos'!$D150&gt;0,'[1]Hoja de pedidos'!H150,"")</f>
        <v>LAMINACION</v>
      </c>
    </row>
    <row r="149" spans="1:6" x14ac:dyDescent="0.25">
      <c r="A149" s="144" t="str">
        <f>IF('[1]Hoja de pedidos'!$D151&gt;0,'[1]Hoja de pedidos'!C151,"")</f>
        <v>01-1965</v>
      </c>
      <c r="B149" s="144" t="str">
        <f>IF('[1]Hoja de pedidos'!$D151&gt;0,'[1]Hoja de pedidos'!D151,"")</f>
        <v>TMAPLD149A001</v>
      </c>
      <c r="C149" s="144" t="str">
        <f>IF('[1]Hoja de pedidos'!$D151&gt;0,'[1]Hoja de pedidos'!E151,"")</f>
        <v>ALIMENTOS POLAR COMERCIAL, C.A.</v>
      </c>
      <c r="D149" s="144" t="str">
        <f>IF('[1]Hoja de pedidos'!$D151&gt;0,'[1]Hoja de pedidos'!F151,"")</f>
        <v>LAMINACION IMPRESA ICE TEA DURAZNO 1750g</v>
      </c>
      <c r="E149" s="144" t="str">
        <f>IF('[1]Hoja de pedidos'!$D151&gt;0,'[1]Hoja de pedidos'!G151,"")</f>
        <v>MCL</v>
      </c>
      <c r="F149" s="144" t="str">
        <f>IF('[1]Hoja de pedidos'!$D151&gt;0,'[1]Hoja de pedidos'!H151,"")</f>
        <v>LAMINACION</v>
      </c>
    </row>
    <row r="150" spans="1:6" x14ac:dyDescent="0.25">
      <c r="A150" s="144" t="str">
        <f>IF('[1]Hoja de pedidos'!$D152&gt;0,'[1]Hoja de pedidos'!C152,"")</f>
        <v>01-1942</v>
      </c>
      <c r="B150" s="144" t="str">
        <f>IF('[1]Hoja de pedidos'!$D152&gt;0,'[1]Hoja de pedidos'!D152,"")</f>
        <v>TXSPSP028A001</v>
      </c>
      <c r="C150" s="144" t="str">
        <f>IF('[1]Hoja de pedidos'!$D152&gt;0,'[1]Hoja de pedidos'!E152,"")</f>
        <v>C.A. SUCESORA DE JOSE PUIG &amp; CIA</v>
      </c>
      <c r="D150" s="144" t="str">
        <f>IF('[1]Hoja de pedidos'!$D152&gt;0,'[1]Hoja de pedidos'!F152,"")</f>
        <v>ENVOLTORIO EXTERNO IMPRESO SODA PUIG 240 g.</v>
      </c>
      <c r="E150" s="144" t="str">
        <f>IF('[1]Hoja de pedidos'!$D152&gt;0,'[1]Hoja de pedidos'!G152,"")</f>
        <v>CX</v>
      </c>
      <c r="F150" s="144" t="str">
        <f>IF('[1]Hoja de pedidos'!$D152&gt;0,'[1]Hoja de pedidos'!H152,"")</f>
        <v>CORTE</v>
      </c>
    </row>
    <row r="151" spans="1:6" x14ac:dyDescent="0.25">
      <c r="A151" s="144" t="str">
        <f>IF('[1]Hoja de pedidos'!$D153&gt;0,'[1]Hoja de pedidos'!C153,"")</f>
        <v>01-1955</v>
      </c>
      <c r="B151" s="144" t="str">
        <f>IF('[1]Hoja de pedidos'!$D153&gt;0,'[1]Hoja de pedidos'!D153,"")</f>
        <v>TXPANP040A001</v>
      </c>
      <c r="C151" s="144" t="str">
        <f>IF('[1]Hoja de pedidos'!$D153&gt;0,'[1]Hoja de pedidos'!E153,"")</f>
        <v>PEPSICO ALIMENTOS, S.C.A.</v>
      </c>
      <c r="D151" s="144" t="str">
        <f>IF('[1]Hoja de pedidos'!$D153&gt;0,'[1]Hoja de pedidos'!F153,"")</f>
        <v>LAMINACION IMPRESA NATUCHIPS PLATANITOS 80g</v>
      </c>
      <c r="E151" s="144" t="str">
        <f>IF('[1]Hoja de pedidos'!$D153&gt;0,'[1]Hoja de pedidos'!G153,"")</f>
        <v>CX</v>
      </c>
      <c r="F151" s="144" t="str">
        <f>IF('[1]Hoja de pedidos'!$D153&gt;0,'[1]Hoja de pedidos'!H153,"")</f>
        <v>LAMINACION</v>
      </c>
    </row>
    <row r="152" spans="1:6" x14ac:dyDescent="0.25">
      <c r="A152" s="144" t="str">
        <f>IF('[1]Hoja de pedidos'!$D154&gt;0,'[1]Hoja de pedidos'!C154,"")</f>
        <v>32-005941</v>
      </c>
      <c r="B152" s="144" t="str">
        <f>IF('[1]Hoja de pedidos'!$D154&gt;0,'[1]Hoja de pedidos'!D154,"")</f>
        <v>TMARMZ044C001</v>
      </c>
      <c r="C152" s="144" t="str">
        <f>IF('[1]Hoja de pedidos'!$D154&gt;0,'[1]Hoja de pedidos'!E154,"")</f>
        <v>ALFONZO RIVAS &amp; CIA, C.A.</v>
      </c>
      <c r="D152" s="144" t="str">
        <f>IF('[1]Hoja de pedidos'!$D154&gt;0,'[1]Hoja de pedidos'!F154,"")</f>
        <v>LAMINACION IMPRESA MAIZINA 800g</v>
      </c>
      <c r="E152" s="144" t="str">
        <f>IF('[1]Hoja de pedidos'!$D154&gt;0,'[1]Hoja de pedidos'!G154,"")</f>
        <v>MCL</v>
      </c>
      <c r="F152" s="144" t="str">
        <f>IF('[1]Hoja de pedidos'!$D154&gt;0,'[1]Hoja de pedidos'!H154,"")</f>
        <v>LAMINACION</v>
      </c>
    </row>
    <row r="153" spans="1:6" x14ac:dyDescent="0.25">
      <c r="A153" s="144" t="str">
        <f>IF('[1]Hoja de pedidos'!$D155&gt;0,'[1]Hoja de pedidos'!C155,"")</f>
        <v>01-1981</v>
      </c>
      <c r="B153" s="144" t="str">
        <f>IF('[1]Hoja de pedidos'!$D155&gt;0,'[1]Hoja de pedidos'!D155,"")</f>
        <v>TMTTGP199A001</v>
      </c>
      <c r="C153" s="144" t="str">
        <f>IF('[1]Hoja de pedidos'!$D155&gt;0,'[1]Hoja de pedidos'!E155,"")</f>
        <v xml:space="preserve">INDUSTRIAS DE TAPAS TAIME, C.A </v>
      </c>
      <c r="D153" s="144" t="str">
        <f>IF('[1]Hoja de pedidos'!$D155&gt;0,'[1]Hoja de pedidos'!F155,"")</f>
        <v>LINNER MTP  IMPRESO GARANTIA DE PUREZA</v>
      </c>
      <c r="E153" s="144" t="str">
        <f>IF('[1]Hoja de pedidos'!$D155&gt;0,'[1]Hoja de pedidos'!G155,"")</f>
        <v>MCL</v>
      </c>
      <c r="F153" s="144" t="str">
        <f>IF('[1]Hoja de pedidos'!$D155&gt;0,'[1]Hoja de pedidos'!H155,"")</f>
        <v>LAMINACION</v>
      </c>
    </row>
    <row r="154" spans="1:6" x14ac:dyDescent="0.25">
      <c r="A154" s="144" t="str">
        <f>IF('[1]Hoja de pedidos'!$D156&gt;0,'[1]Hoja de pedidos'!C156,"")</f>
        <v>01-1989</v>
      </c>
      <c r="B154" s="144" t="str">
        <f>IF('[1]Hoja de pedidos'!$D156&gt;0,'[1]Hoja de pedidos'!D156,"")</f>
        <v>TMAPAL1190010</v>
      </c>
      <c r="C154" s="144" t="str">
        <f>IF('[1]Hoja de pedidos'!$D156&gt;0,'[1]Hoja de pedidos'!E156,"")</f>
        <v>ALIMENTOS POLAR COMERCIAL, C.A.</v>
      </c>
      <c r="D154" s="144" t="str">
        <f>IF('[1]Hoja de pedidos'!$D156&gt;0,'[1]Hoja de pedidos'!F156,"")</f>
        <v>ALUMINIO LAMINADO SIN IMPRESIÓN</v>
      </c>
      <c r="E154" s="144" t="str">
        <f>IF('[1]Hoja de pedidos'!$D156&gt;0,'[1]Hoja de pedidos'!G156,"")</f>
        <v>MCL</v>
      </c>
      <c r="F154" s="144" t="str">
        <f>IF('[1]Hoja de pedidos'!$D156&gt;0,'[1]Hoja de pedidos'!H156,"")</f>
        <v>LAMINACION</v>
      </c>
    </row>
    <row r="155" spans="1:6" x14ac:dyDescent="0.25">
      <c r="A155" s="144" t="str">
        <f>IF('[1]Hoja de pedidos'!$D157&gt;0,'[1]Hoja de pedidos'!C157,"")</f>
        <v>01-1988</v>
      </c>
      <c r="B155" s="144" t="str">
        <f>IF('[1]Hoja de pedidos'!$D157&gt;0,'[1]Hoja de pedidos'!D157,"")</f>
        <v>TMAWAA064A002</v>
      </c>
      <c r="C155" s="144" t="str">
        <f>IF('[1]Hoja de pedidos'!$D157&gt;0,'[1]Hoja de pedidos'!E157,"")</f>
        <v>ALUM-WARE PRODUCTOS DE ALUMINIO C.A.</v>
      </c>
      <c r="D155" s="144" t="str">
        <f>IF('[1]Hoja de pedidos'!$D157&gt;0,'[1]Hoja de pedidos'!F157,"")</f>
        <v>POLYPOUCH IMPRESO ANTIGRASO ALUM-WARE</v>
      </c>
      <c r="E155" s="144" t="str">
        <f>IF('[1]Hoja de pedidos'!$D157&gt;0,'[1]Hoja de pedidos'!G157,"")</f>
        <v>MCL</v>
      </c>
      <c r="F155" s="144" t="str">
        <f>IF('[1]Hoja de pedidos'!$D157&gt;0,'[1]Hoja de pedidos'!H157,"")</f>
        <v>LAMINACION</v>
      </c>
    </row>
    <row r="156" spans="1:6" x14ac:dyDescent="0.25">
      <c r="A156" s="144" t="str">
        <f>IF('[1]Hoja de pedidos'!$D158&gt;0,'[1]Hoja de pedidos'!C158,"")</f>
        <v>01-1990</v>
      </c>
      <c r="B156" s="144" t="str">
        <f>IF('[1]Hoja de pedidos'!$D158&gt;0,'[1]Hoja de pedidos'!D158,"")</f>
        <v>TMDDFT0800001</v>
      </c>
      <c r="C156" s="144" t="str">
        <f>IF('[1]Hoja de pedidos'!$D158&gt;0,'[1]Hoja de pedidos'!E158,"")</f>
        <v>COMERCIALIZADORA Y DISTRIBUIDORA D.D. &amp; D, C.A.</v>
      </c>
      <c r="D156" s="144" t="str">
        <f>IF('[1]Hoja de pedidos'!$D158&gt;0,'[1]Hoja de pedidos'!F158,"")</f>
        <v>FILM TRANSPARENTE SIN IMPRESIÓN</v>
      </c>
      <c r="E156" s="144" t="str">
        <f>IF('[1]Hoja de pedidos'!$D158&gt;0,'[1]Hoja de pedidos'!G158,"")</f>
        <v>MCL</v>
      </c>
      <c r="F156" s="144" t="str">
        <f>IF('[1]Hoja de pedidos'!$D158&gt;0,'[1]Hoja de pedidos'!H158,"")</f>
        <v>CORTE</v>
      </c>
    </row>
    <row r="157" spans="1:6" x14ac:dyDescent="0.25">
      <c r="A157" s="144" t="str">
        <f>IF('[1]Hoja de pedidos'!$D159&gt;0,'[1]Hoja de pedidos'!C159,"")</f>
        <v>01-1991</v>
      </c>
      <c r="B157" s="144" t="str">
        <f>IF('[1]Hoja de pedidos'!$D159&gt;0,'[1]Hoja de pedidos'!D159,"")</f>
        <v>TMCPAM045A001</v>
      </c>
      <c r="C157" s="144" t="str">
        <f>IF('[1]Hoja de pedidos'!$D159&gt;0,'[1]Hoja de pedidos'!E159,"")</f>
        <v>CENTRAL EL PALMAR S.A.</v>
      </c>
      <c r="D157" s="144" t="str">
        <f>IF('[1]Hoja de pedidos'!$D159&gt;0,'[1]Hoja de pedidos'!F159,"")</f>
        <v>POLYPOUCH IMPRESO MONTALBAN - MONTALBAN 4 g</v>
      </c>
      <c r="E157" s="144" t="str">
        <f>IF('[1]Hoja de pedidos'!$D159&gt;0,'[1]Hoja de pedidos'!G159,"")</f>
        <v>MCL</v>
      </c>
      <c r="F157" s="144" t="str">
        <f>IF('[1]Hoja de pedidos'!$D159&gt;0,'[1]Hoja de pedidos'!H159,"")</f>
        <v>LAMINACION</v>
      </c>
    </row>
    <row r="158" spans="1:6" x14ac:dyDescent="0.25">
      <c r="A158" s="144" t="str">
        <f>IF('[1]Hoja de pedidos'!$D160&gt;0,'[1]Hoja de pedidos'!C160,"")</f>
        <v>01-1994</v>
      </c>
      <c r="B158" s="144" t="str">
        <f>IF('[1]Hoja de pedidos'!$D160&gt;0,'[1]Hoja de pedidos'!D160,"")</f>
        <v>TXAMBK031A001</v>
      </c>
      <c r="C158" s="144" t="str">
        <f>IF('[1]Hoja de pedidos'!$D160&gt;0,'[1]Hoja de pedidos'!E160,"")</f>
        <v>ALIMENTOS MUNCHY, C.A.</v>
      </c>
      <c r="D158" s="144" t="str">
        <f>IF('[1]Hoja de pedidos'!$D160&gt;0,'[1]Hoja de pedidos'!F160,"")</f>
        <v>LAMINACION IMPRESA BOLI KRUNCH 85g</v>
      </c>
      <c r="E158" s="144" t="str">
        <f>IF('[1]Hoja de pedidos'!$D160&gt;0,'[1]Hoja de pedidos'!G160,"")</f>
        <v>CX</v>
      </c>
      <c r="F158" s="144" t="str">
        <f>IF('[1]Hoja de pedidos'!$D160&gt;0,'[1]Hoja de pedidos'!H160,"")</f>
        <v>LAMINACION</v>
      </c>
    </row>
    <row r="159" spans="1:6" x14ac:dyDescent="0.25">
      <c r="A159" s="144" t="str">
        <f>IF('[1]Hoja de pedidos'!$D161&gt;0,'[1]Hoja de pedidos'!C161,"")</f>
        <v>01-1993</v>
      </c>
      <c r="B159" s="144" t="str">
        <f>IF('[1]Hoja de pedidos'!$D161&gt;0,'[1]Hoja de pedidos'!D161,"")</f>
        <v>TXAMKE031B001</v>
      </c>
      <c r="C159" s="144" t="str">
        <f>IF('[1]Hoja de pedidos'!$D161&gt;0,'[1]Hoja de pedidos'!E161,"")</f>
        <v>ALIMENTOS MUNCHY, C.A.</v>
      </c>
      <c r="D159" s="144" t="str">
        <f>IF('[1]Hoja de pedidos'!$D161&gt;0,'[1]Hoja de pedidos'!F161,"")</f>
        <v>LAMINACION IMPRESA KESITOS 85 g</v>
      </c>
      <c r="E159" s="144" t="str">
        <f>IF('[1]Hoja de pedidos'!$D161&gt;0,'[1]Hoja de pedidos'!G161,"")</f>
        <v>CX</v>
      </c>
      <c r="F159" s="144" t="str">
        <f>IF('[1]Hoja de pedidos'!$D161&gt;0,'[1]Hoja de pedidos'!H161,"")</f>
        <v>LAMINACION</v>
      </c>
    </row>
    <row r="160" spans="1:6" x14ac:dyDescent="0.25">
      <c r="A160" s="144" t="str">
        <f>IF('[1]Hoja de pedidos'!$D162&gt;0,'[1]Hoja de pedidos'!C162,"")</f>
        <v>01-1995</v>
      </c>
      <c r="B160" s="144" t="str">
        <f>IF('[1]Hoja de pedidos'!$D162&gt;0,'[1]Hoja de pedidos'!D162,"")</f>
        <v>TXPARQ040A001</v>
      </c>
      <c r="C160" s="144" t="str">
        <f>IF('[1]Hoja de pedidos'!$D162&gt;0,'[1]Hoja de pedidos'!E162,"")</f>
        <v>PEPSICO ALIMENTOS, S.C.A.</v>
      </c>
      <c r="D160" s="144" t="str">
        <f>IF('[1]Hoja de pedidos'!$D162&gt;0,'[1]Hoja de pedidos'!F162,"")</f>
        <v>LAMINACION IMPRESA ROSQUIS 35g</v>
      </c>
      <c r="E160" s="144" t="str">
        <f>IF('[1]Hoja de pedidos'!$D162&gt;0,'[1]Hoja de pedidos'!G162,"")</f>
        <v>CX</v>
      </c>
      <c r="F160" s="144" t="str">
        <f>IF('[1]Hoja de pedidos'!$D162&gt;0,'[1]Hoja de pedidos'!H162,"")</f>
        <v>LAMINACION</v>
      </c>
    </row>
    <row r="161" spans="1:6" x14ac:dyDescent="0.25">
      <c r="A161" s="144" t="str">
        <f>IF('[1]Hoja de pedidos'!$D163&gt;0,'[1]Hoja de pedidos'!C163,"")</f>
        <v>01-1996</v>
      </c>
      <c r="B161" s="144" t="str">
        <f>IF('[1]Hoja de pedidos'!$D163&gt;0,'[1]Hoja de pedidos'!D163,"")</f>
        <v>TXPANP040A001</v>
      </c>
      <c r="C161" s="144" t="str">
        <f>IF('[1]Hoja de pedidos'!$D163&gt;0,'[1]Hoja de pedidos'!E163,"")</f>
        <v>PEPSICO ALIMENTOS, S.C.A.</v>
      </c>
      <c r="D161" s="144" t="str">
        <f>IF('[1]Hoja de pedidos'!$D163&gt;0,'[1]Hoja de pedidos'!F163,"")</f>
        <v>LAMINACION IMPRESA NATUCHIPS PLATANITOS 80g</v>
      </c>
      <c r="E161" s="144" t="str">
        <f>IF('[1]Hoja de pedidos'!$D163&gt;0,'[1]Hoja de pedidos'!G163,"")</f>
        <v>CX</v>
      </c>
      <c r="F161" s="144" t="str">
        <f>IF('[1]Hoja de pedidos'!$D163&gt;0,'[1]Hoja de pedidos'!H163,"")</f>
        <v>LAMINACION</v>
      </c>
    </row>
    <row r="162" spans="1:6" x14ac:dyDescent="0.25">
      <c r="A162" s="144" t="str">
        <f>IF('[1]Hoja de pedidos'!$D164&gt;0,'[1]Hoja de pedidos'!C164,"")</f>
        <v>01-2004</v>
      </c>
      <c r="B162" s="144" t="str">
        <f>IF('[1]Hoja de pedidos'!$D164&gt;0,'[1]Hoja de pedidos'!D164,"")</f>
        <v>TMDDFT0800001</v>
      </c>
      <c r="C162" s="144" t="str">
        <f>IF('[1]Hoja de pedidos'!$D164&gt;0,'[1]Hoja de pedidos'!E164,"")</f>
        <v>COMERCIALIZADORA Y DISTRIBUIDORA D.D. &amp; D, C.A.</v>
      </c>
      <c r="D162" s="144" t="str">
        <f>IF('[1]Hoja de pedidos'!$D164&gt;0,'[1]Hoja de pedidos'!F164,"")</f>
        <v>FILM TRANSPARENTE SIN IMPRESIÓN</v>
      </c>
      <c r="E162" s="144" t="str">
        <f>IF('[1]Hoja de pedidos'!$D164&gt;0,'[1]Hoja de pedidos'!G164,"")</f>
        <v>MCL</v>
      </c>
      <c r="F162" s="144" t="str">
        <f>IF('[1]Hoja de pedidos'!$D164&gt;0,'[1]Hoja de pedidos'!H164,"")</f>
        <v>CORTE</v>
      </c>
    </row>
    <row r="163" spans="1:6" x14ac:dyDescent="0.25">
      <c r="A163" s="144" t="str">
        <f>IF('[1]Hoja de pedidos'!$D165&gt;0,'[1]Hoja de pedidos'!C165,"")</f>
        <v>01-2003</v>
      </c>
      <c r="B163" s="144" t="str">
        <f>IF('[1]Hoja de pedidos'!$D165&gt;0,'[1]Hoja de pedidos'!D165,"")</f>
        <v>TMTTGP199A001</v>
      </c>
      <c r="C163" s="144" t="str">
        <f>IF('[1]Hoja de pedidos'!$D165&gt;0,'[1]Hoja de pedidos'!E165,"")</f>
        <v xml:space="preserve">INDUSTRIAS DE TAPAS TAIME, C.A </v>
      </c>
      <c r="D163" s="144" t="str">
        <f>IF('[1]Hoja de pedidos'!$D165&gt;0,'[1]Hoja de pedidos'!F165,"")</f>
        <v>LINNER MTP  IMPRESO GARANTIA DE PUREZA</v>
      </c>
      <c r="E163" s="144" t="str">
        <f>IF('[1]Hoja de pedidos'!$D165&gt;0,'[1]Hoja de pedidos'!G165,"")</f>
        <v>MCL</v>
      </c>
      <c r="F163" s="144" t="str">
        <f>IF('[1]Hoja de pedidos'!$D165&gt;0,'[1]Hoja de pedidos'!H165,"")</f>
        <v>LAMINACION</v>
      </c>
    </row>
    <row r="164" spans="1:6" x14ac:dyDescent="0.25">
      <c r="A164" s="144" t="str">
        <f>IF('[1]Hoja de pedidos'!$D166&gt;0,'[1]Hoja de pedidos'!C166,"")</f>
        <v>01-1998</v>
      </c>
      <c r="B164" s="144" t="str">
        <f>IF('[1]Hoja de pedidos'!$D166&gt;0,'[1]Hoja de pedidos'!D166,"")</f>
        <v>TXSPMP042A001</v>
      </c>
      <c r="C164" s="144" t="str">
        <f>IF('[1]Hoja de pedidos'!$D166&gt;0,'[1]Hoja de pedidos'!E166,"")</f>
        <v>C.A. SUCESORA DE JOSE PUIG &amp; CIA</v>
      </c>
      <c r="D164" s="144" t="str">
        <f>IF('[1]Hoja de pedidos'!$D166&gt;0,'[1]Hoja de pedidos'!F166,"")</f>
        <v>LAMINACION IMPRESA MARIA PUIG SELECTA 250g</v>
      </c>
      <c r="E164" s="144" t="str">
        <f>IF('[1]Hoja de pedidos'!$D166&gt;0,'[1]Hoja de pedidos'!G166,"")</f>
        <v>CX</v>
      </c>
      <c r="F164" s="144" t="str">
        <f>IF('[1]Hoja de pedidos'!$D166&gt;0,'[1]Hoja de pedidos'!H166,"")</f>
        <v>LAMINACION</v>
      </c>
    </row>
    <row r="165" spans="1:6" x14ac:dyDescent="0.25">
      <c r="A165" s="144" t="str">
        <f>IF('[1]Hoja de pedidos'!$D167&gt;0,'[1]Hoja de pedidos'!C167,"")</f>
        <v>01-2001</v>
      </c>
      <c r="B165" s="144" t="str">
        <f>IF('[1]Hoja de pedidos'!$D167&gt;0,'[1]Hoja de pedidos'!D167,"")</f>
        <v>TXSPMM048A001</v>
      </c>
      <c r="C165" s="144" t="str">
        <f>IF('[1]Hoja de pedidos'!$D167&gt;0,'[1]Hoja de pedidos'!E167,"")</f>
        <v>C.A. SUCESORA DE JOSE PUIG &amp; CIA</v>
      </c>
      <c r="D165" s="144" t="str">
        <f>IF('[1]Hoja de pedidos'!$D167&gt;0,'[1]Hoja de pedidos'!F167,"")</f>
        <v>LAMINACION IMPRESA MINI MARIA 200g</v>
      </c>
      <c r="E165" s="144" t="str">
        <f>IF('[1]Hoja de pedidos'!$D167&gt;0,'[1]Hoja de pedidos'!G167,"")</f>
        <v>CX</v>
      </c>
      <c r="F165" s="144" t="str">
        <f>IF('[1]Hoja de pedidos'!$D167&gt;0,'[1]Hoja de pedidos'!H167,"")</f>
        <v>LAMINACION</v>
      </c>
    </row>
    <row r="166" spans="1:6" x14ac:dyDescent="0.25">
      <c r="A166" s="144" t="str">
        <f>IF('[1]Hoja de pedidos'!$D168&gt;0,'[1]Hoja de pedidos'!C168,"")</f>
        <v>01-2000</v>
      </c>
      <c r="B166" s="144" t="str">
        <f>IF('[1]Hoja de pedidos'!$D168&gt;0,'[1]Hoja de pedidos'!D168,"")</f>
        <v>TXSPCC048A001</v>
      </c>
      <c r="C166" s="144" t="str">
        <f>IF('[1]Hoja de pedidos'!$D168&gt;0,'[1]Hoja de pedidos'!E168,"")</f>
        <v>C.A. SUCESORA DE JOSE PUIG &amp; CIA</v>
      </c>
      <c r="D166" s="144" t="str">
        <f>IF('[1]Hoja de pedidos'!$D168&gt;0,'[1]Hoja de pedidos'!F168,"")</f>
        <v>LAMINACION IMPRESA COOKY CHIPS 200g</v>
      </c>
      <c r="E166" s="144" t="str">
        <f>IF('[1]Hoja de pedidos'!$D168&gt;0,'[1]Hoja de pedidos'!G168,"")</f>
        <v>CX</v>
      </c>
      <c r="F166" s="144" t="str">
        <f>IF('[1]Hoja de pedidos'!$D168&gt;0,'[1]Hoja de pedidos'!H168,"")</f>
        <v>LAMINACION</v>
      </c>
    </row>
    <row r="167" spans="1:6" x14ac:dyDescent="0.25">
      <c r="A167" s="144" t="str">
        <f>IF('[1]Hoja de pedidos'!$D169&gt;0,'[1]Hoja de pedidos'!C169,"")</f>
        <v>01-1999</v>
      </c>
      <c r="B167" s="144" t="str">
        <f>IF('[1]Hoja de pedidos'!$D169&gt;0,'[1]Hoja de pedidos'!D169,"")</f>
        <v>TXSPGR049A001</v>
      </c>
      <c r="C167" s="144" t="str">
        <f>IF('[1]Hoja de pedidos'!$D169&gt;0,'[1]Hoja de pedidos'!E169,"")</f>
        <v>C.A. SUCESORA DE JOSE PUIG &amp; CIA</v>
      </c>
      <c r="D167" s="144" t="str">
        <f>IF('[1]Hoja de pedidos'!$D169&gt;0,'[1]Hoja de pedidos'!F169,"")</f>
        <v>LAMINACION IMPRESA REX 200g</v>
      </c>
      <c r="E167" s="144" t="str">
        <f>IF('[1]Hoja de pedidos'!$D169&gt;0,'[1]Hoja de pedidos'!G169,"")</f>
        <v>CX</v>
      </c>
      <c r="F167" s="144" t="str">
        <f>IF('[1]Hoja de pedidos'!$D169&gt;0,'[1]Hoja de pedidos'!H169,"")</f>
        <v>LAMINACION</v>
      </c>
    </row>
    <row r="168" spans="1:6" x14ac:dyDescent="0.25">
      <c r="A168" s="144" t="str">
        <f>IF('[1]Hoja de pedidos'!$D170&gt;0,'[1]Hoja de pedidos'!C170,"")</f>
        <v>32-005944</v>
      </c>
      <c r="B168" s="144" t="str">
        <f>IF('[1]Hoja de pedidos'!$D170&gt;0,'[1]Hoja de pedidos'!D170,"")</f>
        <v>TMARFD045A001</v>
      </c>
      <c r="C168" s="144" t="str">
        <f>IF('[1]Hoja de pedidos'!$D170&gt;0,'[1]Hoja de pedidos'!E170,"")</f>
        <v>ALFONZO RIVAS &amp; CIA, C.A.</v>
      </c>
      <c r="D168" s="144" t="str">
        <f>IF('[1]Hoja de pedidos'!$D170&gt;0,'[1]Hoja de pedidos'!F170,"")</f>
        <v>LAMINACION IMPRESA FLIPS DULCE DE LECHE 120g</v>
      </c>
      <c r="E168" s="144" t="str">
        <f>IF('[1]Hoja de pedidos'!$D170&gt;0,'[1]Hoja de pedidos'!G170,"")</f>
        <v>MCL</v>
      </c>
      <c r="F168" s="144" t="str">
        <f>IF('[1]Hoja de pedidos'!$D170&gt;0,'[1]Hoja de pedidos'!H170,"")</f>
        <v>LAMINACION</v>
      </c>
    </row>
    <row r="169" spans="1:6" x14ac:dyDescent="0.25">
      <c r="A169" s="144" t="str">
        <f>IF('[1]Hoja de pedidos'!$D171&gt;0,'[1]Hoja de pedidos'!C171,"")</f>
        <v>01-2005</v>
      </c>
      <c r="B169" s="144" t="str">
        <f>IF('[1]Hoja de pedidos'!$D171&gt;0,'[1]Hoja de pedidos'!D171,"")</f>
        <v>TMEIGP245A001</v>
      </c>
      <c r="C169" s="144" t="str">
        <f>IF('[1]Hoja de pedidos'!$D171&gt;0,'[1]Hoja de pedidos'!E171,"")</f>
        <v>ENVASES INDUSTRIALES DEL CENTRO C.A.</v>
      </c>
      <c r="D169" s="144" t="str">
        <f>IF('[1]Hoja de pedidos'!$D171&gt;0,'[1]Hoja de pedidos'!F171,"")</f>
        <v>LINER MTP IMP. GARANTIA DE PUREZA</v>
      </c>
      <c r="E169" s="144" t="str">
        <f>IF('[1]Hoja de pedidos'!$D171&gt;0,'[1]Hoja de pedidos'!G171,"")</f>
        <v>MCL</v>
      </c>
      <c r="F169" s="144" t="str">
        <f>IF('[1]Hoja de pedidos'!$D171&gt;0,'[1]Hoja de pedidos'!H171,"")</f>
        <v>CORTE</v>
      </c>
    </row>
    <row r="170" spans="1:6" x14ac:dyDescent="0.25">
      <c r="A170" s="144" t="str">
        <f>IF('[1]Hoja de pedidos'!$D172&gt;0,'[1]Hoja de pedidos'!C172,"")</f>
        <v>01-2012</v>
      </c>
      <c r="B170" s="144" t="str">
        <f>IF('[1]Hoja de pedidos'!$D172&gt;0,'[1]Hoja de pedidos'!D172,"")</f>
        <v>TXPAJQ040B001</v>
      </c>
      <c r="C170" s="144" t="str">
        <f>IF('[1]Hoja de pedidos'!$D172&gt;0,'[1]Hoja de pedidos'!E172,"")</f>
        <v>PEPSICO ALIMENTOS, S.C.A.</v>
      </c>
      <c r="D170" s="144" t="str">
        <f>IF('[1]Hoja de pedidos'!$D172&gt;0,'[1]Hoja de pedidos'!F172,"")</f>
        <v>LAMINACION IMPRESA PAPAS JACKS QUESO 100g</v>
      </c>
      <c r="E170" s="144" t="str">
        <f>IF('[1]Hoja de pedidos'!$D172&gt;0,'[1]Hoja de pedidos'!G172,"")</f>
        <v>CX</v>
      </c>
      <c r="F170" s="144" t="str">
        <f>IF('[1]Hoja de pedidos'!$D172&gt;0,'[1]Hoja de pedidos'!H172,"")</f>
        <v>LAMINACION</v>
      </c>
    </row>
    <row r="171" spans="1:6" x14ac:dyDescent="0.25">
      <c r="A171" s="144" t="str">
        <f>IF('[1]Hoja de pedidos'!$D173&gt;0,'[1]Hoja de pedidos'!C173,"")</f>
        <v>01-2013</v>
      </c>
      <c r="B171" s="144" t="str">
        <f>IF('[1]Hoja de pedidos'!$D173&gt;0,'[1]Hoja de pedidos'!D173,"")</f>
        <v>TXPAJS040B001</v>
      </c>
      <c r="C171" s="144" t="str">
        <f>IF('[1]Hoja de pedidos'!$D173&gt;0,'[1]Hoja de pedidos'!E173,"")</f>
        <v>PEPSICO ALIMENTOS, S.C.A.</v>
      </c>
      <c r="D171" s="144" t="str">
        <f>IF('[1]Hoja de pedidos'!$D173&gt;0,'[1]Hoja de pedidos'!F173,"")</f>
        <v>LAMINACION IMPRESA PAPAS JACKS  SAL 100 g</v>
      </c>
      <c r="E171" s="144" t="str">
        <f>IF('[1]Hoja de pedidos'!$D173&gt;0,'[1]Hoja de pedidos'!G173,"")</f>
        <v>CX</v>
      </c>
      <c r="F171" s="144" t="str">
        <f>IF('[1]Hoja de pedidos'!$D173&gt;0,'[1]Hoja de pedidos'!H173,"")</f>
        <v>LAMINACION</v>
      </c>
    </row>
    <row r="172" spans="1:6" x14ac:dyDescent="0.25">
      <c r="A172" s="144" t="str">
        <f>IF('[1]Hoja de pedidos'!$D174&gt;0,'[1]Hoja de pedidos'!C174,"")</f>
        <v>01-2006</v>
      </c>
      <c r="B172" s="144" t="str">
        <f>IF('[1]Hoja de pedidos'!$D174&gt;0,'[1]Hoja de pedidos'!D174,"")</f>
        <v>TXHMBC078A001</v>
      </c>
      <c r="C172" s="144" t="str">
        <f>IF('[1]Hoja de pedidos'!$D174&gt;0,'[1]Hoja de pedidos'!E174,"")</f>
        <v>H.M.D MEDICAL, C.A</v>
      </c>
      <c r="D172" s="144" t="str">
        <f>IF('[1]Hoja de pedidos'!$D174&gt;0,'[1]Hoja de pedidos'!F174,"")</f>
        <v xml:space="preserve">LAM IMP BIOSCRUB SOLUCION CLORHEXIDINA </v>
      </c>
      <c r="E172" s="144" t="str">
        <f>IF('[1]Hoja de pedidos'!$D174&gt;0,'[1]Hoja de pedidos'!G174,"")</f>
        <v>CX</v>
      </c>
      <c r="F172" s="144" t="str">
        <f>IF('[1]Hoja de pedidos'!$D174&gt;0,'[1]Hoja de pedidos'!H174,"")</f>
        <v>LAMINACION</v>
      </c>
    </row>
    <row r="173" spans="1:6" x14ac:dyDescent="0.25">
      <c r="A173" s="144" t="str">
        <f>IF('[1]Hoja de pedidos'!$D175&gt;0,'[1]Hoja de pedidos'!C175,"")</f>
        <v>01-2017</v>
      </c>
      <c r="B173" s="144" t="str">
        <f>IF('[1]Hoja de pedidos'!$D175&gt;0,'[1]Hoja de pedidos'!D175,"")</f>
        <v>TMCLPD073A001</v>
      </c>
      <c r="C173" s="144" t="str">
        <f>IF('[1]Hoja de pedidos'!$D175&gt;0,'[1]Hoja de pedidos'!E175,"")</f>
        <v>CELOVEN, C.A.</v>
      </c>
      <c r="D173" s="144" t="str">
        <f>IF('[1]Hoja de pedidos'!$D175&gt;0,'[1]Hoja de pedidos'!F175,"")</f>
        <v>POLYPOUCH SILICONADO DECOCEL 73 g</v>
      </c>
      <c r="E173" s="144" t="str">
        <f>IF('[1]Hoja de pedidos'!$D175&gt;0,'[1]Hoja de pedidos'!G175,"")</f>
        <v>MCL</v>
      </c>
      <c r="F173" s="144" t="str">
        <f>IF('[1]Hoja de pedidos'!$D175&gt;0,'[1]Hoja de pedidos'!H175,"")</f>
        <v>LAMINACION</v>
      </c>
    </row>
    <row r="174" spans="1:6" x14ac:dyDescent="0.25">
      <c r="A174" s="144" t="str">
        <f>IF('[1]Hoja de pedidos'!$D176&gt;0,'[1]Hoja de pedidos'!C176,"")</f>
        <v>01-2015</v>
      </c>
      <c r="B174" s="144" t="str">
        <f>IF('[1]Hoja de pedidos'!$D176&gt;0,'[1]Hoja de pedidos'!D176,"")</f>
        <v>TXPACT040A001</v>
      </c>
      <c r="C174" s="144" t="str">
        <f>IF('[1]Hoja de pedidos'!$D176&gt;0,'[1]Hoja de pedidos'!E176,"")</f>
        <v>PEPSICO ALIMENTOS, S.C.A.</v>
      </c>
      <c r="D174" s="144" t="str">
        <f>IF('[1]Hoja de pedidos'!$D176&gt;0,'[1]Hoja de pedidos'!F176,"")</f>
        <v>LAMINACION IMPRESA CHEESE TRIS 150g</v>
      </c>
      <c r="E174" s="144" t="str">
        <f>IF('[1]Hoja de pedidos'!$D176&gt;0,'[1]Hoja de pedidos'!G176,"")</f>
        <v>CX</v>
      </c>
      <c r="F174" s="144" t="str">
        <f>IF('[1]Hoja de pedidos'!$D176&gt;0,'[1]Hoja de pedidos'!H176,"")</f>
        <v>LAMINACION</v>
      </c>
    </row>
    <row r="175" spans="1:6" x14ac:dyDescent="0.25">
      <c r="A175" s="144" t="str">
        <f>IF('[1]Hoja de pedidos'!$D177&gt;0,'[1]Hoja de pedidos'!C177,"")</f>
        <v>01-2009</v>
      </c>
      <c r="B175" s="144" t="str">
        <f>IF('[1]Hoja de pedidos'!$D177&gt;0,'[1]Hoja de pedidos'!D177,"")</f>
        <v>TXPAPD040B001</v>
      </c>
      <c r="C175" s="144" t="str">
        <f>IF('[1]Hoja de pedidos'!$D177&gt;0,'[1]Hoja de pedidos'!E177,"")</f>
        <v>PEPSICO ALIMENTOS, S.C.A.</v>
      </c>
      <c r="D175" s="144" t="str">
        <f>IF('[1]Hoja de pedidos'!$D177&gt;0,'[1]Hoja de pedidos'!F177,"")</f>
        <v>LAMINACION IMPRESA PEPITO DINOSAURIO 22g</v>
      </c>
      <c r="E175" s="144" t="str">
        <f>IF('[1]Hoja de pedidos'!$D177&gt;0,'[1]Hoja de pedidos'!G177,"")</f>
        <v>CX</v>
      </c>
      <c r="F175" s="144" t="str">
        <f>IF('[1]Hoja de pedidos'!$D177&gt;0,'[1]Hoja de pedidos'!H177,"")</f>
        <v>LAMINACION</v>
      </c>
    </row>
    <row r="176" spans="1:6" x14ac:dyDescent="0.25">
      <c r="A176" s="144" t="str">
        <f>IF('[1]Hoja de pedidos'!$D178&gt;0,'[1]Hoja de pedidos'!C178,"")</f>
        <v>01-2010</v>
      </c>
      <c r="B176" s="144" t="str">
        <f>IF('[1]Hoja de pedidos'!$D178&gt;0,'[1]Hoja de pedidos'!D178,"")</f>
        <v>TXPAPD040A001</v>
      </c>
      <c r="C176" s="144" t="str">
        <f>IF('[1]Hoja de pedidos'!$D178&gt;0,'[1]Hoja de pedidos'!E178,"")</f>
        <v>PEPSICO ALIMENTOS, S.C.A.</v>
      </c>
      <c r="D176" s="144" t="str">
        <f>IF('[1]Hoja de pedidos'!$D178&gt;0,'[1]Hoja de pedidos'!F178,"")</f>
        <v>LAMINACION IMPRESA PEPITO DINOSAURIO 65g</v>
      </c>
      <c r="E176" s="144" t="str">
        <f>IF('[1]Hoja de pedidos'!$D178&gt;0,'[1]Hoja de pedidos'!G178,"")</f>
        <v>CX</v>
      </c>
      <c r="F176" s="144" t="str">
        <f>IF('[1]Hoja de pedidos'!$D178&gt;0,'[1]Hoja de pedidos'!H178,"")</f>
        <v>LAMINACION</v>
      </c>
    </row>
    <row r="177" spans="1:6" x14ac:dyDescent="0.25">
      <c r="A177" s="144" t="str">
        <f>IF('[1]Hoja de pedidos'!$D179&gt;0,'[1]Hoja de pedidos'!C179,"")</f>
        <v>01-2011</v>
      </c>
      <c r="B177" s="144" t="str">
        <f>IF('[1]Hoja de pedidos'!$D179&gt;0,'[1]Hoja de pedidos'!D179,"")</f>
        <v>TXPAJQ040A001</v>
      </c>
      <c r="C177" s="144" t="str">
        <f>IF('[1]Hoja de pedidos'!$D179&gt;0,'[1]Hoja de pedidos'!E179,"")</f>
        <v>PEPSICO ALIMENTOS, S.C.A.</v>
      </c>
      <c r="D177" s="144" t="str">
        <f>IF('[1]Hoja de pedidos'!$D179&gt;0,'[1]Hoja de pedidos'!F179,"")</f>
        <v>LAMINACION IMPRESA PAPAS JACKS QUESO 30 g</v>
      </c>
      <c r="E177" s="144" t="str">
        <f>IF('[1]Hoja de pedidos'!$D179&gt;0,'[1]Hoja de pedidos'!G179,"")</f>
        <v>CX</v>
      </c>
      <c r="F177" s="144" t="str">
        <f>IF('[1]Hoja de pedidos'!$D179&gt;0,'[1]Hoja de pedidos'!H179,"")</f>
        <v>LAMINACION</v>
      </c>
    </row>
    <row r="178" spans="1:6" x14ac:dyDescent="0.25">
      <c r="A178" s="144" t="str">
        <f>IF('[1]Hoja de pedidos'!$D180&gt;0,'[1]Hoja de pedidos'!C180,"")</f>
        <v>01-2014</v>
      </c>
      <c r="B178" s="144" t="str">
        <f>IF('[1]Hoja de pedidos'!$D180&gt;0,'[1]Hoja de pedidos'!D180,"")</f>
        <v>TXPACT040B001</v>
      </c>
      <c r="C178" s="144" t="str">
        <f>IF('[1]Hoja de pedidos'!$D180&gt;0,'[1]Hoja de pedidos'!E180,"")</f>
        <v>PEPSICO ALIMENTOS, S.C.A.</v>
      </c>
      <c r="D178" s="144" t="str">
        <f>IF('[1]Hoja de pedidos'!$D180&gt;0,'[1]Hoja de pedidos'!F180,"")</f>
        <v>LAMINACION IMPRESA CHEESE TRIS 54g</v>
      </c>
      <c r="E178" s="144" t="str">
        <f>IF('[1]Hoja de pedidos'!$D180&gt;0,'[1]Hoja de pedidos'!G180,"")</f>
        <v>CX</v>
      </c>
      <c r="F178" s="144" t="str">
        <f>IF('[1]Hoja de pedidos'!$D180&gt;0,'[1]Hoja de pedidos'!H180,"")</f>
        <v>LAMINACION</v>
      </c>
    </row>
    <row r="179" spans="1:6" x14ac:dyDescent="0.25">
      <c r="A179" s="144" t="str">
        <f>IF('[1]Hoja de pedidos'!$D181&gt;0,'[1]Hoja de pedidos'!C181,"")</f>
        <v>01-2018</v>
      </c>
      <c r="B179" s="144" t="str">
        <f>IF('[1]Hoja de pedidos'!$D181&gt;0,'[1]Hoja de pedidos'!D181,"")</f>
        <v>TXCPEM023A001</v>
      </c>
      <c r="C179" s="144" t="str">
        <f>IF('[1]Hoja de pedidos'!$D181&gt;0,'[1]Hoja de pedidos'!E181,"")</f>
        <v>CERVECERIA POLAR,C.A.</v>
      </c>
      <c r="D179" s="144" t="str">
        <f>IF('[1]Hoja de pedidos'!$D181&gt;0,'[1]Hoja de pedidos'!F181,"")</f>
        <v>ETIQUETA IMPRESA MALTIN POLAR 1,5 L</v>
      </c>
      <c r="E179" s="144" t="str">
        <f>IF('[1]Hoja de pedidos'!$D181&gt;0,'[1]Hoja de pedidos'!G181,"")</f>
        <v>CX</v>
      </c>
      <c r="F179" s="144" t="str">
        <f>IF('[1]Hoja de pedidos'!$D181&gt;0,'[1]Hoja de pedidos'!H181,"")</f>
        <v>CORTE</v>
      </c>
    </row>
    <row r="180" spans="1:6" x14ac:dyDescent="0.25">
      <c r="A180" s="144" t="str">
        <f>IF('[1]Hoja de pedidos'!$D182&gt;0,'[1]Hoja de pedidos'!C182,"")</f>
        <v>01-2022</v>
      </c>
      <c r="B180" s="144" t="str">
        <f>IF('[1]Hoja de pedidos'!$D182&gt;0,'[1]Hoja de pedidos'!D182,"")</f>
        <v>TXPCPF023B001</v>
      </c>
      <c r="C180" s="144" t="str">
        <f>IF('[1]Hoja de pedidos'!$D182&gt;0,'[1]Hoja de pedidos'!E182,"")</f>
        <v xml:space="preserve">PEPSI-COLA VENEZUELA, C.A. </v>
      </c>
      <c r="D180" s="144" t="str">
        <f>IF('[1]Hoja de pedidos'!$D182&gt;0,'[1]Hoja de pedidos'!F182,"")</f>
        <v>ETIQUETA IMPRESA PEPSI  FREE 1,5 L</v>
      </c>
      <c r="E180" s="144" t="str">
        <f>IF('[1]Hoja de pedidos'!$D182&gt;0,'[1]Hoja de pedidos'!G182,"")</f>
        <v>CX</v>
      </c>
      <c r="F180" s="144" t="str">
        <f>IF('[1]Hoja de pedidos'!$D182&gt;0,'[1]Hoja de pedidos'!H182,"")</f>
        <v>CORTE</v>
      </c>
    </row>
    <row r="181" spans="1:6" x14ac:dyDescent="0.25">
      <c r="A181" s="144" t="str">
        <f>IF('[1]Hoja de pedidos'!$D183&gt;0,'[1]Hoja de pedidos'!C183,"")</f>
        <v>01-2023</v>
      </c>
      <c r="B181" s="144" t="str">
        <f>IF('[1]Hoja de pedidos'!$D183&gt;0,'[1]Hoja de pedidos'!D183,"")</f>
        <v>TXPCPF023B001</v>
      </c>
      <c r="C181" s="144" t="str">
        <f>IF('[1]Hoja de pedidos'!$D183&gt;0,'[1]Hoja de pedidos'!E183,"")</f>
        <v xml:space="preserve">PEPSI-COLA VENEZUELA, C.A. </v>
      </c>
      <c r="D181" s="144" t="str">
        <f>IF('[1]Hoja de pedidos'!$D183&gt;0,'[1]Hoja de pedidos'!F183,"")</f>
        <v>ETIQUETA IMPRESA PEPSI  FREE 1,5 L</v>
      </c>
      <c r="E181" s="144" t="str">
        <f>IF('[1]Hoja de pedidos'!$D183&gt;0,'[1]Hoja de pedidos'!G183,"")</f>
        <v>CX</v>
      </c>
      <c r="F181" s="144" t="str">
        <f>IF('[1]Hoja de pedidos'!$D183&gt;0,'[1]Hoja de pedidos'!H183,"")</f>
        <v>CORTE</v>
      </c>
    </row>
    <row r="182" spans="1:6" x14ac:dyDescent="0.25">
      <c r="A182" s="144" t="str">
        <f>IF('[1]Hoja de pedidos'!$D184&gt;0,'[1]Hoja de pedidos'!C184,"")</f>
        <v>01-2022</v>
      </c>
      <c r="B182" s="144" t="str">
        <f>IF('[1]Hoja de pedidos'!$D184&gt;0,'[1]Hoja de pedidos'!D184,"")</f>
        <v>TXPCPF023B001</v>
      </c>
      <c r="C182" s="144" t="str">
        <f>IF('[1]Hoja de pedidos'!$D184&gt;0,'[1]Hoja de pedidos'!E184,"")</f>
        <v xml:space="preserve">PEPSI-COLA VENEZUELA, C.A. </v>
      </c>
      <c r="D182" s="144" t="str">
        <f>IF('[1]Hoja de pedidos'!$D184&gt;0,'[1]Hoja de pedidos'!F184,"")</f>
        <v>ETIQUETA IMPRESA PEPSI  FREE 1,5 L</v>
      </c>
      <c r="E182" s="144" t="str">
        <f>IF('[1]Hoja de pedidos'!$D184&gt;0,'[1]Hoja de pedidos'!G184,"")</f>
        <v>CX</v>
      </c>
      <c r="F182" s="144" t="str">
        <f>IF('[1]Hoja de pedidos'!$D184&gt;0,'[1]Hoja de pedidos'!H184,"")</f>
        <v>CORTE</v>
      </c>
    </row>
    <row r="183" spans="1:6" x14ac:dyDescent="0.25">
      <c r="A183" s="144" t="str">
        <f>IF('[1]Hoja de pedidos'!$D185&gt;0,'[1]Hoja de pedidos'!C185,"")</f>
        <v>01-2024</v>
      </c>
      <c r="B183" s="144" t="str">
        <f>IF('[1]Hoja de pedidos'!$D185&gt;0,'[1]Hoja de pedidos'!D185,"")</f>
        <v>TXPCPF023B001</v>
      </c>
      <c r="C183" s="144" t="str">
        <f>IF('[1]Hoja de pedidos'!$D185&gt;0,'[1]Hoja de pedidos'!E185,"")</f>
        <v xml:space="preserve">PEPSI-COLA VENEZUELA, C.A. </v>
      </c>
      <c r="D183" s="144" t="str">
        <f>IF('[1]Hoja de pedidos'!$D185&gt;0,'[1]Hoja de pedidos'!F185,"")</f>
        <v>ETIQUETA IMPRESA PEPSI  FREE 1,5 L</v>
      </c>
      <c r="E183" s="144" t="str">
        <f>IF('[1]Hoja de pedidos'!$D185&gt;0,'[1]Hoja de pedidos'!G185,"")</f>
        <v>CX</v>
      </c>
      <c r="F183" s="144" t="str">
        <f>IF('[1]Hoja de pedidos'!$D185&gt;0,'[1]Hoja de pedidos'!H185,"")</f>
        <v>CORTE</v>
      </c>
    </row>
    <row r="184" spans="1:6" x14ac:dyDescent="0.25">
      <c r="A184" s="144" t="str">
        <f>IF('[1]Hoja de pedidos'!$D186&gt;0,'[1]Hoja de pedidos'!C186,"")</f>
        <v>01-2025</v>
      </c>
      <c r="B184" s="144" t="str">
        <f>IF('[1]Hoja de pedidos'!$D186&gt;0,'[1]Hoja de pedidos'!D186,"")</f>
        <v>TXSPMP042A001</v>
      </c>
      <c r="C184" s="144" t="str">
        <f>IF('[1]Hoja de pedidos'!$D186&gt;0,'[1]Hoja de pedidos'!E186,"")</f>
        <v>C.A. SUCESORA DE JOSE PUIG &amp; CIA</v>
      </c>
      <c r="D184" s="144" t="str">
        <f>IF('[1]Hoja de pedidos'!$D186&gt;0,'[1]Hoja de pedidos'!F186,"")</f>
        <v>LAMINACION IMPRESA MARIA PUIG SELECTA 250g</v>
      </c>
      <c r="E184" s="144" t="str">
        <f>IF('[1]Hoja de pedidos'!$D186&gt;0,'[1]Hoja de pedidos'!G186,"")</f>
        <v>CX</v>
      </c>
      <c r="F184" s="144" t="str">
        <f>IF('[1]Hoja de pedidos'!$D186&gt;0,'[1]Hoja de pedidos'!H186,"")</f>
        <v>LAMINACION</v>
      </c>
    </row>
    <row r="185" spans="1:6" x14ac:dyDescent="0.25">
      <c r="A185" s="144" t="str">
        <f>IF('[1]Hoja de pedidos'!$D187&gt;0,'[1]Hoja de pedidos'!C187,"")</f>
        <v>01-2016</v>
      </c>
      <c r="B185" s="144" t="str">
        <f>IF('[1]Hoja de pedidos'!$D187&gt;0,'[1]Hoja de pedidos'!D187,"")</f>
        <v>TMAPAL125A001</v>
      </c>
      <c r="C185" s="144" t="str">
        <f>IF('[1]Hoja de pedidos'!$D187&gt;0,'[1]Hoja de pedidos'!E187,"")</f>
        <v>ALIMENTOS POLAR COMERCIAL, C.A.</v>
      </c>
      <c r="D185" s="144" t="str">
        <f>IF('[1]Hoja de pedidos'!$D187&gt;0,'[1]Hoja de pedidos'!F187,"")</f>
        <v>ALUMINIO LAMINADO SIN IMPRESIÓN</v>
      </c>
      <c r="E185" s="144" t="str">
        <f>IF('[1]Hoja de pedidos'!$D187&gt;0,'[1]Hoja de pedidos'!G187,"")</f>
        <v>MCL</v>
      </c>
      <c r="F185" s="144" t="str">
        <f>IF('[1]Hoja de pedidos'!$D187&gt;0,'[1]Hoja de pedidos'!H187,"")</f>
        <v>LAMINACION</v>
      </c>
    </row>
    <row r="186" spans="1:6" x14ac:dyDescent="0.25">
      <c r="A186" s="144" t="str">
        <f>IF('[1]Hoja de pedidos'!$D188&gt;0,'[1]Hoja de pedidos'!C188,"")</f>
        <v>01-2019</v>
      </c>
      <c r="B186" s="144" t="str">
        <f>IF('[1]Hoja de pedidos'!$D188&gt;0,'[1]Hoja de pedidos'!D188,"")</f>
        <v>TXGIGU040A001</v>
      </c>
      <c r="C186" s="144" t="str">
        <f>IF('[1]Hoja de pedidos'!$D188&gt;0,'[1]Hoja de pedidos'!E188,"")</f>
        <v>GOMBY INDUSTRIAS ALIMENTICIAS, C.A.</v>
      </c>
      <c r="D186" s="144" t="str">
        <f>IF('[1]Hoja de pedidos'!$D188&gt;0,'[1]Hoja de pedidos'!F188,"")</f>
        <v>LAMINACION IMPRESA GOMITAS GUSI 100g</v>
      </c>
      <c r="E186" s="144" t="str">
        <f>IF('[1]Hoja de pedidos'!$D188&gt;0,'[1]Hoja de pedidos'!G188,"")</f>
        <v>CX</v>
      </c>
      <c r="F186" s="144" t="str">
        <f>IF('[1]Hoja de pedidos'!$D188&gt;0,'[1]Hoja de pedidos'!H188,"")</f>
        <v>LAMINACION</v>
      </c>
    </row>
    <row r="187" spans="1:6" x14ac:dyDescent="0.25">
      <c r="A187" s="144" t="str">
        <f>IF('[1]Hoja de pedidos'!$D189&gt;0,'[1]Hoja de pedidos'!C189,"")</f>
        <v>32-005945</v>
      </c>
      <c r="B187" s="144" t="str">
        <f>IF('[1]Hoja de pedidos'!$D189&gt;0,'[1]Hoja de pedidos'!D189,"")</f>
        <v>TMARFC045A001</v>
      </c>
      <c r="C187" s="144" t="str">
        <f>IF('[1]Hoja de pedidos'!$D189&gt;0,'[1]Hoja de pedidos'!E189,"")</f>
        <v>ALFONZO RIVAS &amp; CIA, C.A.</v>
      </c>
      <c r="D187" s="144" t="str">
        <f>IF('[1]Hoja de pedidos'!$D189&gt;0,'[1]Hoja de pedidos'!F189,"")</f>
        <v xml:space="preserve">LAMINACION IMPRESA FLIPS CHOCOLATE 120 g </v>
      </c>
      <c r="E187" s="144" t="str">
        <f>IF('[1]Hoja de pedidos'!$D189&gt;0,'[1]Hoja de pedidos'!G189,"")</f>
        <v>MCL</v>
      </c>
      <c r="F187" s="144" t="str">
        <f>IF('[1]Hoja de pedidos'!$D189&gt;0,'[1]Hoja de pedidos'!H189,"")</f>
        <v>LAMINACION</v>
      </c>
    </row>
    <row r="188" spans="1:6" x14ac:dyDescent="0.25">
      <c r="A188" s="144" t="str">
        <f>IF('[1]Hoja de pedidos'!$D190&gt;0,'[1]Hoja de pedidos'!C190,"")</f>
        <v>01-2026</v>
      </c>
      <c r="B188" s="144" t="str">
        <f>IF('[1]Hoja de pedidos'!$D190&gt;0,'[1]Hoja de pedidos'!D190,"")</f>
        <v>TMFCPP0830001</v>
      </c>
      <c r="C188" s="144" t="str">
        <f>IF('[1]Hoja de pedidos'!$D190&gt;0,'[1]Hoja de pedidos'!E190,"")</f>
        <v>LABORATORIO FINE CHEMICALS, C.F.C., C.A.</v>
      </c>
      <c r="D188" s="144" t="str">
        <f>IF('[1]Hoja de pedidos'!$D190&gt;0,'[1]Hoja de pedidos'!F190,"")</f>
        <v>POLYPOUCH SIN IMPRESIÓN</v>
      </c>
      <c r="E188" s="144" t="str">
        <f>IF('[1]Hoja de pedidos'!$D190&gt;0,'[1]Hoja de pedidos'!G190,"")</f>
        <v>MCL</v>
      </c>
      <c r="F188" s="144" t="str">
        <f>IF('[1]Hoja de pedidos'!$D190&gt;0,'[1]Hoja de pedidos'!H190,"")</f>
        <v>LAMINACION</v>
      </c>
    </row>
    <row r="189" spans="1:6" x14ac:dyDescent="0.25">
      <c r="A189" s="144" t="str">
        <f>IF('[1]Hoja de pedidos'!$D191&gt;0,'[1]Hoja de pedidos'!C191,"")</f>
        <v>32-005947</v>
      </c>
      <c r="B189" s="144" t="str">
        <f>IF('[1]Hoja de pedidos'!$D191&gt;0,'[1]Hoja de pedidos'!D191,"")</f>
        <v>TMLVPL071B001</v>
      </c>
      <c r="C189" s="144" t="str">
        <f>IF('[1]Hoja de pedidos'!$D191&gt;0,'[1]Hoja de pedidos'!E191,"")</f>
        <v>LEVAPAN VENEZOLANA, S.A.</v>
      </c>
      <c r="D189" s="144" t="str">
        <f>IF('[1]Hoja de pedidos'!$D191&gt;0,'[1]Hoja de pedidos'!F191,"")</f>
        <v>POLYPOUCH PARAFINADO IMPRESO LEVAPAN</v>
      </c>
      <c r="E189" s="144" t="str">
        <f>IF('[1]Hoja de pedidos'!$D191&gt;0,'[1]Hoja de pedidos'!G191,"")</f>
        <v>MCL</v>
      </c>
      <c r="F189" s="144" t="str">
        <f>IF('[1]Hoja de pedidos'!$D191&gt;0,'[1]Hoja de pedidos'!H191,"")</f>
        <v>LAMINACION</v>
      </c>
    </row>
    <row r="190" spans="1:6" x14ac:dyDescent="0.25">
      <c r="A190" s="144" t="str">
        <f>IF('[1]Hoja de pedidos'!$D192&gt;0,'[1]Hoja de pedidos'!C192,"")</f>
        <v>01-2021</v>
      </c>
      <c r="B190" s="144" t="str">
        <f>IF('[1]Hoja de pedidos'!$D192&gt;0,'[1]Hoja de pedidos'!D192,"")</f>
        <v>TMMCGP207A001</v>
      </c>
      <c r="C190" s="144" t="str">
        <f>IF('[1]Hoja de pedidos'!$D192&gt;0,'[1]Hoja de pedidos'!E192,"")</f>
        <v>MORROCEL C.A.</v>
      </c>
      <c r="D190" s="144" t="str">
        <f>IF('[1]Hoja de pedidos'!$D192&gt;0,'[1]Hoja de pedidos'!F192,"")</f>
        <v>LINNER MTP  IMPRESO GARANTIA DE PUREZA</v>
      </c>
      <c r="E190" s="144" t="str">
        <f>IF('[1]Hoja de pedidos'!$D192&gt;0,'[1]Hoja de pedidos'!G192,"")</f>
        <v>MCL</v>
      </c>
      <c r="F190" s="144" t="str">
        <f>IF('[1]Hoja de pedidos'!$D192&gt;0,'[1]Hoja de pedidos'!H192,"")</f>
        <v>LAMINACION</v>
      </c>
    </row>
    <row r="191" spans="1:6" x14ac:dyDescent="0.25">
      <c r="A191" s="144" t="str">
        <f>IF('[1]Hoja de pedidos'!$D193&gt;0,'[1]Hoja de pedidos'!C193,"")</f>
        <v>32-005937</v>
      </c>
      <c r="B191" s="144" t="str">
        <f>IF('[1]Hoja de pedidos'!$D193&gt;0,'[1]Hoja de pedidos'!D193,"")</f>
        <v>TMARTD114A001</v>
      </c>
      <c r="C191" s="144" t="str">
        <f>IF('[1]Hoja de pedidos'!$D193&gt;0,'[1]Hoja de pedidos'!E193,"")</f>
        <v>ALFONZO RIVAS &amp; CIA, C.A.</v>
      </c>
      <c r="D191" s="144" t="str">
        <f>IF('[1]Hoja de pedidos'!$D193&gt;0,'[1]Hoja de pedidos'!F193,"")</f>
        <v>LAMINACIÓN IMPRESA TE LISTO DURAZNO 90 g.</v>
      </c>
      <c r="E191" s="144" t="str">
        <f>IF('[1]Hoja de pedidos'!$D193&gt;0,'[1]Hoja de pedidos'!G193,"")</f>
        <v>MCL</v>
      </c>
      <c r="F191" s="144" t="str">
        <f>IF('[1]Hoja de pedidos'!$D193&gt;0,'[1]Hoja de pedidos'!H193,"")</f>
        <v>LAMINACION</v>
      </c>
    </row>
    <row r="192" spans="1:6" x14ac:dyDescent="0.25">
      <c r="A192" s="144" t="str">
        <f>IF('[1]Hoja de pedidos'!$D194&gt;0,'[1]Hoja de pedidos'!C194,"")</f>
        <v>32-005946</v>
      </c>
      <c r="B192" s="144" t="str">
        <f>IF('[1]Hoja de pedidos'!$D194&gt;0,'[1]Hoja de pedidos'!D194,"")</f>
        <v>TMARTL114A001</v>
      </c>
      <c r="C192" s="144" t="str">
        <f>IF('[1]Hoja de pedidos'!$D194&gt;0,'[1]Hoja de pedidos'!E194,"")</f>
        <v>ALFONZO RIVAS &amp; CIA, C.A.</v>
      </c>
      <c r="D192" s="144" t="str">
        <f>IF('[1]Hoja de pedidos'!$D194&gt;0,'[1]Hoja de pedidos'!F194,"")</f>
        <v>LAMINACION IMPRESA TE LISTO LIMON 90 g</v>
      </c>
      <c r="E192" s="144" t="str">
        <f>IF('[1]Hoja de pedidos'!$D194&gt;0,'[1]Hoja de pedidos'!G194,"")</f>
        <v>MCL</v>
      </c>
      <c r="F192" s="144" t="str">
        <f>IF('[1]Hoja de pedidos'!$D194&gt;0,'[1]Hoja de pedidos'!H194,"")</f>
        <v>LAMINACION</v>
      </c>
    </row>
    <row r="193" spans="1:6" x14ac:dyDescent="0.25">
      <c r="A193" s="144" t="str">
        <f>IF('[1]Hoja de pedidos'!$D195&gt;0,'[1]Hoja de pedidos'!C195,"")</f>
        <v>01-2035</v>
      </c>
      <c r="B193" s="144" t="str">
        <f>IF('[1]Hoja de pedidos'!$D195&gt;0,'[1]Hoja de pedidos'!D195,"")</f>
        <v>TMTTGP217A001</v>
      </c>
      <c r="C193" s="144" t="str">
        <f>IF('[1]Hoja de pedidos'!$D195&gt;0,'[1]Hoja de pedidos'!E195,"")</f>
        <v xml:space="preserve">INDUSTRIAS DE TAPAS TAIME, C.A </v>
      </c>
      <c r="D193" s="144" t="str">
        <f>IF('[1]Hoja de pedidos'!$D195&gt;0,'[1]Hoja de pedidos'!F195,"")</f>
        <v>LINER MTP IMP. GARANTIA DE PUREZA</v>
      </c>
      <c r="E193" s="144" t="str">
        <f>IF('[1]Hoja de pedidos'!$D195&gt;0,'[1]Hoja de pedidos'!G195,"")</f>
        <v>MCL</v>
      </c>
      <c r="F193" s="144" t="str">
        <f>IF('[1]Hoja de pedidos'!$D195&gt;0,'[1]Hoja de pedidos'!H195,"")</f>
        <v>CORTE</v>
      </c>
    </row>
    <row r="194" spans="1:6" x14ac:dyDescent="0.25">
      <c r="A194" s="144" t="str">
        <f>IF('[1]Hoja de pedidos'!$D196&gt;0,'[1]Hoja de pedidos'!C196,"")</f>
        <v>01-2033</v>
      </c>
      <c r="B194" s="144" t="str">
        <f>IF('[1]Hoja de pedidos'!$D196&gt;0,'[1]Hoja de pedidos'!D196,"")</f>
        <v>TXAMBK036A002</v>
      </c>
      <c r="C194" s="144" t="str">
        <f>IF('[1]Hoja de pedidos'!$D196&gt;0,'[1]Hoja de pedidos'!E196,"")</f>
        <v>ALIMENTOS MUNCHY, C.A.</v>
      </c>
      <c r="D194" s="144" t="str">
        <f>IF('[1]Hoja de pedidos'!$D196&gt;0,'[1]Hoja de pedidos'!F196,"")</f>
        <v>LAMINACION IMPRESA BOLI KRUNCH 85g</v>
      </c>
      <c r="E194" s="144" t="str">
        <f>IF('[1]Hoja de pedidos'!$D196&gt;0,'[1]Hoja de pedidos'!G196,"")</f>
        <v>CX</v>
      </c>
      <c r="F194" s="144" t="str">
        <f>IF('[1]Hoja de pedidos'!$D196&gt;0,'[1]Hoja de pedidos'!H196,"")</f>
        <v>LAMINACION</v>
      </c>
    </row>
    <row r="195" spans="1:6" x14ac:dyDescent="0.25">
      <c r="A195" s="144" t="str">
        <f>IF('[1]Hoja de pedidos'!$D197&gt;0,'[1]Hoja de pedidos'!C197,"")</f>
        <v>01-2034</v>
      </c>
      <c r="B195" s="144" t="str">
        <f>IF('[1]Hoja de pedidos'!$D197&gt;0,'[1]Hoja de pedidos'!D197,"")</f>
        <v>TXAMKE036A003</v>
      </c>
      <c r="C195" s="144" t="str">
        <f>IF('[1]Hoja de pedidos'!$D197&gt;0,'[1]Hoja de pedidos'!E197,"")</f>
        <v>ALIMENTOS MUNCHY, C.A.</v>
      </c>
      <c r="D195" s="144" t="str">
        <f>IF('[1]Hoja de pedidos'!$D197&gt;0,'[1]Hoja de pedidos'!F197,"")</f>
        <v>LAMINACION IMPRESA KESITOS 85 g</v>
      </c>
      <c r="E195" s="144" t="str">
        <f>IF('[1]Hoja de pedidos'!$D197&gt;0,'[1]Hoja de pedidos'!G197,"")</f>
        <v>CX</v>
      </c>
      <c r="F195" s="144" t="str">
        <f>IF('[1]Hoja de pedidos'!$D197&gt;0,'[1]Hoja de pedidos'!H197,"")</f>
        <v>LAMINACION</v>
      </c>
    </row>
    <row r="196" spans="1:6" x14ac:dyDescent="0.25">
      <c r="A196" s="144" t="str">
        <f>IF('[1]Hoja de pedidos'!$D198&gt;0,'[1]Hoja de pedidos'!C198,"")</f>
        <v>01-2029</v>
      </c>
      <c r="B196" s="144" t="str">
        <f>IF('[1]Hoja de pedidos'!$D198&gt;0,'[1]Hoja de pedidos'!D198,"")</f>
        <v>TXICAF069A001</v>
      </c>
      <c r="C196" s="144" t="str">
        <f>IF('[1]Hoja de pedidos'!$D198&gt;0,'[1]Hoja de pedidos'!E198,"")</f>
        <v>INDUSTRIAS CHEPEL,C.A</v>
      </c>
      <c r="D196" s="144" t="str">
        <f>IF('[1]Hoja de pedidos'!$D198&gt;0,'[1]Hoja de pedidos'!F198,"")</f>
        <v>LAMINACION IMPRESA ATOL FRESA 400g</v>
      </c>
      <c r="E196" s="144" t="str">
        <f>IF('[1]Hoja de pedidos'!$D198&gt;0,'[1]Hoja de pedidos'!G198,"")</f>
        <v>CX</v>
      </c>
      <c r="F196" s="144" t="str">
        <f>IF('[1]Hoja de pedidos'!$D198&gt;0,'[1]Hoja de pedidos'!H198,"")</f>
        <v>LAMINACION</v>
      </c>
    </row>
    <row r="197" spans="1:6" x14ac:dyDescent="0.25">
      <c r="A197" s="144" t="str">
        <f>IF('[1]Hoja de pedidos'!$D199&gt;0,'[1]Hoja de pedidos'!C199,"")</f>
        <v>01-2032</v>
      </c>
      <c r="B197" s="144" t="str">
        <f>IF('[1]Hoja de pedidos'!$D199&gt;0,'[1]Hoja de pedidos'!D199,"")</f>
        <v>TMTTGP207A001</v>
      </c>
      <c r="C197" s="144" t="str">
        <f>IF('[1]Hoja de pedidos'!$D199&gt;0,'[1]Hoja de pedidos'!E199,"")</f>
        <v xml:space="preserve">INDUSTRIAS DE TAPAS TAIME, C.A </v>
      </c>
      <c r="D197" s="144" t="str">
        <f>IF('[1]Hoja de pedidos'!$D199&gt;0,'[1]Hoja de pedidos'!F199,"")</f>
        <v>LINER MTP IMP. GARANTIA DE PUREZA</v>
      </c>
      <c r="E197" s="144" t="str">
        <f>IF('[1]Hoja de pedidos'!$D199&gt;0,'[1]Hoja de pedidos'!G199,"")</f>
        <v>MCL</v>
      </c>
      <c r="F197" s="144" t="str">
        <f>IF('[1]Hoja de pedidos'!$D199&gt;0,'[1]Hoja de pedidos'!H199,"")</f>
        <v>LAMINACION</v>
      </c>
    </row>
    <row r="198" spans="1:6" x14ac:dyDescent="0.25">
      <c r="A198" s="144" t="str">
        <f>IF('[1]Hoja de pedidos'!$D200&gt;0,'[1]Hoja de pedidos'!C200,"")</f>
        <v>01-2030</v>
      </c>
      <c r="B198" s="144" t="str">
        <f>IF('[1]Hoja de pedidos'!$D200&gt;0,'[1]Hoja de pedidos'!D200,"")</f>
        <v>TXICAV069A001</v>
      </c>
      <c r="C198" s="144" t="str">
        <f>IF('[1]Hoja de pedidos'!$D200&gt;0,'[1]Hoja de pedidos'!E200,"")</f>
        <v>INDUSTRIAS CHEPEL,C.A</v>
      </c>
      <c r="D198" s="144" t="str">
        <f>IF('[1]Hoja de pedidos'!$D200&gt;0,'[1]Hoja de pedidos'!F200,"")</f>
        <v>LAMINACION IMPRESA ATOL VAINILLA 400g</v>
      </c>
      <c r="E198" s="144" t="str">
        <f>IF('[1]Hoja de pedidos'!$D200&gt;0,'[1]Hoja de pedidos'!G200,"")</f>
        <v>CX</v>
      </c>
      <c r="F198" s="144" t="str">
        <f>IF('[1]Hoja de pedidos'!$D200&gt;0,'[1]Hoja de pedidos'!H200,"")</f>
        <v>LAMINACION</v>
      </c>
    </row>
    <row r="199" spans="1:6" x14ac:dyDescent="0.25">
      <c r="A199" s="144" t="str">
        <f>IF('[1]Hoja de pedidos'!$D201&gt;0,'[1]Hoja de pedidos'!C201,"")</f>
        <v>01-2028</v>
      </c>
      <c r="B199" s="144" t="str">
        <f>IF('[1]Hoja de pedidos'!$D201&gt;0,'[1]Hoja de pedidos'!D201,"")</f>
        <v>TXICAC069A001</v>
      </c>
      <c r="C199" s="144" t="str">
        <f>IF('[1]Hoja de pedidos'!$D201&gt;0,'[1]Hoja de pedidos'!E201,"")</f>
        <v>INDUSTRIAS CHEPEL,C.A</v>
      </c>
      <c r="D199" s="144" t="str">
        <f>IF('[1]Hoja de pedidos'!$D201&gt;0,'[1]Hoja de pedidos'!F201,"")</f>
        <v>LAMINACION IMPRESA ATOL CHOCOLATE 400g</v>
      </c>
      <c r="E199" s="144" t="str">
        <f>IF('[1]Hoja de pedidos'!$D201&gt;0,'[1]Hoja de pedidos'!G201,"")</f>
        <v>CX</v>
      </c>
      <c r="F199" s="144" t="str">
        <f>IF('[1]Hoja de pedidos'!$D201&gt;0,'[1]Hoja de pedidos'!H201,"")</f>
        <v>LAMINACION</v>
      </c>
    </row>
    <row r="200" spans="1:6" x14ac:dyDescent="0.25">
      <c r="A200" s="144" t="str">
        <f>IF('[1]Hoja de pedidos'!$D202&gt;0,'[1]Hoja de pedidos'!C202,"")</f>
        <v>32-005950</v>
      </c>
      <c r="B200" s="144" t="str">
        <f>IF('[1]Hoja de pedidos'!$D202&gt;0,'[1]Hoja de pedidos'!D202,"")</f>
        <v>TXIKCA092A001</v>
      </c>
      <c r="C200" s="144" t="str">
        <f>IF('[1]Hoja de pedidos'!$D202&gt;0,'[1]Hoja de pedidos'!E202,"")</f>
        <v>INDUSTRIAS KEL, C.A</v>
      </c>
      <c r="D200" s="144" t="str">
        <f>IF('[1]Hoja de pedidos'!$D202&gt;0,'[1]Hoja de pedidos'!F202,"")</f>
        <v>LAMINACION IMPRESA CREMA DE ARROZ KEL 450g</v>
      </c>
      <c r="E200" s="144" t="str">
        <f>IF('[1]Hoja de pedidos'!$D202&gt;0,'[1]Hoja de pedidos'!G202,"")</f>
        <v>CX</v>
      </c>
      <c r="F200" s="144" t="str">
        <f>IF('[1]Hoja de pedidos'!$D202&gt;0,'[1]Hoja de pedidos'!H202,"")</f>
        <v>LAMINACION</v>
      </c>
    </row>
    <row r="201" spans="1:6" x14ac:dyDescent="0.25">
      <c r="A201" s="144" t="str">
        <f>IF('[1]Hoja de pedidos'!$D203&gt;0,'[1]Hoja de pedidos'!C203,"")</f>
        <v>32-005916</v>
      </c>
      <c r="B201" s="144" t="str">
        <f>IF('[1]Hoja de pedidos'!$D203&gt;0,'[1]Hoja de pedidos'!D203,"")</f>
        <v>TXIKCA092A001</v>
      </c>
      <c r="C201" s="144" t="str">
        <f>IF('[1]Hoja de pedidos'!$D203&gt;0,'[1]Hoja de pedidos'!E203,"")</f>
        <v>INDUSTRIAS KEL, C.A</v>
      </c>
      <c r="D201" s="144" t="str">
        <f>IF('[1]Hoja de pedidos'!$D203&gt;0,'[1]Hoja de pedidos'!F203,"")</f>
        <v>LAMINACION IMPRESA CREMA DE ARROZ KEL 450g</v>
      </c>
      <c r="E201" s="144" t="str">
        <f>IF('[1]Hoja de pedidos'!$D203&gt;0,'[1]Hoja de pedidos'!G203,"")</f>
        <v>CX</v>
      </c>
      <c r="F201" s="144" t="str">
        <f>IF('[1]Hoja de pedidos'!$D203&gt;0,'[1]Hoja de pedidos'!H203,"")</f>
        <v>LAMINACION</v>
      </c>
    </row>
    <row r="202" spans="1:6" x14ac:dyDescent="0.25">
      <c r="A202" s="144" t="str">
        <f>IF('[1]Hoja de pedidos'!$D204&gt;0,'[1]Hoja de pedidos'!C204,"")</f>
        <v>32-005949</v>
      </c>
      <c r="B202" s="144" t="str">
        <f>IF('[1]Hoja de pedidos'!$D204&gt;0,'[1]Hoja de pedidos'!D204,"")</f>
        <v>TXUACM043A001</v>
      </c>
      <c r="C202" s="144" t="str">
        <f>IF('[1]Hoja de pedidos'!$D204&gt;0,'[1]Hoja de pedidos'!E204,"")</f>
        <v>UNILEVER  ANDINA  VENEZUELA, S.A.</v>
      </c>
      <c r="D202" s="144" t="str">
        <f>IF('[1]Hoja de pedidos'!$D204&gt;0,'[1]Hoja de pedidos'!F204,"")</f>
        <v>LAMINACION IMPRESA ENVOLTORIO CHOCOLITO MAX 80cm³</v>
      </c>
      <c r="E202" s="144" t="str">
        <f>IF('[1]Hoja de pedidos'!$D204&gt;0,'[1]Hoja de pedidos'!G204,"")</f>
        <v>CX</v>
      </c>
      <c r="F202" s="144" t="str">
        <f>IF('[1]Hoja de pedidos'!$D204&gt;0,'[1]Hoja de pedidos'!H204,"")</f>
        <v>LAMINACION</v>
      </c>
    </row>
    <row r="203" spans="1:6" x14ac:dyDescent="0.25">
      <c r="A203" s="144" t="str">
        <f>IF('[1]Hoja de pedidos'!$D205&gt;0,'[1]Hoja de pedidos'!C205,"")</f>
        <v>32-005952</v>
      </c>
      <c r="B203" s="144" t="str">
        <f>IF('[1]Hoja de pedidos'!$D205&gt;0,'[1]Hoja de pedidos'!D205,"")</f>
        <v>TXABCA041A001</v>
      </c>
      <c r="C203" s="144" t="str">
        <f>IF('[1]Hoja de pedidos'!$D205&gt;0,'[1]Hoja de pedidos'!E205,"")</f>
        <v>ALIMENTOS BOTALON, C.A.</v>
      </c>
      <c r="D203" s="144" t="str">
        <f>IF('[1]Hoja de pedidos'!$D205&gt;0,'[1]Hoja de pedidos'!F205,"")</f>
        <v>LAMINACION IMPRESA CAFE ARAUCA 100g</v>
      </c>
      <c r="E203" s="144" t="str">
        <f>IF('[1]Hoja de pedidos'!$D205&gt;0,'[1]Hoja de pedidos'!G205,"")</f>
        <v>CX</v>
      </c>
      <c r="F203" s="144" t="str">
        <f>IF('[1]Hoja de pedidos'!$D205&gt;0,'[1]Hoja de pedidos'!H205,"")</f>
        <v>LAMINACION</v>
      </c>
    </row>
    <row r="204" spans="1:6" x14ac:dyDescent="0.25">
      <c r="A204" s="144" t="str">
        <f>IF('[1]Hoja de pedidos'!$D206&gt;0,'[1]Hoja de pedidos'!C206,"")</f>
        <v>01-2020</v>
      </c>
      <c r="B204" s="144" t="str">
        <f>IF('[1]Hoja de pedidos'!$D206&gt;0,'[1]Hoja de pedidos'!D206,"")</f>
        <v>TXGIGA039A001</v>
      </c>
      <c r="C204" s="144" t="str">
        <f>IF('[1]Hoja de pedidos'!$D206&gt;0,'[1]Hoja de pedidos'!E206,"")</f>
        <v>GOMBY INDUSTRIAS ALIMENTICIAS, C.A.</v>
      </c>
      <c r="D204" s="144" t="str">
        <f>IF('[1]Hoja de pedidos'!$D206&gt;0,'[1]Hoja de pedidos'!F206,"")</f>
        <v>LAMINACION IMPRESA GOMBY ASTEROIDE 15g</v>
      </c>
      <c r="E204" s="144" t="str">
        <f>IF('[1]Hoja de pedidos'!$D206&gt;0,'[1]Hoja de pedidos'!G206,"")</f>
        <v>CX</v>
      </c>
      <c r="F204" s="144" t="str">
        <f>IF('[1]Hoja de pedidos'!$D206&gt;0,'[1]Hoja de pedidos'!H206,"")</f>
        <v>LAMINACION</v>
      </c>
    </row>
    <row r="205" spans="1:6" x14ac:dyDescent="0.25">
      <c r="A205" s="144" t="str">
        <f>IF('[1]Hoja de pedidos'!$D207&gt;0,'[1]Hoja de pedidos'!C207,"")</f>
        <v>32-005951</v>
      </c>
      <c r="B205" s="144" t="str">
        <f>IF('[1]Hoja de pedidos'!$D207&gt;0,'[1]Hoja de pedidos'!D207,"")</f>
        <v>TXABFA065B001</v>
      </c>
      <c r="C205" s="144" t="str">
        <f>IF('[1]Hoja de pedidos'!$D207&gt;0,'[1]Hoja de pedidos'!E207,"")</f>
        <v>ALIMENTOS BOTALON, C.A.</v>
      </c>
      <c r="D205" s="144" t="str">
        <f>IF('[1]Hoja de pedidos'!$D207&gt;0,'[1]Hoja de pedidos'!F207,"")</f>
        <v>LAMINACION IMPRESA CAFE MOLIDO GOURMET FLOR DE ARAUCA 250g</v>
      </c>
      <c r="E205" s="144" t="str">
        <f>IF('[1]Hoja de pedidos'!$D207&gt;0,'[1]Hoja de pedidos'!G207,"")</f>
        <v>CX</v>
      </c>
      <c r="F205" s="144" t="str">
        <f>IF('[1]Hoja de pedidos'!$D207&gt;0,'[1]Hoja de pedidos'!H207,"")</f>
        <v>LAMINACION</v>
      </c>
    </row>
    <row r="206" spans="1:6" x14ac:dyDescent="0.25">
      <c r="A206" s="144" t="str">
        <f>IF('[1]Hoja de pedidos'!$D208&gt;0,'[1]Hoja de pedidos'!C208,"")</f>
        <v>32-005958</v>
      </c>
      <c r="B206" s="144" t="str">
        <f>IF('[1]Hoja de pedidos'!$D208&gt;0,'[1]Hoja de pedidos'!D208,"")</f>
        <v>TMAJBF102A001</v>
      </c>
      <c r="C206" s="144" t="str">
        <f>IF('[1]Hoja de pedidos'!$D208&gt;0,'[1]Hoja de pedidos'!E208,"")</f>
        <v>ALIMENTOS DEL JARDIN C.A.</v>
      </c>
      <c r="D206" s="144" t="str">
        <f>IF('[1]Hoja de pedidos'!$D208&gt;0,'[1]Hoja de pedidos'!F208,"")</f>
        <v xml:space="preserve">LAMINACION IMPRESA BEBIDA FRUXI LIFE 30g </v>
      </c>
      <c r="E206" s="144" t="str">
        <f>IF('[1]Hoja de pedidos'!$D208&gt;0,'[1]Hoja de pedidos'!G208,"")</f>
        <v>MCL</v>
      </c>
      <c r="F206" s="144" t="str">
        <f>IF('[1]Hoja de pedidos'!$D208&gt;0,'[1]Hoja de pedidos'!H208,"")</f>
        <v>LAMINACION</v>
      </c>
    </row>
    <row r="207" spans="1:6" x14ac:dyDescent="0.25">
      <c r="A207" s="144" t="str">
        <f>IF('[1]Hoja de pedidos'!$D209&gt;0,'[1]Hoja de pedidos'!C209,"")</f>
        <v>01-2031</v>
      </c>
      <c r="B207" s="144" t="str">
        <f>IF('[1]Hoja de pedidos'!$D209&gt;0,'[1]Hoja de pedidos'!D209,"")</f>
        <v>TMPPPS0600001</v>
      </c>
      <c r="C207" s="144" t="str">
        <f>IF('[1]Hoja de pedidos'!$D209&gt;0,'[1]Hoja de pedidos'!E209,"")</f>
        <v>PULPLUS, C.A.</v>
      </c>
      <c r="D207" s="144" t="str">
        <f>IF('[1]Hoja de pedidos'!$D209&gt;0,'[1]Hoja de pedidos'!F209,"")</f>
        <v>POLYPOUCH SILICONADO SIN IMPRESIÓN</v>
      </c>
      <c r="E207" s="144" t="str">
        <f>IF('[1]Hoja de pedidos'!$D209&gt;0,'[1]Hoja de pedidos'!G209,"")</f>
        <v>MCL</v>
      </c>
      <c r="F207" s="144" t="str">
        <f>IF('[1]Hoja de pedidos'!$D209&gt;0,'[1]Hoja de pedidos'!H209,"")</f>
        <v>LAMINACION</v>
      </c>
    </row>
    <row r="208" spans="1:6" x14ac:dyDescent="0.25">
      <c r="A208" s="144" t="str">
        <f>IF('[1]Hoja de pedidos'!$D210&gt;0,'[1]Hoja de pedidos'!C210,"")</f>
        <v>01-2037</v>
      </c>
      <c r="B208" s="144" t="str">
        <f>IF('[1]Hoja de pedidos'!$D210&gt;0,'[1]Hoja de pedidos'!D210,"")</f>
        <v>TXGISI0380001</v>
      </c>
      <c r="C208" s="144" t="str">
        <f>IF('[1]Hoja de pedidos'!$D210&gt;0,'[1]Hoja de pedidos'!E210,"")</f>
        <v>GOMBY INDUSTRIAS ALIMENTICIAS, C.A.</v>
      </c>
      <c r="D208" s="144" t="str">
        <f>IF('[1]Hoja de pedidos'!$D210&gt;0,'[1]Hoja de pedidos'!F210,"")</f>
        <v>LAMINACION SIN IMPRESIÓN</v>
      </c>
      <c r="E208" s="144" t="str">
        <f>IF('[1]Hoja de pedidos'!$D210&gt;0,'[1]Hoja de pedidos'!G210,"")</f>
        <v>CX</v>
      </c>
      <c r="F208" s="144" t="str">
        <f>IF('[1]Hoja de pedidos'!$D210&gt;0,'[1]Hoja de pedidos'!H210,"")</f>
        <v>LAMINACION</v>
      </c>
    </row>
    <row r="209" spans="1:6" x14ac:dyDescent="0.25">
      <c r="A209" s="144" t="str">
        <f>IF('[1]Hoja de pedidos'!$D211&gt;0,'[1]Hoja de pedidos'!C211,"")</f>
        <v>01-2044</v>
      </c>
      <c r="B209" s="144" t="str">
        <f>IF('[1]Hoja de pedidos'!$D211&gt;0,'[1]Hoja de pedidos'!D211,"")</f>
        <v>TMDDFT0750001</v>
      </c>
      <c r="C209" s="144" t="str">
        <f>IF('[1]Hoja de pedidos'!$D211&gt;0,'[1]Hoja de pedidos'!E211,"")</f>
        <v>COMERCIALIZADORA Y DISTRIBUIDORA D.D. &amp; D, C.A.</v>
      </c>
      <c r="D209" s="144" t="str">
        <f>IF('[1]Hoja de pedidos'!$D211&gt;0,'[1]Hoja de pedidos'!F211,"")</f>
        <v>FILM TRANSPARENTE SIN IMPRESIÓN</v>
      </c>
      <c r="E209" s="144" t="str">
        <f>IF('[1]Hoja de pedidos'!$D211&gt;0,'[1]Hoja de pedidos'!G211,"")</f>
        <v>MCL</v>
      </c>
      <c r="F209" s="144" t="str">
        <f>IF('[1]Hoja de pedidos'!$D211&gt;0,'[1]Hoja de pedidos'!H211,"")</f>
        <v>CORTE</v>
      </c>
    </row>
    <row r="210" spans="1:6" x14ac:dyDescent="0.25">
      <c r="A210" s="144" t="str">
        <f>IF('[1]Hoja de pedidos'!$D212&gt;0,'[1]Hoja de pedidos'!C212,"")</f>
        <v>01-2038</v>
      </c>
      <c r="B210" s="144" t="str">
        <f>IF('[1]Hoja de pedidos'!$D212&gt;0,'[1]Hoja de pedidos'!D212,"")</f>
        <v>TMEDFS0270001</v>
      </c>
      <c r="C210" s="144" t="str">
        <f>IF('[1]Hoja de pedidos'!$D212&gt;0,'[1]Hoja de pedidos'!E212,"")</f>
        <v>FABRICA DE PRODUCTOS IMPERMEABILIZANTES EDIL C.A.,</v>
      </c>
      <c r="D210" s="144" t="str">
        <f>IF('[1]Hoja de pedidos'!$D212&gt;0,'[1]Hoja de pedidos'!F212,"")</f>
        <v>FILM TRANSPARENTE SILICONIZADO SIN IMPRESIÓN</v>
      </c>
      <c r="E210" s="144" t="str">
        <f>IF('[1]Hoja de pedidos'!$D212&gt;0,'[1]Hoja de pedidos'!G212,"")</f>
        <v>MCL</v>
      </c>
      <c r="F210" s="144" t="str">
        <f>IF('[1]Hoja de pedidos'!$D212&gt;0,'[1]Hoja de pedidos'!H212,"")</f>
        <v>LAMINACION</v>
      </c>
    </row>
    <row r="211" spans="1:6" x14ac:dyDescent="0.25">
      <c r="A211" s="144" t="str">
        <f>IF('[1]Hoja de pedidos'!$D213&gt;0,'[1]Hoja de pedidos'!C213,"")</f>
        <v>01-2045</v>
      </c>
      <c r="B211" s="144" t="str">
        <f>IF('[1]Hoja de pedidos'!$D213&gt;0,'[1]Hoja de pedidos'!D213,"")</f>
        <v>TMDDFT0640001</v>
      </c>
      <c r="C211" s="144" t="str">
        <f>IF('[1]Hoja de pedidos'!$D213&gt;0,'[1]Hoja de pedidos'!E213,"")</f>
        <v>COMERCIALIZADORA Y DISTRIBUIDORA D.D. &amp; D, C.A.</v>
      </c>
      <c r="D211" s="144" t="str">
        <f>IF('[1]Hoja de pedidos'!$D213&gt;0,'[1]Hoja de pedidos'!F213,"")</f>
        <v>FILM TRANSPARENTE SIN IMPRESIÓN</v>
      </c>
      <c r="E211" s="144" t="str">
        <f>IF('[1]Hoja de pedidos'!$D213&gt;0,'[1]Hoja de pedidos'!G213,"")</f>
        <v>MCL</v>
      </c>
      <c r="F211" s="144" t="str">
        <f>IF('[1]Hoja de pedidos'!$D213&gt;0,'[1]Hoja de pedidos'!H213,"")</f>
        <v>CORTE</v>
      </c>
    </row>
    <row r="212" spans="1:6" x14ac:dyDescent="0.25">
      <c r="A212" s="144" t="str">
        <f>IF('[1]Hoja de pedidos'!$D214&gt;0,'[1]Hoja de pedidos'!C214,"")</f>
        <v>01-2040</v>
      </c>
      <c r="B212" s="144" t="str">
        <f>IF('[1]Hoja de pedidos'!$D214&gt;0,'[1]Hoja de pedidos'!D214,"")</f>
        <v>TXPARQ040A001</v>
      </c>
      <c r="C212" s="144" t="str">
        <f>IF('[1]Hoja de pedidos'!$D214&gt;0,'[1]Hoja de pedidos'!E214,"")</f>
        <v>PEPSICO ALIMENTOS, S.C.A.</v>
      </c>
      <c r="D212" s="144" t="str">
        <f>IF('[1]Hoja de pedidos'!$D214&gt;0,'[1]Hoja de pedidos'!F214,"")</f>
        <v>LAMINACION IMPRESA ROSQUIS 35g</v>
      </c>
      <c r="E212" s="144" t="str">
        <f>IF('[1]Hoja de pedidos'!$D214&gt;0,'[1]Hoja de pedidos'!G214,"")</f>
        <v>CX</v>
      </c>
      <c r="F212" s="144" t="str">
        <f>IF('[1]Hoja de pedidos'!$D214&gt;0,'[1]Hoja de pedidos'!H214,"")</f>
        <v>LAMINACION</v>
      </c>
    </row>
    <row r="213" spans="1:6" x14ac:dyDescent="0.25">
      <c r="A213" s="144" t="str">
        <f>IF('[1]Hoja de pedidos'!$D215&gt;0,'[1]Hoja de pedidos'!C215,"")</f>
        <v>01-2043</v>
      </c>
      <c r="B213" s="144" t="str">
        <f>IF('[1]Hoja de pedidos'!$D215&gt;0,'[1]Hoja de pedidos'!D215,"")</f>
        <v>TXPAJQ040A001</v>
      </c>
      <c r="C213" s="144" t="str">
        <f>IF('[1]Hoja de pedidos'!$D215&gt;0,'[1]Hoja de pedidos'!E215,"")</f>
        <v>PEPSICO ALIMENTOS, S.C.A.</v>
      </c>
      <c r="D213" s="144" t="str">
        <f>IF('[1]Hoja de pedidos'!$D215&gt;0,'[1]Hoja de pedidos'!F215,"")</f>
        <v>LAMINACION IMPRESA PAPAS JACKS QUESO 30 g</v>
      </c>
      <c r="E213" s="144" t="str">
        <f>IF('[1]Hoja de pedidos'!$D215&gt;0,'[1]Hoja de pedidos'!G215,"")</f>
        <v>CX</v>
      </c>
      <c r="F213" s="144" t="str">
        <f>IF('[1]Hoja de pedidos'!$D215&gt;0,'[1]Hoja de pedidos'!H215,"")</f>
        <v>LAMINACION</v>
      </c>
    </row>
    <row r="214" spans="1:6" x14ac:dyDescent="0.25">
      <c r="A214" s="144" t="str">
        <f>IF('[1]Hoja de pedidos'!$D216&gt;0,'[1]Hoja de pedidos'!C216,"")</f>
        <v>01-2050</v>
      </c>
      <c r="B214" s="144" t="str">
        <f>IF('[1]Hoja de pedidos'!$D216&gt;0,'[1]Hoja de pedidos'!D216,"")</f>
        <v>TMTTGP205A001</v>
      </c>
      <c r="C214" s="144" t="str">
        <f>IF('[1]Hoja de pedidos'!$D216&gt;0,'[1]Hoja de pedidos'!E216,"")</f>
        <v xml:space="preserve">INDUSTRIAS DE TAPAS TAIME, C.A </v>
      </c>
      <c r="D214" s="144" t="str">
        <f>IF('[1]Hoja de pedidos'!$D216&gt;0,'[1]Hoja de pedidos'!F216,"")</f>
        <v>LINER MTP IMP. GARANTIA DE PUREZA</v>
      </c>
      <c r="E214" s="144" t="str">
        <f>IF('[1]Hoja de pedidos'!$D216&gt;0,'[1]Hoja de pedidos'!G216,"")</f>
        <v>MCL</v>
      </c>
      <c r="F214" s="144" t="str">
        <f>IF('[1]Hoja de pedidos'!$D216&gt;0,'[1]Hoja de pedidos'!H216,"")</f>
        <v>LAMINACION</v>
      </c>
    </row>
    <row r="215" spans="1:6" x14ac:dyDescent="0.25">
      <c r="A215" s="144" t="str">
        <f>IF('[1]Hoja de pedidos'!$D217&gt;0,'[1]Hoja de pedidos'!C217,"")</f>
        <v>01-2051</v>
      </c>
      <c r="B215" s="144" t="str">
        <f>IF('[1]Hoja de pedidos'!$D217&gt;0,'[1]Hoja de pedidos'!D217,"")</f>
        <v>TMMCGP207A001</v>
      </c>
      <c r="C215" s="144" t="str">
        <f>IF('[1]Hoja de pedidos'!$D217&gt;0,'[1]Hoja de pedidos'!E217,"")</f>
        <v>MORROCEL C.A.</v>
      </c>
      <c r="D215" s="144" t="str">
        <f>IF('[1]Hoja de pedidos'!$D217&gt;0,'[1]Hoja de pedidos'!F217,"")</f>
        <v>LINER MTP IMP. GARANTIA DE PUREZA</v>
      </c>
      <c r="E215" s="144" t="str">
        <f>IF('[1]Hoja de pedidos'!$D217&gt;0,'[1]Hoja de pedidos'!G217,"")</f>
        <v>MCL</v>
      </c>
      <c r="F215" s="144" t="str">
        <f>IF('[1]Hoja de pedidos'!$D217&gt;0,'[1]Hoja de pedidos'!H217,"")</f>
        <v>LAMINACION</v>
      </c>
    </row>
    <row r="216" spans="1:6" x14ac:dyDescent="0.25">
      <c r="A216" s="144" t="str">
        <f>IF('[1]Hoja de pedidos'!$D218&gt;0,'[1]Hoja de pedidos'!C218,"")</f>
        <v>01-2054</v>
      </c>
      <c r="B216" s="144" t="str">
        <f>IF('[1]Hoja de pedidos'!$D218&gt;0,'[1]Hoja de pedidos'!D218,"")</f>
        <v>TXPACT040B001</v>
      </c>
      <c r="C216" s="144" t="str">
        <f>IF('[1]Hoja de pedidos'!$D218&gt;0,'[1]Hoja de pedidos'!E218,"")</f>
        <v>PEPSICO ALIMENTOS, S.C.A.</v>
      </c>
      <c r="D216" s="144" t="str">
        <f>IF('[1]Hoja de pedidos'!$D218&gt;0,'[1]Hoja de pedidos'!F218,"")</f>
        <v>LAMINACION IMPRESA CHEESE TRIS 54g</v>
      </c>
      <c r="E216" s="144" t="str">
        <f>IF('[1]Hoja de pedidos'!$D218&gt;0,'[1]Hoja de pedidos'!G218,"")</f>
        <v>CX</v>
      </c>
      <c r="F216" s="144" t="str">
        <f>IF('[1]Hoja de pedidos'!$D218&gt;0,'[1]Hoja de pedidos'!H218,"")</f>
        <v>LAMINACION</v>
      </c>
    </row>
    <row r="217" spans="1:6" x14ac:dyDescent="0.25">
      <c r="A217" s="144" t="str">
        <f>IF('[1]Hoja de pedidos'!$D219&gt;0,'[1]Hoja de pedidos'!C219,"")</f>
        <v>32-005959</v>
      </c>
      <c r="B217" s="144" t="str">
        <f>IF('[1]Hoja de pedidos'!$D219&gt;0,'[1]Hoja de pedidos'!D219,"")</f>
        <v>TMCSPS0800001</v>
      </c>
      <c r="C217" s="144" t="str">
        <f>IF('[1]Hoja de pedidos'!$D219&gt;0,'[1]Hoja de pedidos'!E219,"")</f>
        <v>COOPERATIVA FABRICA DE PRODUCTOS MEDICOS SANIPAD</v>
      </c>
      <c r="D217" s="144" t="str">
        <f>IF('[1]Hoja de pedidos'!$D219&gt;0,'[1]Hoja de pedidos'!F219,"")</f>
        <v>POLYPOUCH SIN IMPRESIÓN</v>
      </c>
      <c r="E217" s="144" t="str">
        <f>IF('[1]Hoja de pedidos'!$D219&gt;0,'[1]Hoja de pedidos'!G219,"")</f>
        <v>MCL</v>
      </c>
      <c r="F217" s="144" t="str">
        <f>IF('[1]Hoja de pedidos'!$D219&gt;0,'[1]Hoja de pedidos'!H219,"")</f>
        <v>CORTE</v>
      </c>
    </row>
    <row r="218" spans="1:6" x14ac:dyDescent="0.25">
      <c r="A218" s="144" t="str">
        <f>IF('[1]Hoja de pedidos'!$D219&gt;0,'[1]Hoja de pedidos'!C219,"")</f>
        <v>32-005959</v>
      </c>
      <c r="B218" s="144" t="str">
        <f>IF('[1]Hoja de pedidos'!$D219&gt;0,'[1]Hoja de pedidos'!D219,"")</f>
        <v>TMCSPS0800001</v>
      </c>
      <c r="C218" s="144" t="str">
        <f>IF('[1]Hoja de pedidos'!$D219&gt;0,'[1]Hoja de pedidos'!E219,"")</f>
        <v>COOPERATIVA FABRICA DE PRODUCTOS MEDICOS SANIPAD</v>
      </c>
      <c r="D218" s="144" t="str">
        <f>IF('[1]Hoja de pedidos'!$D219&gt;0,'[1]Hoja de pedidos'!F219,"")</f>
        <v>POLYPOUCH SIN IMPRESIÓN</v>
      </c>
      <c r="E218" s="144" t="str">
        <f>IF('[1]Hoja de pedidos'!$D219&gt;0,'[1]Hoja de pedidos'!G219,"")</f>
        <v>MCL</v>
      </c>
      <c r="F218" s="144" t="str">
        <f>IF('[1]Hoja de pedidos'!$D219&gt;0,'[1]Hoja de pedidos'!H219,"")</f>
        <v>CORTE</v>
      </c>
    </row>
    <row r="219" spans="1:6" x14ac:dyDescent="0.25">
      <c r="A219" s="144" t="str">
        <f>IF('[1]Hoja de pedidos'!$D220&gt;0,'[1]Hoja de pedidos'!C220,"")</f>
        <v>01-2046</v>
      </c>
      <c r="B219" s="144" t="str">
        <f>IF('[1]Hoja de pedidos'!$D220&gt;0,'[1]Hoja de pedidos'!D220,"")</f>
        <v>TXHMBI078A001</v>
      </c>
      <c r="C219" s="144" t="str">
        <f>IF('[1]Hoja de pedidos'!$D220&gt;0,'[1]Hoja de pedidos'!E220,"")</f>
        <v>H.M.D MEDICAL, C.A</v>
      </c>
      <c r="D219" s="144" t="str">
        <f>IF('[1]Hoja de pedidos'!$D220&gt;0,'[1]Hoja de pedidos'!F220,"")</f>
        <v>LAMINACION IMPRESA BIOSCRUB AZUL SOLUCION IODADA</v>
      </c>
      <c r="E219" s="144" t="str">
        <f>IF('[1]Hoja de pedidos'!$D220&gt;0,'[1]Hoja de pedidos'!G220,"")</f>
        <v>CX</v>
      </c>
      <c r="F219" s="144" t="str">
        <f>IF('[1]Hoja de pedidos'!$D220&gt;0,'[1]Hoja de pedidos'!H220,"")</f>
        <v>LAMINACION</v>
      </c>
    </row>
    <row r="220" spans="1:6" x14ac:dyDescent="0.25">
      <c r="A220" s="144" t="str">
        <f>IF('[1]Hoja de pedidos'!$D221&gt;0,'[1]Hoja de pedidos'!C221,"")</f>
        <v>01-2047</v>
      </c>
      <c r="B220" s="144" t="str">
        <f>IF('[1]Hoja de pedidos'!$D221&gt;0,'[1]Hoja de pedidos'!D221,"")</f>
        <v>TXHMRO024A001</v>
      </c>
      <c r="C220" s="144" t="str">
        <f>IF('[1]Hoja de pedidos'!$D221&gt;0,'[1]Hoja de pedidos'!E221,"")</f>
        <v>H.M.D MEDICAL, C.A</v>
      </c>
      <c r="D220" s="144" t="str">
        <f>IF('[1]Hoja de pedidos'!$D221&gt;0,'[1]Hoja de pedidos'!F221,"")</f>
        <v>ENVOLTORIO IMPRESO RECOLECTOR DE ORINA</v>
      </c>
      <c r="E220" s="144" t="str">
        <f>IF('[1]Hoja de pedidos'!$D221&gt;0,'[1]Hoja de pedidos'!G221,"")</f>
        <v>CX</v>
      </c>
      <c r="F220" s="144" t="str">
        <f>IF('[1]Hoja de pedidos'!$D221&gt;0,'[1]Hoja de pedidos'!H221,"")</f>
        <v>CORTE</v>
      </c>
    </row>
    <row r="221" spans="1:6" x14ac:dyDescent="0.25">
      <c r="A221" s="144" t="str">
        <f>IF('[1]Hoja de pedidos'!$D222&gt;0,'[1]Hoja de pedidos'!C222,"")</f>
        <v>01-2055</v>
      </c>
      <c r="B221" s="144" t="str">
        <f>IF('[1]Hoja de pedidos'!$D222&gt;0,'[1]Hoja de pedidos'!D222,"")</f>
        <v>TXPACT040A001</v>
      </c>
      <c r="C221" s="144" t="str">
        <f>IF('[1]Hoja de pedidos'!$D222&gt;0,'[1]Hoja de pedidos'!E222,"")</f>
        <v>PEPSICO ALIMENTOS, S.C.A.</v>
      </c>
      <c r="D221" s="144" t="str">
        <f>IF('[1]Hoja de pedidos'!$D222&gt;0,'[1]Hoja de pedidos'!F222,"")</f>
        <v>LAMINACION IMPRESA CHEESE TRIS 150g</v>
      </c>
      <c r="E221" s="144" t="str">
        <f>IF('[1]Hoja de pedidos'!$D222&gt;0,'[1]Hoja de pedidos'!G222,"")</f>
        <v>CX</v>
      </c>
      <c r="F221" s="144" t="str">
        <f>IF('[1]Hoja de pedidos'!$D222&gt;0,'[1]Hoja de pedidos'!H222,"")</f>
        <v>LAMINACION</v>
      </c>
    </row>
    <row r="222" spans="1:6" x14ac:dyDescent="0.25">
      <c r="A222" s="144" t="str">
        <f>IF('[1]Hoja de pedidos'!$D223&gt;0,'[1]Hoja de pedidos'!C223,"")</f>
        <v>01-2042</v>
      </c>
      <c r="B222" s="144" t="str">
        <f>IF('[1]Hoja de pedidos'!$D223&gt;0,'[1]Hoja de pedidos'!D223,"")</f>
        <v>TXPAPD040A001</v>
      </c>
      <c r="C222" s="144" t="str">
        <f>IF('[1]Hoja de pedidos'!$D223&gt;0,'[1]Hoja de pedidos'!E223,"")</f>
        <v>PEPSICO ALIMENTOS, S.C.A.</v>
      </c>
      <c r="D222" s="144" t="str">
        <f>IF('[1]Hoja de pedidos'!$D223&gt;0,'[1]Hoja de pedidos'!F223,"")</f>
        <v>LAMINACION IMPRESA PEPITO DINOSAURIO 65g</v>
      </c>
      <c r="E222" s="144" t="str">
        <f>IF('[1]Hoja de pedidos'!$D223&gt;0,'[1]Hoja de pedidos'!G223,"")</f>
        <v>CX</v>
      </c>
      <c r="F222" s="144" t="str">
        <f>IF('[1]Hoja de pedidos'!$D223&gt;0,'[1]Hoja de pedidos'!H223,"")</f>
        <v>LAMINACION</v>
      </c>
    </row>
    <row r="223" spans="1:6" x14ac:dyDescent="0.25">
      <c r="A223" s="144" t="str">
        <f>IF('[1]Hoja de pedidos'!$D224&gt;0,'[1]Hoja de pedidos'!C224,"")</f>
        <v>01-2041</v>
      </c>
      <c r="B223" s="144" t="str">
        <f>IF('[1]Hoja de pedidos'!$D224&gt;0,'[1]Hoja de pedidos'!D224,"")</f>
        <v>TXPAPD040B001</v>
      </c>
      <c r="C223" s="144" t="str">
        <f>IF('[1]Hoja de pedidos'!$D224&gt;0,'[1]Hoja de pedidos'!E224,"")</f>
        <v>PEPSICO ALIMENTOS, S.C.A.</v>
      </c>
      <c r="D223" s="144" t="str">
        <f>IF('[1]Hoja de pedidos'!$D224&gt;0,'[1]Hoja de pedidos'!F224,"")</f>
        <v>LAMINACION IMPRESA PEPITO DINOSAURIO 22g</v>
      </c>
      <c r="E223" s="144" t="str">
        <f>IF('[1]Hoja de pedidos'!$D224&gt;0,'[1]Hoja de pedidos'!G224,"")</f>
        <v>CX</v>
      </c>
      <c r="F223" s="144" t="str">
        <f>IF('[1]Hoja de pedidos'!$D224&gt;0,'[1]Hoja de pedidos'!H224,"")</f>
        <v>LAMINACION</v>
      </c>
    </row>
    <row r="224" spans="1:6" x14ac:dyDescent="0.25">
      <c r="A224" s="144" t="str">
        <f>IF('[1]Hoja de pedidos'!$D225&gt;0,'[1]Hoja de pedidos'!C225,"")</f>
        <v>01-2056</v>
      </c>
      <c r="B224" s="144" t="str">
        <f>IF('[1]Hoja de pedidos'!$D225&gt;0,'[1]Hoja de pedidos'!D225,"")</f>
        <v>TXPACC040B001</v>
      </c>
      <c r="C224" s="144" t="str">
        <f>IF('[1]Hoja de pedidos'!$D225&gt;0,'[1]Hoja de pedidos'!E225,"")</f>
        <v>PEPSICO ALIMENTOS, S.C.A.</v>
      </c>
      <c r="D224" s="144" t="str">
        <f>IF('[1]Hoja de pedidos'!$D225&gt;0,'[1]Hoja de pedidos'!F225,"")</f>
        <v>LAMINACION IMPRESA CHEETOS CRUNCHY 145g</v>
      </c>
      <c r="E224" s="144" t="str">
        <f>IF('[1]Hoja de pedidos'!$D225&gt;0,'[1]Hoja de pedidos'!G225,"")</f>
        <v>CX</v>
      </c>
      <c r="F224" s="144" t="str">
        <f>IF('[1]Hoja de pedidos'!$D225&gt;0,'[1]Hoja de pedidos'!H225,"")</f>
        <v>LAMINACION</v>
      </c>
    </row>
    <row r="225" spans="1:6" x14ac:dyDescent="0.25">
      <c r="A225" s="144" t="str">
        <f>IF('[1]Hoja de pedidos'!$D226&gt;0,'[1]Hoja de pedidos'!C226,"")</f>
        <v>01-1997</v>
      </c>
      <c r="B225" s="144" t="str">
        <f>IF('[1]Hoja de pedidos'!$D226&gt;0,'[1]Hoja de pedidos'!D226,"")</f>
        <v>TXABCA041A001</v>
      </c>
      <c r="C225" s="144" t="str">
        <f>IF('[1]Hoja de pedidos'!$D226&gt;0,'[1]Hoja de pedidos'!E226,"")</f>
        <v>MONTALAR DE VENEZUELA, S.A.</v>
      </c>
      <c r="D225" s="144" t="str">
        <f>IF('[1]Hoja de pedidos'!$D226&gt;0,'[1]Hoja de pedidos'!F226,"")</f>
        <v>LAMINACION ENDULZANTE 500g</v>
      </c>
      <c r="E225" s="144" t="str">
        <f>IF('[1]Hoja de pedidos'!$D226&gt;0,'[1]Hoja de pedidos'!G226,"")</f>
        <v>CX</v>
      </c>
      <c r="F225" s="144" t="str">
        <f>IF('[1]Hoja de pedidos'!$D226&gt;0,'[1]Hoja de pedidos'!H226,"")</f>
        <v>LAMINACION</v>
      </c>
    </row>
    <row r="226" spans="1:6" x14ac:dyDescent="0.25">
      <c r="A226" s="144" t="str">
        <f>IF('[1]Hoja de pedidos'!$D227&gt;0,'[1]Hoja de pedidos'!C227,"")</f>
        <v>01-2052</v>
      </c>
      <c r="B226" s="144" t="str">
        <f>IF('[1]Hoja de pedidos'!$D227&gt;0,'[1]Hoja de pedidos'!D227,"")</f>
        <v>TMAWAA064A002</v>
      </c>
      <c r="C226" s="144" t="str">
        <f>IF('[1]Hoja de pedidos'!$D227&gt;0,'[1]Hoja de pedidos'!E227,"")</f>
        <v>ALUM-WARE PRODUCTOS DE ALUMINIO C.A.</v>
      </c>
      <c r="D226" s="144" t="str">
        <f>IF('[1]Hoja de pedidos'!$D227&gt;0,'[1]Hoja de pedidos'!F227,"")</f>
        <v>POLYPOUCH IMPRESO ANTIGRASO ALUM-WARE</v>
      </c>
      <c r="E226" s="144" t="str">
        <f>IF('[1]Hoja de pedidos'!$D227&gt;0,'[1]Hoja de pedidos'!G227,"")</f>
        <v>MCL</v>
      </c>
      <c r="F226" s="144" t="str">
        <f>IF('[1]Hoja de pedidos'!$D227&gt;0,'[1]Hoja de pedidos'!H227,"")</f>
        <v>LAMINACION</v>
      </c>
    </row>
    <row r="227" spans="1:6" x14ac:dyDescent="0.25">
      <c r="A227" s="144" t="str">
        <f>IF('[1]Hoja de pedidos'!$D228&gt;0,'[1]Hoja de pedidos'!C228,"")</f>
        <v>01-2057</v>
      </c>
      <c r="B227" s="144" t="str">
        <f>IF('[1]Hoja de pedidos'!$D228&gt;0,'[1]Hoja de pedidos'!D228,"")</f>
        <v>TXPAJS040B001</v>
      </c>
      <c r="C227" s="144" t="str">
        <f>IF('[1]Hoja de pedidos'!$D228&gt;0,'[1]Hoja de pedidos'!E228,"")</f>
        <v>PEPSICO ALIMENTOS, S.C.A.</v>
      </c>
      <c r="D227" s="144" t="str">
        <f>IF('[1]Hoja de pedidos'!$D228&gt;0,'[1]Hoja de pedidos'!F228,"")</f>
        <v>LAMINACION IMPRESA PAPAS JACKS  SAL 100 g</v>
      </c>
      <c r="E227" s="144" t="str">
        <f>IF('[1]Hoja de pedidos'!$D228&gt;0,'[1]Hoja de pedidos'!G228,"")</f>
        <v>CX</v>
      </c>
      <c r="F227" s="144" t="str">
        <f>IF('[1]Hoja de pedidos'!$D228&gt;0,'[1]Hoja de pedidos'!H228,"")</f>
        <v>LAMINACION</v>
      </c>
    </row>
    <row r="228" spans="1:6" x14ac:dyDescent="0.25">
      <c r="A228" s="144" t="str">
        <f>IF('[1]Hoja de pedidos'!$D229&gt;0,'[1]Hoja de pedidos'!C229,"")</f>
        <v>01-2058</v>
      </c>
      <c r="B228" s="144" t="str">
        <f>IF('[1]Hoja de pedidos'!$D229&gt;0,'[1]Hoja de pedidos'!D229,"")</f>
        <v>TXPANP040A001</v>
      </c>
      <c r="C228" s="144" t="str">
        <f>IF('[1]Hoja de pedidos'!$D229&gt;0,'[1]Hoja de pedidos'!E229,"")</f>
        <v>PEPSICO ALIMENTOS, S.C.A.</v>
      </c>
      <c r="D228" s="144" t="str">
        <f>IF('[1]Hoja de pedidos'!$D229&gt;0,'[1]Hoja de pedidos'!F229,"")</f>
        <v>LAMINACION IMPRESA NATUCHIPS PLATANITOS 80g</v>
      </c>
      <c r="E228" s="144" t="str">
        <f>IF('[1]Hoja de pedidos'!$D229&gt;0,'[1]Hoja de pedidos'!G229,"")</f>
        <v>CX</v>
      </c>
      <c r="F228" s="144" t="str">
        <f>IF('[1]Hoja de pedidos'!$D229&gt;0,'[1]Hoja de pedidos'!H229,"")</f>
        <v>LAMINACION</v>
      </c>
    </row>
    <row r="229" spans="1:6" x14ac:dyDescent="0.25">
      <c r="A229" s="144" t="str">
        <f>IF('[1]Hoja de pedidos'!$D230&gt;0,'[1]Hoja de pedidos'!C230,"")</f>
        <v>01-2048</v>
      </c>
      <c r="B229" s="144" t="str">
        <f>IF('[1]Hoja de pedidos'!$D230&gt;0,'[1]Hoja de pedidos'!D230,"")</f>
        <v>TMAWAA064A010</v>
      </c>
      <c r="C229" s="144" t="str">
        <f>IF('[1]Hoja de pedidos'!$D230&gt;0,'[1]Hoja de pedidos'!E230,"")</f>
        <v>ALUM-WARE PRODUCTOS DE ALUMINIO C.A.</v>
      </c>
      <c r="D229" s="144" t="str">
        <f>IF('[1]Hoja de pedidos'!$D230&gt;0,'[1]Hoja de pedidos'!F230,"")</f>
        <v>POLYPOUCH IMPRESO ANTIGRASO ALUM-WARE</v>
      </c>
      <c r="E229" s="144" t="str">
        <f>IF('[1]Hoja de pedidos'!$D230&gt;0,'[1]Hoja de pedidos'!G230,"")</f>
        <v>MCL</v>
      </c>
      <c r="F229" s="144" t="str">
        <f>IF('[1]Hoja de pedidos'!$D230&gt;0,'[1]Hoja de pedidos'!H230,"")</f>
        <v>LAMINACION</v>
      </c>
    </row>
    <row r="230" spans="1:6" x14ac:dyDescent="0.25">
      <c r="A230" s="144" t="str">
        <f>IF('[1]Hoja de pedidos'!$D231&gt;0,'[1]Hoja de pedidos'!C231,"")</f>
        <v>01-2053</v>
      </c>
      <c r="B230" s="144" t="str">
        <f>IF('[1]Hoja de pedidos'!$D231&gt;0,'[1]Hoja de pedidos'!D231,"")</f>
        <v>TMAWAA064A010</v>
      </c>
      <c r="C230" s="144" t="str">
        <f>IF('[1]Hoja de pedidos'!$D231&gt;0,'[1]Hoja de pedidos'!E231,"")</f>
        <v>ALUM-WARE PRODUCTOS DE ALUMINIO C.A.</v>
      </c>
      <c r="D230" s="144" t="str">
        <f>IF('[1]Hoja de pedidos'!$D231&gt;0,'[1]Hoja de pedidos'!F231,"")</f>
        <v>POLYPOUCH IMPRESO ANTIGRASO ALUM-WARE</v>
      </c>
      <c r="E230" s="144" t="str">
        <f>IF('[1]Hoja de pedidos'!$D231&gt;0,'[1]Hoja de pedidos'!G231,"")</f>
        <v>MCL</v>
      </c>
      <c r="F230" s="144" t="str">
        <f>IF('[1]Hoja de pedidos'!$D231&gt;0,'[1]Hoja de pedidos'!H231,"")</f>
        <v>LAMINACION</v>
      </c>
    </row>
    <row r="231" spans="1:6" x14ac:dyDescent="0.25">
      <c r="A231" s="144" t="str">
        <f>IF('[1]Hoja de pedidos'!$D232&gt;0,'[1]Hoja de pedidos'!C232,"")</f>
        <v>01-2049</v>
      </c>
      <c r="B231" s="144" t="str">
        <f>IF('[1]Hoja de pedidos'!$D232&gt;0,'[1]Hoja de pedidos'!D232,"")</f>
        <v>TMAWAA064A010</v>
      </c>
      <c r="C231" s="144" t="str">
        <f>IF('[1]Hoja de pedidos'!$D232&gt;0,'[1]Hoja de pedidos'!E232,"")</f>
        <v>ALUM-WARE PRODUCTOS DE ALUMINIO C.A.</v>
      </c>
      <c r="D231" s="144" t="str">
        <f>IF('[1]Hoja de pedidos'!$D232&gt;0,'[1]Hoja de pedidos'!F232,"")</f>
        <v>POLYPOUCH IMPRESO ANTIGRASO ALUM-WARE</v>
      </c>
      <c r="E231" s="144" t="str">
        <f>IF('[1]Hoja de pedidos'!$D232&gt;0,'[1]Hoja de pedidos'!G232,"")</f>
        <v>MCL</v>
      </c>
      <c r="F231" s="144" t="str">
        <f>IF('[1]Hoja de pedidos'!$D232&gt;0,'[1]Hoja de pedidos'!H232,"")</f>
        <v>LAMINACION</v>
      </c>
    </row>
    <row r="232" spans="1:6" x14ac:dyDescent="0.25">
      <c r="A232" s="144" t="str">
        <f>IF('[1]Hoja de pedidos'!$D233&gt;0,'[1]Hoja de pedidos'!C233,"")</f>
        <v>01-2059</v>
      </c>
      <c r="B232" s="144" t="str">
        <f>IF('[1]Hoja de pedidos'!$D233&gt;0,'[1]Hoja de pedidos'!D233,"")</f>
        <v>TXPAJQ040B002</v>
      </c>
      <c r="C232" s="144" t="str">
        <f>IF('[1]Hoja de pedidos'!$D233&gt;0,'[1]Hoja de pedidos'!E233,"")</f>
        <v>PEPSICO ALIMENTOS, S.C.A.</v>
      </c>
      <c r="D232" s="144" t="str">
        <f>IF('[1]Hoja de pedidos'!$D233&gt;0,'[1]Hoja de pedidos'!F233,"")</f>
        <v>LAMINACION IMPRESA PAPAS JACKS QUESO 100g</v>
      </c>
      <c r="E232" s="144" t="str">
        <f>IF('[1]Hoja de pedidos'!$D233&gt;0,'[1]Hoja de pedidos'!G233,"")</f>
        <v>CX</v>
      </c>
      <c r="F232" s="144" t="str">
        <f>IF('[1]Hoja de pedidos'!$D233&gt;0,'[1]Hoja de pedidos'!H233,"")</f>
        <v>LAMINACION</v>
      </c>
    </row>
    <row r="233" spans="1:6" x14ac:dyDescent="0.25">
      <c r="A233" s="144" t="str">
        <f>IF('[1]Hoja de pedidos'!$D234&gt;0,'[1]Hoja de pedidos'!C234,"")</f>
        <v>32-005960</v>
      </c>
      <c r="B233" s="144" t="str">
        <f>IF('[1]Hoja de pedidos'!$D234&gt;0,'[1]Hoja de pedidos'!D234,"")</f>
        <v>TMAAES061A001</v>
      </c>
      <c r="C233" s="144" t="str">
        <f>IF('[1]Hoja de pedidos'!$D234&gt;0,'[1]Hoja de pedidos'!E234,"")</f>
        <v>ALIMENTOS AGLOW VE C.A.</v>
      </c>
      <c r="D233" s="144" t="str">
        <f>IF('[1]Hoja de pedidos'!$D234&gt;0,'[1]Hoja de pedidos'!F234,"")</f>
        <v>POLYPOUCH IMPRESO SACHET EDULCORANTE  SWEETEST 1g</v>
      </c>
      <c r="E233" s="144" t="str">
        <f>IF('[1]Hoja de pedidos'!$D234&gt;0,'[1]Hoja de pedidos'!G234,"")</f>
        <v>MCL</v>
      </c>
      <c r="F233" s="144" t="str">
        <f>IF('[1]Hoja de pedidos'!$D234&gt;0,'[1]Hoja de pedidos'!H234,"")</f>
        <v>LAMINACION</v>
      </c>
    </row>
    <row r="234" spans="1:6" x14ac:dyDescent="0.25">
      <c r="A234" s="144" t="str">
        <f>IF('[1]Hoja de pedidos'!$D235&gt;0,'[1]Hoja de pedidos'!C235,"")</f>
        <v>01-2060</v>
      </c>
      <c r="B234" s="144" t="str">
        <f>IF('[1]Hoja de pedidos'!$D235&gt;0,'[1]Hoja de pedidos'!D235,"")</f>
        <v>TXPARQ040A001</v>
      </c>
      <c r="C234" s="144" t="str">
        <f>IF('[1]Hoja de pedidos'!$D235&gt;0,'[1]Hoja de pedidos'!E235,"")</f>
        <v>PEPSICO ALIMENTOS, S.C.A.</v>
      </c>
      <c r="D234" s="144" t="str">
        <f>IF('[1]Hoja de pedidos'!$D235&gt;0,'[1]Hoja de pedidos'!F235,"")</f>
        <v>LAMINACION IMPRESA ROSQUIS 35g</v>
      </c>
      <c r="E234" s="144" t="str">
        <f>IF('[1]Hoja de pedidos'!$D235&gt;0,'[1]Hoja de pedidos'!G235,"")</f>
        <v>CX</v>
      </c>
      <c r="F234" s="144" t="str">
        <f>IF('[1]Hoja de pedidos'!$D235&gt;0,'[1]Hoja de pedidos'!H235,"")</f>
        <v>LAMINACION</v>
      </c>
    </row>
    <row r="235" spans="1:6" x14ac:dyDescent="0.25">
      <c r="A235" s="144" t="str">
        <f>IF('[1]Hoja de pedidos'!$D236&gt;0,'[1]Hoja de pedidos'!C236,"")</f>
        <v>32-005931</v>
      </c>
      <c r="B235" s="144" t="str">
        <f>IF('[1]Hoja de pedidos'!$D236&gt;0,'[1]Hoja de pedidos'!D236,"")</f>
        <v>TXIKCA092B001</v>
      </c>
      <c r="C235" s="144" t="str">
        <f>IF('[1]Hoja de pedidos'!$D236&gt;0,'[1]Hoja de pedidos'!E236,"")</f>
        <v>INDUSTRIAS KEL, C.A</v>
      </c>
      <c r="D235" s="144" t="str">
        <f>IF('[1]Hoja de pedidos'!$D236&gt;0,'[1]Hoja de pedidos'!F236,"")</f>
        <v>LAMINACION IMPRESA CREMA DE ARROZ KEL 900g</v>
      </c>
      <c r="E235" s="144" t="str">
        <f>IF('[1]Hoja de pedidos'!$D236&gt;0,'[1]Hoja de pedidos'!G236,"")</f>
        <v>CX</v>
      </c>
      <c r="F235" s="144" t="str">
        <f>IF('[1]Hoja de pedidos'!$D236&gt;0,'[1]Hoja de pedidos'!H236,"")</f>
        <v>LAMINACION</v>
      </c>
    </row>
    <row r="236" spans="1:6" x14ac:dyDescent="0.25">
      <c r="A236" s="144" t="str">
        <f>IF('[1]Hoja de pedidos'!$D237&gt;0,'[1]Hoja de pedidos'!C237,"")</f>
        <v>32-005948</v>
      </c>
      <c r="B236" s="144" t="str">
        <f>IF('[1]Hoja de pedidos'!$D237&gt;0,'[1]Hoja de pedidos'!D237,"")</f>
        <v>TXIKCA092B001</v>
      </c>
      <c r="C236" s="144" t="str">
        <f>IF('[1]Hoja de pedidos'!$D237&gt;0,'[1]Hoja de pedidos'!E237,"")</f>
        <v>INDUSTRIAS KEL, C.A</v>
      </c>
      <c r="D236" s="144" t="str">
        <f>IF('[1]Hoja de pedidos'!$D237&gt;0,'[1]Hoja de pedidos'!F237,"")</f>
        <v>LAMINACION IMPRESA CREMA DE ARROZ KEL 900g</v>
      </c>
      <c r="E236" s="144" t="str">
        <f>IF('[1]Hoja de pedidos'!$D237&gt;0,'[1]Hoja de pedidos'!G237,"")</f>
        <v>CX</v>
      </c>
      <c r="F236" s="144" t="str">
        <f>IF('[1]Hoja de pedidos'!$D237&gt;0,'[1]Hoja de pedidos'!H237,"")</f>
        <v>LAMINACION</v>
      </c>
    </row>
    <row r="237" spans="1:6" x14ac:dyDescent="0.25">
      <c r="A237" s="144" t="str">
        <f>IF('[1]Hoja de pedidos'!$D238&gt;0,'[1]Hoja de pedidos'!C238,"")</f>
        <v>32-005953</v>
      </c>
      <c r="B237" s="144" t="str">
        <f>IF('[1]Hoja de pedidos'!$D238&gt;0,'[1]Hoja de pedidos'!D238,"")</f>
        <v>TXIKCA088A001</v>
      </c>
      <c r="C237" s="144" t="str">
        <f>IF('[1]Hoja de pedidos'!$D238&gt;0,'[1]Hoja de pedidos'!E238,"")</f>
        <v>INDUSTRIAS KEL, C.A</v>
      </c>
      <c r="D237" s="144" t="str">
        <f>IF('[1]Hoja de pedidos'!$D238&gt;0,'[1]Hoja de pedidos'!F238,"")</f>
        <v xml:space="preserve">LAMINACIÓN IMPRESO CREMA DE ARROZ KEL 450 g. </v>
      </c>
      <c r="E237" s="144" t="str">
        <f>IF('[1]Hoja de pedidos'!$D238&gt;0,'[1]Hoja de pedidos'!G238,"")</f>
        <v>CX</v>
      </c>
      <c r="F237" s="144" t="str">
        <f>IF('[1]Hoja de pedidos'!$D238&gt;0,'[1]Hoja de pedidos'!H238,"")</f>
        <v>LAMINACION</v>
      </c>
    </row>
    <row r="238" spans="1:6" x14ac:dyDescent="0.25">
      <c r="A238" s="144" t="str">
        <f>IF('[1]Hoja de pedidos'!$D239&gt;0,'[1]Hoja de pedidos'!C239,"")</f>
        <v>01-2065</v>
      </c>
      <c r="B238" s="144" t="str">
        <f>IF('[1]Hoja de pedidos'!$D239&gt;0,'[1]Hoja de pedidos'!D239,"")</f>
        <v>TXPACT040A001</v>
      </c>
      <c r="C238" s="144" t="str">
        <f>IF('[1]Hoja de pedidos'!$D239&gt;0,'[1]Hoja de pedidos'!E239,"")</f>
        <v>PEPSICO ALIMENTOS, S.C.A.</v>
      </c>
      <c r="D238" s="144" t="str">
        <f>IF('[1]Hoja de pedidos'!$D239&gt;0,'[1]Hoja de pedidos'!F239,"")</f>
        <v>LAMINACION IMPRESA CHEESE TRIS 150g</v>
      </c>
      <c r="E238" s="144" t="str">
        <f>IF('[1]Hoja de pedidos'!$D239&gt;0,'[1]Hoja de pedidos'!G239,"")</f>
        <v>CX</v>
      </c>
      <c r="F238" s="144" t="str">
        <f>IF('[1]Hoja de pedidos'!$D239&gt;0,'[1]Hoja de pedidos'!H239,"")</f>
        <v>LAMINACION</v>
      </c>
    </row>
    <row r="239" spans="1:6" x14ac:dyDescent="0.25">
      <c r="A239" s="144" t="str">
        <f>IF('[1]Hoja de pedidos'!$D240&gt;0,'[1]Hoja de pedidos'!C240,"")</f>
        <v>01-2066</v>
      </c>
      <c r="B239" s="144" t="str">
        <f>IF('[1]Hoja de pedidos'!$D240&gt;0,'[1]Hoja de pedidos'!D240,"")</f>
        <v>TMAWAA064A010</v>
      </c>
      <c r="C239" s="144" t="str">
        <f>IF('[1]Hoja de pedidos'!$D240&gt;0,'[1]Hoja de pedidos'!E240,"")</f>
        <v>ALUM-WARE PRODUCTOS DE ALUMINIO C.A.</v>
      </c>
      <c r="D239" s="144" t="str">
        <f>IF('[1]Hoja de pedidos'!$D240&gt;0,'[1]Hoja de pedidos'!F240,"")</f>
        <v>POLYPOUCH IMPRESO ANTIGRASO ALUM-WARE</v>
      </c>
      <c r="E239" s="144" t="str">
        <f>IF('[1]Hoja de pedidos'!$D240&gt;0,'[1]Hoja de pedidos'!G240,"")</f>
        <v>MCL</v>
      </c>
      <c r="F239" s="144" t="str">
        <f>IF('[1]Hoja de pedidos'!$D240&gt;0,'[1]Hoja de pedidos'!H240,"")</f>
        <v>LAMINACION</v>
      </c>
    </row>
    <row r="240" spans="1:6" x14ac:dyDescent="0.25">
      <c r="A240" s="144" t="str">
        <f>IF('[1]Hoja de pedidos'!$D241&gt;0,'[1]Hoja de pedidos'!C241,"")</f>
        <v>01-2067</v>
      </c>
      <c r="B240" s="144" t="str">
        <f>IF('[1]Hoja de pedidos'!$D241&gt;0,'[1]Hoja de pedidos'!D241,"")</f>
        <v>TMMCAE064A002</v>
      </c>
      <c r="C240" s="144" t="str">
        <f>IF('[1]Hoja de pedidos'!$D241&gt;0,'[1]Hoja de pedidos'!E241,"")</f>
        <v>MORROCEL C.A.</v>
      </c>
      <c r="D240" s="144" t="str">
        <f>IF('[1]Hoja de pedidos'!$D241&gt;0,'[1]Hoja de pedidos'!F241,"")</f>
        <v>POLYPOUCH IMPRESO ANTIGRASO ESTANDAR</v>
      </c>
      <c r="E240" s="144" t="str">
        <f>IF('[1]Hoja de pedidos'!$D241&gt;0,'[1]Hoja de pedidos'!G241,"")</f>
        <v>MCL</v>
      </c>
      <c r="F240" s="144" t="str">
        <f>IF('[1]Hoja de pedidos'!$D241&gt;0,'[1]Hoja de pedidos'!H241,"")</f>
        <v>LAMINACION</v>
      </c>
    </row>
    <row r="241" spans="1:6" x14ac:dyDescent="0.25">
      <c r="A241" s="144" t="str">
        <f>IF('[1]Hoja de pedidos'!$D242&gt;0,'[1]Hoja de pedidos'!C242,"")</f>
        <v>01-2068</v>
      </c>
      <c r="B241" s="144" t="str">
        <f>IF('[1]Hoja de pedidos'!$D242&gt;0,'[1]Hoja de pedidos'!D242,"")</f>
        <v>TMMLPN103A001</v>
      </c>
      <c r="C241" s="144" t="str">
        <f>IF('[1]Hoja de pedidos'!$D242&gt;0,'[1]Hoja de pedidos'!E242,"")</f>
        <v>MONTALAR DE VENEZUELA, S.A.</v>
      </c>
      <c r="D241" s="144" t="str">
        <f>IF('[1]Hoja de pedidos'!$D242&gt;0,'[1]Hoja de pedidos'!F242,"")</f>
        <v>LAMINACION IMPRESA PAPELON NATURAL 500g</v>
      </c>
      <c r="E241" s="144" t="str">
        <f>IF('[1]Hoja de pedidos'!$D242&gt;0,'[1]Hoja de pedidos'!G242,"")</f>
        <v>MCL</v>
      </c>
      <c r="F241" s="144" t="str">
        <f>IF('[1]Hoja de pedidos'!$D242&gt;0,'[1]Hoja de pedidos'!H242,"")</f>
        <v>LAMINACION</v>
      </c>
    </row>
    <row r="242" spans="1:6" x14ac:dyDescent="0.25">
      <c r="A242" s="144" t="str">
        <f>IF('[1]Hoja de pedidos'!$D243&gt;0,'[1]Hoja de pedidos'!C243,"")</f>
        <v>01-2070</v>
      </c>
      <c r="B242" s="144" t="str">
        <f>IF('[1]Hoja de pedidos'!$D243&gt;0,'[1]Hoja de pedidos'!D243,"")</f>
        <v>TMDDFT0910001</v>
      </c>
      <c r="C242" s="144" t="str">
        <f>IF('[1]Hoja de pedidos'!$D243&gt;0,'[1]Hoja de pedidos'!E243,"")</f>
        <v>COMERCIALIZADORA Y DISTRIBUIDORA D.D. &amp; D, C.A.</v>
      </c>
      <c r="D242" s="144" t="str">
        <f>IF('[1]Hoja de pedidos'!$D243&gt;0,'[1]Hoja de pedidos'!F243,"")</f>
        <v>FILM TRANSPARENTE SIN IMPRESIÓN</v>
      </c>
      <c r="E242" s="144" t="str">
        <f>IF('[1]Hoja de pedidos'!$D243&gt;0,'[1]Hoja de pedidos'!G243,"")</f>
        <v>MCL</v>
      </c>
      <c r="F242" s="144" t="str">
        <f>IF('[1]Hoja de pedidos'!$D243&gt;0,'[1]Hoja de pedidos'!H243,"")</f>
        <v>CORTE</v>
      </c>
    </row>
    <row r="243" spans="1:6" x14ac:dyDescent="0.25">
      <c r="A243" s="144" t="str">
        <f>IF('[1]Hoja de pedidos'!$D244&gt;0,'[1]Hoja de pedidos'!C244,"")</f>
        <v>01-2069</v>
      </c>
      <c r="B243" s="144" t="str">
        <f>IF('[1]Hoja de pedidos'!$D244&gt;0,'[1]Hoja de pedidos'!D244,"")</f>
        <v>TMDDFT0820001</v>
      </c>
      <c r="C243" s="144" t="str">
        <f>IF('[1]Hoja de pedidos'!$D244&gt;0,'[1]Hoja de pedidos'!E244,"")</f>
        <v>COMERCIALIZADORA Y DISTRIBUIDORA D.D. &amp; D, C.A.</v>
      </c>
      <c r="D243" s="144" t="str">
        <f>IF('[1]Hoja de pedidos'!$D244&gt;0,'[1]Hoja de pedidos'!F244,"")</f>
        <v>FILM TRANSPARENTE SIN IMPRESIÓN</v>
      </c>
      <c r="E243" s="144" t="str">
        <f>IF('[1]Hoja de pedidos'!$D244&gt;0,'[1]Hoja de pedidos'!G244,"")</f>
        <v>MCL</v>
      </c>
      <c r="F243" s="144" t="str">
        <f>IF('[1]Hoja de pedidos'!$D244&gt;0,'[1]Hoja de pedidos'!H244,"")</f>
        <v>CORTE</v>
      </c>
    </row>
    <row r="244" spans="1:6" x14ac:dyDescent="0.25">
      <c r="A244" s="144" t="str">
        <f>IF('[1]Hoja de pedidos'!$D245&gt;0,'[1]Hoja de pedidos'!C245,"")</f>
        <v>32-005962</v>
      </c>
      <c r="B244" s="144" t="str">
        <f>IF('[1]Hoja de pedidos'!$D245&gt;0,'[1]Hoja de pedidos'!D245,"")</f>
        <v>TMFFLU2400001</v>
      </c>
      <c r="C244" s="144" t="str">
        <f>IF('[1]Hoja de pedidos'!$D245&gt;0,'[1]Hoja de pedidos'!E245,"")</f>
        <v>FABRICA FESTA S.A.</v>
      </c>
      <c r="D244" s="144" t="str">
        <f>IF('[1]Hoja de pedidos'!$D245&gt;0,'[1]Hoja de pedidos'!F245,"")</f>
        <v>LAMINACION LINER INDUCCION UNIVERSAL SIN IMPRESIÓN</v>
      </c>
      <c r="E244" s="144" t="str">
        <f>IF('[1]Hoja de pedidos'!$D245&gt;0,'[1]Hoja de pedidos'!G245,"")</f>
        <v>MCL</v>
      </c>
      <c r="F244" s="144" t="str">
        <f>IF('[1]Hoja de pedidos'!$D245&gt;0,'[1]Hoja de pedidos'!H245,"")</f>
        <v>CORTE</v>
      </c>
    </row>
    <row r="245" spans="1:6" x14ac:dyDescent="0.25">
      <c r="A245" s="144" t="str">
        <f>IF('[1]Hoja de pedidos'!$D246&gt;0,'[1]Hoja de pedidos'!C246,"")</f>
        <v>32-005963</v>
      </c>
      <c r="B245" s="144" t="str">
        <f>IF('[1]Hoja de pedidos'!$D246&gt;0,'[1]Hoja de pedidos'!D246,"")</f>
        <v>SOTRASVTA-CR</v>
      </c>
      <c r="C245" s="144" t="str">
        <f>IF('[1]Hoja de pedidos'!$D246&gt;0,'[1]Hoja de pedidos'!E246,"")</f>
        <v>ETIQUETAS SOL SIL C.A</v>
      </c>
      <c r="D245" s="144" t="str">
        <f>IF('[1]Hoja de pedidos'!$D246&gt;0,'[1]Hoja de pedidos'!F246,"")</f>
        <v>FILM TRANSPARENTE SIN IMPRESIÓN</v>
      </c>
      <c r="E245" s="144" t="str">
        <f>IF('[1]Hoja de pedidos'!$D246&gt;0,'[1]Hoja de pedidos'!G246,"")</f>
        <v>MCL</v>
      </c>
      <c r="F245" s="144" t="str">
        <f>IF('[1]Hoja de pedidos'!$D246&gt;0,'[1]Hoja de pedidos'!H246,"")</f>
        <v>CORTE</v>
      </c>
    </row>
    <row r="246" spans="1:6" x14ac:dyDescent="0.25">
      <c r="A246" s="144" t="str">
        <f>IF('[1]Hoja de pedidos'!$D247&gt;0,'[1]Hoja de pedidos'!C247,"")</f>
        <v>01-2072</v>
      </c>
      <c r="B246" s="144" t="str">
        <f>IF('[1]Hoja de pedidos'!$D247&gt;0,'[1]Hoja de pedidos'!D247,"")</f>
        <v>TXSPMC042A001</v>
      </c>
      <c r="C246" s="144" t="str">
        <f>IF('[1]Hoja de pedidos'!$D247&gt;0,'[1]Hoja de pedidos'!E247,"")</f>
        <v>C.A. SUCESORA DE JOSE PUIG &amp; CIA</v>
      </c>
      <c r="D246" s="144" t="str">
        <f>IF('[1]Hoja de pedidos'!$D247&gt;0,'[1]Hoja de pedidos'!F247,"")</f>
        <v>LAMINACION IMPRESA MORDISQUITOS CHOCOLATE 150g</v>
      </c>
      <c r="E246" s="144" t="str">
        <f>IF('[1]Hoja de pedidos'!$D247&gt;0,'[1]Hoja de pedidos'!G247,"")</f>
        <v>CX</v>
      </c>
      <c r="F246" s="144" t="str">
        <f>IF('[1]Hoja de pedidos'!$D247&gt;0,'[1]Hoja de pedidos'!H247,"")</f>
        <v>LAMINACION</v>
      </c>
    </row>
    <row r="247" spans="1:6" x14ac:dyDescent="0.25">
      <c r="A247" s="144" t="str">
        <f>IF('[1]Hoja de pedidos'!$D248&gt;0,'[1]Hoja de pedidos'!C248,"")</f>
        <v>01-2063</v>
      </c>
      <c r="B247" s="144" t="str">
        <f>IF('[1]Hoja de pedidos'!$D248&gt;0,'[1]Hoja de pedidos'!D248,"")</f>
        <v>TXPANP040A001</v>
      </c>
      <c r="C247" s="144" t="str">
        <f>IF('[1]Hoja de pedidos'!$D248&gt;0,'[1]Hoja de pedidos'!E248,"")</f>
        <v>PEPSICO ALIMENTOS, S.C.A.</v>
      </c>
      <c r="D247" s="144" t="str">
        <f>IF('[1]Hoja de pedidos'!$D248&gt;0,'[1]Hoja de pedidos'!F248,"")</f>
        <v>LAMINACION IMPRESA NATUCHIPS PLATANITOS 80g</v>
      </c>
      <c r="E247" s="144" t="str">
        <f>IF('[1]Hoja de pedidos'!$D248&gt;0,'[1]Hoja de pedidos'!G248,"")</f>
        <v>CX</v>
      </c>
      <c r="F247" s="144" t="str">
        <f>IF('[1]Hoja de pedidos'!$D248&gt;0,'[1]Hoja de pedidos'!H248,"")</f>
        <v>LAMINACION</v>
      </c>
    </row>
    <row r="248" spans="1:6" x14ac:dyDescent="0.25">
      <c r="A248" s="144" t="str">
        <f>IF('[1]Hoja de pedidos'!$D249&gt;0,'[1]Hoja de pedidos'!C249,"")</f>
        <v>01-2073</v>
      </c>
      <c r="B248" s="144" t="str">
        <f>IF('[1]Hoja de pedidos'!$D249&gt;0,'[1]Hoja de pedidos'!D249,"")</f>
        <v>TXSPDM039B001</v>
      </c>
      <c r="C248" s="144" t="str">
        <f>IF('[1]Hoja de pedidos'!$D249&gt;0,'[1]Hoja de pedidos'!E249,"")</f>
        <v>C.A. SUCESORA DE JOSE PUIG &amp; CIA</v>
      </c>
      <c r="D248" s="144" t="str">
        <f>IF('[1]Hoja de pedidos'!$D249&gt;0,'[1]Hoja de pedidos'!F249,"")</f>
        <v>LAMINACION IMPRESA DELICIAS MARIA CHOCOLATE 34g</v>
      </c>
      <c r="E248" s="144" t="str">
        <f>IF('[1]Hoja de pedidos'!$D249&gt;0,'[1]Hoja de pedidos'!G249,"")</f>
        <v>CX</v>
      </c>
      <c r="F248" s="144" t="str">
        <f>IF('[1]Hoja de pedidos'!$D249&gt;0,'[1]Hoja de pedidos'!H249,"")</f>
        <v>LAMINACION</v>
      </c>
    </row>
    <row r="249" spans="1:6" x14ac:dyDescent="0.25">
      <c r="A249" s="144" t="str">
        <f>IF('[1]Hoja de pedidos'!$D250&gt;0,'[1]Hoja de pedidos'!C250,"")</f>
        <v>01-2074</v>
      </c>
      <c r="B249" s="144" t="str">
        <f>IF('[1]Hoja de pedidos'!$D250&gt;0,'[1]Hoja de pedidos'!D250,"")</f>
        <v>TXSPSP028A001</v>
      </c>
      <c r="C249" s="144" t="str">
        <f>IF('[1]Hoja de pedidos'!$D250&gt;0,'[1]Hoja de pedidos'!E250,"")</f>
        <v>C.A. SUCESORA DE JOSE PUIG &amp; CIA</v>
      </c>
      <c r="D249" s="144" t="str">
        <f>IF('[1]Hoja de pedidos'!$D250&gt;0,'[1]Hoja de pedidos'!F250,"")</f>
        <v>ENVOLTORIO EXTERNO IMPRESO SODA PUIG 240 g.</v>
      </c>
      <c r="E249" s="144" t="str">
        <f>IF('[1]Hoja de pedidos'!$D250&gt;0,'[1]Hoja de pedidos'!G250,"")</f>
        <v>CX</v>
      </c>
      <c r="F249" s="144" t="str">
        <f>IF('[1]Hoja de pedidos'!$D250&gt;0,'[1]Hoja de pedidos'!H250,"")</f>
        <v>CORTE</v>
      </c>
    </row>
    <row r="250" spans="1:6" x14ac:dyDescent="0.25">
      <c r="A250" s="144" t="str">
        <f>IF('[1]Hoja de pedidos'!$D251&gt;0,'[1]Hoja de pedidos'!C251,"")</f>
        <v>01-2075</v>
      </c>
      <c r="B250" s="144" t="str">
        <f>IF('[1]Hoja de pedidos'!$D251&gt;0,'[1]Hoja de pedidos'!D251,"")</f>
        <v>TXSPSI028A001</v>
      </c>
      <c r="C250" s="144" t="str">
        <f>IF('[1]Hoja de pedidos'!$D251&gt;0,'[1]Hoja de pedidos'!E251,"")</f>
        <v>C.A. SUCESORA DE JOSE PUIG &amp; CIA</v>
      </c>
      <c r="D250" s="144" t="str">
        <f>IF('[1]Hoja de pedidos'!$D251&gt;0,'[1]Hoja de pedidos'!F251,"")</f>
        <v>ENVOLTORIO  EXTERNO IMPRESO SODA PUIG INTEGRAL 290 g</v>
      </c>
      <c r="E250" s="144" t="str">
        <f>IF('[1]Hoja de pedidos'!$D251&gt;0,'[1]Hoja de pedidos'!G251,"")</f>
        <v>CX</v>
      </c>
      <c r="F250" s="144" t="str">
        <f>IF('[1]Hoja de pedidos'!$D251&gt;0,'[1]Hoja de pedidos'!H251,"")</f>
        <v>LAMINACION</v>
      </c>
    </row>
    <row r="251" spans="1:6" x14ac:dyDescent="0.25">
      <c r="A251" s="144" t="str">
        <f>IF('[1]Hoja de pedidos'!$D252&gt;0,'[1]Hoja de pedidos'!C252,"")</f>
        <v>32-005966</v>
      </c>
      <c r="B251" s="144" t="str">
        <f>IF('[1]Hoja de pedidos'!$D252&gt;0,'[1]Hoja de pedidos'!D252,"")</f>
        <v>TXABSS065B001</v>
      </c>
      <c r="C251" s="144" t="str">
        <f>IF('[1]Hoja de pedidos'!$D252&gt;0,'[1]Hoja de pedidos'!E252,"")</f>
        <v>ALIMENTOS BOTALON, C.A.</v>
      </c>
      <c r="D251" s="144" t="str">
        <f>IF('[1]Hoja de pedidos'!$D252&gt;0,'[1]Hoja de pedidos'!F252,"")</f>
        <v>LAMINACION IMPRESA CAFÉ MOLIDO GOURMET SAN SALVADOR 250g</v>
      </c>
      <c r="E251" s="144" t="str">
        <f>IF('[1]Hoja de pedidos'!$D252&gt;0,'[1]Hoja de pedidos'!G252,"")</f>
        <v>CX</v>
      </c>
      <c r="F251" s="144" t="str">
        <f>IF('[1]Hoja de pedidos'!$D252&gt;0,'[1]Hoja de pedidos'!H252,"")</f>
        <v>LAMINACION</v>
      </c>
    </row>
    <row r="252" spans="1:6" x14ac:dyDescent="0.25">
      <c r="A252" s="144" t="str">
        <f>IF('[1]Hoja de pedidos'!$D253&gt;0,'[1]Hoja de pedidos'!C253,"")</f>
        <v>01-2083</v>
      </c>
      <c r="B252" s="144" t="str">
        <f>IF('[1]Hoja de pedidos'!$D253&gt;0,'[1]Hoja de pedidos'!D253,"")</f>
        <v>TXAVEM028A001</v>
      </c>
      <c r="C252" s="144" t="str">
        <f>IF('[1]Hoja de pedidos'!$D253&gt;0,'[1]Hoja de pedidos'!E253,"")</f>
        <v>AMCOR RIGID PACKAGING DE VENEZUELA, S.A.</v>
      </c>
      <c r="D252" s="144" t="str">
        <f>IF('[1]Hoja de pedidos'!$D253&gt;0,'[1]Hoja de pedidos'!F253,"")</f>
        <v>ETIQUETA IMPRESA MINALBA 1,5 L</v>
      </c>
      <c r="E252" s="144" t="str">
        <f>IF('[1]Hoja de pedidos'!$D253&gt;0,'[1]Hoja de pedidos'!G253,"")</f>
        <v>CX</v>
      </c>
      <c r="F252" s="144" t="str">
        <f>IF('[1]Hoja de pedidos'!$D253&gt;0,'[1]Hoja de pedidos'!H253,"")</f>
        <v>CORTE</v>
      </c>
    </row>
    <row r="253" spans="1:6" x14ac:dyDescent="0.25">
      <c r="A253" s="144" t="str">
        <f>IF('[1]Hoja de pedidos'!$D254&gt;0,'[1]Hoja de pedidos'!C254,"")</f>
        <v>01-2084</v>
      </c>
      <c r="B253" s="144" t="str">
        <f>IF('[1]Hoja de pedidos'!$D254&gt;0,'[1]Hoja de pedidos'!D254,"")</f>
        <v>TXAVEM028B001</v>
      </c>
      <c r="C253" s="144" t="str">
        <f>IF('[1]Hoja de pedidos'!$D254&gt;0,'[1]Hoja de pedidos'!E254,"")</f>
        <v>AMCOR RIGID PACKAGING DE VENEZUELA, S.A.</v>
      </c>
      <c r="D253" s="144" t="str">
        <f>IF('[1]Hoja de pedidos'!$D254&gt;0,'[1]Hoja de pedidos'!F254,"")</f>
        <v>ETIQUETA  IMPRESA MINALBA 5 L</v>
      </c>
      <c r="E253" s="144" t="str">
        <f>IF('[1]Hoja de pedidos'!$D254&gt;0,'[1]Hoja de pedidos'!G254,"")</f>
        <v>CX</v>
      </c>
      <c r="F253" s="144" t="str">
        <f>IF('[1]Hoja de pedidos'!$D254&gt;0,'[1]Hoja de pedidos'!H254,"")</f>
        <v>CORTE</v>
      </c>
    </row>
    <row r="254" spans="1:6" x14ac:dyDescent="0.25">
      <c r="A254" s="144" t="str">
        <f>IF('[1]Hoja de pedidos'!$D255&gt;0,'[1]Hoja de pedidos'!C255,"")</f>
        <v>01-2087</v>
      </c>
      <c r="B254" s="144" t="str">
        <f>IF('[1]Hoja de pedidos'!$D255&gt;0,'[1]Hoja de pedidos'!D255,"")</f>
        <v>TXPAJS040B002</v>
      </c>
      <c r="C254" s="144" t="str">
        <f>IF('[1]Hoja de pedidos'!$D255&gt;0,'[1]Hoja de pedidos'!E255,"")</f>
        <v>PEPSICO ALIMENTOS, S.C.A.</v>
      </c>
      <c r="D254" s="144" t="str">
        <f>IF('[1]Hoja de pedidos'!$D255&gt;0,'[1]Hoja de pedidos'!F255,"")</f>
        <v>LAMINACION IMPRESA PAPAS JACKS SAL 100g</v>
      </c>
      <c r="E254" s="144" t="str">
        <f>IF('[1]Hoja de pedidos'!$D255&gt;0,'[1]Hoja de pedidos'!G255,"")</f>
        <v>CX</v>
      </c>
      <c r="F254" s="144" t="str">
        <f>IF('[1]Hoja de pedidos'!$D255&gt;0,'[1]Hoja de pedidos'!H255,"")</f>
        <v>LAMINACION</v>
      </c>
    </row>
    <row r="255" spans="1:6" x14ac:dyDescent="0.25">
      <c r="A255" s="144" t="str">
        <f>IF('[1]Hoja de pedidos'!$D256&gt;0,'[1]Hoja de pedidos'!C256,"")</f>
        <v>01-2086</v>
      </c>
      <c r="B255" s="144" t="str">
        <f>IF('[1]Hoja de pedidos'!$D256&gt;0,'[1]Hoja de pedidos'!D256,"")</f>
        <v>TXPAJQ040B002</v>
      </c>
      <c r="C255" s="144" t="str">
        <f>IF('[1]Hoja de pedidos'!$D256&gt;0,'[1]Hoja de pedidos'!E256,"")</f>
        <v>PEPSICO ALIMENTOS, S.C.A.</v>
      </c>
      <c r="D255" s="144" t="str">
        <f>IF('[1]Hoja de pedidos'!$D256&gt;0,'[1]Hoja de pedidos'!F256,"")</f>
        <v>LAMINACION IMPRESA PAPAS JACKS QUESO 100g</v>
      </c>
      <c r="E255" s="144" t="str">
        <f>IF('[1]Hoja de pedidos'!$D256&gt;0,'[1]Hoja de pedidos'!G256,"")</f>
        <v>CX</v>
      </c>
      <c r="F255" s="144" t="str">
        <f>IF('[1]Hoja de pedidos'!$D256&gt;0,'[1]Hoja de pedidos'!H256,"")</f>
        <v>LAMINACION</v>
      </c>
    </row>
    <row r="256" spans="1:6" x14ac:dyDescent="0.25">
      <c r="A256" s="144" t="str">
        <f>IF('[1]Hoja de pedidos'!$D257&gt;0,'[1]Hoja de pedidos'!C257,"")</f>
        <v>01-2085</v>
      </c>
      <c r="B256" s="144" t="str">
        <f>IF('[1]Hoja de pedidos'!$D257&gt;0,'[1]Hoja de pedidos'!D257,"")</f>
        <v>TXPARO040A001</v>
      </c>
      <c r="C256" s="144" t="str">
        <f>IF('[1]Hoja de pedidos'!$D257&gt;0,'[1]Hoja de pedidos'!E257,"")</f>
        <v>PEPSICO ALIMENTOS, S.C.A.</v>
      </c>
      <c r="D256" s="144" t="str">
        <f>IF('[1]Hoja de pedidos'!$D257&gt;0,'[1]Hoja de pedidos'!F257,"")</f>
        <v>LAMINACION IMPRESA RUFFLES ORIGINAL 125g</v>
      </c>
      <c r="E256" s="144" t="str">
        <f>IF('[1]Hoja de pedidos'!$D257&gt;0,'[1]Hoja de pedidos'!G257,"")</f>
        <v>CX</v>
      </c>
      <c r="F256" s="144" t="str">
        <f>IF('[1]Hoja de pedidos'!$D257&gt;0,'[1]Hoja de pedidos'!H257,"")</f>
        <v>LAMINACION</v>
      </c>
    </row>
    <row r="257" spans="1:6" x14ac:dyDescent="0.25">
      <c r="A257" s="144" t="str">
        <f>IF('[1]Hoja de pedidos'!$D258&gt;0,'[1]Hoja de pedidos'!C258,"")</f>
        <v>01-2064</v>
      </c>
      <c r="B257" s="144" t="str">
        <f>IF('[1]Hoja de pedidos'!$D258&gt;0,'[1]Hoja de pedidos'!D258,"")</f>
        <v>TXPACT040B001</v>
      </c>
      <c r="C257" s="144" t="str">
        <f>IF('[1]Hoja de pedidos'!$D258&gt;0,'[1]Hoja de pedidos'!E258,"")</f>
        <v>PEPSICO ALIMENTOS, S.C.A.</v>
      </c>
      <c r="D257" s="144" t="str">
        <f>IF('[1]Hoja de pedidos'!$D258&gt;0,'[1]Hoja de pedidos'!F258,"")</f>
        <v>LAMINACION IMPRESA CHEESE TRIS 54g</v>
      </c>
      <c r="E257" s="144" t="str">
        <f>IF('[1]Hoja de pedidos'!$D258&gt;0,'[1]Hoja de pedidos'!G258,"")</f>
        <v>CX</v>
      </c>
      <c r="F257" s="144" t="str">
        <f>IF('[1]Hoja de pedidos'!$D258&gt;0,'[1]Hoja de pedidos'!H258,"")</f>
        <v>LAMINACION</v>
      </c>
    </row>
    <row r="258" spans="1:6" x14ac:dyDescent="0.25">
      <c r="A258" s="144" t="str">
        <f>IF('[1]Hoja de pedidos'!$D259&gt;0,'[1]Hoja de pedidos'!C259,"")</f>
        <v>01-2061</v>
      </c>
      <c r="B258" s="144" t="str">
        <f>IF('[1]Hoja de pedidos'!$D259&gt;0,'[1]Hoja de pedidos'!D259,"")</f>
        <v>TXPAPD040B001</v>
      </c>
      <c r="C258" s="144" t="str">
        <f>IF('[1]Hoja de pedidos'!$D259&gt;0,'[1]Hoja de pedidos'!E259,"")</f>
        <v>PEPSICO ALIMENTOS, S.C.A.</v>
      </c>
      <c r="D258" s="144" t="str">
        <f>IF('[1]Hoja de pedidos'!$D259&gt;0,'[1]Hoja de pedidos'!F259,"")</f>
        <v>LAMINACION IMPRESA PEPITO DINOSAURIO 22g</v>
      </c>
      <c r="E258" s="144" t="str">
        <f>IF('[1]Hoja de pedidos'!$D259&gt;0,'[1]Hoja de pedidos'!G259,"")</f>
        <v>CX</v>
      </c>
      <c r="F258" s="144" t="str">
        <f>IF('[1]Hoja de pedidos'!$D259&gt;0,'[1]Hoja de pedidos'!H259,"")</f>
        <v>LAMINACION</v>
      </c>
    </row>
    <row r="259" spans="1:6" x14ac:dyDescent="0.25">
      <c r="A259" s="144" t="str">
        <f>IF('[1]Hoja de pedidos'!$D260&gt;0,'[1]Hoja de pedidos'!C260,"")</f>
        <v>32-005965</v>
      </c>
      <c r="B259" s="144" t="str">
        <f>IF('[1]Hoja de pedidos'!$D260&gt;0,'[1]Hoja de pedidos'!D260,"")</f>
        <v>TMRDGP207A001</v>
      </c>
      <c r="C259" s="144" t="str">
        <f>IF('[1]Hoja de pedidos'!$D260&gt;0,'[1]Hoja de pedidos'!E260,"")</f>
        <v>REDICA,  C.A.</v>
      </c>
      <c r="D259" s="144" t="str">
        <f>IF('[1]Hoja de pedidos'!$D260&gt;0,'[1]Hoja de pedidos'!F260,"")</f>
        <v>LINER MTP IMP. GARANTIA DE PUREZA</v>
      </c>
      <c r="E259" s="144" t="str">
        <f>IF('[1]Hoja de pedidos'!$D260&gt;0,'[1]Hoja de pedidos'!G260,"")</f>
        <v>CX</v>
      </c>
      <c r="F259" s="144" t="str">
        <f>IF('[1]Hoja de pedidos'!$D260&gt;0,'[1]Hoja de pedidos'!H260,"")</f>
        <v>CORTE</v>
      </c>
    </row>
    <row r="260" spans="1:6" x14ac:dyDescent="0.25">
      <c r="A260" s="144" t="str">
        <f>IF('[1]Hoja de pedidos'!$D261&gt;0,'[1]Hoja de pedidos'!C261,"")</f>
        <v>01-2062</v>
      </c>
      <c r="B260" s="144" t="str">
        <f>IF('[1]Hoja de pedidos'!$D261&gt;0,'[1]Hoja de pedidos'!D261,"")</f>
        <v>TXPAPD040A001</v>
      </c>
      <c r="C260" s="144" t="str">
        <f>IF('[1]Hoja de pedidos'!$D261&gt;0,'[1]Hoja de pedidos'!E261,"")</f>
        <v>PEPSICO ALIMENTOS, S.C.A.</v>
      </c>
      <c r="D260" s="144" t="str">
        <f>IF('[1]Hoja de pedidos'!$D261&gt;0,'[1]Hoja de pedidos'!F261,"")</f>
        <v>LAMINACION IMPRESA PEPITO DINOSAURIO 65g</v>
      </c>
      <c r="E260" s="144" t="str">
        <f>IF('[1]Hoja de pedidos'!$D261&gt;0,'[1]Hoja de pedidos'!G261,"")</f>
        <v>CX</v>
      </c>
      <c r="F260" s="144" t="str">
        <f>IF('[1]Hoja de pedidos'!$D261&gt;0,'[1]Hoja de pedidos'!H261,"")</f>
        <v>LAMINACION</v>
      </c>
    </row>
    <row r="261" spans="1:6" x14ac:dyDescent="0.25">
      <c r="A261" s="144" t="str">
        <f>IF('[1]Hoja de pedidos'!$D262&gt;0,'[1]Hoja de pedidos'!C262,"")</f>
        <v>01-2088</v>
      </c>
      <c r="B261" s="144" t="str">
        <f>IF('[1]Hoja de pedidos'!$D262&gt;0,'[1]Hoja de pedidos'!D262,"")</f>
        <v>TXPACC040B001</v>
      </c>
      <c r="C261" s="144" t="str">
        <f>IF('[1]Hoja de pedidos'!$D262&gt;0,'[1]Hoja de pedidos'!E262,"")</f>
        <v>PEPSICO ALIMENTOS, S.C.A.</v>
      </c>
      <c r="D261" s="144" t="str">
        <f>IF('[1]Hoja de pedidos'!$D262&gt;0,'[1]Hoja de pedidos'!F262,"")</f>
        <v>LAMINACION IMPRESA CHEETOS CRUNCHY 145g</v>
      </c>
      <c r="E261" s="144" t="str">
        <f>IF('[1]Hoja de pedidos'!$D262&gt;0,'[1]Hoja de pedidos'!G262,"")</f>
        <v>CX</v>
      </c>
      <c r="F261" s="144" t="str">
        <f>IF('[1]Hoja de pedidos'!$D262&gt;0,'[1]Hoja de pedidos'!H262,"")</f>
        <v>LAMINACION</v>
      </c>
    </row>
    <row r="262" spans="1:6" x14ac:dyDescent="0.25">
      <c r="A262" s="144" t="str">
        <f>IF('[1]Hoja de pedidos'!$D263&gt;0,'[1]Hoja de pedidos'!C263,"")</f>
        <v>01-2090</v>
      </c>
      <c r="B262" s="144" t="str">
        <f>IF('[1]Hoja de pedidos'!$D263&gt;0,'[1]Hoja de pedidos'!D263,"")</f>
        <v>TXAMBK040A001</v>
      </c>
      <c r="C262" s="144" t="str">
        <f>IF('[1]Hoja de pedidos'!$D263&gt;0,'[1]Hoja de pedidos'!E263,"")</f>
        <v>ALIMENTOS MUNCHY, C.A.</v>
      </c>
      <c r="D262" s="144" t="str">
        <f>IF('[1]Hoja de pedidos'!$D263&gt;0,'[1]Hoja de pedidos'!F263,"")</f>
        <v>LAMINACION IMPRESA BOLI KRUNCH 85g</v>
      </c>
      <c r="E262" s="144" t="str">
        <f>IF('[1]Hoja de pedidos'!$D263&gt;0,'[1]Hoja de pedidos'!G263,"")</f>
        <v>CX</v>
      </c>
      <c r="F262" s="144" t="str">
        <f>IF('[1]Hoja de pedidos'!$D263&gt;0,'[1]Hoja de pedidos'!H263,"")</f>
        <v>LAMINACION</v>
      </c>
    </row>
    <row r="263" spans="1:6" x14ac:dyDescent="0.25">
      <c r="A263" s="144" t="str">
        <f>IF('[1]Hoja de pedidos'!$D264&gt;0,'[1]Hoja de pedidos'!C264,"")</f>
        <v>01-2091</v>
      </c>
      <c r="B263" s="144" t="str">
        <f>IF('[1]Hoja de pedidos'!$D264&gt;0,'[1]Hoja de pedidos'!D264,"")</f>
        <v>TXPADS040B001</v>
      </c>
      <c r="C263" s="144" t="str">
        <f>IF('[1]Hoja de pedidos'!$D264&gt;0,'[1]Hoja de pedidos'!E264,"")</f>
        <v>PEPSICO ALIMENTOS, S.C.A.</v>
      </c>
      <c r="D263" s="144" t="str">
        <f>IF('[1]Hoja de pedidos'!$D264&gt;0,'[1]Hoja de pedidos'!F264,"")</f>
        <v>LAMINACION IMPRESA DORITOS SPIDERMAN 145g</v>
      </c>
      <c r="E263" s="144" t="str">
        <f>IF('[1]Hoja de pedidos'!$D264&gt;0,'[1]Hoja de pedidos'!G264,"")</f>
        <v>CX</v>
      </c>
      <c r="F263" s="144" t="str">
        <f>IF('[1]Hoja de pedidos'!$D264&gt;0,'[1]Hoja de pedidos'!H264,"")</f>
        <v>LAMINACION</v>
      </c>
    </row>
    <row r="264" spans="1:6" x14ac:dyDescent="0.25">
      <c r="A264" s="144" t="str">
        <f>IF('[1]Hoja de pedidos'!$D265&gt;0,'[1]Hoja de pedidos'!C265,"")</f>
        <v>01-2094</v>
      </c>
      <c r="B264" s="144" t="str">
        <f>IF('[1]Hoja de pedidos'!$D265&gt;0,'[1]Hoja de pedidos'!D265,"")</f>
        <v>TMAPAL1190010</v>
      </c>
      <c r="C264" s="144" t="str">
        <f>IF('[1]Hoja de pedidos'!$D265&gt;0,'[1]Hoja de pedidos'!E265,"")</f>
        <v>ALIMENTOS POLAR COMERCIAL, C.A.</v>
      </c>
      <c r="D264" s="144" t="str">
        <f>IF('[1]Hoja de pedidos'!$D265&gt;0,'[1]Hoja de pedidos'!F265,"")</f>
        <v>ALUMINIO LAMINADO SIN IMPRESIÓN</v>
      </c>
      <c r="E264" s="144" t="str">
        <f>IF('[1]Hoja de pedidos'!$D265&gt;0,'[1]Hoja de pedidos'!G265,"")</f>
        <v>MCL</v>
      </c>
      <c r="F264" s="144" t="str">
        <f>IF('[1]Hoja de pedidos'!$D265&gt;0,'[1]Hoja de pedidos'!H265,"")</f>
        <v>LAMINACION</v>
      </c>
    </row>
    <row r="265" spans="1:6" x14ac:dyDescent="0.25">
      <c r="A265" s="144" t="str">
        <f>IF('[1]Hoja de pedidos'!$D266&gt;0,'[1]Hoja de pedidos'!C266,"")</f>
        <v>01-2097</v>
      </c>
      <c r="B265" s="144" t="str">
        <f>IF('[1]Hoja de pedidos'!$D266&gt;0,'[1]Hoja de pedidos'!D266,"")</f>
        <v>TMAWAR060A002</v>
      </c>
      <c r="C265" s="144" t="str">
        <f>IF('[1]Hoja de pedidos'!$D266&gt;0,'[1]Hoja de pedidos'!E266,"")</f>
        <v>ALUM-WARE PRODUCTOS DE ALUMINIO C.A.</v>
      </c>
      <c r="D265" s="144" t="str">
        <f>IF('[1]Hoja de pedidos'!$D266&gt;0,'[1]Hoja de pedidos'!F266,"")</f>
        <v>POLYPOUCH IMPRESO ANTIGRASO ALUM-WARE</v>
      </c>
      <c r="E265" s="144" t="str">
        <f>IF('[1]Hoja de pedidos'!$D266&gt;0,'[1]Hoja de pedidos'!G266,"")</f>
        <v>MCL</v>
      </c>
      <c r="F265" s="144" t="str">
        <f>IF('[1]Hoja de pedidos'!$D266&gt;0,'[1]Hoja de pedidos'!H266,"")</f>
        <v>LAMINACION</v>
      </c>
    </row>
    <row r="266" spans="1:6" x14ac:dyDescent="0.25">
      <c r="A266" s="144" t="str">
        <f>IF('[1]Hoja de pedidos'!$D267&gt;0,'[1]Hoja de pedidos'!C267,"")</f>
        <v>32-005968</v>
      </c>
      <c r="B266" s="144" t="str">
        <f>IF('[1]Hoja de pedidos'!$D267&gt;0,'[1]Hoja de pedidos'!D267,"")</f>
        <v>TMARCF045A001</v>
      </c>
      <c r="C266" s="144" t="str">
        <f>IF('[1]Hoja de pedidos'!$D267&gt;0,'[1]Hoja de pedidos'!E267,"")</f>
        <v>ALFONZO RIVAS &amp; CIA, C.A.</v>
      </c>
      <c r="D266" s="144" t="str">
        <f>IF('[1]Hoja de pedidos'!$D267&gt;0,'[1]Hoja de pedidos'!F267,"")</f>
        <v>LAMINACION IMPRESA MAIZORITOS CRONCH FLAKES 300g</v>
      </c>
      <c r="E266" s="144" t="str">
        <f>IF('[1]Hoja de pedidos'!$D267&gt;0,'[1]Hoja de pedidos'!G267,"")</f>
        <v>MCL</v>
      </c>
      <c r="F266" s="144" t="str">
        <f>IF('[1]Hoja de pedidos'!$D267&gt;0,'[1]Hoja de pedidos'!H267,"")</f>
        <v>LAMINACION</v>
      </c>
    </row>
    <row r="267" spans="1:6" x14ac:dyDescent="0.25">
      <c r="A267" s="144" t="str">
        <f>IF('[1]Hoja de pedidos'!$D268&gt;0,'[1]Hoja de pedidos'!C268,"")</f>
        <v>01-2095</v>
      </c>
      <c r="B267" s="144" t="str">
        <f>IF('[1]Hoja de pedidos'!$D268&gt;0,'[1]Hoja de pedidos'!D268,"")</f>
        <v>TMAWAR064A010</v>
      </c>
      <c r="C267" s="144" t="str">
        <f>IF('[1]Hoja de pedidos'!$D268&gt;0,'[1]Hoja de pedidos'!E268,"")</f>
        <v>ALUM-WARE PRODUCTOS DE ALUMINIO C.A.</v>
      </c>
      <c r="D267" s="144" t="str">
        <f>IF('[1]Hoja de pedidos'!$D268&gt;0,'[1]Hoja de pedidos'!F268,"")</f>
        <v>POLYPOUCH IMPRESO ANTIGRASO ALUM-WARE</v>
      </c>
      <c r="E267" s="144" t="str">
        <f>IF('[1]Hoja de pedidos'!$D268&gt;0,'[1]Hoja de pedidos'!G268,"")</f>
        <v>MCL</v>
      </c>
      <c r="F267" s="144" t="str">
        <f>IF('[1]Hoja de pedidos'!$D268&gt;0,'[1]Hoja de pedidos'!H268,"")</f>
        <v>LAMINACION</v>
      </c>
    </row>
    <row r="268" spans="1:6" x14ac:dyDescent="0.25">
      <c r="A268" s="144" t="str">
        <f>IF('[1]Hoja de pedidos'!$D269&gt;0,'[1]Hoja de pedidos'!C269,"")</f>
        <v>01-2096</v>
      </c>
      <c r="B268" s="144" t="str">
        <f>IF('[1]Hoja de pedidos'!$D269&gt;0,'[1]Hoja de pedidos'!D269,"")</f>
        <v>TMAWAA064A002</v>
      </c>
      <c r="C268" s="144" t="str">
        <f>IF('[1]Hoja de pedidos'!$D269&gt;0,'[1]Hoja de pedidos'!E269,"")</f>
        <v>ALUM-WARE PRODUCTOS DE ALUMINIO C.A.</v>
      </c>
      <c r="D268" s="144" t="str">
        <f>IF('[1]Hoja de pedidos'!$D269&gt;0,'[1]Hoja de pedidos'!F269,"")</f>
        <v>POLYPOUCH IMPRESO ANTIGRASO ALUM-WARE</v>
      </c>
      <c r="E268" s="144" t="str">
        <f>IF('[1]Hoja de pedidos'!$D269&gt;0,'[1]Hoja de pedidos'!G269,"")</f>
        <v>MCL</v>
      </c>
      <c r="F268" s="144" t="str">
        <f>IF('[1]Hoja de pedidos'!$D269&gt;0,'[1]Hoja de pedidos'!H269,"")</f>
        <v>LAMINACION</v>
      </c>
    </row>
    <row r="269" spans="1:6" x14ac:dyDescent="0.25">
      <c r="A269" s="144" t="str">
        <f>IF('[1]Hoja de pedidos'!$D270&gt;0,'[1]Hoja de pedidos'!C270,"")</f>
        <v>01-2098</v>
      </c>
      <c r="B269" s="144" t="str">
        <f>IF('[1]Hoja de pedidos'!$D270&gt;0,'[1]Hoja de pedidos'!D270,"")</f>
        <v>TXPCPF023B001</v>
      </c>
      <c r="C269" s="144" t="str">
        <f>IF('[1]Hoja de pedidos'!$D270&gt;0,'[1]Hoja de pedidos'!E270,"")</f>
        <v xml:space="preserve">PEPSI-COLA VENEZUELA, C.A. </v>
      </c>
      <c r="D269" s="144" t="str">
        <f>IF('[1]Hoja de pedidos'!$D270&gt;0,'[1]Hoja de pedidos'!F270,"")</f>
        <v>ETIQUETA IMPRESA PEPSI  FREE 1,5 L</v>
      </c>
      <c r="E269" s="144" t="str">
        <f>IF('[1]Hoja de pedidos'!$D270&gt;0,'[1]Hoja de pedidos'!G270,"")</f>
        <v>CX</v>
      </c>
      <c r="F269" s="144" t="str">
        <f>IF('[1]Hoja de pedidos'!$D270&gt;0,'[1]Hoja de pedidos'!H270,"")</f>
        <v>CORTE</v>
      </c>
    </row>
    <row r="270" spans="1:6" x14ac:dyDescent="0.25">
      <c r="A270" s="144" t="str">
        <f>IF('[1]Hoja de pedidos'!$D271&gt;0,'[1]Hoja de pedidos'!C271,"")</f>
        <v>01-2099</v>
      </c>
      <c r="B270" s="144" t="str">
        <f>IF('[1]Hoja de pedidos'!$D271&gt;0,'[1]Hoja de pedidos'!D271,"")</f>
        <v>TXPCPF023B001</v>
      </c>
      <c r="C270" s="144" t="str">
        <f>IF('[1]Hoja de pedidos'!$D271&gt;0,'[1]Hoja de pedidos'!E271,"")</f>
        <v xml:space="preserve">PEPSI-COLA VENEZUELA, C.A. </v>
      </c>
      <c r="D270" s="144" t="str">
        <f>IF('[1]Hoja de pedidos'!$D271&gt;0,'[1]Hoja de pedidos'!F271,"")</f>
        <v>ETIQUETA IMPRESA PEPSI  FREE 1,5 L</v>
      </c>
      <c r="E270" s="144" t="str">
        <f>IF('[1]Hoja de pedidos'!$D271&gt;0,'[1]Hoja de pedidos'!G271,"")</f>
        <v>CX</v>
      </c>
      <c r="F270" s="144" t="str">
        <f>IF('[1]Hoja de pedidos'!$D271&gt;0,'[1]Hoja de pedidos'!H271,"")</f>
        <v>CORTE</v>
      </c>
    </row>
    <row r="271" spans="1:6" x14ac:dyDescent="0.25">
      <c r="A271" s="144" t="str">
        <f>IF('[1]Hoja de pedidos'!$D272&gt;0,'[1]Hoja de pedidos'!C272,"")</f>
        <v>01-2110</v>
      </c>
      <c r="B271" s="144" t="str">
        <f>IF('[1]Hoja de pedidos'!$D272&gt;0,'[1]Hoja de pedidos'!D272,"")</f>
        <v>TMDDFT0380001</v>
      </c>
      <c r="C271" s="144" t="str">
        <f>IF('[1]Hoja de pedidos'!$D272&gt;0,'[1]Hoja de pedidos'!E272,"")</f>
        <v>COMERCIALIZADORA Y DISTRIBUIDORA D.D. &amp; D, C.A.</v>
      </c>
      <c r="D271" s="144" t="str">
        <f>IF('[1]Hoja de pedidos'!$D272&gt;0,'[1]Hoja de pedidos'!F272,"")</f>
        <v>FILM TRANSPARENTE SIN IMPRESIÓN</v>
      </c>
      <c r="E271" s="144" t="str">
        <f>IF('[1]Hoja de pedidos'!$D272&gt;0,'[1]Hoja de pedidos'!G272,"")</f>
        <v>MCL</v>
      </c>
      <c r="F271" s="144" t="str">
        <f>IF('[1]Hoja de pedidos'!$D272&gt;0,'[1]Hoja de pedidos'!H272,"")</f>
        <v>LAMINACION</v>
      </c>
    </row>
    <row r="272" spans="1:6" x14ac:dyDescent="0.25">
      <c r="A272" s="144" t="str">
        <f>IF('[1]Hoja de pedidos'!$D273&gt;0,'[1]Hoja de pedidos'!C273,"")</f>
        <v>01-2093</v>
      </c>
      <c r="B272" s="144" t="str">
        <f>IF('[1]Hoja de pedidos'!$D273&gt;0,'[1]Hoja de pedidos'!D273,"")</f>
        <v>TXMNAL048A001</v>
      </c>
      <c r="C272" s="144" t="str">
        <f>IF('[1]Hoja de pedidos'!$D273&gt;0,'[1]Hoja de pedidos'!E273,"")</f>
        <v>MOLINOS NACIONALES C.A (MONACA)</v>
      </c>
      <c r="D272" s="144" t="str">
        <f>IF('[1]Hoja de pedidos'!$D273&gt;0,'[1]Hoja de pedidos'!F273,"")</f>
        <v>LAMINACION IMPRESA AVENA LASSIE 400g</v>
      </c>
      <c r="E272" s="144" t="str">
        <f>IF('[1]Hoja de pedidos'!$D273&gt;0,'[1]Hoja de pedidos'!G273,"")</f>
        <v>CX</v>
      </c>
      <c r="F272" s="144" t="str">
        <f>IF('[1]Hoja de pedidos'!$D273&gt;0,'[1]Hoja de pedidos'!H273,"")</f>
        <v>LAMINACION</v>
      </c>
    </row>
    <row r="273" spans="1:6" x14ac:dyDescent="0.25">
      <c r="A273" s="144" t="str">
        <f>IF('[1]Hoja de pedidos'!$D274&gt;0,'[1]Hoja de pedidos'!C274,"")</f>
        <v>01-2108</v>
      </c>
      <c r="B273" s="144" t="str">
        <f>IF('[1]Hoja de pedidos'!$D274&gt;0,'[1]Hoja de pedidos'!D274,"")</f>
        <v>TXPCPR023C001</v>
      </c>
      <c r="C273" s="144" t="str">
        <f>IF('[1]Hoja de pedidos'!$D274&gt;0,'[1]Hoja de pedidos'!E274,"")</f>
        <v xml:space="preserve">PEPSI-COLA VENEZUELA, C.A. </v>
      </c>
      <c r="D273" s="144" t="str">
        <f>IF('[1]Hoja de pedidos'!$D274&gt;0,'[1]Hoja de pedidos'!F274,"")</f>
        <v>ETIQUETA IMPRESA PEPSI RETRO 2L</v>
      </c>
      <c r="E273" s="144" t="str">
        <f>IF('[1]Hoja de pedidos'!$D274&gt;0,'[1]Hoja de pedidos'!G274,"")</f>
        <v>CX</v>
      </c>
      <c r="F273" s="144" t="str">
        <f>IF('[1]Hoja de pedidos'!$D274&gt;0,'[1]Hoja de pedidos'!H274,"")</f>
        <v>CORTE</v>
      </c>
    </row>
    <row r="274" spans="1:6" x14ac:dyDescent="0.25">
      <c r="A274" s="144" t="str">
        <f>IF('[1]Hoja de pedidos'!$D275&gt;0,'[1]Hoja de pedidos'!C275,"")</f>
        <v>01-2109</v>
      </c>
      <c r="B274" s="144" t="str">
        <f>IF('[1]Hoja de pedidos'!$D275&gt;0,'[1]Hoja de pedidos'!D275,"")</f>
        <v>TXPCPR023C001</v>
      </c>
      <c r="C274" s="144" t="str">
        <f>IF('[1]Hoja de pedidos'!$D275&gt;0,'[1]Hoja de pedidos'!E275,"")</f>
        <v xml:space="preserve">PEPSI-COLA VENEZUELA, C.A. </v>
      </c>
      <c r="D274" s="144" t="str">
        <f>IF('[1]Hoja de pedidos'!$D275&gt;0,'[1]Hoja de pedidos'!F275,"")</f>
        <v>ETIQUETA IMPRESA PEPSI RETRO 2L</v>
      </c>
      <c r="E274" s="144" t="str">
        <f>IF('[1]Hoja de pedidos'!$D275&gt;0,'[1]Hoja de pedidos'!G275,"")</f>
        <v>CX</v>
      </c>
      <c r="F274" s="144" t="str">
        <f>IF('[1]Hoja de pedidos'!$D275&gt;0,'[1]Hoja de pedidos'!H275,"")</f>
        <v>CORTE</v>
      </c>
    </row>
    <row r="275" spans="1:6" x14ac:dyDescent="0.25">
      <c r="A275" s="144" t="str">
        <f>IF('[1]Hoja de pedidos'!$D276&gt;0,'[1]Hoja de pedidos'!C276,"")</f>
        <v>01-2113</v>
      </c>
      <c r="B275" s="144" t="str">
        <f>IF('[1]Hoja de pedidos'!$D276&gt;0,'[1]Hoja de pedidos'!D276,"")</f>
        <v>TXPARF040B001</v>
      </c>
      <c r="C275" s="144" t="str">
        <f>IF('[1]Hoja de pedidos'!$D276&gt;0,'[1]Hoja de pedidos'!E276,"")</f>
        <v>PEPSICO ALIMENTOS, S.C.A.</v>
      </c>
      <c r="D275" s="144" t="str">
        <f>IF('[1]Hoja de pedidos'!$D276&gt;0,'[1]Hoja de pedidos'!F276,"")</f>
        <v xml:space="preserve">LAMINACIÓN IMPRESA RUFFLESS QUESO 125 g </v>
      </c>
      <c r="E275" s="144" t="str">
        <f>IF('[1]Hoja de pedidos'!$D276&gt;0,'[1]Hoja de pedidos'!G276,"")</f>
        <v>CX</v>
      </c>
      <c r="F275" s="144" t="str">
        <f>IF('[1]Hoja de pedidos'!$D276&gt;0,'[1]Hoja de pedidos'!H276,"")</f>
        <v>LAMINACION</v>
      </c>
    </row>
    <row r="276" spans="1:6" x14ac:dyDescent="0.25">
      <c r="A276" s="144" t="str">
        <f>IF('[1]Hoja de pedidos'!$D277&gt;0,'[1]Hoja de pedidos'!C277,"")</f>
        <v>01-2111</v>
      </c>
      <c r="B276" s="144" t="str">
        <f>IF('[1]Hoja de pedidos'!$D277&gt;0,'[1]Hoja de pedidos'!D277,"")</f>
        <v>TXPARO040A001</v>
      </c>
      <c r="C276" s="144" t="str">
        <f>IF('[1]Hoja de pedidos'!$D277&gt;0,'[1]Hoja de pedidos'!E277,"")</f>
        <v>PEPSICO ALIMENTOS, S.C.A.</v>
      </c>
      <c r="D276" s="144" t="str">
        <f>IF('[1]Hoja de pedidos'!$D277&gt;0,'[1]Hoja de pedidos'!F277,"")</f>
        <v>LAMINACION IMPRESA RUFFLES ORIGINAL 125g</v>
      </c>
      <c r="E276" s="144" t="str">
        <f>IF('[1]Hoja de pedidos'!$D277&gt;0,'[1]Hoja de pedidos'!G277,"")</f>
        <v>CX</v>
      </c>
      <c r="F276" s="144" t="str">
        <f>IF('[1]Hoja de pedidos'!$D277&gt;0,'[1]Hoja de pedidos'!H277,"")</f>
        <v>LAMINACION</v>
      </c>
    </row>
    <row r="277" spans="1:6" x14ac:dyDescent="0.25">
      <c r="A277" s="144" t="str">
        <f>IF('[1]Hoja de pedidos'!$D278&gt;0,'[1]Hoja de pedidos'!C278,"")</f>
        <v>01-2108</v>
      </c>
      <c r="B277" s="144" t="str">
        <f>IF('[1]Hoja de pedidos'!$D278&gt;0,'[1]Hoja de pedidos'!D278,"")</f>
        <v>TXPCPR023C001</v>
      </c>
      <c r="C277" s="144" t="str">
        <f>IF('[1]Hoja de pedidos'!$D278&gt;0,'[1]Hoja de pedidos'!E278,"")</f>
        <v xml:space="preserve">PEPSI-COLA VENEZUELA, C.A. </v>
      </c>
      <c r="D277" s="144" t="str">
        <f>IF('[1]Hoja de pedidos'!$D278&gt;0,'[1]Hoja de pedidos'!F278,"")</f>
        <v>ETIQUETA IMPRESA PEPSI RETRO 2L</v>
      </c>
      <c r="E277" s="144" t="str">
        <f>IF('[1]Hoja de pedidos'!$D278&gt;0,'[1]Hoja de pedidos'!G278,"")</f>
        <v>CX</v>
      </c>
      <c r="F277" s="144" t="str">
        <f>IF('[1]Hoja de pedidos'!$D278&gt;0,'[1]Hoja de pedidos'!H278,"")</f>
        <v>CORTE</v>
      </c>
    </row>
    <row r="278" spans="1:6" x14ac:dyDescent="0.25">
      <c r="A278" s="144" t="str">
        <f>IF('[1]Hoja de pedidos'!$D279&gt;0,'[1]Hoja de pedidos'!C279,"")</f>
        <v>01-2112</v>
      </c>
      <c r="B278" s="144" t="str">
        <f>IF('[1]Hoja de pedidos'!$D279&gt;0,'[1]Hoja de pedidos'!D279,"")</f>
        <v>TXPARC040A001</v>
      </c>
      <c r="C278" s="144" t="str">
        <f>IF('[1]Hoja de pedidos'!$D279&gt;0,'[1]Hoja de pedidos'!E279,"")</f>
        <v>PEPSICO ALIMENTOS, S.C.A.</v>
      </c>
      <c r="D278" s="144" t="str">
        <f>IF('[1]Hoja de pedidos'!$D279&gt;0,'[1]Hoja de pedidos'!F279,"")</f>
        <v>LAMINACION IMPRESA RUFFLES CREMA Y CEBOLLA 125g</v>
      </c>
      <c r="E278" s="144" t="str">
        <f>IF('[1]Hoja de pedidos'!$D279&gt;0,'[1]Hoja de pedidos'!G279,"")</f>
        <v>CX</v>
      </c>
      <c r="F278" s="144" t="str">
        <f>IF('[1]Hoja de pedidos'!$D279&gt;0,'[1]Hoja de pedidos'!H279,"")</f>
        <v>LAMINACION</v>
      </c>
    </row>
    <row r="279" spans="1:6" x14ac:dyDescent="0.25">
      <c r="A279" s="144" t="str">
        <f>IF('[1]Hoja de pedidos'!$D280&gt;0,'[1]Hoja de pedidos'!C280,"")</f>
        <v>01-2106</v>
      </c>
      <c r="B279" s="144" t="str">
        <f>IF('[1]Hoja de pedidos'!$D280&gt;0,'[1]Hoja de pedidos'!D280,"")</f>
        <v>TXPACT040B001</v>
      </c>
      <c r="C279" s="144" t="str">
        <f>IF('[1]Hoja de pedidos'!$D280&gt;0,'[1]Hoja de pedidos'!E280,"")</f>
        <v>PEPSICO ALIMENTOS, S.C.A.</v>
      </c>
      <c r="D279" s="144" t="str">
        <f>IF('[1]Hoja de pedidos'!$D280&gt;0,'[1]Hoja de pedidos'!F280,"")</f>
        <v>LAMINACION IMPRESA CHEESE TRIS 54g</v>
      </c>
      <c r="E279" s="144" t="str">
        <f>IF('[1]Hoja de pedidos'!$D280&gt;0,'[1]Hoja de pedidos'!G280,"")</f>
        <v>CX</v>
      </c>
      <c r="F279" s="144" t="str">
        <f>IF('[1]Hoja de pedidos'!$D280&gt;0,'[1]Hoja de pedidos'!H280,"")</f>
        <v>LAMINACION</v>
      </c>
    </row>
    <row r="280" spans="1:6" x14ac:dyDescent="0.25">
      <c r="A280" s="144" t="str">
        <f>IF('[1]Hoja de pedidos'!$D281&gt;0,'[1]Hoja de pedidos'!C281,"")</f>
        <v>01-2107</v>
      </c>
      <c r="B280" s="144" t="str">
        <f>IF('[1]Hoja de pedidos'!$D281&gt;0,'[1]Hoja de pedidos'!D281,"")</f>
        <v>TXPACT040A001</v>
      </c>
      <c r="C280" s="144" t="str">
        <f>IF('[1]Hoja de pedidos'!$D281&gt;0,'[1]Hoja de pedidos'!E281,"")</f>
        <v>PEPSICO ALIMENTOS, S.C.A.</v>
      </c>
      <c r="D280" s="144" t="str">
        <f>IF('[1]Hoja de pedidos'!$D281&gt;0,'[1]Hoja de pedidos'!F281,"")</f>
        <v>LAMINACION IMPRESA CHEESE TRIS 150g</v>
      </c>
      <c r="E280" s="144" t="str">
        <f>IF('[1]Hoja de pedidos'!$D281&gt;0,'[1]Hoja de pedidos'!G281,"")</f>
        <v>CX</v>
      </c>
      <c r="F280" s="144" t="str">
        <f>IF('[1]Hoja de pedidos'!$D281&gt;0,'[1]Hoja de pedidos'!H281,"")</f>
        <v>LAMINACION</v>
      </c>
    </row>
    <row r="281" spans="1:6" x14ac:dyDescent="0.25">
      <c r="A281" s="144" t="str">
        <f>IF('[1]Hoja de pedidos'!$D282&gt;0,'[1]Hoja de pedidos'!C282,"")</f>
        <v>01-2115</v>
      </c>
      <c r="B281" s="144" t="str">
        <f>IF('[1]Hoja de pedidos'!$D282&gt;0,'[1]Hoja de pedidos'!D282,"")</f>
        <v>TXSPDM039B001</v>
      </c>
      <c r="C281" s="144" t="str">
        <f>IF('[1]Hoja de pedidos'!$D282&gt;0,'[1]Hoja de pedidos'!E282,"")</f>
        <v>C.A. SUCESORA DE JOSE PUIG &amp; CIA</v>
      </c>
      <c r="D281" s="144" t="str">
        <f>IF('[1]Hoja de pedidos'!$D282&gt;0,'[1]Hoja de pedidos'!F282,"")</f>
        <v>LAMINACION IMPRESA DELICIAS MARIA CHOCOLATE 34g</v>
      </c>
      <c r="E281" s="144" t="str">
        <f>IF('[1]Hoja de pedidos'!$D282&gt;0,'[1]Hoja de pedidos'!G282,"")</f>
        <v>CX</v>
      </c>
      <c r="F281" s="144" t="str">
        <f>IF('[1]Hoja de pedidos'!$D282&gt;0,'[1]Hoja de pedidos'!H282,"")</f>
        <v>LAMINACION</v>
      </c>
    </row>
    <row r="282" spans="1:6" x14ac:dyDescent="0.25">
      <c r="A282" s="144" t="str">
        <f>IF('[1]Hoja de pedidos'!$D283&gt;0,'[1]Hoja de pedidos'!C283,"")</f>
        <v>01-2112</v>
      </c>
      <c r="B282" s="144" t="str">
        <f>IF('[1]Hoja de pedidos'!$D283&gt;0,'[1]Hoja de pedidos'!D283,"")</f>
        <v>TXPARC040A001</v>
      </c>
      <c r="C282" s="144" t="str">
        <f>IF('[1]Hoja de pedidos'!$D283&gt;0,'[1]Hoja de pedidos'!E283,"")</f>
        <v>PEPSICO ALIMENTOS, S.C.A.</v>
      </c>
      <c r="D282" s="144" t="str">
        <f>IF('[1]Hoja de pedidos'!$D283&gt;0,'[1]Hoja de pedidos'!F283,"")</f>
        <v>LAMINACION IMPRESA RUFFLES CREMA Y CEBOLLA 125g</v>
      </c>
      <c r="E282" s="144" t="str">
        <f>IF('[1]Hoja de pedidos'!$D283&gt;0,'[1]Hoja de pedidos'!G283,"")</f>
        <v>CX</v>
      </c>
      <c r="F282" s="144" t="str">
        <f>IF('[1]Hoja de pedidos'!$D283&gt;0,'[1]Hoja de pedidos'!H283,"")</f>
        <v>LAMINACION</v>
      </c>
    </row>
    <row r="283" spans="1:6" x14ac:dyDescent="0.25">
      <c r="A283" s="144" t="str">
        <f>IF('[1]Hoja de pedidos'!$D284&gt;0,'[1]Hoja de pedidos'!C284,"")</f>
        <v>01-2116</v>
      </c>
      <c r="B283" s="144" t="str">
        <f>IF('[1]Hoja de pedidos'!$D284&gt;0,'[1]Hoja de pedidos'!D284,"")</f>
        <v>TXSPKV039A001</v>
      </c>
      <c r="C283" s="144" t="str">
        <f>IF('[1]Hoja de pedidos'!$D284&gt;0,'[1]Hoja de pedidos'!E284,"")</f>
        <v>C.A. SUCESORA DE JOSE PUIG &amp; CIA</v>
      </c>
      <c r="D283" s="144" t="str">
        <f>IF('[1]Hoja de pedidos'!$D284&gt;0,'[1]Hoja de pedidos'!F284,"")</f>
        <v>LAMINACION IMPRESA KATY VAINILLA 32g</v>
      </c>
      <c r="E283" s="144" t="str">
        <f>IF('[1]Hoja de pedidos'!$D284&gt;0,'[1]Hoja de pedidos'!G284,"")</f>
        <v>CX</v>
      </c>
      <c r="F283" s="144" t="str">
        <f>IF('[1]Hoja de pedidos'!$D284&gt;0,'[1]Hoja de pedidos'!H284,"")</f>
        <v>LAMINACION</v>
      </c>
    </row>
    <row r="284" spans="1:6" x14ac:dyDescent="0.25">
      <c r="A284" s="144" t="str">
        <f>IF('[1]Hoja de pedidos'!$D285&gt;0,'[1]Hoja de pedidos'!C285,"")</f>
        <v>01-2117</v>
      </c>
      <c r="B284" s="144" t="str">
        <f>IF('[1]Hoja de pedidos'!$D285&gt;0,'[1]Hoja de pedidos'!D285,"")</f>
        <v>TXSPMV042B002</v>
      </c>
      <c r="C284" s="144" t="str">
        <f>IF('[1]Hoja de pedidos'!$D285&gt;0,'[1]Hoja de pedidos'!E285,"")</f>
        <v>C.A. SUCESORA DE JOSE PUIG &amp; CIA</v>
      </c>
      <c r="D284" s="144" t="str">
        <f>IF('[1]Hoja de pedidos'!$D285&gt;0,'[1]Hoja de pedidos'!F285,"")</f>
        <v>LAMINACION IMPRESA MORDISQUITOS VAINILLA 150g</v>
      </c>
      <c r="E284" s="144" t="str">
        <f>IF('[1]Hoja de pedidos'!$D285&gt;0,'[1]Hoja de pedidos'!G285,"")</f>
        <v>CX</v>
      </c>
      <c r="F284" s="144" t="str">
        <f>IF('[1]Hoja de pedidos'!$D285&gt;0,'[1]Hoja de pedidos'!H285,"")</f>
        <v>LAMINACION</v>
      </c>
    </row>
    <row r="285" spans="1:6" x14ac:dyDescent="0.25">
      <c r="A285" s="144" t="str">
        <f>IF('[1]Hoja de pedidos'!$D286&gt;0,'[1]Hoja de pedidos'!C286,"")</f>
        <v>01-1843</v>
      </c>
      <c r="B285" s="144" t="str">
        <f>IF('[1]Hoja de pedidos'!$D286&gt;0,'[1]Hoja de pedidos'!D286,"")</f>
        <v>TXSPPP0230002</v>
      </c>
      <c r="C285" s="144" t="str">
        <f>IF('[1]Hoja de pedidos'!$D286&gt;0,'[1]Hoja de pedidos'!E286,"")</f>
        <v>C.A. SUCESORA DE JOSE PUIG &amp; CIA</v>
      </c>
      <c r="D285" s="144" t="str">
        <f>IF('[1]Hoja de pedidos'!$D286&gt;0,'[1]Hoja de pedidos'!F286,"")</f>
        <v>BOPP SIN IMPRESIÓN</v>
      </c>
      <c r="E285" s="144" t="str">
        <f>IF('[1]Hoja de pedidos'!$D286&gt;0,'[1]Hoja de pedidos'!G286,"")</f>
        <v>CX</v>
      </c>
      <c r="F285" s="144" t="str">
        <f>IF('[1]Hoja de pedidos'!$D286&gt;0,'[1]Hoja de pedidos'!H286,"")</f>
        <v>CORTE</v>
      </c>
    </row>
    <row r="286" spans="1:6" x14ac:dyDescent="0.25">
      <c r="A286" s="144" t="str">
        <f>IF('[1]Hoja de pedidos'!$D287&gt;0,'[1]Hoja de pedidos'!C287,"")</f>
        <v>01-1844</v>
      </c>
      <c r="B286" s="144" t="str">
        <f>IF('[1]Hoja de pedidos'!$D287&gt;0,'[1]Hoja de pedidos'!D287,"")</f>
        <v>TXSPPP0180002</v>
      </c>
      <c r="C286" s="144" t="str">
        <f>IF('[1]Hoja de pedidos'!$D287&gt;0,'[1]Hoja de pedidos'!E287,"")</f>
        <v>C.A. SUCESORA DE JOSE PUIG &amp; CIA</v>
      </c>
      <c r="D286" s="144" t="str">
        <f>IF('[1]Hoja de pedidos'!$D287&gt;0,'[1]Hoja de pedidos'!F287,"")</f>
        <v>BOPP SIN IMPRESIÓN</v>
      </c>
      <c r="E286" s="144" t="str">
        <f>IF('[1]Hoja de pedidos'!$D287&gt;0,'[1]Hoja de pedidos'!G287,"")</f>
        <v>CX</v>
      </c>
      <c r="F286" s="144" t="str">
        <f>IF('[1]Hoja de pedidos'!$D287&gt;0,'[1]Hoja de pedidos'!H287,"")</f>
        <v>CORTE</v>
      </c>
    </row>
    <row r="287" spans="1:6" x14ac:dyDescent="0.25">
      <c r="A287" s="144" t="str">
        <f>IF('[1]Hoja de pedidos'!$D288&gt;0,'[1]Hoja de pedidos'!C288,"")</f>
        <v>01-2118</v>
      </c>
      <c r="B287" s="144" t="str">
        <f>IF('[1]Hoja de pedidos'!$D288&gt;0,'[1]Hoja de pedidos'!D288,"")</f>
        <v>TMAYGP207A001</v>
      </c>
      <c r="C287" s="144" t="str">
        <f>IF('[1]Hoja de pedidos'!$D288&gt;0,'[1]Hoja de pedidos'!E288,"")</f>
        <v>ANAYANSI,C.A.</v>
      </c>
      <c r="D287" s="144" t="str">
        <f>IF('[1]Hoja de pedidos'!$D288&gt;0,'[1]Hoja de pedidos'!F288,"")</f>
        <v>LINER MTP IMPRESO GARANTIA DE PUREZA</v>
      </c>
      <c r="E287" s="144" t="str">
        <f>IF('[1]Hoja de pedidos'!$D288&gt;0,'[1]Hoja de pedidos'!G288,"")</f>
        <v>MCL</v>
      </c>
      <c r="F287" s="144" t="str">
        <f>IF('[1]Hoja de pedidos'!$D288&gt;0,'[1]Hoja de pedidos'!H288,"")</f>
        <v>LAMINACION</v>
      </c>
    </row>
    <row r="288" spans="1:6" x14ac:dyDescent="0.25">
      <c r="A288" s="144" t="str">
        <f>IF('[1]Hoja de pedidos'!$D289&gt;0,'[1]Hoja de pedidos'!C289,"")</f>
        <v>01-2092</v>
      </c>
      <c r="B288" s="144" t="str">
        <f>IF('[1]Hoja de pedidos'!$D289&gt;0,'[1]Hoja de pedidos'!D289,"")</f>
        <v>TXPADS040A001</v>
      </c>
      <c r="C288" s="144" t="str">
        <f>IF('[1]Hoja de pedidos'!$D289&gt;0,'[1]Hoja de pedidos'!E289,"")</f>
        <v>PEPSICO ALIMENTOS, S.C.A.</v>
      </c>
      <c r="D288" s="144" t="str">
        <f>IF('[1]Hoja de pedidos'!$D289&gt;0,'[1]Hoja de pedidos'!F289,"")</f>
        <v>LAMINACION IMPRESA DORITOS SPIDERMAN 42 g</v>
      </c>
      <c r="E288" s="144" t="str">
        <f>IF('[1]Hoja de pedidos'!$D289&gt;0,'[1]Hoja de pedidos'!G289,"")</f>
        <v>CX</v>
      </c>
      <c r="F288" s="144" t="str">
        <f>IF('[1]Hoja de pedidos'!$D289&gt;0,'[1]Hoja de pedidos'!H289,"")</f>
        <v>LAMINACION</v>
      </c>
    </row>
    <row r="289" spans="1:6" x14ac:dyDescent="0.25">
      <c r="A289" s="144" t="str">
        <f>IF('[1]Hoja de pedidos'!$D290&gt;0,'[1]Hoja de pedidos'!C290,"")</f>
        <v>01-2079</v>
      </c>
      <c r="B289" s="144" t="str">
        <f>IF('[1]Hoja de pedidos'!$D290&gt;0,'[1]Hoja de pedidos'!D290,"")</f>
        <v>TXSPNN053B002</v>
      </c>
      <c r="C289" s="144" t="str">
        <f>IF('[1]Hoja de pedidos'!$D290&gt;0,'[1]Hoja de pedidos'!E290,"")</f>
        <v>C.A. SUCESORA DE JOSE PUIG &amp; CIA</v>
      </c>
      <c r="D289" s="144" t="str">
        <f>IF('[1]Hoja de pedidos'!$D290&gt;0,'[1]Hoja de pedidos'!F290,"")</f>
        <v xml:space="preserve">LAMINACION IMPRESA NIC-NAC 200 g </v>
      </c>
      <c r="E289" s="144" t="str">
        <f>IF('[1]Hoja de pedidos'!$D290&gt;0,'[1]Hoja de pedidos'!G290,"")</f>
        <v>CX</v>
      </c>
      <c r="F289" s="144" t="str">
        <f>IF('[1]Hoja de pedidos'!$D290&gt;0,'[1]Hoja de pedidos'!H290,"")</f>
        <v>LAMINACION</v>
      </c>
    </row>
    <row r="290" spans="1:6" x14ac:dyDescent="0.25">
      <c r="A290" s="144" t="str">
        <f>IF('[1]Hoja de pedidos'!$D291&gt;0,'[1]Hoja de pedidos'!C291,"")</f>
        <v>01-2077</v>
      </c>
      <c r="B290" s="144" t="str">
        <f>IF('[1]Hoja de pedidos'!$D291&gt;0,'[1]Hoja de pedidos'!D291,"")</f>
        <v>TXSPQK053B002</v>
      </c>
      <c r="C290" s="144" t="str">
        <f>IF('[1]Hoja de pedidos'!$D291&gt;0,'[1]Hoja de pedidos'!E291,"")</f>
        <v>C.A. SUCESORA DE JOSE PUIG &amp; CIA</v>
      </c>
      <c r="D290" s="144" t="str">
        <f>IF('[1]Hoja de pedidos'!$D291&gt;0,'[1]Hoja de pedidos'!F291,"")</f>
        <v xml:space="preserve">LAMINACION IMPRESA Q-KISS 200 g </v>
      </c>
      <c r="E290" s="144" t="str">
        <f>IF('[1]Hoja de pedidos'!$D291&gt;0,'[1]Hoja de pedidos'!G291,"")</f>
        <v>CX</v>
      </c>
      <c r="F290" s="144" t="str">
        <f>IF('[1]Hoja de pedidos'!$D291&gt;0,'[1]Hoja de pedidos'!H291,"")</f>
        <v>LAMINACION</v>
      </c>
    </row>
    <row r="291" spans="1:6" x14ac:dyDescent="0.25">
      <c r="A291" s="144" t="str">
        <f>IF('[1]Hoja de pedidos'!$D292&gt;0,'[1]Hoja de pedidos'!C292,"")</f>
        <v>01-2124</v>
      </c>
      <c r="B291" s="144" t="str">
        <f>IF('[1]Hoja de pedidos'!$D292&gt;0,'[1]Hoja de pedidos'!D292,"")</f>
        <v>TMAPAL1190010</v>
      </c>
      <c r="C291" s="144" t="str">
        <f>IF('[1]Hoja de pedidos'!$D292&gt;0,'[1]Hoja de pedidos'!E292,"")</f>
        <v>ALIMENTOS POLAR COMERCIAL, C.A.</v>
      </c>
      <c r="D291" s="144" t="str">
        <f>IF('[1]Hoja de pedidos'!$D292&gt;0,'[1]Hoja de pedidos'!F292,"")</f>
        <v>ALUMINIO LAMINADO SIN IMPRESIÓN</v>
      </c>
      <c r="E291" s="144" t="str">
        <f>IF('[1]Hoja de pedidos'!$D292&gt;0,'[1]Hoja de pedidos'!G292,"")</f>
        <v>MCL</v>
      </c>
      <c r="F291" s="144" t="str">
        <f>IF('[1]Hoja de pedidos'!$D292&gt;0,'[1]Hoja de pedidos'!H292,"")</f>
        <v>LAMINACION</v>
      </c>
    </row>
    <row r="292" spans="1:6" x14ac:dyDescent="0.25">
      <c r="A292" s="144" t="str">
        <f>IF('[1]Hoja de pedidos'!$D293&gt;0,'[1]Hoja de pedidos'!C293,"")</f>
        <v>01-2125</v>
      </c>
      <c r="B292" s="144" t="str">
        <f>IF('[1]Hoja de pedidos'!$D293&gt;0,'[1]Hoja de pedidos'!D293,"")</f>
        <v>TMAWAA060A010</v>
      </c>
      <c r="C292" s="144" t="str">
        <f>IF('[1]Hoja de pedidos'!$D293&gt;0,'[1]Hoja de pedidos'!E293,"")</f>
        <v>ALUM-WARE PRODUCTOS DE ALUMINIO C.A.</v>
      </c>
      <c r="D292" s="144" t="str">
        <f>IF('[1]Hoja de pedidos'!$D293&gt;0,'[1]Hoja de pedidos'!F293,"")</f>
        <v>POLYPOUCH IMPRESO ANTIGRASO ALUM-WARE</v>
      </c>
      <c r="E292" s="144" t="str">
        <f>IF('[1]Hoja de pedidos'!$D293&gt;0,'[1]Hoja de pedidos'!G293,"")</f>
        <v>MCL</v>
      </c>
      <c r="F292" s="144" t="str">
        <f>IF('[1]Hoja de pedidos'!$D293&gt;0,'[1]Hoja de pedidos'!H293,"")</f>
        <v>LAMINACION</v>
      </c>
    </row>
    <row r="293" spans="1:6" x14ac:dyDescent="0.25">
      <c r="A293" s="144" t="str">
        <f>IF('[1]Hoja de pedidos'!$D294&gt;0,'[1]Hoja de pedidos'!C294,"")</f>
        <v>01-2126</v>
      </c>
      <c r="B293" s="144" t="str">
        <f>IF('[1]Hoja de pedidos'!$D294&gt;0,'[1]Hoja de pedidos'!D294,"")</f>
        <v>TMMCAE060A010</v>
      </c>
      <c r="C293" s="144" t="str">
        <f>IF('[1]Hoja de pedidos'!$D294&gt;0,'[1]Hoja de pedidos'!E294,"")</f>
        <v>MORROCEL C.A.</v>
      </c>
      <c r="D293" s="144" t="str">
        <f>IF('[1]Hoja de pedidos'!$D294&gt;0,'[1]Hoja de pedidos'!F294,"")</f>
        <v>POLYPOUCH  IMPRESO ANTIGRASO ESTÁNDAR</v>
      </c>
      <c r="E293" s="144" t="str">
        <f>IF('[1]Hoja de pedidos'!$D294&gt;0,'[1]Hoja de pedidos'!G294,"")</f>
        <v>MCL</v>
      </c>
      <c r="F293" s="144" t="str">
        <f>IF('[1]Hoja de pedidos'!$D294&gt;0,'[1]Hoja de pedidos'!H294,"")</f>
        <v>LAMINACION</v>
      </c>
    </row>
    <row r="294" spans="1:6" x14ac:dyDescent="0.25">
      <c r="A294" s="144" t="str">
        <f>IF('[1]Hoja de pedidos'!$D295&gt;0,'[1]Hoja de pedidos'!C295,"")</f>
        <v>32-005970</v>
      </c>
      <c r="B294" s="144" t="str">
        <f>IF('[1]Hoja de pedidos'!$D295&gt;0,'[1]Hoja de pedidos'!D295,"")</f>
        <v>TXCOCG059A001</v>
      </c>
      <c r="C294" s="144" t="str">
        <f>IF('[1]Hoja de pedidos'!$D295&gt;0,'[1]Hoja de pedidos'!E295,"")</f>
        <v>CAFÉ ORIGEN, C.A.</v>
      </c>
      <c r="D294" s="144" t="str">
        <f>IF('[1]Hoja de pedidos'!$D295&gt;0,'[1]Hoja de pedidos'!F295,"")</f>
        <v>LAMINACION IMPRESA CAFÉ MADRID GOURMET 250g</v>
      </c>
      <c r="E294" s="144" t="str">
        <f>IF('[1]Hoja de pedidos'!$D295&gt;0,'[1]Hoja de pedidos'!G295,"")</f>
        <v>CX</v>
      </c>
      <c r="F294" s="144" t="str">
        <f>IF('[1]Hoja de pedidos'!$D295&gt;0,'[1]Hoja de pedidos'!H295,"")</f>
        <v>LAMINACION</v>
      </c>
    </row>
    <row r="295" spans="1:6" x14ac:dyDescent="0.25">
      <c r="A295" s="144" t="str">
        <f>IF('[1]Hoja de pedidos'!$D296&gt;0,'[1]Hoja de pedidos'!C296,"")</f>
        <v>32-005969</v>
      </c>
      <c r="B295" s="144" t="str">
        <f>IF('[1]Hoja de pedidos'!$D296&gt;0,'[1]Hoja de pedidos'!D296,"")</f>
        <v>TXCOCG059B001</v>
      </c>
      <c r="C295" s="144" t="str">
        <f>IF('[1]Hoja de pedidos'!$D296&gt;0,'[1]Hoja de pedidos'!E296,"")</f>
        <v>CAFÉ ORIGEN, C.A.</v>
      </c>
      <c r="D295" s="144" t="str">
        <f>IF('[1]Hoja de pedidos'!$D296&gt;0,'[1]Hoja de pedidos'!F296,"")</f>
        <v>LAMINACION IMPRESA CAFÉ MADRID GOURMET 500g</v>
      </c>
      <c r="E295" s="144" t="str">
        <f>IF('[1]Hoja de pedidos'!$D296&gt;0,'[1]Hoja de pedidos'!G296,"")</f>
        <v>CX</v>
      </c>
      <c r="F295" s="144" t="str">
        <f>IF('[1]Hoja de pedidos'!$D296&gt;0,'[1]Hoja de pedidos'!H296,"")</f>
        <v>LAMINACION</v>
      </c>
    </row>
    <row r="296" spans="1:6" x14ac:dyDescent="0.25">
      <c r="A296" s="144" t="str">
        <f>IF('[1]Hoja de pedidos'!$D297&gt;0,'[1]Hoja de pedidos'!C297,"")</f>
        <v>32-005971</v>
      </c>
      <c r="B296" s="144" t="str">
        <f>IF('[1]Hoja de pedidos'!$D297&gt;0,'[1]Hoja de pedidos'!D297,"")</f>
        <v>TXNVMP040A001</v>
      </c>
      <c r="C296" s="144" t="str">
        <f>IF('[1]Hoja de pedidos'!$D297&gt;0,'[1]Hoja de pedidos'!E297,"")</f>
        <v>NUCITA VENEZOLANA. NUCIVEN, C.A.</v>
      </c>
      <c r="D296" s="144" t="str">
        <f>IF('[1]Hoja de pedidos'!$D297&gt;0,'[1]Hoja de pedidos'!F297,"")</f>
        <v>LAMINACION IMPRESA MAX PIRULIN 30g</v>
      </c>
      <c r="E296" s="144" t="str">
        <f>IF('[1]Hoja de pedidos'!$D297&gt;0,'[1]Hoja de pedidos'!G297,"")</f>
        <v>CX</v>
      </c>
      <c r="F296" s="144" t="str">
        <f>IF('[1]Hoja de pedidos'!$D297&gt;0,'[1]Hoja de pedidos'!H297,"")</f>
        <v>LAMINACION</v>
      </c>
    </row>
    <row r="297" spans="1:6" x14ac:dyDescent="0.25">
      <c r="A297" s="144" t="str">
        <f>IF('[1]Hoja de pedidos'!$D298&gt;0,'[1]Hoja de pedidos'!C298,"")</f>
        <v>32-005978</v>
      </c>
      <c r="B297" s="144" t="str">
        <f>IF('[1]Hoja de pedidos'!$D298&gt;0,'[1]Hoja de pedidos'!D298,"")</f>
        <v>TMAGCO085A001</v>
      </c>
      <c r="C297" s="144" t="str">
        <f>IF('[1]Hoja de pedidos'!$D298&gt;0,'[1]Hoja de pedidos'!E298,"")</f>
        <v>ALIMENTOS GRACHOC, C.A.</v>
      </c>
      <c r="D297" s="144" t="str">
        <f>IF('[1]Hoja de pedidos'!$D298&gt;0,'[1]Hoja de pedidos'!F298,"")</f>
        <v>LAMINACION IMPRESA CREMA DE AVELLANA CON CACAO Y LECHE ALOCHOC 20g</v>
      </c>
      <c r="E297" s="144" t="str">
        <f>IF('[1]Hoja de pedidos'!$D298&gt;0,'[1]Hoja de pedidos'!G298,"")</f>
        <v>CX</v>
      </c>
      <c r="F297" s="144" t="str">
        <f>IF('[1]Hoja de pedidos'!$D298&gt;0,'[1]Hoja de pedidos'!H298,"")</f>
        <v>LAMINACION</v>
      </c>
    </row>
    <row r="298" spans="1:6" x14ac:dyDescent="0.25">
      <c r="A298" s="144" t="str">
        <f>IF('[1]Hoja de pedidos'!$D299&gt;0,'[1]Hoja de pedidos'!C299,"")</f>
        <v>01-2129</v>
      </c>
      <c r="B298" s="144" t="str">
        <f>IF('[1]Hoja de pedidos'!$D299&gt;0,'[1]Hoja de pedidos'!D299,"")</f>
        <v xml:space="preserve">TXNVNC056A001  </v>
      </c>
      <c r="C298" s="144" t="str">
        <f>IF('[1]Hoja de pedidos'!$D299&gt;0,'[1]Hoja de pedidos'!E299,"")</f>
        <v>NESTLE VENEZUELA, S.A.</v>
      </c>
      <c r="D298" s="144" t="str">
        <f>IF('[1]Hoja de pedidos'!$D299&gt;0,'[1]Hoja de pedidos'!F299,"")</f>
        <v>LAMINACIÓN IMPRESA  NESCAFÉ CLÁSICO 1,7 g.</v>
      </c>
      <c r="E298" s="144" t="str">
        <f>IF('[1]Hoja de pedidos'!$D299&gt;0,'[1]Hoja de pedidos'!G299,"")</f>
        <v>CX</v>
      </c>
      <c r="F298" s="144" t="str">
        <f>IF('[1]Hoja de pedidos'!$D299&gt;0,'[1]Hoja de pedidos'!H299,"")</f>
        <v>LAMINACION</v>
      </c>
    </row>
    <row r="299" spans="1:6" x14ac:dyDescent="0.25">
      <c r="A299" s="144" t="str">
        <f>IF('[1]Hoja de pedidos'!$D300&gt;0,'[1]Hoja de pedidos'!C300,"")</f>
        <v>01-1920</v>
      </c>
      <c r="B299" s="144" t="str">
        <f>IF('[1]Hoja de pedidos'!$D300&gt;0,'[1]Hoja de pedidos'!D300,"")</f>
        <v>TMCLAI089A001</v>
      </c>
      <c r="C299" s="144" t="str">
        <f>IF('[1]Hoja de pedidos'!$D300&gt;0,'[1]Hoja de pedidos'!E300,"")</f>
        <v>CELOVEN, C.A.</v>
      </c>
      <c r="D299" s="144" t="str">
        <f>IF('[1]Hoja de pedidos'!$D300&gt;0,'[1]Hoja de pedidos'!F300,"")</f>
        <v>LAMINACION IMPRESA DECOCEL AZUL INTENSO P-287</v>
      </c>
      <c r="E299" s="144" t="str">
        <f>IF('[1]Hoja de pedidos'!$D300&gt;0,'[1]Hoja de pedidos'!G300,"")</f>
        <v>MCL</v>
      </c>
      <c r="F299" s="144" t="str">
        <f>IF('[1]Hoja de pedidos'!$D300&gt;0,'[1]Hoja de pedidos'!H300,"")</f>
        <v>LAMINACION</v>
      </c>
    </row>
    <row r="300" spans="1:6" x14ac:dyDescent="0.25">
      <c r="A300" s="144" t="str">
        <f>IF('[1]Hoja de pedidos'!$D301&gt;0,'[1]Hoja de pedidos'!C301,"")</f>
        <v>32-005972</v>
      </c>
      <c r="B300" s="144" t="str">
        <f>IF('[1]Hoja de pedidos'!$D301&gt;0,'[1]Hoja de pedidos'!D301,"")</f>
        <v>TMARCF045A001</v>
      </c>
      <c r="C300" s="144" t="str">
        <f>IF('[1]Hoja de pedidos'!$D301&gt;0,'[1]Hoja de pedidos'!E301,"")</f>
        <v>ALFONZO RIVAS &amp; CIA, C.A.</v>
      </c>
      <c r="D300" s="144" t="str">
        <f>IF('[1]Hoja de pedidos'!$D301&gt;0,'[1]Hoja de pedidos'!F301,"")</f>
        <v>LAMINACION IMPRESA MAIZORITOS CRONCH FLAKES 300g</v>
      </c>
      <c r="E300" s="144" t="str">
        <f>IF('[1]Hoja de pedidos'!$D301&gt;0,'[1]Hoja de pedidos'!G301,"")</f>
        <v>MCL</v>
      </c>
      <c r="F300" s="144" t="str">
        <f>IF('[1]Hoja de pedidos'!$D301&gt;0,'[1]Hoja de pedidos'!H301,"")</f>
        <v>LAMINACION</v>
      </c>
    </row>
    <row r="301" spans="1:6" x14ac:dyDescent="0.25">
      <c r="A301" s="144" t="str">
        <f>IF('[1]Hoja de pedidos'!$D302&gt;0,'[1]Hoja de pedidos'!C302,"")</f>
        <v>32-005982</v>
      </c>
      <c r="B301" s="144" t="str">
        <f>IF('[1]Hoja de pedidos'!$D302&gt;0,'[1]Hoja de pedidos'!D302,"")</f>
        <v>TXMVGP207A001</v>
      </c>
      <c r="C301" s="144" t="str">
        <f>IF('[1]Hoja de pedidos'!$D302&gt;0,'[1]Hoja de pedidos'!E302,"")</f>
        <v>MONDELEZ VZ,C.A</v>
      </c>
      <c r="D301" s="144" t="str">
        <f>IF('[1]Hoja de pedidos'!$D302&gt;0,'[1]Hoja de pedidos'!F302,"")</f>
        <v>LINER MTP IMP. GARANTIA DE PUREZA</v>
      </c>
      <c r="E301" s="144" t="str">
        <f>IF('[1]Hoja de pedidos'!$D302&gt;0,'[1]Hoja de pedidos'!G302,"")</f>
        <v>CX</v>
      </c>
      <c r="F301" s="144" t="str">
        <f>IF('[1]Hoja de pedidos'!$D302&gt;0,'[1]Hoja de pedidos'!H302,"")</f>
        <v>CORTE</v>
      </c>
    </row>
    <row r="302" spans="1:6" x14ac:dyDescent="0.25">
      <c r="A302" s="144" t="str">
        <f>IF('[1]Hoja de pedidos'!$D303&gt;0,'[1]Hoja de pedidos'!C303,"")</f>
        <v>01-2131</v>
      </c>
      <c r="B302" s="144" t="str">
        <f>IF('[1]Hoja de pedidos'!$D303&gt;0,'[1]Hoja de pedidos'!D303,"")</f>
        <v>TXPADS040B001</v>
      </c>
      <c r="C302" s="144" t="str">
        <f>IF('[1]Hoja de pedidos'!$D303&gt;0,'[1]Hoja de pedidos'!E303,"")</f>
        <v>PEPSICO ALIMENTOS, S.C.A.</v>
      </c>
      <c r="D302" s="144" t="str">
        <f>IF('[1]Hoja de pedidos'!$D303&gt;0,'[1]Hoja de pedidos'!F303,"")</f>
        <v>LAMINACION IMPRESA DORITOS SPIDERMAN 145g</v>
      </c>
      <c r="E302" s="144" t="str">
        <f>IF('[1]Hoja de pedidos'!$D303&gt;0,'[1]Hoja de pedidos'!G303,"")</f>
        <v>CX</v>
      </c>
      <c r="F302" s="144" t="str">
        <f>IF('[1]Hoja de pedidos'!$D303&gt;0,'[1]Hoja de pedidos'!H303,"")</f>
        <v>LAMINACION</v>
      </c>
    </row>
    <row r="303" spans="1:6" x14ac:dyDescent="0.25">
      <c r="A303" s="144" t="str">
        <f>IF('[1]Hoja de pedidos'!$D304&gt;0,'[1]Hoja de pedidos'!C304,"")</f>
        <v>01-2133</v>
      </c>
      <c r="B303" s="144" t="str">
        <f>IF('[1]Hoja de pedidos'!$D304&gt;0,'[1]Hoja de pedidos'!D304,"")</f>
        <v>TXPACT040A001</v>
      </c>
      <c r="C303" s="144" t="str">
        <f>IF('[1]Hoja de pedidos'!$D304&gt;0,'[1]Hoja de pedidos'!E304,"")</f>
        <v>PEPSICO ALIMENTOS, S.C.A.</v>
      </c>
      <c r="D303" s="144" t="str">
        <f>IF('[1]Hoja de pedidos'!$D304&gt;0,'[1]Hoja de pedidos'!F304,"")</f>
        <v>LAMINACION IMPRESA CHEESE TRIS 150g</v>
      </c>
      <c r="E303" s="144" t="str">
        <f>IF('[1]Hoja de pedidos'!$D304&gt;0,'[1]Hoja de pedidos'!G304,"")</f>
        <v>CX</v>
      </c>
      <c r="F303" s="144" t="str">
        <f>IF('[1]Hoja de pedidos'!$D304&gt;0,'[1]Hoja de pedidos'!H304,"")</f>
        <v>LAMINACION</v>
      </c>
    </row>
    <row r="304" spans="1:6" x14ac:dyDescent="0.25">
      <c r="A304" s="144" t="str">
        <f>IF('[1]Hoja de pedidos'!$D305&gt;0,'[1]Hoja de pedidos'!C305,"")</f>
        <v>01-2132</v>
      </c>
      <c r="B304" s="144" t="str">
        <f>IF('[1]Hoja de pedidos'!$D305&gt;0,'[1]Hoja de pedidos'!D305,"")</f>
        <v>TXPADS040A001</v>
      </c>
      <c r="C304" s="144" t="str">
        <f>IF('[1]Hoja de pedidos'!$D305&gt;0,'[1]Hoja de pedidos'!E305,"")</f>
        <v>PEPSICO ALIMENTOS, S.C.A.</v>
      </c>
      <c r="D304" s="144" t="str">
        <f>IF('[1]Hoja de pedidos'!$D305&gt;0,'[1]Hoja de pedidos'!F305,"")</f>
        <v>LAMINACION IMPRESA DORITOS SPIDERMAN 42 g</v>
      </c>
      <c r="E304" s="144" t="str">
        <f>IF('[1]Hoja de pedidos'!$D305&gt;0,'[1]Hoja de pedidos'!G305,"")</f>
        <v>CX</v>
      </c>
      <c r="F304" s="144" t="str">
        <f>IF('[1]Hoja de pedidos'!$D305&gt;0,'[1]Hoja de pedidos'!H305,"")</f>
        <v>LAMINACION</v>
      </c>
    </row>
    <row r="305" spans="1:6" x14ac:dyDescent="0.25">
      <c r="A305" s="144" t="str">
        <f>IF('[1]Hoja de pedidos'!$D306&gt;0,'[1]Hoja de pedidos'!C306,"")</f>
        <v>32-005980</v>
      </c>
      <c r="B305" s="144" t="str">
        <f>IF('[1]Hoja de pedidos'!$D306&gt;0,'[1]Hoja de pedidos'!D306,"")</f>
        <v>TMARFC045A001</v>
      </c>
      <c r="C305" s="144" t="str">
        <f>IF('[1]Hoja de pedidos'!$D306&gt;0,'[1]Hoja de pedidos'!E306,"")</f>
        <v>ALFONZO RIVAS &amp; CIA, C.A.</v>
      </c>
      <c r="D305" s="144" t="str">
        <f>IF('[1]Hoja de pedidos'!$D306&gt;0,'[1]Hoja de pedidos'!F306,"")</f>
        <v xml:space="preserve">LAMINACION IMPRESA FLIPS CHOCOLATE 120 g </v>
      </c>
      <c r="E305" s="144" t="str">
        <f>IF('[1]Hoja de pedidos'!$D306&gt;0,'[1]Hoja de pedidos'!G306,"")</f>
        <v>MCL</v>
      </c>
      <c r="F305" s="144" t="str">
        <f>IF('[1]Hoja de pedidos'!$D306&gt;0,'[1]Hoja de pedidos'!H306,"")</f>
        <v>LAMINACION</v>
      </c>
    </row>
    <row r="306" spans="1:6" x14ac:dyDescent="0.25">
      <c r="A306" s="144" t="str">
        <f>IF('[1]Hoja de pedidos'!$D307&gt;0,'[1]Hoja de pedidos'!C307,"")</f>
        <v>32-005981</v>
      </c>
      <c r="B306" s="144" t="str">
        <f>IF('[1]Hoja de pedidos'!$D307&gt;0,'[1]Hoja de pedidos'!D307,"")</f>
        <v>TXIKCA092A001</v>
      </c>
      <c r="C306" s="144" t="str">
        <f>IF('[1]Hoja de pedidos'!$D307&gt;0,'[1]Hoja de pedidos'!E307,"")</f>
        <v>INDUSTRIAS KEL, C.A</v>
      </c>
      <c r="D306" s="144" t="str">
        <f>IF('[1]Hoja de pedidos'!$D307&gt;0,'[1]Hoja de pedidos'!F307,"")</f>
        <v>LAMINACION IMPRESA CREMA DE ARROZ KEL 450g</v>
      </c>
      <c r="E306" s="144" t="str">
        <f>IF('[1]Hoja de pedidos'!$D307&gt;0,'[1]Hoja de pedidos'!G307,"")</f>
        <v>CX</v>
      </c>
      <c r="F306" s="144" t="str">
        <f>IF('[1]Hoja de pedidos'!$D307&gt;0,'[1]Hoja de pedidos'!H307,"")</f>
        <v>LAMINACION</v>
      </c>
    </row>
    <row r="307" spans="1:6" x14ac:dyDescent="0.25">
      <c r="A307" s="144" t="str">
        <f>IF('[1]Hoja de pedidos'!$D308&gt;0,'[1]Hoja de pedidos'!C308,"")</f>
        <v>01-2136</v>
      </c>
      <c r="B307" s="144" t="str">
        <f>IF('[1]Hoja de pedidos'!$D308&gt;0,'[1]Hoja de pedidos'!D308,"")</f>
        <v>TMMCAE064A002</v>
      </c>
      <c r="C307" s="144" t="str">
        <f>IF('[1]Hoja de pedidos'!$D308&gt;0,'[1]Hoja de pedidos'!E308,"")</f>
        <v>MORROCEL C.A.</v>
      </c>
      <c r="D307" s="144" t="str">
        <f>IF('[1]Hoja de pedidos'!$D308&gt;0,'[1]Hoja de pedidos'!F308,"")</f>
        <v>POLYPOUCH IMPRESO ANTIGRASO ESTANDAR</v>
      </c>
      <c r="E307" s="144" t="str">
        <f>IF('[1]Hoja de pedidos'!$D308&gt;0,'[1]Hoja de pedidos'!G308,"")</f>
        <v>MCL</v>
      </c>
      <c r="F307" s="144" t="str">
        <f>IF('[1]Hoja de pedidos'!$D308&gt;0,'[1]Hoja de pedidos'!H308,"")</f>
        <v>LAMINACION</v>
      </c>
    </row>
    <row r="308" spans="1:6" x14ac:dyDescent="0.25">
      <c r="A308" s="144" t="str">
        <f>IF('[1]Hoja de pedidos'!$D309&gt;0,'[1]Hoja de pedidos'!C309,"")</f>
        <v>01-2138</v>
      </c>
      <c r="B308" s="144" t="str">
        <f>IF('[1]Hoja de pedidos'!$D309&gt;0,'[1]Hoja de pedidos'!D309,"")</f>
        <v>TXSPFR042B002</v>
      </c>
      <c r="C308" s="144" t="str">
        <f>IF('[1]Hoja de pedidos'!$D309&gt;0,'[1]Hoja de pedidos'!E309,"")</f>
        <v>C.A. SUCESORA DE JOSE PUIG &amp; CIA</v>
      </c>
      <c r="D308" s="144" t="str">
        <f>IF('[1]Hoja de pedidos'!$D309&gt;0,'[1]Hoja de pedidos'!F309,"")</f>
        <v>LAMINACION IMPRESA MARILU FRESA 216 g.</v>
      </c>
      <c r="E308" s="144" t="str">
        <f>IF('[1]Hoja de pedidos'!$D309&gt;0,'[1]Hoja de pedidos'!G309,"")</f>
        <v>CX</v>
      </c>
      <c r="F308" s="144" t="str">
        <f>IF('[1]Hoja de pedidos'!$D309&gt;0,'[1]Hoja de pedidos'!H309,"")</f>
        <v>LAMINACION</v>
      </c>
    </row>
    <row r="309" spans="1:6" x14ac:dyDescent="0.25">
      <c r="A309" s="144" t="str">
        <f>IF('[1]Hoja de pedidos'!$D310&gt;0,'[1]Hoja de pedidos'!C310,"")</f>
        <v>01-2134</v>
      </c>
      <c r="B309" s="144" t="str">
        <f>IF('[1]Hoja de pedidos'!$D310&gt;0,'[1]Hoja de pedidos'!D310,"")</f>
        <v>TXAIAI048A001</v>
      </c>
      <c r="C309" s="144" t="str">
        <f>IF('[1]Hoja de pedidos'!$D310&gt;0,'[1]Hoja de pedidos'!E310,"")</f>
        <v>ALIMENTOS LA INTEGRAL, C.A.</v>
      </c>
      <c r="D309" s="144" t="str">
        <f>IF('[1]Hoja de pedidos'!$D310&gt;0,'[1]Hoja de pedidos'!F310,"")</f>
        <v>LAMINACIÓN IMPRESA ARROZ INTEGRAL 800 g.</v>
      </c>
      <c r="E309" s="144" t="str">
        <f>IF('[1]Hoja de pedidos'!$D310&gt;0,'[1]Hoja de pedidos'!G310,"")</f>
        <v>CX</v>
      </c>
      <c r="F309" s="144" t="str">
        <f>IF('[1]Hoja de pedidos'!$D310&gt;0,'[1]Hoja de pedidos'!H310,"")</f>
        <v>LAMINACION</v>
      </c>
    </row>
    <row r="310" spans="1:6" x14ac:dyDescent="0.25">
      <c r="A310" s="144" t="str">
        <f>IF('[1]Hoja de pedidos'!$D311&gt;0,'[1]Hoja de pedidos'!C311,"")</f>
        <v>01-2141</v>
      </c>
      <c r="B310" s="144" t="str">
        <f>IF('[1]Hoja de pedidos'!$D311&gt;0,'[1]Hoja de pedidos'!D311,"")</f>
        <v>TMARFS0270001</v>
      </c>
      <c r="C310" s="144" t="str">
        <f>IF('[1]Hoja de pedidos'!$D311&gt;0,'[1]Hoja de pedidos'!E311,"")</f>
        <v>AMERICAN ROOFING SERVICES LLC</v>
      </c>
      <c r="D310" s="144" t="str">
        <f>IF('[1]Hoja de pedidos'!$D311&gt;0,'[1]Hoja de pedidos'!F311,"")</f>
        <v>FILM TRANSPARENTE SILICONIZADO SIN IMPRESIÓN</v>
      </c>
      <c r="E310" s="144" t="str">
        <f>IF('[1]Hoja de pedidos'!$D311&gt;0,'[1]Hoja de pedidos'!G311,"")</f>
        <v>MCL</v>
      </c>
      <c r="F310" s="144" t="str">
        <f>IF('[1]Hoja de pedidos'!$D311&gt;0,'[1]Hoja de pedidos'!H311,"")</f>
        <v>LAMINACION</v>
      </c>
    </row>
    <row r="311" spans="1:6" x14ac:dyDescent="0.25">
      <c r="A311" s="144" t="str">
        <f>IF('[1]Hoja de pedidos'!$D312&gt;0,'[1]Hoja de pedidos'!C312,"")</f>
        <v>01-2114</v>
      </c>
      <c r="B311" s="144" t="str">
        <f>IF('[1]Hoja de pedidos'!$D312&gt;0,'[1]Hoja de pedidos'!D312,"")</f>
        <v>TMAKRC079A001</v>
      </c>
      <c r="C311" s="144" t="str">
        <f>IF('[1]Hoja de pedidos'!$D312&gt;0,'[1]Hoja de pedidos'!E312,"")</f>
        <v>AGROPECUARIA KIANA, C.A.</v>
      </c>
      <c r="D311" s="144" t="str">
        <f>IF('[1]Hoja de pedidos'!$D312&gt;0,'[1]Hoja de pedidos'!F312,"")</f>
        <v>LAMINACIÓN IMPRESA RICO CEREAL ARROZ 500g.</v>
      </c>
      <c r="E311" s="144" t="str">
        <f>IF('[1]Hoja de pedidos'!$D312&gt;0,'[1]Hoja de pedidos'!G312,"")</f>
        <v>CX</v>
      </c>
      <c r="F311" s="144" t="str">
        <f>IF('[1]Hoja de pedidos'!$D312&gt;0,'[1]Hoja de pedidos'!H312,"")</f>
        <v>LAMINACION</v>
      </c>
    </row>
    <row r="312" spans="1:6" x14ac:dyDescent="0.25">
      <c r="A312" s="144" t="str">
        <f>IF('[1]Hoja de pedidos'!$D313&gt;0,'[1]Hoja de pedidos'!C313,"")</f>
        <v>32-005984</v>
      </c>
      <c r="B312" s="144" t="str">
        <f>IF('[1]Hoja de pedidos'!$D313&gt;0,'[1]Hoja de pedidos'!D313,"")</f>
        <v>TXABSS065B001</v>
      </c>
      <c r="C312" s="144" t="str">
        <f>IF('[1]Hoja de pedidos'!$D313&gt;0,'[1]Hoja de pedidos'!E313,"")</f>
        <v>ALIMENTOS BOTALON, C.A.</v>
      </c>
      <c r="D312" s="144" t="str">
        <f>IF('[1]Hoja de pedidos'!$D313&gt;0,'[1]Hoja de pedidos'!F313,"")</f>
        <v>LAMINACION IMPRESA CAFÉ MOLIDO GOURMET SAN SALVADOR 250g</v>
      </c>
      <c r="E312" s="144" t="str">
        <f>IF('[1]Hoja de pedidos'!$D313&gt;0,'[1]Hoja de pedidos'!G313,"")</f>
        <v>CX</v>
      </c>
      <c r="F312" s="144" t="str">
        <f>IF('[1]Hoja de pedidos'!$D313&gt;0,'[1]Hoja de pedidos'!H313,"")</f>
        <v>LAMINACION</v>
      </c>
    </row>
    <row r="313" spans="1:6" x14ac:dyDescent="0.25">
      <c r="A313" s="144" t="str">
        <f>IF('[1]Hoja de pedidos'!$D314&gt;0,'[1]Hoja de pedidos'!C314,"")</f>
        <v>01-2139</v>
      </c>
      <c r="B313" s="144" t="str">
        <f>IF('[1]Hoja de pedidos'!$D314&gt;0,'[1]Hoja de pedidos'!D314,"")</f>
        <v>TMAWAR060A002</v>
      </c>
      <c r="C313" s="144" t="str">
        <f>IF('[1]Hoja de pedidos'!$D314&gt;0,'[1]Hoja de pedidos'!E314,"")</f>
        <v>ALUM-WARE PRODUCTOS DE ALUMINIO C.A.</v>
      </c>
      <c r="D313" s="144" t="str">
        <f>IF('[1]Hoja de pedidos'!$D314&gt;0,'[1]Hoja de pedidos'!F314,"")</f>
        <v>POLYPOUCH IMPRESO ANTIGRASO ALUM-WARE</v>
      </c>
      <c r="E313" s="144" t="str">
        <f>IF('[1]Hoja de pedidos'!$D314&gt;0,'[1]Hoja de pedidos'!G314,"")</f>
        <v>MCL</v>
      </c>
      <c r="F313" s="144" t="str">
        <f>IF('[1]Hoja de pedidos'!$D314&gt;0,'[1]Hoja de pedidos'!H314,"")</f>
        <v>LAMINACION</v>
      </c>
    </row>
    <row r="314" spans="1:6" x14ac:dyDescent="0.25">
      <c r="A314" s="144" t="str">
        <f>IF('[1]Hoja de pedidos'!$D315&gt;0,'[1]Hoja de pedidos'!C315,"")</f>
        <v>01-2142</v>
      </c>
      <c r="B314" s="144" t="str">
        <f>IF('[1]Hoja de pedidos'!$D315&gt;0,'[1]Hoja de pedidos'!D315,"")</f>
        <v>TMAWAR060A002</v>
      </c>
      <c r="C314" s="144" t="str">
        <f>IF('[1]Hoja de pedidos'!$D315&gt;0,'[1]Hoja de pedidos'!E315,"")</f>
        <v>ALUM-WARE PRODUCTOS DE ALUMINIO C.A.</v>
      </c>
      <c r="D314" s="144" t="str">
        <f>IF('[1]Hoja de pedidos'!$D315&gt;0,'[1]Hoja de pedidos'!F315,"")</f>
        <v>POLYPOUCH IMPRESO ANTIGRASO ALUM-WARE</v>
      </c>
      <c r="E314" s="144" t="str">
        <f>IF('[1]Hoja de pedidos'!$D315&gt;0,'[1]Hoja de pedidos'!G315,"")</f>
        <v>MCL</v>
      </c>
      <c r="F314" s="144" t="str">
        <f>IF('[1]Hoja de pedidos'!$D315&gt;0,'[1]Hoja de pedidos'!H315,"")</f>
        <v>LAMINACION</v>
      </c>
    </row>
    <row r="315" spans="1:6" x14ac:dyDescent="0.25">
      <c r="A315" s="144" t="str">
        <f>IF('[1]Hoja de pedidos'!$D316&gt;0,'[1]Hoja de pedidos'!C316,"")</f>
        <v>01-2140</v>
      </c>
      <c r="B315" s="144" t="str">
        <f>IF('[1]Hoja de pedidos'!$D316&gt;0,'[1]Hoja de pedidos'!D316,"")</f>
        <v>TMMCAR060A002</v>
      </c>
      <c r="C315" s="144" t="str">
        <f>IF('[1]Hoja de pedidos'!$D316&gt;0,'[1]Hoja de pedidos'!E316,"")</f>
        <v>MORROCEL C.A.</v>
      </c>
      <c r="D315" s="144" t="str">
        <f>IF('[1]Hoja de pedidos'!$D316&gt;0,'[1]Hoja de pedidos'!F316,"")</f>
        <v>POLYPOUCH IMPRESO ANTIGRASO ESTANDAR</v>
      </c>
      <c r="E315" s="144" t="str">
        <f>IF('[1]Hoja de pedidos'!$D316&gt;0,'[1]Hoja de pedidos'!G316,"")</f>
        <v>MCL</v>
      </c>
      <c r="F315" s="144" t="str">
        <f>IF('[1]Hoja de pedidos'!$D316&gt;0,'[1]Hoja de pedidos'!H316,"")</f>
        <v>LAMINACION</v>
      </c>
    </row>
    <row r="316" spans="1:6" x14ac:dyDescent="0.25">
      <c r="A316" s="144" t="str">
        <f>IF('[1]Hoja de pedidos'!$D317&gt;0,'[1]Hoja de pedidos'!C317,"")</f>
        <v>01-2144</v>
      </c>
      <c r="B316" s="144" t="str">
        <f>IF('[1]Hoja de pedidos'!$D317&gt;0,'[1]Hoja de pedidos'!D317,"")</f>
        <v>TXSDDM039B001</v>
      </c>
      <c r="C316" s="144" t="str">
        <f>IF('[1]Hoja de pedidos'!$D317&gt;0,'[1]Hoja de pedidos'!E317,"")</f>
        <v>C.A. SUCESORA DE JOSE PUIG &amp; CIA</v>
      </c>
      <c r="D316" s="144" t="str">
        <f>IF('[1]Hoja de pedidos'!$D317&gt;0,'[1]Hoja de pedidos'!F317,"")</f>
        <v>LAMINACIÓN IMPRESA DELICIAS MARIA CHOCOLATE 34 g.</v>
      </c>
      <c r="E316" s="144" t="str">
        <f>IF('[1]Hoja de pedidos'!$D317&gt;0,'[1]Hoja de pedidos'!G317,"")</f>
        <v>CX</v>
      </c>
      <c r="F316" s="144" t="str">
        <f>IF('[1]Hoja de pedidos'!$D317&gt;0,'[1]Hoja de pedidos'!H317,"")</f>
        <v>LAMINACION</v>
      </c>
    </row>
    <row r="317" spans="1:6" x14ac:dyDescent="0.25">
      <c r="A317" s="144" t="str">
        <f>IF('[1]Hoja de pedidos'!$D318&gt;0,'[1]Hoja de pedidos'!C318,"")</f>
        <v>01-2153</v>
      </c>
      <c r="B317" s="144" t="str">
        <f>IF('[1]Hoja de pedidos'!$D318&gt;0,'[1]Hoja de pedidos'!D318,"")</f>
        <v>TMMCAR060A002</v>
      </c>
      <c r="C317" s="144" t="str">
        <f>IF('[1]Hoja de pedidos'!$D318&gt;0,'[1]Hoja de pedidos'!E318,"")</f>
        <v>MORROCEL C.A.</v>
      </c>
      <c r="D317" s="144" t="str">
        <f>IF('[1]Hoja de pedidos'!$D318&gt;0,'[1]Hoja de pedidos'!F318,"")</f>
        <v>POLYPOUCH IMPRESO ANTIGRASO ESTANDAR</v>
      </c>
      <c r="E317" s="144" t="str">
        <f>IF('[1]Hoja de pedidos'!$D318&gt;0,'[1]Hoja de pedidos'!G318,"")</f>
        <v>MCL</v>
      </c>
      <c r="F317" s="144" t="str">
        <f>IF('[1]Hoja de pedidos'!$D318&gt;0,'[1]Hoja de pedidos'!H318,"")</f>
        <v>LAMINACION</v>
      </c>
    </row>
    <row r="318" spans="1:6" x14ac:dyDescent="0.25">
      <c r="A318" s="144" t="str">
        <f>IF('[1]Hoja de pedidos'!$D319&gt;0,'[1]Hoja de pedidos'!C319,"")</f>
        <v>32-005985</v>
      </c>
      <c r="B318" s="144" t="str">
        <f>IF('[1]Hoja de pedidos'!$D319&gt;0,'[1]Hoja de pedidos'!D319,"")</f>
        <v>TXABCA041A001</v>
      </c>
      <c r="C318" s="144" t="str">
        <f>IF('[1]Hoja de pedidos'!$D319&gt;0,'[1]Hoja de pedidos'!E319,"")</f>
        <v>ALIMENTOS BOTALON, C.A.</v>
      </c>
      <c r="D318" s="144" t="str">
        <f>IF('[1]Hoja de pedidos'!$D319&gt;0,'[1]Hoja de pedidos'!F319,"")</f>
        <v>LAMINACION IMPRESA CAFE ARAUCA 100g</v>
      </c>
      <c r="E318" s="144" t="str">
        <f>IF('[1]Hoja de pedidos'!$D319&gt;0,'[1]Hoja de pedidos'!G319,"")</f>
        <v>CX</v>
      </c>
      <c r="F318" s="144" t="str">
        <f>IF('[1]Hoja de pedidos'!$D319&gt;0,'[1]Hoja de pedidos'!H319,"")</f>
        <v>LAMINACION</v>
      </c>
    </row>
    <row r="319" spans="1:6" x14ac:dyDescent="0.25">
      <c r="A319" s="144" t="str">
        <f>IF('[1]Hoja de pedidos'!$D320&gt;0,'[1]Hoja de pedidos'!C320,"")</f>
        <v>01-2144</v>
      </c>
      <c r="B319" s="144" t="str">
        <f>IF('[1]Hoja de pedidos'!$D320&gt;0,'[1]Hoja de pedidos'!D320,"")</f>
        <v>TXSPDM039B001</v>
      </c>
      <c r="C319" s="144" t="str">
        <f>IF('[1]Hoja de pedidos'!$D320&gt;0,'[1]Hoja de pedidos'!E320,"")</f>
        <v>C.A. SUCESORA DE JOSE PUIG &amp; CIA</v>
      </c>
      <c r="D319" s="144" t="str">
        <f>IF('[1]Hoja de pedidos'!$D320&gt;0,'[1]Hoja de pedidos'!F320,"")</f>
        <v>LAMINACION IMPRESA DELICIAS MARIA CHOCOLATE 34g</v>
      </c>
      <c r="E319" s="144" t="str">
        <f>IF('[1]Hoja de pedidos'!$D320&gt;0,'[1]Hoja de pedidos'!G320,"")</f>
        <v>CX</v>
      </c>
      <c r="F319" s="144" t="str">
        <f>IF('[1]Hoja de pedidos'!$D320&gt;0,'[1]Hoja de pedidos'!H320,"")</f>
        <v>LAMINACION</v>
      </c>
    </row>
    <row r="320" spans="1:6" x14ac:dyDescent="0.25">
      <c r="A320" s="144" t="str">
        <f>IF('[1]Hoja de pedidos'!$D321&gt;0,'[1]Hoja de pedidos'!C321,"")</f>
        <v>01-2143</v>
      </c>
      <c r="B320" s="144" t="str">
        <f>IF('[1]Hoja de pedidos'!$D321&gt;0,'[1]Hoja de pedidos'!D321,"")</f>
        <v>TMDM03000001</v>
      </c>
      <c r="C320" s="144" t="str">
        <f>IF('[1]Hoja de pedidos'!$D321&gt;0,'[1]Hoja de pedidos'!E321,"")</f>
        <v>DEXX MEDICAL INDUSTRIES C.A.</v>
      </c>
      <c r="D320" s="144" t="str">
        <f>IF('[1]Hoja de pedidos'!$D321&gt;0,'[1]Hoja de pedidos'!F321,"")</f>
        <v>BOLSAS GASAS  ESTIRILIZABLES DORSO SIN IMPRESIÓN</v>
      </c>
      <c r="E320" s="144" t="str">
        <f>IF('[1]Hoja de pedidos'!$D321&gt;0,'[1]Hoja de pedidos'!G321,"")</f>
        <v>MCL</v>
      </c>
      <c r="F320" s="144" t="str">
        <f>IF('[1]Hoja de pedidos'!$D321&gt;0,'[1]Hoja de pedidos'!H321,"")</f>
        <v>LAMINACION</v>
      </c>
    </row>
    <row r="321" spans="1:6" x14ac:dyDescent="0.25">
      <c r="A321" s="144" t="str">
        <f>IF('[1]Hoja de pedidos'!$D322&gt;0,'[1]Hoja de pedidos'!C322,"")</f>
        <v>32-005983</v>
      </c>
      <c r="B321" s="144" t="str">
        <f>IF('[1]Hoja de pedidos'!$D322&gt;0,'[1]Hoja de pedidos'!D322,"")</f>
        <v>TXABFA065B001</v>
      </c>
      <c r="C321" s="144" t="str">
        <f>IF('[1]Hoja de pedidos'!$D322&gt;0,'[1]Hoja de pedidos'!E322,"")</f>
        <v>ALIMENTOS BOTALON, C.A.</v>
      </c>
      <c r="D321" s="144" t="str">
        <f>IF('[1]Hoja de pedidos'!$D322&gt;0,'[1]Hoja de pedidos'!F322,"")</f>
        <v>LAMINACION IMPRESA CAFE MOLIDO GOURMET FLOR DE ARAUCA 250g</v>
      </c>
      <c r="E321" s="144" t="str">
        <f>IF('[1]Hoja de pedidos'!$D322&gt;0,'[1]Hoja de pedidos'!G322,"")</f>
        <v>CX</v>
      </c>
      <c r="F321" s="144" t="str">
        <f>IF('[1]Hoja de pedidos'!$D322&gt;0,'[1]Hoja de pedidos'!H322,"")</f>
        <v>LAMINACION</v>
      </c>
    </row>
    <row r="322" spans="1:6" x14ac:dyDescent="0.25">
      <c r="A322" s="144" t="str">
        <f>IF('[1]Hoja de pedidos'!$D323&gt;0,'[1]Hoja de pedidos'!C323,"")</f>
        <v>01-2151</v>
      </c>
      <c r="B322" s="144" t="str">
        <f>IF('[1]Hoja de pedidos'!$D323&gt;0,'[1]Hoja de pedidos'!D323,"")</f>
        <v>TXPAFH040A001</v>
      </c>
      <c r="C322" s="144" t="str">
        <f>IF('[1]Hoja de pedidos'!$D323&gt;0,'[1]Hoja de pedidos'!E323,"")</f>
        <v>PEPSICO ALIMENTOS, S.C.A.</v>
      </c>
      <c r="D322" s="144" t="str">
        <f>IF('[1]Hoja de pedidos'!$D323&gt;0,'[1]Hoja de pedidos'!F323,"")</f>
        <v>LAMINACIÓN IMPRESA CHEETOS CRUNCHY FLAMIN HOT 38g</v>
      </c>
      <c r="E322" s="144" t="str">
        <f>IF('[1]Hoja de pedidos'!$D323&gt;0,'[1]Hoja de pedidos'!G323,"")</f>
        <v>CX</v>
      </c>
      <c r="F322" s="144" t="str">
        <f>IF('[1]Hoja de pedidos'!$D323&gt;0,'[1]Hoja de pedidos'!H323,"")</f>
        <v>LAMINACION</v>
      </c>
    </row>
    <row r="323" spans="1:6" x14ac:dyDescent="0.25">
      <c r="A323" s="144" t="str">
        <f>IF('[1]Hoja de pedidos'!$D324&gt;0,'[1]Hoja de pedidos'!C324,"")</f>
        <v>01-2154</v>
      </c>
      <c r="B323" s="144" t="str">
        <f>IF('[1]Hoja de pedidos'!$D324&gt;0,'[1]Hoja de pedidos'!D324,"")</f>
        <v>TMMLCC060A002</v>
      </c>
      <c r="C323" s="144" t="str">
        <f>IF('[1]Hoja de pedidos'!$D324&gt;0,'[1]Hoja de pedidos'!E324,"")</f>
        <v>MONTALAR DE VENEZUELA, S.A.</v>
      </c>
      <c r="D323" s="144" t="str">
        <f>IF('[1]Hoja de pedidos'!$D324&gt;0,'[1]Hoja de pedidos'!F324,"")</f>
        <v>POLYPOUCH IMPRESO STICK MONTALBAN "0" CALORIAS 1g</v>
      </c>
      <c r="E323" s="144" t="str">
        <f>IF('[1]Hoja de pedidos'!$D324&gt;0,'[1]Hoja de pedidos'!G324,"")</f>
        <v>MCL</v>
      </c>
      <c r="F323" s="144" t="str">
        <f>IF('[1]Hoja de pedidos'!$D324&gt;0,'[1]Hoja de pedidos'!H324,"")</f>
        <v>LAMINACION</v>
      </c>
    </row>
    <row r="324" spans="1:6" x14ac:dyDescent="0.25">
      <c r="A324" s="144" t="str">
        <f>IF('[1]Hoja de pedidos'!$D325&gt;0,'[1]Hoja de pedidos'!C325,"")</f>
        <v>01-2147</v>
      </c>
      <c r="B324" s="144" t="str">
        <f>IF('[1]Hoja de pedidos'!$D325&gt;0,'[1]Hoja de pedidos'!D325,"")</f>
        <v>TXMSGP023B001</v>
      </c>
      <c r="C324" s="144" t="str">
        <f>IF('[1]Hoja de pedidos'!$D325&gt;0,'[1]Hoja de pedidos'!E325,"")</f>
        <v>MULTINACIONAL DE SABORES C.A.</v>
      </c>
      <c r="D324" s="144" t="str">
        <f>IF('[1]Hoja de pedidos'!$D325&gt;0,'[1]Hoja de pedidos'!F325,"")</f>
        <v>ETIQUETA IMPRESA REFRESCO GLUP PIÑA 1,5L</v>
      </c>
      <c r="E324" s="144" t="str">
        <f>IF('[1]Hoja de pedidos'!$D325&gt;0,'[1]Hoja de pedidos'!G325,"")</f>
        <v>CX</v>
      </c>
      <c r="F324" s="144" t="str">
        <f>IF('[1]Hoja de pedidos'!$D325&gt;0,'[1]Hoja de pedidos'!H325,"")</f>
        <v>CORTE</v>
      </c>
    </row>
    <row r="325" spans="1:6" x14ac:dyDescent="0.25">
      <c r="A325" s="144" t="str">
        <f>IF('[1]Hoja de pedidos'!$D326&gt;0,'[1]Hoja de pedidos'!C326,"")</f>
        <v>01-2146</v>
      </c>
      <c r="B325" s="144" t="str">
        <f>IF('[1]Hoja de pedidos'!$D326&gt;0,'[1]Hoja de pedidos'!D326,"")</f>
        <v>TXMSGR023B001</v>
      </c>
      <c r="C325" s="144" t="str">
        <f>IF('[1]Hoja de pedidos'!$D326&gt;0,'[1]Hoja de pedidos'!E326,"")</f>
        <v>MULTINACIONAL DE SABORES C.A.</v>
      </c>
      <c r="D325" s="144" t="str">
        <f>IF('[1]Hoja de pedidos'!$D326&gt;0,'[1]Hoja de pedidos'!F326,"")</f>
        <v>ETIQUETA IMPRESA REFRESCO GLUP NARANJA 1,5L</v>
      </c>
      <c r="E325" s="144" t="str">
        <f>IF('[1]Hoja de pedidos'!$D326&gt;0,'[1]Hoja de pedidos'!G326,"")</f>
        <v>CX</v>
      </c>
      <c r="F325" s="144" t="str">
        <f>IF('[1]Hoja de pedidos'!$D326&gt;0,'[1]Hoja de pedidos'!H326,"")</f>
        <v>CORTE</v>
      </c>
    </row>
    <row r="326" spans="1:6" x14ac:dyDescent="0.25">
      <c r="A326" s="144" t="str">
        <f>IF('[1]Hoja de pedidos'!$D327&gt;0,'[1]Hoja de pedidos'!C327,"")</f>
        <v>01-2145</v>
      </c>
      <c r="B326" s="144" t="str">
        <f>IF('[1]Hoja de pedidos'!$D327&gt;0,'[1]Hoja de pedidos'!D327,"")</f>
        <v>TXMSGN023A001</v>
      </c>
      <c r="C326" s="144" t="str">
        <f>IF('[1]Hoja de pedidos'!$D327&gt;0,'[1]Hoja de pedidos'!E327,"")</f>
        <v>MULTINACIONAL DE SABORES C.A.</v>
      </c>
      <c r="D326" s="144" t="str">
        <f>IF('[1]Hoja de pedidos'!$D327&gt;0,'[1]Hoja de pedidos'!F327,"")</f>
        <v>ETIQUETA MONOCAPA IMP REFRESCO GLUP COLA NEGRA 2L</v>
      </c>
      <c r="E326" s="144" t="str">
        <f>IF('[1]Hoja de pedidos'!$D327&gt;0,'[1]Hoja de pedidos'!G327,"")</f>
        <v>CX</v>
      </c>
      <c r="F326" s="144" t="str">
        <f>IF('[1]Hoja de pedidos'!$D327&gt;0,'[1]Hoja de pedidos'!H327,"")</f>
        <v>CORTE</v>
      </c>
    </row>
    <row r="327" spans="1:6" x14ac:dyDescent="0.25">
      <c r="A327" s="144" t="str">
        <f>IF('[1]Hoja de pedidos'!$D328&gt;0,'[1]Hoja de pedidos'!C328,"")</f>
        <v>01-1919</v>
      </c>
      <c r="B327" s="144" t="str">
        <f>IF('[1]Hoja de pedidos'!$D328&gt;0,'[1]Hoja de pedidos'!D328,"")</f>
        <v>TXCLAI029A001</v>
      </c>
      <c r="C327" s="144" t="str">
        <f>IF('[1]Hoja de pedidos'!$D328&gt;0,'[1]Hoja de pedidos'!E328,"")</f>
        <v>CELOVEN, C.A.</v>
      </c>
      <c r="D327" s="144" t="str">
        <f>IF('[1]Hoja de pedidos'!$D328&gt;0,'[1]Hoja de pedidos'!F328,"")</f>
        <v>DECOCEL IMPRESO SOLIDO AZUL INTENSO P-287</v>
      </c>
      <c r="E327" s="144" t="str">
        <f>IF('[1]Hoja de pedidos'!$D328&gt;0,'[1]Hoja de pedidos'!G328,"")</f>
        <v>CX</v>
      </c>
      <c r="F327" s="144" t="str">
        <f>IF('[1]Hoja de pedidos'!$D328&gt;0,'[1]Hoja de pedidos'!H328,"")</f>
        <v>LAMINACION</v>
      </c>
    </row>
    <row r="328" spans="1:6" x14ac:dyDescent="0.25">
      <c r="A328" s="144" t="str">
        <f>IF('[1]Hoja de pedidos'!$D329&gt;0,'[1]Hoja de pedidos'!C329,"")</f>
        <v>01-2152</v>
      </c>
      <c r="B328" s="144" t="str">
        <f>IF('[1]Hoja de pedidos'!$D329&gt;0,'[1]Hoja de pedidos'!D329,"")</f>
        <v>TXPAFH040B001</v>
      </c>
      <c r="C328" s="144" t="str">
        <f>IF('[1]Hoja de pedidos'!$D329&gt;0,'[1]Hoja de pedidos'!E329,"")</f>
        <v>PEPSICO ALIMENTOS, S.C.A.</v>
      </c>
      <c r="D328" s="144" t="str">
        <f>IF('[1]Hoja de pedidos'!$D329&gt;0,'[1]Hoja de pedidos'!F329,"")</f>
        <v>LAMINACION IMPRESA CHEETOS CRUNCHY FLAMIN HOT 110g</v>
      </c>
      <c r="E328" s="144" t="str">
        <f>IF('[1]Hoja de pedidos'!$D329&gt;0,'[1]Hoja de pedidos'!G329,"")</f>
        <v>CX</v>
      </c>
      <c r="F328" s="144" t="str">
        <f>IF('[1]Hoja de pedidos'!$D329&gt;0,'[1]Hoja de pedidos'!H329,"")</f>
        <v>LAMINACION</v>
      </c>
    </row>
    <row r="329" spans="1:6" x14ac:dyDescent="0.25">
      <c r="A329" s="144" t="str">
        <f>IF('[1]Hoja de pedidos'!$D330&gt;0,'[1]Hoja de pedidos'!C330,"")</f>
        <v>01-2155</v>
      </c>
      <c r="B329" s="144" t="str">
        <f>IF('[1]Hoja de pedidos'!$D330&gt;0,'[1]Hoja de pedidos'!D330,"")</f>
        <v>TXSPMF042B002</v>
      </c>
      <c r="C329" s="144" t="str">
        <f>IF('[1]Hoja de pedidos'!$D330&gt;0,'[1]Hoja de pedidos'!E330,"")</f>
        <v>C.A. SUCESORA DE JOSE PUIG &amp; CIA</v>
      </c>
      <c r="D329" s="144" t="str">
        <f>IF('[1]Hoja de pedidos'!$D330&gt;0,'[1]Hoja de pedidos'!F330,"")</f>
        <v>LAMINACION IMPRESA MORDISQUITOS FRESA 150g</v>
      </c>
      <c r="E329" s="144" t="str">
        <f>IF('[1]Hoja de pedidos'!$D330&gt;0,'[1]Hoja de pedidos'!G330,"")</f>
        <v>CX</v>
      </c>
      <c r="F329" s="144" t="str">
        <f>IF('[1]Hoja de pedidos'!$D330&gt;0,'[1]Hoja de pedidos'!H330,"")</f>
        <v>LAMINACION</v>
      </c>
    </row>
    <row r="330" spans="1:6" x14ac:dyDescent="0.25">
      <c r="A330" s="144" t="str">
        <f>IF('[1]Hoja de pedidos'!$D331&gt;0,'[1]Hoja de pedidos'!C331,"")</f>
        <v>01-2158</v>
      </c>
      <c r="B330" s="144" t="str">
        <f>IF('[1]Hoja de pedidos'!$D331&gt;0,'[1]Hoja de pedidos'!D331,"")</f>
        <v>TXPACT040A001</v>
      </c>
      <c r="C330" s="144" t="str">
        <f>IF('[1]Hoja de pedidos'!$D331&gt;0,'[1]Hoja de pedidos'!E331,"")</f>
        <v>PEPSICO ALIMENTOS, S.C.A.</v>
      </c>
      <c r="D330" s="144" t="str">
        <f>IF('[1]Hoja de pedidos'!$D331&gt;0,'[1]Hoja de pedidos'!F331,"")</f>
        <v>LAMINACION IMPRESA CHEESE TRIS 150g</v>
      </c>
      <c r="E330" s="144" t="str">
        <f>IF('[1]Hoja de pedidos'!$D331&gt;0,'[1]Hoja de pedidos'!G331,"")</f>
        <v>CX</v>
      </c>
      <c r="F330" s="144" t="str">
        <f>IF('[1]Hoja de pedidos'!$D331&gt;0,'[1]Hoja de pedidos'!H331,"")</f>
        <v>LAMINACION</v>
      </c>
    </row>
    <row r="331" spans="1:6" x14ac:dyDescent="0.25">
      <c r="A331" s="144" t="str">
        <f>IF('[1]Hoja de pedidos'!$D332&gt;0,'[1]Hoja de pedidos'!C332,"")</f>
        <v>32-005986</v>
      </c>
      <c r="B331" s="144" t="str">
        <f>IF('[1]Hoja de pedidos'!$D332&gt;0,'[1]Hoja de pedidos'!D332,"")</f>
        <v>TMARFD045A001</v>
      </c>
      <c r="C331" s="144" t="str">
        <f>IF('[1]Hoja de pedidos'!$D332&gt;0,'[1]Hoja de pedidos'!E332,"")</f>
        <v>ALFONZO RIVAS &amp; CIA, C.A.</v>
      </c>
      <c r="D331" s="144" t="str">
        <f>IF('[1]Hoja de pedidos'!$D332&gt;0,'[1]Hoja de pedidos'!F332,"")</f>
        <v>LAMINACION IMPRESA FLIPS DULCE DE LECHE 120g</v>
      </c>
      <c r="E331" s="144" t="str">
        <f>IF('[1]Hoja de pedidos'!$D332&gt;0,'[1]Hoja de pedidos'!G332,"")</f>
        <v>MCL</v>
      </c>
      <c r="F331" s="144" t="str">
        <f>IF('[1]Hoja de pedidos'!$D332&gt;0,'[1]Hoja de pedidos'!H332,"")</f>
        <v>LAMINACION</v>
      </c>
    </row>
    <row r="332" spans="1:6" x14ac:dyDescent="0.25">
      <c r="A332" s="144" t="str">
        <f>IF('[1]Hoja de pedidos'!$D333&gt;0,'[1]Hoja de pedidos'!C333,"")</f>
        <v>32-005961</v>
      </c>
      <c r="B332" s="144" t="str">
        <f>IF('[1]Hoja de pedidos'!$D333&gt;0,'[1]Hoja de pedidos'!D333,"")</f>
        <v>TMCJED061B002</v>
      </c>
      <c r="C332" s="144" t="str">
        <f>IF('[1]Hoja de pedidos'!$D333&gt;0,'[1]Hoja de pedidos'!E333,"")</f>
        <v>CORPORACION JIGMA 1702, C.A.</v>
      </c>
      <c r="D332" s="144" t="str">
        <f>IF('[1]Hoja de pedidos'!$D333&gt;0,'[1]Hoja de pedidos'!F333,"")</f>
        <v>POLYPOUCH IMPRESO EDULCORANTE DULCILINA SIN CALORIAS 1g</v>
      </c>
      <c r="E332" s="144" t="str">
        <f>IF('[1]Hoja de pedidos'!$D333&gt;0,'[1]Hoja de pedidos'!G333,"")</f>
        <v>MCL</v>
      </c>
      <c r="F332" s="144" t="str">
        <f>IF('[1]Hoja de pedidos'!$D333&gt;0,'[1]Hoja de pedidos'!H333,"")</f>
        <v>LAMINACION</v>
      </c>
    </row>
    <row r="333" spans="1:6" x14ac:dyDescent="0.25">
      <c r="A333" s="144" t="str">
        <f>IF('[1]Hoja de pedidos'!$D334&gt;0,'[1]Hoja de pedidos'!C334,"")</f>
        <v>01-2157</v>
      </c>
      <c r="B333" s="144" t="str">
        <f>IF('[1]Hoja de pedidos'!$D334&gt;0,'[1]Hoja de pedidos'!D334,"")</f>
        <v>TXPAPD040A001</v>
      </c>
      <c r="C333" s="144" t="str">
        <f>IF('[1]Hoja de pedidos'!$D334&gt;0,'[1]Hoja de pedidos'!E334,"")</f>
        <v>PEPSICO ALIMENTOS, S.C.A.</v>
      </c>
      <c r="D333" s="144" t="str">
        <f>IF('[1]Hoja de pedidos'!$D334&gt;0,'[1]Hoja de pedidos'!F334,"")</f>
        <v>LAMINACION IMPRESA PEPITO DINOSAURIO 65g</v>
      </c>
      <c r="E333" s="144" t="str">
        <f>IF('[1]Hoja de pedidos'!$D334&gt;0,'[1]Hoja de pedidos'!G334,"")</f>
        <v>CX</v>
      </c>
      <c r="F333" s="144" t="str">
        <f>IF('[1]Hoja de pedidos'!$D334&gt;0,'[1]Hoja de pedidos'!H334,"")</f>
        <v>LAMINACION</v>
      </c>
    </row>
    <row r="334" spans="1:6" x14ac:dyDescent="0.25">
      <c r="A334" s="144" t="str">
        <f>IF('[1]Hoja de pedidos'!$D335&gt;0,'[1]Hoja de pedidos'!C335,"")</f>
        <v>32-005973</v>
      </c>
      <c r="B334" s="144" t="str">
        <f>IF('[1]Hoja de pedidos'!$D335&gt;0,'[1]Hoja de pedidos'!D335,"")</f>
        <v>TMLFM108A001</v>
      </c>
      <c r="C334" s="144" t="str">
        <f>IF('[1]Hoja de pedidos'!$D335&gt;0,'[1]Hoja de pedidos'!E335,"")</f>
        <v>LABORATORIOS FISA, C.A.</v>
      </c>
      <c r="D334" s="144" t="str">
        <f>IF('[1]Hoja de pedidos'!$D335&gt;0,'[1]Hoja de pedidos'!F335,"")</f>
        <v>LAMINACION IMPRESA CHAMPU DRENE CABELLO SECO MALTRATADO 10cm³</v>
      </c>
      <c r="E334" s="144" t="str">
        <f>IF('[1]Hoja de pedidos'!$D335&gt;0,'[1]Hoja de pedidos'!G335,"")</f>
        <v>MCL</v>
      </c>
      <c r="F334" s="144" t="str">
        <f>IF('[1]Hoja de pedidos'!$D335&gt;0,'[1]Hoja de pedidos'!H335,"")</f>
        <v>LAMINACION</v>
      </c>
    </row>
    <row r="335" spans="1:6" x14ac:dyDescent="0.25">
      <c r="A335" s="144" t="str">
        <f>IF('[1]Hoja de pedidos'!$D336&gt;0,'[1]Hoja de pedidos'!C336,"")</f>
        <v>01-2164</v>
      </c>
      <c r="B335" s="144" t="str">
        <f>IF('[1]Hoja de pedidos'!$D336&gt;0,'[1]Hoja de pedidos'!D336,"")</f>
        <v>TXSPCH042B002</v>
      </c>
      <c r="C335" s="144" t="str">
        <f>IF('[1]Hoja de pedidos'!$D336&gt;0,'[1]Hoja de pedidos'!E336,"")</f>
        <v>C.A. SUCESORA DE JOSE PUIG &amp; CIA</v>
      </c>
      <c r="D335" s="144" t="str">
        <f>IF('[1]Hoja de pedidos'!$D336&gt;0,'[1]Hoja de pedidos'!F336,"")</f>
        <v>LAMINACION IMPRESA MARILU CHOCOLATE 216g</v>
      </c>
      <c r="E335" s="144" t="str">
        <f>IF('[1]Hoja de pedidos'!$D336&gt;0,'[1]Hoja de pedidos'!G336,"")</f>
        <v>MCL</v>
      </c>
      <c r="F335" s="144" t="str">
        <f>IF('[1]Hoja de pedidos'!$D336&gt;0,'[1]Hoja de pedidos'!H336,"")</f>
        <v>LAMINACION</v>
      </c>
    </row>
    <row r="336" spans="1:6" x14ac:dyDescent="0.25">
      <c r="A336" s="144" t="str">
        <f>IF('[1]Hoja de pedidos'!$D337&gt;0,'[1]Hoja de pedidos'!C337,"")</f>
        <v>32-005979</v>
      </c>
      <c r="B336" s="144" t="str">
        <f>IF('[1]Hoja de pedidos'!$D337&gt;0,'[1]Hoja de pedidos'!D337,"")</f>
        <v>TMARMZ044D001</v>
      </c>
      <c r="C336" s="144" t="str">
        <f>IF('[1]Hoja de pedidos'!$D337&gt;0,'[1]Hoja de pedidos'!E337,"")</f>
        <v>ALFONZO RIVAS &amp; CIA, C.A.</v>
      </c>
      <c r="D336" s="144" t="str">
        <f>IF('[1]Hoja de pedidos'!$D337&gt;0,'[1]Hoja de pedidos'!F337,"")</f>
        <v>LAMINACION IMPRESA MAIZINA 200g</v>
      </c>
      <c r="E336" s="144" t="str">
        <f>IF('[1]Hoja de pedidos'!$D337&gt;0,'[1]Hoja de pedidos'!G337,"")</f>
        <v>MCL</v>
      </c>
      <c r="F336" s="144" t="str">
        <f>IF('[1]Hoja de pedidos'!$D337&gt;0,'[1]Hoja de pedidos'!H337,"")</f>
        <v>LAMINACION</v>
      </c>
    </row>
    <row r="337" spans="1:6" x14ac:dyDescent="0.25">
      <c r="A337" s="144" t="str">
        <f>IF('[1]Hoja de pedidos'!$D338&gt;0,'[1]Hoja de pedidos'!C338,"")</f>
        <v>01-2161</v>
      </c>
      <c r="B337" s="144" t="str">
        <f>IF('[1]Hoja de pedidos'!$D338&gt;0,'[1]Hoja de pedidos'!D338,"")</f>
        <v>TMGCOF043A001</v>
      </c>
      <c r="C337" s="144" t="str">
        <f>IF('[1]Hoja de pedidos'!$D338&gt;0,'[1]Hoja de pedidos'!E338,"")</f>
        <v>GENIA CARE, C.A.</v>
      </c>
      <c r="D337" s="144" t="str">
        <f>IF('[1]Hoja de pedidos'!$D338&gt;0,'[1]Hoja de pedidos'!F338,"")</f>
        <v>POLYPOUCH IMPRESO FRENTE GASA ESTERIZADAS ORTOBAN 7,5 * 7,5 cm</v>
      </c>
      <c r="E337" s="144" t="str">
        <f>IF('[1]Hoja de pedidos'!$D338&gt;0,'[1]Hoja de pedidos'!G338,"")</f>
        <v>MCL</v>
      </c>
      <c r="F337" s="144" t="str">
        <f>IF('[1]Hoja de pedidos'!$D338&gt;0,'[1]Hoja de pedidos'!H338,"")</f>
        <v>LAMINACION</v>
      </c>
    </row>
    <row r="338" spans="1:6" x14ac:dyDescent="0.25">
      <c r="A338" s="144" t="str">
        <f>IF('[1]Hoja de pedidos'!$D339&gt;0,'[1]Hoja de pedidos'!C339,"")</f>
        <v>01-2163</v>
      </c>
      <c r="B338" s="144" t="str">
        <f>IF('[1]Hoja de pedidos'!$D339&gt;0,'[1]Hoja de pedidos'!D339,"")</f>
        <v>TMGCOF043B001</v>
      </c>
      <c r="C338" s="144" t="str">
        <f>IF('[1]Hoja de pedidos'!$D339&gt;0,'[1]Hoja de pedidos'!E339,"")</f>
        <v>GENIA CARE, C.A.</v>
      </c>
      <c r="D338" s="144" t="str">
        <f>IF('[1]Hoja de pedidos'!$D339&gt;0,'[1]Hoja de pedidos'!F339,"")</f>
        <v>POLYPOUCH IMPRESO FRENTE GASA ESTERIZADAS ORTOBAN 10 * 10 cm</v>
      </c>
      <c r="E338" s="144" t="str">
        <f>IF('[1]Hoja de pedidos'!$D339&gt;0,'[1]Hoja de pedidos'!G339,"")</f>
        <v>MCL</v>
      </c>
      <c r="F338" s="144" t="str">
        <f>IF('[1]Hoja de pedidos'!$D339&gt;0,'[1]Hoja de pedidos'!H339,"")</f>
        <v>LAMINACION</v>
      </c>
    </row>
    <row r="339" spans="1:6" x14ac:dyDescent="0.25">
      <c r="A339" s="144" t="str">
        <f>IF('[1]Hoja de pedidos'!$D340&gt;0,'[1]Hoja de pedidos'!C340,"")</f>
        <v>01-2166</v>
      </c>
      <c r="B339" s="144" t="str">
        <f>IF('[1]Hoja de pedidos'!$D340&gt;0,'[1]Hoja de pedidos'!D340,"")</f>
        <v>TMGC0D0300001</v>
      </c>
      <c r="C339" s="144" t="str">
        <f>IF('[1]Hoja de pedidos'!$D340&gt;0,'[1]Hoja de pedidos'!E340,"")</f>
        <v>GENIA CARE, C.A.</v>
      </c>
      <c r="D339" s="144" t="str">
        <f>IF('[1]Hoja de pedidos'!$D340&gt;0,'[1]Hoja de pedidos'!F340,"")</f>
        <v>DORSO SIN IMPRESIÓN GASAS ESTERIZABLES ORTOBAN 7,5 * 7,5 cm</v>
      </c>
      <c r="E339" s="144" t="str">
        <f>IF('[1]Hoja de pedidos'!$D340&gt;0,'[1]Hoja de pedidos'!G340,"")</f>
        <v>MCL</v>
      </c>
      <c r="F339" s="144" t="str">
        <f>IF('[1]Hoja de pedidos'!$D340&gt;0,'[1]Hoja de pedidos'!H340,"")</f>
        <v>LAMINACION</v>
      </c>
    </row>
    <row r="340" spans="1:6" x14ac:dyDescent="0.25">
      <c r="A340" s="144" t="str">
        <f>IF('[1]Hoja de pedidos'!$D341&gt;0,'[1]Hoja de pedidos'!C341,"")</f>
        <v>01-2165</v>
      </c>
      <c r="B340" s="144" t="str">
        <f>IF('[1]Hoja de pedidos'!$D341&gt;0,'[1]Hoja de pedidos'!D341,"")</f>
        <v>TMGC0D0300002</v>
      </c>
      <c r="C340" s="144" t="str">
        <f>IF('[1]Hoja de pedidos'!$D341&gt;0,'[1]Hoja de pedidos'!E341,"")</f>
        <v>GENIA CARE, C.A.</v>
      </c>
      <c r="D340" s="144" t="str">
        <f>IF('[1]Hoja de pedidos'!$D341&gt;0,'[1]Hoja de pedidos'!F341,"")</f>
        <v>DORSO SIN IMPRESIÓN GASAS ESTERIZABLES ORTOBAN 10 * 10 cm</v>
      </c>
      <c r="E340" s="144" t="str">
        <f>IF('[1]Hoja de pedidos'!$D341&gt;0,'[1]Hoja de pedidos'!G341,"")</f>
        <v>MCL</v>
      </c>
      <c r="F340" s="144" t="str">
        <f>IF('[1]Hoja de pedidos'!$D341&gt;0,'[1]Hoja de pedidos'!H341,"")</f>
        <v>LAMINACION</v>
      </c>
    </row>
    <row r="341" spans="1:6" x14ac:dyDescent="0.25">
      <c r="A341" s="144" t="str">
        <f>IF('[1]Hoja de pedidos'!$D342&gt;0,'[1]Hoja de pedidos'!C342,"")</f>
        <v>01-2171</v>
      </c>
      <c r="B341" s="144" t="str">
        <f>IF('[1]Hoja de pedidos'!$D342&gt;0,'[1]Hoja de pedidos'!D342,"")</f>
        <v>TXSPCC048B002</v>
      </c>
      <c r="C341" s="144" t="str">
        <f>IF('[1]Hoja de pedidos'!$D342&gt;0,'[1]Hoja de pedidos'!E342,"")</f>
        <v>C.A. SUCESORA DE JOSE PUIG &amp; CIA</v>
      </c>
      <c r="D341" s="144" t="str">
        <f>IF('[1]Hoja de pedidos'!$D342&gt;0,'[1]Hoja de pedidos'!F342,"")</f>
        <v>LAMINACION IMPRESA GALLETAS COOKY CHIPS 200g</v>
      </c>
      <c r="E341" s="144" t="str">
        <f>IF('[1]Hoja de pedidos'!$D342&gt;0,'[1]Hoja de pedidos'!G342,"")</f>
        <v>CX</v>
      </c>
      <c r="F341" s="144" t="str">
        <f>IF('[1]Hoja de pedidos'!$D342&gt;0,'[1]Hoja de pedidos'!H342,"")</f>
        <v>LAMINACION</v>
      </c>
    </row>
    <row r="342" spans="1:6" x14ac:dyDescent="0.25">
      <c r="A342" s="144" t="str">
        <f>IF('[1]Hoja de pedidos'!$D343&gt;0,'[1]Hoja de pedidos'!C343,"")</f>
        <v>32-005987</v>
      </c>
      <c r="B342" s="144" t="str">
        <f>IF('[1]Hoja de pedidos'!$D343&gt;0,'[1]Hoja de pedidos'!D343,"")</f>
        <v>TMISAL1190001</v>
      </c>
      <c r="C342" s="144" t="str">
        <f>IF('[1]Hoja de pedidos'!$D343&gt;0,'[1]Hoja de pedidos'!E343,"")</f>
        <v>INVERSIONES SELVA,C.A.</v>
      </c>
      <c r="D342" s="144" t="str">
        <f>IF('[1]Hoja de pedidos'!$D343&gt;0,'[1]Hoja de pedidos'!F343,"")</f>
        <v>ALUMINIO LAMINADO SIN IMPRESIÓN</v>
      </c>
      <c r="E342" s="144" t="str">
        <f>IF('[1]Hoja de pedidos'!$D343&gt;0,'[1]Hoja de pedidos'!G343,"")</f>
        <v>MCL</v>
      </c>
      <c r="F342" s="144" t="str">
        <f>IF('[1]Hoja de pedidos'!$D343&gt;0,'[1]Hoja de pedidos'!H343,"")</f>
        <v>CORTE</v>
      </c>
    </row>
    <row r="343" spans="1:6" x14ac:dyDescent="0.25">
      <c r="A343" s="144" t="str">
        <f>IF('[1]Hoja de pedidos'!$D344&gt;0,'[1]Hoja de pedidos'!C344,"")</f>
        <v>01-2168</v>
      </c>
      <c r="B343" s="144" t="str">
        <f>IF('[1]Hoja de pedidos'!$D344&gt;0,'[1]Hoja de pedidos'!D344,"")</f>
        <v>TXPADQ045A001</v>
      </c>
      <c r="C343" s="144" t="str">
        <f>IF('[1]Hoja de pedidos'!$D344&gt;0,'[1]Hoja de pedidos'!E344,"")</f>
        <v>PEPSICO ALIMENTOS, S.C.A.</v>
      </c>
      <c r="D343" s="144" t="str">
        <f>IF('[1]Hoja de pedidos'!$D344&gt;0,'[1]Hoja de pedidos'!F344,"")</f>
        <v>LAMINACION IMPRESA DORITOS MEGA QUESO XXL 420g</v>
      </c>
      <c r="E343" s="144" t="str">
        <f>IF('[1]Hoja de pedidos'!$D344&gt;0,'[1]Hoja de pedidos'!G344,"")</f>
        <v>CX</v>
      </c>
      <c r="F343" s="144" t="str">
        <f>IF('[1]Hoja de pedidos'!$D344&gt;0,'[1]Hoja de pedidos'!H344,"")</f>
        <v>LAMINACION</v>
      </c>
    </row>
    <row r="344" spans="1:6" x14ac:dyDescent="0.25">
      <c r="A344" s="144" t="str">
        <f>IF('[1]Hoja de pedidos'!$D345&gt;0,'[1]Hoja de pedidos'!C345,"")</f>
        <v>01-2169</v>
      </c>
      <c r="B344" s="144" t="str">
        <f>IF('[1]Hoja de pedidos'!$D345&gt;0,'[1]Hoja de pedidos'!D345,"")</f>
        <v>TMARFS0270001</v>
      </c>
      <c r="C344" s="144" t="str">
        <f>IF('[1]Hoja de pedidos'!$D345&gt;0,'[1]Hoja de pedidos'!E345,"")</f>
        <v>AMERICAN ROOFING SERVICES LLC</v>
      </c>
      <c r="D344" s="144" t="str">
        <f>IF('[1]Hoja de pedidos'!$D345&gt;0,'[1]Hoja de pedidos'!F345,"")</f>
        <v>FILM TRANSPARENTE SILICONIZADO SIN IMPRESIÓN</v>
      </c>
      <c r="E344" s="144" t="str">
        <f>IF('[1]Hoja de pedidos'!$D345&gt;0,'[1]Hoja de pedidos'!G345,"")</f>
        <v>MCL</v>
      </c>
      <c r="F344" s="144" t="str">
        <f>IF('[1]Hoja de pedidos'!$D345&gt;0,'[1]Hoja de pedidos'!H345,"")</f>
        <v>LAMINACION</v>
      </c>
    </row>
    <row r="345" spans="1:6" x14ac:dyDescent="0.25">
      <c r="A345" s="144" t="str">
        <f>IF('[1]Hoja de pedidos'!$D346&gt;0,'[1]Hoja de pedidos'!C346,"")</f>
        <v>01-2170</v>
      </c>
      <c r="B345" s="144" t="str">
        <f>IF('[1]Hoja de pedidos'!$D346&gt;0,'[1]Hoja de pedidos'!D346,"")</f>
        <v>TXSPSP024B002</v>
      </c>
      <c r="C345" s="144" t="str">
        <f>IF('[1]Hoja de pedidos'!$D346&gt;0,'[1]Hoja de pedidos'!E346,"")</f>
        <v>C.A. SUCESORA DE JOSE PUIG &amp; CIA</v>
      </c>
      <c r="D345" s="144" t="str">
        <f>IF('[1]Hoja de pedidos'!$D346&gt;0,'[1]Hoja de pedidos'!F346,"")</f>
        <v>ENVOLTORIO INTERNO IMPRESO SODA PUIG 24g</v>
      </c>
      <c r="E345" s="144" t="str">
        <f>IF('[1]Hoja de pedidos'!$D346&gt;0,'[1]Hoja de pedidos'!G346,"")</f>
        <v>CX</v>
      </c>
      <c r="F345" s="144" t="str">
        <f>IF('[1]Hoja de pedidos'!$D346&gt;0,'[1]Hoja de pedidos'!H346,"")</f>
        <v>CORTE</v>
      </c>
    </row>
    <row r="346" spans="1:6" x14ac:dyDescent="0.25">
      <c r="A346" s="144" t="str">
        <f>IF('[1]Hoja de pedidos'!$D347&gt;0,'[1]Hoja de pedidos'!C347,"")</f>
        <v>01-2176</v>
      </c>
      <c r="B346" s="144" t="str">
        <f>IF('[1]Hoja de pedidos'!$D347&gt;0,'[1]Hoja de pedidos'!D347,"")</f>
        <v>TXSPMM048B002</v>
      </c>
      <c r="C346" s="144" t="str">
        <f>IF('[1]Hoja de pedidos'!$D347&gt;0,'[1]Hoja de pedidos'!E347,"")</f>
        <v>C.A. SUCESORA DE JOSE PUIG &amp; CIA</v>
      </c>
      <c r="D346" s="144" t="str">
        <f>IF('[1]Hoja de pedidos'!$D347&gt;0,'[1]Hoja de pedidos'!F347,"")</f>
        <v>LAMINACIÓN IMPRESA MINI MARÍA 200 g</v>
      </c>
      <c r="E346" s="144" t="str">
        <f>IF('[1]Hoja de pedidos'!$D347&gt;0,'[1]Hoja de pedidos'!G347,"")</f>
        <v>CX</v>
      </c>
      <c r="F346" s="144" t="str">
        <f>IF('[1]Hoja de pedidos'!$D347&gt;0,'[1]Hoja de pedidos'!H347,"")</f>
        <v>LAMINACION</v>
      </c>
    </row>
    <row r="347" spans="1:6" x14ac:dyDescent="0.25">
      <c r="A347" s="144" t="str">
        <f>IF('[1]Hoja de pedidos'!$D348&gt;0,'[1]Hoja de pedidos'!C348,"")</f>
        <v>32-005988</v>
      </c>
      <c r="B347" s="144" t="str">
        <f>IF('[1]Hoja de pedidos'!$D348&gt;0,'[1]Hoja de pedidos'!D348,"")</f>
        <v>TMLVPL071B001</v>
      </c>
      <c r="C347" s="144" t="str">
        <f>IF('[1]Hoja de pedidos'!$D348&gt;0,'[1]Hoja de pedidos'!E348,"")</f>
        <v>LEVAPAN VENEZOLANA, S.A.</v>
      </c>
      <c r="D347" s="144" t="str">
        <f>IF('[1]Hoja de pedidos'!$D348&gt;0,'[1]Hoja de pedidos'!F348,"")</f>
        <v>POLYPOUCH PARAFINADO IMPRESO LEVAPAN</v>
      </c>
      <c r="E347" s="144" t="str">
        <f>IF('[1]Hoja de pedidos'!$D348&gt;0,'[1]Hoja de pedidos'!G348,"")</f>
        <v>MCL</v>
      </c>
      <c r="F347" s="144" t="str">
        <f>IF('[1]Hoja de pedidos'!$D348&gt;0,'[1]Hoja de pedidos'!H348,"")</f>
        <v>LAMINACION</v>
      </c>
    </row>
    <row r="348" spans="1:6" x14ac:dyDescent="0.25">
      <c r="A348" s="144" t="str">
        <f>IF('[1]Hoja de pedidos'!$D349&gt;0,'[1]Hoja de pedidos'!C349,"")</f>
        <v>32-005990</v>
      </c>
      <c r="B348" s="144" t="str">
        <f>IF('[1]Hoja de pedidos'!$D349&gt;0,'[1]Hoja de pedidos'!D349,"")</f>
        <v>TMLIPR9600001</v>
      </c>
      <c r="C348" s="144" t="str">
        <f>IF('[1]Hoja de pedidos'!$D349&gt;0,'[1]Hoja de pedidos'!E349,"")</f>
        <v>LITO INNOVACIÓN 3.000, C. A.</v>
      </c>
      <c r="D348" s="144" t="str">
        <f>IF('[1]Hoja de pedidos'!$D349&gt;0,'[1]Hoja de pedidos'!F349,"")</f>
        <v>POLYPOUCH SIN IMPRESIÓN</v>
      </c>
      <c r="E348" s="144" t="str">
        <f>IF('[1]Hoja de pedidos'!$D349&gt;0,'[1]Hoja de pedidos'!G349,"")</f>
        <v>MCL</v>
      </c>
      <c r="F348" s="144" t="str">
        <f>IF('[1]Hoja de pedidos'!$D349&gt;0,'[1]Hoja de pedidos'!H349,"")</f>
        <v>LAMINACION</v>
      </c>
    </row>
    <row r="349" spans="1:6" x14ac:dyDescent="0.25">
      <c r="A349" s="144" t="str">
        <f>IF('[1]Hoja de pedidos'!$D350&gt;0,'[1]Hoja de pedidos'!C350,"")</f>
        <v>32-005989</v>
      </c>
      <c r="B349" s="144" t="str">
        <f>IF('[1]Hoja de pedidos'!$D350&gt;0,'[1]Hoja de pedidos'!D350,"")</f>
        <v>TMLIPR9600002</v>
      </c>
      <c r="C349" s="144" t="str">
        <f>IF('[1]Hoja de pedidos'!$D350&gt;0,'[1]Hoja de pedidos'!E350,"")</f>
        <v>LITO INNOVACIÓN 3.000, C. A.</v>
      </c>
      <c r="D349" s="144" t="str">
        <f>IF('[1]Hoja de pedidos'!$D350&gt;0,'[1]Hoja de pedidos'!F350,"")</f>
        <v>POLYPOUCH SIN IMPRESIÓN</v>
      </c>
      <c r="E349" s="144" t="str">
        <f>IF('[1]Hoja de pedidos'!$D350&gt;0,'[1]Hoja de pedidos'!G350,"")</f>
        <v>MCL</v>
      </c>
      <c r="F349" s="144" t="str">
        <f>IF('[1]Hoja de pedidos'!$D350&gt;0,'[1]Hoja de pedidos'!H350,"")</f>
        <v>LAMINACION</v>
      </c>
    </row>
    <row r="350" spans="1:6" x14ac:dyDescent="0.25">
      <c r="A350" s="144" t="str">
        <f>IF('[1]Hoja de pedidos'!$D351&gt;0,'[1]Hoja de pedidos'!C351,"")</f>
        <v>01-2178</v>
      </c>
      <c r="B350" s="144" t="str">
        <f>IF('[1]Hoja de pedidos'!$D351&gt;0,'[1]Hoja de pedidos'!D351,"")</f>
        <v>TMRCAN057A001</v>
      </c>
      <c r="C350" s="144" t="str">
        <f>IF('[1]Hoja de pedidos'!$D351&gt;0,'[1]Hoja de pedidos'!E351,"")</f>
        <v>INVERSIONES ROVICER 3000, C.A.</v>
      </c>
      <c r="D350" s="144" t="str">
        <f>IF('[1]Hoja de pedidos'!$D351&gt;0,'[1]Hoja de pedidos'!F351,"")</f>
        <v>POLYPOUCH  IMPRESO AZÚCAR REFINADA NUVI 4g</v>
      </c>
      <c r="E350" s="144" t="str">
        <f>IF('[1]Hoja de pedidos'!$D351&gt;0,'[1]Hoja de pedidos'!G351,"")</f>
        <v>MCL</v>
      </c>
      <c r="F350" s="144" t="str">
        <f>IF('[1]Hoja de pedidos'!$D351&gt;0,'[1]Hoja de pedidos'!H351,"")</f>
        <v>LAMINACION</v>
      </c>
    </row>
    <row r="351" spans="1:6" x14ac:dyDescent="0.25">
      <c r="A351" s="144" t="str">
        <f>IF('[1]Hoja de pedidos'!$D352&gt;0,'[1]Hoja de pedidos'!C352,"")</f>
        <v>01-2173</v>
      </c>
      <c r="B351" s="144" t="str">
        <f>IF('[1]Hoja de pedidos'!$D352&gt;0,'[1]Hoja de pedidos'!D352,"")</f>
        <v>TMAWAR060A003</v>
      </c>
      <c r="C351" s="144" t="str">
        <f>IF('[1]Hoja de pedidos'!$D352&gt;0,'[1]Hoja de pedidos'!E352,"")</f>
        <v>ALUM-WARE PRODUCTOS DE ALUMINIO C.A.</v>
      </c>
      <c r="D351" s="144" t="str">
        <f>IF('[1]Hoja de pedidos'!$D352&gt;0,'[1]Hoja de pedidos'!F352,"")</f>
        <v>POLYPOUCH IMPRESO ANTIGRASO ALUM-WARE</v>
      </c>
      <c r="E351" s="144" t="str">
        <f>IF('[1]Hoja de pedidos'!$D352&gt;0,'[1]Hoja de pedidos'!G352,"")</f>
        <v>MCL</v>
      </c>
      <c r="F351" s="144" t="str">
        <f>IF('[1]Hoja de pedidos'!$D352&gt;0,'[1]Hoja de pedidos'!H352,"")</f>
        <v>LAMINACION</v>
      </c>
    </row>
    <row r="352" spans="1:6" x14ac:dyDescent="0.25">
      <c r="A352" s="144" t="str">
        <f>IF('[1]Hoja de pedidos'!$D353&gt;0,'[1]Hoja de pedidos'!C353,"")</f>
        <v>01-2172</v>
      </c>
      <c r="B352" s="144" t="str">
        <f>IF('[1]Hoja de pedidos'!$D353&gt;0,'[1]Hoja de pedidos'!D353,"")</f>
        <v>TMAWAR060A003</v>
      </c>
      <c r="C352" s="144" t="str">
        <f>IF('[1]Hoja de pedidos'!$D353&gt;0,'[1]Hoja de pedidos'!E353,"")</f>
        <v>ALUM-WARE PRODUCTOS DE ALUMINIO C.A.</v>
      </c>
      <c r="D352" s="144" t="str">
        <f>IF('[1]Hoja de pedidos'!$D353&gt;0,'[1]Hoja de pedidos'!F353,"")</f>
        <v>POLYPOUCH IMPRESO ANTIGRASO ALUM-WARE</v>
      </c>
      <c r="E352" s="144" t="str">
        <f>IF('[1]Hoja de pedidos'!$D353&gt;0,'[1]Hoja de pedidos'!G353,"")</f>
        <v>MCL</v>
      </c>
      <c r="F352" s="144" t="str">
        <f>IF('[1]Hoja de pedidos'!$D353&gt;0,'[1]Hoja de pedidos'!H353,"")</f>
        <v>LAMINACION</v>
      </c>
    </row>
    <row r="353" spans="1:6" x14ac:dyDescent="0.25">
      <c r="A353" s="144" t="str">
        <f>IF('[1]Hoja de pedidos'!$D354&gt;0,'[1]Hoja de pedidos'!C354,"")</f>
        <v>01-2174</v>
      </c>
      <c r="B353" s="144" t="str">
        <f>IF('[1]Hoja de pedidos'!$D354&gt;0,'[1]Hoja de pedidos'!D354,"")</f>
        <v>TMMCAE060A010</v>
      </c>
      <c r="C353" s="144" t="str">
        <f>IF('[1]Hoja de pedidos'!$D354&gt;0,'[1]Hoja de pedidos'!E354,"")</f>
        <v>MORROCEL C.A.</v>
      </c>
      <c r="D353" s="144" t="str">
        <f>IF('[1]Hoja de pedidos'!$D354&gt;0,'[1]Hoja de pedidos'!F354,"")</f>
        <v>POLYPOUCH  IMPRESO ANTIGRASO ESTÁNDAR</v>
      </c>
      <c r="E353" s="144" t="str">
        <f>IF('[1]Hoja de pedidos'!$D354&gt;0,'[1]Hoja de pedidos'!G354,"")</f>
        <v>MCL</v>
      </c>
      <c r="F353" s="144" t="str">
        <f>IF('[1]Hoja de pedidos'!$D354&gt;0,'[1]Hoja de pedidos'!H354,"")</f>
        <v>LAMINACION</v>
      </c>
    </row>
    <row r="354" spans="1:6" x14ac:dyDescent="0.25">
      <c r="A354" s="144" t="str">
        <f>IF('[1]Hoja de pedidos'!$D355&gt;0,'[1]Hoja de pedidos'!C355,"")</f>
        <v>01-2175</v>
      </c>
      <c r="B354" s="144" t="str">
        <f>IF('[1]Hoja de pedidos'!$D355&gt;0,'[1]Hoja de pedidos'!D355,"")</f>
        <v>TMMOPR0600001</v>
      </c>
      <c r="C354" s="144" t="str">
        <f>IF('[1]Hoja de pedidos'!$D355&gt;0,'[1]Hoja de pedidos'!E355,"")</f>
        <v>MANUFACTURAS GRAFICAS OCCIDENTE, C.A.</v>
      </c>
      <c r="D354" s="144" t="str">
        <f>IF('[1]Hoja de pedidos'!$D355&gt;0,'[1]Hoja de pedidos'!F355,"")</f>
        <v>POLYPOUCH SIN IMPRESIÓN</v>
      </c>
      <c r="E354" s="144" t="str">
        <f>IF('[1]Hoja de pedidos'!$D355&gt;0,'[1]Hoja de pedidos'!G355,"")</f>
        <v>MCL</v>
      </c>
      <c r="F354" s="144" t="str">
        <f>IF('[1]Hoja de pedidos'!$D355&gt;0,'[1]Hoja de pedidos'!H355,"")</f>
        <v>LAMINACION</v>
      </c>
    </row>
    <row r="355" spans="1:6" x14ac:dyDescent="0.25">
      <c r="A355" s="144" t="str">
        <f>IF('[1]Hoja de pedidos'!$D356&gt;0,'[1]Hoja de pedidos'!C356,"")</f>
        <v>01-2177</v>
      </c>
      <c r="B355" s="144" t="str">
        <f>IF('[1]Hoja de pedidos'!$D356&gt;0,'[1]Hoja de pedidos'!D356,"")</f>
        <v>TMAPTG0860001</v>
      </c>
      <c r="C355" s="144" t="str">
        <f>IF('[1]Hoja de pedidos'!$D356&gt;0,'[1]Hoja de pedidos'!E356,"")</f>
        <v>ALIMENTOS POLAR COMERCIAL;C.A.</v>
      </c>
      <c r="D355" s="144" t="str">
        <f>IF('[1]Hoja de pedidos'!$D356&gt;0,'[1]Hoja de pedidos'!F356,"")</f>
        <v>LAMINACION TAPAS GALÓN – 110 SIN IMPRESION</v>
      </c>
      <c r="E355" s="144" t="str">
        <f>IF('[1]Hoja de pedidos'!$D356&gt;0,'[1]Hoja de pedidos'!G356,"")</f>
        <v>MCL</v>
      </c>
      <c r="F355" s="144" t="str">
        <f>IF('[1]Hoja de pedidos'!$D356&gt;0,'[1]Hoja de pedidos'!H356,"")</f>
        <v>LAMINACION</v>
      </c>
    </row>
    <row r="356" spans="1:6" x14ac:dyDescent="0.25">
      <c r="A356" s="144" t="str">
        <f>IF('[1]Hoja de pedidos'!$D357&gt;0,'[1]Hoja de pedidos'!C357,"")</f>
        <v>01-2179</v>
      </c>
      <c r="B356" s="144" t="str">
        <f>IF('[1]Hoja de pedidos'!$D357&gt;0,'[1]Hoja de pedidos'!D357,"")</f>
        <v>TXPASP040B001</v>
      </c>
      <c r="C356" s="144" t="str">
        <f>IF('[1]Hoja de pedidos'!$D357&gt;0,'[1]Hoja de pedidos'!E357,"")</f>
        <v>PEPSICO ALIMENTOS, S.C.A.</v>
      </c>
      <c r="D356" s="144" t="str">
        <f>IF('[1]Hoja de pedidos'!$D357&gt;0,'[1]Hoja de pedidos'!F357,"")</f>
        <v xml:space="preserve">LAMINACIÓN IMPRESA TORTILLITAS SABOR A POLLO 130 g. </v>
      </c>
      <c r="E356" s="144" t="str">
        <f>IF('[1]Hoja de pedidos'!$D357&gt;0,'[1]Hoja de pedidos'!G357,"")</f>
        <v>CX</v>
      </c>
      <c r="F356" s="144" t="str">
        <f>IF('[1]Hoja de pedidos'!$D357&gt;0,'[1]Hoja de pedidos'!H357,"")</f>
        <v>LAMINACION</v>
      </c>
    </row>
    <row r="357" spans="1:6" x14ac:dyDescent="0.25">
      <c r="A357" s="144" t="str">
        <f>IF('[1]Hoja de pedidos'!$D358&gt;0,'[1]Hoja de pedidos'!C358,"")</f>
        <v>01-2183</v>
      </c>
      <c r="B357" s="144" t="str">
        <f>IF('[1]Hoja de pedidos'!$D358&gt;0,'[1]Hoja de pedidos'!D358,"")</f>
        <v>TXSPVN046A001</v>
      </c>
      <c r="C357" s="144" t="str">
        <f>IF('[1]Hoja de pedidos'!$D358&gt;0,'[1]Hoja de pedidos'!E358,"")</f>
        <v>C.A. SUCESORA DE JOSE PUIG &amp; CIA</v>
      </c>
      <c r="D357" s="144" t="str">
        <f>IF('[1]Hoja de pedidos'!$D358&gt;0,'[1]Hoja de pedidos'!F358,"")</f>
        <v>LAMINACION IMPRESA MARILU VAINILLA 216g</v>
      </c>
      <c r="E357" s="144" t="str">
        <f>IF('[1]Hoja de pedidos'!$D358&gt;0,'[1]Hoja de pedidos'!G358,"")</f>
        <v>CX</v>
      </c>
      <c r="F357" s="144" t="str">
        <f>IF('[1]Hoja de pedidos'!$D358&gt;0,'[1]Hoja de pedidos'!H358,"")</f>
        <v>LAMINACION</v>
      </c>
    </row>
    <row r="358" spans="1:6" x14ac:dyDescent="0.25">
      <c r="A358" s="144" t="str">
        <f>IF('[1]Hoja de pedidos'!$D359&gt;0,'[1]Hoja de pedidos'!C359,"")</f>
        <v>01-2179</v>
      </c>
      <c r="B358" s="144" t="str">
        <f>IF('[1]Hoja de pedidos'!$D359&gt;0,'[1]Hoja de pedidos'!D359,"")</f>
        <v>TXPASP040B001</v>
      </c>
      <c r="C358" s="144" t="str">
        <f>IF('[1]Hoja de pedidos'!$D359&gt;0,'[1]Hoja de pedidos'!E359,"")</f>
        <v>PEPSICO ALIMENTOS, S.C.A.</v>
      </c>
      <c r="D358" s="144" t="str">
        <f>IF('[1]Hoja de pedidos'!$D359&gt;0,'[1]Hoja de pedidos'!F359,"")</f>
        <v xml:space="preserve">LAMINACIÓN IMPRESA TORTILLITAS SABOR A POLLO 130 g. </v>
      </c>
      <c r="E358" s="144" t="str">
        <f>IF('[1]Hoja de pedidos'!$D359&gt;0,'[1]Hoja de pedidos'!G359,"")</f>
        <v>CX</v>
      </c>
      <c r="F358" s="144" t="str">
        <f>IF('[1]Hoja de pedidos'!$D359&gt;0,'[1]Hoja de pedidos'!H359,"")</f>
        <v>LAMINACION</v>
      </c>
    </row>
    <row r="359" spans="1:6" x14ac:dyDescent="0.25">
      <c r="A359" s="144" t="str">
        <f>IF('[1]Hoja de pedidos'!$D360&gt;0,'[1]Hoja de pedidos'!C360,"")</f>
        <v>01-2186</v>
      </c>
      <c r="B359" s="144" t="str">
        <f>IF('[1]Hoja de pedidos'!$D360&gt;0,'[1]Hoja de pedidos'!D360,"")</f>
        <v>TXPAFH040B001</v>
      </c>
      <c r="C359" s="144" t="str">
        <f>IF('[1]Hoja de pedidos'!$D360&gt;0,'[1]Hoja de pedidos'!E360,"")</f>
        <v>PEPSICO ALIMENTOS, S.C.A.</v>
      </c>
      <c r="D359" s="144" t="str">
        <f>IF('[1]Hoja de pedidos'!$D360&gt;0,'[1]Hoja de pedidos'!F360,"")</f>
        <v>LAMINACION IMPRESA CHEETOS CRUNCHY FLAMIN HOT 110g</v>
      </c>
      <c r="E359" s="144" t="str">
        <f>IF('[1]Hoja de pedidos'!$D360&gt;0,'[1]Hoja de pedidos'!G360,"")</f>
        <v>CX</v>
      </c>
      <c r="F359" s="144" t="str">
        <f>IF('[1]Hoja de pedidos'!$D360&gt;0,'[1]Hoja de pedidos'!H360,"")</f>
        <v>LAMINACION</v>
      </c>
    </row>
    <row r="360" spans="1:6" x14ac:dyDescent="0.25">
      <c r="A360" s="144" t="str">
        <f>IF('[1]Hoja de pedidos'!$D361&gt;0,'[1]Hoja de pedidos'!C361,"")</f>
        <v>01-2184</v>
      </c>
      <c r="B360" s="144" t="str">
        <f>IF('[1]Hoja de pedidos'!$D361&gt;0,'[1]Hoja de pedidos'!D361,"")</f>
        <v>TXPACT040A001</v>
      </c>
      <c r="C360" s="144" t="str">
        <f>IF('[1]Hoja de pedidos'!$D361&gt;0,'[1]Hoja de pedidos'!E361,"")</f>
        <v>PEPSICO ALIMENTOS, S.C.A.</v>
      </c>
      <c r="D360" s="144" t="str">
        <f>IF('[1]Hoja de pedidos'!$D361&gt;0,'[1]Hoja de pedidos'!F361,"")</f>
        <v>LAMINACION IMPRESA CHEESE TRIS 150g</v>
      </c>
      <c r="E360" s="144" t="str">
        <f>IF('[1]Hoja de pedidos'!$D361&gt;0,'[1]Hoja de pedidos'!G361,"")</f>
        <v>CX</v>
      </c>
      <c r="F360" s="144" t="str">
        <f>IF('[1]Hoja de pedidos'!$D361&gt;0,'[1]Hoja de pedidos'!H361,"")</f>
        <v>LAMINACION</v>
      </c>
    </row>
    <row r="361" spans="1:6" x14ac:dyDescent="0.25">
      <c r="A361" s="144" t="str">
        <f>IF('[1]Hoja de pedidos'!$D362&gt;0,'[1]Hoja de pedidos'!C362,"")</f>
        <v>01-2186</v>
      </c>
      <c r="B361" s="144" t="str">
        <f>IF('[1]Hoja de pedidos'!$D362&gt;0,'[1]Hoja de pedidos'!D362,"")</f>
        <v>TXPAFH040B001</v>
      </c>
      <c r="C361" s="144" t="str">
        <f>IF('[1]Hoja de pedidos'!$D362&gt;0,'[1]Hoja de pedidos'!E362,"")</f>
        <v>PEPSICO ALIMENTOS, S.C.A.</v>
      </c>
      <c r="D361" s="144" t="str">
        <f>IF('[1]Hoja de pedidos'!$D362&gt;0,'[1]Hoja de pedidos'!F362,"")</f>
        <v>LAMINACION IMPRESA CHEETOS CRUNCHY FLAMIN HOT 110g</v>
      </c>
      <c r="E361" s="144" t="str">
        <f>IF('[1]Hoja de pedidos'!$D362&gt;0,'[1]Hoja de pedidos'!G362,"")</f>
        <v>CX</v>
      </c>
      <c r="F361" s="144" t="str">
        <f>IF('[1]Hoja de pedidos'!$D362&gt;0,'[1]Hoja de pedidos'!H362,"")</f>
        <v>LAMINACION</v>
      </c>
    </row>
    <row r="362" spans="1:6" x14ac:dyDescent="0.25">
      <c r="A362" s="144" t="str">
        <f>IF('[1]Hoja de pedidos'!$D363&gt;0,'[1]Hoja de pedidos'!C363,"")</f>
        <v>01-2185</v>
      </c>
      <c r="B362" s="144" t="str">
        <f>IF('[1]Hoja de pedidos'!$D363&gt;0,'[1]Hoja de pedidos'!D363,"")</f>
        <v>TXPACT040B001</v>
      </c>
      <c r="C362" s="144" t="str">
        <f>IF('[1]Hoja de pedidos'!$D363&gt;0,'[1]Hoja de pedidos'!E363,"")</f>
        <v>PEPSICO ALIMENTOS, S.C.A.</v>
      </c>
      <c r="D362" s="144" t="str">
        <f>IF('[1]Hoja de pedidos'!$D363&gt;0,'[1]Hoja de pedidos'!F363,"")</f>
        <v>LAMINACION IMPRESA CHEESE TRIS 54g</v>
      </c>
      <c r="E362" s="144" t="str">
        <f>IF('[1]Hoja de pedidos'!$D363&gt;0,'[1]Hoja de pedidos'!G363,"")</f>
        <v>CX</v>
      </c>
      <c r="F362" s="144" t="str">
        <f>IF('[1]Hoja de pedidos'!$D363&gt;0,'[1]Hoja de pedidos'!H363,"")</f>
        <v>LAMINACION</v>
      </c>
    </row>
    <row r="363" spans="1:6" x14ac:dyDescent="0.25">
      <c r="A363" s="144" t="str">
        <f>IF('[1]Hoja de pedidos'!$D364&gt;0,'[1]Hoja de pedidos'!C364,"")</f>
        <v>01-2187</v>
      </c>
      <c r="B363" s="144" t="str">
        <f>IF('[1]Hoja de pedidos'!$D364&gt;0,'[1]Hoja de pedidos'!D364,"")</f>
        <v>TXPADQ045A001</v>
      </c>
      <c r="C363" s="144" t="str">
        <f>IF('[1]Hoja de pedidos'!$D364&gt;0,'[1]Hoja de pedidos'!E364,"")</f>
        <v>PEPSICO ALIMENTOS, S.C.A.</v>
      </c>
      <c r="D363" s="144" t="str">
        <f>IF('[1]Hoja de pedidos'!$D364&gt;0,'[1]Hoja de pedidos'!F364,"")</f>
        <v>LAMINACION IMPRESA DORITOS MEGA QUESO XXL 420g</v>
      </c>
      <c r="E363" s="144" t="str">
        <f>IF('[1]Hoja de pedidos'!$D364&gt;0,'[1]Hoja de pedidos'!G364,"")</f>
        <v>CX</v>
      </c>
      <c r="F363" s="144" t="str">
        <f>IF('[1]Hoja de pedidos'!$D364&gt;0,'[1]Hoja de pedidos'!H364,"")</f>
        <v>LAMINACION</v>
      </c>
    </row>
    <row r="364" spans="1:6" x14ac:dyDescent="0.25">
      <c r="A364" s="144" t="str">
        <f>IF('[1]Hoja de pedidos'!$D365&gt;0,'[1]Hoja de pedidos'!C365,"")</f>
        <v>01-2159</v>
      </c>
      <c r="B364" s="144" t="str">
        <f>IF('[1]Hoja de pedidos'!$D365&gt;0,'[1]Hoja de pedidos'!D365,"")</f>
        <v>TXACMP040A001</v>
      </c>
      <c r="C364" s="144" t="str">
        <f>IF('[1]Hoja de pedidos'!$D365&gt;0,'[1]Hoja de pedidos'!E365,"")</f>
        <v>ALIMENTOS CHUCHES, C. A.</v>
      </c>
      <c r="D364" s="144" t="str">
        <f>IF('[1]Hoja de pedidos'!$D365&gt;0,'[1]Hoja de pedidos'!F365,"")</f>
        <v xml:space="preserve">LAMINACION IMPRESA Mr. PIG 85 g. </v>
      </c>
      <c r="E364" s="144" t="str">
        <f>IF('[1]Hoja de pedidos'!$D365&gt;0,'[1]Hoja de pedidos'!G365,"")</f>
        <v>CX</v>
      </c>
      <c r="F364" s="144" t="str">
        <f>IF('[1]Hoja de pedidos'!$D365&gt;0,'[1]Hoja de pedidos'!H365,"")</f>
        <v>LAMINACION</v>
      </c>
    </row>
    <row r="365" spans="1:6" x14ac:dyDescent="0.25">
      <c r="A365" s="144" t="str">
        <f>IF('[1]Hoja de pedidos'!$D366&gt;0,'[1]Hoja de pedidos'!C366,"")</f>
        <v>01-2162</v>
      </c>
      <c r="B365" s="144" t="str">
        <f>IF('[1]Hoja de pedidos'!$D366&gt;0,'[1]Hoja de pedidos'!D366,"")</f>
        <v>TXACBC040A001</v>
      </c>
      <c r="C365" s="144" t="str">
        <f>IF('[1]Hoja de pedidos'!$D366&gt;0,'[1]Hoja de pedidos'!E366,"")</f>
        <v>ALIMENTOS CHUCHES, C. A.</v>
      </c>
      <c r="D365" s="144" t="str">
        <f>IF('[1]Hoja de pedidos'!$D366&gt;0,'[1]Hoja de pedidos'!F366,"")</f>
        <v>LAMINACION IMPRESA BOLICHEESE 85 g</v>
      </c>
      <c r="E365" s="144" t="str">
        <f>IF('[1]Hoja de pedidos'!$D366&gt;0,'[1]Hoja de pedidos'!G366,"")</f>
        <v>CX</v>
      </c>
      <c r="F365" s="144" t="str">
        <f>IF('[1]Hoja de pedidos'!$D366&gt;0,'[1]Hoja de pedidos'!H366,"")</f>
        <v>LAMINACION</v>
      </c>
    </row>
    <row r="366" spans="1:6" x14ac:dyDescent="0.25">
      <c r="A366" s="144" t="str">
        <f>IF('[1]Hoja de pedidos'!$D367&gt;0,'[1]Hoja de pedidos'!C367,"")</f>
        <v>01-2187</v>
      </c>
      <c r="B366" s="144" t="str">
        <f>IF('[1]Hoja de pedidos'!$D367&gt;0,'[1]Hoja de pedidos'!D367,"")</f>
        <v>TXPADQ045A001</v>
      </c>
      <c r="C366" s="144" t="str">
        <f>IF('[1]Hoja de pedidos'!$D367&gt;0,'[1]Hoja de pedidos'!E367,"")</f>
        <v>PEPSICO ALIMENTOS, S.C.A.</v>
      </c>
      <c r="D366" s="144" t="str">
        <f>IF('[1]Hoja de pedidos'!$D367&gt;0,'[1]Hoja de pedidos'!F367,"")</f>
        <v>LAMINACION IMPRESA DORITOS MEGA QUESO XXL 420g</v>
      </c>
      <c r="E366" s="144" t="str">
        <f>IF('[1]Hoja de pedidos'!$D367&gt;0,'[1]Hoja de pedidos'!G367,"")</f>
        <v>CX</v>
      </c>
      <c r="F366" s="144" t="str">
        <f>IF('[1]Hoja de pedidos'!$D367&gt;0,'[1]Hoja de pedidos'!H367,"")</f>
        <v>LAMINACION</v>
      </c>
    </row>
    <row r="367" spans="1:6" x14ac:dyDescent="0.25">
      <c r="A367" s="144" t="str">
        <f>IF('[1]Hoja de pedidos'!$D368&gt;0,'[1]Hoja de pedidos'!C368,"")</f>
        <v>32-005991</v>
      </c>
      <c r="B367" s="144" t="str">
        <f>IF('[1]Hoja de pedidos'!$D368&gt;0,'[1]Hoja de pedidos'!D368,"")</f>
        <v>TMARCF045A001</v>
      </c>
      <c r="C367" s="144" t="str">
        <f>IF('[1]Hoja de pedidos'!$D368&gt;0,'[1]Hoja de pedidos'!E368,"")</f>
        <v>ALFONZO RIVAS &amp; CIA, C.A.</v>
      </c>
      <c r="D367" s="144" t="str">
        <f>IF('[1]Hoja de pedidos'!$D368&gt;0,'[1]Hoja de pedidos'!F368,"")</f>
        <v>LAMINACION IMPRESA MAIZORITOS CRONCH FLAKES 300g</v>
      </c>
      <c r="E367" s="144" t="str">
        <f>IF('[1]Hoja de pedidos'!$D368&gt;0,'[1]Hoja de pedidos'!G368,"")</f>
        <v>MCL</v>
      </c>
      <c r="F367" s="144" t="str">
        <f>IF('[1]Hoja de pedidos'!$D368&gt;0,'[1]Hoja de pedidos'!H368,"")</f>
        <v>LAMINACION</v>
      </c>
    </row>
    <row r="368" spans="1:6" x14ac:dyDescent="0.25">
      <c r="A368" s="144" t="str">
        <f>IF('[1]Hoja de pedidos'!$D369&gt;0,'[1]Hoja de pedidos'!C369,"")</f>
        <v>01-2191</v>
      </c>
      <c r="B368" s="144" t="str">
        <f>IF('[1]Hoja de pedidos'!$D369&gt;0,'[1]Hoja de pedidos'!D369,"")</f>
        <v>TXPASP040B001</v>
      </c>
      <c r="C368" s="144" t="str">
        <f>IF('[1]Hoja de pedidos'!$D369&gt;0,'[1]Hoja de pedidos'!E369,"")</f>
        <v>PEPSICO ALIMENTOS, S.C.A.</v>
      </c>
      <c r="D368" s="144" t="str">
        <f>IF('[1]Hoja de pedidos'!$D369&gt;0,'[1]Hoja de pedidos'!F369,"")</f>
        <v xml:space="preserve">LAMINACIÓN IMPRESA TORTILLITAS SABOR A POLLO 130 g. </v>
      </c>
      <c r="E368" s="144" t="str">
        <f>IF('[1]Hoja de pedidos'!$D369&gt;0,'[1]Hoja de pedidos'!G369,"")</f>
        <v>CX</v>
      </c>
      <c r="F368" s="144" t="str">
        <f>IF('[1]Hoja de pedidos'!$D369&gt;0,'[1]Hoja de pedidos'!H369,"")</f>
        <v>LAMINACION</v>
      </c>
    </row>
    <row r="369" spans="1:6" x14ac:dyDescent="0.25">
      <c r="A369" s="144" t="str">
        <f>IF('[1]Hoja de pedidos'!$D370&gt;0,'[1]Hoja de pedidos'!C370,"")</f>
        <v>01-2180</v>
      </c>
      <c r="B369" s="144" t="str">
        <f>IF('[1]Hoja de pedidos'!$D370&gt;0,'[1]Hoja de pedidos'!D370,"")</f>
        <v>TXPASP040A001</v>
      </c>
      <c r="C369" s="144" t="str">
        <f>IF('[1]Hoja de pedidos'!$D370&gt;0,'[1]Hoja de pedidos'!E370,"")</f>
        <v>PEPSICO ALIMENTOS, S.C.A.</v>
      </c>
      <c r="D369" s="144" t="str">
        <f>IF('[1]Hoja de pedidos'!$D370&gt;0,'[1]Hoja de pedidos'!F370,"")</f>
        <v>LAMINACIÓN IMPRESA TORTILLITAS SABOR A POLLO 40g</v>
      </c>
      <c r="E369" s="144" t="str">
        <f>IF('[1]Hoja de pedidos'!$D370&gt;0,'[1]Hoja de pedidos'!G370,"")</f>
        <v>CX</v>
      </c>
      <c r="F369" s="144" t="str">
        <f>IF('[1]Hoja de pedidos'!$D370&gt;0,'[1]Hoja de pedidos'!H370,"")</f>
        <v>LAMINACION</v>
      </c>
    </row>
    <row r="370" spans="1:6" x14ac:dyDescent="0.25">
      <c r="A370" s="144" t="str">
        <f>IF('[1]Hoja de pedidos'!$D371&gt;0,'[1]Hoja de pedidos'!C371,"")</f>
        <v>01-2182</v>
      </c>
      <c r="B370" s="144" t="str">
        <f>IF('[1]Hoja de pedidos'!$D371&gt;0,'[1]Hoja de pedidos'!D371,"")</f>
        <v>TXPASP040A001</v>
      </c>
      <c r="C370" s="144" t="str">
        <f>IF('[1]Hoja de pedidos'!$D371&gt;0,'[1]Hoja de pedidos'!E371,"")</f>
        <v>PEPSICO ALIMENTOS, S.C.A.</v>
      </c>
      <c r="D370" s="144" t="str">
        <f>IF('[1]Hoja de pedidos'!$D371&gt;0,'[1]Hoja de pedidos'!F371,"")</f>
        <v>LAMINACIÓN IMPRESA TORTILLITAS SABOR A POLLO 40g</v>
      </c>
      <c r="E370" s="144" t="str">
        <f>IF('[1]Hoja de pedidos'!$D371&gt;0,'[1]Hoja de pedidos'!G371,"")</f>
        <v>CX</v>
      </c>
      <c r="F370" s="144" t="str">
        <f>IF('[1]Hoja de pedidos'!$D371&gt;0,'[1]Hoja de pedidos'!H371,"")</f>
        <v>LAMINACION</v>
      </c>
    </row>
    <row r="371" spans="1:6" x14ac:dyDescent="0.25">
      <c r="A371" s="144" t="str">
        <f>IF('[1]Hoja de pedidos'!$D372&gt;0,'[1]Hoja de pedidos'!C372,"")</f>
        <v>01-2192</v>
      </c>
      <c r="B371" s="144" t="str">
        <f>IF('[1]Hoja de pedidos'!$D372&gt;0,'[1]Hoja de pedidos'!D372,"")</f>
        <v xml:space="preserve"> TXSPSP028B002</v>
      </c>
      <c r="C371" s="144" t="str">
        <f>IF('[1]Hoja de pedidos'!$D372&gt;0,'[1]Hoja de pedidos'!E372,"")</f>
        <v>C.A. SUCESORA DE JOSE PUIG &amp; CIA</v>
      </c>
      <c r="D371" s="144" t="str">
        <f>IF('[1]Hoja de pedidos'!$D372&gt;0,'[1]Hoja de pedidos'!F372,"")</f>
        <v>ENVOLTORIO EXTERNO IMPRESO SODA PUIG 240 g</v>
      </c>
      <c r="E371" s="144" t="str">
        <f>IF('[1]Hoja de pedidos'!$D372&gt;0,'[1]Hoja de pedidos'!G372,"")</f>
        <v>CX</v>
      </c>
      <c r="F371" s="144" t="str">
        <f>IF('[1]Hoja de pedidos'!$D372&gt;0,'[1]Hoja de pedidos'!H372,"")</f>
        <v>LAMINACION</v>
      </c>
    </row>
    <row r="372" spans="1:6" x14ac:dyDescent="0.25">
      <c r="A372" s="144" t="str">
        <f>IF('[1]Hoja de pedidos'!$D373&gt;0,'[1]Hoja de pedidos'!C373,"")</f>
        <v>32-005992</v>
      </c>
      <c r="B372" s="144" t="str">
        <f>IF('[1]Hoja de pedidos'!$D373&gt;0,'[1]Hoja de pedidos'!D373,"")</f>
        <v>TMISAL1190001</v>
      </c>
      <c r="C372" s="144" t="str">
        <f>IF('[1]Hoja de pedidos'!$D373&gt;0,'[1]Hoja de pedidos'!E373,"")</f>
        <v>INVERSIONES SELVA,C.A.</v>
      </c>
      <c r="D372" s="144" t="str">
        <f>IF('[1]Hoja de pedidos'!$D373&gt;0,'[1]Hoja de pedidos'!F373,"")</f>
        <v>ALUMINIO LAMINADO SIN IMPRESIÓN</v>
      </c>
      <c r="E372" s="144" t="str">
        <f>IF('[1]Hoja de pedidos'!$D373&gt;0,'[1]Hoja de pedidos'!G373,"")</f>
        <v>MCL</v>
      </c>
      <c r="F372" s="144" t="str">
        <f>IF('[1]Hoja de pedidos'!$D373&gt;0,'[1]Hoja de pedidos'!H373,"")</f>
        <v>CORTE</v>
      </c>
    </row>
    <row r="373" spans="1:6" x14ac:dyDescent="0.25">
      <c r="A373" s="144" t="str">
        <f>IF('[1]Hoja de pedidos'!$D374&gt;0,'[1]Hoja de pedidos'!C374,"")</f>
        <v>01-2190</v>
      </c>
      <c r="B373" s="144" t="str">
        <f>IF('[1]Hoja de pedidos'!$D374&gt;0,'[1]Hoja de pedidos'!D374,"")</f>
        <v>TXSPVN046B002</v>
      </c>
      <c r="C373" s="144" t="str">
        <f>IF('[1]Hoja de pedidos'!$D374&gt;0,'[1]Hoja de pedidos'!E374,"")</f>
        <v>C.A. SUCESORA DE JOSE PUIG &amp; CIA</v>
      </c>
      <c r="D373" s="144" t="str">
        <f>IF('[1]Hoja de pedidos'!$D374&gt;0,'[1]Hoja de pedidos'!F374,"")</f>
        <v>LAMINACION IMPRESA MARILU VAINILLA 216g</v>
      </c>
      <c r="E373" s="144" t="str">
        <f>IF('[1]Hoja de pedidos'!$D374&gt;0,'[1]Hoja de pedidos'!G374,"")</f>
        <v>CX</v>
      </c>
      <c r="F373" s="144" t="str">
        <f>IF('[1]Hoja de pedidos'!$D374&gt;0,'[1]Hoja de pedidos'!H374,"")</f>
        <v>LAMINACION</v>
      </c>
    </row>
    <row r="374" spans="1:6" x14ac:dyDescent="0.25">
      <c r="A374" s="144" t="str">
        <f>IF('[1]Hoja de pedidos'!$D375&gt;0,'[1]Hoja de pedidos'!C375,"")</f>
        <v>01-2194</v>
      </c>
      <c r="B374" s="144" t="str">
        <f>IF('[1]Hoja de pedidos'!$D375&gt;0,'[1]Hoja de pedidos'!D375,"")</f>
        <v>TMDDFT0300001</v>
      </c>
      <c r="C374" s="144" t="str">
        <f>IF('[1]Hoja de pedidos'!$D375&gt;0,'[1]Hoja de pedidos'!E375,"")</f>
        <v>COMERCIALIZADORA Y DISTRIBUIDORA D.D. &amp; D, C.A.</v>
      </c>
      <c r="D374" s="144" t="str">
        <f>IF('[1]Hoja de pedidos'!$D375&gt;0,'[1]Hoja de pedidos'!F375,"")</f>
        <v>FILM TRANSPARENTE SIN IMPRESIÓN</v>
      </c>
      <c r="E374" s="144" t="str">
        <f>IF('[1]Hoja de pedidos'!$D375&gt;0,'[1]Hoja de pedidos'!G375,"")</f>
        <v>MCL</v>
      </c>
      <c r="F374" s="144" t="str">
        <f>IF('[1]Hoja de pedidos'!$D375&gt;0,'[1]Hoja de pedidos'!H375,"")</f>
        <v>CORTE</v>
      </c>
    </row>
    <row r="375" spans="1:6" x14ac:dyDescent="0.25">
      <c r="A375" s="144" t="str">
        <f>IF('[1]Hoja de pedidos'!$D376&gt;0,'[1]Hoja de pedidos'!C376,"")</f>
        <v>01-2193</v>
      </c>
      <c r="B375" s="144" t="str">
        <f>IF('[1]Hoja de pedidos'!$D376&gt;0,'[1]Hoja de pedidos'!D376,"")</f>
        <v>TMDDFB0780001</v>
      </c>
      <c r="C375" s="144" t="str">
        <f>IF('[1]Hoja de pedidos'!$D376&gt;0,'[1]Hoja de pedidos'!E376,"")</f>
        <v>COMERCIALIZADORA Y DISTRIBUIDORA D.D. &amp; D, C.A.</v>
      </c>
      <c r="D375" s="144" t="str">
        <f>IF('[1]Hoja de pedidos'!$D376&gt;0,'[1]Hoja de pedidos'!F376,"")</f>
        <v>FILM TRANSPARENTE SIN IMPRESIÓN</v>
      </c>
      <c r="E375" s="144" t="str">
        <f>IF('[1]Hoja de pedidos'!$D376&gt;0,'[1]Hoja de pedidos'!G376,"")</f>
        <v>MCL</v>
      </c>
      <c r="F375" s="144" t="str">
        <f>IF('[1]Hoja de pedidos'!$D376&gt;0,'[1]Hoja de pedidos'!H376,"")</f>
        <v>CORTE</v>
      </c>
    </row>
    <row r="376" spans="1:6" x14ac:dyDescent="0.25">
      <c r="A376" s="144" t="str">
        <f>IF('[1]Hoja de pedidos'!$D377&gt;0,'[1]Hoja de pedidos'!C377,"")</f>
        <v>01-2196</v>
      </c>
      <c r="B376" s="144" t="str">
        <f>IF('[1]Hoja de pedidos'!$D377&gt;0,'[1]Hoja de pedidos'!D377,"")</f>
        <v>TMDDFT0910001</v>
      </c>
      <c r="C376" s="144" t="str">
        <f>IF('[1]Hoja de pedidos'!$D377&gt;0,'[1]Hoja de pedidos'!E377,"")</f>
        <v>COMERCIALIZADORA Y DISTRIBUIDORA D.D. &amp; D, C.A.</v>
      </c>
      <c r="D376" s="144" t="str">
        <f>IF('[1]Hoja de pedidos'!$D377&gt;0,'[1]Hoja de pedidos'!F377,"")</f>
        <v>FILM TRANSPARENTE SIN IMPRESIÓN</v>
      </c>
      <c r="E376" s="144" t="str">
        <f>IF('[1]Hoja de pedidos'!$D377&gt;0,'[1]Hoja de pedidos'!G377,"")</f>
        <v>MCL</v>
      </c>
      <c r="F376" s="144" t="str">
        <f>IF('[1]Hoja de pedidos'!$D377&gt;0,'[1]Hoja de pedidos'!H377,"")</f>
        <v>CORTE</v>
      </c>
    </row>
    <row r="377" spans="1:6" x14ac:dyDescent="0.25">
      <c r="A377" s="144" t="str">
        <f>IF('[1]Hoja de pedidos'!$D378&gt;0,'[1]Hoja de pedidos'!C378,"")</f>
        <v>01-2195</v>
      </c>
      <c r="B377" s="144" t="str">
        <f>IF('[1]Hoja de pedidos'!$D378&gt;0,'[1]Hoja de pedidos'!D378,"")</f>
        <v>TMDDFT0400001</v>
      </c>
      <c r="C377" s="144" t="str">
        <f>IF('[1]Hoja de pedidos'!$D378&gt;0,'[1]Hoja de pedidos'!E378,"")</f>
        <v>COMERCIALIZADORA Y DISTRIBUIDORA D.D. &amp; D, C.A.</v>
      </c>
      <c r="D377" s="144" t="str">
        <f>IF('[1]Hoja de pedidos'!$D378&gt;0,'[1]Hoja de pedidos'!F378,"")</f>
        <v>FILM TRANSPARENTE SIN IMPRESIÓN</v>
      </c>
      <c r="E377" s="144" t="str">
        <f>IF('[1]Hoja de pedidos'!$D378&gt;0,'[1]Hoja de pedidos'!G378,"")</f>
        <v>MCL</v>
      </c>
      <c r="F377" s="144" t="str">
        <f>IF('[1]Hoja de pedidos'!$D378&gt;0,'[1]Hoja de pedidos'!H378,"")</f>
        <v>CORTE</v>
      </c>
    </row>
    <row r="378" spans="1:6" x14ac:dyDescent="0.25">
      <c r="A378" s="144" t="str">
        <f>IF('[1]Hoja de pedidos'!$D379&gt;0,'[1]Hoja de pedidos'!C379,"")</f>
        <v>01-2160</v>
      </c>
      <c r="B378" s="144" t="str">
        <f>IF('[1]Hoja de pedidos'!$D379&gt;0,'[1]Hoja de pedidos'!D379,"")</f>
        <v>TXACRM040A001</v>
      </c>
      <c r="C378" s="144" t="str">
        <f>IF('[1]Hoja de pedidos'!$D379&gt;0,'[1]Hoja de pedidos'!E379,"")</f>
        <v>ALIMENTOS CHUCHES, C. A.</v>
      </c>
      <c r="D378" s="144" t="str">
        <f>IF('[1]Hoja de pedidos'!$D379&gt;0,'[1]Hoja de pedidos'!F379,"")</f>
        <v xml:space="preserve">LAMINACIÓN IMPRESA RUMBA 85 g </v>
      </c>
      <c r="E378" s="144" t="str">
        <f>IF('[1]Hoja de pedidos'!$D379&gt;0,'[1]Hoja de pedidos'!G379,"")</f>
        <v>CX</v>
      </c>
      <c r="F378" s="144" t="str">
        <f>IF('[1]Hoja de pedidos'!$D379&gt;0,'[1]Hoja de pedidos'!H379,"")</f>
        <v>LAMINACION</v>
      </c>
    </row>
    <row r="379" spans="1:6" x14ac:dyDescent="0.25">
      <c r="A379" s="144" t="str">
        <f>IF('[1]Hoja de pedidos'!$D380&gt;0,'[1]Hoja de pedidos'!C380,"")</f>
        <v>01-2199</v>
      </c>
      <c r="B379" s="144" t="str">
        <f>IF('[1]Hoja de pedidos'!$D380&gt;0,'[1]Hoja de pedidos'!D380,"")</f>
        <v>TXPAJP040B001</v>
      </c>
      <c r="C379" s="144" t="str">
        <f>IF('[1]Hoja de pedidos'!$D380&gt;0,'[1]Hoja de pedidos'!E380,"")</f>
        <v>PEPSICO ALIMENTOS, S.C.A.</v>
      </c>
      <c r="D379" s="144" t="str">
        <f>IF('[1]Hoja de pedidos'!$D380&gt;0,'[1]Hoja de pedidos'!F380,"")</f>
        <v xml:space="preserve">LAMINACIÓN IMPRESA PAPAS JACKS POLLO 80 g </v>
      </c>
      <c r="E379" s="144" t="str">
        <f>IF('[1]Hoja de pedidos'!$D380&gt;0,'[1]Hoja de pedidos'!G380,"")</f>
        <v>CX</v>
      </c>
      <c r="F379" s="144" t="str">
        <f>IF('[1]Hoja de pedidos'!$D380&gt;0,'[1]Hoja de pedidos'!H380,"")</f>
        <v>LAMINACION</v>
      </c>
    </row>
    <row r="380" spans="1:6" x14ac:dyDescent="0.25">
      <c r="A380" s="144" t="str">
        <f>IF('[1]Hoja de pedidos'!$D381&gt;0,'[1]Hoja de pedidos'!C381,"")</f>
        <v>32-005996</v>
      </c>
      <c r="B380" s="144" t="str">
        <f>IF('[1]Hoja de pedidos'!$D381&gt;0,'[1]Hoja de pedidos'!D381,"")</f>
        <v>TXUACM043A001</v>
      </c>
      <c r="C380" s="144" t="str">
        <f>IF('[1]Hoja de pedidos'!$D381&gt;0,'[1]Hoja de pedidos'!E381,"")</f>
        <v>UNILEVER  ANDINA  VENEZUELA, S.A.</v>
      </c>
      <c r="D380" s="144" t="str">
        <f>IF('[1]Hoja de pedidos'!$D381&gt;0,'[1]Hoja de pedidos'!F381,"")</f>
        <v>LAMINACION IMPRESA ENVOLTORIO CHOCOLITO MAX 80cm³</v>
      </c>
      <c r="E380" s="144" t="str">
        <f>IF('[1]Hoja de pedidos'!$D381&gt;0,'[1]Hoja de pedidos'!G381,"")</f>
        <v>CX</v>
      </c>
      <c r="F380" s="144" t="str">
        <f>IF('[1]Hoja de pedidos'!$D381&gt;0,'[1]Hoja de pedidos'!H381,"")</f>
        <v>LAMINACION</v>
      </c>
    </row>
    <row r="381" spans="1:6" x14ac:dyDescent="0.25">
      <c r="A381" s="144" t="str">
        <f>IF('[1]Hoja de pedidos'!$D382&gt;0,'[1]Hoja de pedidos'!C382,"")</f>
        <v>01-2197</v>
      </c>
      <c r="B381" s="144" t="str">
        <f>IF('[1]Hoja de pedidos'!$D382&gt;0,'[1]Hoja de pedidos'!D382,"")</f>
        <v>TXMSTD023A001</v>
      </c>
      <c r="C381" s="144" t="str">
        <f>IF('[1]Hoja de pedidos'!$D382&gt;0,'[1]Hoja de pedidos'!E382,"")</f>
        <v>MULTINACIONAL DE SABORES C.A.</v>
      </c>
      <c r="D381" s="144" t="str">
        <f>IF('[1]Hoja de pedidos'!$D382&gt;0,'[1]Hoja de pedidos'!F382,"")</f>
        <v>ETIQUETA IMPRESA VITA TEA DURAZNO 1,5L</v>
      </c>
      <c r="E381" s="144" t="str">
        <f>IF('[1]Hoja de pedidos'!$D382&gt;0,'[1]Hoja de pedidos'!G382,"")</f>
        <v>CX</v>
      </c>
      <c r="F381" s="144" t="str">
        <f>IF('[1]Hoja de pedidos'!$D382&gt;0,'[1]Hoja de pedidos'!H382,"")</f>
        <v>CORTE</v>
      </c>
    </row>
    <row r="382" spans="1:6" x14ac:dyDescent="0.25">
      <c r="A382" s="144" t="str">
        <f>IF('[1]Hoja de pedidos'!$D383&gt;0,'[1]Hoja de pedidos'!C383,"")</f>
        <v>01-2198</v>
      </c>
      <c r="B382" s="144" t="str">
        <f>IF('[1]Hoja de pedidos'!$D383&gt;0,'[1]Hoja de pedidos'!D383,"")</f>
        <v>TXMSTL023A001</v>
      </c>
      <c r="C382" s="144" t="str">
        <f>IF('[1]Hoja de pedidos'!$D383&gt;0,'[1]Hoja de pedidos'!E383,"")</f>
        <v>MULTINACIONAL DE SABORES C.A.</v>
      </c>
      <c r="D382" s="144" t="str">
        <f>IF('[1]Hoja de pedidos'!$D383&gt;0,'[1]Hoja de pedidos'!F383,"")</f>
        <v>ETIQUETA IMPRESA VITA TEA LIMÓN 1,5 L</v>
      </c>
      <c r="E382" s="144" t="str">
        <f>IF('[1]Hoja de pedidos'!$D383&gt;0,'[1]Hoja de pedidos'!G383,"")</f>
        <v>CX</v>
      </c>
      <c r="F382" s="144" t="str">
        <f>IF('[1]Hoja de pedidos'!$D383&gt;0,'[1]Hoja de pedidos'!H383,"")</f>
        <v>CORTE</v>
      </c>
    </row>
    <row r="383" spans="1:6" x14ac:dyDescent="0.25">
      <c r="A383" s="144" t="str">
        <f>IF('[1]Hoja de pedidos'!$D384&gt;0,'[1]Hoja de pedidos'!C384,"")</f>
        <v>01-2200</v>
      </c>
      <c r="B383" s="144" t="str">
        <f>IF('[1]Hoja de pedidos'!$D384&gt;0,'[1]Hoja de pedidos'!D384,"")</f>
        <v>TXPAJP040A001</v>
      </c>
      <c r="C383" s="144" t="str">
        <f>IF('[1]Hoja de pedidos'!$D384&gt;0,'[1]Hoja de pedidos'!E384,"")</f>
        <v>PEPSICO ALIMENTOS, S.C.A.</v>
      </c>
      <c r="D383" s="144" t="str">
        <f>IF('[1]Hoja de pedidos'!$D384&gt;0,'[1]Hoja de pedidos'!F384,"")</f>
        <v xml:space="preserve">LAMINACIÓN IMPRESA PAPAS JACKS POLLO 30 g </v>
      </c>
      <c r="E383" s="144" t="str">
        <f>IF('[1]Hoja de pedidos'!$D384&gt;0,'[1]Hoja de pedidos'!G384,"")</f>
        <v>CX</v>
      </c>
      <c r="F383" s="144" t="str">
        <f>IF('[1]Hoja de pedidos'!$D384&gt;0,'[1]Hoja de pedidos'!H384,"")</f>
        <v>LAMINACION</v>
      </c>
    </row>
    <row r="384" spans="1:6" x14ac:dyDescent="0.25">
      <c r="A384" s="144" t="str">
        <f>IF('[1]Hoja de pedidos'!$D385&gt;0,'[1]Hoja de pedidos'!C385,"")</f>
        <v>32-005994</v>
      </c>
      <c r="B384" s="144" t="str">
        <f>IF('[1]Hoja de pedidos'!$D385&gt;0,'[1]Hoja de pedidos'!D385,"")</f>
        <v>TMARMZ044D001</v>
      </c>
      <c r="C384" s="144" t="str">
        <f>IF('[1]Hoja de pedidos'!$D385&gt;0,'[1]Hoja de pedidos'!E385,"")</f>
        <v>ALFONZO RIVAS &amp; CIA, C.A.</v>
      </c>
      <c r="D384" s="144" t="str">
        <f>IF('[1]Hoja de pedidos'!$D385&gt;0,'[1]Hoja de pedidos'!F385,"")</f>
        <v>LAMINACION IMPRESA MAIZINA 200g</v>
      </c>
      <c r="E384" s="144" t="str">
        <f>IF('[1]Hoja de pedidos'!$D385&gt;0,'[1]Hoja de pedidos'!G385,"")</f>
        <v>MCL</v>
      </c>
      <c r="F384" s="144" t="str">
        <f>IF('[1]Hoja de pedidos'!$D385&gt;0,'[1]Hoja de pedidos'!H385,"")</f>
        <v>LAMINACION</v>
      </c>
    </row>
    <row r="385" spans="1:6" x14ac:dyDescent="0.25">
      <c r="A385" s="144" t="str">
        <f>IF('[1]Hoja de pedidos'!$D386&gt;0,'[1]Hoja de pedidos'!C386,"")</f>
        <v>01-2201</v>
      </c>
      <c r="B385" s="144" t="str">
        <f>IF('[1]Hoja de pedidos'!$D386&gt;0,'[1]Hoja de pedidos'!D386,"")</f>
        <v>TMAWAA060A003</v>
      </c>
      <c r="C385" s="144" t="str">
        <f>IF('[1]Hoja de pedidos'!$D386&gt;0,'[1]Hoja de pedidos'!E386,"")</f>
        <v>ALUM-WARE PRODUCTOS DE ALUMINIO C.A.</v>
      </c>
      <c r="D385" s="144" t="str">
        <f>IF('[1]Hoja de pedidos'!$D386&gt;0,'[1]Hoja de pedidos'!F386,"")</f>
        <v>POLYPOUCH IMPRESO ANTIGRASO ALUM-WARE</v>
      </c>
      <c r="E385" s="144" t="str">
        <f>IF('[1]Hoja de pedidos'!$D386&gt;0,'[1]Hoja de pedidos'!G386,"")</f>
        <v>MCL</v>
      </c>
      <c r="F385" s="144" t="str">
        <f>IF('[1]Hoja de pedidos'!$D386&gt;0,'[1]Hoja de pedidos'!H386,"")</f>
        <v>LAMINACION</v>
      </c>
    </row>
    <row r="386" spans="1:6" x14ac:dyDescent="0.25">
      <c r="A386" s="144" t="str">
        <f>IF('[1]Hoja de pedidos'!$D387&gt;0,'[1]Hoja de pedidos'!C387,"")</f>
        <v>01-2202</v>
      </c>
      <c r="B386" s="144" t="str">
        <f>IF('[1]Hoja de pedidos'!$D387&gt;0,'[1]Hoja de pedidos'!D387,"")</f>
        <v>TMAWAR060A003</v>
      </c>
      <c r="C386" s="144" t="str">
        <f>IF('[1]Hoja de pedidos'!$D387&gt;0,'[1]Hoja de pedidos'!E387,"")</f>
        <v>ALUM-WARE PRODUCTOS DE ALUMINIO C.A.</v>
      </c>
      <c r="D386" s="144" t="str">
        <f>IF('[1]Hoja de pedidos'!$D387&gt;0,'[1]Hoja de pedidos'!F387,"")</f>
        <v>POLYPOUCH IMPRESO ANTIGRASO ALUM-WARE</v>
      </c>
      <c r="E386" s="144" t="str">
        <f>IF('[1]Hoja de pedidos'!$D387&gt;0,'[1]Hoja de pedidos'!G387,"")</f>
        <v>MCL</v>
      </c>
      <c r="F386" s="144" t="str">
        <f>IF('[1]Hoja de pedidos'!$D387&gt;0,'[1]Hoja de pedidos'!H387,"")</f>
        <v>LAMINACION</v>
      </c>
    </row>
    <row r="387" spans="1:6" x14ac:dyDescent="0.25">
      <c r="A387" s="144" t="str">
        <f>IF('[1]Hoja de pedidos'!$D388&gt;0,'[1]Hoja de pedidos'!C388,"")</f>
        <v>01-2204</v>
      </c>
      <c r="B387" s="144" t="str">
        <f>IF('[1]Hoja de pedidos'!$D388&gt;0,'[1]Hoja de pedidos'!D388,"")</f>
        <v>TMGCOF042A001</v>
      </c>
      <c r="C387" s="144" t="str">
        <f>IF('[1]Hoja de pedidos'!$D388&gt;0,'[1]Hoja de pedidos'!E388,"")</f>
        <v>GENIA CARE, C.A.</v>
      </c>
      <c r="D387" s="144" t="str">
        <f>IF('[1]Hoja de pedidos'!$D388&gt;0,'[1]Hoja de pedidos'!F388,"")</f>
        <v>POLYPOUCH FRENTE GASAS ORTOBAN 18 x 18 cm  SIN IMPRESION</v>
      </c>
      <c r="E387" s="144" t="str">
        <f>IF('[1]Hoja de pedidos'!$D388&gt;0,'[1]Hoja de pedidos'!G388,"")</f>
        <v>MCL</v>
      </c>
      <c r="F387" s="144" t="str">
        <f>IF('[1]Hoja de pedidos'!$D388&gt;0,'[1]Hoja de pedidos'!H388,"")</f>
        <v>LAMINACION</v>
      </c>
    </row>
    <row r="388" spans="1:6" x14ac:dyDescent="0.25">
      <c r="A388" s="144" t="str">
        <f>IF('[1]Hoja de pedidos'!$D389&gt;0,'[1]Hoja de pedidos'!C389,"")</f>
        <v>01-2205</v>
      </c>
      <c r="B388" s="144" t="str">
        <f>IF('[1]Hoja de pedidos'!$D389&gt;0,'[1]Hoja de pedidos'!D389,"")</f>
        <v>TMGCOD0300003</v>
      </c>
      <c r="C388" s="144" t="str">
        <f>IF('[1]Hoja de pedidos'!$D389&gt;0,'[1]Hoja de pedidos'!E389,"")</f>
        <v>GENIA CARE, C.A.</v>
      </c>
      <c r="D388" s="144" t="str">
        <f>IF('[1]Hoja de pedidos'!$D389&gt;0,'[1]Hoja de pedidos'!F389,"")</f>
        <v xml:space="preserve">DORSO SIN IMPRESIÓN GASAS ESTERILIZADAS ORTOBAN 18 x 18cm. </v>
      </c>
      <c r="E388" s="144" t="str">
        <f>IF('[1]Hoja de pedidos'!$D389&gt;0,'[1]Hoja de pedidos'!G389,"")</f>
        <v>MCL</v>
      </c>
      <c r="F388" s="144" t="str">
        <f>IF('[1]Hoja de pedidos'!$D389&gt;0,'[1]Hoja de pedidos'!H389,"")</f>
        <v>CORTE</v>
      </c>
    </row>
    <row r="389" spans="1:6" x14ac:dyDescent="0.25">
      <c r="A389" s="144" t="str">
        <f>IF('[1]Hoja de pedidos'!$D390&gt;0,'[1]Hoja de pedidos'!C390,"")</f>
        <v>01-2203</v>
      </c>
      <c r="B389" s="144" t="str">
        <f>IF('[1]Hoja de pedidos'!$D390&gt;0,'[1]Hoja de pedidos'!D390,"")</f>
        <v>TXSPMP042B002</v>
      </c>
      <c r="C389" s="144" t="str">
        <f>IF('[1]Hoja de pedidos'!$D390&gt;0,'[1]Hoja de pedidos'!E390,"")</f>
        <v>C.A. SUCESORA DE JOSE PUIG &amp; CIA</v>
      </c>
      <c r="D389" s="144" t="str">
        <f>IF('[1]Hoja de pedidos'!$D390&gt;0,'[1]Hoja de pedidos'!F390,"")</f>
        <v>LAMINACION IMPRESA MARIA PUIG SELECTA 168g</v>
      </c>
      <c r="E389" s="144" t="str">
        <f>IF('[1]Hoja de pedidos'!$D390&gt;0,'[1]Hoja de pedidos'!G390,"")</f>
        <v>CX</v>
      </c>
      <c r="F389" s="144" t="str">
        <f>IF('[1]Hoja de pedidos'!$D390&gt;0,'[1]Hoja de pedidos'!H390,"")</f>
        <v>LAMINACION</v>
      </c>
    </row>
    <row r="390" spans="1:6" x14ac:dyDescent="0.25">
      <c r="A390" s="144" t="str">
        <f>IF('[1]Hoja de pedidos'!$D391&gt;0,'[1]Hoja de pedidos'!C391,"")</f>
        <v>32-005998</v>
      </c>
      <c r="B390" s="144" t="str">
        <f>IF('[1]Hoja de pedidos'!$D391&gt;0,'[1]Hoja de pedidos'!D391,"")</f>
        <v>TMARMZ044D001</v>
      </c>
      <c r="C390" s="144" t="str">
        <f>IF('[1]Hoja de pedidos'!$D391&gt;0,'[1]Hoja de pedidos'!E391,"")</f>
        <v>ALFONZO RIVAS &amp; CIA, C.A.</v>
      </c>
      <c r="D390" s="144" t="str">
        <f>IF('[1]Hoja de pedidos'!$D391&gt;0,'[1]Hoja de pedidos'!F391,"")</f>
        <v>LAMINACION IMPRESA MAIZINA 200g</v>
      </c>
      <c r="E390" s="144" t="str">
        <f>IF('[1]Hoja de pedidos'!$D391&gt;0,'[1]Hoja de pedidos'!G391,"")</f>
        <v>MCL</v>
      </c>
      <c r="F390" s="144" t="str">
        <f>IF('[1]Hoja de pedidos'!$D391&gt;0,'[1]Hoja de pedidos'!H391,"")</f>
        <v>LAMINACION</v>
      </c>
    </row>
    <row r="391" spans="1:6" x14ac:dyDescent="0.25">
      <c r="A391" s="144" t="str">
        <f>IF('[1]Hoja de pedidos'!$D392&gt;0,'[1]Hoja de pedidos'!C392,"")</f>
        <v>01-2207</v>
      </c>
      <c r="B391" s="144" t="str">
        <f>IF('[1]Hoja de pedidos'!$D392&gt;0,'[1]Hoja de pedidos'!D392,"")</f>
        <v>TXPAPJ040B001</v>
      </c>
      <c r="C391" s="144" t="str">
        <f>IF('[1]Hoja de pedidos'!$D392&gt;0,'[1]Hoja de pedidos'!E392,"")</f>
        <v>PEPSICO ALIMENTOS, S.C.A.</v>
      </c>
      <c r="D391" s="144" t="str">
        <f>IF('[1]Hoja de pedidos'!$D392&gt;0,'[1]Hoja de pedidos'!F392,"")</f>
        <v>LAMINACION IMPRESA PEPITO JUMBO 65g</v>
      </c>
      <c r="E391" s="144" t="str">
        <f>IF('[1]Hoja de pedidos'!$D392&gt;0,'[1]Hoja de pedidos'!G392,"")</f>
        <v>CX</v>
      </c>
      <c r="F391" s="144" t="str">
        <f>IF('[1]Hoja de pedidos'!$D392&gt;0,'[1]Hoja de pedidos'!H392,"")</f>
        <v>LAMINACION</v>
      </c>
    </row>
    <row r="392" spans="1:6" x14ac:dyDescent="0.25">
      <c r="A392" s="144" t="str">
        <f>IF('[1]Hoja de pedidos'!$D393&gt;0,'[1]Hoja de pedidos'!C393,"")</f>
        <v>01-2206</v>
      </c>
      <c r="B392" s="144" t="str">
        <f>IF('[1]Hoja de pedidos'!$D393&gt;0,'[1]Hoja de pedidos'!D393,"")</f>
        <v>TXPAPJ040A001</v>
      </c>
      <c r="C392" s="144" t="str">
        <f>IF('[1]Hoja de pedidos'!$D393&gt;0,'[1]Hoja de pedidos'!E393,"")</f>
        <v>PEPSICO ALIMENTOS, S.C.A.</v>
      </c>
      <c r="D392" s="144" t="str">
        <f>IF('[1]Hoja de pedidos'!$D393&gt;0,'[1]Hoja de pedidos'!F393,"")</f>
        <v>LAMINACION IMPRESA PEPITO JUMBO 18g</v>
      </c>
      <c r="E392" s="144" t="str">
        <f>IF('[1]Hoja de pedidos'!$D393&gt;0,'[1]Hoja de pedidos'!G393,"")</f>
        <v>CX</v>
      </c>
      <c r="F392" s="144" t="str">
        <f>IF('[1]Hoja de pedidos'!$D393&gt;0,'[1]Hoja de pedidos'!H393,"")</f>
        <v>LAMINACION</v>
      </c>
    </row>
    <row r="393" spans="1:6" x14ac:dyDescent="0.25">
      <c r="A393" s="144" t="str">
        <f>IF('[1]Hoja de pedidos'!$D394&gt;0,'[1]Hoja de pedidos'!C394,"")</f>
        <v>01-2209</v>
      </c>
      <c r="B393" s="144" t="str">
        <f>IF('[1]Hoja de pedidos'!$D394&gt;0,'[1]Hoja de pedidos'!D394,"")</f>
        <v>TXSPCH042B002</v>
      </c>
      <c r="C393" s="144" t="str">
        <f>IF('[1]Hoja de pedidos'!$D394&gt;0,'[1]Hoja de pedidos'!E394,"")</f>
        <v>C.A. SUCESORA DE JOSE PUIG &amp; CIA</v>
      </c>
      <c r="D393" s="144" t="str">
        <f>IF('[1]Hoja de pedidos'!$D394&gt;0,'[1]Hoja de pedidos'!F394,"")</f>
        <v>LAMINACION IMPRESA MARILU CHOCOLATE 216g</v>
      </c>
      <c r="E393" s="144" t="str">
        <f>IF('[1]Hoja de pedidos'!$D394&gt;0,'[1]Hoja de pedidos'!G394,"")</f>
        <v>CX</v>
      </c>
      <c r="F393" s="144" t="str">
        <f>IF('[1]Hoja de pedidos'!$D394&gt;0,'[1]Hoja de pedidos'!H394,"")</f>
        <v>LAMINACION</v>
      </c>
    </row>
    <row r="394" spans="1:6" x14ac:dyDescent="0.25">
      <c r="A394" s="144" t="str">
        <f>IF('[1]Hoja de pedidos'!$D395&gt;0,'[1]Hoja de pedidos'!C395,"")</f>
        <v>01-2224</v>
      </c>
      <c r="B394" s="144" t="str">
        <f>IF('[1]Hoja de pedidos'!$D395&gt;0,'[1]Hoja de pedidos'!D395,"")</f>
        <v>TXSPFR042B002</v>
      </c>
      <c r="C394" s="144" t="str">
        <f>IF('[1]Hoja de pedidos'!$D395&gt;0,'[1]Hoja de pedidos'!E395,"")</f>
        <v>C.A. SUCESORA DE JOSE PUIG &amp; CIA</v>
      </c>
      <c r="D394" s="144" t="str">
        <f>IF('[1]Hoja de pedidos'!$D395&gt;0,'[1]Hoja de pedidos'!F395,"")</f>
        <v>LAMINACION IMPRESA MARILU FRESA 216 g.</v>
      </c>
      <c r="E394" s="144" t="str">
        <f>IF('[1]Hoja de pedidos'!$D395&gt;0,'[1]Hoja de pedidos'!G395,"")</f>
        <v>CX</v>
      </c>
      <c r="F394" s="144" t="str">
        <f>IF('[1]Hoja de pedidos'!$D395&gt;0,'[1]Hoja de pedidos'!H395,"")</f>
        <v>LAMINACION</v>
      </c>
    </row>
    <row r="395" spans="1:6" x14ac:dyDescent="0.25">
      <c r="A395" s="144" t="str">
        <f>IF('[1]Hoja de pedidos'!$D396&gt;0,'[1]Hoja de pedidos'!C396,"")</f>
        <v>01-2222</v>
      </c>
      <c r="B395" s="144" t="str">
        <f>IF('[1]Hoja de pedidos'!$D396&gt;0,'[1]Hoja de pedidos'!D396,"")</f>
        <v>TXSPSP024B002</v>
      </c>
      <c r="C395" s="144" t="str">
        <f>IF('[1]Hoja de pedidos'!$D396&gt;0,'[1]Hoja de pedidos'!E396,"")</f>
        <v>C.A. SUCESORA DE JOSE PUIG &amp; CIA</v>
      </c>
      <c r="D395" s="144" t="str">
        <f>IF('[1]Hoja de pedidos'!$D396&gt;0,'[1]Hoja de pedidos'!F396,"")</f>
        <v>ENVOLTORIO INTERNO IMPRESO SODA PUIG 24g</v>
      </c>
      <c r="E395" s="144" t="str">
        <f>IF('[1]Hoja de pedidos'!$D396&gt;0,'[1]Hoja de pedidos'!G396,"")</f>
        <v>CX</v>
      </c>
      <c r="F395" s="144" t="str">
        <f>IF('[1]Hoja de pedidos'!$D396&gt;0,'[1]Hoja de pedidos'!H396,"")</f>
        <v>CORTE</v>
      </c>
    </row>
    <row r="396" spans="1:6" x14ac:dyDescent="0.25">
      <c r="A396" s="144" t="str">
        <f>IF('[1]Hoja de pedidos'!$D397&gt;0,'[1]Hoja de pedidos'!C397,"")</f>
        <v>01-2221</v>
      </c>
      <c r="B396" s="144" t="str">
        <f>IF('[1]Hoja de pedidos'!$D397&gt;0,'[1]Hoja de pedidos'!D397,"")</f>
        <v>TXSPSP028B002</v>
      </c>
      <c r="C396" s="144" t="str">
        <f>IF('[1]Hoja de pedidos'!$D397&gt;0,'[1]Hoja de pedidos'!E397,"")</f>
        <v>C.A. SUCESORA DE JOSE PUIG &amp; CIA</v>
      </c>
      <c r="D396" s="144" t="str">
        <f>IF('[1]Hoja de pedidos'!$D397&gt;0,'[1]Hoja de pedidos'!F397,"")</f>
        <v>ENVOLTORIO EXTERNO IMPRESO SODA PUIG 240g</v>
      </c>
      <c r="E396" s="144" t="str">
        <f>IF('[1]Hoja de pedidos'!$D397&gt;0,'[1]Hoja de pedidos'!G397,"")</f>
        <v>CX</v>
      </c>
      <c r="F396" s="144" t="str">
        <f>IF('[1]Hoja de pedidos'!$D397&gt;0,'[1]Hoja de pedidos'!H397,"")</f>
        <v>CORTE</v>
      </c>
    </row>
    <row r="397" spans="1:6" x14ac:dyDescent="0.25">
      <c r="A397" s="144" t="str">
        <f>IF('[1]Hoja de pedidos'!$D398&gt;0,'[1]Hoja de pedidos'!C398,"")</f>
        <v>01-2218</v>
      </c>
      <c r="B397" s="144" t="str">
        <f>IF('[1]Hoja de pedidos'!$D398&gt;0,'[1]Hoja de pedidos'!D398,"")</f>
        <v>TXPACT040B001</v>
      </c>
      <c r="C397" s="144" t="str">
        <f>IF('[1]Hoja de pedidos'!$D398&gt;0,'[1]Hoja de pedidos'!E398,"")</f>
        <v>PEPSICO ALIMENTOS, S.C.A.</v>
      </c>
      <c r="D397" s="144" t="str">
        <f>IF('[1]Hoja de pedidos'!$D398&gt;0,'[1]Hoja de pedidos'!F398,"")</f>
        <v>LAMINACION IMPRESA CHEESE TRIS 54g</v>
      </c>
      <c r="E397" s="144" t="str">
        <f>IF('[1]Hoja de pedidos'!$D398&gt;0,'[1]Hoja de pedidos'!G398,"")</f>
        <v>CX</v>
      </c>
      <c r="F397" s="144" t="str">
        <f>IF('[1]Hoja de pedidos'!$D398&gt;0,'[1]Hoja de pedidos'!H398,"")</f>
        <v>LAMINACION</v>
      </c>
    </row>
    <row r="398" spans="1:6" x14ac:dyDescent="0.25">
      <c r="A398" s="144" t="str">
        <f>IF('[1]Hoja de pedidos'!$D399&gt;0,'[1]Hoja de pedidos'!C399,"")</f>
        <v>01-2219</v>
      </c>
      <c r="B398" s="144" t="str">
        <f>IF('[1]Hoja de pedidos'!$D399&gt;0,'[1]Hoja de pedidos'!D399,"")</f>
        <v>TXPACT040A001</v>
      </c>
      <c r="C398" s="144" t="str">
        <f>IF('[1]Hoja de pedidos'!$D399&gt;0,'[1]Hoja de pedidos'!E399,"")</f>
        <v>PEPSICO ALIMENTOS, S.C.A.</v>
      </c>
      <c r="D398" s="144" t="str">
        <f>IF('[1]Hoja de pedidos'!$D399&gt;0,'[1]Hoja de pedidos'!F399,"")</f>
        <v>LAMINACION IMPRESA CHEESE TRIS 150g</v>
      </c>
      <c r="E398" s="144" t="str">
        <f>IF('[1]Hoja de pedidos'!$D399&gt;0,'[1]Hoja de pedidos'!G399,"")</f>
        <v>CX</v>
      </c>
      <c r="F398" s="144" t="str">
        <f>IF('[1]Hoja de pedidos'!$D399&gt;0,'[1]Hoja de pedidos'!H399,"")</f>
        <v>LAMINACION</v>
      </c>
    </row>
    <row r="399" spans="1:6" x14ac:dyDescent="0.25">
      <c r="A399" s="144" t="str">
        <f>IF('[1]Hoja de pedidos'!$D400&gt;0,'[1]Hoja de pedidos'!C400,"")</f>
        <v>01-2216</v>
      </c>
      <c r="B399" s="144" t="str">
        <f>IF('[1]Hoja de pedidos'!$D400&gt;0,'[1]Hoja de pedidos'!D400,"")</f>
        <v>TXPADQ045B002</v>
      </c>
      <c r="C399" s="144" t="str">
        <f>IF('[1]Hoja de pedidos'!$D400&gt;0,'[1]Hoja de pedidos'!E400,"")</f>
        <v>PEPSICO ALIMENTOS, S.C.A.</v>
      </c>
      <c r="D399" s="144" t="str">
        <f>IF('[1]Hoja de pedidos'!$D400&gt;0,'[1]Hoja de pedidos'!F400,"")</f>
        <v xml:space="preserve">LAMINACIÓN IMPRESA DORITOS MEGA QUESO XXL 420 g  </v>
      </c>
      <c r="E399" s="144" t="str">
        <f>IF('[1]Hoja de pedidos'!$D400&gt;0,'[1]Hoja de pedidos'!G400,"")</f>
        <v>CX</v>
      </c>
      <c r="F399" s="144" t="str">
        <f>IF('[1]Hoja de pedidos'!$D400&gt;0,'[1]Hoja de pedidos'!H400,"")</f>
        <v>LAMINACION</v>
      </c>
    </row>
    <row r="400" spans="1:6" x14ac:dyDescent="0.25">
      <c r="A400" s="144" t="str">
        <f>IF('[1]Hoja de pedidos'!$D401&gt;0,'[1]Hoja de pedidos'!C401,"")</f>
        <v>01-2210</v>
      </c>
      <c r="B400" s="144" t="str">
        <f>IF('[1]Hoja de pedidos'!$D401&gt;0,'[1]Hoja de pedidos'!D401,"")</f>
        <v>TXSPMM048B002</v>
      </c>
      <c r="C400" s="144" t="str">
        <f>IF('[1]Hoja de pedidos'!$D401&gt;0,'[1]Hoja de pedidos'!E401,"")</f>
        <v>C.A. SUCESORA DE JOSE PUIG &amp; CIA</v>
      </c>
      <c r="D400" s="144" t="str">
        <f>IF('[1]Hoja de pedidos'!$D401&gt;0,'[1]Hoja de pedidos'!F401,"")</f>
        <v>LAMINACIÓN IMPRESA MINI MARÍA 200 g</v>
      </c>
      <c r="E400" s="144" t="str">
        <f>IF('[1]Hoja de pedidos'!$D401&gt;0,'[1]Hoja de pedidos'!G401,"")</f>
        <v>CX</v>
      </c>
      <c r="F400" s="144" t="str">
        <f>IF('[1]Hoja de pedidos'!$D401&gt;0,'[1]Hoja de pedidos'!H401,"")</f>
        <v>LAMINACION</v>
      </c>
    </row>
    <row r="401" spans="1:6" x14ac:dyDescent="0.25">
      <c r="A401" s="144" t="str">
        <f>IF('[1]Hoja de pedidos'!$D402&gt;0,'[1]Hoja de pedidos'!C402,"")</f>
        <v>32-005995</v>
      </c>
      <c r="B401" s="144" t="str">
        <f>IF('[1]Hoja de pedidos'!$D402&gt;0,'[1]Hoja de pedidos'!D402,"")</f>
        <v>TMARFC045A001</v>
      </c>
      <c r="C401" s="144" t="str">
        <f>IF('[1]Hoja de pedidos'!$D402&gt;0,'[1]Hoja de pedidos'!E402,"")</f>
        <v>ALFONZO RIVAS &amp; CIA, C.A.</v>
      </c>
      <c r="D401" s="144" t="str">
        <f>IF('[1]Hoja de pedidos'!$D402&gt;0,'[1]Hoja de pedidos'!F402,"")</f>
        <v xml:space="preserve">LAMINACION IMPRESA FLIPS CHOCOLATE 120 g </v>
      </c>
      <c r="E401" s="144" t="str">
        <f>IF('[1]Hoja de pedidos'!$D402&gt;0,'[1]Hoja de pedidos'!G402,"")</f>
        <v>CX</v>
      </c>
      <c r="F401" s="144" t="str">
        <f>IF('[1]Hoja de pedidos'!$D402&gt;0,'[1]Hoja de pedidos'!H402,"")</f>
        <v>LAMINACION</v>
      </c>
    </row>
    <row r="402" spans="1:6" x14ac:dyDescent="0.25">
      <c r="A402" s="144" t="str">
        <f>IF('[1]Hoja de pedidos'!$D403&gt;0,'[1]Hoja de pedidos'!C403,"")</f>
        <v>01-2228</v>
      </c>
      <c r="B402" s="144" t="str">
        <f>IF('[1]Hoja de pedidos'!$D403&gt;0,'[1]Hoja de pedidos'!D403,"")</f>
        <v xml:space="preserve">TXPCPF023B001   </v>
      </c>
      <c r="C402" s="144" t="str">
        <f>IF('[1]Hoja de pedidos'!$D403&gt;0,'[1]Hoja de pedidos'!E403,"")</f>
        <v xml:space="preserve">PEPSI-COLA VENEZUELA, C.A. </v>
      </c>
      <c r="D402" s="144" t="str">
        <f>IF('[1]Hoja de pedidos'!$D403&gt;0,'[1]Hoja de pedidos'!F403,"")</f>
        <v>ETIQUETA  IMPRESA  PEPSI  1,5 L</v>
      </c>
      <c r="E402" s="144" t="str">
        <f>IF('[1]Hoja de pedidos'!$D403&gt;0,'[1]Hoja de pedidos'!G403,"")</f>
        <v>CX</v>
      </c>
      <c r="F402" s="144" t="str">
        <f>IF('[1]Hoja de pedidos'!$D403&gt;0,'[1]Hoja de pedidos'!H403,"")</f>
        <v>CORTE</v>
      </c>
    </row>
    <row r="403" spans="1:6" x14ac:dyDescent="0.25">
      <c r="A403" s="144" t="str">
        <f>IF('[1]Hoja de pedidos'!$D404&gt;0,'[1]Hoja de pedidos'!C404,"")</f>
        <v>01-2211</v>
      </c>
      <c r="B403" s="144" t="str">
        <f>IF('[1]Hoja de pedidos'!$D404&gt;0,'[1]Hoja de pedidos'!D404,"")</f>
        <v>TXPARO040A001</v>
      </c>
      <c r="C403" s="144" t="str">
        <f>IF('[1]Hoja de pedidos'!$D404&gt;0,'[1]Hoja de pedidos'!E404,"")</f>
        <v>PEPSICO ALIMENTOS, S.C.A.</v>
      </c>
      <c r="D403" s="144" t="str">
        <f>IF('[1]Hoja de pedidos'!$D404&gt;0,'[1]Hoja de pedidos'!F404,"")</f>
        <v>LAMINACION IMPRESA RUFFLES ORIGINAL 125g</v>
      </c>
      <c r="E403" s="144" t="str">
        <f>IF('[1]Hoja de pedidos'!$D404&gt;0,'[1]Hoja de pedidos'!G404,"")</f>
        <v>CX</v>
      </c>
      <c r="F403" s="144" t="str">
        <f>IF('[1]Hoja de pedidos'!$D404&gt;0,'[1]Hoja de pedidos'!H404,"")</f>
        <v>LAMINACION</v>
      </c>
    </row>
    <row r="404" spans="1:6" x14ac:dyDescent="0.25">
      <c r="A404" s="144" t="str">
        <f>IF('[1]Hoja de pedidos'!$D405&gt;0,'[1]Hoja de pedidos'!C405,"")</f>
        <v>32-005997</v>
      </c>
      <c r="B404" s="144" t="str">
        <f>IF('[1]Hoja de pedidos'!$D405&gt;0,'[1]Hoja de pedidos'!D405,"")</f>
        <v>TXIKCA092A001</v>
      </c>
      <c r="C404" s="144" t="str">
        <f>IF('[1]Hoja de pedidos'!$D405&gt;0,'[1]Hoja de pedidos'!E405,"")</f>
        <v>INDUSTRIAS KEL, C.A</v>
      </c>
      <c r="D404" s="144" t="str">
        <f>IF('[1]Hoja de pedidos'!$D405&gt;0,'[1]Hoja de pedidos'!F405,"")</f>
        <v>LAMINACION IMPRESA CREMA DE ARROZ KEL 450g</v>
      </c>
      <c r="E404" s="144" t="str">
        <f>IF('[1]Hoja de pedidos'!$D405&gt;0,'[1]Hoja de pedidos'!G405,"")</f>
        <v>CX</v>
      </c>
      <c r="F404" s="144" t="str">
        <f>IF('[1]Hoja de pedidos'!$D405&gt;0,'[1]Hoja de pedidos'!H405,"")</f>
        <v>LAMINACION</v>
      </c>
    </row>
    <row r="405" spans="1:6" x14ac:dyDescent="0.25">
      <c r="A405" s="144" t="str">
        <f>IF('[1]Hoja de pedidos'!$D406&gt;0,'[1]Hoja de pedidos'!C406,"")</f>
        <v>32-006002</v>
      </c>
      <c r="B405" s="144" t="str">
        <f>IF('[1]Hoja de pedidos'!$D406&gt;0,'[1]Hoja de pedidos'!D406,"")</f>
        <v>TXIKCA088A001</v>
      </c>
      <c r="C405" s="144" t="str">
        <f>IF('[1]Hoja de pedidos'!$D406&gt;0,'[1]Hoja de pedidos'!E406,"")</f>
        <v>INDUSTRIAS KEL, C.A</v>
      </c>
      <c r="D405" s="144" t="str">
        <f>IF('[1]Hoja de pedidos'!$D406&gt;0,'[1]Hoja de pedidos'!F406,"")</f>
        <v xml:space="preserve">LAMINACIÓN IMPRESO CREMA DE ARROZ KEL 450 g. </v>
      </c>
      <c r="E405" s="144" t="str">
        <f>IF('[1]Hoja de pedidos'!$D406&gt;0,'[1]Hoja de pedidos'!G406,"")</f>
        <v>CX</v>
      </c>
      <c r="F405" s="144" t="str">
        <f>IF('[1]Hoja de pedidos'!$D406&gt;0,'[1]Hoja de pedidos'!H406,"")</f>
        <v>LAMINACION</v>
      </c>
    </row>
    <row r="406" spans="1:6" x14ac:dyDescent="0.25">
      <c r="A406" s="144" t="str">
        <f>IF('[1]Hoja de pedidos'!$D407&gt;0,'[1]Hoja de pedidos'!C407,"")</f>
        <v>01-2225</v>
      </c>
      <c r="B406" s="144" t="str">
        <f>IF('[1]Hoja de pedidos'!$D407&gt;0,'[1]Hoja de pedidos'!D407,"")</f>
        <v>TXSPKV039A002</v>
      </c>
      <c r="C406" s="144" t="str">
        <f>IF('[1]Hoja de pedidos'!$D407&gt;0,'[1]Hoja de pedidos'!E407,"")</f>
        <v>C.A. SUCESORA DE JOSE PUIG &amp; CIA</v>
      </c>
      <c r="D406" s="144" t="str">
        <f>IF('[1]Hoja de pedidos'!$D407&gt;0,'[1]Hoja de pedidos'!F407,"")</f>
        <v>LAMINACION IMPRESA KATY VAINILLA 32g</v>
      </c>
      <c r="E406" s="144" t="str">
        <f>IF('[1]Hoja de pedidos'!$D407&gt;0,'[1]Hoja de pedidos'!G407,"")</f>
        <v>CX</v>
      </c>
      <c r="F406" s="144" t="str">
        <f>IF('[1]Hoja de pedidos'!$D407&gt;0,'[1]Hoja de pedidos'!H407,"")</f>
        <v>LAMINACION</v>
      </c>
    </row>
    <row r="407" spans="1:6" x14ac:dyDescent="0.25">
      <c r="A407" s="144" t="str">
        <f>IF('[1]Hoja de pedidos'!$D408&gt;0,'[1]Hoja de pedidos'!C408,"")</f>
        <v>01-2230</v>
      </c>
      <c r="B407" s="144" t="str">
        <f>IF('[1]Hoja de pedidos'!$D408&gt;0,'[1]Hoja de pedidos'!D408,"")</f>
        <v>TXSPCH042B002</v>
      </c>
      <c r="C407" s="144" t="str">
        <f>IF('[1]Hoja de pedidos'!$D408&gt;0,'[1]Hoja de pedidos'!E408,"")</f>
        <v>C.A. SUCESORA DE JOSE PUIG &amp; CIA</v>
      </c>
      <c r="D407" s="144" t="str">
        <f>IF('[1]Hoja de pedidos'!$D408&gt;0,'[1]Hoja de pedidos'!F408,"")</f>
        <v>LAMINACION IMPRESA MARILU CHOCOLATE 216g</v>
      </c>
      <c r="E407" s="144" t="str">
        <f>IF('[1]Hoja de pedidos'!$D408&gt;0,'[1]Hoja de pedidos'!G408,"")</f>
        <v>CX</v>
      </c>
      <c r="F407" s="144" t="str">
        <f>IF('[1]Hoja de pedidos'!$D408&gt;0,'[1]Hoja de pedidos'!H408,"")</f>
        <v>LAMINACION</v>
      </c>
    </row>
    <row r="408" spans="1:6" x14ac:dyDescent="0.25">
      <c r="A408" s="144" t="str">
        <f>IF('[1]Hoja de pedidos'!$D409&gt;0,'[1]Hoja de pedidos'!C409,"")</f>
        <v>32-005999</v>
      </c>
      <c r="B408" s="144" t="str">
        <f>IF('[1]Hoja de pedidos'!$D409&gt;0,'[1]Hoja de pedidos'!D409,"")</f>
        <v>TMARFA045A001</v>
      </c>
      <c r="C408" s="144" t="str">
        <f>IF('[1]Hoja de pedidos'!$D409&gt;0,'[1]Hoja de pedidos'!E409,"")</f>
        <v>ALFONZO RIVAS &amp; CIA, C.A.</v>
      </c>
      <c r="D408" s="144" t="str">
        <f>IF('[1]Hoja de pedidos'!$D409&gt;0,'[1]Hoja de pedidos'!F409,"")</f>
        <v>LAMINACION IMPRESA FLIPS CHOCOAVELLANA 120g</v>
      </c>
      <c r="E408" s="144" t="str">
        <f>IF('[1]Hoja de pedidos'!$D409&gt;0,'[1]Hoja de pedidos'!G409,"")</f>
        <v>MCL</v>
      </c>
      <c r="F408" s="144" t="str">
        <f>IF('[1]Hoja de pedidos'!$D409&gt;0,'[1]Hoja de pedidos'!H409,"")</f>
        <v>LAMINACION</v>
      </c>
    </row>
    <row r="409" spans="1:6" x14ac:dyDescent="0.25">
      <c r="A409" s="144" t="str">
        <f>IF('[1]Hoja de pedidos'!$D410&gt;0,'[1]Hoja de pedidos'!C410,"")</f>
        <v>01-2212</v>
      </c>
      <c r="B409" s="144" t="str">
        <f>IF('[1]Hoja de pedidos'!$D410&gt;0,'[1]Hoja de pedidos'!D410,"")</f>
        <v>TXPARC040A001</v>
      </c>
      <c r="C409" s="144" t="str">
        <f>IF('[1]Hoja de pedidos'!$D410&gt;0,'[1]Hoja de pedidos'!E410,"")</f>
        <v>PEPSICO ALIMENTOS, S.C.A.</v>
      </c>
      <c r="D409" s="144" t="str">
        <f>IF('[1]Hoja de pedidos'!$D410&gt;0,'[1]Hoja de pedidos'!F410,"")</f>
        <v>LAMINACION IMPRESA RUFFLES CREMA Y CEBOLLA 125g</v>
      </c>
      <c r="E409" s="144" t="str">
        <f>IF('[1]Hoja de pedidos'!$D410&gt;0,'[1]Hoja de pedidos'!G410,"")</f>
        <v>CX</v>
      </c>
      <c r="F409" s="144" t="str">
        <f>IF('[1]Hoja de pedidos'!$D410&gt;0,'[1]Hoja de pedidos'!H410,"")</f>
        <v>LAMINACION</v>
      </c>
    </row>
    <row r="410" spans="1:6" x14ac:dyDescent="0.25">
      <c r="A410" s="144" t="str">
        <f>IF('[1]Hoja de pedidos'!$D411&gt;0,'[1]Hoja de pedidos'!C411,"")</f>
        <v>32-006001</v>
      </c>
      <c r="B410" s="144" t="str">
        <f>IF('[1]Hoja de pedidos'!$D411&gt;0,'[1]Hoja de pedidos'!D411,"")</f>
        <v>TMARMZ044D001</v>
      </c>
      <c r="C410" s="144" t="str">
        <f>IF('[1]Hoja de pedidos'!$D411&gt;0,'[1]Hoja de pedidos'!E411,"")</f>
        <v>ALFONZO RIVAS &amp; CIA, C.A.</v>
      </c>
      <c r="D410" s="144" t="str">
        <f>IF('[1]Hoja de pedidos'!$D411&gt;0,'[1]Hoja de pedidos'!F411,"")</f>
        <v>LAMINACION IMPRESA MAIZINA 200g</v>
      </c>
      <c r="E410" s="144" t="str">
        <f>IF('[1]Hoja de pedidos'!$D411&gt;0,'[1]Hoja de pedidos'!G411,"")</f>
        <v>MCL</v>
      </c>
      <c r="F410" s="144" t="str">
        <f>IF('[1]Hoja de pedidos'!$D411&gt;0,'[1]Hoja de pedidos'!H411,"")</f>
        <v>LAMINACION</v>
      </c>
    </row>
    <row r="411" spans="1:6" x14ac:dyDescent="0.25">
      <c r="A411" s="144" t="str">
        <f>IF('[1]Hoja de pedidos'!$D412&gt;0,'[1]Hoja de pedidos'!C412,"")</f>
        <v>32-006000</v>
      </c>
      <c r="B411" s="144" t="str">
        <f>IF('[1]Hoja de pedidos'!$D412&gt;0,'[1]Hoja de pedidos'!D412,"")</f>
        <v>TMARMZ044A001</v>
      </c>
      <c r="C411" s="144" t="str">
        <f>IF('[1]Hoja de pedidos'!$D412&gt;0,'[1]Hoja de pedidos'!E412,"")</f>
        <v>ALFONZO RIVAS &amp; CIA, C.A.</v>
      </c>
      <c r="D411" s="144" t="str">
        <f>IF('[1]Hoja de pedidos'!$D412&gt;0,'[1]Hoja de pedidos'!F412,"")</f>
        <v>LAMINACION IMPRESA MAIZINA 90 g</v>
      </c>
      <c r="E411" s="144" t="str">
        <f>IF('[1]Hoja de pedidos'!$D412&gt;0,'[1]Hoja de pedidos'!G412,"")</f>
        <v>MCL</v>
      </c>
      <c r="F411" s="144" t="str">
        <f>IF('[1]Hoja de pedidos'!$D412&gt;0,'[1]Hoja de pedidos'!H412,"")</f>
        <v>LAMINACION</v>
      </c>
    </row>
    <row r="412" spans="1:6" x14ac:dyDescent="0.25">
      <c r="A412" s="144" t="str">
        <f>IF('[1]Hoja de pedidos'!$D413&gt;0,'[1]Hoja de pedidos'!C413,"")</f>
        <v>01-2215</v>
      </c>
      <c r="B412" s="144" t="str">
        <f>IF('[1]Hoja de pedidos'!$D413&gt;0,'[1]Hoja de pedidos'!D413,"")</f>
        <v>TXPAPS040B001</v>
      </c>
      <c r="C412" s="144" t="str">
        <f>IF('[1]Hoja de pedidos'!$D413&gt;0,'[1]Hoja de pedidos'!E413,"")</f>
        <v>PEPSICO ALIMENTOS, S.C.A.</v>
      </c>
      <c r="D412" s="144" t="str">
        <f>IF('[1]Hoja de pedidos'!$D413&gt;0,'[1]Hoja de pedidos'!F413,"")</f>
        <v>LAMINACIÓN IMPRESA PEPITO ORIGINAL (SIN VITAMINA) 80g</v>
      </c>
      <c r="E412" s="144" t="str">
        <f>IF('[1]Hoja de pedidos'!$D413&gt;0,'[1]Hoja de pedidos'!G413,"")</f>
        <v>CX</v>
      </c>
      <c r="F412" s="144" t="str">
        <f>IF('[1]Hoja de pedidos'!$D413&gt;0,'[1]Hoja de pedidos'!H413,"")</f>
        <v>LAMINACION</v>
      </c>
    </row>
    <row r="413" spans="1:6" x14ac:dyDescent="0.25">
      <c r="A413" s="144" t="str">
        <f>IF('[1]Hoja de pedidos'!$D414&gt;0,'[1]Hoja de pedidos'!C414,"")</f>
        <v>01-2213</v>
      </c>
      <c r="B413" s="144" t="str">
        <f>IF('[1]Hoja de pedidos'!$D414&gt;0,'[1]Hoja de pedidos'!D414,"")</f>
        <v>TXPAPS040A001</v>
      </c>
      <c r="C413" s="144" t="str">
        <f>IF('[1]Hoja de pedidos'!$D414&gt;0,'[1]Hoja de pedidos'!E414,"")</f>
        <v>PEPSICO ALIMENTOS, S.C.A.</v>
      </c>
      <c r="D413" s="144" t="str">
        <f>IF('[1]Hoja de pedidos'!$D414&gt;0,'[1]Hoja de pedidos'!F414,"")</f>
        <v>LAMINACIÓN IMPRESA PEPITO ORIGINAL (SIN VITAMINA) 25g</v>
      </c>
      <c r="E413" s="144" t="str">
        <f>IF('[1]Hoja de pedidos'!$D414&gt;0,'[1]Hoja de pedidos'!G414,"")</f>
        <v>CX</v>
      </c>
      <c r="F413" s="144" t="str">
        <f>IF('[1]Hoja de pedidos'!$D414&gt;0,'[1]Hoja de pedidos'!H414,"")</f>
        <v>LAMINACION</v>
      </c>
    </row>
    <row r="414" spans="1:6" x14ac:dyDescent="0.25">
      <c r="A414" s="144" t="str">
        <f>IF('[1]Hoja de pedidos'!$D415&gt;0,'[1]Hoja de pedidos'!C415,"")</f>
        <v>01-2214</v>
      </c>
      <c r="B414" s="144" t="str">
        <f>IF('[1]Hoja de pedidos'!$D415&gt;0,'[1]Hoja de pedidos'!D415,"")</f>
        <v>TXPAPS045A001</v>
      </c>
      <c r="C414" s="144" t="str">
        <f>IF('[1]Hoja de pedidos'!$D415&gt;0,'[1]Hoja de pedidos'!E415,"")</f>
        <v>PEPSICO ALIMENTOS, S.C.A.</v>
      </c>
      <c r="D414" s="144" t="str">
        <f>IF('[1]Hoja de pedidos'!$D415&gt;0,'[1]Hoja de pedidos'!F415,"")</f>
        <v>LAMINACIÓN IMPRESA PEPITO ORIGINAL XXL (SIN VITAMINA) 180g</v>
      </c>
      <c r="E414" s="144" t="str">
        <f>IF('[1]Hoja de pedidos'!$D415&gt;0,'[1]Hoja de pedidos'!G415,"")</f>
        <v>CX</v>
      </c>
      <c r="F414" s="144" t="str">
        <f>IF('[1]Hoja de pedidos'!$D415&gt;0,'[1]Hoja de pedidos'!H415,"")</f>
        <v>LAMINACION</v>
      </c>
    </row>
    <row r="415" spans="1:6" x14ac:dyDescent="0.25">
      <c r="A415" s="144" t="str">
        <f>IF('[1]Hoja de pedidos'!$D416&gt;0,'[1]Hoja de pedidos'!C416,"")</f>
        <v>01-2217</v>
      </c>
      <c r="B415" s="144" t="str">
        <f>IF('[1]Hoja de pedidos'!$D416&gt;0,'[1]Hoja de pedidos'!D416,"")</f>
        <v>TXPADQ040A001</v>
      </c>
      <c r="C415" s="144" t="str">
        <f>IF('[1]Hoja de pedidos'!$D416&gt;0,'[1]Hoja de pedidos'!E416,"")</f>
        <v>PEPSICO ALIMENTOS, S.C.A.</v>
      </c>
      <c r="D415" s="144" t="str">
        <f>IF('[1]Hoja de pedidos'!$D416&gt;0,'[1]Hoja de pedidos'!F416,"")</f>
        <v>LAMINACIÓN IMPRESA DORITOS MEGA QUESO 150g.</v>
      </c>
      <c r="E415" s="144" t="str">
        <f>IF('[1]Hoja de pedidos'!$D416&gt;0,'[1]Hoja de pedidos'!G416,"")</f>
        <v>CX</v>
      </c>
      <c r="F415" s="144" t="str">
        <f>IF('[1]Hoja de pedidos'!$D416&gt;0,'[1]Hoja de pedidos'!H416,"")</f>
        <v>LAMINACION</v>
      </c>
    </row>
    <row r="416" spans="1:6" x14ac:dyDescent="0.25">
      <c r="A416" s="144" t="str">
        <f>IF('[1]Hoja de pedidos'!$D417&gt;0,'[1]Hoja de pedidos'!C417,"")</f>
        <v>01-2231</v>
      </c>
      <c r="B416" s="144" t="str">
        <f>IF('[1]Hoja de pedidos'!$D417&gt;0,'[1]Hoja de pedidos'!D417,"")</f>
        <v>TMAPTD101B001</v>
      </c>
      <c r="C416" s="144" t="str">
        <f>IF('[1]Hoja de pedidos'!$D417&gt;0,'[1]Hoja de pedidos'!E417,"")</f>
        <v>ALIMENTOS POLAR COMERCIAL;C.A.</v>
      </c>
      <c r="D416" s="144" t="str">
        <f>IF('[1]Hoja de pedidos'!$D417&gt;0,'[1]Hoja de pedidos'!F417,"")</f>
        <v>LAMINACION IMPRESA TODDY 1 Kg</v>
      </c>
      <c r="E416" s="144" t="str">
        <f>IF('[1]Hoja de pedidos'!$D417&gt;0,'[1]Hoja de pedidos'!G417,"")</f>
        <v>MCL</v>
      </c>
      <c r="F416" s="144" t="str">
        <f>IF('[1]Hoja de pedidos'!$D417&gt;0,'[1]Hoja de pedidos'!H417,"")</f>
        <v>LAMINACION</v>
      </c>
    </row>
    <row r="417" spans="1:6" x14ac:dyDescent="0.25">
      <c r="A417" s="144" t="str">
        <f>IF('[1]Hoja de pedidos'!$D418&gt;0,'[1]Hoja de pedidos'!C418,"")</f>
        <v>01-2229</v>
      </c>
      <c r="B417" s="144" t="str">
        <f>IF('[1]Hoja de pedidos'!$D418&gt;0,'[1]Hoja de pedidos'!D418,"")</f>
        <v>TMPRLAMINADO</v>
      </c>
      <c r="C417" s="144" t="str">
        <f>IF('[1]Hoja de pedidos'!$D418&gt;0,'[1]Hoja de pedidos'!E418,"")</f>
        <v>C.A.V.E.N.C.A.L. CACAOS VENEZOLANOS DE CALIDAD C.A.</v>
      </c>
      <c r="D417" s="144" t="str">
        <f>IF('[1]Hoja de pedidos'!$D418&gt;0,'[1]Hoja de pedidos'!F418,"")</f>
        <v>LAMINACIÓN SIN IMPRESIÓN PARA ENVOLTORIO PARA CHOCOLATE</v>
      </c>
      <c r="E417" s="144" t="str">
        <f>IF('[1]Hoja de pedidos'!$D418&gt;0,'[1]Hoja de pedidos'!G418,"")</f>
        <v>MCL</v>
      </c>
      <c r="F417" s="144" t="str">
        <f>IF('[1]Hoja de pedidos'!$D418&gt;0,'[1]Hoja de pedidos'!H418,"")</f>
        <v>LAMINACION</v>
      </c>
    </row>
    <row r="418" spans="1:6" x14ac:dyDescent="0.25">
      <c r="A418" s="144" t="str">
        <f>IF('[1]Hoja de pedidos'!$D419&gt;0,'[1]Hoja de pedidos'!C419,"")</f>
        <v>RH-20082019-B</v>
      </c>
      <c r="B418" s="144" t="str">
        <f>IF('[1]Hoja de pedidos'!$D419&gt;0,'[1]Hoja de pedidos'!D419,"")</f>
        <v>TMPRLAMINADO</v>
      </c>
      <c r="C418" s="144" t="str">
        <f>IF('[1]Hoja de pedidos'!$D419&gt;0,'[1]Hoja de pedidos'!E419,"")</f>
        <v>ALIMENTOS BOTALON, C.A.</v>
      </c>
      <c r="D418" s="144" t="str">
        <f>IF('[1]Hoja de pedidos'!$D419&gt;0,'[1]Hoja de pedidos'!F419,"")</f>
        <v>LAM. IMP. CAFÉ TOSTADO GRANO 1Kg Grano Entero sin Válvula según PR-2694</v>
      </c>
      <c r="E418" s="144" t="str">
        <f>IF('[1]Hoja de pedidos'!$D419&gt;0,'[1]Hoja de pedidos'!G419,"")</f>
        <v>MCL</v>
      </c>
      <c r="F418" s="144" t="str">
        <f>IF('[1]Hoja de pedidos'!$D419&gt;0,'[1]Hoja de pedidos'!H419,"")</f>
        <v>LAMINACION</v>
      </c>
    </row>
    <row r="419" spans="1:6" x14ac:dyDescent="0.25">
      <c r="A419" s="144" t="str">
        <f>IF('[1]Hoja de pedidos'!$D420&gt;0,'[1]Hoja de pedidos'!C420,"")</f>
        <v>32-006005</v>
      </c>
      <c r="B419" s="144" t="str">
        <f>IF('[1]Hoja de pedidos'!$D420&gt;0,'[1]Hoja de pedidos'!D420,"")</f>
        <v>TMARFL0380001</v>
      </c>
      <c r="C419" s="144" t="str">
        <f>IF('[1]Hoja de pedidos'!$D420&gt;0,'[1]Hoja de pedidos'!E420,"")</f>
        <v>ALFONZO RIVAS &amp; CIA, C.A.</v>
      </c>
      <c r="D419" s="144" t="str">
        <f>IF('[1]Hoja de pedidos'!$D420&gt;0,'[1]Hoja de pedidos'!F420,"")</f>
        <v>LAMINACIÓN  SIN IMPRESIÓN FLIPS 220 g</v>
      </c>
      <c r="E419" s="144" t="str">
        <f>IF('[1]Hoja de pedidos'!$D420&gt;0,'[1]Hoja de pedidos'!G420,"")</f>
        <v>MCL</v>
      </c>
      <c r="F419" s="144" t="str">
        <f>IF('[1]Hoja de pedidos'!$D420&gt;0,'[1]Hoja de pedidos'!H420,"")</f>
        <v>LAMINACION</v>
      </c>
    </row>
    <row r="420" spans="1:6" x14ac:dyDescent="0.25">
      <c r="A420" s="144" t="str">
        <f>IF('[1]Hoja de pedidos'!$D421&gt;0,'[1]Hoja de pedidos'!C421,"")</f>
        <v>01-2232</v>
      </c>
      <c r="B420" s="144" t="str">
        <f>IF('[1]Hoja de pedidos'!$D421&gt;0,'[1]Hoja de pedidos'!D421,"")</f>
        <v>TMAWAA060A003</v>
      </c>
      <c r="C420" s="144" t="str">
        <f>IF('[1]Hoja de pedidos'!$D421&gt;0,'[1]Hoja de pedidos'!E421,"")</f>
        <v>ALUM-WARE PRODUCTOS DE ALUMINIO C.A.</v>
      </c>
      <c r="D420" s="144" t="str">
        <f>IF('[1]Hoja de pedidos'!$D421&gt;0,'[1]Hoja de pedidos'!F421,"")</f>
        <v>POLYPOUCH IMPRESO ANTIGRASO ALUM-WARE</v>
      </c>
      <c r="E420" s="144" t="str">
        <f>IF('[1]Hoja de pedidos'!$D421&gt;0,'[1]Hoja de pedidos'!G421,"")</f>
        <v>MCL</v>
      </c>
      <c r="F420" s="144" t="str">
        <f>IF('[1]Hoja de pedidos'!$D421&gt;0,'[1]Hoja de pedidos'!H421,"")</f>
        <v>LAMINACION</v>
      </c>
    </row>
    <row r="421" spans="1:6" x14ac:dyDescent="0.25">
      <c r="A421" s="144" t="str">
        <f>IF('[1]Hoja de pedidos'!$D422&gt;0,'[1]Hoja de pedidos'!C422,"")</f>
        <v>01-2233</v>
      </c>
      <c r="B421" s="144" t="str">
        <f>IF('[1]Hoja de pedidos'!$D422&gt;0,'[1]Hoja de pedidos'!D422,"")</f>
        <v>TMMCAR060A002</v>
      </c>
      <c r="C421" s="144" t="str">
        <f>IF('[1]Hoja de pedidos'!$D422&gt;0,'[1]Hoja de pedidos'!E422,"")</f>
        <v>VIVERES Y PLASTICOS DEL SUR, C.A.</v>
      </c>
      <c r="D421" s="144" t="str">
        <f>IF('[1]Hoja de pedidos'!$D422&gt;0,'[1]Hoja de pedidos'!F422,"")</f>
        <v>POLYPOUCH IMPRESO ANTIGRASO ESTANDAR</v>
      </c>
      <c r="E421" s="144" t="str">
        <f>IF('[1]Hoja de pedidos'!$D422&gt;0,'[1]Hoja de pedidos'!G422,"")</f>
        <v>MCL</v>
      </c>
      <c r="F421" s="144" t="str">
        <f>IF('[1]Hoja de pedidos'!$D422&gt;0,'[1]Hoja de pedidos'!H422,"")</f>
        <v>CORTE</v>
      </c>
    </row>
    <row r="422" spans="1:6" x14ac:dyDescent="0.25">
      <c r="A422" s="144" t="str">
        <f>IF('[1]Hoja de pedidos'!$D423&gt;0,'[1]Hoja de pedidos'!C423,"")</f>
        <v>01-2239</v>
      </c>
      <c r="B422" s="144" t="str">
        <f>IF('[1]Hoja de pedidos'!$D423&gt;0,'[1]Hoja de pedidos'!D423,"")</f>
        <v>TMEIGP207A001</v>
      </c>
      <c r="C422" s="144" t="str">
        <f>IF('[1]Hoja de pedidos'!$D423&gt;0,'[1]Hoja de pedidos'!E423,"")</f>
        <v>ENVASES INDUSTRIALES DEL CENTRO C.A.</v>
      </c>
      <c r="D422" s="144" t="str">
        <f>IF('[1]Hoja de pedidos'!$D423&gt;0,'[1]Hoja de pedidos'!F423,"")</f>
        <v>LINNER MTP  IMPRESO GARANTIA DE PUREZA</v>
      </c>
      <c r="E422" s="144" t="str">
        <f>IF('[1]Hoja de pedidos'!$D423&gt;0,'[1]Hoja de pedidos'!G423,"")</f>
        <v>MCL</v>
      </c>
      <c r="F422" s="144" t="str">
        <f>IF('[1]Hoja de pedidos'!$D423&gt;0,'[1]Hoja de pedidos'!H423,"")</f>
        <v>CORTE</v>
      </c>
    </row>
    <row r="423" spans="1:6" x14ac:dyDescent="0.25">
      <c r="A423" s="144" t="str">
        <f>IF('[1]Hoja de pedidos'!$D424&gt;0,'[1]Hoja de pedidos'!C424,"")</f>
        <v>01-2236</v>
      </c>
      <c r="B423" s="144" t="str">
        <f>IF('[1]Hoja de pedidos'!$D424&gt;0,'[1]Hoja de pedidos'!D424,"")</f>
        <v>TXPAFH040B001</v>
      </c>
      <c r="C423" s="144" t="str">
        <f>IF('[1]Hoja de pedidos'!$D424&gt;0,'[1]Hoja de pedidos'!E424,"")</f>
        <v>PEPSICO ALIMENTOS, S.C.A.</v>
      </c>
      <c r="D423" s="144" t="str">
        <f>IF('[1]Hoja de pedidos'!$D424&gt;0,'[1]Hoja de pedidos'!F424,"")</f>
        <v>LAMINACION IMPRESA CHEETOS CRUNCHY FLAMIN HOT 110g</v>
      </c>
      <c r="E423" s="144" t="str">
        <f>IF('[1]Hoja de pedidos'!$D424&gt;0,'[1]Hoja de pedidos'!G424,"")</f>
        <v>CX</v>
      </c>
      <c r="F423" s="144" t="str">
        <f>IF('[1]Hoja de pedidos'!$D424&gt;0,'[1]Hoja de pedidos'!H424,"")</f>
        <v>LAMINACION</v>
      </c>
    </row>
    <row r="424" spans="1:6" x14ac:dyDescent="0.25">
      <c r="A424" s="144" t="str">
        <f>IF('[1]Hoja de pedidos'!$D425&gt;0,'[1]Hoja de pedidos'!C425,"")</f>
        <v>01-2240</v>
      </c>
      <c r="B424" s="144" t="str">
        <f>IF('[1]Hoja de pedidos'!$D425&gt;0,'[1]Hoja de pedidos'!D425,"")</f>
        <v>TMPHSZ0230001</v>
      </c>
      <c r="C424" s="144" t="str">
        <f>IF('[1]Hoja de pedidos'!$D425&gt;0,'[1]Hoja de pedidos'!E425,"")</f>
        <v>PHARSANA DE VENEZUELA,C.A</v>
      </c>
      <c r="D424" s="144" t="str">
        <f>IF('[1]Hoja de pedidos'!$D425&gt;0,'[1]Hoja de pedidos'!F425,"")</f>
        <v>BOPP FRONTAL SECUREZZA SIN IMPRESIÓN</v>
      </c>
      <c r="E424" s="144" t="str">
        <f>IF('[1]Hoja de pedidos'!$D425&gt;0,'[1]Hoja de pedidos'!G425,"")</f>
        <v>MCL</v>
      </c>
      <c r="F424" s="144" t="str">
        <f>IF('[1]Hoja de pedidos'!$D425&gt;0,'[1]Hoja de pedidos'!H425,"")</f>
        <v>LAMINACION</v>
      </c>
    </row>
    <row r="425" spans="1:6" x14ac:dyDescent="0.25">
      <c r="A425" s="144" t="str">
        <f>IF('[1]Hoja de pedidos'!$D426&gt;0,'[1]Hoja de pedidos'!C426,"")</f>
        <v>01-2241</v>
      </c>
      <c r="B425" s="144" t="str">
        <f>IF('[1]Hoja de pedidos'!$D426&gt;0,'[1]Hoja de pedidos'!D426,"")</f>
        <v>TMAPAL1190010</v>
      </c>
      <c r="C425" s="144" t="str">
        <f>IF('[1]Hoja de pedidos'!$D426&gt;0,'[1]Hoja de pedidos'!E426,"")</f>
        <v>ALIMENTOS POLAR COMERCIAL, C.A.</v>
      </c>
      <c r="D425" s="144" t="str">
        <f>IF('[1]Hoja de pedidos'!$D426&gt;0,'[1]Hoja de pedidos'!F426,"")</f>
        <v>ALUMINIO LAMINADO SIN IMPRESIÓN</v>
      </c>
      <c r="E425" s="144" t="str">
        <f>IF('[1]Hoja de pedidos'!$D426&gt;0,'[1]Hoja de pedidos'!G426,"")</f>
        <v>MCL</v>
      </c>
      <c r="F425" s="144" t="str">
        <f>IF('[1]Hoja de pedidos'!$D426&gt;0,'[1]Hoja de pedidos'!H426,"")</f>
        <v>LAMINACION</v>
      </c>
    </row>
    <row r="426" spans="1:6" x14ac:dyDescent="0.25">
      <c r="A426" s="144" t="str">
        <f>IF('[1]Hoja de pedidos'!$D427&gt;0,'[1]Hoja de pedidos'!C427,"")</f>
        <v>32-006008</v>
      </c>
      <c r="B426" s="144" t="str">
        <f>IF('[1]Hoja de pedidos'!$D427&gt;0,'[1]Hoja de pedidos'!D427,"")</f>
        <v>TMISAL1190001</v>
      </c>
      <c r="C426" s="144" t="str">
        <f>IF('[1]Hoja de pedidos'!$D427&gt;0,'[1]Hoja de pedidos'!E427,"")</f>
        <v>INVERSIONES SELVA,C.A.</v>
      </c>
      <c r="D426" s="144" t="str">
        <f>IF('[1]Hoja de pedidos'!$D427&gt;0,'[1]Hoja de pedidos'!F427,"")</f>
        <v>ALUMINIO LAMINADO SIN IMPRESIÓN</v>
      </c>
      <c r="E426" s="144" t="str">
        <f>IF('[1]Hoja de pedidos'!$D427&gt;0,'[1]Hoja de pedidos'!G427,"")</f>
        <v>MCL</v>
      </c>
      <c r="F426" s="144" t="str">
        <f>IF('[1]Hoja de pedidos'!$D427&gt;0,'[1]Hoja de pedidos'!H427,"")</f>
        <v>CORTE</v>
      </c>
    </row>
    <row r="427" spans="1:6" x14ac:dyDescent="0.25">
      <c r="A427" s="144" t="str">
        <f>IF('[1]Hoja de pedidos'!$D428&gt;0,'[1]Hoja de pedidos'!C428,"")</f>
        <v>01-2188</v>
      </c>
      <c r="B427" s="144" t="str">
        <f>IF('[1]Hoja de pedidos'!$D428&gt;0,'[1]Hoja de pedidos'!D428,"")</f>
        <v>TXPATR040B001</v>
      </c>
      <c r="C427" s="144" t="str">
        <f>IF('[1]Hoja de pedidos'!$D428&gt;0,'[1]Hoja de pedidos'!E428,"")</f>
        <v>PEPSICO ALIMENTOS, S.C.A.</v>
      </c>
      <c r="D427" s="144" t="str">
        <f>IF('[1]Hoja de pedidos'!$D428&gt;0,'[1]Hoja de pedidos'!F428,"")</f>
        <v>LAMINACION IMPRESA DE TODITO RESUELTO 45g</v>
      </c>
      <c r="E427" s="144" t="str">
        <f>IF('[1]Hoja de pedidos'!$D428&gt;0,'[1]Hoja de pedidos'!G428,"")</f>
        <v>CX</v>
      </c>
      <c r="F427" s="144" t="str">
        <f>IF('[1]Hoja de pedidos'!$D428&gt;0,'[1]Hoja de pedidos'!H428,"")</f>
        <v>LAMINACION</v>
      </c>
    </row>
    <row r="428" spans="1:6" x14ac:dyDescent="0.25">
      <c r="A428" s="144" t="str">
        <f>IF('[1]Hoja de pedidos'!$D429&gt;0,'[1]Hoja de pedidos'!C429,"")</f>
        <v>01-2250</v>
      </c>
      <c r="B428" s="144" t="str">
        <f>IF('[1]Hoja de pedidos'!$D429&gt;0,'[1]Hoja de pedidos'!D429,"")</f>
        <v>TXPATR040A001</v>
      </c>
      <c r="C428" s="144" t="str">
        <f>IF('[1]Hoja de pedidos'!$D429&gt;0,'[1]Hoja de pedidos'!E429,"")</f>
        <v>PEPSICO ALIMENTOS, S.C.A.</v>
      </c>
      <c r="D428" s="144" t="str">
        <f>IF('[1]Hoja de pedidos'!$D429&gt;0,'[1]Hoja de pedidos'!F429,"")</f>
        <v>LAMINACION IMPRESA DE TODITO RESUELTO 130g</v>
      </c>
      <c r="E428" s="144" t="str">
        <f>IF('[1]Hoja de pedidos'!$D429&gt;0,'[1]Hoja de pedidos'!G429,"")</f>
        <v>CX</v>
      </c>
      <c r="F428" s="144" t="str">
        <f>IF('[1]Hoja de pedidos'!$D429&gt;0,'[1]Hoja de pedidos'!H429,"")</f>
        <v>LAMINACION</v>
      </c>
    </row>
    <row r="429" spans="1:6" x14ac:dyDescent="0.25">
      <c r="A429" s="144" t="str">
        <f>IF('[1]Hoja de pedidos'!$D430&gt;0,'[1]Hoja de pedidos'!C430,"")</f>
        <v>01-2235</v>
      </c>
      <c r="B429" s="144" t="str">
        <f>IF('[1]Hoja de pedidos'!$D430&gt;0,'[1]Hoja de pedidos'!D430,"")</f>
        <v>TXMSGU023A001</v>
      </c>
      <c r="C429" s="144" t="str">
        <f>IF('[1]Hoja de pedidos'!$D430&gt;0,'[1]Hoja de pedidos'!E430,"")</f>
        <v>MULTINACIONAL DE SABORES C.A.</v>
      </c>
      <c r="D429" s="144" t="str">
        <f>IF('[1]Hoja de pedidos'!$D430&gt;0,'[1]Hoja de pedidos'!F430,"")</f>
        <v>ETIQUETA IMPRESA REFRESCO  GLUP UVA  2 L</v>
      </c>
      <c r="E429" s="144" t="str">
        <f>IF('[1]Hoja de pedidos'!$D430&gt;0,'[1]Hoja de pedidos'!G430,"")</f>
        <v>CX</v>
      </c>
      <c r="F429" s="144" t="str">
        <f>IF('[1]Hoja de pedidos'!$D430&gt;0,'[1]Hoja de pedidos'!H430,"")</f>
        <v>CORTE</v>
      </c>
    </row>
    <row r="430" spans="1:6" x14ac:dyDescent="0.25">
      <c r="A430" s="144" t="str">
        <f>IF('[1]Hoja de pedidos'!$D431&gt;0,'[1]Hoja de pedidos'!C431,"")</f>
        <v>01-2234</v>
      </c>
      <c r="B430" s="144" t="str">
        <f>IF('[1]Hoja de pedidos'!$D431&gt;0,'[1]Hoja de pedidos'!D431,"")</f>
        <v>TXMSGN023A001</v>
      </c>
      <c r="C430" s="144" t="str">
        <f>IF('[1]Hoja de pedidos'!$D431&gt;0,'[1]Hoja de pedidos'!E431,"")</f>
        <v>MULTINACIONAL DE SABORES C.A.</v>
      </c>
      <c r="D430" s="144" t="str">
        <f>IF('[1]Hoja de pedidos'!$D431&gt;0,'[1]Hoja de pedidos'!F431,"")</f>
        <v>ETIQUETA MONOCAPA IMP REFRESCO GLUP COLA NEGRA 2L</v>
      </c>
      <c r="E430" s="144" t="str">
        <f>IF('[1]Hoja de pedidos'!$D431&gt;0,'[1]Hoja de pedidos'!G431,"")</f>
        <v>CX</v>
      </c>
      <c r="F430" s="144" t="str">
        <f>IF('[1]Hoja de pedidos'!$D431&gt;0,'[1]Hoja de pedidos'!H431,"")</f>
        <v>CORTE</v>
      </c>
    </row>
    <row r="431" spans="1:6" x14ac:dyDescent="0.25">
      <c r="A431" s="144" t="str">
        <f>IF('[1]Hoja de pedidos'!$D432&gt;0,'[1]Hoja de pedidos'!C432,"")</f>
        <v>01-2223</v>
      </c>
      <c r="B431" s="144" t="str">
        <f>IF('[1]Hoja de pedidos'!$D432&gt;0,'[1]Hoja de pedidos'!D432,"")</f>
        <v>TXSPSS024A001</v>
      </c>
      <c r="C431" s="144" t="str">
        <f>IF('[1]Hoja de pedidos'!$D432&gt;0,'[1]Hoja de pedidos'!E432,"")</f>
        <v>C.A. SUCESORA DE JOSE PUIG &amp; CIA</v>
      </c>
      <c r="D431" s="144" t="str">
        <f>IF('[1]Hoja de pedidos'!$D432&gt;0,'[1]Hoja de pedidos'!F432,"")</f>
        <v>ENVOLTORIO EXTERNO IMPRESO SODA EL SOL 240 g</v>
      </c>
      <c r="E431" s="144" t="str">
        <f>IF('[1]Hoja de pedidos'!$D432&gt;0,'[1]Hoja de pedidos'!G432,"")</f>
        <v>CX</v>
      </c>
      <c r="F431" s="144" t="str">
        <f>IF('[1]Hoja de pedidos'!$D432&gt;0,'[1]Hoja de pedidos'!H432,"")</f>
        <v>CORTE</v>
      </c>
    </row>
    <row r="432" spans="1:6" x14ac:dyDescent="0.25">
      <c r="A432" s="144" t="str">
        <f>IF('[1]Hoja de pedidos'!$D433&gt;0,'[1]Hoja de pedidos'!C433,"")</f>
        <v>01-2189</v>
      </c>
      <c r="B432" s="144" t="str">
        <f>IF('[1]Hoja de pedidos'!$D433&gt;0,'[1]Hoja de pedidos'!D433,"")</f>
        <v>TXPATR049C001</v>
      </c>
      <c r="C432" s="144" t="str">
        <f>IF('[1]Hoja de pedidos'!$D433&gt;0,'[1]Hoja de pedidos'!E433,"")</f>
        <v>PEPSICO ALIMENTOS, S.C.A.</v>
      </c>
      <c r="D432" s="144" t="str">
        <f>IF('[1]Hoja de pedidos'!$D433&gt;0,'[1]Hoja de pedidos'!F433,"")</f>
        <v>LAMINACION IMPRESA DE TODITO RESUELTO XXL 400g</v>
      </c>
      <c r="E432" s="144" t="str">
        <f>IF('[1]Hoja de pedidos'!$D433&gt;0,'[1]Hoja de pedidos'!G433,"")</f>
        <v>CX</v>
      </c>
      <c r="F432" s="144" t="str">
        <f>IF('[1]Hoja de pedidos'!$D433&gt;0,'[1]Hoja de pedidos'!H433,"")</f>
        <v>LAMINACION</v>
      </c>
    </row>
    <row r="433" spans="1:6" x14ac:dyDescent="0.25">
      <c r="A433" s="144" t="str">
        <f>IF('[1]Hoja de pedidos'!$D434&gt;0,'[1]Hoja de pedidos'!C434,"")</f>
        <v>01-2238</v>
      </c>
      <c r="B433" s="144" t="str">
        <f>IF('[1]Hoja de pedidos'!$D434&gt;0,'[1]Hoja de pedidos'!D434,"")</f>
        <v>TXPCPF023C001</v>
      </c>
      <c r="C433" s="144" t="str">
        <f>IF('[1]Hoja de pedidos'!$D434&gt;0,'[1]Hoja de pedidos'!E434,"")</f>
        <v xml:space="preserve">PEPSI-COLA VENEZUELA, C.A. </v>
      </c>
      <c r="D433" s="144" t="str">
        <f>IF('[1]Hoja de pedidos'!$D434&gt;0,'[1]Hoja de pedidos'!F434,"")</f>
        <v>ETIQUETA IMPRESA PEPSI  FREE 2 L</v>
      </c>
      <c r="E433" s="144" t="str">
        <f>IF('[1]Hoja de pedidos'!$D434&gt;0,'[1]Hoja de pedidos'!G434,"")</f>
        <v>CX</v>
      </c>
      <c r="F433" s="144" t="str">
        <f>IF('[1]Hoja de pedidos'!$D434&gt;0,'[1]Hoja de pedidos'!H434,"")</f>
        <v>CORTE</v>
      </c>
    </row>
    <row r="434" spans="1:6" x14ac:dyDescent="0.25">
      <c r="A434" s="144" t="str">
        <f>IF('[1]Hoja de pedidos'!$D435&gt;0,'[1]Hoja de pedidos'!C435,"")</f>
        <v>01-2252</v>
      </c>
      <c r="B434" s="144" t="str">
        <f>IF('[1]Hoja de pedidos'!$D435&gt;0,'[1]Hoja de pedidos'!D435,"")</f>
        <v>TMMCAE060A002</v>
      </c>
      <c r="C434" s="144" t="str">
        <f>IF('[1]Hoja de pedidos'!$D435&gt;0,'[1]Hoja de pedidos'!E435,"")</f>
        <v>VIVERES Y PLASTICOS DEL SUR, C.A.</v>
      </c>
      <c r="D434" s="144" t="str">
        <f>IF('[1]Hoja de pedidos'!$D435&gt;0,'[1]Hoja de pedidos'!F435,"")</f>
        <v>POLYPOUCH IMPRESO ANTIGRASO ESTANDAR</v>
      </c>
      <c r="E434" s="144" t="str">
        <f>IF('[1]Hoja de pedidos'!$D435&gt;0,'[1]Hoja de pedidos'!G435,"")</f>
        <v>MCL</v>
      </c>
      <c r="F434" s="144" t="str">
        <f>IF('[1]Hoja de pedidos'!$D435&gt;0,'[1]Hoja de pedidos'!H435,"")</f>
        <v>CORTE</v>
      </c>
    </row>
    <row r="435" spans="1:6" x14ac:dyDescent="0.25">
      <c r="A435" s="144" t="str">
        <f>IF('[1]Hoja de pedidos'!$D436&gt;0,'[1]Hoja de pedidos'!C436,"")</f>
        <v>01-2237</v>
      </c>
      <c r="B435" s="144" t="str">
        <f>IF('[1]Hoja de pedidos'!$D436&gt;0,'[1]Hoja de pedidos'!D436,"")</f>
        <v>TXPCPF023B001</v>
      </c>
      <c r="C435" s="144" t="str">
        <f>IF('[1]Hoja de pedidos'!$D436&gt;0,'[1]Hoja de pedidos'!E436,"")</f>
        <v xml:space="preserve">PEPSI-COLA VENEZUELA, C.A. </v>
      </c>
      <c r="D435" s="144" t="str">
        <f>IF('[1]Hoja de pedidos'!$D436&gt;0,'[1]Hoja de pedidos'!F436,"")</f>
        <v>ETIQUETA IMPRESA PEPSI  FREE 1,5 L</v>
      </c>
      <c r="E435" s="144" t="str">
        <f>IF('[1]Hoja de pedidos'!$D436&gt;0,'[1]Hoja de pedidos'!G436,"")</f>
        <v>CX</v>
      </c>
      <c r="F435" s="144" t="str">
        <f>IF('[1]Hoja de pedidos'!$D436&gt;0,'[1]Hoja de pedidos'!H436,"")</f>
        <v>CORTE</v>
      </c>
    </row>
    <row r="436" spans="1:6" x14ac:dyDescent="0.25">
      <c r="A436" s="144" t="str">
        <f>IF('[1]Hoja de pedidos'!$D437&gt;0,'[1]Hoja de pedidos'!C437,"")</f>
        <v>01-2245</v>
      </c>
      <c r="B436" s="144" t="str">
        <f>IF('[1]Hoja de pedidos'!$D437&gt;0,'[1]Hoja de pedidos'!D437,"")</f>
        <v>TXPACT040B001</v>
      </c>
      <c r="C436" s="144" t="str">
        <f>IF('[1]Hoja de pedidos'!$D437&gt;0,'[1]Hoja de pedidos'!E437,"")</f>
        <v>PEPSICO ALIMENTOS, S.C.A.</v>
      </c>
      <c r="D436" s="144" t="str">
        <f>IF('[1]Hoja de pedidos'!$D437&gt;0,'[1]Hoja de pedidos'!F437,"")</f>
        <v>LAMINACION IMPRESA CHEESE TRIS 54g</v>
      </c>
      <c r="E436" s="144" t="str">
        <f>IF('[1]Hoja de pedidos'!$D437&gt;0,'[1]Hoja de pedidos'!G437,"")</f>
        <v>CX</v>
      </c>
      <c r="F436" s="144" t="str">
        <f>IF('[1]Hoja de pedidos'!$D437&gt;0,'[1]Hoja de pedidos'!H437,"")</f>
        <v>LAMINACION</v>
      </c>
    </row>
    <row r="437" spans="1:6" x14ac:dyDescent="0.25">
      <c r="A437" s="144" t="str">
        <f>IF('[1]Hoja de pedidos'!$D438&gt;0,'[1]Hoja de pedidos'!C438,"")</f>
        <v>01-2244</v>
      </c>
      <c r="B437" s="144" t="str">
        <f>IF('[1]Hoja de pedidos'!$D438&gt;0,'[1]Hoja de pedidos'!D438,"")</f>
        <v>TXPACT040A001</v>
      </c>
      <c r="C437" s="144" t="str">
        <f>IF('[1]Hoja de pedidos'!$D438&gt;0,'[1]Hoja de pedidos'!E438,"")</f>
        <v>PEPSICO ALIMENTOS, S.C.A.</v>
      </c>
      <c r="D437" s="144" t="str">
        <f>IF('[1]Hoja de pedidos'!$D438&gt;0,'[1]Hoja de pedidos'!F438,"")</f>
        <v>LAMINACION IMPRESA CHEESE TRIS 150g</v>
      </c>
      <c r="E437" s="144" t="str">
        <f>IF('[1]Hoja de pedidos'!$D438&gt;0,'[1]Hoja de pedidos'!G438,"")</f>
        <v>CX</v>
      </c>
      <c r="F437" s="144" t="str">
        <f>IF('[1]Hoja de pedidos'!$D438&gt;0,'[1]Hoja de pedidos'!H438,"")</f>
        <v>LAMINACION</v>
      </c>
    </row>
    <row r="438" spans="1:6" x14ac:dyDescent="0.25">
      <c r="A438" s="144" t="str">
        <f>IF('[1]Hoja de pedidos'!$D439&gt;0,'[1]Hoja de pedidos'!C439,"")</f>
        <v>32-006003</v>
      </c>
      <c r="B438" s="144" t="str">
        <f>IF('[1]Hoja de pedidos'!$D439&gt;0,'[1]Hoja de pedidos'!D439,"")</f>
        <v>TMARFD045A001</v>
      </c>
      <c r="C438" s="144" t="str">
        <f>IF('[1]Hoja de pedidos'!$D439&gt;0,'[1]Hoja de pedidos'!E439,"")</f>
        <v>ALFONZO RIVAS &amp; CIA, C.A.</v>
      </c>
      <c r="D438" s="144" t="str">
        <f>IF('[1]Hoja de pedidos'!$D439&gt;0,'[1]Hoja de pedidos'!F439,"")</f>
        <v>LAMINACION IMPRESA FLIPS DULCE DE LECHE 120g</v>
      </c>
      <c r="E438" s="144" t="str">
        <f>IF('[1]Hoja de pedidos'!$D439&gt;0,'[1]Hoja de pedidos'!G439,"")</f>
        <v>MCL</v>
      </c>
      <c r="F438" s="144" t="str">
        <f>IF('[1]Hoja de pedidos'!$D439&gt;0,'[1]Hoja de pedidos'!H439,"")</f>
        <v>LAMINACION</v>
      </c>
    </row>
    <row r="439" spans="1:6" x14ac:dyDescent="0.25">
      <c r="A439" s="144" t="str">
        <f>IF('[1]Hoja de pedidos'!$D440&gt;0,'[1]Hoja de pedidos'!C440,"")</f>
        <v>01-2249</v>
      </c>
      <c r="B439" s="144" t="str">
        <f>IF('[1]Hoja de pedidos'!$D440&gt;0,'[1]Hoja de pedidos'!D440,"")</f>
        <v xml:space="preserve"> TXPAPS049A001</v>
      </c>
      <c r="C439" s="144" t="str">
        <f>IF('[1]Hoja de pedidos'!$D440&gt;0,'[1]Hoja de pedidos'!E440,"")</f>
        <v>PEPSICO ALIMENTOS, S.C.A.</v>
      </c>
      <c r="D439" s="144" t="str">
        <f>IF('[1]Hoja de pedidos'!$D440&gt;0,'[1]Hoja de pedidos'!F440,"")</f>
        <v>LAMINACIÓN IMPRESA PEPITO ORIGINAL XXL (SIN VITAMINA) 180g</v>
      </c>
      <c r="E439" s="144" t="str">
        <f>IF('[1]Hoja de pedidos'!$D440&gt;0,'[1]Hoja de pedidos'!G440,"")</f>
        <v>CX</v>
      </c>
      <c r="F439" s="144" t="str">
        <f>IF('[1]Hoja de pedidos'!$D440&gt;0,'[1]Hoja de pedidos'!H440,"")</f>
        <v>LAMINACION</v>
      </c>
    </row>
    <row r="440" spans="1:6" x14ac:dyDescent="0.25">
      <c r="A440" s="144" t="str">
        <f>IF('[1]Hoja de pedidos'!$D441&gt;0,'[1]Hoja de pedidos'!C441,"")</f>
        <v>01-2246</v>
      </c>
      <c r="B440" s="144" t="str">
        <f>IF('[1]Hoja de pedidos'!$D441&gt;0,'[1]Hoja de pedidos'!D441,"")</f>
        <v>TXPAJP040B001</v>
      </c>
      <c r="C440" s="144" t="str">
        <f>IF('[1]Hoja de pedidos'!$D441&gt;0,'[1]Hoja de pedidos'!E441,"")</f>
        <v>PEPSICO ALIMENTOS, S.C.A.</v>
      </c>
      <c r="D440" s="144" t="str">
        <f>IF('[1]Hoja de pedidos'!$D441&gt;0,'[1]Hoja de pedidos'!F441,"")</f>
        <v xml:space="preserve">LAMINACIÓN IMPRESA PAPAS JACKS POLLO 80 g </v>
      </c>
      <c r="E440" s="144" t="str">
        <f>IF('[1]Hoja de pedidos'!$D441&gt;0,'[1]Hoja de pedidos'!G441,"")</f>
        <v>CX</v>
      </c>
      <c r="F440" s="144" t="str">
        <f>IF('[1]Hoja de pedidos'!$D441&gt;0,'[1]Hoja de pedidos'!H441,"")</f>
        <v>LAMINACION</v>
      </c>
    </row>
    <row r="441" spans="1:6" x14ac:dyDescent="0.25">
      <c r="A441" s="144" t="str">
        <f>IF('[1]Hoja de pedidos'!$D442&gt;0,'[1]Hoja de pedidos'!C442,"")</f>
        <v>01-2257</v>
      </c>
      <c r="B441" s="144" t="str">
        <f>IF('[1]Hoja de pedidos'!$D442&gt;0,'[1]Hoja de pedidos'!D442,"")</f>
        <v>TXGCVY029A001</v>
      </c>
      <c r="C441" s="144" t="str">
        <f>IF('[1]Hoja de pedidos'!$D442&gt;0,'[1]Hoja de pedidos'!E442,"")</f>
        <v>GENIA CARE, C.A.</v>
      </c>
      <c r="D441" s="144" t="str">
        <f>IF('[1]Hoja de pedidos'!$D442&gt;0,'[1]Hoja de pedidos'!F442,"")</f>
        <v xml:space="preserve">ENVOLTORIO IMPRESO VITAL MEDIC VENDAS YESO </v>
      </c>
      <c r="E441" s="144" t="str">
        <f>IF('[1]Hoja de pedidos'!$D442&gt;0,'[1]Hoja de pedidos'!G442,"")</f>
        <v>CX</v>
      </c>
      <c r="F441" s="144" t="str">
        <f>IF('[1]Hoja de pedidos'!$D442&gt;0,'[1]Hoja de pedidos'!H442,"")</f>
        <v>CORTE</v>
      </c>
    </row>
    <row r="442" spans="1:6" x14ac:dyDescent="0.25">
      <c r="A442" s="144" t="str">
        <f>IF('[1]Hoja de pedidos'!$D443&gt;0,'[1]Hoja de pedidos'!C443,"")</f>
        <v>01-2248</v>
      </c>
      <c r="B442" s="144" t="str">
        <f>IF('[1]Hoja de pedidos'!$D443&gt;0,'[1]Hoja de pedidos'!D443,"")</f>
        <v>TXPAPS040B001</v>
      </c>
      <c r="C442" s="144" t="str">
        <f>IF('[1]Hoja de pedidos'!$D443&gt;0,'[1]Hoja de pedidos'!E443,"")</f>
        <v>PEPSICO ALIMENTOS, S.C.A.</v>
      </c>
      <c r="D442" s="144" t="str">
        <f>IF('[1]Hoja de pedidos'!$D443&gt;0,'[1]Hoja de pedidos'!F443,"")</f>
        <v>LAMINACIÓN IMPRESA PEPITO ORIGINAL (SIN VITAMINA) 80g</v>
      </c>
      <c r="E442" s="144" t="str">
        <f>IF('[1]Hoja de pedidos'!$D443&gt;0,'[1]Hoja de pedidos'!G443,"")</f>
        <v>CX</v>
      </c>
      <c r="F442" s="144" t="str">
        <f>IF('[1]Hoja de pedidos'!$D443&gt;0,'[1]Hoja de pedidos'!H443,"")</f>
        <v>LAMINACION</v>
      </c>
    </row>
    <row r="443" spans="1:6" x14ac:dyDescent="0.25">
      <c r="A443" s="144" t="str">
        <f>IF('[1]Hoja de pedidos'!$D444&gt;0,'[1]Hoja de pedidos'!C444,"")</f>
        <v>01-2259</v>
      </c>
      <c r="B443" s="144" t="str">
        <f>IF('[1]Hoja de pedidos'!$D444&gt;0,'[1]Hoja de pedidos'!D444,"")</f>
        <v>TMMCAE060A002</v>
      </c>
      <c r="C443" s="144" t="str">
        <f>IF('[1]Hoja de pedidos'!$D444&gt;0,'[1]Hoja de pedidos'!E444,"")</f>
        <v>DISTRIBUIDORA STABIGO</v>
      </c>
      <c r="D443" s="144" t="str">
        <f>IF('[1]Hoja de pedidos'!$D444&gt;0,'[1]Hoja de pedidos'!F444,"")</f>
        <v>POLYPOUCH IMPRESO ANTIGRASO ESTANDAR</v>
      </c>
      <c r="E443" s="144" t="str">
        <f>IF('[1]Hoja de pedidos'!$D444&gt;0,'[1]Hoja de pedidos'!G444,"")</f>
        <v>MCL</v>
      </c>
      <c r="F443" s="144" t="str">
        <f>IF('[1]Hoja de pedidos'!$D444&gt;0,'[1]Hoja de pedidos'!H444,"")</f>
        <v>CORTE</v>
      </c>
    </row>
    <row r="444" spans="1:6" x14ac:dyDescent="0.25">
      <c r="A444" s="144" t="str">
        <f>IF('[1]Hoja de pedidos'!$D445&gt;0,'[1]Hoja de pedidos'!C445,"")</f>
        <v>01-2258</v>
      </c>
      <c r="B444" s="144" t="str">
        <f>IF('[1]Hoja de pedidos'!$D445&gt;0,'[1]Hoja de pedidos'!D445,"")</f>
        <v>TMMCAR060A002</v>
      </c>
      <c r="C444" s="144" t="str">
        <f>IF('[1]Hoja de pedidos'!$D445&gt;0,'[1]Hoja de pedidos'!E445,"")</f>
        <v>DISTRIBUIDORA VALERITA, C.A.</v>
      </c>
      <c r="D444" s="144" t="str">
        <f>IF('[1]Hoja de pedidos'!$D445&gt;0,'[1]Hoja de pedidos'!F445,"")</f>
        <v>POLYPOUCH IMPRESO ANTIGRASO ESTANDAR</v>
      </c>
      <c r="E444" s="144" t="str">
        <f>IF('[1]Hoja de pedidos'!$D445&gt;0,'[1]Hoja de pedidos'!G445,"")</f>
        <v>MCL</v>
      </c>
      <c r="F444" s="144" t="str">
        <f>IF('[1]Hoja de pedidos'!$D445&gt;0,'[1]Hoja de pedidos'!H445,"")</f>
        <v>LAMINACION</v>
      </c>
    </row>
    <row r="445" spans="1:6" x14ac:dyDescent="0.25">
      <c r="A445" s="144" t="str">
        <f>IF('[1]Hoja de pedidos'!$D446&gt;0,'[1]Hoja de pedidos'!C446,"")</f>
        <v>01-2254</v>
      </c>
      <c r="B445" s="144" t="str">
        <f>IF('[1]Hoja de pedidos'!$D446&gt;0,'[1]Hoja de pedidos'!D446,"")</f>
        <v>TMAWAA060A010</v>
      </c>
      <c r="C445" s="144" t="str">
        <f>IF('[1]Hoja de pedidos'!$D446&gt;0,'[1]Hoja de pedidos'!E446,"")</f>
        <v>ALUM-WARE PRODUCTOS DE ALUMINIO C.A.</v>
      </c>
      <c r="D445" s="144" t="str">
        <f>IF('[1]Hoja de pedidos'!$D446&gt;0,'[1]Hoja de pedidos'!F446,"")</f>
        <v>POLYPOUCH IMPRESO ANTIGRASO ALUM-WARE</v>
      </c>
      <c r="E445" s="144" t="str">
        <f>IF('[1]Hoja de pedidos'!$D446&gt;0,'[1]Hoja de pedidos'!G446,"")</f>
        <v>MCL</v>
      </c>
      <c r="F445" s="144" t="str">
        <f>IF('[1]Hoja de pedidos'!$D446&gt;0,'[1]Hoja de pedidos'!H446,"")</f>
        <v>LAMINACION</v>
      </c>
    </row>
    <row r="446" spans="1:6" x14ac:dyDescent="0.25">
      <c r="A446" s="144" t="str">
        <f>IF('[1]Hoja de pedidos'!$D447&gt;0,'[1]Hoja de pedidos'!C447,"")</f>
        <v>01-2246</v>
      </c>
      <c r="B446" s="144" t="str">
        <f>IF('[1]Hoja de pedidos'!$D447&gt;0,'[1]Hoja de pedidos'!D447,"")</f>
        <v>TXPAJP040B001</v>
      </c>
      <c r="C446" s="144" t="str">
        <f>IF('[1]Hoja de pedidos'!$D447&gt;0,'[1]Hoja de pedidos'!E447,"")</f>
        <v>PEPSICO ALIMENTOS, S.C.A.</v>
      </c>
      <c r="D446" s="144" t="str">
        <f>IF('[1]Hoja de pedidos'!$D447&gt;0,'[1]Hoja de pedidos'!F447,"")</f>
        <v xml:space="preserve">LAMINACIÓN IMPRESA PAPAS JACKS POLLO 80 g </v>
      </c>
      <c r="E446" s="144" t="str">
        <f>IF('[1]Hoja de pedidos'!$D447&gt;0,'[1]Hoja de pedidos'!G447,"")</f>
        <v>CX</v>
      </c>
      <c r="F446" s="144" t="str">
        <f>IF('[1]Hoja de pedidos'!$D447&gt;0,'[1]Hoja de pedidos'!H447,"")</f>
        <v>LAMINACION</v>
      </c>
    </row>
    <row r="447" spans="1:6" x14ac:dyDescent="0.25">
      <c r="A447" s="144" t="str">
        <f>IF('[1]Hoja de pedidos'!$D448&gt;0,'[1]Hoja de pedidos'!C448,"")</f>
        <v>01-2255</v>
      </c>
      <c r="B447" s="144" t="str">
        <f>IF('[1]Hoja de pedidos'!$D448&gt;0,'[1]Hoja de pedidos'!D448,"")</f>
        <v>TMAWAA060A003</v>
      </c>
      <c r="C447" s="144" t="str">
        <f>IF('[1]Hoja de pedidos'!$D448&gt;0,'[1]Hoja de pedidos'!E448,"")</f>
        <v>ALUM-WARE PRODUCTOS DE ALUMINIO C.A.</v>
      </c>
      <c r="D447" s="144" t="str">
        <f>IF('[1]Hoja de pedidos'!$D448&gt;0,'[1]Hoja de pedidos'!F448,"")</f>
        <v>POLYPOUCH IMPRESO ANTIGRASO ALUM-WARE</v>
      </c>
      <c r="E447" s="144" t="str">
        <f>IF('[1]Hoja de pedidos'!$D448&gt;0,'[1]Hoja de pedidos'!G448,"")</f>
        <v>MCL</v>
      </c>
      <c r="F447" s="144" t="str">
        <f>IF('[1]Hoja de pedidos'!$D448&gt;0,'[1]Hoja de pedidos'!H448,"")</f>
        <v>LAMINACION</v>
      </c>
    </row>
    <row r="448" spans="1:6" x14ac:dyDescent="0.25">
      <c r="A448" s="144" t="str">
        <f>IF('[1]Hoja de pedidos'!$D449&gt;0,'[1]Hoja de pedidos'!C449,"")</f>
        <v>32-006020</v>
      </c>
      <c r="B448" s="144" t="str">
        <f>IF('[1]Hoja de pedidos'!$D449&gt;0,'[1]Hoja de pedidos'!D449,"")</f>
        <v>TMLIPR0450001</v>
      </c>
      <c r="C448" s="144" t="str">
        <f>IF('[1]Hoja de pedidos'!$D449&gt;0,'[1]Hoja de pedidos'!E449,"")</f>
        <v>LITO INNOVACIÓN 3.000, C. A.</v>
      </c>
      <c r="D448" s="144" t="str">
        <f>IF('[1]Hoja de pedidos'!$D449&gt;0,'[1]Hoja de pedidos'!F449,"")</f>
        <v>POLYPOUCH SIN IMPRESIÓN</v>
      </c>
      <c r="E448" s="144" t="str">
        <f>IF('[1]Hoja de pedidos'!$D449&gt;0,'[1]Hoja de pedidos'!G449,"")</f>
        <v>MCL</v>
      </c>
      <c r="F448" s="144" t="str">
        <f>IF('[1]Hoja de pedidos'!$D449&gt;0,'[1]Hoja de pedidos'!H449,"")</f>
        <v>LAMINACION</v>
      </c>
    </row>
    <row r="449" spans="1:6" x14ac:dyDescent="0.25">
      <c r="A449" s="144" t="str">
        <f>IF('[1]Hoja de pedidos'!$D450&gt;0,'[1]Hoja de pedidos'!C450,"")</f>
        <v>01-2256</v>
      </c>
      <c r="B449" s="144" t="str">
        <f>IF('[1]Hoja de pedidos'!$D450&gt;0,'[1]Hoja de pedidos'!D450,"")</f>
        <v>TMICPS0420001</v>
      </c>
      <c r="C449" s="144" t="str">
        <f>IF('[1]Hoja de pedidos'!$D450&gt;0,'[1]Hoja de pedidos'!E450,"")</f>
        <v>INDUSTRIAS CORPAÑAL,C.A.</v>
      </c>
      <c r="D449" s="144" t="str">
        <f>IF('[1]Hoja de pedidos'!$D450&gt;0,'[1]Hoja de pedidos'!F450,"")</f>
        <v>POLYPOUCH SILICONADO SIN IMPRESIÓN</v>
      </c>
      <c r="E449" s="144" t="str">
        <f>IF('[1]Hoja de pedidos'!$D450&gt;0,'[1]Hoja de pedidos'!G450,"")</f>
        <v>MCL</v>
      </c>
      <c r="F449" s="144" t="str">
        <f>IF('[1]Hoja de pedidos'!$D450&gt;0,'[1]Hoja de pedidos'!H450,"")</f>
        <v>LAMINACION</v>
      </c>
    </row>
    <row r="450" spans="1:6" x14ac:dyDescent="0.25">
      <c r="A450" s="144" t="str">
        <f>IF('[1]Hoja de pedidos'!$D451&gt;0,'[1]Hoja de pedidos'!C451,"")</f>
        <v>01-2243</v>
      </c>
      <c r="B450" s="144" t="str">
        <f>IF('[1]Hoja de pedidos'!$D451&gt;0,'[1]Hoja de pedidos'!D451,"")</f>
        <v>TXPADQ049B001</v>
      </c>
      <c r="C450" s="144" t="str">
        <f>IF('[1]Hoja de pedidos'!$D451&gt;0,'[1]Hoja de pedidos'!E451,"")</f>
        <v>PEPSICO ALIMENTOS, S.C.A.</v>
      </c>
      <c r="D450" s="144" t="str">
        <f>IF('[1]Hoja de pedidos'!$D451&gt;0,'[1]Hoja de pedidos'!F451,"")</f>
        <v xml:space="preserve">LAMINACIÓN IMPRESA DORITOS MEGA QUESO XXL 420 g  </v>
      </c>
      <c r="E450" s="144" t="str">
        <f>IF('[1]Hoja de pedidos'!$D451&gt;0,'[1]Hoja de pedidos'!G451,"")</f>
        <v>CX</v>
      </c>
      <c r="F450" s="144" t="str">
        <f>IF('[1]Hoja de pedidos'!$D451&gt;0,'[1]Hoja de pedidos'!H451,"")</f>
        <v>LAMINACION</v>
      </c>
    </row>
    <row r="451" spans="1:6" x14ac:dyDescent="0.25">
      <c r="A451" s="144" t="str">
        <f>IF('[1]Hoja de pedidos'!$D452&gt;0,'[1]Hoja de pedidos'!C452,"")</f>
        <v>01-2265</v>
      </c>
      <c r="B451" s="144" t="str">
        <f>IF('[1]Hoja de pedidos'!$D452&gt;0,'[1]Hoja de pedidos'!D452,"")</f>
        <v>TXPARS040A001</v>
      </c>
      <c r="C451" s="144" t="str">
        <f>IF('[1]Hoja de pedidos'!$D452&gt;0,'[1]Hoja de pedidos'!E452,"")</f>
        <v>PEPSICO ALIMENTOS, S.C.A.</v>
      </c>
      <c r="D451" s="144" t="str">
        <f>IF('[1]Hoja de pedidos'!$D452&gt;0,'[1]Hoja de pedidos'!F452,"")</f>
        <v xml:space="preserve">LAMINACIÓN IMPRESA JACKS TOSTON RUSTICO SAL 100g </v>
      </c>
      <c r="E451" s="144" t="str">
        <f>IF('[1]Hoja de pedidos'!$D452&gt;0,'[1]Hoja de pedidos'!G452,"")</f>
        <v>CX</v>
      </c>
      <c r="F451" s="144" t="str">
        <f>IF('[1]Hoja de pedidos'!$D452&gt;0,'[1]Hoja de pedidos'!H452,"")</f>
        <v>LAMINACION</v>
      </c>
    </row>
    <row r="452" spans="1:6" x14ac:dyDescent="0.25">
      <c r="A452" s="144" t="str">
        <f>IF('[1]Hoja de pedidos'!$D453&gt;0,'[1]Hoja de pedidos'!C453,"")</f>
        <v>01-2247</v>
      </c>
      <c r="B452" s="144" t="str">
        <f>IF('[1]Hoja de pedidos'!$D453&gt;0,'[1]Hoja de pedidos'!D453,"")</f>
        <v>TXPAPS040A001</v>
      </c>
      <c r="C452" s="144" t="str">
        <f>IF('[1]Hoja de pedidos'!$D453&gt;0,'[1]Hoja de pedidos'!E453,"")</f>
        <v>PEPSICO ALIMENTOS, S.C.A.</v>
      </c>
      <c r="D452" s="144" t="str">
        <f>IF('[1]Hoja de pedidos'!$D453&gt;0,'[1]Hoja de pedidos'!F453,"")</f>
        <v>LAMINACIÓN IMPRESA PEPITO ORIGINAL (SIN VITAMINA) 25g</v>
      </c>
      <c r="E452" s="144" t="str">
        <f>IF('[1]Hoja de pedidos'!$D453&gt;0,'[1]Hoja de pedidos'!G453,"")</f>
        <v>CX</v>
      </c>
      <c r="F452" s="144" t="str">
        <f>IF('[1]Hoja de pedidos'!$D453&gt;0,'[1]Hoja de pedidos'!H453,"")</f>
        <v>LAMINACION</v>
      </c>
    </row>
    <row r="453" spans="1:6" x14ac:dyDescent="0.25">
      <c r="A453" s="144" t="str">
        <f>IF('[1]Hoja de pedidos'!$D454&gt;0,'[1]Hoja de pedidos'!C454,"")</f>
        <v>01-2271</v>
      </c>
      <c r="B453" s="144" t="str">
        <f>IF('[1]Hoja de pedidos'!$D454&gt;0,'[1]Hoja de pedidos'!D454,"")</f>
        <v>TMMCAE060A004</v>
      </c>
      <c r="C453" s="144" t="str">
        <f>IF('[1]Hoja de pedidos'!$D454&gt;0,'[1]Hoja de pedidos'!E454,"")</f>
        <v>MORROCEL C.A.</v>
      </c>
      <c r="D453" s="144" t="str">
        <f>IF('[1]Hoja de pedidos'!$D454&gt;0,'[1]Hoja de pedidos'!F454,"")</f>
        <v>POLYPOUCH IMPRESO ANTIGRASO ESTANDAR</v>
      </c>
      <c r="E453" s="144" t="str">
        <f>IF('[1]Hoja de pedidos'!$D454&gt;0,'[1]Hoja de pedidos'!G454,"")</f>
        <v>MCL</v>
      </c>
      <c r="F453" s="144" t="str">
        <f>IF('[1]Hoja de pedidos'!$D454&gt;0,'[1]Hoja de pedidos'!H454,"")</f>
        <v>LAMINACION</v>
      </c>
    </row>
    <row r="454" spans="1:6" x14ac:dyDescent="0.25">
      <c r="A454" s="144" t="str">
        <f>IF('[1]Hoja de pedidos'!$D455&gt;0,'[1]Hoja de pedidos'!C455,"")</f>
        <v>01-2261</v>
      </c>
      <c r="B454" s="144" t="str">
        <f>IF('[1]Hoja de pedidos'!$D455&gt;0,'[1]Hoja de pedidos'!D455,"")</f>
        <v>TMCLPD073A001</v>
      </c>
      <c r="C454" s="144" t="str">
        <f>IF('[1]Hoja de pedidos'!$D455&gt;0,'[1]Hoja de pedidos'!E455,"")</f>
        <v>CELOVEN, C.A.</v>
      </c>
      <c r="D454" s="144" t="str">
        <f>IF('[1]Hoja de pedidos'!$D455&gt;0,'[1]Hoja de pedidos'!F455,"")</f>
        <v>POLYPOUCH SILICONADO DECOCEL 73 g</v>
      </c>
      <c r="E454" s="144" t="str">
        <f>IF('[1]Hoja de pedidos'!$D455&gt;0,'[1]Hoja de pedidos'!G455,"")</f>
        <v>MCL</v>
      </c>
      <c r="F454" s="144" t="str">
        <f>IF('[1]Hoja de pedidos'!$D455&gt;0,'[1]Hoja de pedidos'!H455,"")</f>
        <v>LAMINACION</v>
      </c>
    </row>
    <row r="455" spans="1:6" x14ac:dyDescent="0.25">
      <c r="A455" s="144" t="str">
        <f>IF('[1]Hoja de pedidos'!$D456&gt;0,'[1]Hoja de pedidos'!C456,"")</f>
        <v>01-2272</v>
      </c>
      <c r="B455" s="144" t="str">
        <f>IF('[1]Hoja de pedidos'!$D456&gt;0,'[1]Hoja de pedidos'!D456,"")</f>
        <v>TMFCPP0830001</v>
      </c>
      <c r="C455" s="144" t="str">
        <f>IF('[1]Hoja de pedidos'!$D456&gt;0,'[1]Hoja de pedidos'!E456,"")</f>
        <v>LABORATORIO FINE CHEMICALS, C.F.C., C.A.</v>
      </c>
      <c r="D455" s="144" t="str">
        <f>IF('[1]Hoja de pedidos'!$D456&gt;0,'[1]Hoja de pedidos'!F456,"")</f>
        <v>POLYPOUCH SIN IMPRESIÓN</v>
      </c>
      <c r="E455" s="144" t="str">
        <f>IF('[1]Hoja de pedidos'!$D456&gt;0,'[1]Hoja de pedidos'!G456,"")</f>
        <v>MCL</v>
      </c>
      <c r="F455" s="144" t="str">
        <f>IF('[1]Hoja de pedidos'!$D456&gt;0,'[1]Hoja de pedidos'!H456,"")</f>
        <v>LAMINACION</v>
      </c>
    </row>
    <row r="456" spans="1:6" x14ac:dyDescent="0.25">
      <c r="A456" s="144" t="str">
        <f>IF('[1]Hoja de pedidos'!$D457&gt;0,'[1]Hoja de pedidos'!C457,"")</f>
        <v>32-006014</v>
      </c>
      <c r="B456" s="144" t="str">
        <f>IF('[1]Hoja de pedidos'!$D457&gt;0,'[1]Hoja de pedidos'!D457,"")</f>
        <v>TXCOCM059A001</v>
      </c>
      <c r="C456" s="144" t="str">
        <f>IF('[1]Hoja de pedidos'!$D457&gt;0,'[1]Hoja de pedidos'!E457,"")</f>
        <v>CAFÉ ORIGEN, C.A.</v>
      </c>
      <c r="D456" s="144" t="str">
        <f>IF('[1]Hoja de pedidos'!$D457&gt;0,'[1]Hoja de pedidos'!F457,"")</f>
        <v>LAMINACION IMPRESA CAFÉ MADRID TOSTADO  MOLIDO 250 g</v>
      </c>
      <c r="E456" s="144" t="str">
        <f>IF('[1]Hoja de pedidos'!$D457&gt;0,'[1]Hoja de pedidos'!G457,"")</f>
        <v>CX</v>
      </c>
      <c r="F456" s="144" t="str">
        <f>IF('[1]Hoja de pedidos'!$D457&gt;0,'[1]Hoja de pedidos'!H457,"")</f>
        <v>LAMINACION</v>
      </c>
    </row>
    <row r="457" spans="1:6" x14ac:dyDescent="0.25">
      <c r="A457" s="144" t="str">
        <f>IF('[1]Hoja de pedidos'!$D458&gt;0,'[1]Hoja de pedidos'!C458,"")</f>
        <v>32-006016</v>
      </c>
      <c r="B457" s="144" t="str">
        <f>IF('[1]Hoja de pedidos'!$D458&gt;0,'[1]Hoja de pedidos'!D458,"")</f>
        <v>TXCOCM059A001</v>
      </c>
      <c r="C457" s="144" t="str">
        <f>IF('[1]Hoja de pedidos'!$D458&gt;0,'[1]Hoja de pedidos'!E458,"")</f>
        <v>CAFÉ ORIGEN, C.A.</v>
      </c>
      <c r="D457" s="144" t="str">
        <f>IF('[1]Hoja de pedidos'!$D458&gt;0,'[1]Hoja de pedidos'!F458,"")</f>
        <v>LAMINACION IMPRESA CAFÉ MADRID TOSTADO  MOLIDO 250 g</v>
      </c>
      <c r="E457" s="144" t="str">
        <f>IF('[1]Hoja de pedidos'!$D458&gt;0,'[1]Hoja de pedidos'!G458,"")</f>
        <v>CX</v>
      </c>
      <c r="F457" s="144" t="str">
        <f>IF('[1]Hoja de pedidos'!$D458&gt;0,'[1]Hoja de pedidos'!H458,"")</f>
        <v>LAMINACION</v>
      </c>
    </row>
    <row r="458" spans="1:6" x14ac:dyDescent="0.25">
      <c r="A458" s="144" t="str">
        <f>IF('[1]Hoja de pedidos'!$D459&gt;0,'[1]Hoja de pedidos'!C459,"")</f>
        <v>01-2242</v>
      </c>
      <c r="B458" s="144" t="str">
        <f>IF('[1]Hoja de pedidos'!$D459&gt;0,'[1]Hoja de pedidos'!D459,"")</f>
        <v>TXPADQ040A001</v>
      </c>
      <c r="C458" s="144" t="str">
        <f>IF('[1]Hoja de pedidos'!$D459&gt;0,'[1]Hoja de pedidos'!E459,"")</f>
        <v>PEPSICO ALIMENTOS, S.C.A.</v>
      </c>
      <c r="D458" s="144" t="str">
        <f>IF('[1]Hoja de pedidos'!$D459&gt;0,'[1]Hoja de pedidos'!F459,"")</f>
        <v>LAMINACIÓN IMPRESA DORITOS MEGA QUESO 150g.</v>
      </c>
      <c r="E458" s="144" t="str">
        <f>IF('[1]Hoja de pedidos'!$D459&gt;0,'[1]Hoja de pedidos'!G459,"")</f>
        <v>CX</v>
      </c>
      <c r="F458" s="144" t="str">
        <f>IF('[1]Hoja de pedidos'!$D459&gt;0,'[1]Hoja de pedidos'!H459,"")</f>
        <v>LAMINACION</v>
      </c>
    </row>
    <row r="459" spans="1:6" x14ac:dyDescent="0.25">
      <c r="A459" s="144" t="str">
        <f>IF('[1]Hoja de pedidos'!$D460&gt;0,'[1]Hoja de pedidos'!C460,"")</f>
        <v>32-006021</v>
      </c>
      <c r="B459" s="144" t="str">
        <f>IF('[1]Hoja de pedidos'!$D460&gt;0,'[1]Hoja de pedidos'!D460,"")</f>
        <v>TMRDGP207A001</v>
      </c>
      <c r="C459" s="144" t="str">
        <f>IF('[1]Hoja de pedidos'!$D460&gt;0,'[1]Hoja de pedidos'!E460,"")</f>
        <v>REDICA,  C.A.</v>
      </c>
      <c r="D459" s="144" t="str">
        <f>IF('[1]Hoja de pedidos'!$D460&gt;0,'[1]Hoja de pedidos'!F460,"")</f>
        <v>LINER MTP IMP. GARANTIA DE PUREZA</v>
      </c>
      <c r="E459" s="144" t="str">
        <f>IF('[1]Hoja de pedidos'!$D460&gt;0,'[1]Hoja de pedidos'!G460,"")</f>
        <v>CX</v>
      </c>
      <c r="F459" s="144" t="str">
        <f>IF('[1]Hoja de pedidos'!$D460&gt;0,'[1]Hoja de pedidos'!H460,"")</f>
        <v>CORTE</v>
      </c>
    </row>
    <row r="460" spans="1:6" x14ac:dyDescent="0.25">
      <c r="A460" s="144" t="str">
        <f>IF('[1]Hoja de pedidos'!$D461&gt;0,'[1]Hoja de pedidos'!C461,"")</f>
        <v>32-006022</v>
      </c>
      <c r="B460" s="144" t="str">
        <f>IF('[1]Hoja de pedidos'!$D461&gt;0,'[1]Hoja de pedidos'!D461,"")</f>
        <v>TMRDGP207A001</v>
      </c>
      <c r="C460" s="144" t="str">
        <f>IF('[1]Hoja de pedidos'!$D461&gt;0,'[1]Hoja de pedidos'!E461,"")</f>
        <v>REDICA,  C.A.</v>
      </c>
      <c r="D460" s="144" t="str">
        <f>IF('[1]Hoja de pedidos'!$D461&gt;0,'[1]Hoja de pedidos'!F461,"")</f>
        <v>LINER MTP IMP. GARANTIA DE PUREZA</v>
      </c>
      <c r="E460" s="144" t="str">
        <f>IF('[1]Hoja de pedidos'!$D461&gt;0,'[1]Hoja de pedidos'!G461,"")</f>
        <v>CX</v>
      </c>
      <c r="F460" s="144" t="str">
        <f>IF('[1]Hoja de pedidos'!$D461&gt;0,'[1]Hoja de pedidos'!H461,"")</f>
        <v>CORTE</v>
      </c>
    </row>
    <row r="461" spans="1:6" x14ac:dyDescent="0.25">
      <c r="A461" s="144" t="str">
        <f>IF('[1]Hoja de pedidos'!$D462&gt;0,'[1]Hoja de pedidos'!C462,"")</f>
        <v>01-2274</v>
      </c>
      <c r="B461" s="144" t="str">
        <f>IF('[1]Hoja de pedidos'!$D462&gt;0,'[1]Hoja de pedidos'!D462,"")</f>
        <v>TXSPDM039A001</v>
      </c>
      <c r="C461" s="144" t="str">
        <f>IF('[1]Hoja de pedidos'!$D462&gt;0,'[1]Hoja de pedidos'!E462,"")</f>
        <v>C.A. SUCESORA DE JOSE PUIG &amp; CIA</v>
      </c>
      <c r="D461" s="144" t="str">
        <f>IF('[1]Hoja de pedidos'!$D462&gt;0,'[1]Hoja de pedidos'!F462,"")</f>
        <v>LAMINACIÓN IMPRESA DELICIAS MARIA CHOCOLATE 136 g.</v>
      </c>
      <c r="E461" s="144" t="str">
        <f>IF('[1]Hoja de pedidos'!$D462&gt;0,'[1]Hoja de pedidos'!G462,"")</f>
        <v>CX</v>
      </c>
      <c r="F461" s="144" t="str">
        <f>IF('[1]Hoja de pedidos'!$D462&gt;0,'[1]Hoja de pedidos'!H462,"")</f>
        <v>LAMINACION</v>
      </c>
    </row>
    <row r="462" spans="1:6" x14ac:dyDescent="0.25">
      <c r="A462" s="144" t="str">
        <f>IF('[1]Hoja de pedidos'!$D463&gt;0,'[1]Hoja de pedidos'!C463,"")</f>
        <v>32-006017</v>
      </c>
      <c r="B462" s="144" t="str">
        <f>IF('[1]Hoja de pedidos'!$D463&gt;0,'[1]Hoja de pedidos'!D463,"")</f>
        <v>TMLFSM094A001</v>
      </c>
      <c r="C462" s="144" t="str">
        <f>IF('[1]Hoja de pedidos'!$D463&gt;0,'[1]Hoja de pedidos'!E463,"")</f>
        <v>LABORATORIOS FISA, C.A.</v>
      </c>
      <c r="D462" s="144" t="str">
        <f>IF('[1]Hoja de pedidos'!$D463&gt;0,'[1]Hoja de pedidos'!F463,"")</f>
        <v>LAMNACION IMPRESA CHAMPÚ DRENECABELLO SECO MALTRATADO 10 cm³.</v>
      </c>
      <c r="E462" s="144" t="str">
        <f>IF('[1]Hoja de pedidos'!$D463&gt;0,'[1]Hoja de pedidos'!G463,"")</f>
        <v>MCL</v>
      </c>
      <c r="F462" s="144" t="str">
        <f>IF('[1]Hoja de pedidos'!$D463&gt;0,'[1]Hoja de pedidos'!H463,"")</f>
        <v>LAMINACION</v>
      </c>
    </row>
    <row r="463" spans="1:6" x14ac:dyDescent="0.25">
      <c r="A463" s="144" t="str">
        <f>IF('[1]Hoja de pedidos'!$D464&gt;0,'[1]Hoja de pedidos'!C464,"")</f>
        <v>01-2266</v>
      </c>
      <c r="B463" s="144" t="str">
        <f>IF('[1]Hoja de pedidos'!$D464&gt;0,'[1]Hoja de pedidos'!D464,"")</f>
        <v>TXPARS040B001</v>
      </c>
      <c r="C463" s="144" t="str">
        <f>IF('[1]Hoja de pedidos'!$D464&gt;0,'[1]Hoja de pedidos'!E464,"")</f>
        <v>PEPSICO ALIMENTOS, S.C.A.</v>
      </c>
      <c r="D463" s="144" t="str">
        <f>IF('[1]Hoja de pedidos'!$D464&gt;0,'[1]Hoja de pedidos'!F464,"")</f>
        <v xml:space="preserve">LAMINACIÓN IMPRESA JACKS TOSTON RUSTICO SAL 45g </v>
      </c>
      <c r="E463" s="144" t="str">
        <f>IF('[1]Hoja de pedidos'!$D464&gt;0,'[1]Hoja de pedidos'!G464,"")</f>
        <v>CX</v>
      </c>
      <c r="F463" s="144" t="str">
        <f>IF('[1]Hoja de pedidos'!$D464&gt;0,'[1]Hoja de pedidos'!H464,"")</f>
        <v>LAMINACION</v>
      </c>
    </row>
    <row r="464" spans="1:6" x14ac:dyDescent="0.25">
      <c r="A464" s="144" t="str">
        <f>IF('[1]Hoja de pedidos'!$D465&gt;0,'[1]Hoja de pedidos'!C465,"")</f>
        <v>01-2262</v>
      </c>
      <c r="B464" s="144" t="str">
        <f>IF('[1]Hoja de pedidos'!$D465&gt;0,'[1]Hoja de pedidos'!D465,"")</f>
        <v>TXCLVP029A001</v>
      </c>
      <c r="C464" s="144" t="str">
        <f>IF('[1]Hoja de pedidos'!$D465&gt;0,'[1]Hoja de pedidos'!E465,"")</f>
        <v>CELOVEN, C.A.</v>
      </c>
      <c r="D464" s="144" t="str">
        <f>IF('[1]Hoja de pedidos'!$D465&gt;0,'[1]Hoja de pedidos'!F465,"")</f>
        <v>DECOCEL IMPRESO SOLIDO VERDE PIGMENTADO</v>
      </c>
      <c r="E464" s="144" t="str">
        <f>IF('[1]Hoja de pedidos'!$D465&gt;0,'[1]Hoja de pedidos'!G465,"")</f>
        <v>CX</v>
      </c>
      <c r="F464" s="144" t="str">
        <f>IF('[1]Hoja de pedidos'!$D465&gt;0,'[1]Hoja de pedidos'!H465,"")</f>
        <v>LAMINACION</v>
      </c>
    </row>
    <row r="465" spans="1:6" x14ac:dyDescent="0.25">
      <c r="A465" s="144" t="str">
        <f>IF('[1]Hoja de pedidos'!$D466&gt;0,'[1]Hoja de pedidos'!C466,"")</f>
        <v>01-2279</v>
      </c>
      <c r="B465" s="144" t="str">
        <f>IF('[1]Hoja de pedidos'!$D466&gt;0,'[1]Hoja de pedidos'!D466,"")</f>
        <v>TMAPAL1190010</v>
      </c>
      <c r="C465" s="144" t="str">
        <f>IF('[1]Hoja de pedidos'!$D466&gt;0,'[1]Hoja de pedidos'!E466,"")</f>
        <v>ALIMENTOS POLAR COMERCIAL, C.A.</v>
      </c>
      <c r="D465" s="144" t="str">
        <f>IF('[1]Hoja de pedidos'!$D466&gt;0,'[1]Hoja de pedidos'!F466,"")</f>
        <v>ALUMINIO LAMINADO SIN IMPRESIÓN</v>
      </c>
      <c r="E465" s="144" t="str">
        <f>IF('[1]Hoja de pedidos'!$D466&gt;0,'[1]Hoja de pedidos'!G466,"")</f>
        <v>MCL</v>
      </c>
      <c r="F465" s="144" t="str">
        <f>IF('[1]Hoja de pedidos'!$D466&gt;0,'[1]Hoja de pedidos'!H466,"")</f>
        <v>LAMINACION</v>
      </c>
    </row>
    <row r="466" spans="1:6" x14ac:dyDescent="0.25">
      <c r="A466" s="144" t="str">
        <f>IF('[1]Hoja de pedidos'!$D467&gt;0,'[1]Hoja de pedidos'!C467,"")</f>
        <v>01-2263</v>
      </c>
      <c r="B466" s="144" t="str">
        <f>IF('[1]Hoja de pedidos'!$D467&gt;0,'[1]Hoja de pedidos'!D467,"")</f>
        <v>TMCLVP089A001</v>
      </c>
      <c r="C466" s="144" t="str">
        <f>IF('[1]Hoja de pedidos'!$D467&gt;0,'[1]Hoja de pedidos'!E467,"")</f>
        <v>CELOVEN, C.A.</v>
      </c>
      <c r="D466" s="144" t="str">
        <f>IF('[1]Hoja de pedidos'!$D467&gt;0,'[1]Hoja de pedidos'!F467,"")</f>
        <v>LAMINACION IMPRESA DECOCEL SOLIDO VERDE PIGMENTADO</v>
      </c>
      <c r="E466" s="144" t="str">
        <f>IF('[1]Hoja de pedidos'!$D467&gt;0,'[1]Hoja de pedidos'!G467,"")</f>
        <v>MCL</v>
      </c>
      <c r="F466" s="144" t="str">
        <f>IF('[1]Hoja de pedidos'!$D467&gt;0,'[1]Hoja de pedidos'!H467,"")</f>
        <v>CORTE</v>
      </c>
    </row>
    <row r="467" spans="1:6" x14ac:dyDescent="0.25">
      <c r="A467" s="144" t="str">
        <f>IF('[1]Hoja de pedidos'!$D468&gt;0,'[1]Hoja de pedidos'!C468,"")</f>
        <v>01-2285</v>
      </c>
      <c r="B467" s="144" t="str">
        <f>IF('[1]Hoja de pedidos'!$D468&gt;0,'[1]Hoja de pedidos'!D468,"")</f>
        <v>TXPAPS040A001</v>
      </c>
      <c r="C467" s="144" t="str">
        <f>IF('[1]Hoja de pedidos'!$D468&gt;0,'[1]Hoja de pedidos'!E468,"")</f>
        <v>PEPSICO ALIMENTOS, S.C.A.</v>
      </c>
      <c r="D467" s="144" t="str">
        <f>IF('[1]Hoja de pedidos'!$D468&gt;0,'[1]Hoja de pedidos'!F468,"")</f>
        <v>LAMINACIÓN IMPRESA PEPITO ORIGINAL (SIN VITAMINA) 25g</v>
      </c>
      <c r="E467" s="144" t="str">
        <f>IF('[1]Hoja de pedidos'!$D468&gt;0,'[1]Hoja de pedidos'!G468,"")</f>
        <v>CX</v>
      </c>
      <c r="F467" s="144" t="str">
        <f>IF('[1]Hoja de pedidos'!$D468&gt;0,'[1]Hoja de pedidos'!H468,"")</f>
        <v>LAMINACION</v>
      </c>
    </row>
    <row r="468" spans="1:6" x14ac:dyDescent="0.25">
      <c r="A468" s="144" t="str">
        <f>IF('[1]Hoja de pedidos'!$D469&gt;0,'[1]Hoja de pedidos'!C469,"")</f>
        <v>01-2280</v>
      </c>
      <c r="B468" s="144" t="str">
        <f>IF('[1]Hoja de pedidos'!$D469&gt;0,'[1]Hoja de pedidos'!D469,"")</f>
        <v>TXSPMM048B002</v>
      </c>
      <c r="C468" s="144" t="str">
        <f>IF('[1]Hoja de pedidos'!$D469&gt;0,'[1]Hoja de pedidos'!E469,"")</f>
        <v>C.A. SUCESORA DE JOSE PUIG &amp; CIA</v>
      </c>
      <c r="D468" s="144" t="str">
        <f>IF('[1]Hoja de pedidos'!$D469&gt;0,'[1]Hoja de pedidos'!F469,"")</f>
        <v>LAMINACIÓN IMPRESA MINI MARÍA 200 g</v>
      </c>
      <c r="E468" s="144" t="str">
        <f>IF('[1]Hoja de pedidos'!$D469&gt;0,'[1]Hoja de pedidos'!G469,"")</f>
        <v>CX</v>
      </c>
      <c r="F468" s="144" t="str">
        <f>IF('[1]Hoja de pedidos'!$D469&gt;0,'[1]Hoja de pedidos'!H469,"")</f>
        <v>LAMINACION</v>
      </c>
    </row>
    <row r="469" spans="1:6" x14ac:dyDescent="0.25">
      <c r="A469" s="144" t="str">
        <f>IF('[1]Hoja de pedidos'!$D470&gt;0,'[1]Hoja de pedidos'!C470,"")</f>
        <v>01-2273</v>
      </c>
      <c r="B469" s="144" t="str">
        <f>IF('[1]Hoja de pedidos'!$D470&gt;0,'[1]Hoja de pedidos'!D470,"")</f>
        <v xml:space="preserve">TXSPDM039B002 </v>
      </c>
      <c r="C469" s="144" t="str">
        <f>IF('[1]Hoja de pedidos'!$D470&gt;0,'[1]Hoja de pedidos'!E470,"")</f>
        <v>C.A. SUCESORA DE JOSE PUIG &amp; CIA</v>
      </c>
      <c r="D469" s="144" t="str">
        <f>IF('[1]Hoja de pedidos'!$D470&gt;0,'[1]Hoja de pedidos'!F470,"")</f>
        <v>LAMINACIÓN IMPRESA DELICIAS MARIA CHOCOLATE 34 g.</v>
      </c>
      <c r="E469" s="144" t="str">
        <f>IF('[1]Hoja de pedidos'!$D470&gt;0,'[1]Hoja de pedidos'!G470,"")</f>
        <v>CX</v>
      </c>
      <c r="F469" s="144" t="str">
        <f>IF('[1]Hoja de pedidos'!$D470&gt;0,'[1]Hoja de pedidos'!H470,"")</f>
        <v>LAMINACION</v>
      </c>
    </row>
    <row r="470" spans="1:6" x14ac:dyDescent="0.25">
      <c r="A470" s="144" t="str">
        <f>IF('[1]Hoja de pedidos'!$D471&gt;0,'[1]Hoja de pedidos'!C471,"")</f>
        <v>01-2287</v>
      </c>
      <c r="B470" s="144" t="str">
        <f>IF('[1]Hoja de pedidos'!$D471&gt;0,'[1]Hoja de pedidos'!D471,"")</f>
        <v>TXPAPS049A001</v>
      </c>
      <c r="C470" s="144" t="str">
        <f>IF('[1]Hoja de pedidos'!$D471&gt;0,'[1]Hoja de pedidos'!E471,"")</f>
        <v>PEPSICO ALIMENTOS, S.C.A.</v>
      </c>
      <c r="D470" s="144" t="str">
        <f>IF('[1]Hoja de pedidos'!$D471&gt;0,'[1]Hoja de pedidos'!F471,"")</f>
        <v>LAMINACION IMPRESA PEPITO ORIGINAL XXL (SIN VATAMINA)180g</v>
      </c>
      <c r="E470" s="144" t="str">
        <f>IF('[1]Hoja de pedidos'!$D471&gt;0,'[1]Hoja de pedidos'!G471,"")</f>
        <v>CX</v>
      </c>
      <c r="F470" s="144" t="str">
        <f>IF('[1]Hoja de pedidos'!$D471&gt;0,'[1]Hoja de pedidos'!H471,"")</f>
        <v>LAMINACION</v>
      </c>
    </row>
    <row r="471" spans="1:6" x14ac:dyDescent="0.25">
      <c r="A471" s="144" t="str">
        <f>IF('[1]Hoja de pedidos'!$D472&gt;0,'[1]Hoja de pedidos'!C472,"")</f>
        <v>01-2275</v>
      </c>
      <c r="B471" s="144" t="str">
        <f>IF('[1]Hoja de pedidos'!$D472&gt;0,'[1]Hoja de pedidos'!D472,"")</f>
        <v>TMIBPS0520001</v>
      </c>
      <c r="C471" s="144" t="str">
        <f>IF('[1]Hoja de pedidos'!$D472&gt;0,'[1]Hoja de pedidos'!E472,"")</f>
        <v>INDUSTRIAS BIOPAPEL C.A.</v>
      </c>
      <c r="D471" s="144" t="str">
        <f>IF('[1]Hoja de pedidos'!$D472&gt;0,'[1]Hoja de pedidos'!F472,"")</f>
        <v>POLY POUCH SILICONIZADO SIN IMPRESIÓN</v>
      </c>
      <c r="E471" s="144" t="str">
        <f>IF('[1]Hoja de pedidos'!$D472&gt;0,'[1]Hoja de pedidos'!G472,"")</f>
        <v>MCL</v>
      </c>
      <c r="F471" s="144" t="str">
        <f>IF('[1]Hoja de pedidos'!$D472&gt;0,'[1]Hoja de pedidos'!H472,"")</f>
        <v>LAMINACION</v>
      </c>
    </row>
    <row r="472" spans="1:6" x14ac:dyDescent="0.25">
      <c r="A472" s="144" t="str">
        <f>IF('[1]Hoja de pedidos'!$D473&gt;0,'[1]Hoja de pedidos'!C473,"")</f>
        <v>32-006024</v>
      </c>
      <c r="B472" s="144" t="str">
        <f>IF('[1]Hoja de pedidos'!$D473&gt;0,'[1]Hoja de pedidos'!D473,"")</f>
        <v>TXIKCA092A001</v>
      </c>
      <c r="C472" s="144" t="str">
        <f>IF('[1]Hoja de pedidos'!$D473&gt;0,'[1]Hoja de pedidos'!E473,"")</f>
        <v>INDUSTRIAS KEL, C.A</v>
      </c>
      <c r="D472" s="144" t="str">
        <f>IF('[1]Hoja de pedidos'!$D473&gt;0,'[1]Hoja de pedidos'!F473,"")</f>
        <v>LAMINACION IMPRESA CREMA DE ARROZ KEL 450g</v>
      </c>
      <c r="E472" s="144" t="str">
        <f>IF('[1]Hoja de pedidos'!$D473&gt;0,'[1]Hoja de pedidos'!G473,"")</f>
        <v>CX</v>
      </c>
      <c r="F472" s="144" t="str">
        <f>IF('[1]Hoja de pedidos'!$D473&gt;0,'[1]Hoja de pedidos'!H473,"")</f>
        <v>LAMINACION</v>
      </c>
    </row>
    <row r="473" spans="1:6" x14ac:dyDescent="0.25">
      <c r="A473" s="144" t="str">
        <f>IF('[1]Hoja de pedidos'!$D474&gt;0,'[1]Hoja de pedidos'!C474,"")</f>
        <v>01-2292</v>
      </c>
      <c r="B473" s="144" t="str">
        <f>IF('[1]Hoja de pedidos'!$D474&gt;0,'[1]Hoja de pedidos'!D474,"")</f>
        <v>TMTTGP207A001</v>
      </c>
      <c r="C473" s="144" t="str">
        <f>IF('[1]Hoja de pedidos'!$D474&gt;0,'[1]Hoja de pedidos'!E474,"")</f>
        <v xml:space="preserve">INDUSTRIAS DE TAPAS TAIME, C.A </v>
      </c>
      <c r="D473" s="144" t="str">
        <f>IF('[1]Hoja de pedidos'!$D474&gt;0,'[1]Hoja de pedidos'!F474,"")</f>
        <v>LINER MTP IMP. GARANTIA DE PUREZA</v>
      </c>
      <c r="E473" s="144" t="str">
        <f>IF('[1]Hoja de pedidos'!$D474&gt;0,'[1]Hoja de pedidos'!G474,"")</f>
        <v>MCL</v>
      </c>
      <c r="F473" s="144" t="str">
        <f>IF('[1]Hoja de pedidos'!$D474&gt;0,'[1]Hoja de pedidos'!H474,"")</f>
        <v>LAMINACION</v>
      </c>
    </row>
    <row r="474" spans="1:6" x14ac:dyDescent="0.25">
      <c r="A474" s="144" t="str">
        <f>IF('[1]Hoja de pedidos'!$D475&gt;0,'[1]Hoja de pedidos'!C475,"")</f>
        <v>01-2290</v>
      </c>
      <c r="B474" s="144" t="str">
        <f>IF('[1]Hoja de pedidos'!$D475&gt;0,'[1]Hoja de pedidos'!D475,"")</f>
        <v>TMSSAL1190110</v>
      </c>
      <c r="C474" s="144" t="str">
        <f>IF('[1]Hoja de pedidos'!$D475&gt;0,'[1]Hoja de pedidos'!E475,"")</f>
        <v>ETIQUETAS SOL SIL C.A</v>
      </c>
      <c r="D474" s="144" t="str">
        <f>IF('[1]Hoja de pedidos'!$D475&gt;0,'[1]Hoja de pedidos'!F475,"")</f>
        <v>ALUMINIO LAMINADO SIN IMPRESIÓN</v>
      </c>
      <c r="E474" s="144" t="str">
        <f>IF('[1]Hoja de pedidos'!$D475&gt;0,'[1]Hoja de pedidos'!G475,"")</f>
        <v>MCL</v>
      </c>
      <c r="F474" s="144" t="str">
        <f>IF('[1]Hoja de pedidos'!$D475&gt;0,'[1]Hoja de pedidos'!H475,"")</f>
        <v>CORTE</v>
      </c>
    </row>
    <row r="475" spans="1:6" x14ac:dyDescent="0.25">
      <c r="A475" s="144" t="str">
        <f>IF('[1]Hoja de pedidos'!$D476&gt;0,'[1]Hoja de pedidos'!C476,"")</f>
        <v>01-2291</v>
      </c>
      <c r="B475" s="144" t="str">
        <f>IF('[1]Hoja de pedidos'!$D476&gt;0,'[1]Hoja de pedidos'!D476,"")</f>
        <v>TMMCAE060A004</v>
      </c>
      <c r="C475" s="144" t="str">
        <f>IF('[1]Hoja de pedidos'!$D476&gt;0,'[1]Hoja de pedidos'!E476,"")</f>
        <v>PROVANPLAST, C.A.</v>
      </c>
      <c r="D475" s="144" t="str">
        <f>IF('[1]Hoja de pedidos'!$D476&gt;0,'[1]Hoja de pedidos'!F476,"")</f>
        <v>POLYPOUCH IMPRESO ANTIGRASO ESTANDAR</v>
      </c>
      <c r="E475" s="144" t="str">
        <f>IF('[1]Hoja de pedidos'!$D476&gt;0,'[1]Hoja de pedidos'!G476,"")</f>
        <v>MCL</v>
      </c>
      <c r="F475" s="144" t="str">
        <f>IF('[1]Hoja de pedidos'!$D476&gt;0,'[1]Hoja de pedidos'!H476,"")</f>
        <v>LAMINACION</v>
      </c>
    </row>
    <row r="476" spans="1:6" x14ac:dyDescent="0.25">
      <c r="A476" s="144" t="str">
        <f>IF('[1]Hoja de pedidos'!$D477&gt;0,'[1]Hoja de pedidos'!C477,"")</f>
        <v>01-2292</v>
      </c>
      <c r="B476" s="144" t="str">
        <f>IF('[1]Hoja de pedidos'!$D477&gt;0,'[1]Hoja de pedidos'!D477,"")</f>
        <v>TMTTGP207A001</v>
      </c>
      <c r="C476" s="144" t="str">
        <f>IF('[1]Hoja de pedidos'!$D477&gt;0,'[1]Hoja de pedidos'!E477,"")</f>
        <v xml:space="preserve">INDUSTRIAS DE TAPAS TAIME, C.A </v>
      </c>
      <c r="D476" s="144" t="str">
        <f>IF('[1]Hoja de pedidos'!$D477&gt;0,'[1]Hoja de pedidos'!F477,"")</f>
        <v>LINER MTP IMP. GARANTIA DE PUREZA</v>
      </c>
      <c r="E476" s="144" t="str">
        <f>IF('[1]Hoja de pedidos'!$D477&gt;0,'[1]Hoja de pedidos'!G477,"")</f>
        <v>MCL</v>
      </c>
      <c r="F476" s="144" t="str">
        <f>IF('[1]Hoja de pedidos'!$D477&gt;0,'[1]Hoja de pedidos'!H477,"")</f>
        <v>LAMINACION</v>
      </c>
    </row>
    <row r="477" spans="1:6" x14ac:dyDescent="0.25">
      <c r="A477" s="144" t="str">
        <f>IF('[1]Hoja de pedidos'!$D478&gt;0,'[1]Hoja de pedidos'!C478,"")</f>
        <v>01-2286</v>
      </c>
      <c r="B477" s="144" t="str">
        <f>IF('[1]Hoja de pedidos'!$D478&gt;0,'[1]Hoja de pedidos'!D478,"")</f>
        <v>TXPAPS040B001</v>
      </c>
      <c r="C477" s="144" t="str">
        <f>IF('[1]Hoja de pedidos'!$D478&gt;0,'[1]Hoja de pedidos'!E478,"")</f>
        <v>PEPSICO ALIMENTOS, S.C.A.</v>
      </c>
      <c r="D477" s="144" t="str">
        <f>IF('[1]Hoja de pedidos'!$D478&gt;0,'[1]Hoja de pedidos'!F478,"")</f>
        <v>LAMINACIÓN IMPRESA PEPITO ORIGINAL (SIN VITAMINA) 80g</v>
      </c>
      <c r="E477" s="144" t="str">
        <f>IF('[1]Hoja de pedidos'!$D478&gt;0,'[1]Hoja de pedidos'!G478,"")</f>
        <v>CX</v>
      </c>
      <c r="F477" s="144" t="str">
        <f>IF('[1]Hoja de pedidos'!$D478&gt;0,'[1]Hoja de pedidos'!H478,"")</f>
        <v>LAMINACION</v>
      </c>
    </row>
    <row r="478" spans="1:6" x14ac:dyDescent="0.25">
      <c r="A478" s="144" t="str">
        <f>IF('[1]Hoja de pedidos'!$D479&gt;0,'[1]Hoja de pedidos'!C479,"")</f>
        <v>01-2284</v>
      </c>
      <c r="B478" s="144" t="str">
        <f>IF('[1]Hoja de pedidos'!$D479&gt;0,'[1]Hoja de pedidos'!D479,"")</f>
        <v>TXPAJP040B001</v>
      </c>
      <c r="C478" s="144" t="str">
        <f>IF('[1]Hoja de pedidos'!$D479&gt;0,'[1]Hoja de pedidos'!E479,"")</f>
        <v>PEPSICO ALIMENTOS, S.C.A.</v>
      </c>
      <c r="D478" s="144" t="str">
        <f>IF('[1]Hoja de pedidos'!$D479&gt;0,'[1]Hoja de pedidos'!F479,"")</f>
        <v xml:space="preserve">LAMINACIÓN IMPRESA PAPAS JACKS POLLO 80 g </v>
      </c>
      <c r="E478" s="144" t="str">
        <f>IF('[1]Hoja de pedidos'!$D479&gt;0,'[1]Hoja de pedidos'!G479,"")</f>
        <v>CX</v>
      </c>
      <c r="F478" s="144" t="str">
        <f>IF('[1]Hoja de pedidos'!$D479&gt;0,'[1]Hoja de pedidos'!H479,"")</f>
        <v>LAMINACION</v>
      </c>
    </row>
    <row r="479" spans="1:6" x14ac:dyDescent="0.25">
      <c r="A479" s="144" t="str">
        <f>IF('[1]Hoja de pedidos'!$D480&gt;0,'[1]Hoja de pedidos'!C480,"")</f>
        <v>01-2260</v>
      </c>
      <c r="B479" s="144" t="str">
        <f>IF('[1]Hoja de pedidos'!$D480&gt;0,'[1]Hoja de pedidos'!D480,"")</f>
        <v>TMAKRC079A001</v>
      </c>
      <c r="C479" s="144" t="str">
        <f>IF('[1]Hoja de pedidos'!$D480&gt;0,'[1]Hoja de pedidos'!E480,"")</f>
        <v>AGROPECUARIA KIANA, C.A.</v>
      </c>
      <c r="D479" s="144" t="str">
        <f>IF('[1]Hoja de pedidos'!$D480&gt;0,'[1]Hoja de pedidos'!F480,"")</f>
        <v>LAMINACIÓN IMPRESA RICO CEREAL ARROZ 500g.</v>
      </c>
      <c r="E479" s="144" t="str">
        <f>IF('[1]Hoja de pedidos'!$D480&gt;0,'[1]Hoja de pedidos'!G480,"")</f>
        <v>CX</v>
      </c>
      <c r="F479" s="144" t="str">
        <f>IF('[1]Hoja de pedidos'!$D480&gt;0,'[1]Hoja de pedidos'!H480,"")</f>
        <v>LAMINACION</v>
      </c>
    </row>
    <row r="480" spans="1:6" x14ac:dyDescent="0.25">
      <c r="A480" s="144" t="str">
        <f>IF('[1]Hoja de pedidos'!$D481&gt;0,'[1]Hoja de pedidos'!C481,"")</f>
        <v>01-2281</v>
      </c>
      <c r="B480" s="144" t="str">
        <f>IF('[1]Hoja de pedidos'!$D481&gt;0,'[1]Hoja de pedidos'!D481,"")</f>
        <v>TXPACT040B001</v>
      </c>
      <c r="C480" s="144" t="str">
        <f>IF('[1]Hoja de pedidos'!$D481&gt;0,'[1]Hoja de pedidos'!E481,"")</f>
        <v>PEPSICO ALIMENTOS, S.C.A.</v>
      </c>
      <c r="D480" s="144" t="str">
        <f>IF('[1]Hoja de pedidos'!$D481&gt;0,'[1]Hoja de pedidos'!F481,"")</f>
        <v>LAMINACION IMPRESA CHEESE TRIS 54g</v>
      </c>
      <c r="E480" s="144" t="str">
        <f>IF('[1]Hoja de pedidos'!$D481&gt;0,'[1]Hoja de pedidos'!G481,"")</f>
        <v>CX</v>
      </c>
      <c r="F480" s="144" t="str">
        <f>IF('[1]Hoja de pedidos'!$D481&gt;0,'[1]Hoja de pedidos'!H481,"")</f>
        <v>LAMINACION</v>
      </c>
    </row>
    <row r="481" spans="1:6" x14ac:dyDescent="0.25">
      <c r="A481" s="144" t="str">
        <f>IF('[1]Hoja de pedidos'!$D482&gt;0,'[1]Hoja de pedidos'!C482,"")</f>
        <v>01-2294</v>
      </c>
      <c r="B481" s="144" t="str">
        <f>IF('[1]Hoja de pedidos'!$D482&gt;0,'[1]Hoja de pedidos'!D482,"")</f>
        <v>TXPCPF023C001</v>
      </c>
      <c r="C481" s="144" t="str">
        <f>IF('[1]Hoja de pedidos'!$D482&gt;0,'[1]Hoja de pedidos'!E482,"")</f>
        <v xml:space="preserve">PEPSI-COLA VENEZUELA, C.A. </v>
      </c>
      <c r="D481" s="144" t="str">
        <f>IF('[1]Hoja de pedidos'!$D482&gt;0,'[1]Hoja de pedidos'!F482,"")</f>
        <v>ETIQUETA IMPRESA PEPSI  FREE 2 L</v>
      </c>
      <c r="E481" s="144" t="str">
        <f>IF('[1]Hoja de pedidos'!$D482&gt;0,'[1]Hoja de pedidos'!G482,"")</f>
        <v>CX</v>
      </c>
      <c r="F481" s="144" t="str">
        <f>IF('[1]Hoja de pedidos'!$D482&gt;0,'[1]Hoja de pedidos'!H482,"")</f>
        <v>CORTE</v>
      </c>
    </row>
    <row r="482" spans="1:6" x14ac:dyDescent="0.25">
      <c r="A482" s="144" t="str">
        <f>IF('[1]Hoja de pedidos'!$D483&gt;0,'[1]Hoja de pedidos'!C483,"")</f>
        <v>01-2295</v>
      </c>
      <c r="B482" s="144" t="str">
        <f>IF('[1]Hoja de pedidos'!$D483&gt;0,'[1]Hoja de pedidos'!D483,"")</f>
        <v>TXPCPF023B001</v>
      </c>
      <c r="C482" s="144" t="str">
        <f>IF('[1]Hoja de pedidos'!$D483&gt;0,'[1]Hoja de pedidos'!E483,"")</f>
        <v xml:space="preserve">PEPSI-COLA VENEZUELA, C.A. </v>
      </c>
      <c r="D482" s="144" t="str">
        <f>IF('[1]Hoja de pedidos'!$D483&gt;0,'[1]Hoja de pedidos'!F483,"")</f>
        <v>ETIQUETA IMPRESA PEPSI  FREE 1,5 L</v>
      </c>
      <c r="E482" s="144" t="str">
        <f>IF('[1]Hoja de pedidos'!$D483&gt;0,'[1]Hoja de pedidos'!G483,"")</f>
        <v>CX</v>
      </c>
      <c r="F482" s="144" t="str">
        <f>IF('[1]Hoja de pedidos'!$D483&gt;0,'[1]Hoja de pedidos'!H483,"")</f>
        <v>CORTE</v>
      </c>
    </row>
    <row r="483" spans="1:6" x14ac:dyDescent="0.25">
      <c r="A483" s="144" t="str">
        <f>IF('[1]Hoja de pedidos'!$D484&gt;0,'[1]Hoja de pedidos'!C484,"")</f>
        <v>01-2296</v>
      </c>
      <c r="B483" s="144" t="str">
        <f>IF('[1]Hoja de pedidos'!$D484&gt;0,'[1]Hoja de pedidos'!D484,"")</f>
        <v>TXPCPF023B001</v>
      </c>
      <c r="C483" s="144" t="str">
        <f>IF('[1]Hoja de pedidos'!$D484&gt;0,'[1]Hoja de pedidos'!E484,"")</f>
        <v xml:space="preserve">PEPSI-COLA VENEZUELA, C.A. </v>
      </c>
      <c r="D483" s="144" t="str">
        <f>IF('[1]Hoja de pedidos'!$D484&gt;0,'[1]Hoja de pedidos'!F484,"")</f>
        <v>ETIQUETA IMPRESA PEPSI  FREE 1,5 L</v>
      </c>
      <c r="E483" s="144" t="str">
        <f>IF('[1]Hoja de pedidos'!$D484&gt;0,'[1]Hoja de pedidos'!G484,"")</f>
        <v>CX</v>
      </c>
      <c r="F483" s="144" t="str">
        <f>IF('[1]Hoja de pedidos'!$D484&gt;0,'[1]Hoja de pedidos'!H484,"")</f>
        <v>CORTE</v>
      </c>
    </row>
    <row r="484" spans="1:6" x14ac:dyDescent="0.25">
      <c r="A484" s="144" t="str">
        <f>IF('[1]Hoja de pedidos'!$D485&gt;0,'[1]Hoja de pedidos'!C485,"")</f>
        <v>32-006025</v>
      </c>
      <c r="B484" s="144" t="str">
        <f>IF('[1]Hoja de pedidos'!$D485&gt;0,'[1]Hoja de pedidos'!D485,"")</f>
        <v>TXCOCM059A001</v>
      </c>
      <c r="C484" s="144" t="str">
        <f>IF('[1]Hoja de pedidos'!$D485&gt;0,'[1]Hoja de pedidos'!E485,"")</f>
        <v>CAFÉ ORIGEN, C.A.</v>
      </c>
      <c r="D484" s="144" t="str">
        <f>IF('[1]Hoja de pedidos'!$D485&gt;0,'[1]Hoja de pedidos'!F485,"")</f>
        <v>LAMINACION IMPRESA CAFÉ MADRID TOSTADO  MOLIDO 250 g</v>
      </c>
      <c r="E484" s="144" t="str">
        <f>IF('[1]Hoja de pedidos'!$D485&gt;0,'[1]Hoja de pedidos'!G485,"")</f>
        <v>CX</v>
      </c>
      <c r="F484" s="144" t="str">
        <f>IF('[1]Hoja de pedidos'!$D485&gt;0,'[1]Hoja de pedidos'!H485,"")</f>
        <v>LAMINACION</v>
      </c>
    </row>
    <row r="485" spans="1:6" x14ac:dyDescent="0.25">
      <c r="A485" s="144" t="str">
        <f>IF('[1]Hoja de pedidos'!$D486&gt;0,'[1]Hoja de pedidos'!C486,"")</f>
        <v>32-006007</v>
      </c>
      <c r="B485" s="144" t="str">
        <f>IF('[1]Hoja de pedidos'!$D486&gt;0,'[1]Hoja de pedidos'!D486,"")</f>
        <v>TXUABF025A001</v>
      </c>
      <c r="C485" s="144" t="str">
        <f>IF('[1]Hoja de pedidos'!$D486&gt;0,'[1]Hoja de pedidos'!E486,"")</f>
        <v>UNILEVER  ANDINA  VENEZUELA, S.A.</v>
      </c>
      <c r="D485" s="144" t="str">
        <f>IF('[1]Hoja de pedidos'!$D486&gt;0,'[1]Hoja de pedidos'!F486,"")</f>
        <v>ENVOLTORIO IMPRESO HELADOS BOM-BOM FRESA 66 cm³</v>
      </c>
      <c r="E485" s="144" t="str">
        <f>IF('[1]Hoja de pedidos'!$D486&gt;0,'[1]Hoja de pedidos'!G486,"")</f>
        <v>CX</v>
      </c>
      <c r="F485" s="144" t="str">
        <f>IF('[1]Hoja de pedidos'!$D486&gt;0,'[1]Hoja de pedidos'!H486,"")</f>
        <v>CORTE</v>
      </c>
    </row>
    <row r="486" spans="1:6" x14ac:dyDescent="0.25">
      <c r="A486" s="144" t="str">
        <f>IF('[1]Hoja de pedidos'!$D487&gt;0,'[1]Hoja de pedidos'!C487,"")</f>
        <v>01-2289</v>
      </c>
      <c r="B486" s="144" t="str">
        <f>IF('[1]Hoja de pedidos'!$D487&gt;0,'[1]Hoja de pedidos'!D487,"")</f>
        <v>TMCPLU2400001</v>
      </c>
      <c r="C486" s="144" t="str">
        <f>IF('[1]Hoja de pedidos'!$D487&gt;0,'[1]Hoja de pedidos'!E487,"")</f>
        <v>CORPORACION ORIENTAL DEL PLASTICO, C.A. (CORPLAST</v>
      </c>
      <c r="D486" s="144" t="str">
        <f>IF('[1]Hoja de pedidos'!$D487&gt;0,'[1]Hoja de pedidos'!F487,"")</f>
        <v>LAMINACION LINER INDUCCION UNIVERSAL SIN IMPRESIÓN</v>
      </c>
      <c r="E486" s="144" t="str">
        <f>IF('[1]Hoja de pedidos'!$D487&gt;0,'[1]Hoja de pedidos'!G487,"")</f>
        <v>MCL</v>
      </c>
      <c r="F486" s="144" t="str">
        <f>IF('[1]Hoja de pedidos'!$D487&gt;0,'[1]Hoja de pedidos'!H487,"")</f>
        <v>CORTE</v>
      </c>
    </row>
    <row r="487" spans="1:6" x14ac:dyDescent="0.25">
      <c r="A487" s="144" t="str">
        <f>IF('[1]Hoja de pedidos'!$D488&gt;0,'[1]Hoja de pedidos'!C488,"")</f>
        <v>01-2303</v>
      </c>
      <c r="B487" s="144" t="str">
        <f>IF('[1]Hoja de pedidos'!$D488&gt;0,'[1]Hoja de pedidos'!D488,"")</f>
        <v>TMARFS0270001</v>
      </c>
      <c r="C487" s="144" t="str">
        <f>IF('[1]Hoja de pedidos'!$D488&gt;0,'[1]Hoja de pedidos'!E488,"")</f>
        <v>AMERICAN ROOFING SERVICES LLC</v>
      </c>
      <c r="D487" s="144" t="str">
        <f>IF('[1]Hoja de pedidos'!$D488&gt;0,'[1]Hoja de pedidos'!F488,"")</f>
        <v>FILM TRANSPARENTE SILICONIZADO SIN IMPRESIÓN</v>
      </c>
      <c r="E487" s="144" t="str">
        <f>IF('[1]Hoja de pedidos'!$D488&gt;0,'[1]Hoja de pedidos'!G488,"")</f>
        <v>MCL</v>
      </c>
      <c r="F487" s="144" t="str">
        <f>IF('[1]Hoja de pedidos'!$D488&gt;0,'[1]Hoja de pedidos'!H488,"")</f>
        <v>LAMINACION</v>
      </c>
    </row>
    <row r="488" spans="1:6" x14ac:dyDescent="0.25">
      <c r="A488" s="144" t="str">
        <f>IF('[1]Hoja de pedidos'!$D489&gt;0,'[1]Hoja de pedidos'!C489,"")</f>
        <v>01-2305</v>
      </c>
      <c r="B488" s="144" t="str">
        <f>IF('[1]Hoja de pedidos'!$D489&gt;0,'[1]Hoja de pedidos'!D489,"")</f>
        <v>TMMCGP212A001</v>
      </c>
      <c r="C488" s="144" t="str">
        <f>IF('[1]Hoja de pedidos'!$D489&gt;0,'[1]Hoja de pedidos'!E489,"")</f>
        <v>MORROCEL C.A.</v>
      </c>
      <c r="D488" s="144" t="str">
        <f>IF('[1]Hoja de pedidos'!$D489&gt;0,'[1]Hoja de pedidos'!F489,"")</f>
        <v>LINNER MTP  IMPRESO GARANTIA DE PUREZA</v>
      </c>
      <c r="E488" s="144" t="str">
        <f>IF('[1]Hoja de pedidos'!$D489&gt;0,'[1]Hoja de pedidos'!G489,"")</f>
        <v>MCL</v>
      </c>
      <c r="F488" s="144" t="str">
        <f>IF('[1]Hoja de pedidos'!$D489&gt;0,'[1]Hoja de pedidos'!H489,"")</f>
        <v>LAMINACION</v>
      </c>
    </row>
    <row r="489" spans="1:6" x14ac:dyDescent="0.25">
      <c r="A489" s="144" t="str">
        <f>IF('[1]Hoja de pedidos'!$D490&gt;0,'[1]Hoja de pedidos'!C490,"")</f>
        <v>01-2304</v>
      </c>
      <c r="B489" s="144" t="str">
        <f>IF('[1]Hoja de pedidos'!$D490&gt;0,'[1]Hoja de pedidos'!D490,"")</f>
        <v>TMEDFS0270001</v>
      </c>
      <c r="C489" s="144" t="str">
        <f>IF('[1]Hoja de pedidos'!$D490&gt;0,'[1]Hoja de pedidos'!E490,"")</f>
        <v>FABRICA DE PRODUCTOS IMPERMEABILIZANTES EDIL C.A.,</v>
      </c>
      <c r="D489" s="144" t="str">
        <f>IF('[1]Hoja de pedidos'!$D490&gt;0,'[1]Hoja de pedidos'!F490,"")</f>
        <v>FILM TRANSPARENTE SILICONIZADO SIN IMPRESIÓN</v>
      </c>
      <c r="E489" s="144" t="str">
        <f>IF('[1]Hoja de pedidos'!$D490&gt;0,'[1]Hoja de pedidos'!G490,"")</f>
        <v>MCL</v>
      </c>
      <c r="F489" s="144" t="str">
        <f>IF('[1]Hoja de pedidos'!$D490&gt;0,'[1]Hoja de pedidos'!H490,"")</f>
        <v>LAMINACION</v>
      </c>
    </row>
    <row r="490" spans="1:6" x14ac:dyDescent="0.25">
      <c r="A490" s="144" t="str">
        <f>IF('[1]Hoja de pedidos'!$D491&gt;0,'[1]Hoja de pedidos'!C491,"")</f>
        <v>01-2298</v>
      </c>
      <c r="B490" s="144" t="str">
        <f>IF('[1]Hoja de pedidos'!$D491&gt;0,'[1]Hoja de pedidos'!D491,"")</f>
        <v>TXSPCC048B002</v>
      </c>
      <c r="C490" s="144" t="str">
        <f>IF('[1]Hoja de pedidos'!$D491&gt;0,'[1]Hoja de pedidos'!E491,"")</f>
        <v>C.A. SUCESORA DE JOSE PUIG &amp; CIA</v>
      </c>
      <c r="D490" s="144" t="str">
        <f>IF('[1]Hoja de pedidos'!$D491&gt;0,'[1]Hoja de pedidos'!F491,"")</f>
        <v>LAMINACION IMPRESA GALLETAS COOKY CHIPS 200g</v>
      </c>
      <c r="E490" s="144" t="str">
        <f>IF('[1]Hoja de pedidos'!$D491&gt;0,'[1]Hoja de pedidos'!G491,"")</f>
        <v>CX</v>
      </c>
      <c r="F490" s="144" t="str">
        <f>IF('[1]Hoja de pedidos'!$D491&gt;0,'[1]Hoja de pedidos'!H491,"")</f>
        <v>LAMINACION</v>
      </c>
    </row>
    <row r="491" spans="1:6" x14ac:dyDescent="0.25">
      <c r="A491" s="144" t="str">
        <f>IF('[1]Hoja de pedidos'!$D492&gt;0,'[1]Hoja de pedidos'!C492,"")</f>
        <v>01-2309</v>
      </c>
      <c r="B491" s="144" t="str">
        <f>IF('[1]Hoja de pedidos'!$D492&gt;0,'[1]Hoja de pedidos'!D492,"")</f>
        <v>TXSPMP042B002</v>
      </c>
      <c r="C491" s="144" t="str">
        <f>IF('[1]Hoja de pedidos'!$D492&gt;0,'[1]Hoja de pedidos'!E492,"")</f>
        <v>C.A. SUCESORA DE JOSE PUIG &amp; CIA</v>
      </c>
      <c r="D491" s="144" t="str">
        <f>IF('[1]Hoja de pedidos'!$D492&gt;0,'[1]Hoja de pedidos'!F492,"")</f>
        <v>LAMINACION IMPRESA MARIA PUIG SELECTA 168g</v>
      </c>
      <c r="E491" s="144" t="str">
        <f>IF('[1]Hoja de pedidos'!$D492&gt;0,'[1]Hoja de pedidos'!G492,"")</f>
        <v>CX</v>
      </c>
      <c r="F491" s="144" t="str">
        <f>IF('[1]Hoja de pedidos'!$D492&gt;0,'[1]Hoja de pedidos'!H492,"")</f>
        <v>LAMINACION</v>
      </c>
    </row>
    <row r="492" spans="1:6" x14ac:dyDescent="0.25">
      <c r="A492" s="144" t="str">
        <f>IF('[1]Hoja de pedidos'!$D493&gt;0,'[1]Hoja de pedidos'!C493,"")</f>
        <v>01-2299</v>
      </c>
      <c r="B492" s="144" t="str">
        <f>IF('[1]Hoja de pedidos'!$D493&gt;0,'[1]Hoja de pedidos'!D493,"")</f>
        <v>TXSPCH042B002</v>
      </c>
      <c r="C492" s="144" t="str">
        <f>IF('[1]Hoja de pedidos'!$D493&gt;0,'[1]Hoja de pedidos'!E493,"")</f>
        <v>C.A. SUCESORA DE JOSE PUIG &amp; CIA</v>
      </c>
      <c r="D492" s="144" t="str">
        <f>IF('[1]Hoja de pedidos'!$D493&gt;0,'[1]Hoja de pedidos'!F493,"")</f>
        <v>LAMINACION IMPRESA MARILU CHOCOLATE 216g</v>
      </c>
      <c r="E492" s="144" t="str">
        <f>IF('[1]Hoja de pedidos'!$D493&gt;0,'[1]Hoja de pedidos'!G493,"")</f>
        <v>MCL</v>
      </c>
      <c r="F492" s="144" t="str">
        <f>IF('[1]Hoja de pedidos'!$D493&gt;0,'[1]Hoja de pedidos'!H493,"")</f>
        <v>LAMINACION</v>
      </c>
    </row>
    <row r="493" spans="1:6" x14ac:dyDescent="0.25">
      <c r="A493" s="144" t="str">
        <f>IF('[1]Hoja de pedidos'!$D494&gt;0,'[1]Hoja de pedidos'!C494,"")</f>
        <v>01-2307</v>
      </c>
      <c r="B493" s="144" t="str">
        <f>IF('[1]Hoja de pedidos'!$D494&gt;0,'[1]Hoja de pedidos'!D494,"")</f>
        <v>TXSPEC042A001</v>
      </c>
      <c r="C493" s="144" t="str">
        <f>IF('[1]Hoja de pedidos'!$D494&gt;0,'[1]Hoja de pedidos'!E494,"")</f>
        <v>C.A. SUCESORA DE JOSE PUIG &amp; CIA</v>
      </c>
      <c r="D493" s="144" t="str">
        <f>IF('[1]Hoja de pedidos'!$D494&gt;0,'[1]Hoja de pedidos'!F494,"")</f>
        <v>LAMINACIOPN IMPRESA GALLETA ELITE CHOCOLATE 100g</v>
      </c>
      <c r="E493" s="144" t="str">
        <f>IF('[1]Hoja de pedidos'!$D494&gt;0,'[1]Hoja de pedidos'!G494,"")</f>
        <v>CX</v>
      </c>
      <c r="F493" s="144" t="str">
        <f>IF('[1]Hoja de pedidos'!$D494&gt;0,'[1]Hoja de pedidos'!H494,"")</f>
        <v>LAMINACION</v>
      </c>
    </row>
    <row r="494" spans="1:6" x14ac:dyDescent="0.25">
      <c r="A494" s="144" t="str">
        <f>IF('[1]Hoja de pedidos'!$D495&gt;0,'[1]Hoja de pedidos'!C495,"")</f>
        <v>01-2297</v>
      </c>
      <c r="B494" s="144" t="str">
        <f>IF('[1]Hoja de pedidos'!$D495&gt;0,'[1]Hoja de pedidos'!D495,"")</f>
        <v>TXSPNN048A001</v>
      </c>
      <c r="C494" s="144" t="str">
        <f>IF('[1]Hoja de pedidos'!$D495&gt;0,'[1]Hoja de pedidos'!E495,"")</f>
        <v>C.A. SUCESORA DE JOSE PUIG &amp; CIA</v>
      </c>
      <c r="D494" s="144" t="str">
        <f>IF('[1]Hoja de pedidos'!$D495&gt;0,'[1]Hoja de pedidos'!F495,"")</f>
        <v xml:space="preserve">LAMINACION IMPRESA NIC-NAC 200 g </v>
      </c>
      <c r="E494" s="144" t="str">
        <f>IF('[1]Hoja de pedidos'!$D495&gt;0,'[1]Hoja de pedidos'!G495,"")</f>
        <v>CX</v>
      </c>
      <c r="F494" s="144" t="str">
        <f>IF('[1]Hoja de pedidos'!$D495&gt;0,'[1]Hoja de pedidos'!H495,"")</f>
        <v>LAMINACION</v>
      </c>
    </row>
    <row r="495" spans="1:6" x14ac:dyDescent="0.25">
      <c r="A495" s="144" t="str">
        <f>IF('[1]Hoja de pedidos'!$D496&gt;0,'[1]Hoja de pedidos'!C496,"")</f>
        <v>32-006018</v>
      </c>
      <c r="B495" s="144" t="str">
        <f>IF('[1]Hoja de pedidos'!$D496&gt;0,'[1]Hoja de pedidos'!D496,"")</f>
        <v>TMTCAV138A001</v>
      </c>
      <c r="C495" s="144" t="str">
        <f>IF('[1]Hoja de pedidos'!$D496&gt;0,'[1]Hoja de pedidos'!E496,"")</f>
        <v>INVERSIONES TORREFACCION DEL CAFÉ, C.A</v>
      </c>
      <c r="D495" s="144" t="str">
        <f>IF('[1]Hoja de pedidos'!$D496&gt;0,'[1]Hoja de pedidos'!F496,"")</f>
        <v>LAMINACION IMPRESA CAFÉ AMANECER AL VACIO 250g</v>
      </c>
      <c r="E495" s="144" t="str">
        <f>IF('[1]Hoja de pedidos'!$D496&gt;0,'[1]Hoja de pedidos'!G496,"")</f>
        <v>MCL</v>
      </c>
      <c r="F495" s="144" t="str">
        <f>IF('[1]Hoja de pedidos'!$D496&gt;0,'[1]Hoja de pedidos'!H496,"")</f>
        <v>LAMINACION</v>
      </c>
    </row>
    <row r="496" spans="1:6" x14ac:dyDescent="0.25">
      <c r="A496" s="144" t="str">
        <f>IF('[1]Hoja de pedidos'!$D497&gt;0,'[1]Hoja de pedidos'!C497,"")</f>
        <v>01-2306</v>
      </c>
      <c r="B496" s="144" t="str">
        <f>IF('[1]Hoja de pedidos'!$D497&gt;0,'[1]Hoja de pedidos'!D497,"")</f>
        <v>TXCPPN023A001</v>
      </c>
      <c r="C496" s="144" t="str">
        <f>IF('[1]Hoja de pedidos'!$D497&gt;0,'[1]Hoja de pedidos'!E497,"")</f>
        <v>CERVECERIA POLAR,C.A.</v>
      </c>
      <c r="D496" s="144" t="str">
        <f>IF('[1]Hoja de pedidos'!$D497&gt;0,'[1]Hoja de pedidos'!F497,"")</f>
        <v xml:space="preserve">ETIQUETA  IMPRESA  MALTIN POLAR PROMO ENCIENDE TU NAVIDAD 1,5 L               </v>
      </c>
      <c r="E496" s="144" t="str">
        <f>IF('[1]Hoja de pedidos'!$D497&gt;0,'[1]Hoja de pedidos'!G497,"")</f>
        <v>CX</v>
      </c>
      <c r="F496" s="144" t="str">
        <f>IF('[1]Hoja de pedidos'!$D497&gt;0,'[1]Hoja de pedidos'!H497,"")</f>
        <v>CORTE</v>
      </c>
    </row>
    <row r="497" spans="1:6" x14ac:dyDescent="0.25">
      <c r="A497" s="144" t="str">
        <f>IF('[1]Hoja de pedidos'!$D498&gt;0,'[1]Hoja de pedidos'!C498,"")</f>
        <v>01-2300</v>
      </c>
      <c r="B497" s="144" t="str">
        <f>IF('[1]Hoja de pedidos'!$D498&gt;0,'[1]Hoja de pedidos'!D498,"")</f>
        <v>TXSPVN042B002</v>
      </c>
      <c r="C497" s="144" t="str">
        <f>IF('[1]Hoja de pedidos'!$D498&gt;0,'[1]Hoja de pedidos'!E498,"")</f>
        <v>C.A. SUCESORA DE JOSE PUIG &amp; CIA</v>
      </c>
      <c r="D497" s="144" t="str">
        <f>IF('[1]Hoja de pedidos'!$D498&gt;0,'[1]Hoja de pedidos'!F498,"")</f>
        <v>LAMINACION IMPRESA MARILU VAINILLA 216g</v>
      </c>
      <c r="E497" s="144" t="str">
        <f>IF('[1]Hoja de pedidos'!$D498&gt;0,'[1]Hoja de pedidos'!G498,"")</f>
        <v>CX</v>
      </c>
      <c r="F497" s="144" t="str">
        <f>IF('[1]Hoja de pedidos'!$D498&gt;0,'[1]Hoja de pedidos'!H498,"")</f>
        <v>LAMINACION</v>
      </c>
    </row>
    <row r="498" spans="1:6" x14ac:dyDescent="0.25">
      <c r="A498" s="144" t="str">
        <f>IF('[1]Hoja de pedidos'!$D499&gt;0,'[1]Hoja de pedidos'!C499,"")</f>
        <v>01-2310</v>
      </c>
      <c r="B498" s="144" t="str">
        <f>IF('[1]Hoja de pedidos'!$D499&gt;0,'[1]Hoja de pedidos'!D499,"")</f>
        <v xml:space="preserve">TXSPDM039B002 </v>
      </c>
      <c r="C498" s="144" t="str">
        <f>IF('[1]Hoja de pedidos'!$D499&gt;0,'[1]Hoja de pedidos'!E499,"")</f>
        <v>C.A. SUCESORA DE JOSE PUIG &amp; CIA</v>
      </c>
      <c r="D498" s="144" t="str">
        <f>IF('[1]Hoja de pedidos'!$D499&gt;0,'[1]Hoja de pedidos'!F499,"")</f>
        <v>LAMINACIÓN IMPRESA DELICIAS MARIA CHOCOLATE 34 g.</v>
      </c>
      <c r="E498" s="144" t="str">
        <f>IF('[1]Hoja de pedidos'!$D499&gt;0,'[1]Hoja de pedidos'!G499,"")</f>
        <v>CX</v>
      </c>
      <c r="F498" s="144" t="str">
        <f>IF('[1]Hoja de pedidos'!$D499&gt;0,'[1]Hoja de pedidos'!H499,"")</f>
        <v>LAMINACION</v>
      </c>
    </row>
    <row r="499" spans="1:6" x14ac:dyDescent="0.25">
      <c r="A499" s="144" t="str">
        <f>IF('[1]Hoja de pedidos'!$D500&gt;0,'[1]Hoja de pedidos'!C500,"")</f>
        <v>01-2312</v>
      </c>
      <c r="B499" s="144" t="str">
        <f>IF('[1]Hoja de pedidos'!$D500&gt;0,'[1]Hoja de pedidos'!D500,"")</f>
        <v>TXSPDM039A001</v>
      </c>
      <c r="C499" s="144" t="str">
        <f>IF('[1]Hoja de pedidos'!$D500&gt;0,'[1]Hoja de pedidos'!E500,"")</f>
        <v>C.A. SUCESORA DE JOSE PUIG &amp; CIA</v>
      </c>
      <c r="D499" s="144" t="str">
        <f>IF('[1]Hoja de pedidos'!$D500&gt;0,'[1]Hoja de pedidos'!F500,"")</f>
        <v>LAMINACIÓN IMPRESA DELICIAS MARIA CHOCOLATE 136 g.</v>
      </c>
      <c r="E499" s="144" t="str">
        <f>IF('[1]Hoja de pedidos'!$D500&gt;0,'[1]Hoja de pedidos'!G500,"")</f>
        <v>CX</v>
      </c>
      <c r="F499" s="144" t="str">
        <f>IF('[1]Hoja de pedidos'!$D500&gt;0,'[1]Hoja de pedidos'!H500,"")</f>
        <v>LAMINACION</v>
      </c>
    </row>
    <row r="500" spans="1:6" x14ac:dyDescent="0.25">
      <c r="A500" s="144" t="str">
        <f>IF('[1]Hoja de pedidos'!$D501&gt;0,'[1]Hoja de pedidos'!C501,"")</f>
        <v>01-2311</v>
      </c>
      <c r="B500" s="144" t="str">
        <f>IF('[1]Hoja de pedidos'!$D501&gt;0,'[1]Hoja de pedidos'!D501,"")</f>
        <v>TXSPKV039A002</v>
      </c>
      <c r="C500" s="144" t="str">
        <f>IF('[1]Hoja de pedidos'!$D501&gt;0,'[1]Hoja de pedidos'!E501,"")</f>
        <v>C.A. SUCESORA DE JOSE PUIG &amp; CIA</v>
      </c>
      <c r="D500" s="144" t="str">
        <f>IF('[1]Hoja de pedidos'!$D501&gt;0,'[1]Hoja de pedidos'!F501,"")</f>
        <v>LAMINACION IMPRESA KATY VAINILLA 32g</v>
      </c>
      <c r="E500" s="144" t="str">
        <f>IF('[1]Hoja de pedidos'!$D501&gt;0,'[1]Hoja de pedidos'!G501,"")</f>
        <v>CX</v>
      </c>
      <c r="F500" s="144" t="str">
        <f>IF('[1]Hoja de pedidos'!$D501&gt;0,'[1]Hoja de pedidos'!H501,"")</f>
        <v>LAMINACION</v>
      </c>
    </row>
    <row r="501" spans="1:6" x14ac:dyDescent="0.25">
      <c r="A501" s="144" t="str">
        <f>IF('[1]Hoja de pedidos'!$D502&gt;0,'[1]Hoja de pedidos'!C502,"")</f>
        <v>01-2308</v>
      </c>
      <c r="B501" s="144" t="str">
        <f>IF('[1]Hoja de pedidos'!$D502&gt;0,'[1]Hoja de pedidos'!D502,"")</f>
        <v>TXACBC040A001</v>
      </c>
      <c r="C501" s="144" t="str">
        <f>IF('[1]Hoja de pedidos'!$D502&gt;0,'[1]Hoja de pedidos'!E502,"")</f>
        <v>ALIMENTOS CHUCHES, C. A.</v>
      </c>
      <c r="D501" s="144" t="str">
        <f>IF('[1]Hoja de pedidos'!$D502&gt;0,'[1]Hoja de pedidos'!F502,"")</f>
        <v>LAMINACION IMPRESA BOLICHEESE 85 g</v>
      </c>
      <c r="E501" s="144" t="str">
        <f>IF('[1]Hoja de pedidos'!$D502&gt;0,'[1]Hoja de pedidos'!G502,"")</f>
        <v>CX</v>
      </c>
      <c r="F501" s="144" t="str">
        <f>IF('[1]Hoja de pedidos'!$D502&gt;0,'[1]Hoja de pedidos'!H502,"")</f>
        <v>LAMINACION</v>
      </c>
    </row>
    <row r="502" spans="1:6" x14ac:dyDescent="0.25">
      <c r="A502" s="144" t="str">
        <f>IF('[1]Hoja de pedidos'!$D503&gt;0,'[1]Hoja de pedidos'!C503,"")</f>
        <v>32-006029</v>
      </c>
      <c r="B502" s="144" t="str">
        <f>IF('[1]Hoja de pedidos'!$D503&gt;0,'[1]Hoja de pedidos'!D503,"")</f>
        <v>TMLVPL071B001</v>
      </c>
      <c r="C502" s="144" t="str">
        <f>IF('[1]Hoja de pedidos'!$D503&gt;0,'[1]Hoja de pedidos'!E503,"")</f>
        <v>LEVAPAN VENEZOLANA, S.A.</v>
      </c>
      <c r="D502" s="144" t="str">
        <f>IF('[1]Hoja de pedidos'!$D503&gt;0,'[1]Hoja de pedidos'!F503,"")</f>
        <v>POLYPOUCH PARAFINADO IMPRESO LEVAPAN</v>
      </c>
      <c r="E502" s="144" t="str">
        <f>IF('[1]Hoja de pedidos'!$D503&gt;0,'[1]Hoja de pedidos'!G503,"")</f>
        <v>MCL</v>
      </c>
      <c r="F502" s="144" t="str">
        <f>IF('[1]Hoja de pedidos'!$D503&gt;0,'[1]Hoja de pedidos'!H503,"")</f>
        <v>LAMINACION</v>
      </c>
    </row>
    <row r="503" spans="1:6" x14ac:dyDescent="0.25">
      <c r="A503" s="144" t="str">
        <f>IF('[1]Hoja de pedidos'!$D504&gt;0,'[1]Hoja de pedidos'!C504,"")</f>
        <v>01-2320</v>
      </c>
      <c r="B503" s="144" t="str">
        <f>IF('[1]Hoja de pedidos'!$D504&gt;0,'[1]Hoja de pedidos'!D504,"")</f>
        <v>TXPAPS040A001</v>
      </c>
      <c r="C503" s="144" t="str">
        <f>IF('[1]Hoja de pedidos'!$D504&gt;0,'[1]Hoja de pedidos'!E504,"")</f>
        <v>PEPSICO ALIMENTOS, S.C.A.</v>
      </c>
      <c r="D503" s="144" t="str">
        <f>IF('[1]Hoja de pedidos'!$D504&gt;0,'[1]Hoja de pedidos'!F504,"")</f>
        <v>LAMINACIÓN IMPRESA PEPITO ORIGINAL (SIN VITAMINA) 25g</v>
      </c>
      <c r="E503" s="144" t="str">
        <f>IF('[1]Hoja de pedidos'!$D504&gt;0,'[1]Hoja de pedidos'!G504,"")</f>
        <v>CX</v>
      </c>
      <c r="F503" s="144" t="str">
        <f>IF('[1]Hoja de pedidos'!$D504&gt;0,'[1]Hoja de pedidos'!H504,"")</f>
        <v>LAMINACION</v>
      </c>
    </row>
    <row r="504" spans="1:6" x14ac:dyDescent="0.25">
      <c r="A504" s="144" t="str">
        <f>IF('[1]Hoja de pedidos'!$D505&gt;0,'[1]Hoja de pedidos'!C505,"")</f>
        <v>01-2305</v>
      </c>
      <c r="B504" s="144" t="str">
        <f>IF('[1]Hoja de pedidos'!$D505&gt;0,'[1]Hoja de pedidos'!D505,"")</f>
        <v>TMMCGP212A001</v>
      </c>
      <c r="C504" s="144" t="str">
        <f>IF('[1]Hoja de pedidos'!$D505&gt;0,'[1]Hoja de pedidos'!E505,"")</f>
        <v>MORROCEL C.A.</v>
      </c>
      <c r="D504" s="144" t="str">
        <f>IF('[1]Hoja de pedidos'!$D505&gt;0,'[1]Hoja de pedidos'!F505,"")</f>
        <v>LINNER MTP  IMPRESO GARANTIA DE PUREZA</v>
      </c>
      <c r="E504" s="144" t="str">
        <f>IF('[1]Hoja de pedidos'!$D505&gt;0,'[1]Hoja de pedidos'!G505,"")</f>
        <v>MCL</v>
      </c>
      <c r="F504" s="144" t="str">
        <f>IF('[1]Hoja de pedidos'!$D505&gt;0,'[1]Hoja de pedidos'!H505,"")</f>
        <v>LAMINACION</v>
      </c>
    </row>
    <row r="505" spans="1:6" x14ac:dyDescent="0.25">
      <c r="A505" s="144" t="str">
        <f>IF('[1]Hoja de pedidos'!$D506&gt;0,'[1]Hoja de pedidos'!C506,"")</f>
        <v>01-2321</v>
      </c>
      <c r="B505" s="144" t="str">
        <f>IF('[1]Hoja de pedidos'!$D506&gt;0,'[1]Hoja de pedidos'!D506,"")</f>
        <v>TXPAPS040B001</v>
      </c>
      <c r="C505" s="144" t="str">
        <f>IF('[1]Hoja de pedidos'!$D506&gt;0,'[1]Hoja de pedidos'!E506,"")</f>
        <v>PEPSICO ALIMENTOS, S.C.A.</v>
      </c>
      <c r="D505" s="144" t="str">
        <f>IF('[1]Hoja de pedidos'!$D506&gt;0,'[1]Hoja de pedidos'!F506,"")</f>
        <v>LAMINACIÓN IMPRESA PEPITO ORIGINAL (SIN VITAMINA) 80g</v>
      </c>
      <c r="E505" s="144" t="str">
        <f>IF('[1]Hoja de pedidos'!$D506&gt;0,'[1]Hoja de pedidos'!G506,"")</f>
        <v>CX</v>
      </c>
      <c r="F505" s="144" t="str">
        <f>IF('[1]Hoja de pedidos'!$D506&gt;0,'[1]Hoja de pedidos'!H506,"")</f>
        <v>LAMINACION</v>
      </c>
    </row>
    <row r="506" spans="1:6" x14ac:dyDescent="0.25">
      <c r="A506" s="144" t="str">
        <f>IF('[1]Hoja de pedidos'!$D507&gt;0,'[1]Hoja de pedidos'!C507,"")</f>
        <v>01-2322</v>
      </c>
      <c r="B506" s="144" t="str">
        <f>IF('[1]Hoja de pedidos'!$D507&gt;0,'[1]Hoja de pedidos'!D507,"")</f>
        <v>TXPAPS049A001</v>
      </c>
      <c r="C506" s="144" t="str">
        <f>IF('[1]Hoja de pedidos'!$D507&gt;0,'[1]Hoja de pedidos'!E507,"")</f>
        <v>PEPSICO ALIMENTOS, S.C.A.</v>
      </c>
      <c r="D506" s="144" t="str">
        <f>IF('[1]Hoja de pedidos'!$D507&gt;0,'[1]Hoja de pedidos'!F507,"")</f>
        <v>LAMINACION IMPRESA PEPITO ORIGINAL XXL (SIN VATAMINA)180g</v>
      </c>
      <c r="E506" s="144" t="str">
        <f>IF('[1]Hoja de pedidos'!$D507&gt;0,'[1]Hoja de pedidos'!G507,"")</f>
        <v>CX</v>
      </c>
      <c r="F506" s="144" t="str">
        <f>IF('[1]Hoja de pedidos'!$D507&gt;0,'[1]Hoja de pedidos'!H507,"")</f>
        <v>LAMINACION</v>
      </c>
    </row>
    <row r="507" spans="1:6" x14ac:dyDescent="0.25">
      <c r="A507" s="144" t="str">
        <f>IF('[1]Hoja de pedidos'!$D508&gt;0,'[1]Hoja de pedidos'!C508,"")</f>
        <v>01-2317</v>
      </c>
      <c r="B507" s="144" t="str">
        <f>IF('[1]Hoja de pedidos'!$D508&gt;0,'[1]Hoja de pedidos'!D508,"")</f>
        <v>TXPADQ049B001</v>
      </c>
      <c r="C507" s="144" t="str">
        <f>IF('[1]Hoja de pedidos'!$D508&gt;0,'[1]Hoja de pedidos'!E508,"")</f>
        <v>PEPSICO ALIMENTOS, S.C.A.</v>
      </c>
      <c r="D507" s="144" t="str">
        <f>IF('[1]Hoja de pedidos'!$D508&gt;0,'[1]Hoja de pedidos'!F508,"")</f>
        <v xml:space="preserve">LAMINACIÓN IMPRESA DORITOS MEGA QUESO XXL 420 g  </v>
      </c>
      <c r="E507" s="144" t="str">
        <f>IF('[1]Hoja de pedidos'!$D508&gt;0,'[1]Hoja de pedidos'!G508,"")</f>
        <v>CX</v>
      </c>
      <c r="F507" s="144" t="str">
        <f>IF('[1]Hoja de pedidos'!$D508&gt;0,'[1]Hoja de pedidos'!H508,"")</f>
        <v>LAMINACION</v>
      </c>
    </row>
    <row r="508" spans="1:6" x14ac:dyDescent="0.25">
      <c r="A508" s="144" t="str">
        <f>IF('[1]Hoja de pedidos'!$D509&gt;0,'[1]Hoja de pedidos'!C509,"")</f>
        <v>01-2324</v>
      </c>
      <c r="B508" s="144" t="str">
        <f>IF('[1]Hoja de pedidos'!$D509&gt;0,'[1]Hoja de pedidos'!D509,"")</f>
        <v>TXPADQ049B001</v>
      </c>
      <c r="C508" s="144" t="str">
        <f>IF('[1]Hoja de pedidos'!$D509&gt;0,'[1]Hoja de pedidos'!E509,"")</f>
        <v>PEPSICO ALIMENTOS, S.C.A.</v>
      </c>
      <c r="D508" s="144" t="str">
        <f>IF('[1]Hoja de pedidos'!$D509&gt;0,'[1]Hoja de pedidos'!F509,"")</f>
        <v xml:space="preserve">LAMINACIÓN IMPRESA DORITOS MEGA QUESO XXL 420 g  </v>
      </c>
      <c r="E508" s="144" t="str">
        <f>IF('[1]Hoja de pedidos'!$D509&gt;0,'[1]Hoja de pedidos'!G509,"")</f>
        <v>CX</v>
      </c>
      <c r="F508" s="144" t="str">
        <f>IF('[1]Hoja de pedidos'!$D509&gt;0,'[1]Hoja de pedidos'!H509,"")</f>
        <v>LAMINACION</v>
      </c>
    </row>
    <row r="509" spans="1:6" x14ac:dyDescent="0.25">
      <c r="A509" s="144" t="str">
        <f>IF('[1]Hoja de pedidos'!$D510&gt;0,'[1]Hoja de pedidos'!C510,"")</f>
        <v>01-2325</v>
      </c>
      <c r="B509" s="144" t="str">
        <f>IF('[1]Hoja de pedidos'!$D510&gt;0,'[1]Hoja de pedidos'!D510,"")</f>
        <v>TXPADQ040A001</v>
      </c>
      <c r="C509" s="144" t="str">
        <f>IF('[1]Hoja de pedidos'!$D510&gt;0,'[1]Hoja de pedidos'!E510,"")</f>
        <v>PEPSICO ALIMENTOS, S.C.A.</v>
      </c>
      <c r="D509" s="144" t="str">
        <f>IF('[1]Hoja de pedidos'!$D510&gt;0,'[1]Hoja de pedidos'!F510,"")</f>
        <v>LAMINACIÓN IMPRESA DORITOS MEGA QUESO 150g.</v>
      </c>
      <c r="E509" s="144" t="str">
        <f>IF('[1]Hoja de pedidos'!$D510&gt;0,'[1]Hoja de pedidos'!G510,"")</f>
        <v>CX</v>
      </c>
      <c r="F509" s="144" t="str">
        <f>IF('[1]Hoja de pedidos'!$D510&gt;0,'[1]Hoja de pedidos'!H510,"")</f>
        <v>LAMINACION</v>
      </c>
    </row>
    <row r="510" spans="1:6" x14ac:dyDescent="0.25">
      <c r="A510" s="144" t="str">
        <f>IF('[1]Hoja de pedidos'!$D511&gt;0,'[1]Hoja de pedidos'!C511,"")</f>
        <v>01-2326</v>
      </c>
      <c r="B510" s="144" t="str">
        <f>IF('[1]Hoja de pedidos'!$D511&gt;0,'[1]Hoja de pedidos'!D511,"")</f>
        <v>TXPARF040B001</v>
      </c>
      <c r="C510" s="144" t="str">
        <f>IF('[1]Hoja de pedidos'!$D511&gt;0,'[1]Hoja de pedidos'!E511,"")</f>
        <v>PEPSICO ALIMENTOS, S.C.A.</v>
      </c>
      <c r="D510" s="144" t="str">
        <f>IF('[1]Hoja de pedidos'!$D511&gt;0,'[1]Hoja de pedidos'!F511,"")</f>
        <v xml:space="preserve">LAMINACIÓN IMPRESA RUFFLESS QUESO 125 g </v>
      </c>
      <c r="E510" s="144" t="str">
        <f>IF('[1]Hoja de pedidos'!$D511&gt;0,'[1]Hoja de pedidos'!G511,"")</f>
        <v>CX</v>
      </c>
      <c r="F510" s="144" t="str">
        <f>IF('[1]Hoja de pedidos'!$D511&gt;0,'[1]Hoja de pedidos'!H511,"")</f>
        <v>LAMINACION</v>
      </c>
    </row>
    <row r="511" spans="1:6" x14ac:dyDescent="0.25">
      <c r="A511" s="144" t="str">
        <f>IF('[1]Hoja de pedidos'!$D512&gt;0,'[1]Hoja de pedidos'!C512,"")</f>
        <v>32-006010</v>
      </c>
      <c r="B511" s="144" t="str">
        <f>IF('[1]Hoja de pedidos'!$D512&gt;0,'[1]Hoja de pedidos'!D512,"")</f>
        <v>TMARMZ076B001</v>
      </c>
      <c r="C511" s="144" t="str">
        <f>IF('[1]Hoja de pedidos'!$D512&gt;0,'[1]Hoja de pedidos'!E512,"")</f>
        <v>ALFONZO RIVAS &amp; CIA, C.A.</v>
      </c>
      <c r="D511" s="144" t="str">
        <f>IF('[1]Hoja de pedidos'!$D512&gt;0,'[1]Hoja de pedidos'!F512,"")</f>
        <v>LAMINACION IMPRESA MAIZINA 120 g</v>
      </c>
      <c r="E511" s="144" t="str">
        <f>IF('[1]Hoja de pedidos'!$D512&gt;0,'[1]Hoja de pedidos'!G512,"")</f>
        <v>MCL</v>
      </c>
      <c r="F511" s="144" t="str">
        <f>IF('[1]Hoja de pedidos'!$D512&gt;0,'[1]Hoja de pedidos'!H512,"")</f>
        <v>LAMINACION</v>
      </c>
    </row>
    <row r="512" spans="1:6" x14ac:dyDescent="0.25">
      <c r="A512" s="144" t="str">
        <f>IF('[1]Hoja de pedidos'!$D513&gt;0,'[1]Hoja de pedidos'!C513,"")</f>
        <v>32-006026</v>
      </c>
      <c r="B512" s="144" t="str">
        <f>IF('[1]Hoja de pedidos'!$D513&gt;0,'[1]Hoja de pedidos'!D513,"")</f>
        <v>TMARMZ044D001</v>
      </c>
      <c r="C512" s="144" t="str">
        <f>IF('[1]Hoja de pedidos'!$D513&gt;0,'[1]Hoja de pedidos'!E513,"")</f>
        <v>ALFONZO RIVAS &amp; CIA, C.A.</v>
      </c>
      <c r="D512" s="144" t="str">
        <f>IF('[1]Hoja de pedidos'!$D513&gt;0,'[1]Hoja de pedidos'!F513,"")</f>
        <v>LAMINACION IMPRESA MAIZINA 200g</v>
      </c>
      <c r="E512" s="144" t="str">
        <f>IF('[1]Hoja de pedidos'!$D513&gt;0,'[1]Hoja de pedidos'!G513,"")</f>
        <v>MCL</v>
      </c>
      <c r="F512" s="144" t="str">
        <f>IF('[1]Hoja de pedidos'!$D513&gt;0,'[1]Hoja de pedidos'!H513,"")</f>
        <v>LAMINACION</v>
      </c>
    </row>
    <row r="513" spans="1:6" x14ac:dyDescent="0.25">
      <c r="A513" s="144" t="str">
        <f>IF('[1]Hoja de pedidos'!$D514&gt;0,'[1]Hoja de pedidos'!C514,"")</f>
        <v>01-2315</v>
      </c>
      <c r="B513" s="144" t="str">
        <f>IF('[1]Hoja de pedidos'!$D514&gt;0,'[1]Hoja de pedidos'!D514,"")</f>
        <v>TMMCGP212A001</v>
      </c>
      <c r="C513" s="144" t="str">
        <f>IF('[1]Hoja de pedidos'!$D514&gt;0,'[1]Hoja de pedidos'!E514,"")</f>
        <v xml:space="preserve">INDUSTRIAS DE TAPAS TAIME, C.A </v>
      </c>
      <c r="D513" s="144" t="str">
        <f>IF('[1]Hoja de pedidos'!$D514&gt;0,'[1]Hoja de pedidos'!F514,"")</f>
        <v>LINNER MTP  IMPRESO GARANTIA DE PUREZA</v>
      </c>
      <c r="E513" s="144" t="str">
        <f>IF('[1]Hoja de pedidos'!$D514&gt;0,'[1]Hoja de pedidos'!G514,"")</f>
        <v>MCL</v>
      </c>
      <c r="F513" s="144" t="str">
        <f>IF('[1]Hoja de pedidos'!$D514&gt;0,'[1]Hoja de pedidos'!H514,"")</f>
        <v>LAMINACION</v>
      </c>
    </row>
    <row r="514" spans="1:6" x14ac:dyDescent="0.25">
      <c r="A514" s="144" t="str">
        <f>IF('[1]Hoja de pedidos'!$D515&gt;0,'[1]Hoja de pedidos'!C515,"")</f>
        <v>32-006023</v>
      </c>
      <c r="B514" s="144" t="str">
        <f>IF('[1]Hoja de pedidos'!$D515&gt;0,'[1]Hoja de pedidos'!D515,"")</f>
        <v>TMMCGP212A001</v>
      </c>
      <c r="C514" s="144" t="str">
        <f>IF('[1]Hoja de pedidos'!$D515&gt;0,'[1]Hoja de pedidos'!E515,"")</f>
        <v>MONDELEZ VZ,C.A</v>
      </c>
      <c r="D514" s="144" t="str">
        <f>IF('[1]Hoja de pedidos'!$D515&gt;0,'[1]Hoja de pedidos'!F515,"")</f>
        <v>LINNER MTP  IMPRESO GARANTIA DE PUREZA</v>
      </c>
      <c r="E514" s="144" t="str">
        <f>IF('[1]Hoja de pedidos'!$D515&gt;0,'[1]Hoja de pedidos'!G515,"")</f>
        <v>MCL</v>
      </c>
      <c r="F514" s="144" t="str">
        <f>IF('[1]Hoja de pedidos'!$D515&gt;0,'[1]Hoja de pedidos'!H515,"")</f>
        <v>LAMINACION</v>
      </c>
    </row>
    <row r="515" spans="1:6" x14ac:dyDescent="0.25">
      <c r="A515" s="144" t="str">
        <f>IF('[1]Hoja de pedidos'!$D516&gt;0,'[1]Hoja de pedidos'!C516,"")</f>
        <v>32-006030</v>
      </c>
      <c r="B515" s="144" t="str">
        <f>IF('[1]Hoja de pedidos'!$D516&gt;0,'[1]Hoja de pedidos'!D516,"")</f>
        <v>TMMCGP212A001</v>
      </c>
      <c r="C515" s="144" t="str">
        <f>IF('[1]Hoja de pedidos'!$D516&gt;0,'[1]Hoja de pedidos'!E516,"")</f>
        <v>MONDELEZ VZ,C.A</v>
      </c>
      <c r="D515" s="144" t="str">
        <f>IF('[1]Hoja de pedidos'!$D516&gt;0,'[1]Hoja de pedidos'!F516,"")</f>
        <v>LINNER MTP  IMPRESO GARANTIA DE PUREZA</v>
      </c>
      <c r="E515" s="144" t="str">
        <f>IF('[1]Hoja de pedidos'!$D516&gt;0,'[1]Hoja de pedidos'!G516,"")</f>
        <v>MCL</v>
      </c>
      <c r="F515" s="144" t="str">
        <f>IF('[1]Hoja de pedidos'!$D516&gt;0,'[1]Hoja de pedidos'!H516,"")</f>
        <v>LAMINACION</v>
      </c>
    </row>
    <row r="516" spans="1:6" x14ac:dyDescent="0.25">
      <c r="A516" s="144" t="str">
        <f>IF('[1]Hoja de pedidos'!$D517&gt;0,'[1]Hoja de pedidos'!C517,"")</f>
        <v>01-2283</v>
      </c>
      <c r="B516" s="144" t="str">
        <f>IF('[1]Hoja de pedidos'!$D517&gt;0,'[1]Hoja de pedidos'!D517,"")</f>
        <v>TXPAJS040C001</v>
      </c>
      <c r="C516" s="144" t="str">
        <f>IF('[1]Hoja de pedidos'!$D517&gt;0,'[1]Hoja de pedidos'!E517,"")</f>
        <v>PEPSICO ALIMENTOS, S.C.A.</v>
      </c>
      <c r="D516" s="144" t="str">
        <f>IF('[1]Hoja de pedidos'!$D517&gt;0,'[1]Hoja de pedidos'!F517,"")</f>
        <v>LAMINACION IMPRESA PAPAS JACKS SAL 80g</v>
      </c>
      <c r="E516" s="144" t="str">
        <f>IF('[1]Hoja de pedidos'!$D517&gt;0,'[1]Hoja de pedidos'!G517,"")</f>
        <v>CX</v>
      </c>
      <c r="F516" s="144" t="str">
        <f>IF('[1]Hoja de pedidos'!$D517&gt;0,'[1]Hoja de pedidos'!H517,"")</f>
        <v>LAMINACION</v>
      </c>
    </row>
    <row r="517" spans="1:6" x14ac:dyDescent="0.25">
      <c r="A517" s="144" t="str">
        <f>IF('[1]Hoja de pedidos'!$D518&gt;0,'[1]Hoja de pedidos'!C518,"")</f>
        <v>01-2318</v>
      </c>
      <c r="B517" s="144" t="str">
        <f>IF('[1]Hoja de pedidos'!$D518&gt;0,'[1]Hoja de pedidos'!D518,"")</f>
        <v>TXPAJS040C001</v>
      </c>
      <c r="C517" s="144" t="str">
        <f>IF('[1]Hoja de pedidos'!$D518&gt;0,'[1]Hoja de pedidos'!E518,"")</f>
        <v>PEPSICO ALIMENTOS, S.C.A.</v>
      </c>
      <c r="D517" s="144" t="str">
        <f>IF('[1]Hoja de pedidos'!$D518&gt;0,'[1]Hoja de pedidos'!F518,"")</f>
        <v>LAMINACION IMPRESA PAPAS JACKS SAL 80g</v>
      </c>
      <c r="E517" s="144" t="str">
        <f>IF('[1]Hoja de pedidos'!$D518&gt;0,'[1]Hoja de pedidos'!G518,"")</f>
        <v>CX</v>
      </c>
      <c r="F517" s="144" t="str">
        <f>IF('[1]Hoja de pedidos'!$D518&gt;0,'[1]Hoja de pedidos'!H518,"")</f>
        <v>LAMINACION</v>
      </c>
    </row>
    <row r="518" spans="1:6" x14ac:dyDescent="0.25">
      <c r="A518" s="144" t="str">
        <f>IF('[1]Hoja de pedidos'!$D519&gt;0,'[1]Hoja de pedidos'!C519,"")</f>
        <v>01-2328</v>
      </c>
      <c r="B518" s="144" t="str">
        <f>IF('[1]Hoja de pedidos'!$D519&gt;0,'[1]Hoja de pedidos'!D519,"")</f>
        <v>TXPAJS040C001</v>
      </c>
      <c r="C518" s="144" t="str">
        <f>IF('[1]Hoja de pedidos'!$D519&gt;0,'[1]Hoja de pedidos'!E519,"")</f>
        <v>PEPSICO ALIMENTOS, S.C.A.</v>
      </c>
      <c r="D518" s="144" t="str">
        <f>IF('[1]Hoja de pedidos'!$D519&gt;0,'[1]Hoja de pedidos'!F519,"")</f>
        <v>LAMINACION IMPRESA PAPAS JACKS SAL 80g</v>
      </c>
      <c r="E518" s="144" t="str">
        <f>IF('[1]Hoja de pedidos'!$D519&gt;0,'[1]Hoja de pedidos'!G519,"")</f>
        <v>CX</v>
      </c>
      <c r="F518" s="144" t="str">
        <f>IF('[1]Hoja de pedidos'!$D519&gt;0,'[1]Hoja de pedidos'!H519,"")</f>
        <v>LAMINACION</v>
      </c>
    </row>
    <row r="519" spans="1:6" x14ac:dyDescent="0.25">
      <c r="A519" s="144" t="str">
        <f>IF('[1]Hoja de pedidos'!$D520&gt;0,'[1]Hoja de pedidos'!C520,"")</f>
        <v>01-2319</v>
      </c>
      <c r="B519" s="144" t="str">
        <f>IF('[1]Hoja de pedidos'!$D520&gt;0,'[1]Hoja de pedidos'!D520,"")</f>
        <v>TXPAJP040A001</v>
      </c>
      <c r="C519" s="144" t="str">
        <f>IF('[1]Hoja de pedidos'!$D520&gt;0,'[1]Hoja de pedidos'!E520,"")</f>
        <v>PEPSICO ALIMENTOS, S.C.A.</v>
      </c>
      <c r="D519" s="144" t="str">
        <f>IF('[1]Hoja de pedidos'!$D520&gt;0,'[1]Hoja de pedidos'!F520,"")</f>
        <v xml:space="preserve">LAMINACIÓN IMPRESA PAPAS JACKS POLLO 30 g </v>
      </c>
      <c r="E519" s="144" t="str">
        <f>IF('[1]Hoja de pedidos'!$D520&gt;0,'[1]Hoja de pedidos'!G520,"")</f>
        <v>CX</v>
      </c>
      <c r="F519" s="144" t="str">
        <f>IF('[1]Hoja de pedidos'!$D520&gt;0,'[1]Hoja de pedidos'!H520,"")</f>
        <v>LAMINACION</v>
      </c>
    </row>
    <row r="520" spans="1:6" x14ac:dyDescent="0.25">
      <c r="A520" s="144" t="str">
        <f>IF('[1]Hoja de pedidos'!$D521&gt;0,'[1]Hoja de pedidos'!C521,"")</f>
        <v>01-2327</v>
      </c>
      <c r="B520" s="144" t="str">
        <f>IF('[1]Hoja de pedidos'!$D521&gt;0,'[1]Hoja de pedidos'!D521,"")</f>
        <v>TXPASP040B001</v>
      </c>
      <c r="C520" s="144" t="str">
        <f>IF('[1]Hoja de pedidos'!$D521&gt;0,'[1]Hoja de pedidos'!E521,"")</f>
        <v>PEPSICO ALIMENTOS, S.C.A.</v>
      </c>
      <c r="D520" s="144" t="str">
        <f>IF('[1]Hoja de pedidos'!$D521&gt;0,'[1]Hoja de pedidos'!F521,"")</f>
        <v xml:space="preserve">LAMINACIÓN IMPRESA TORTILLITAS SABOR A POLLO 130 g. </v>
      </c>
      <c r="E520" s="144" t="str">
        <f>IF('[1]Hoja de pedidos'!$D521&gt;0,'[1]Hoja de pedidos'!G521,"")</f>
        <v>CX</v>
      </c>
      <c r="F520" s="144" t="str">
        <f>IF('[1]Hoja de pedidos'!$D521&gt;0,'[1]Hoja de pedidos'!H521,"")</f>
        <v>LAMINACION</v>
      </c>
    </row>
    <row r="521" spans="1:6" x14ac:dyDescent="0.25">
      <c r="A521" s="144" t="str">
        <f>IF('[1]Hoja de pedidos'!$D522&gt;0,'[1]Hoja de pedidos'!C522,"")</f>
        <v>01-2332</v>
      </c>
      <c r="B521" s="144" t="str">
        <f>IF('[1]Hoja de pedidos'!$D522&gt;0,'[1]Hoja de pedidos'!D522,"")</f>
        <v>TMMLPL083A001</v>
      </c>
      <c r="C521" s="144" t="str">
        <f>IF('[1]Hoja de pedidos'!$D522&gt;0,'[1]Hoja de pedidos'!E522,"")</f>
        <v>MONTALAR DE VENEZUELA, S.A.</v>
      </c>
      <c r="D521" s="144" t="str">
        <f>IF('[1]Hoja de pedidos'!$D522&gt;0,'[1]Hoja de pedidos'!F522,"")</f>
        <v>LAMINACION IMPRESA PAPELON LIMON 500g</v>
      </c>
      <c r="E521" s="144" t="str">
        <f>IF('[1]Hoja de pedidos'!$D522&gt;0,'[1]Hoja de pedidos'!G522,"")</f>
        <v>MCL</v>
      </c>
      <c r="F521" s="144" t="str">
        <f>IF('[1]Hoja de pedidos'!$D522&gt;0,'[1]Hoja de pedidos'!H522,"")</f>
        <v>LAMINACION</v>
      </c>
    </row>
    <row r="522" spans="1:6" x14ac:dyDescent="0.25">
      <c r="A522" s="144" t="str">
        <f>IF('[1]Hoja de pedidos'!$D523&gt;0,'[1]Hoja de pedidos'!C523,"")</f>
        <v>01-2331</v>
      </c>
      <c r="B522" s="144" t="str">
        <f>IF('[1]Hoja de pedidos'!$D523&gt;0,'[1]Hoja de pedidos'!D523,"")</f>
        <v>TMMCGP212A001</v>
      </c>
      <c r="C522" s="144" t="str">
        <f>IF('[1]Hoja de pedidos'!$D523&gt;0,'[1]Hoja de pedidos'!E523,"")</f>
        <v>MORROCEL C.A.</v>
      </c>
      <c r="D522" s="144" t="str">
        <f>IF('[1]Hoja de pedidos'!$D523&gt;0,'[1]Hoja de pedidos'!F523,"")</f>
        <v>LINNER MTP  IMPRESO GARANTIA DE PUREZA</v>
      </c>
      <c r="E522" s="144" t="str">
        <f>IF('[1]Hoja de pedidos'!$D523&gt;0,'[1]Hoja de pedidos'!G523,"")</f>
        <v>MCL</v>
      </c>
      <c r="F522" s="144" t="str">
        <f>IF('[1]Hoja de pedidos'!$D523&gt;0,'[1]Hoja de pedidos'!H523,"")</f>
        <v>LAMINACION</v>
      </c>
    </row>
    <row r="523" spans="1:6" x14ac:dyDescent="0.25">
      <c r="A523" s="144" t="str">
        <f>IF('[1]Hoja de pedidos'!$D524&gt;0,'[1]Hoja de pedidos'!C524,"")</f>
        <v>01-2313</v>
      </c>
      <c r="B523" s="144" t="str">
        <f>IF('[1]Hoja de pedidos'!$D524&gt;0,'[1]Hoja de pedidos'!D524,"")</f>
        <v>TXSPEV042A001</v>
      </c>
      <c r="C523" s="144" t="str">
        <f>IF('[1]Hoja de pedidos'!$D524&gt;0,'[1]Hoja de pedidos'!E524,"")</f>
        <v>C.A. SUCESORA DE JOSE PUIG &amp; CIA</v>
      </c>
      <c r="D523" s="144" t="str">
        <f>IF('[1]Hoja de pedidos'!$D524&gt;0,'[1]Hoja de pedidos'!F524,"")</f>
        <v>LAMINACION  IMPRESA GALLETA ÉLITE VAINILLA 100g.</v>
      </c>
      <c r="E523" s="144" t="str">
        <f>IF('[1]Hoja de pedidos'!$D524&gt;0,'[1]Hoja de pedidos'!G524,"")</f>
        <v>CX</v>
      </c>
      <c r="F523" s="144" t="str">
        <f>IF('[1]Hoja de pedidos'!$D524&gt;0,'[1]Hoja de pedidos'!H524,"")</f>
        <v>LAMINACION</v>
      </c>
    </row>
    <row r="524" spans="1:6" x14ac:dyDescent="0.25">
      <c r="A524" s="144" t="str">
        <f>IF('[1]Hoja de pedidos'!$D525&gt;0,'[1]Hoja de pedidos'!C525,"")</f>
        <v>32-006028</v>
      </c>
      <c r="B524" s="144" t="str">
        <f>IF('[1]Hoja de pedidos'!$D525&gt;0,'[1]Hoja de pedidos'!D525,"")</f>
        <v>TMARFF045A001</v>
      </c>
      <c r="C524" s="144" t="str">
        <f>IF('[1]Hoja de pedidos'!$D525&gt;0,'[1]Hoja de pedidos'!E525,"")</f>
        <v>ALFONZO RIVAS &amp; CIA, C.A.</v>
      </c>
      <c r="D524" s="144" t="str">
        <f>IF('[1]Hoja de pedidos'!$D525&gt;0,'[1]Hoja de pedidos'!F525,"")</f>
        <v>LAMINACION IMPRESA FLIPS FUDGE CHOCOLATE 50g</v>
      </c>
      <c r="E524" s="144" t="str">
        <f>IF('[1]Hoja de pedidos'!$D525&gt;0,'[1]Hoja de pedidos'!G525,"")</f>
        <v>MCL</v>
      </c>
      <c r="F524" s="144" t="str">
        <f>IF('[1]Hoja de pedidos'!$D525&gt;0,'[1]Hoja de pedidos'!H525,"")</f>
        <v>LAMINACION</v>
      </c>
    </row>
    <row r="525" spans="1:6" x14ac:dyDescent="0.25">
      <c r="A525" s="144" t="str">
        <f>IF('[1]Hoja de pedidos'!$D526&gt;0,'[1]Hoja de pedidos'!C526,"")</f>
        <v>01-2335</v>
      </c>
      <c r="B525" s="144" t="str">
        <f>IF('[1]Hoja de pedidos'!$D526&gt;0,'[1]Hoja de pedidos'!D526,"")</f>
        <v>TXSPFC040A001</v>
      </c>
      <c r="C525" s="144" t="str">
        <f>IF('[1]Hoja de pedidos'!$D526&gt;0,'[1]Hoja de pedidos'!E526,"")</f>
        <v>C.A. SUCESORA DE JOSE PUIG &amp; CIA</v>
      </c>
      <c r="D525" s="144" t="str">
        <f>IF('[1]Hoja de pedidos'!$D526&gt;0,'[1]Hoja de pedidos'!F526,"")</f>
        <v>LAMINACION IMPRESA FAMILY CLUB 300g</v>
      </c>
      <c r="E525" s="144" t="str">
        <f>IF('[1]Hoja de pedidos'!$D526&gt;0,'[1]Hoja de pedidos'!G526,"")</f>
        <v>CX</v>
      </c>
      <c r="F525" s="144" t="str">
        <f>IF('[1]Hoja de pedidos'!$D526&gt;0,'[1]Hoja de pedidos'!H526,"")</f>
        <v>LAMINACION</v>
      </c>
    </row>
    <row r="526" spans="1:6" x14ac:dyDescent="0.25">
      <c r="A526" s="144" t="str">
        <f>IF('[1]Hoja de pedidos'!$D527&gt;0,'[1]Hoja de pedidos'!C527,"")</f>
        <v>01-2336</v>
      </c>
      <c r="B526" s="144" t="str">
        <f>IF('[1]Hoja de pedidos'!$D527&gt;0,'[1]Hoja de pedidos'!D527,"")</f>
        <v>TXSPFC031A001</v>
      </c>
      <c r="C526" s="144" t="str">
        <f>IF('[1]Hoja de pedidos'!$D527&gt;0,'[1]Hoja de pedidos'!E527,"")</f>
        <v>C.A. SUCESORA DE JOSE PUIG &amp; CIA</v>
      </c>
      <c r="D526" s="144" t="str">
        <f>IF('[1]Hoja de pedidos'!$D527&gt;0,'[1]Hoja de pedidos'!F527,"")</f>
        <v>LAMINACION IMPRESA FAMILY CLUB 30g</v>
      </c>
      <c r="E526" s="144" t="str">
        <f>IF('[1]Hoja de pedidos'!$D527&gt;0,'[1]Hoja de pedidos'!G527,"")</f>
        <v>CX</v>
      </c>
      <c r="F526" s="144" t="str">
        <f>IF('[1]Hoja de pedidos'!$D527&gt;0,'[1]Hoja de pedidos'!H527,"")</f>
        <v>LAMINACION</v>
      </c>
    </row>
    <row r="527" spans="1:6" x14ac:dyDescent="0.25">
      <c r="A527" s="144" t="str">
        <f>IF('[1]Hoja de pedidos'!$D528&gt;0,'[1]Hoja de pedidos'!C528,"")</f>
        <v>01-2338</v>
      </c>
      <c r="B527" s="144" t="str">
        <f>IF('[1]Hoja de pedidos'!$D528&gt;0,'[1]Hoja de pedidos'!D528,"")</f>
        <v>TXPGFC049A001</v>
      </c>
      <c r="C527" s="144" t="str">
        <f>IF('[1]Hoja de pedidos'!$D528&gt;0,'[1]Hoja de pedidos'!E528,"")</f>
        <v>ALMACENADORA Y EMPAQUETADORA GRUPO PG, C.A.</v>
      </c>
      <c r="D527" s="144" t="str">
        <f>IF('[1]Hoja de pedidos'!$D528&gt;0,'[1]Hoja de pedidos'!F528,"")</f>
        <v>LAMINACION IMPRESA FORORO CAMPECHANO 500g</v>
      </c>
      <c r="E527" s="144" t="str">
        <f>IF('[1]Hoja de pedidos'!$D528&gt;0,'[1]Hoja de pedidos'!G528,"")</f>
        <v>MCL</v>
      </c>
      <c r="F527" s="144" t="str">
        <f>IF('[1]Hoja de pedidos'!$D528&gt;0,'[1]Hoja de pedidos'!H528,"")</f>
        <v>LAMINACION</v>
      </c>
    </row>
    <row r="528" spans="1:6" x14ac:dyDescent="0.25">
      <c r="A528" s="144" t="str">
        <f>IF('[1]Hoja de pedidos'!$D529&gt;0,'[1]Hoja de pedidos'!C529,"")</f>
        <v>32-006027</v>
      </c>
      <c r="B528" s="144" t="str">
        <f>IF('[1]Hoja de pedidos'!$D529&gt;0,'[1]Hoja de pedidos'!D529,"")</f>
        <v>TMARMZ044A001</v>
      </c>
      <c r="C528" s="144" t="str">
        <f>IF('[1]Hoja de pedidos'!$D529&gt;0,'[1]Hoja de pedidos'!E529,"")</f>
        <v>ALFONZO RIVAS &amp; CIA, C.A.</v>
      </c>
      <c r="D528" s="144" t="str">
        <f>IF('[1]Hoja de pedidos'!$D529&gt;0,'[1]Hoja de pedidos'!F529,"")</f>
        <v>LAMINACION IMPRESA MAIZINA 90 g</v>
      </c>
      <c r="E528" s="144" t="str">
        <f>IF('[1]Hoja de pedidos'!$D529&gt;0,'[1]Hoja de pedidos'!G529,"")</f>
        <v>MCL</v>
      </c>
      <c r="F528" s="144" t="str">
        <f>IF('[1]Hoja de pedidos'!$D529&gt;0,'[1]Hoja de pedidos'!H529,"")</f>
        <v>LAMINACION</v>
      </c>
    </row>
    <row r="529" spans="1:6" x14ac:dyDescent="0.25">
      <c r="A529" s="144" t="str">
        <f>IF('[1]Hoja de pedidos'!$D530&gt;0,'[1]Hoja de pedidos'!C530,"")</f>
        <v>01-2337</v>
      </c>
      <c r="B529" s="144" t="str">
        <f>IF('[1]Hoja de pedidos'!$D530&gt;0,'[1]Hoja de pedidos'!D530,"")</f>
        <v>TXSPFC030A001</v>
      </c>
      <c r="C529" s="144" t="str">
        <f>IF('[1]Hoja de pedidos'!$D530&gt;0,'[1]Hoja de pedidos'!E530,"")</f>
        <v>C.A. SUCESORA DE JOSE PUIG &amp; CIA</v>
      </c>
      <c r="D529" s="144" t="str">
        <f>IF('[1]Hoja de pedidos'!$D530&gt;0,'[1]Hoja de pedidos'!F530,"")</f>
        <v>ENVOLTORIO INTERNO IMPRESO FAMILY CLUB 30g</v>
      </c>
      <c r="E529" s="144" t="str">
        <f>IF('[1]Hoja de pedidos'!$D530&gt;0,'[1]Hoja de pedidos'!G530,"")</f>
        <v>CX</v>
      </c>
      <c r="F529" s="144" t="str">
        <f>IF('[1]Hoja de pedidos'!$D530&gt;0,'[1]Hoja de pedidos'!H530,"")</f>
        <v>CORTE</v>
      </c>
    </row>
    <row r="530" spans="1:6" x14ac:dyDescent="0.25">
      <c r="A530" s="144" t="str">
        <f>IF('[1]Hoja de pedidos'!$D531&gt;0,'[1]Hoja de pedidos'!C531,"")</f>
        <v>32-006027</v>
      </c>
      <c r="B530" s="144" t="str">
        <f>IF('[1]Hoja de pedidos'!$D531&gt;0,'[1]Hoja de pedidos'!D531,"")</f>
        <v>TMARMZ044A001</v>
      </c>
      <c r="C530" s="144" t="str">
        <f>IF('[1]Hoja de pedidos'!$D531&gt;0,'[1]Hoja de pedidos'!E531,"")</f>
        <v>ALFONZO RIVAS &amp; CIA, C.A.</v>
      </c>
      <c r="D530" s="144" t="str">
        <f>IF('[1]Hoja de pedidos'!$D531&gt;0,'[1]Hoja de pedidos'!F531,"")</f>
        <v>LAMINACION IMPRESA MAIZINA 90 g</v>
      </c>
      <c r="E530" s="144" t="str">
        <f>IF('[1]Hoja de pedidos'!$D531&gt;0,'[1]Hoja de pedidos'!G531,"")</f>
        <v>MCL</v>
      </c>
      <c r="F530" s="144" t="str">
        <f>IF('[1]Hoja de pedidos'!$D531&gt;0,'[1]Hoja de pedidos'!H531,"")</f>
        <v>LAMINACION</v>
      </c>
    </row>
    <row r="531" spans="1:6" x14ac:dyDescent="0.25">
      <c r="A531" s="144" t="str">
        <f>IF('[1]Hoja de pedidos'!$D532&gt;0,'[1]Hoja de pedidos'!C532,"")</f>
        <v>01-2327</v>
      </c>
      <c r="B531" s="144" t="str">
        <f>IF('[1]Hoja de pedidos'!$D532&gt;0,'[1]Hoja de pedidos'!D532,"")</f>
        <v>TXSPFC030A001</v>
      </c>
      <c r="C531" s="144" t="str">
        <f>IF('[1]Hoja de pedidos'!$D532&gt;0,'[1]Hoja de pedidos'!E532,"")</f>
        <v>C.A. SUCESORA DE JOSE PUIG &amp; CIA</v>
      </c>
      <c r="D531" s="144" t="str">
        <f>IF('[1]Hoja de pedidos'!$D532&gt;0,'[1]Hoja de pedidos'!F532,"")</f>
        <v>ENVOLTORIO INTERNO IMPRESO FAMILY CLUB 30g</v>
      </c>
      <c r="E531" s="144" t="str">
        <f>IF('[1]Hoja de pedidos'!$D532&gt;0,'[1]Hoja de pedidos'!G532,"")</f>
        <v>CX</v>
      </c>
      <c r="F531" s="144" t="str">
        <f>IF('[1]Hoja de pedidos'!$D532&gt;0,'[1]Hoja de pedidos'!H532,"")</f>
        <v>CORTE</v>
      </c>
    </row>
    <row r="532" spans="1:6" x14ac:dyDescent="0.25">
      <c r="A532" s="144" t="str">
        <f>IF('[1]Hoja de pedidos'!$D533&gt;0,'[1]Hoja de pedidos'!C533,"")</f>
        <v>01-2341</v>
      </c>
      <c r="B532" s="144" t="str">
        <f>IF('[1]Hoja de pedidos'!$D533&gt;0,'[1]Hoja de pedidos'!D533,"")</f>
        <v>TXCPEM023A001</v>
      </c>
      <c r="C532" s="144" t="str">
        <f>IF('[1]Hoja de pedidos'!$D533&gt;0,'[1]Hoja de pedidos'!E533,"")</f>
        <v>CERVECERIA POLAR,C.A.</v>
      </c>
      <c r="D532" s="144" t="str">
        <f>IF('[1]Hoja de pedidos'!$D533&gt;0,'[1]Hoja de pedidos'!F533,"")</f>
        <v>ETIQUETA IMPRESA MALTIN POLAR 1,5 L</v>
      </c>
      <c r="E532" s="144" t="str">
        <f>IF('[1]Hoja de pedidos'!$D533&gt;0,'[1]Hoja de pedidos'!G533,"")</f>
        <v>CX</v>
      </c>
      <c r="F532" s="144" t="str">
        <f>IF('[1]Hoja de pedidos'!$D533&gt;0,'[1]Hoja de pedidos'!H533,"")</f>
        <v>CORTE</v>
      </c>
    </row>
    <row r="533" spans="1:6" x14ac:dyDescent="0.25">
      <c r="A533" s="144" t="str">
        <f>IF('[1]Hoja de pedidos'!$D534&gt;0,'[1]Hoja de pedidos'!C534,"")</f>
        <v>01-2343</v>
      </c>
      <c r="B533" s="144" t="str">
        <f>IF('[1]Hoja de pedidos'!$D534&gt;0,'[1]Hoja de pedidos'!D534,"")</f>
        <v>TXPCPF023C001</v>
      </c>
      <c r="C533" s="144" t="str">
        <f>IF('[1]Hoja de pedidos'!$D534&gt;0,'[1]Hoja de pedidos'!E534,"")</f>
        <v xml:space="preserve">PEPSI-COLA VENEZUELA, C.A. </v>
      </c>
      <c r="D533" s="144" t="str">
        <f>IF('[1]Hoja de pedidos'!$D534&gt;0,'[1]Hoja de pedidos'!F534,"")</f>
        <v>ETIQUETA IMPRESA PEPSI  FREE 2 L</v>
      </c>
      <c r="E533" s="144" t="str">
        <f>IF('[1]Hoja de pedidos'!$D534&gt;0,'[1]Hoja de pedidos'!G534,"")</f>
        <v>CX</v>
      </c>
      <c r="F533" s="144" t="str">
        <f>IF('[1]Hoja de pedidos'!$D534&gt;0,'[1]Hoja de pedidos'!H534,"")</f>
        <v>CORTE</v>
      </c>
    </row>
    <row r="534" spans="1:6" x14ac:dyDescent="0.25">
      <c r="A534" s="144" t="str">
        <f>IF('[1]Hoja de pedidos'!$D535&gt;0,'[1]Hoja de pedidos'!C535,"")</f>
        <v>01-2344</v>
      </c>
      <c r="B534" s="144" t="str">
        <f>IF('[1]Hoja de pedidos'!$D535&gt;0,'[1]Hoja de pedidos'!D535,"")</f>
        <v>TXPCPF023B001</v>
      </c>
      <c r="C534" s="144" t="str">
        <f>IF('[1]Hoja de pedidos'!$D535&gt;0,'[1]Hoja de pedidos'!E535,"")</f>
        <v xml:space="preserve">PEPSI-COLA VENEZUELA, C.A. </v>
      </c>
      <c r="D534" s="144" t="str">
        <f>IF('[1]Hoja de pedidos'!$D535&gt;0,'[1]Hoja de pedidos'!F535,"")</f>
        <v>ETIQUETA IMPRESA PEPSI  FREE 1,5 L</v>
      </c>
      <c r="E534" s="144" t="str">
        <f>IF('[1]Hoja de pedidos'!$D535&gt;0,'[1]Hoja de pedidos'!G535,"")</f>
        <v>CX</v>
      </c>
      <c r="F534" s="144" t="str">
        <f>IF('[1]Hoja de pedidos'!$D535&gt;0,'[1]Hoja de pedidos'!H535,"")</f>
        <v>CORTE</v>
      </c>
    </row>
    <row r="535" spans="1:6" x14ac:dyDescent="0.25">
      <c r="A535" s="144" t="str">
        <f>IF('[1]Hoja de pedidos'!$D536&gt;0,'[1]Hoja de pedidos'!C536,"")</f>
        <v>01-2340</v>
      </c>
      <c r="B535" s="144" t="str">
        <f>IF('[1]Hoja de pedidos'!$D536&gt;0,'[1]Hoja de pedidos'!D536,"")</f>
        <v>TMMCGP212A001</v>
      </c>
      <c r="C535" s="144" t="str">
        <f>IF('[1]Hoja de pedidos'!$D536&gt;0,'[1]Hoja de pedidos'!E536,"")</f>
        <v>MORROCEL C.A.</v>
      </c>
      <c r="D535" s="144" t="str">
        <f>IF('[1]Hoja de pedidos'!$D536&gt;0,'[1]Hoja de pedidos'!F536,"")</f>
        <v>LINNER MTP  IMPRESO GARANTIA DE PUREZA</v>
      </c>
      <c r="E535" s="144" t="str">
        <f>IF('[1]Hoja de pedidos'!$D536&gt;0,'[1]Hoja de pedidos'!G536,"")</f>
        <v>MCL</v>
      </c>
      <c r="F535" s="144" t="str">
        <f>IF('[1]Hoja de pedidos'!$D536&gt;0,'[1]Hoja de pedidos'!H536,"")</f>
        <v>LAMINACION</v>
      </c>
    </row>
    <row r="536" spans="1:6" x14ac:dyDescent="0.25">
      <c r="A536" s="144" t="str">
        <f>IF('[1]Hoja de pedidos'!$D537&gt;0,'[1]Hoja de pedidos'!C537,"")</f>
        <v>32-006031</v>
      </c>
      <c r="B536" s="144" t="str">
        <f>IF('[1]Hoja de pedidos'!$D537&gt;0,'[1]Hoja de pedidos'!D537,"")</f>
        <v>TXABFA065B001</v>
      </c>
      <c r="C536" s="144" t="str">
        <f>IF('[1]Hoja de pedidos'!$D537&gt;0,'[1]Hoja de pedidos'!E537,"")</f>
        <v>ALIMENTOS BOTALON, C.A.</v>
      </c>
      <c r="D536" s="144" t="str">
        <f>IF('[1]Hoja de pedidos'!$D537&gt;0,'[1]Hoja de pedidos'!F537,"")</f>
        <v>LAMINACION IMPRESA CAFE MOLIDO GOURMET FLOR DE ARAUCA 250g</v>
      </c>
      <c r="E536" s="144" t="str">
        <f>IF('[1]Hoja de pedidos'!$D537&gt;0,'[1]Hoja de pedidos'!G537,"")</f>
        <v>CX</v>
      </c>
      <c r="F536" s="144" t="str">
        <f>IF('[1]Hoja de pedidos'!$D537&gt;0,'[1]Hoja de pedidos'!H537,"")</f>
        <v>LAMINACION</v>
      </c>
    </row>
    <row r="537" spans="1:6" x14ac:dyDescent="0.25">
      <c r="A537" s="144" t="str">
        <f>IF('[1]Hoja de pedidos'!$D538&gt;0,'[1]Hoja de pedidos'!C538,"")</f>
        <v>32-006032</v>
      </c>
      <c r="B537" s="144" t="str">
        <f>IF('[1]Hoja de pedidos'!$D538&gt;0,'[1]Hoja de pedidos'!D538,"")</f>
        <v>TXABSS065B001</v>
      </c>
      <c r="C537" s="144" t="str">
        <f>IF('[1]Hoja de pedidos'!$D538&gt;0,'[1]Hoja de pedidos'!E538,"")</f>
        <v>ALIMENTOS BOTALON, C.A.</v>
      </c>
      <c r="D537" s="144" t="str">
        <f>IF('[1]Hoja de pedidos'!$D538&gt;0,'[1]Hoja de pedidos'!F538,"")</f>
        <v>LAMINACION IMPRESA CAFÉ MOLIDO GOURMET SAN SALVADOR 250g</v>
      </c>
      <c r="E537" s="144" t="str">
        <f>IF('[1]Hoja de pedidos'!$D538&gt;0,'[1]Hoja de pedidos'!G538,"")</f>
        <v>CX</v>
      </c>
      <c r="F537" s="144" t="str">
        <f>IF('[1]Hoja de pedidos'!$D538&gt;0,'[1]Hoja de pedidos'!H538,"")</f>
        <v>LAMINACION</v>
      </c>
    </row>
    <row r="538" spans="1:6" x14ac:dyDescent="0.25">
      <c r="A538" s="144" t="str">
        <f>IF('[1]Hoja de pedidos'!$D539&gt;0,'[1]Hoja de pedidos'!C539,"")</f>
        <v>01-2342</v>
      </c>
      <c r="B538" s="144" t="str">
        <f>IF('[1]Hoja de pedidos'!$D539&gt;0,'[1]Hoja de pedidos'!D539,"")</f>
        <v>TXPCSC023A001</v>
      </c>
      <c r="C538" s="144" t="str">
        <f>IF('[1]Hoja de pedidos'!$D539&gt;0,'[1]Hoja de pedidos'!E539,"")</f>
        <v xml:space="preserve">PEPSI-COLA VENEZUELA, C.A. </v>
      </c>
      <c r="D538" s="144" t="str">
        <f>IF('[1]Hoja de pedidos'!$D539&gt;0,'[1]Hoja de pedidos'!F539,"")</f>
        <v>ETIQUETA IMPRESA SEVEN UP CERO 2 L</v>
      </c>
      <c r="E538" s="144" t="str">
        <f>IF('[1]Hoja de pedidos'!$D539&gt;0,'[1]Hoja de pedidos'!G539,"")</f>
        <v>CX</v>
      </c>
      <c r="F538" s="144" t="str">
        <f>IF('[1]Hoja de pedidos'!$D539&gt;0,'[1]Hoja de pedidos'!H539,"")</f>
        <v>CORTE</v>
      </c>
    </row>
    <row r="539" spans="1:6" x14ac:dyDescent="0.25">
      <c r="A539" s="144" t="str">
        <f>IF('[1]Hoja de pedidos'!$D540&gt;0,'[1]Hoja de pedidos'!C540,"")</f>
        <v>01-2345</v>
      </c>
      <c r="B539" s="144" t="str">
        <f>IF('[1]Hoja de pedidos'!$D540&gt;0,'[1]Hoja de pedidos'!D540,"")</f>
        <v>TMGENFILM001</v>
      </c>
      <c r="C539" s="144" t="str">
        <f>IF('[1]Hoja de pedidos'!$D540&gt;0,'[1]Hoja de pedidos'!E540,"")</f>
        <v>COMERCIALIZADORA Y DISTRIBUIDORA D.D. &amp; D, C.A.</v>
      </c>
      <c r="D539" s="144" t="str">
        <f>IF('[1]Hoja de pedidos'!$D540&gt;0,'[1]Hoja de pedidos'!F540,"")</f>
        <v>PAPEL KRAFT MF NATURAL SIN IMPRESIÓN</v>
      </c>
      <c r="E539" s="144" t="str">
        <f>IF('[1]Hoja de pedidos'!$D540&gt;0,'[1]Hoja de pedidos'!G540,"")</f>
        <v>MCL</v>
      </c>
      <c r="F539" s="144" t="str">
        <f>IF('[1]Hoja de pedidos'!$D540&gt;0,'[1]Hoja de pedidos'!H540,"")</f>
        <v>CORTE</v>
      </c>
    </row>
    <row r="540" spans="1:6" x14ac:dyDescent="0.25">
      <c r="A540" s="144" t="str">
        <f>IF('[1]Hoja de pedidos'!$D541&gt;0,'[1]Hoja de pedidos'!C541,"")</f>
        <v>01-2346</v>
      </c>
      <c r="B540" s="144" t="str">
        <f>IF('[1]Hoja de pedidos'!$D541&gt;0,'[1]Hoja de pedidos'!D541,"")</f>
        <v>TMMCGP212A001</v>
      </c>
      <c r="C540" s="144" t="str">
        <f>IF('[1]Hoja de pedidos'!$D541&gt;0,'[1]Hoja de pedidos'!E541,"")</f>
        <v>MORROCEL C.A.</v>
      </c>
      <c r="D540" s="144" t="str">
        <f>IF('[1]Hoja de pedidos'!$D541&gt;0,'[1]Hoja de pedidos'!F541,"")</f>
        <v>LINNER MTP  IMPRESO GARANTIA DE PUREZA</v>
      </c>
      <c r="E540" s="144" t="str">
        <f>IF('[1]Hoja de pedidos'!$D541&gt;0,'[1]Hoja de pedidos'!G541,"")</f>
        <v>MCL</v>
      </c>
      <c r="F540" s="144" t="str">
        <f>IF('[1]Hoja de pedidos'!$D541&gt;0,'[1]Hoja de pedidos'!H541,"")</f>
        <v>LAMINACION</v>
      </c>
    </row>
    <row r="541" spans="1:6" x14ac:dyDescent="0.25">
      <c r="A541" s="144" t="str">
        <f>IF('[1]Hoja de pedidos'!$D542&gt;0,'[1]Hoja de pedidos'!C542,"")</f>
        <v>01-2348</v>
      </c>
      <c r="B541" s="144" t="str">
        <f>IF('[1]Hoja de pedidos'!$D542&gt;0,'[1]Hoja de pedidos'!D542,"")</f>
        <v>TXMSGN030A001</v>
      </c>
      <c r="C541" s="144" t="str">
        <f>IF('[1]Hoja de pedidos'!$D542&gt;0,'[1]Hoja de pedidos'!E542,"")</f>
        <v>MULTINACIONAL DE SABORES C.A.</v>
      </c>
      <c r="D541" s="144" t="str">
        <f>IF('[1]Hoja de pedidos'!$D542&gt;0,'[1]Hoja de pedidos'!F542,"")</f>
        <v>ETIQUETA IMPRESA REFRESCO GLUP COLA NEGRA 2L</v>
      </c>
      <c r="E541" s="144" t="str">
        <f>IF('[1]Hoja de pedidos'!$D542&gt;0,'[1]Hoja de pedidos'!G542,"")</f>
        <v>CX</v>
      </c>
      <c r="F541" s="144" t="str">
        <f>IF('[1]Hoja de pedidos'!$D542&gt;0,'[1]Hoja de pedidos'!H542,"")</f>
        <v>CORTE</v>
      </c>
    </row>
    <row r="542" spans="1:6" x14ac:dyDescent="0.25">
      <c r="A542" s="144" t="str">
        <f>IF('[1]Hoja de pedidos'!$D543&gt;0,'[1]Hoja de pedidos'!C543,"")</f>
        <v>01-2349</v>
      </c>
      <c r="B542" s="144" t="str">
        <f>IF('[1]Hoja de pedidos'!$D543&gt;0,'[1]Hoja de pedidos'!D543,"")</f>
        <v>TXMSGU030A001</v>
      </c>
      <c r="C542" s="144" t="str">
        <f>IF('[1]Hoja de pedidos'!$D543&gt;0,'[1]Hoja de pedidos'!E543,"")</f>
        <v>MULTINACIONAL DE SABORES C.A.</v>
      </c>
      <c r="D542" s="144" t="str">
        <f>IF('[1]Hoja de pedidos'!$D543&gt;0,'[1]Hoja de pedidos'!F543,"")</f>
        <v>ETIQUE IMPRESA REFRESCO GLUP UVA 2L</v>
      </c>
      <c r="E542" s="144" t="str">
        <f>IF('[1]Hoja de pedidos'!$D543&gt;0,'[1]Hoja de pedidos'!G543,"")</f>
        <v>CX</v>
      </c>
      <c r="F542" s="144" t="str">
        <f>IF('[1]Hoja de pedidos'!$D543&gt;0,'[1]Hoja de pedidos'!H543,"")</f>
        <v>CORTE</v>
      </c>
    </row>
    <row r="543" spans="1:6" x14ac:dyDescent="0.25">
      <c r="A543" s="144" t="str">
        <f>IF('[1]Hoja de pedidos'!$D544&gt;0,'[1]Hoja de pedidos'!C544,"")</f>
        <v>01-2359</v>
      </c>
      <c r="B543" s="144" t="str">
        <f>IF('[1]Hoja de pedidos'!$D544&gt;0,'[1]Hoja de pedidos'!D544,"")</f>
        <v>TMMCAR060A002</v>
      </c>
      <c r="C543" s="144" t="str">
        <f>IF('[1]Hoja de pedidos'!$D544&gt;0,'[1]Hoja de pedidos'!E544,"")</f>
        <v>INVERSIONES ROVICER 3000, C.A.</v>
      </c>
      <c r="D543" s="144" t="str">
        <f>IF('[1]Hoja de pedidos'!$D544&gt;0,'[1]Hoja de pedidos'!F544,"")</f>
        <v>POLYPOUCH IMPRESO ANTIGRASO ESTANDAR</v>
      </c>
      <c r="E543" s="144" t="str">
        <f>IF('[1]Hoja de pedidos'!$D544&gt;0,'[1]Hoja de pedidos'!G544,"")</f>
        <v>MCL</v>
      </c>
      <c r="F543" s="144" t="str">
        <f>IF('[1]Hoja de pedidos'!$D544&gt;0,'[1]Hoja de pedidos'!H544,"")</f>
        <v>LAMINACION</v>
      </c>
    </row>
    <row r="544" spans="1:6" x14ac:dyDescent="0.25">
      <c r="A544" s="144" t="str">
        <f>IF('[1]Hoja de pedidos'!$D545&gt;0,'[1]Hoja de pedidos'!C545,"")</f>
        <v>01-2350</v>
      </c>
      <c r="B544" s="144" t="str">
        <f>IF('[1]Hoja de pedidos'!$D545&gt;0,'[1]Hoja de pedidos'!D545,"")</f>
        <v>TXMSGF030A001</v>
      </c>
      <c r="C544" s="144" t="str">
        <f>IF('[1]Hoja de pedidos'!$D545&gt;0,'[1]Hoja de pedidos'!E545,"")</f>
        <v>MULTINACIONAL DE SABORES C.A.</v>
      </c>
      <c r="D544" s="144" t="str">
        <f>IF('[1]Hoja de pedidos'!$D545&gt;0,'[1]Hoja de pedidos'!F545,"")</f>
        <v>ETIQUE IMPRESA REFRESCO GLUP FRESH 2L</v>
      </c>
      <c r="E544" s="144" t="str">
        <f>IF('[1]Hoja de pedidos'!$D545&gt;0,'[1]Hoja de pedidos'!G545,"")</f>
        <v>CX</v>
      </c>
      <c r="F544" s="144" t="str">
        <f>IF('[1]Hoja de pedidos'!$D545&gt;0,'[1]Hoja de pedidos'!H545,"")</f>
        <v>CORTE</v>
      </c>
    </row>
    <row r="545" spans="1:6" x14ac:dyDescent="0.25">
      <c r="A545" s="144" t="str">
        <f>IF('[1]Hoja de pedidos'!$D546&gt;0,'[1]Hoja de pedidos'!C546,"")</f>
        <v>01-2361</v>
      </c>
      <c r="B545" s="144" t="str">
        <f>IF('[1]Hoja de pedidos'!$D546&gt;0,'[1]Hoja de pedidos'!D546,"")</f>
        <v>TMLIPR0550001</v>
      </c>
      <c r="C545" s="144" t="str">
        <f>IF('[1]Hoja de pedidos'!$D546&gt;0,'[1]Hoja de pedidos'!E546,"")</f>
        <v>LITO INNOVACIÓN 3.000, C. A.</v>
      </c>
      <c r="D545" s="144" t="str">
        <f>IF('[1]Hoja de pedidos'!$D546&gt;0,'[1]Hoja de pedidos'!F546,"")</f>
        <v>POLYPOUCH SIN IMPRESIÓN</v>
      </c>
      <c r="E545" s="144" t="str">
        <f>IF('[1]Hoja de pedidos'!$D546&gt;0,'[1]Hoja de pedidos'!G546,"")</f>
        <v>MCL</v>
      </c>
      <c r="F545" s="144" t="str">
        <f>IF('[1]Hoja de pedidos'!$D546&gt;0,'[1]Hoja de pedidos'!H546,"")</f>
        <v>LAMINACION</v>
      </c>
    </row>
    <row r="546" spans="1:6" x14ac:dyDescent="0.25">
      <c r="A546" s="144" t="str">
        <f>IF('[1]Hoja de pedidos'!$D547&gt;0,'[1]Hoja de pedidos'!C547,"")</f>
        <v>32-006034</v>
      </c>
      <c r="B546" s="144" t="str">
        <f>IF('[1]Hoja de pedidos'!$D547&gt;0,'[1]Hoja de pedidos'!D547,"")</f>
        <v>TMLVPL071B001</v>
      </c>
      <c r="C546" s="144" t="str">
        <f>IF('[1]Hoja de pedidos'!$D547&gt;0,'[1]Hoja de pedidos'!E547,"")</f>
        <v>LEVAPAN VENEZOLANA, S.A.</v>
      </c>
      <c r="D546" s="144" t="str">
        <f>IF('[1]Hoja de pedidos'!$D547&gt;0,'[1]Hoja de pedidos'!F547,"")</f>
        <v>POLYPOUCH PARAFINADO IMPRESO LEVAPAN</v>
      </c>
      <c r="E546" s="144" t="str">
        <f>IF('[1]Hoja de pedidos'!$D547&gt;0,'[1]Hoja de pedidos'!G547,"")</f>
        <v>MCL</v>
      </c>
      <c r="F546" s="144" t="str">
        <f>IF('[1]Hoja de pedidos'!$D547&gt;0,'[1]Hoja de pedidos'!H547,"")</f>
        <v>LAMINACION</v>
      </c>
    </row>
    <row r="547" spans="1:6" x14ac:dyDescent="0.25">
      <c r="A547" s="144" t="str">
        <f>IF('[1]Hoja de pedidos'!$D548&gt;0,'[1]Hoja de pedidos'!C548,"")</f>
        <v>32-006029</v>
      </c>
      <c r="B547" s="144" t="str">
        <f>IF('[1]Hoja de pedidos'!$D548&gt;0,'[1]Hoja de pedidos'!D548,"")</f>
        <v>TMLVPL071B001</v>
      </c>
      <c r="C547" s="144" t="str">
        <f>IF('[1]Hoja de pedidos'!$D548&gt;0,'[1]Hoja de pedidos'!E548,"")</f>
        <v>LEVAPAN VENEZOLANA, S.A.</v>
      </c>
      <c r="D547" s="144" t="str">
        <f>IF('[1]Hoja de pedidos'!$D548&gt;0,'[1]Hoja de pedidos'!F548,"")</f>
        <v>POLYPOUCH PARAFINADO IMPRESO LEVAPAN</v>
      </c>
      <c r="E547" s="144" t="str">
        <f>IF('[1]Hoja de pedidos'!$D548&gt;0,'[1]Hoja de pedidos'!G548,"")</f>
        <v>MCL</v>
      </c>
      <c r="F547" s="144" t="str">
        <f>IF('[1]Hoja de pedidos'!$D548&gt;0,'[1]Hoja de pedidos'!H548,"")</f>
        <v>LAMINACION</v>
      </c>
    </row>
    <row r="548" spans="1:6" x14ac:dyDescent="0.25">
      <c r="A548" s="144" t="str">
        <f>IF('[1]Hoja de pedidos'!$D549&gt;0,'[1]Hoja de pedidos'!C549,"")</f>
        <v>01-2352</v>
      </c>
      <c r="B548" s="144" t="str">
        <f>IF('[1]Hoja de pedidos'!$D549&gt;0,'[1]Hoja de pedidos'!D549,"")</f>
        <v>TXPADQ045B002</v>
      </c>
      <c r="C548" s="144" t="str">
        <f>IF('[1]Hoja de pedidos'!$D549&gt;0,'[1]Hoja de pedidos'!E549,"")</f>
        <v>PEPSICO ALIMENTOS, S.C.A.</v>
      </c>
      <c r="D548" s="144" t="str">
        <f>IF('[1]Hoja de pedidos'!$D549&gt;0,'[1]Hoja de pedidos'!F549,"")</f>
        <v xml:space="preserve">LAMINACIÓN IMPRESA DORITOS MEGA QUESO XXL 420 g  </v>
      </c>
      <c r="E548" s="144" t="str">
        <f>IF('[1]Hoja de pedidos'!$D549&gt;0,'[1]Hoja de pedidos'!G549,"")</f>
        <v>CX</v>
      </c>
      <c r="F548" s="144" t="str">
        <f>IF('[1]Hoja de pedidos'!$D549&gt;0,'[1]Hoja de pedidos'!H549,"")</f>
        <v>LAMINACION</v>
      </c>
    </row>
    <row r="549" spans="1:6" x14ac:dyDescent="0.25">
      <c r="A549" s="144" t="str">
        <f>IF('[1]Hoja de pedidos'!$D550&gt;0,'[1]Hoja de pedidos'!C550,"")</f>
        <v>01-2354</v>
      </c>
      <c r="B549" s="144" t="str">
        <f>IF('[1]Hoja de pedidos'!$D550&gt;0,'[1]Hoja de pedidos'!D550,"")</f>
        <v>TXPAPS045A001</v>
      </c>
      <c r="C549" s="144" t="str">
        <f>IF('[1]Hoja de pedidos'!$D550&gt;0,'[1]Hoja de pedidos'!E550,"")</f>
        <v>PEPSICO ALIMENTOS, S.C.A.</v>
      </c>
      <c r="D549" s="144" t="str">
        <f>IF('[1]Hoja de pedidos'!$D550&gt;0,'[1]Hoja de pedidos'!F550,"")</f>
        <v>LAMINACIÓN IMPRESA PEPITO ORIGINAL XXL (SIN VITAMINA) 180g</v>
      </c>
      <c r="E549" s="144" t="str">
        <f>IF('[1]Hoja de pedidos'!$D550&gt;0,'[1]Hoja de pedidos'!G550,"")</f>
        <v>CX</v>
      </c>
      <c r="F549" s="144" t="str">
        <f>IF('[1]Hoja de pedidos'!$D550&gt;0,'[1]Hoja de pedidos'!H550,"")</f>
        <v>LAMINACION</v>
      </c>
    </row>
    <row r="550" spans="1:6" x14ac:dyDescent="0.25">
      <c r="A550" s="144" t="str">
        <f>IF('[1]Hoja de pedidos'!$D551&gt;0,'[1]Hoja de pedidos'!C551,"")</f>
        <v>01-2350</v>
      </c>
      <c r="B550" s="144" t="str">
        <f>IF('[1]Hoja de pedidos'!$D551&gt;0,'[1]Hoja de pedidos'!D551,"")</f>
        <v>TXMSGF030A001</v>
      </c>
      <c r="C550" s="144" t="str">
        <f>IF('[1]Hoja de pedidos'!$D551&gt;0,'[1]Hoja de pedidos'!E551,"")</f>
        <v>MULTINACIONAL DE SABORES C.A.</v>
      </c>
      <c r="D550" s="144" t="str">
        <f>IF('[1]Hoja de pedidos'!$D551&gt;0,'[1]Hoja de pedidos'!F551,"")</f>
        <v>ETIQUE IMPRESA REFRESCO GLUP FRESH 2L</v>
      </c>
      <c r="E550" s="144" t="str">
        <f>IF('[1]Hoja de pedidos'!$D551&gt;0,'[1]Hoja de pedidos'!G551,"")</f>
        <v>CX</v>
      </c>
      <c r="F550" s="144" t="str">
        <f>IF('[1]Hoja de pedidos'!$D551&gt;0,'[1]Hoja de pedidos'!H551,"")</f>
        <v>CORTE</v>
      </c>
    </row>
    <row r="551" spans="1:6" x14ac:dyDescent="0.25">
      <c r="A551" s="144" t="str">
        <f>IF('[1]Hoja de pedidos'!$D552&gt;0,'[1]Hoja de pedidos'!C552,"")</f>
        <v>01-2353</v>
      </c>
      <c r="B551" s="144" t="str">
        <f>IF('[1]Hoja de pedidos'!$D552&gt;0,'[1]Hoja de pedidos'!D552,"")</f>
        <v>TXPAPS040A001</v>
      </c>
      <c r="C551" s="144" t="str">
        <f>IF('[1]Hoja de pedidos'!$D552&gt;0,'[1]Hoja de pedidos'!E552,"")</f>
        <v>PEPSICO ALIMENTOS, S.C.A.</v>
      </c>
      <c r="D551" s="144" t="str">
        <f>IF('[1]Hoja de pedidos'!$D552&gt;0,'[1]Hoja de pedidos'!F552,"")</f>
        <v>LAMINACIÓN IMPRESA PEPITO ORIGINAL (SIN VITAMINA) 25g</v>
      </c>
      <c r="E551" s="144" t="str">
        <f>IF('[1]Hoja de pedidos'!$D552&gt;0,'[1]Hoja de pedidos'!G552,"")</f>
        <v>CX</v>
      </c>
      <c r="F551" s="144" t="str">
        <f>IF('[1]Hoja de pedidos'!$D552&gt;0,'[1]Hoja de pedidos'!H552,"")</f>
        <v>LAMINACION</v>
      </c>
    </row>
    <row r="552" spans="1:6" x14ac:dyDescent="0.25">
      <c r="A552" s="144" t="str">
        <f>IF('[1]Hoja de pedidos'!$D553&gt;0,'[1]Hoja de pedidos'!C553,"")</f>
        <v>01-2355</v>
      </c>
      <c r="B552" s="144" t="str">
        <f>IF('[1]Hoja de pedidos'!$D553&gt;0,'[1]Hoja de pedidos'!D553,"")</f>
        <v>TXPASP040B001</v>
      </c>
      <c r="C552" s="144" t="str">
        <f>IF('[1]Hoja de pedidos'!$D553&gt;0,'[1]Hoja de pedidos'!E553,"")</f>
        <v>PEPSICO ALIMENTOS, S.C.A.</v>
      </c>
      <c r="D552" s="144" t="str">
        <f>IF('[1]Hoja de pedidos'!$D553&gt;0,'[1]Hoja de pedidos'!F553,"")</f>
        <v xml:space="preserve">LAMINACIÓN IMPRESA TORTILLITAS SABOR A POLLO 130 g. </v>
      </c>
      <c r="E552" s="144" t="str">
        <f>IF('[1]Hoja de pedidos'!$D553&gt;0,'[1]Hoja de pedidos'!G553,"")</f>
        <v>CX</v>
      </c>
      <c r="F552" s="144" t="str">
        <f>IF('[1]Hoja de pedidos'!$D553&gt;0,'[1]Hoja de pedidos'!H553,"")</f>
        <v>LAMINACION</v>
      </c>
    </row>
    <row r="553" spans="1:6" x14ac:dyDescent="0.25">
      <c r="A553" s="144" t="str">
        <f>IF('[1]Hoja de pedidos'!$D554&gt;0,'[1]Hoja de pedidos'!C554,"")</f>
        <v>01-2356</v>
      </c>
      <c r="B553" s="144" t="str">
        <f>IF('[1]Hoja de pedidos'!$D554&gt;0,'[1]Hoja de pedidos'!D554,"")</f>
        <v>TXPASP040A001</v>
      </c>
      <c r="C553" s="144" t="str">
        <f>IF('[1]Hoja de pedidos'!$D554&gt;0,'[1]Hoja de pedidos'!E554,"")</f>
        <v>PEPSICO ALIMENTOS, S.C.A.</v>
      </c>
      <c r="D553" s="144" t="str">
        <f>IF('[1]Hoja de pedidos'!$D554&gt;0,'[1]Hoja de pedidos'!F554,"")</f>
        <v>LAMINACIÓN IMPRESA TORTILLITAS SABOR A POLLO 40g</v>
      </c>
      <c r="E553" s="144" t="str">
        <f>IF('[1]Hoja de pedidos'!$D554&gt;0,'[1]Hoja de pedidos'!G554,"")</f>
        <v>CX</v>
      </c>
      <c r="F553" s="144" t="str">
        <f>IF('[1]Hoja de pedidos'!$D554&gt;0,'[1]Hoja de pedidos'!H554,"")</f>
        <v>LAMINACION</v>
      </c>
    </row>
    <row r="554" spans="1:6" x14ac:dyDescent="0.25">
      <c r="A554" s="144" t="str">
        <f>IF('[1]Hoja de pedidos'!$D555&gt;0,'[1]Hoja de pedidos'!C555,"")</f>
        <v>01-2358</v>
      </c>
      <c r="B554" s="144" t="str">
        <f>IF('[1]Hoja de pedidos'!$D555&gt;0,'[1]Hoja de pedidos'!D555,"")</f>
        <v>TXPAJP040B001</v>
      </c>
      <c r="C554" s="144" t="str">
        <f>IF('[1]Hoja de pedidos'!$D555&gt;0,'[1]Hoja de pedidos'!E555,"")</f>
        <v>PEPSICO ALIMENTOS, S.C.A.</v>
      </c>
      <c r="D554" s="144" t="str">
        <f>IF('[1]Hoja de pedidos'!$D555&gt;0,'[1]Hoja de pedidos'!F555,"")</f>
        <v xml:space="preserve">LAMINACIÓN IMPRESA PAPAS JACKS POLLO 80 g </v>
      </c>
      <c r="E554" s="144" t="str">
        <f>IF('[1]Hoja de pedidos'!$D555&gt;0,'[1]Hoja de pedidos'!G555,"")</f>
        <v>CX</v>
      </c>
      <c r="F554" s="144" t="str">
        <f>IF('[1]Hoja de pedidos'!$D555&gt;0,'[1]Hoja de pedidos'!H555,"")</f>
        <v>LAMINACION</v>
      </c>
    </row>
    <row r="555" spans="1:6" x14ac:dyDescent="0.25">
      <c r="A555" s="144" t="str">
        <f>IF('[1]Hoja de pedidos'!$D556&gt;0,'[1]Hoja de pedidos'!C556,"")</f>
        <v>32-006033</v>
      </c>
      <c r="B555" s="144" t="str">
        <f>IF('[1]Hoja de pedidos'!$D556&gt;0,'[1]Hoja de pedidos'!D556,"")</f>
        <v>TXIKCA092A001</v>
      </c>
      <c r="C555" s="144" t="str">
        <f>IF('[1]Hoja de pedidos'!$D556&gt;0,'[1]Hoja de pedidos'!E556,"")</f>
        <v>INDUSTRIAS KEL, C.A</v>
      </c>
      <c r="D555" s="144" t="str">
        <f>IF('[1]Hoja de pedidos'!$D556&gt;0,'[1]Hoja de pedidos'!F556,"")</f>
        <v>LAMINACION IMPRESA CREMA DE ARROZ KEL 450g</v>
      </c>
      <c r="E555" s="144" t="str">
        <f>IF('[1]Hoja de pedidos'!$D556&gt;0,'[1]Hoja de pedidos'!G556,"")</f>
        <v>CX</v>
      </c>
      <c r="F555" s="144" t="str">
        <f>IF('[1]Hoja de pedidos'!$D556&gt;0,'[1]Hoja de pedidos'!H556,"")</f>
        <v>LAMINACION</v>
      </c>
    </row>
    <row r="556" spans="1:6" x14ac:dyDescent="0.25">
      <c r="A556" s="144" t="str">
        <f>IF('[1]Hoja de pedidos'!$D557&gt;0,'[1]Hoja de pedidos'!C557,"")</f>
        <v>01-2351</v>
      </c>
      <c r="B556" s="144" t="str">
        <f>IF('[1]Hoja de pedidos'!$D557&gt;0,'[1]Hoja de pedidos'!D557,"")</f>
        <v>TXPADQ040A001</v>
      </c>
      <c r="C556" s="144" t="str">
        <f>IF('[1]Hoja de pedidos'!$D557&gt;0,'[1]Hoja de pedidos'!E557,"")</f>
        <v>PEPSICO ALIMENTOS, S.C.A.</v>
      </c>
      <c r="D556" s="144" t="str">
        <f>IF('[1]Hoja de pedidos'!$D557&gt;0,'[1]Hoja de pedidos'!F557,"")</f>
        <v>LAMINACIÓN IMPRESA DORITOS MEGA QUESO 150g.</v>
      </c>
      <c r="E556" s="144" t="str">
        <f>IF('[1]Hoja de pedidos'!$D557&gt;0,'[1]Hoja de pedidos'!G557,"")</f>
        <v>CX</v>
      </c>
      <c r="F556" s="144" t="str">
        <f>IF('[1]Hoja de pedidos'!$D557&gt;0,'[1]Hoja de pedidos'!H557,"")</f>
        <v>LAMINACION</v>
      </c>
    </row>
    <row r="557" spans="1:6" x14ac:dyDescent="0.25">
      <c r="A557" s="144" t="str">
        <f>IF('[1]Hoja de pedidos'!$D558&gt;0,'[1]Hoja de pedidos'!C558,"")</f>
        <v>01-2357</v>
      </c>
      <c r="B557" s="144" t="str">
        <f>IF('[1]Hoja de pedidos'!$D558&gt;0,'[1]Hoja de pedidos'!D558,"")</f>
        <v>TXPARO040A001</v>
      </c>
      <c r="C557" s="144" t="str">
        <f>IF('[1]Hoja de pedidos'!$D558&gt;0,'[1]Hoja de pedidos'!E558,"")</f>
        <v>PEPSICO ALIMENTOS, S.C.A.</v>
      </c>
      <c r="D557" s="144" t="str">
        <f>IF('[1]Hoja de pedidos'!$D558&gt;0,'[1]Hoja de pedidos'!F558,"")</f>
        <v>LAMINACION IMPRESA RUFFLES ORIGINAL 125g</v>
      </c>
      <c r="E557" s="144" t="str">
        <f>IF('[1]Hoja de pedidos'!$D558&gt;0,'[1]Hoja de pedidos'!G558,"")</f>
        <v>CX</v>
      </c>
      <c r="F557" s="144" t="str">
        <f>IF('[1]Hoja de pedidos'!$D558&gt;0,'[1]Hoja de pedidos'!H558,"")</f>
        <v>LAMINACION</v>
      </c>
    </row>
    <row r="558" spans="1:6" x14ac:dyDescent="0.25">
      <c r="A558" s="144" t="str">
        <f>IF('[1]Hoja de pedidos'!$D559&gt;0,'[1]Hoja de pedidos'!C559,"")</f>
        <v>01-2360</v>
      </c>
      <c r="B558" s="144" t="str">
        <f>IF('[1]Hoja de pedidos'!$D559&gt;0,'[1]Hoja de pedidos'!D559,"")</f>
        <v>TXPATP040C001</v>
      </c>
      <c r="C558" s="144" t="str">
        <f>IF('[1]Hoja de pedidos'!$D559&gt;0,'[1]Hoja de pedidos'!E559,"")</f>
        <v>PEPSICO ALIMENTOS, S.C.A.</v>
      </c>
      <c r="D558" s="144" t="str">
        <f>IF('[1]Hoja de pedidos'!$D559&gt;0,'[1]Hoja de pedidos'!F559,"")</f>
        <v>LAMINACION IMPRESA TORTILLITAS PICANTE 130g</v>
      </c>
      <c r="E558" s="144" t="str">
        <f>IF('[1]Hoja de pedidos'!$D559&gt;0,'[1]Hoja de pedidos'!G559,"")</f>
        <v>CX</v>
      </c>
      <c r="F558" s="144" t="str">
        <f>IF('[1]Hoja de pedidos'!$D559&gt;0,'[1]Hoja de pedidos'!H559,"")</f>
        <v>LAMINACION</v>
      </c>
    </row>
    <row r="559" spans="1:6" x14ac:dyDescent="0.25">
      <c r="A559" s="144" t="str">
        <f>IF('[1]Hoja de pedidos'!$D560&gt;0,'[1]Hoja de pedidos'!C560,"")</f>
        <v>01-2364</v>
      </c>
      <c r="B559" s="144" t="str">
        <f>IF('[1]Hoja de pedidos'!$D560&gt;0,'[1]Hoja de pedidos'!D560,"")</f>
        <v>TMMCGP212A001</v>
      </c>
      <c r="C559" s="144" t="str">
        <f>IF('[1]Hoja de pedidos'!$D560&gt;0,'[1]Hoja de pedidos'!E560,"")</f>
        <v>ENVASES INDUSTRIALES DEL CENTRO C.A.</v>
      </c>
      <c r="D559" s="144" t="str">
        <f>IF('[1]Hoja de pedidos'!$D560&gt;0,'[1]Hoja de pedidos'!F560,"")</f>
        <v>LINNER MTP  IMPRESO GARANTIA DE PUREZA</v>
      </c>
      <c r="E559" s="144" t="str">
        <f>IF('[1]Hoja de pedidos'!$D560&gt;0,'[1]Hoja de pedidos'!G560,"")</f>
        <v>MCL</v>
      </c>
      <c r="F559" s="144" t="str">
        <f>IF('[1]Hoja de pedidos'!$D560&gt;0,'[1]Hoja de pedidos'!H560,"")</f>
        <v>LAMINACION</v>
      </c>
    </row>
    <row r="560" spans="1:6" x14ac:dyDescent="0.25">
      <c r="A560" s="144" t="str">
        <f>IF('[1]Hoja de pedidos'!$D561&gt;0,'[1]Hoja de pedidos'!C561,"")</f>
        <v>01-2366</v>
      </c>
      <c r="B560" s="144" t="str">
        <f>IF('[1]Hoja de pedidos'!$D561&gt;0,'[1]Hoja de pedidos'!D561,"")</f>
        <v>TMCOAL1190001</v>
      </c>
      <c r="C560" s="144" t="str">
        <f>IF('[1]Hoja de pedidos'!$D561&gt;0,'[1]Hoja de pedidos'!E561,"")</f>
        <v>CONSORCIO OLEAGINOSO PORTUGUESA, S.A.</v>
      </c>
      <c r="D560" s="144" t="str">
        <f>IF('[1]Hoja de pedidos'!$D561&gt;0,'[1]Hoja de pedidos'!F561,"")</f>
        <v>ALUMINIO LAMINADO SIN IMPRESIÓN</v>
      </c>
      <c r="E560" s="144" t="str">
        <f>IF('[1]Hoja de pedidos'!$D561&gt;0,'[1]Hoja de pedidos'!G561,"")</f>
        <v>MCL</v>
      </c>
      <c r="F560" s="144" t="str">
        <f>IF('[1]Hoja de pedidos'!$D561&gt;0,'[1]Hoja de pedidos'!H561,"")</f>
        <v>LAMINACION</v>
      </c>
    </row>
    <row r="561" spans="1:6" x14ac:dyDescent="0.25">
      <c r="A561" s="144" t="str">
        <f>IF('[1]Hoja de pedidos'!$D562&gt;0,'[1]Hoja de pedidos'!C562,"")</f>
        <v>01-2370</v>
      </c>
      <c r="B561" s="144" t="str">
        <f>IF('[1]Hoja de pedidos'!$D562&gt;0,'[1]Hoja de pedidos'!D562,"")</f>
        <v>TXPANP040A001</v>
      </c>
      <c r="C561" s="144" t="str">
        <f>IF('[1]Hoja de pedidos'!$D562&gt;0,'[1]Hoja de pedidos'!E562,"")</f>
        <v>PEPSICO ALIMENTOS, S.C.A.</v>
      </c>
      <c r="D561" s="144" t="str">
        <f>IF('[1]Hoja de pedidos'!$D562&gt;0,'[1]Hoja de pedidos'!F562,"")</f>
        <v>LAMINACION IMPRESA NATUCHIPS PLATANITOS 80g</v>
      </c>
      <c r="E561" s="144" t="str">
        <f>IF('[1]Hoja de pedidos'!$D562&gt;0,'[1]Hoja de pedidos'!G562,"")</f>
        <v>CX</v>
      </c>
      <c r="F561" s="144" t="str">
        <f>IF('[1]Hoja de pedidos'!$D562&gt;0,'[1]Hoja de pedidos'!H562,"")</f>
        <v>LAMINACION</v>
      </c>
    </row>
    <row r="562" spans="1:6" x14ac:dyDescent="0.25">
      <c r="A562" s="144" t="str">
        <f>IF('[1]Hoja de pedidos'!$D563&gt;0,'[1]Hoja de pedidos'!C563,"")</f>
        <v>32-006035</v>
      </c>
      <c r="B562" s="144" t="str">
        <f>IF('[1]Hoja de pedidos'!$D563&gt;0,'[1]Hoja de pedidos'!D563,"")</f>
        <v>TXUACM043A001</v>
      </c>
      <c r="C562" s="144" t="str">
        <f>IF('[1]Hoja de pedidos'!$D563&gt;0,'[1]Hoja de pedidos'!E563,"")</f>
        <v>UNILEVER  ANDINA  VENEZUELA, S.A.</v>
      </c>
      <c r="D562" s="144" t="str">
        <f>IF('[1]Hoja de pedidos'!$D563&gt;0,'[1]Hoja de pedidos'!F563,"")</f>
        <v>LAMINACION IMPRESA ENVOLTORIO CHOCOLITO MAX 80cm³</v>
      </c>
      <c r="E562" s="144" t="str">
        <f>IF('[1]Hoja de pedidos'!$D563&gt;0,'[1]Hoja de pedidos'!G563,"")</f>
        <v>CX</v>
      </c>
      <c r="F562" s="144" t="str">
        <f>IF('[1]Hoja de pedidos'!$D563&gt;0,'[1]Hoja de pedidos'!H563,"")</f>
        <v>LAMINACION</v>
      </c>
    </row>
    <row r="563" spans="1:6" x14ac:dyDescent="0.25">
      <c r="A563" s="144" t="str">
        <f>IF('[1]Hoja de pedidos'!$D564&gt;0,'[1]Hoja de pedidos'!C564,"")</f>
        <v>01-2371</v>
      </c>
      <c r="B563" s="144" t="str">
        <f>IF('[1]Hoja de pedidos'!$D564&gt;0,'[1]Hoja de pedidos'!D564,"")</f>
        <v>TMMCAE060A004</v>
      </c>
      <c r="C563" s="144" t="str">
        <f>IF('[1]Hoja de pedidos'!$D564&gt;0,'[1]Hoja de pedidos'!E564,"")</f>
        <v>MORROCEL C.A.</v>
      </c>
      <c r="D563" s="144" t="str">
        <f>IF('[1]Hoja de pedidos'!$D564&gt;0,'[1]Hoja de pedidos'!F564,"")</f>
        <v>POLYPOUCH IMPRESO ANTIGRASO ESTANDAR</v>
      </c>
      <c r="E563" s="144" t="str">
        <f>IF('[1]Hoja de pedidos'!$D564&gt;0,'[1]Hoja de pedidos'!G564,"")</f>
        <v>MCL</v>
      </c>
      <c r="F563" s="144" t="str">
        <f>IF('[1]Hoja de pedidos'!$D564&gt;0,'[1]Hoja de pedidos'!H564,"")</f>
        <v>LAMINACION</v>
      </c>
    </row>
    <row r="564" spans="1:6" x14ac:dyDescent="0.25">
      <c r="A564" s="144" t="str">
        <f>IF('[1]Hoja de pedidos'!$D565&gt;0,'[1]Hoja de pedidos'!C565,"")</f>
        <v>32-006012</v>
      </c>
      <c r="B564" s="144" t="str">
        <f>IF('[1]Hoja de pedidos'!$D565&gt;0,'[1]Hoja de pedidos'!D565,"")</f>
        <v>TMIDME059A001</v>
      </c>
      <c r="C564" s="144" t="str">
        <f>IF('[1]Hoja de pedidos'!$D565&gt;0,'[1]Hoja de pedidos'!E565,"")</f>
        <v>INDUSTRIAS DIANA C.A.</v>
      </c>
      <c r="D564" s="144" t="str">
        <f>IF('[1]Hoja de pedidos'!$D565&gt;0,'[1]Hoja de pedidos'!F565,"")</f>
        <v>LAMINACION IMPRESA  MINITINA MARGARINA LA ESTANCIA 15 g</v>
      </c>
      <c r="E564" s="144" t="str">
        <f>IF('[1]Hoja de pedidos'!$D565&gt;0,'[1]Hoja de pedidos'!G565,"")</f>
        <v>MCL</v>
      </c>
      <c r="F564" s="144" t="str">
        <f>IF('[1]Hoja de pedidos'!$D565&gt;0,'[1]Hoja de pedidos'!H565,"")</f>
        <v>LAMINACION</v>
      </c>
    </row>
    <row r="565" spans="1:6" x14ac:dyDescent="0.25">
      <c r="A565" s="144" t="str">
        <f>IF('[1]Hoja de pedidos'!$D566&gt;0,'[1]Hoja de pedidos'!C566,"")</f>
        <v>01-2368</v>
      </c>
      <c r="B565" s="144" t="str">
        <f>IF('[1]Hoja de pedidos'!$D566&gt;0,'[1]Hoja de pedidos'!D566,"")</f>
        <v>TMAPAL1190010</v>
      </c>
      <c r="C565" s="144" t="str">
        <f>IF('[1]Hoja de pedidos'!$D566&gt;0,'[1]Hoja de pedidos'!E566,"")</f>
        <v>ALIMENTOS POLAR COMERCIAL, C.A.</v>
      </c>
      <c r="D565" s="144" t="str">
        <f>IF('[1]Hoja de pedidos'!$D566&gt;0,'[1]Hoja de pedidos'!F566,"")</f>
        <v>ALUMINIO LAMINADO SIN IMPRESIÓN</v>
      </c>
      <c r="E565" s="144" t="str">
        <f>IF('[1]Hoja de pedidos'!$D566&gt;0,'[1]Hoja de pedidos'!G566,"")</f>
        <v>MCL</v>
      </c>
      <c r="F565" s="144" t="str">
        <f>IF('[1]Hoja de pedidos'!$D566&gt;0,'[1]Hoja de pedidos'!H566,"")</f>
        <v>LAMINACION</v>
      </c>
    </row>
    <row r="566" spans="1:6" x14ac:dyDescent="0.25">
      <c r="A566" s="144" t="str">
        <f>IF('[1]Hoja de pedidos'!$D567&gt;0,'[1]Hoja de pedidos'!C567,"")</f>
        <v>01-2365</v>
      </c>
      <c r="B566" s="144" t="str">
        <f>IF('[1]Hoja de pedidos'!$D567&gt;0,'[1]Hoja de pedidos'!D567,"")</f>
        <v>TMICPS0420001</v>
      </c>
      <c r="C566" s="144" t="str">
        <f>IF('[1]Hoja de pedidos'!$D567&gt;0,'[1]Hoja de pedidos'!E567,"")</f>
        <v>INDUSTRIAS CORPAÑAL,C.A.</v>
      </c>
      <c r="D566" s="144" t="str">
        <f>IF('[1]Hoja de pedidos'!$D567&gt;0,'[1]Hoja de pedidos'!F567,"")</f>
        <v>POLYPOUCH SILICONADO SIN IMPRESIÓN</v>
      </c>
      <c r="E566" s="144" t="str">
        <f>IF('[1]Hoja de pedidos'!$D567&gt;0,'[1]Hoja de pedidos'!G567,"")</f>
        <v>MCL</v>
      </c>
      <c r="F566" s="144" t="str">
        <f>IF('[1]Hoja de pedidos'!$D567&gt;0,'[1]Hoja de pedidos'!H567,"")</f>
        <v>LAMINACION</v>
      </c>
    </row>
    <row r="567" spans="1:6" x14ac:dyDescent="0.25">
      <c r="A567" s="144" t="str">
        <f>IF('[1]Hoja de pedidos'!$D568&gt;0,'[1]Hoja de pedidos'!C568,"")</f>
        <v>01-2363</v>
      </c>
      <c r="B567" s="144" t="str">
        <f>IF('[1]Hoja de pedidos'!$D568&gt;0,'[1]Hoja de pedidos'!D568,"")</f>
        <v>TXPCPF023B001</v>
      </c>
      <c r="C567" s="144" t="str">
        <f>IF('[1]Hoja de pedidos'!$D568&gt;0,'[1]Hoja de pedidos'!E568,"")</f>
        <v xml:space="preserve">PEPSI-COLA VENEZUELA, C.A. </v>
      </c>
      <c r="D567" s="144" t="str">
        <f>IF('[1]Hoja de pedidos'!$D568&gt;0,'[1]Hoja de pedidos'!F568,"")</f>
        <v>ETIQUETA IMPRESA PEPSI  FREE 1,5 L</v>
      </c>
      <c r="E567" s="144" t="str">
        <f>IF('[1]Hoja de pedidos'!$D568&gt;0,'[1]Hoja de pedidos'!G568,"")</f>
        <v>CX</v>
      </c>
      <c r="F567" s="144" t="str">
        <f>IF('[1]Hoja de pedidos'!$D568&gt;0,'[1]Hoja de pedidos'!H568,"")</f>
        <v>CORTE</v>
      </c>
    </row>
    <row r="568" spans="1:6" x14ac:dyDescent="0.25">
      <c r="A568" s="144" t="str">
        <f>IF('[1]Hoja de pedidos'!$D569&gt;0,'[1]Hoja de pedidos'!C569,"")</f>
        <v>01-2373</v>
      </c>
      <c r="B568" s="144" t="str">
        <f>IF('[1]Hoja de pedidos'!$D569&gt;0,'[1]Hoja de pedidos'!D569,"")</f>
        <v xml:space="preserve"> TMEDFS0270001</v>
      </c>
      <c r="C568" s="144" t="str">
        <f>IF('[1]Hoja de pedidos'!$D569&gt;0,'[1]Hoja de pedidos'!E569,"")</f>
        <v>FABRICA DE PRODUCTOS IMPERMEABILIZANTES EDIL C.A.,</v>
      </c>
      <c r="D568" s="144" t="str">
        <f>IF('[1]Hoja de pedidos'!$D569&gt;0,'[1]Hoja de pedidos'!F569,"")</f>
        <v>FILM TRANSPARENTE SILICONIZADO SIN IMPRESIÓN</v>
      </c>
      <c r="E568" s="144" t="str">
        <f>IF('[1]Hoja de pedidos'!$D569&gt;0,'[1]Hoja de pedidos'!G569,"")</f>
        <v>MCL</v>
      </c>
      <c r="F568" s="144" t="str">
        <f>IF('[1]Hoja de pedidos'!$D569&gt;0,'[1]Hoja de pedidos'!H569,"")</f>
        <v>LAMINACION</v>
      </c>
    </row>
    <row r="569" spans="1:6" x14ac:dyDescent="0.25">
      <c r="A569" s="144" t="str">
        <f>IF('[1]Hoja de pedidos'!$D570&gt;0,'[1]Hoja de pedidos'!C570,"")</f>
        <v>01-2372</v>
      </c>
      <c r="B569" s="144" t="str">
        <f>IF('[1]Hoja de pedidos'!$D570&gt;0,'[1]Hoja de pedidos'!D570,"")</f>
        <v>TMMCAE060A004</v>
      </c>
      <c r="C569" s="144" t="str">
        <f>IF('[1]Hoja de pedidos'!$D570&gt;0,'[1]Hoja de pedidos'!E570,"")</f>
        <v>INVERSIONES ROVICER 3000, C.A.</v>
      </c>
      <c r="D569" s="144" t="str">
        <f>IF('[1]Hoja de pedidos'!$D570&gt;0,'[1]Hoja de pedidos'!F570,"")</f>
        <v>POLYPOUCH IMPRESO ANTIGRASO ESTANDAR</v>
      </c>
      <c r="E569" s="144" t="str">
        <f>IF('[1]Hoja de pedidos'!$D570&gt;0,'[1]Hoja de pedidos'!G570,"")</f>
        <v>MCL</v>
      </c>
      <c r="F569" s="144" t="str">
        <f>IF('[1]Hoja de pedidos'!$D570&gt;0,'[1]Hoja de pedidos'!H570,"")</f>
        <v>LAMINACION</v>
      </c>
    </row>
    <row r="570" spans="1:6" x14ac:dyDescent="0.25">
      <c r="A570" s="144" t="str">
        <f>IF('[1]Hoja de pedidos'!$D571&gt;0,'[1]Hoja de pedidos'!C571,"")</f>
        <v>01-2362</v>
      </c>
      <c r="B570" s="144" t="str">
        <f>IF('[1]Hoja de pedidos'!$D571&gt;0,'[1]Hoja de pedidos'!D571,"")</f>
        <v>TXPCPF023C001</v>
      </c>
      <c r="C570" s="144" t="str">
        <f>IF('[1]Hoja de pedidos'!$D571&gt;0,'[1]Hoja de pedidos'!E571,"")</f>
        <v xml:space="preserve">PEPSI-COLA VENEZUELA, C.A. </v>
      </c>
      <c r="D570" s="144" t="str">
        <f>IF('[1]Hoja de pedidos'!$D571&gt;0,'[1]Hoja de pedidos'!F571,"")</f>
        <v>ETIQUETA IMPRESA PEPSI  FREE 2 L</v>
      </c>
      <c r="E570" s="144" t="str">
        <f>IF('[1]Hoja de pedidos'!$D571&gt;0,'[1]Hoja de pedidos'!G571,"")</f>
        <v>CX</v>
      </c>
      <c r="F570" s="144" t="str">
        <f>IF('[1]Hoja de pedidos'!$D571&gt;0,'[1]Hoja de pedidos'!H571,"")</f>
        <v>CORTE</v>
      </c>
    </row>
    <row r="571" spans="1:6" x14ac:dyDescent="0.25">
      <c r="A571" s="144" t="str">
        <f>IF('[1]Hoja de pedidos'!$D572&gt;0,'[1]Hoja de pedidos'!C572,"")</f>
        <v>01-2369</v>
      </c>
      <c r="B571" s="144" t="str">
        <f>IF('[1]Hoja de pedidos'!$D572&gt;0,'[1]Hoja de pedidos'!D572,"")</f>
        <v>TMSVLM0940001</v>
      </c>
      <c r="C571" s="144" t="str">
        <f>IF('[1]Hoja de pedidos'!$D572&gt;0,'[1]Hoja de pedidos'!E572,"")</f>
        <v>SONOCO VENEZOLANA, C.A.</v>
      </c>
      <c r="D571" s="144" t="str">
        <f>IF('[1]Hoja de pedidos'!$D572&gt;0,'[1]Hoja de pedidos'!F572,"")</f>
        <v>LAMINACION LINER RM 511 SIN IMPRESIÓN</v>
      </c>
      <c r="E571" s="144" t="str">
        <f>IF('[1]Hoja de pedidos'!$D572&gt;0,'[1]Hoja de pedidos'!G572,"")</f>
        <v>MCL</v>
      </c>
      <c r="F571" s="144" t="str">
        <f>IF('[1]Hoja de pedidos'!$D572&gt;0,'[1]Hoja de pedidos'!H572,"")</f>
        <v>LAMINACION</v>
      </c>
    </row>
    <row r="572" spans="1:6" x14ac:dyDescent="0.25">
      <c r="A572" s="144" t="str">
        <f>IF('[1]Hoja de pedidos'!$D573&gt;0,'[1]Hoja de pedidos'!C573,"")</f>
        <v>01-2374</v>
      </c>
      <c r="B572" s="144" t="str">
        <f>IF('[1]Hoja de pedidos'!$D573&gt;0,'[1]Hoja de pedidos'!D573,"")</f>
        <v>TMAKLK065A001</v>
      </c>
      <c r="C572" s="144" t="str">
        <f>IF('[1]Hoja de pedidos'!$D573&gt;0,'[1]Hoja de pedidos'!E573,"")</f>
        <v>AGROPECUARIA KIANA, C.A.</v>
      </c>
      <c r="D572" s="144" t="str">
        <f>IF('[1]Hoja de pedidos'!$D573&gt;0,'[1]Hoja de pedidos'!F573,"")</f>
        <v>LAMINACION IMPRESA LACTOKIANA 500g</v>
      </c>
      <c r="E572" s="144" t="str">
        <f>IF('[1]Hoja de pedidos'!$D573&gt;0,'[1]Hoja de pedidos'!G573,"")</f>
        <v>MCL</v>
      </c>
      <c r="F572" s="144" t="str">
        <f>IF('[1]Hoja de pedidos'!$D573&gt;0,'[1]Hoja de pedidos'!H573,"")</f>
        <v>LAMINACION</v>
      </c>
    </row>
    <row r="573" spans="1:6" x14ac:dyDescent="0.25">
      <c r="A573" s="144" t="str">
        <f>IF('[1]Hoja de pedidos'!$D574&gt;0,'[1]Hoja de pedidos'!C574,"")</f>
        <v>32-006038</v>
      </c>
      <c r="B573" s="144" t="str">
        <f>IF('[1]Hoja de pedidos'!$D574&gt;0,'[1]Hoja de pedidos'!D574,"")</f>
        <v>TMIDME0570001</v>
      </c>
      <c r="C573" s="144" t="str">
        <f>IF('[1]Hoja de pedidos'!$D574&gt;0,'[1]Hoja de pedidos'!E574,"")</f>
        <v>INDUSTRIAS DIANA C.A.</v>
      </c>
      <c r="D573" s="144" t="str">
        <f>IF('[1]Hoja de pedidos'!$D574&gt;0,'[1]Hoja de pedidos'!F574,"")</f>
        <v>LAMINACION MARGARINA LA ESTANCIA 15g SIN IMPRESIÓN</v>
      </c>
      <c r="E573" s="144" t="str">
        <f>IF('[1]Hoja de pedidos'!$D574&gt;0,'[1]Hoja de pedidos'!G574,"")</f>
        <v>MCL</v>
      </c>
      <c r="F573" s="144" t="str">
        <f>IF('[1]Hoja de pedidos'!$D574&gt;0,'[1]Hoja de pedidos'!H574,"")</f>
        <v>LAMINACION</v>
      </c>
    </row>
    <row r="574" spans="1:6" x14ac:dyDescent="0.25">
      <c r="A574" s="144" t="str">
        <f>IF('[1]Hoja de pedidos'!$D575&gt;0,'[1]Hoja de pedidos'!C575,"")</f>
        <v>32-006040</v>
      </c>
      <c r="B574" s="144" t="str">
        <f>IF('[1]Hoja de pedidos'!$D575&gt;0,'[1]Hoja de pedidos'!D575,"")</f>
        <v>TMARMZ044D001</v>
      </c>
      <c r="C574" s="144" t="str">
        <f>IF('[1]Hoja de pedidos'!$D575&gt;0,'[1]Hoja de pedidos'!E575,"")</f>
        <v>ALFONZO RIVAS &amp; CIA, C.A.</v>
      </c>
      <c r="D574" s="144" t="str">
        <f>IF('[1]Hoja de pedidos'!$D575&gt;0,'[1]Hoja de pedidos'!F575,"")</f>
        <v>LAMINACION IMPRESA MAIZINA 200g</v>
      </c>
      <c r="E574" s="144" t="str">
        <f>IF('[1]Hoja de pedidos'!$D575&gt;0,'[1]Hoja de pedidos'!G575,"")</f>
        <v>MCL</v>
      </c>
      <c r="F574" s="144" t="str">
        <f>IF('[1]Hoja de pedidos'!$D575&gt;0,'[1]Hoja de pedidos'!H575,"")</f>
        <v>LAMINACION</v>
      </c>
    </row>
    <row r="575" spans="1:6" x14ac:dyDescent="0.25">
      <c r="A575" s="144" t="str">
        <f>IF('[1]Hoja de pedidos'!$D576&gt;0,'[1]Hoja de pedidos'!C576,"")</f>
        <v>32-006012</v>
      </c>
      <c r="B575" s="144" t="str">
        <f>IF('[1]Hoja de pedidos'!$D576&gt;0,'[1]Hoja de pedidos'!D576,"")</f>
        <v>TMIDME059A001</v>
      </c>
      <c r="C575" s="144" t="str">
        <f>IF('[1]Hoja de pedidos'!$D576&gt;0,'[1]Hoja de pedidos'!E576,"")</f>
        <v>INDUSTRIAS DIANA C.A.</v>
      </c>
      <c r="D575" s="144" t="str">
        <f>IF('[1]Hoja de pedidos'!$D576&gt;0,'[1]Hoja de pedidos'!F576,"")</f>
        <v>LAMINACION IMPRESA  MINITINA MARGARINA LA ESTANCIA 15 g</v>
      </c>
      <c r="E575" s="144" t="str">
        <f>IF('[1]Hoja de pedidos'!$D576&gt;0,'[1]Hoja de pedidos'!G576,"")</f>
        <v>MCL</v>
      </c>
      <c r="F575" s="144" t="str">
        <f>IF('[1]Hoja de pedidos'!$D576&gt;0,'[1]Hoja de pedidos'!H576,"")</f>
        <v>LAMINACION</v>
      </c>
    </row>
    <row r="576" spans="1:6" x14ac:dyDescent="0.25">
      <c r="A576" s="144" t="str">
        <f>IF('[1]Hoja de pedidos'!$D577&gt;0,'[1]Hoja de pedidos'!C577,"")</f>
        <v>32-006038</v>
      </c>
      <c r="B576" s="144" t="str">
        <f>IF('[1]Hoja de pedidos'!$D577&gt;0,'[1]Hoja de pedidos'!D577,"")</f>
        <v>TMIDME0570001</v>
      </c>
      <c r="C576" s="144" t="str">
        <f>IF('[1]Hoja de pedidos'!$D577&gt;0,'[1]Hoja de pedidos'!E577,"")</f>
        <v>INDUSTRIAS DIANA C.A.</v>
      </c>
      <c r="D576" s="144" t="str">
        <f>IF('[1]Hoja de pedidos'!$D577&gt;0,'[1]Hoja de pedidos'!F577,"")</f>
        <v>LAMINACION MARGARINA LA ESTANCIA 15g SIN IMPRESIÓN</v>
      </c>
      <c r="E576" s="144" t="str">
        <f>IF('[1]Hoja de pedidos'!$D577&gt;0,'[1]Hoja de pedidos'!G577,"")</f>
        <v>MCL</v>
      </c>
      <c r="F576" s="144" t="str">
        <f>IF('[1]Hoja de pedidos'!$D577&gt;0,'[1]Hoja de pedidos'!H577,"")</f>
        <v>LAMINACION</v>
      </c>
    </row>
    <row r="577" spans="1:6" x14ac:dyDescent="0.25">
      <c r="A577" s="144" t="str">
        <f>IF('[1]Hoja de pedidos'!$D578&gt;0,'[1]Hoja de pedidos'!C578,"")</f>
        <v>32-006041</v>
      </c>
      <c r="B577" s="144" t="str">
        <f>IF('[1]Hoja de pedidos'!$D578&gt;0,'[1]Hoja de pedidos'!D578,"")</f>
        <v>TXCOCM059A001</v>
      </c>
      <c r="C577" s="144" t="str">
        <f>IF('[1]Hoja de pedidos'!$D578&gt;0,'[1]Hoja de pedidos'!E578,"")</f>
        <v>CAFÉ ORIGEN, C.A.</v>
      </c>
      <c r="D577" s="144" t="str">
        <f>IF('[1]Hoja de pedidos'!$D578&gt;0,'[1]Hoja de pedidos'!F578,"")</f>
        <v>LAMINACION IMPRESA CAFÉ MADRID TOSTADO  MOLIDO 250 g</v>
      </c>
      <c r="E577" s="144" t="str">
        <f>IF('[1]Hoja de pedidos'!$D578&gt;0,'[1]Hoja de pedidos'!G578,"")</f>
        <v>CX</v>
      </c>
      <c r="F577" s="144" t="str">
        <f>IF('[1]Hoja de pedidos'!$D578&gt;0,'[1]Hoja de pedidos'!H578,"")</f>
        <v>LAMINACION</v>
      </c>
    </row>
    <row r="578" spans="1:6" x14ac:dyDescent="0.25">
      <c r="A578" s="144" t="str">
        <f>IF('[1]Hoja de pedidos'!$D579&gt;0,'[1]Hoja de pedidos'!C579,"")</f>
        <v>32-006039</v>
      </c>
      <c r="B578" s="144" t="str">
        <f>IF('[1]Hoja de pedidos'!$D579&gt;0,'[1]Hoja de pedidos'!D579,"")</f>
        <v>TXABSG096A001</v>
      </c>
      <c r="C578" s="144" t="str">
        <f>IF('[1]Hoja de pedidos'!$D579&gt;0,'[1]Hoja de pedidos'!E579,"")</f>
        <v>ALIMENTOS BOTALON, C.A.</v>
      </c>
      <c r="D578" s="144" t="str">
        <f>IF('[1]Hoja de pedidos'!$D579&gt;0,'[1]Hoja de pedidos'!F579,"")</f>
        <v>LAMINACION IMPRESA CAFÉ TOSTADO EN GRANO SAN SALVADOR 1kg</v>
      </c>
      <c r="E578" s="144" t="str">
        <f>IF('[1]Hoja de pedidos'!$D579&gt;0,'[1]Hoja de pedidos'!G579,"")</f>
        <v>CX</v>
      </c>
      <c r="F578" s="144" t="str">
        <f>IF('[1]Hoja de pedidos'!$D579&gt;0,'[1]Hoja de pedidos'!H579,"")</f>
        <v>LAMINACION</v>
      </c>
    </row>
    <row r="579" spans="1:6" x14ac:dyDescent="0.25">
      <c r="A579" s="144" t="str">
        <f>IF('[1]Hoja de pedidos'!$D580&gt;0,'[1]Hoja de pedidos'!C580,"")</f>
        <v>32-006043</v>
      </c>
      <c r="B579" s="144" t="str">
        <f>IF('[1]Hoja de pedidos'!$D580&gt;0,'[1]Hoja de pedidos'!D580,"")</f>
        <v>TMFFLU2400001</v>
      </c>
      <c r="C579" s="144" t="str">
        <f>IF('[1]Hoja de pedidos'!$D580&gt;0,'[1]Hoja de pedidos'!E580,"")</f>
        <v>FABRICA FESTA S.A.</v>
      </c>
      <c r="D579" s="144" t="str">
        <f>IF('[1]Hoja de pedidos'!$D580&gt;0,'[1]Hoja de pedidos'!F580,"")</f>
        <v>LAMINACION LINER INDUCCION UNIVERSAL SIN IMPRESIÓN</v>
      </c>
      <c r="E579" s="144" t="str">
        <f>IF('[1]Hoja de pedidos'!$D580&gt;0,'[1]Hoja de pedidos'!G580,"")</f>
        <v>MCL</v>
      </c>
      <c r="F579" s="144" t="str">
        <f>IF('[1]Hoja de pedidos'!$D580&gt;0,'[1]Hoja de pedidos'!H580,"")</f>
        <v>CORTE</v>
      </c>
    </row>
    <row r="580" spans="1:6" x14ac:dyDescent="0.25">
      <c r="A580" s="144" t="str">
        <f>IF('[1]Hoja de pedidos'!$D581&gt;0,'[1]Hoja de pedidos'!C581,"")</f>
        <v>01-2379</v>
      </c>
      <c r="B580" s="144" t="str">
        <f>IF('[1]Hoja de pedidos'!$D581&gt;0,'[1]Hoja de pedidos'!D581,"")</f>
        <v>TXACMP040A001</v>
      </c>
      <c r="C580" s="144" t="str">
        <f>IF('[1]Hoja de pedidos'!$D581&gt;0,'[1]Hoja de pedidos'!E581,"")</f>
        <v>ALIMENTOS CHUCHES, C. A.</v>
      </c>
      <c r="D580" s="144" t="str">
        <f>IF('[1]Hoja de pedidos'!$D581&gt;0,'[1]Hoja de pedidos'!F581,"")</f>
        <v xml:space="preserve">LAMINACION IMPRESA Mr. PIG 85 g. </v>
      </c>
      <c r="E580" s="144" t="str">
        <f>IF('[1]Hoja de pedidos'!$D581&gt;0,'[1]Hoja de pedidos'!G581,"")</f>
        <v>CX</v>
      </c>
      <c r="F580" s="144" t="str">
        <f>IF('[1]Hoja de pedidos'!$D581&gt;0,'[1]Hoja de pedidos'!H581,"")</f>
        <v>LAMINACION</v>
      </c>
    </row>
    <row r="581" spans="1:6" x14ac:dyDescent="0.25">
      <c r="A581" s="144" t="str">
        <f>IF('[1]Hoja de pedidos'!$D582&gt;0,'[1]Hoja de pedidos'!C582,"")</f>
        <v>01-2378</v>
      </c>
      <c r="B581" s="144" t="str">
        <f>IF('[1]Hoja de pedidos'!$D582&gt;0,'[1]Hoja de pedidos'!D582,"")</f>
        <v>TXACRM040A001</v>
      </c>
      <c r="C581" s="144" t="str">
        <f>IF('[1]Hoja de pedidos'!$D582&gt;0,'[1]Hoja de pedidos'!E582,"")</f>
        <v>ALIMENTOS CHUCHES, C. A.</v>
      </c>
      <c r="D581" s="144" t="str">
        <f>IF('[1]Hoja de pedidos'!$D582&gt;0,'[1]Hoja de pedidos'!F582,"")</f>
        <v xml:space="preserve">LAMINACIÓN IMPRESA RUMBA 85 g </v>
      </c>
      <c r="E581" s="144" t="str">
        <f>IF('[1]Hoja de pedidos'!$D582&gt;0,'[1]Hoja de pedidos'!G582,"")</f>
        <v>CX</v>
      </c>
      <c r="F581" s="144" t="str">
        <f>IF('[1]Hoja de pedidos'!$D582&gt;0,'[1]Hoja de pedidos'!H582,"")</f>
        <v>LAMINACION</v>
      </c>
    </row>
    <row r="582" spans="1:6" x14ac:dyDescent="0.25">
      <c r="A582" s="144" t="str">
        <f>IF('[1]Hoja de pedidos'!$D583&gt;0,'[1]Hoja de pedidos'!C583,"")</f>
        <v>01-2376</v>
      </c>
      <c r="B582" s="144" t="str">
        <f>IF('[1]Hoja de pedidos'!$D583&gt;0,'[1]Hoja de pedidos'!D583,"")</f>
        <v>TXCICM065A001</v>
      </c>
      <c r="C582" s="144" t="str">
        <f>IF('[1]Hoja de pedidos'!$D583&gt;0,'[1]Hoja de pedidos'!E583,"")</f>
        <v>S.A. CAFÉ IMPERIAL</v>
      </c>
      <c r="D582" s="144" t="str">
        <f>IF('[1]Hoja de pedidos'!$D583&gt;0,'[1]Hoja de pedidos'!F583,"")</f>
        <v>LAMINACION IMPRESA CAFÉ IMPERIAL MOLIDO 250g</v>
      </c>
      <c r="E582" s="144" t="str">
        <f>IF('[1]Hoja de pedidos'!$D583&gt;0,'[1]Hoja de pedidos'!G583,"")</f>
        <v>CX</v>
      </c>
      <c r="F582" s="144" t="str">
        <f>IF('[1]Hoja de pedidos'!$D583&gt;0,'[1]Hoja de pedidos'!H583,"")</f>
        <v>LAMINACION</v>
      </c>
    </row>
    <row r="583" spans="1:6" x14ac:dyDescent="0.25">
      <c r="A583" s="144" t="str">
        <f>IF('[1]Hoja de pedidos'!$D584&gt;0,'[1]Hoja de pedidos'!C584,"")</f>
        <v>01-2380</v>
      </c>
      <c r="B583" s="144" t="str">
        <f>IF('[1]Hoja de pedidos'!$D584&gt;0,'[1]Hoja de pedidos'!D584,"")</f>
        <v>TXPACT040B001</v>
      </c>
      <c r="C583" s="144" t="str">
        <f>IF('[1]Hoja de pedidos'!$D584&gt;0,'[1]Hoja de pedidos'!E584,"")</f>
        <v>PEPSICO ALIMENTOS, S.C.A.</v>
      </c>
      <c r="D583" s="144" t="str">
        <f>IF('[1]Hoja de pedidos'!$D584&gt;0,'[1]Hoja de pedidos'!F584,"")</f>
        <v>LAMINACION IMPRESA CHEESE TRIS 54g</v>
      </c>
      <c r="E583" s="144" t="str">
        <f>IF('[1]Hoja de pedidos'!$D584&gt;0,'[1]Hoja de pedidos'!G584,"")</f>
        <v>CX</v>
      </c>
      <c r="F583" s="144" t="str">
        <f>IF('[1]Hoja de pedidos'!$D584&gt;0,'[1]Hoja de pedidos'!H584,"")</f>
        <v>LAMINACION</v>
      </c>
    </row>
    <row r="584" spans="1:6" x14ac:dyDescent="0.25">
      <c r="A584" s="144" t="str">
        <f>IF('[1]Hoja de pedidos'!$D585&gt;0,'[1]Hoja de pedidos'!C585,"")</f>
        <v>01-2381</v>
      </c>
      <c r="B584" s="144" t="str">
        <f>IF('[1]Hoja de pedidos'!$D585&gt;0,'[1]Hoja de pedidos'!D585,"")</f>
        <v>TXPATP040C001</v>
      </c>
      <c r="C584" s="144" t="str">
        <f>IF('[1]Hoja de pedidos'!$D585&gt;0,'[1]Hoja de pedidos'!E585,"")</f>
        <v>PEPSICO ALIMENTOS, S.C.A.</v>
      </c>
      <c r="D584" s="144" t="str">
        <f>IF('[1]Hoja de pedidos'!$D585&gt;0,'[1]Hoja de pedidos'!F585,"")</f>
        <v>LAMINACION IMPRESA TORTILLITAS PICANTE 130g</v>
      </c>
      <c r="E584" s="144" t="str">
        <f>IF('[1]Hoja de pedidos'!$D585&gt;0,'[1]Hoja de pedidos'!G585,"")</f>
        <v>CX</v>
      </c>
      <c r="F584" s="144" t="str">
        <f>IF('[1]Hoja de pedidos'!$D585&gt;0,'[1]Hoja de pedidos'!H585,"")</f>
        <v>LAMINACION</v>
      </c>
    </row>
    <row r="585" spans="1:6" x14ac:dyDescent="0.25">
      <c r="A585" s="144" t="str">
        <f>IF('[1]Hoja de pedidos'!$D586&gt;0,'[1]Hoja de pedidos'!C586,"")</f>
        <v>01-2382</v>
      </c>
      <c r="B585" s="144" t="str">
        <f>IF('[1]Hoja de pedidos'!$D586&gt;0,'[1]Hoja de pedidos'!D586,"")</f>
        <v>TXPASP040B001</v>
      </c>
      <c r="C585" s="144" t="str">
        <f>IF('[1]Hoja de pedidos'!$D586&gt;0,'[1]Hoja de pedidos'!E586,"")</f>
        <v>PEPSICO ALIMENTOS, S.C.A.</v>
      </c>
      <c r="D585" s="144" t="str">
        <f>IF('[1]Hoja de pedidos'!$D586&gt;0,'[1]Hoja de pedidos'!F586,"")</f>
        <v xml:space="preserve">LAMINACIÓN IMPRESA TORTILLITAS SABOR A POLLO 130 g. </v>
      </c>
      <c r="E585" s="144" t="str">
        <f>IF('[1]Hoja de pedidos'!$D586&gt;0,'[1]Hoja de pedidos'!G586,"")</f>
        <v>CX</v>
      </c>
      <c r="F585" s="144" t="str">
        <f>IF('[1]Hoja de pedidos'!$D586&gt;0,'[1]Hoja de pedidos'!H586,"")</f>
        <v>LAMINACION</v>
      </c>
    </row>
    <row r="586" spans="1:6" x14ac:dyDescent="0.25">
      <c r="A586" s="144" t="str">
        <f>IF('[1]Hoja de pedidos'!$D587&gt;0,'[1]Hoja de pedidos'!C587,"")</f>
        <v>01-2383</v>
      </c>
      <c r="B586" s="144" t="str">
        <f>IF('[1]Hoja de pedidos'!$D587&gt;0,'[1]Hoja de pedidos'!D587,"")</f>
        <v>TXPAJP040B001</v>
      </c>
      <c r="C586" s="144" t="str">
        <f>IF('[1]Hoja de pedidos'!$D587&gt;0,'[1]Hoja de pedidos'!E587,"")</f>
        <v>PEPSICO ALIMENTOS, S.C.A.</v>
      </c>
      <c r="D586" s="144" t="str">
        <f>IF('[1]Hoja de pedidos'!$D587&gt;0,'[1]Hoja de pedidos'!F587,"")</f>
        <v xml:space="preserve">LAMINACIÓN IMPRESA PAPAS JACKS POLLO 80 g </v>
      </c>
      <c r="E586" s="144" t="str">
        <f>IF('[1]Hoja de pedidos'!$D587&gt;0,'[1]Hoja de pedidos'!G587,"")</f>
        <v>CX</v>
      </c>
      <c r="F586" s="144" t="str">
        <f>IF('[1]Hoja de pedidos'!$D587&gt;0,'[1]Hoja de pedidos'!H587,"")</f>
        <v>LAMINACION</v>
      </c>
    </row>
    <row r="587" spans="1:6" x14ac:dyDescent="0.25">
      <c r="A587" s="144" t="str">
        <f>IF('[1]Hoja de pedidos'!$D588&gt;0,'[1]Hoja de pedidos'!C588,"")</f>
        <v>01-2388</v>
      </c>
      <c r="B587" s="144" t="str">
        <f>IF('[1]Hoja de pedidos'!$D588&gt;0,'[1]Hoja de pedidos'!D588,"")</f>
        <v>TMMCAE060A004</v>
      </c>
      <c r="C587" s="144" t="str">
        <f>IF('[1]Hoja de pedidos'!$D588&gt;0,'[1]Hoja de pedidos'!E588,"")</f>
        <v>MORROCEL C.A.</v>
      </c>
      <c r="D587" s="144" t="str">
        <f>IF('[1]Hoja de pedidos'!$D588&gt;0,'[1]Hoja de pedidos'!F588,"")</f>
        <v>POLYPOUCH IMPRESO ANTIGRASO ESTANDAR</v>
      </c>
      <c r="E587" s="144" t="str">
        <f>IF('[1]Hoja de pedidos'!$D588&gt;0,'[1]Hoja de pedidos'!G588,"")</f>
        <v>MCL</v>
      </c>
      <c r="F587" s="144" t="str">
        <f>IF('[1]Hoja de pedidos'!$D588&gt;0,'[1]Hoja de pedidos'!H588,"")</f>
        <v>LAMINACION</v>
      </c>
    </row>
    <row r="588" spans="1:6" x14ac:dyDescent="0.25">
      <c r="A588" s="144" t="str">
        <f>IF('[1]Hoja de pedidos'!$D589&gt;0,'[1]Hoja de pedidos'!C589,"")</f>
        <v>01-2392</v>
      </c>
      <c r="B588" s="144" t="str">
        <f>IF('[1]Hoja de pedidos'!$D589&gt;0,'[1]Hoja de pedidos'!D589,"")</f>
        <v>TMMCGP212A001</v>
      </c>
      <c r="C588" s="144" t="str">
        <f>IF('[1]Hoja de pedidos'!$D589&gt;0,'[1]Hoja de pedidos'!E589,"")</f>
        <v>MORROCEL C.A.</v>
      </c>
      <c r="D588" s="144" t="str">
        <f>IF('[1]Hoja de pedidos'!$D589&gt;0,'[1]Hoja de pedidos'!F589,"")</f>
        <v>LINNER MTP  IMPRESO GARANTIA DE PUREZA</v>
      </c>
      <c r="E588" s="144" t="str">
        <f>IF('[1]Hoja de pedidos'!$D589&gt;0,'[1]Hoja de pedidos'!G589,"")</f>
        <v>MCL</v>
      </c>
      <c r="F588" s="144" t="str">
        <f>IF('[1]Hoja de pedidos'!$D589&gt;0,'[1]Hoja de pedidos'!H589,"")</f>
        <v>LAMINACION</v>
      </c>
    </row>
    <row r="589" spans="1:6" x14ac:dyDescent="0.25">
      <c r="A589" s="144" t="str">
        <f>IF('[1]Hoja de pedidos'!$D590&gt;0,'[1]Hoja de pedidos'!C590,"")</f>
        <v>01-2385</v>
      </c>
      <c r="B589" s="144" t="str">
        <f>IF('[1]Hoja de pedidos'!$D590&gt;0,'[1]Hoja de pedidos'!D590,"")</f>
        <v>TXPCPF023C001</v>
      </c>
      <c r="C589" s="144" t="str">
        <f>IF('[1]Hoja de pedidos'!$D590&gt;0,'[1]Hoja de pedidos'!E590,"")</f>
        <v xml:space="preserve">PEPSI-COLA VENEZUELA, C.A. </v>
      </c>
      <c r="D589" s="144" t="str">
        <f>IF('[1]Hoja de pedidos'!$D590&gt;0,'[1]Hoja de pedidos'!F590,"")</f>
        <v>ETIQUETA IMPRESA PEPSI  FREE 2 L</v>
      </c>
      <c r="E589" s="144" t="str">
        <f>IF('[1]Hoja de pedidos'!$D590&gt;0,'[1]Hoja de pedidos'!G590,"")</f>
        <v>CX</v>
      </c>
      <c r="F589" s="144" t="str">
        <f>IF('[1]Hoja de pedidos'!$D590&gt;0,'[1]Hoja de pedidos'!H590,"")</f>
        <v>CORTE</v>
      </c>
    </row>
    <row r="590" spans="1:6" x14ac:dyDescent="0.25">
      <c r="A590" s="144" t="str">
        <f>IF('[1]Hoja de pedidos'!$D591&gt;0,'[1]Hoja de pedidos'!C591,"")</f>
        <v>01-2386</v>
      </c>
      <c r="B590" s="144" t="str">
        <f>IF('[1]Hoja de pedidos'!$D591&gt;0,'[1]Hoja de pedidos'!D591,"")</f>
        <v>TXPCPF023B001</v>
      </c>
      <c r="C590" s="144" t="str">
        <f>IF('[1]Hoja de pedidos'!$D591&gt;0,'[1]Hoja de pedidos'!E591,"")</f>
        <v xml:space="preserve">PEPSI-COLA VENEZUELA, C.A. </v>
      </c>
      <c r="D590" s="144" t="str">
        <f>IF('[1]Hoja de pedidos'!$D591&gt;0,'[1]Hoja de pedidos'!F591,"")</f>
        <v>ETIQUETA IMPRESA PEPSI  FREE 1,5 L</v>
      </c>
      <c r="E590" s="144" t="str">
        <f>IF('[1]Hoja de pedidos'!$D591&gt;0,'[1]Hoja de pedidos'!G591,"")</f>
        <v>CX</v>
      </c>
      <c r="F590" s="144" t="str">
        <f>IF('[1]Hoja de pedidos'!$D591&gt;0,'[1]Hoja de pedidos'!H591,"")</f>
        <v>CORTE</v>
      </c>
    </row>
    <row r="591" spans="1:6" x14ac:dyDescent="0.25">
      <c r="A591" s="144" t="str">
        <f>IF('[1]Hoja de pedidos'!$D592&gt;0,'[1]Hoja de pedidos'!C592,"")</f>
        <v>01-2394</v>
      </c>
      <c r="B591" s="144" t="str">
        <f>IF('[1]Hoja de pedidos'!$D592&gt;0,'[1]Hoja de pedidos'!D592,"")</f>
        <v>TMSVLM0940001</v>
      </c>
      <c r="C591" s="144" t="str">
        <f>IF('[1]Hoja de pedidos'!$D592&gt;0,'[1]Hoja de pedidos'!E592,"")</f>
        <v>SONOCO VENEZOLANA, C.A.</v>
      </c>
      <c r="D591" s="144" t="str">
        <f>IF('[1]Hoja de pedidos'!$D592&gt;0,'[1]Hoja de pedidos'!F592,"")</f>
        <v>LAMINACION LINER RM 511 SIN IMPRESIÓN</v>
      </c>
      <c r="E591" s="144" t="str">
        <f>IF('[1]Hoja de pedidos'!$D592&gt;0,'[1]Hoja de pedidos'!G592,"")</f>
        <v>MCL</v>
      </c>
      <c r="F591" s="144" t="str">
        <f>IF('[1]Hoja de pedidos'!$D592&gt;0,'[1]Hoja de pedidos'!H592,"")</f>
        <v>LAMINACION</v>
      </c>
    </row>
    <row r="592" spans="1:6" x14ac:dyDescent="0.25">
      <c r="A592" s="144" t="str">
        <f>IF('[1]Hoja de pedidos'!$D593&gt;0,'[1]Hoja de pedidos'!C593,"")</f>
        <v>01-2395</v>
      </c>
      <c r="B592" s="144" t="str">
        <f>IF('[1]Hoja de pedidos'!$D593&gt;0,'[1]Hoja de pedidos'!D593,"")</f>
        <v>TMMCGP212A001</v>
      </c>
      <c r="C592" s="144" t="str">
        <f>IF('[1]Hoja de pedidos'!$D593&gt;0,'[1]Hoja de pedidos'!E593,"")</f>
        <v>ENVASES INDUSTRIALES DEL CENTRO C.A.</v>
      </c>
      <c r="D592" s="144" t="str">
        <f>IF('[1]Hoja de pedidos'!$D593&gt;0,'[1]Hoja de pedidos'!F593,"")</f>
        <v>LINNER MTP  IMPRESO GARANTIA DE PUREZA</v>
      </c>
      <c r="E592" s="144" t="str">
        <f>IF('[1]Hoja de pedidos'!$D593&gt;0,'[1]Hoja de pedidos'!G593,"")</f>
        <v>MCL</v>
      </c>
      <c r="F592" s="144" t="str">
        <f>IF('[1]Hoja de pedidos'!$D593&gt;0,'[1]Hoja de pedidos'!H593,"")</f>
        <v>CORTE</v>
      </c>
    </row>
    <row r="593" spans="1:6" x14ac:dyDescent="0.25">
      <c r="A593" s="144" t="str">
        <f>IF('[1]Hoja de pedidos'!$D594&gt;0,'[1]Hoja de pedidos'!C594,"")</f>
        <v>32-006058</v>
      </c>
      <c r="B593" s="144" t="str">
        <f>IF('[1]Hoja de pedidos'!$D594&gt;0,'[1]Hoja de pedidos'!D594,"")</f>
        <v>TMARMZ044A001</v>
      </c>
      <c r="C593" s="144" t="str">
        <f>IF('[1]Hoja de pedidos'!$D594&gt;0,'[1]Hoja de pedidos'!E594,"")</f>
        <v>ALFONZO RIVAS &amp; CIA, C.A.</v>
      </c>
      <c r="D593" s="144" t="str">
        <f>IF('[1]Hoja de pedidos'!$D594&gt;0,'[1]Hoja de pedidos'!F594,"")</f>
        <v>LAMINACION IMPRESA MAIZINA 90 g</v>
      </c>
      <c r="E593" s="144" t="str">
        <f>IF('[1]Hoja de pedidos'!$D594&gt;0,'[1]Hoja de pedidos'!G594,"")</f>
        <v>MCL</v>
      </c>
      <c r="F593" s="144" t="str">
        <f>IF('[1]Hoja de pedidos'!$D594&gt;0,'[1]Hoja de pedidos'!H594,"")</f>
        <v>LAMINACION</v>
      </c>
    </row>
    <row r="594" spans="1:6" x14ac:dyDescent="0.25">
      <c r="A594" s="144" t="str">
        <f>IF('[1]Hoja de pedidos'!$D595&gt;0,'[1]Hoja de pedidos'!C595,"")</f>
        <v>32-006059</v>
      </c>
      <c r="B594" s="144" t="str">
        <f>IF('[1]Hoja de pedidos'!$D595&gt;0,'[1]Hoja de pedidos'!D595,"")</f>
        <v>TMARMZ044A001</v>
      </c>
      <c r="C594" s="144" t="str">
        <f>IF('[1]Hoja de pedidos'!$D595&gt;0,'[1]Hoja de pedidos'!E595,"")</f>
        <v>ALFONZO RIVAS &amp; CIA, C.A.</v>
      </c>
      <c r="D594" s="144" t="str">
        <f>IF('[1]Hoja de pedidos'!$D595&gt;0,'[1]Hoja de pedidos'!F595,"")</f>
        <v>LAMINACION IMPRESA MAIZINA 90 g</v>
      </c>
      <c r="E594" s="144" t="str">
        <f>IF('[1]Hoja de pedidos'!$D595&gt;0,'[1]Hoja de pedidos'!G595,"")</f>
        <v>MCL</v>
      </c>
      <c r="F594" s="144" t="str">
        <f>IF('[1]Hoja de pedidos'!$D595&gt;0,'[1]Hoja de pedidos'!H595,"")</f>
        <v>LAMINACION</v>
      </c>
    </row>
    <row r="595" spans="1:6" x14ac:dyDescent="0.25">
      <c r="A595" s="144" t="str">
        <f>IF('[1]Hoja de pedidos'!$D596&gt;0,'[1]Hoja de pedidos'!C596,"")</f>
        <v>32-006057</v>
      </c>
      <c r="B595" s="144" t="str">
        <f>IF('[1]Hoja de pedidos'!$D596&gt;0,'[1]Hoja de pedidos'!D596,"")</f>
        <v>TMARMZ044D001</v>
      </c>
      <c r="C595" s="144" t="str">
        <f>IF('[1]Hoja de pedidos'!$D596&gt;0,'[1]Hoja de pedidos'!E596,"")</f>
        <v>ALFONZO RIVAS &amp; CIA, C.A.</v>
      </c>
      <c r="D595" s="144" t="str">
        <f>IF('[1]Hoja de pedidos'!$D596&gt;0,'[1]Hoja de pedidos'!F596,"")</f>
        <v>LAMINACION IMPRESA MAIZINA 200g</v>
      </c>
      <c r="E595" s="144" t="str">
        <f>IF('[1]Hoja de pedidos'!$D596&gt;0,'[1]Hoja de pedidos'!G596,"")</f>
        <v>MCL</v>
      </c>
      <c r="F595" s="144" t="str">
        <f>IF('[1]Hoja de pedidos'!$D596&gt;0,'[1]Hoja de pedidos'!H596,"")</f>
        <v>LAMINACION</v>
      </c>
    </row>
    <row r="596" spans="1:6" x14ac:dyDescent="0.25">
      <c r="A596" s="144" t="str">
        <f>IF('[1]Hoja de pedidos'!$D597&gt;0,'[1]Hoja de pedidos'!C597,"")</f>
        <v>32-006051</v>
      </c>
      <c r="B596" s="144" t="str">
        <f>IF('[1]Hoja de pedidos'!$D597&gt;0,'[1]Hoja de pedidos'!D597,"")</f>
        <v>TMLFSM094A001</v>
      </c>
      <c r="C596" s="144" t="str">
        <f>IF('[1]Hoja de pedidos'!$D597&gt;0,'[1]Hoja de pedidos'!E597,"")</f>
        <v>LABORATORIOS FISA, C.A.</v>
      </c>
      <c r="D596" s="144" t="str">
        <f>IF('[1]Hoja de pedidos'!$D597&gt;0,'[1]Hoja de pedidos'!F597,"")</f>
        <v>LAMNACION IMPRESA CHAMPÚ DRENECABELLO SECO MALTRATADO 10 cm³.</v>
      </c>
      <c r="E596" s="144" t="str">
        <f>IF('[1]Hoja de pedidos'!$D597&gt;0,'[1]Hoja de pedidos'!G597,"")</f>
        <v>MCL</v>
      </c>
      <c r="F596" s="144" t="str">
        <f>IF('[1]Hoja de pedidos'!$D597&gt;0,'[1]Hoja de pedidos'!H597,"")</f>
        <v>LAMINACION</v>
      </c>
    </row>
    <row r="597" spans="1:6" x14ac:dyDescent="0.25">
      <c r="A597" s="144" t="str">
        <f>IF('[1]Hoja de pedidos'!$D598&gt;0,'[1]Hoja de pedidos'!C598,"")</f>
        <v>32-006056</v>
      </c>
      <c r="B597" s="144" t="str">
        <f>IF('[1]Hoja de pedidos'!$D598&gt;0,'[1]Hoja de pedidos'!D598,"")</f>
        <v>TMARFC045A001</v>
      </c>
      <c r="C597" s="144" t="str">
        <f>IF('[1]Hoja de pedidos'!$D598&gt;0,'[1]Hoja de pedidos'!E598,"")</f>
        <v>ALFONZO RIVAS &amp; CIA, C.A.</v>
      </c>
      <c r="D597" s="144" t="str">
        <f>IF('[1]Hoja de pedidos'!$D598&gt;0,'[1]Hoja de pedidos'!F598,"")</f>
        <v xml:space="preserve">LAMINACION IMPRESA FLIPS CHOCOLATE 120 g </v>
      </c>
      <c r="E597" s="144" t="str">
        <f>IF('[1]Hoja de pedidos'!$D598&gt;0,'[1]Hoja de pedidos'!G598,"")</f>
        <v>MCL</v>
      </c>
      <c r="F597" s="144" t="str">
        <f>IF('[1]Hoja de pedidos'!$D598&gt;0,'[1]Hoja de pedidos'!H598,"")</f>
        <v>LAMINACION</v>
      </c>
    </row>
    <row r="598" spans="1:6" x14ac:dyDescent="0.25">
      <c r="A598" s="144" t="str">
        <f>IF('[1]Hoja de pedidos'!$D599&gt;0,'[1]Hoja de pedidos'!C599,"")</f>
        <v>21-0203</v>
      </c>
      <c r="B598" s="144" t="str">
        <f>IF('[1]Hoja de pedidos'!$D599&gt;0,'[1]Hoja de pedidos'!D599,"")</f>
        <v>TXSPFC030A001</v>
      </c>
      <c r="C598" s="144" t="str">
        <f>IF('[1]Hoja de pedidos'!$D599&gt;0,'[1]Hoja de pedidos'!E599,"")</f>
        <v>C.A. SUCESORA DE JOSE PUIG &amp; CIA</v>
      </c>
      <c r="D598" s="144" t="str">
        <f>IF('[1]Hoja de pedidos'!$D599&gt;0,'[1]Hoja de pedidos'!F599,"")</f>
        <v>ENVOLTORIO INTERNO IMPRESO FAMILY CLUB 30g</v>
      </c>
      <c r="E598" s="144" t="str">
        <f>IF('[1]Hoja de pedidos'!$D599&gt;0,'[1]Hoja de pedidos'!G599,"")</f>
        <v>CX</v>
      </c>
      <c r="F598" s="144" t="str">
        <f>IF('[1]Hoja de pedidos'!$D599&gt;0,'[1]Hoja de pedidos'!H599,"")</f>
        <v>CORTE</v>
      </c>
    </row>
    <row r="599" spans="1:6" x14ac:dyDescent="0.25">
      <c r="A599" s="144" t="str">
        <f>IF('[1]Hoja de pedidos'!$D600&gt;0,'[1]Hoja de pedidos'!C600,"")</f>
        <v>32-006053</v>
      </c>
      <c r="B599" s="144" t="str">
        <f>IF('[1]Hoja de pedidos'!$D600&gt;0,'[1]Hoja de pedidos'!D600,"")</f>
        <v>TMAHCA083A001</v>
      </c>
      <c r="C599" s="144" t="str">
        <f>IF('[1]Hoja de pedidos'!$D600&gt;0,'[1]Hoja de pedidos'!E600,"")</f>
        <v>ALIMENTOS HEINZ, C.A.</v>
      </c>
      <c r="D599" s="144" t="str">
        <f>IF('[1]Hoja de pedidos'!$D600&gt;0,'[1]Hoja de pedidos'!F600,"")</f>
        <v xml:space="preserve">LAMINACIÓN IMPRESA CREMA DE ARROZ POLLY 450 g. </v>
      </c>
      <c r="E599" s="144" t="str">
        <f>IF('[1]Hoja de pedidos'!$D600&gt;0,'[1]Hoja de pedidos'!G600,"")</f>
        <v>MCL</v>
      </c>
      <c r="F599" s="144" t="str">
        <f>IF('[1]Hoja de pedidos'!$D600&gt;0,'[1]Hoja de pedidos'!H600,"")</f>
        <v>LAMINACION</v>
      </c>
    </row>
    <row r="600" spans="1:6" x14ac:dyDescent="0.25">
      <c r="A600" s="144" t="str">
        <f>IF('[1]Hoja de pedidos'!$D601&gt;0,'[1]Hoja de pedidos'!C601,"")</f>
        <v>32-006046</v>
      </c>
      <c r="B600" s="144" t="str">
        <f>IF('[1]Hoja de pedidos'!$D601&gt;0,'[1]Hoja de pedidos'!D601,"")</f>
        <v>TMTCAV138A001</v>
      </c>
      <c r="C600" s="144" t="str">
        <f>IF('[1]Hoja de pedidos'!$D601&gt;0,'[1]Hoja de pedidos'!E601,"")</f>
        <v>INVERSIONES TORREFACCION DEL CAFÉ, C.A</v>
      </c>
      <c r="D600" s="144" t="str">
        <f>IF('[1]Hoja de pedidos'!$D601&gt;0,'[1]Hoja de pedidos'!F601,"")</f>
        <v>LAMINACION IMPRESA CAFÉ AMANECER AL VACIO 250g</v>
      </c>
      <c r="E600" s="144" t="str">
        <f>IF('[1]Hoja de pedidos'!$D601&gt;0,'[1]Hoja de pedidos'!G601,"")</f>
        <v>MCL</v>
      </c>
      <c r="F600" s="144" t="str">
        <f>IF('[1]Hoja de pedidos'!$D601&gt;0,'[1]Hoja de pedidos'!H601,"")</f>
        <v>LAMINACION</v>
      </c>
    </row>
    <row r="601" spans="1:6" x14ac:dyDescent="0.25">
      <c r="A601" s="144" t="str">
        <f>IF('[1]Hoja de pedidos'!$D602&gt;0,'[1]Hoja de pedidos'!C602,"")</f>
        <v>32-006049</v>
      </c>
      <c r="B601" s="144" t="str">
        <f>IF('[1]Hoja de pedidos'!$D602&gt;0,'[1]Hoja de pedidos'!D602,"")</f>
        <v>TXIKCA092A001</v>
      </c>
      <c r="C601" s="144" t="str">
        <f>IF('[1]Hoja de pedidos'!$D602&gt;0,'[1]Hoja de pedidos'!E602,"")</f>
        <v>INDUSTRIAS KEL, C.A</v>
      </c>
      <c r="D601" s="144" t="str">
        <f>IF('[1]Hoja de pedidos'!$D602&gt;0,'[1]Hoja de pedidos'!F602,"")</f>
        <v>LAMINACION IMPRESA CREMA DE ARROZ KEL 450g</v>
      </c>
      <c r="E601" s="144" t="str">
        <f>IF('[1]Hoja de pedidos'!$D602&gt;0,'[1]Hoja de pedidos'!G602,"")</f>
        <v>CX</v>
      </c>
      <c r="F601" s="144" t="str">
        <f>IF('[1]Hoja de pedidos'!$D602&gt;0,'[1]Hoja de pedidos'!H602,"")</f>
        <v>LAMINACION</v>
      </c>
    </row>
    <row r="602" spans="1:6" x14ac:dyDescent="0.25">
      <c r="A602" s="144" t="str">
        <f>IF('[1]Hoja de pedidos'!$D603&gt;0,'[1]Hoja de pedidos'!C603,"")</f>
        <v>01-2398</v>
      </c>
      <c r="B602" s="144" t="str">
        <f>IF('[1]Hoja de pedidos'!$D603&gt;0,'[1]Hoja de pedidos'!D603,"")</f>
        <v>TMPHSZ0230001</v>
      </c>
      <c r="C602" s="144" t="str">
        <f>IF('[1]Hoja de pedidos'!$D603&gt;0,'[1]Hoja de pedidos'!E603,"")</f>
        <v>PHARSANA DE VENEZUELA,C.A</v>
      </c>
      <c r="D602" s="144" t="str">
        <f>IF('[1]Hoja de pedidos'!$D603&gt;0,'[1]Hoja de pedidos'!F603,"")</f>
        <v>BOPP  FRONTAL SECUREZZA SIN IMPRESIÓN</v>
      </c>
      <c r="E602" s="144" t="str">
        <f>IF('[1]Hoja de pedidos'!$D603&gt;0,'[1]Hoja de pedidos'!G603,"")</f>
        <v>MCL</v>
      </c>
      <c r="F602" s="144" t="str">
        <f>IF('[1]Hoja de pedidos'!$D603&gt;0,'[1]Hoja de pedidos'!H603,"")</f>
        <v>LAMINACION</v>
      </c>
    </row>
    <row r="603" spans="1:6" x14ac:dyDescent="0.25">
      <c r="A603" s="144" t="str">
        <f>IF('[1]Hoja de pedidos'!$D604&gt;0,'[1]Hoja de pedidos'!C604,"")</f>
        <v>01-2400</v>
      </c>
      <c r="B603" s="144" t="str">
        <f>IF('[1]Hoja de pedidos'!$D604&gt;0,'[1]Hoja de pedidos'!D604,"")</f>
        <v>TXPAJS040A001</v>
      </c>
      <c r="C603" s="144" t="str">
        <f>IF('[1]Hoja de pedidos'!$D604&gt;0,'[1]Hoja de pedidos'!E604,"")</f>
        <v>PEPSICO ALIMENTOS, S.C.A.</v>
      </c>
      <c r="D603" s="144" t="str">
        <f>IF('[1]Hoja de pedidos'!$D604&gt;0,'[1]Hoja de pedidos'!F604,"")</f>
        <v>LAMINACION IMPRESA PAPAS JACKS SAL 30g</v>
      </c>
      <c r="E603" s="144" t="str">
        <f>IF('[1]Hoja de pedidos'!$D604&gt;0,'[1]Hoja de pedidos'!G604,"")</f>
        <v>CX</v>
      </c>
      <c r="F603" s="144" t="str">
        <f>IF('[1]Hoja de pedidos'!$D604&gt;0,'[1]Hoja de pedidos'!H604,"")</f>
        <v>LAMINACION</v>
      </c>
    </row>
    <row r="604" spans="1:6" x14ac:dyDescent="0.25">
      <c r="A604" s="144" t="str">
        <f>IF('[1]Hoja de pedidos'!$D605&gt;0,'[1]Hoja de pedidos'!C605,"")</f>
        <v>01-2399</v>
      </c>
      <c r="B604" s="144" t="str">
        <f>IF('[1]Hoja de pedidos'!$D605&gt;0,'[1]Hoja de pedidos'!D605,"")</f>
        <v>TMMCGP212A001</v>
      </c>
      <c r="C604" s="144" t="str">
        <f>IF('[1]Hoja de pedidos'!$D605&gt;0,'[1]Hoja de pedidos'!E605,"")</f>
        <v>MORROCEL C.A.</v>
      </c>
      <c r="D604" s="144" t="str">
        <f>IF('[1]Hoja de pedidos'!$D605&gt;0,'[1]Hoja de pedidos'!F605,"")</f>
        <v>LINNER MTP  IMPRESO GARANTIA DE PUREZA</v>
      </c>
      <c r="E604" s="144" t="str">
        <f>IF('[1]Hoja de pedidos'!$D605&gt;0,'[1]Hoja de pedidos'!G605,"")</f>
        <v>MCL</v>
      </c>
      <c r="F604" s="144" t="str">
        <f>IF('[1]Hoja de pedidos'!$D605&gt;0,'[1]Hoja de pedidos'!H605,"")</f>
        <v>LAMINACION</v>
      </c>
    </row>
    <row r="605" spans="1:6" x14ac:dyDescent="0.25">
      <c r="A605" s="144" t="str">
        <f>IF('[1]Hoja de pedidos'!$D606&gt;0,'[1]Hoja de pedidos'!C606,"")</f>
        <v>01-2396</v>
      </c>
      <c r="B605" s="144" t="str">
        <f>IF('[1]Hoja de pedidos'!$D606&gt;0,'[1]Hoja de pedidos'!D606,"")</f>
        <v>TMCOAL1190001</v>
      </c>
      <c r="C605" s="144" t="str">
        <f>IF('[1]Hoja de pedidos'!$D606&gt;0,'[1]Hoja de pedidos'!E606,"")</f>
        <v>CONSORCIO OLEAGINOSO PORTUGUESA, S.A.</v>
      </c>
      <c r="D605" s="144" t="str">
        <f>IF('[1]Hoja de pedidos'!$D606&gt;0,'[1]Hoja de pedidos'!F606,"")</f>
        <v>ALUMINIO LAMINADO SIN IMPRESIÓN</v>
      </c>
      <c r="E605" s="144" t="str">
        <f>IF('[1]Hoja de pedidos'!$D606&gt;0,'[1]Hoja de pedidos'!G606,"")</f>
        <v>MCL</v>
      </c>
      <c r="F605" s="144" t="str">
        <f>IF('[1]Hoja de pedidos'!$D606&gt;0,'[1]Hoja de pedidos'!H606,"")</f>
        <v>LAMINACION</v>
      </c>
    </row>
    <row r="606" spans="1:6" x14ac:dyDescent="0.25">
      <c r="A606" s="144" t="str">
        <f>IF('[1]Hoja de pedidos'!$D607&gt;0,'[1]Hoja de pedidos'!C607,"")</f>
        <v>01-2401</v>
      </c>
      <c r="B606" s="144" t="str">
        <f>IF('[1]Hoja de pedidos'!$D607&gt;0,'[1]Hoja de pedidos'!D607,"")</f>
        <v>TXMSGN030A001</v>
      </c>
      <c r="C606" s="144" t="str">
        <f>IF('[1]Hoja de pedidos'!$D607&gt;0,'[1]Hoja de pedidos'!E607,"")</f>
        <v>MULTINACIONAL DE SABORES C.A.</v>
      </c>
      <c r="D606" s="144" t="str">
        <f>IF('[1]Hoja de pedidos'!$D607&gt;0,'[1]Hoja de pedidos'!F607,"")</f>
        <v>ETIQUETA IMPRESA REFRESCO GLUP COLA NEGRA 2L</v>
      </c>
      <c r="E606" s="144" t="str">
        <f>IF('[1]Hoja de pedidos'!$D607&gt;0,'[1]Hoja de pedidos'!G607,"")</f>
        <v>CX</v>
      </c>
      <c r="F606" s="144" t="str">
        <f>IF('[1]Hoja de pedidos'!$D607&gt;0,'[1]Hoja de pedidos'!H607,"")</f>
        <v>CORTE</v>
      </c>
    </row>
    <row r="607" spans="1:6" x14ac:dyDescent="0.25">
      <c r="A607" s="144" t="str">
        <f>IF('[1]Hoja de pedidos'!$D608&gt;0,'[1]Hoja de pedidos'!C608,"")</f>
        <v>01-2402</v>
      </c>
      <c r="B607" s="144" t="str">
        <f>IF('[1]Hoja de pedidos'!$D608&gt;0,'[1]Hoja de pedidos'!D608,"")</f>
        <v>TXMSGN030B001</v>
      </c>
      <c r="C607" s="144" t="str">
        <f>IF('[1]Hoja de pedidos'!$D608&gt;0,'[1]Hoja de pedidos'!E608,"")</f>
        <v>MULTINACIONAL DE SABORES C.A.</v>
      </c>
      <c r="D607" s="144" t="str">
        <f>IF('[1]Hoja de pedidos'!$D608&gt;0,'[1]Hoja de pedidos'!F608,"")</f>
        <v>ETIQUETA IMPRESA REFRESCO GLUP COLA NEGRA 1,5 L</v>
      </c>
      <c r="E607" s="144" t="str">
        <f>IF('[1]Hoja de pedidos'!$D608&gt;0,'[1]Hoja de pedidos'!G608,"")</f>
        <v>CX</v>
      </c>
      <c r="F607" s="144" t="str">
        <f>IF('[1]Hoja de pedidos'!$D608&gt;0,'[1]Hoja de pedidos'!H608,"")</f>
        <v>CORTE</v>
      </c>
    </row>
    <row r="608" spans="1:6" x14ac:dyDescent="0.25">
      <c r="A608" s="144" t="str">
        <f>IF('[1]Hoja de pedidos'!$D609&gt;0,'[1]Hoja de pedidos'!C609,"")</f>
        <v>01-2403</v>
      </c>
      <c r="B608" s="144" t="str">
        <f>IF('[1]Hoja de pedidos'!$D609&gt;0,'[1]Hoja de pedidos'!D609,"")</f>
        <v>TXMSGU030A001</v>
      </c>
      <c r="C608" s="144" t="str">
        <f>IF('[1]Hoja de pedidos'!$D609&gt;0,'[1]Hoja de pedidos'!E609,"")</f>
        <v>MULTINACIONAL DE SABORES C.A.</v>
      </c>
      <c r="D608" s="144" t="str">
        <f>IF('[1]Hoja de pedidos'!$D609&gt;0,'[1]Hoja de pedidos'!F609,"")</f>
        <v>ETIQUE IMPRESA REFRESCO GLUP UVA 2L</v>
      </c>
      <c r="E608" s="144" t="str">
        <f>IF('[1]Hoja de pedidos'!$D609&gt;0,'[1]Hoja de pedidos'!G609,"")</f>
        <v>CX</v>
      </c>
      <c r="F608" s="144" t="str">
        <f>IF('[1]Hoja de pedidos'!$D609&gt;0,'[1]Hoja de pedidos'!H609,"")</f>
        <v>CORTE</v>
      </c>
    </row>
    <row r="609" spans="1:6" x14ac:dyDescent="0.25">
      <c r="A609" s="144" t="str">
        <f>IF('[1]Hoja de pedidos'!$D610&gt;0,'[1]Hoja de pedidos'!C610,"")</f>
        <v>01-2404</v>
      </c>
      <c r="B609" s="144" t="str">
        <f>IF('[1]Hoja de pedidos'!$D610&gt;0,'[1]Hoja de pedidos'!D610,"")</f>
        <v>TXMSGP030C001</v>
      </c>
      <c r="C609" s="144" t="str">
        <f>IF('[1]Hoja de pedidos'!$D610&gt;0,'[1]Hoja de pedidos'!E610,"")</f>
        <v>MULTINACIONAL DE SABORES C.A.</v>
      </c>
      <c r="D609" s="144" t="str">
        <f>IF('[1]Hoja de pedidos'!$D610&gt;0,'[1]Hoja de pedidos'!F610,"")</f>
        <v>ETIQUETA IMPRESA REFRESCO GLUP PIÑA 2 L</v>
      </c>
      <c r="E609" s="144" t="str">
        <f>IF('[1]Hoja de pedidos'!$D610&gt;0,'[1]Hoja de pedidos'!G610,"")</f>
        <v>CX</v>
      </c>
      <c r="F609" s="144" t="str">
        <f>IF('[1]Hoja de pedidos'!$D610&gt;0,'[1]Hoja de pedidos'!H610,"")</f>
        <v>CORTE</v>
      </c>
    </row>
    <row r="610" spans="1:6" x14ac:dyDescent="0.25">
      <c r="A610" s="144" t="str">
        <f>IF('[1]Hoja de pedidos'!$D611&gt;0,'[1]Hoja de pedidos'!C611,"")</f>
        <v>21-0206</v>
      </c>
      <c r="B610" s="144" t="str">
        <f>IF('[1]Hoja de pedidos'!$D611&gt;0,'[1]Hoja de pedidos'!D611,"")</f>
        <v>TXSPMP042B002</v>
      </c>
      <c r="C610" s="144" t="str">
        <f>IF('[1]Hoja de pedidos'!$D611&gt;0,'[1]Hoja de pedidos'!E611,"")</f>
        <v>C.A. SUCESORA DE JOSE PUIG &amp; CIA</v>
      </c>
      <c r="D610" s="144" t="str">
        <f>IF('[1]Hoja de pedidos'!$D611&gt;0,'[1]Hoja de pedidos'!F611,"")</f>
        <v>LAMINACION IMPRESA MARIA PUIG SELECTA 168g</v>
      </c>
      <c r="E610" s="144" t="str">
        <f>IF('[1]Hoja de pedidos'!$D611&gt;0,'[1]Hoja de pedidos'!G611,"")</f>
        <v>CX</v>
      </c>
      <c r="F610" s="144" t="str">
        <f>IF('[1]Hoja de pedidos'!$D611&gt;0,'[1]Hoja de pedidos'!H611,"")</f>
        <v>LAMINACION</v>
      </c>
    </row>
    <row r="611" spans="1:6" x14ac:dyDescent="0.25">
      <c r="A611" s="144" t="str">
        <f>IF('[1]Hoja de pedidos'!$D612&gt;0,'[1]Hoja de pedidos'!C612,"")</f>
        <v>21-0208</v>
      </c>
      <c r="B611" s="144" t="str">
        <f>IF('[1]Hoja de pedidos'!$D612&gt;0,'[1]Hoja de pedidos'!D612,"")</f>
        <v>TXSPMM048B002</v>
      </c>
      <c r="C611" s="144" t="str">
        <f>IF('[1]Hoja de pedidos'!$D612&gt;0,'[1]Hoja de pedidos'!E612,"")</f>
        <v>C.A. SUCESORA DE JOSE PUIG &amp; CIA</v>
      </c>
      <c r="D611" s="144" t="str">
        <f>IF('[1]Hoja de pedidos'!$D612&gt;0,'[1]Hoja de pedidos'!F612,"")</f>
        <v>LAMINACIÓN IMPRESA MINI MARÍA 200 g</v>
      </c>
      <c r="E611" s="144" t="str">
        <f>IF('[1]Hoja de pedidos'!$D612&gt;0,'[1]Hoja de pedidos'!G612,"")</f>
        <v>CX</v>
      </c>
      <c r="F611" s="144" t="str">
        <f>IF('[1]Hoja de pedidos'!$D612&gt;0,'[1]Hoja de pedidos'!H612,"")</f>
        <v>LAMINACION</v>
      </c>
    </row>
    <row r="612" spans="1:6" x14ac:dyDescent="0.25">
      <c r="A612" s="144" t="str">
        <f>IF('[1]Hoja de pedidos'!$D613&gt;0,'[1]Hoja de pedidos'!C613,"")</f>
        <v>32-006050</v>
      </c>
      <c r="B612" s="144" t="str">
        <f>IF('[1]Hoja de pedidos'!$D613&gt;0,'[1]Hoja de pedidos'!D613,"")</f>
        <v>TMRDGP207A001</v>
      </c>
      <c r="C612" s="144" t="str">
        <f>IF('[1]Hoja de pedidos'!$D613&gt;0,'[1]Hoja de pedidos'!E613,"")</f>
        <v>REDICA,  C.A.</v>
      </c>
      <c r="D612" s="144" t="str">
        <f>IF('[1]Hoja de pedidos'!$D613&gt;0,'[1]Hoja de pedidos'!F613,"")</f>
        <v>LINER MTP IMP. GARANTIA DE PUREZA</v>
      </c>
      <c r="E612" s="144" t="str">
        <f>IF('[1]Hoja de pedidos'!$D613&gt;0,'[1]Hoja de pedidos'!G613,"")</f>
        <v>CX</v>
      </c>
      <c r="F612" s="144" t="str">
        <f>IF('[1]Hoja de pedidos'!$D613&gt;0,'[1]Hoja de pedidos'!H613,"")</f>
        <v>CORTE</v>
      </c>
    </row>
    <row r="613" spans="1:6" x14ac:dyDescent="0.25">
      <c r="A613" s="144" t="str">
        <f>IF('[1]Hoja de pedidos'!$D614&gt;0,'[1]Hoja de pedidos'!C614,"")</f>
        <v>21-0205</v>
      </c>
      <c r="B613" s="144" t="str">
        <f>IF('[1]Hoja de pedidos'!$D614&gt;0,'[1]Hoja de pedidos'!D614,"")</f>
        <v>TXSPCC048B002</v>
      </c>
      <c r="C613" s="144" t="str">
        <f>IF('[1]Hoja de pedidos'!$D614&gt;0,'[1]Hoja de pedidos'!E614,"")</f>
        <v>C.A. SUCESORA DE JOSE PUIG &amp; CIA</v>
      </c>
      <c r="D613" s="144" t="str">
        <f>IF('[1]Hoja de pedidos'!$D614&gt;0,'[1]Hoja de pedidos'!F614,"")</f>
        <v>LAMINACION IMPRESA GALLETAS COOKY CHIPS 200g</v>
      </c>
      <c r="E613" s="144" t="str">
        <f>IF('[1]Hoja de pedidos'!$D614&gt;0,'[1]Hoja de pedidos'!G614,"")</f>
        <v>CX</v>
      </c>
      <c r="F613" s="144" t="str">
        <f>IF('[1]Hoja de pedidos'!$D614&gt;0,'[1]Hoja de pedidos'!H614,"")</f>
        <v>LAMINACION</v>
      </c>
    </row>
    <row r="614" spans="1:6" x14ac:dyDescent="0.25">
      <c r="A614" s="144" t="str">
        <f>IF('[1]Hoja de pedidos'!$D615&gt;0,'[1]Hoja de pedidos'!C615,"")</f>
        <v>21-0207</v>
      </c>
      <c r="B614" s="144" t="str">
        <f>IF('[1]Hoja de pedidos'!$D615&gt;0,'[1]Hoja de pedidos'!D615,"")</f>
        <v>TXSPEV042A001</v>
      </c>
      <c r="C614" s="144" t="str">
        <f>IF('[1]Hoja de pedidos'!$D615&gt;0,'[1]Hoja de pedidos'!E615,"")</f>
        <v>C.A. SUCESORA DE JOSE PUIG &amp; CIA</v>
      </c>
      <c r="D614" s="144" t="str">
        <f>IF('[1]Hoja de pedidos'!$D615&gt;0,'[1]Hoja de pedidos'!F615,"")</f>
        <v>LAMINACION  IMPRESA GALLETA ÉLITE VAINILLA 100g.</v>
      </c>
      <c r="E614" s="144" t="str">
        <f>IF('[1]Hoja de pedidos'!$D615&gt;0,'[1]Hoja de pedidos'!G615,"")</f>
        <v>CX</v>
      </c>
      <c r="F614" s="144" t="str">
        <f>IF('[1]Hoja de pedidos'!$D615&gt;0,'[1]Hoja de pedidos'!H615,"")</f>
        <v>LAMINACION</v>
      </c>
    </row>
    <row r="615" spans="1:6" x14ac:dyDescent="0.25">
      <c r="A615" s="144" t="str">
        <f>IF('[1]Hoja de pedidos'!$D616&gt;0,'[1]Hoja de pedidos'!C616,"")</f>
        <v>32-006055</v>
      </c>
      <c r="B615" s="144" t="str">
        <f>IF('[1]Hoja de pedidos'!$D616&gt;0,'[1]Hoja de pedidos'!D616,"")</f>
        <v>TMARCF045A001</v>
      </c>
      <c r="C615" s="144" t="str">
        <f>IF('[1]Hoja de pedidos'!$D616&gt;0,'[1]Hoja de pedidos'!E616,"")</f>
        <v>ALFONZO RIVAS &amp; CIA, C.A.</v>
      </c>
      <c r="D615" s="144" t="str">
        <f>IF('[1]Hoja de pedidos'!$D616&gt;0,'[1]Hoja de pedidos'!F616,"")</f>
        <v>LAMINACION IMPRESA MAIZORITOS CRONCH FLAKES 300g</v>
      </c>
      <c r="E615" s="144" t="str">
        <f>IF('[1]Hoja de pedidos'!$D616&gt;0,'[1]Hoja de pedidos'!G616,"")</f>
        <v>MCL</v>
      </c>
      <c r="F615" s="144" t="str">
        <f>IF('[1]Hoja de pedidos'!$D616&gt;0,'[1]Hoja de pedidos'!H616,"")</f>
        <v>LAMINACION</v>
      </c>
    </row>
    <row r="616" spans="1:6" x14ac:dyDescent="0.25">
      <c r="A616" s="144" t="str">
        <f>IF('[1]Hoja de pedidos'!$D617&gt;0,'[1]Hoja de pedidos'!C617,"")</f>
        <v>32-006054</v>
      </c>
      <c r="B616" s="144" t="str">
        <f>IF('[1]Hoja de pedidos'!$D617&gt;0,'[1]Hoja de pedidos'!D617,"")</f>
        <v>TMARMA045A001</v>
      </c>
      <c r="C616" s="144" t="str">
        <f>IF('[1]Hoja de pedidos'!$D617&gt;0,'[1]Hoja de pedidos'!E617,"")</f>
        <v>ALFONZO RIVAS &amp; CIA, C.A.</v>
      </c>
      <c r="D616" s="144" t="str">
        <f>IF('[1]Hoja de pedidos'!$D617&gt;0,'[1]Hoja de pedidos'!F617,"")</f>
        <v>LAMINACION IMPRESA MAIZORITOS AZUCARADAS 240g</v>
      </c>
      <c r="E616" s="144" t="str">
        <f>IF('[1]Hoja de pedidos'!$D617&gt;0,'[1]Hoja de pedidos'!G617,"")</f>
        <v>MCL</v>
      </c>
      <c r="F616" s="144" t="str">
        <f>IF('[1]Hoja de pedidos'!$D617&gt;0,'[1]Hoja de pedidos'!H617,"")</f>
        <v>LAMINACION</v>
      </c>
    </row>
    <row r="617" spans="1:6" x14ac:dyDescent="0.25">
      <c r="A617" s="144" t="str">
        <f>IF('[1]Hoja de pedidos'!$D618&gt;0,'[1]Hoja de pedidos'!C618,"")</f>
        <v>01-2405</v>
      </c>
      <c r="B617" s="144" t="str">
        <f>IF('[1]Hoja de pedidos'!$D618&gt;0,'[1]Hoja de pedidos'!D618,"")</f>
        <v>TMMCGP212A001</v>
      </c>
      <c r="C617" s="144" t="str">
        <f>IF('[1]Hoja de pedidos'!$D618&gt;0,'[1]Hoja de pedidos'!E618,"")</f>
        <v>MORROCEL C.A.</v>
      </c>
      <c r="D617" s="144" t="str">
        <f>IF('[1]Hoja de pedidos'!$D618&gt;0,'[1]Hoja de pedidos'!F618,"")</f>
        <v>LINNER MTP  IMPRESO GARANTIA DE PUREZA</v>
      </c>
      <c r="E617" s="144" t="str">
        <f>IF('[1]Hoja de pedidos'!$D618&gt;0,'[1]Hoja de pedidos'!G618,"")</f>
        <v>MCL</v>
      </c>
      <c r="F617" s="144" t="str">
        <f>IF('[1]Hoja de pedidos'!$D618&gt;0,'[1]Hoja de pedidos'!H618,"")</f>
        <v>LAMINACION</v>
      </c>
    </row>
    <row r="618" spans="1:6" x14ac:dyDescent="0.25">
      <c r="A618" s="144" t="str">
        <f>IF('[1]Hoja de pedidos'!$D619&gt;0,'[1]Hoja de pedidos'!C619,"")</f>
        <v>32-006045</v>
      </c>
      <c r="B618" s="144" t="str">
        <f>IF('[1]Hoja de pedidos'!$D619&gt;0,'[1]Hoja de pedidos'!D619,"")</f>
        <v>TXNVMP083A001</v>
      </c>
      <c r="C618" s="144" t="str">
        <f>IF('[1]Hoja de pedidos'!$D619&gt;0,'[1]Hoja de pedidos'!E619,"")</f>
        <v>NUCITA VENEZOLANA. NUCIVEN, C.A.</v>
      </c>
      <c r="D618" s="144" t="str">
        <f>IF('[1]Hoja de pedidos'!$D619&gt;0,'[1]Hoja de pedidos'!F619,"")</f>
        <v>LAMINACION IMPRESA MEZCLA PANCAKES 500g</v>
      </c>
      <c r="E618" s="144" t="str">
        <f>IF('[1]Hoja de pedidos'!$D619&gt;0,'[1]Hoja de pedidos'!G619,"")</f>
        <v>CX</v>
      </c>
      <c r="F618" s="144" t="str">
        <f>IF('[1]Hoja de pedidos'!$D619&gt;0,'[1]Hoja de pedidos'!H619,"")</f>
        <v>LAMINACION</v>
      </c>
    </row>
    <row r="619" spans="1:6" x14ac:dyDescent="0.25">
      <c r="A619" s="144" t="str">
        <f>IF('[1]Hoja de pedidos'!$D620&gt;0,'[1]Hoja de pedidos'!C620,"")</f>
        <v>32-006044</v>
      </c>
      <c r="B619" s="144" t="str">
        <f>IF('[1]Hoja de pedidos'!$D620&gt;0,'[1]Hoja de pedidos'!D620,"")</f>
        <v>TXNVCP083A001</v>
      </c>
      <c r="C619" s="144" t="str">
        <f>IF('[1]Hoja de pedidos'!$D620&gt;0,'[1]Hoja de pedidos'!E620,"")</f>
        <v>NUCITA VENEZOLANA. NUCIVEN, C.A.</v>
      </c>
      <c r="D619" s="144" t="str">
        <f>IF('[1]Hoja de pedidos'!$D620&gt;0,'[1]Hoja de pedidos'!F620,"")</f>
        <v>LAMINACION IMPRESA CACAO EN POLVO 250g</v>
      </c>
      <c r="E619" s="144" t="str">
        <f>IF('[1]Hoja de pedidos'!$D620&gt;0,'[1]Hoja de pedidos'!G620,"")</f>
        <v>CX</v>
      </c>
      <c r="F619" s="144" t="str">
        <f>IF('[1]Hoja de pedidos'!$D620&gt;0,'[1]Hoja de pedidos'!H620,"")</f>
        <v>LAMINACION</v>
      </c>
    </row>
    <row r="620" spans="1:6" x14ac:dyDescent="0.25">
      <c r="A620" s="144" t="str">
        <f>IF('[1]Hoja de pedidos'!$D621&gt;0,'[1]Hoja de pedidos'!C621,"")</f>
        <v>21-0209</v>
      </c>
      <c r="B620" s="144" t="str">
        <f>IF('[1]Hoja de pedidos'!$D621&gt;0,'[1]Hoja de pedidos'!D621,"")</f>
        <v xml:space="preserve">TXNVNC056A001  </v>
      </c>
      <c r="C620" s="144" t="str">
        <f>IF('[1]Hoja de pedidos'!$D621&gt;0,'[1]Hoja de pedidos'!E621,"")</f>
        <v>NESTLE VENEZUELA, S.A.</v>
      </c>
      <c r="D620" s="144" t="str">
        <f>IF('[1]Hoja de pedidos'!$D621&gt;0,'[1]Hoja de pedidos'!F621,"")</f>
        <v>LAMINACIÓN IMPRESA  NESCAFÉ CLÁSICO 1,7 g.</v>
      </c>
      <c r="E620" s="144" t="str">
        <f>IF('[1]Hoja de pedidos'!$D621&gt;0,'[1]Hoja de pedidos'!G621,"")</f>
        <v>CX</v>
      </c>
      <c r="F620" s="144" t="str">
        <f>IF('[1]Hoja de pedidos'!$D621&gt;0,'[1]Hoja de pedidos'!H621,"")</f>
        <v>LAMINACION</v>
      </c>
    </row>
    <row r="621" spans="1:6" x14ac:dyDescent="0.25">
      <c r="A621" s="144" t="str">
        <f>IF('[1]Hoja de pedidos'!$D622&gt;0,'[1]Hoja de pedidos'!C622,"")</f>
        <v>21-0210</v>
      </c>
      <c r="B621" s="144" t="str">
        <f>IF('[1]Hoja de pedidos'!$D622&gt;0,'[1]Hoja de pedidos'!D622,"")</f>
        <v>TXSPSI028B002</v>
      </c>
      <c r="C621" s="144" t="str">
        <f>IF('[1]Hoja de pedidos'!$D622&gt;0,'[1]Hoja de pedidos'!E622,"")</f>
        <v>C.A. SUCESORA DE JOSE PUIG &amp; CIA</v>
      </c>
      <c r="D621" s="144" t="str">
        <f>IF('[1]Hoja de pedidos'!$D622&gt;0,'[1]Hoja de pedidos'!F622,"")</f>
        <v>ENVOLTORIO EXTERNO IMPRESO SODA PUIG INTEGRAL 290g</v>
      </c>
      <c r="E621" s="144" t="str">
        <f>IF('[1]Hoja de pedidos'!$D622&gt;0,'[1]Hoja de pedidos'!G622,"")</f>
        <v>CX</v>
      </c>
      <c r="F621" s="144" t="str">
        <f>IF('[1]Hoja de pedidos'!$D622&gt;0,'[1]Hoja de pedidos'!H622,"")</f>
        <v>CORTE</v>
      </c>
    </row>
    <row r="622" spans="1:6" x14ac:dyDescent="0.25">
      <c r="A622" s="144" t="str">
        <f>IF('[1]Hoja de pedidos'!$D623&gt;0,'[1]Hoja de pedidos'!C623,"")</f>
        <v>01-2407</v>
      </c>
      <c r="B622" s="144" t="str">
        <f>IF('[1]Hoja de pedidos'!$D623&gt;0,'[1]Hoja de pedidos'!D623,"")</f>
        <v>TMICPS0420001</v>
      </c>
      <c r="C622" s="144" t="str">
        <f>IF('[1]Hoja de pedidos'!$D623&gt;0,'[1]Hoja de pedidos'!E623,"")</f>
        <v>INDUSTRIAS CORPAÑAL,C.A.</v>
      </c>
      <c r="D622" s="144" t="str">
        <f>IF('[1]Hoja de pedidos'!$D623&gt;0,'[1]Hoja de pedidos'!F623,"")</f>
        <v>POLYPOUCH SILICONADO SIN IMPRESIÓN</v>
      </c>
      <c r="E622" s="144" t="str">
        <f>IF('[1]Hoja de pedidos'!$D623&gt;0,'[1]Hoja de pedidos'!G623,"")</f>
        <v>MCL</v>
      </c>
      <c r="F622" s="144" t="str">
        <f>IF('[1]Hoja de pedidos'!$D623&gt;0,'[1]Hoja de pedidos'!H623,"")</f>
        <v>LAMINACION</v>
      </c>
    </row>
    <row r="623" spans="1:6" x14ac:dyDescent="0.25">
      <c r="A623" s="144" t="str">
        <f>IF('[1]Hoja de pedidos'!$D624&gt;0,'[1]Hoja de pedidos'!C624,"")</f>
        <v>32-006063</v>
      </c>
      <c r="B623" s="144" t="str">
        <f>IF('[1]Hoja de pedidos'!$D624&gt;0,'[1]Hoja de pedidos'!D624,"")</f>
        <v>TXABCA065A001</v>
      </c>
      <c r="C623" s="144" t="str">
        <f>IF('[1]Hoja de pedidos'!$D624&gt;0,'[1]Hoja de pedidos'!E624,"")</f>
        <v>ALIMENTOS BOTALON, C.A.</v>
      </c>
      <c r="D623" s="144" t="str">
        <f>IF('[1]Hoja de pedidos'!$D624&gt;0,'[1]Hoja de pedidos'!F624,"")</f>
        <v>LAMINACION IMPRESA CAFÉ MOLIDO GOURMET ARAUCA 200g</v>
      </c>
      <c r="E623" s="144" t="str">
        <f>IF('[1]Hoja de pedidos'!$D624&gt;0,'[1]Hoja de pedidos'!G624,"")</f>
        <v>CX</v>
      </c>
      <c r="F623" s="144" t="str">
        <f>IF('[1]Hoja de pedidos'!$D624&gt;0,'[1]Hoja de pedidos'!H624,"")</f>
        <v>LAMINACION</v>
      </c>
    </row>
    <row r="624" spans="1:6" x14ac:dyDescent="0.25">
      <c r="A624" s="144" t="str">
        <f>IF('[1]Hoja de pedidos'!$D625&gt;0,'[1]Hoja de pedidos'!C625,"")</f>
        <v>01-2367</v>
      </c>
      <c r="B624" s="144" t="str">
        <f>IF('[1]Hoja de pedidos'!$D625&gt;0,'[1]Hoja de pedidos'!D625,"")</f>
        <v>TXHMRO024A001</v>
      </c>
      <c r="C624" s="144" t="str">
        <f>IF('[1]Hoja de pedidos'!$D625&gt;0,'[1]Hoja de pedidos'!E625,"")</f>
        <v>H.M.D MEDICAL, C.A</v>
      </c>
      <c r="D624" s="144" t="str">
        <f>IF('[1]Hoja de pedidos'!$D625&gt;0,'[1]Hoja de pedidos'!F625,"")</f>
        <v>ENVOLTORIO IMPRESO RECOLECTOR DE ORINA</v>
      </c>
      <c r="E624" s="144" t="str">
        <f>IF('[1]Hoja de pedidos'!$D625&gt;0,'[1]Hoja de pedidos'!G625,"")</f>
        <v>CX</v>
      </c>
      <c r="F624" s="144" t="str">
        <f>IF('[1]Hoja de pedidos'!$D625&gt;0,'[1]Hoja de pedidos'!H625,"")</f>
        <v>CORTE</v>
      </c>
    </row>
    <row r="625" spans="1:6" x14ac:dyDescent="0.25">
      <c r="A625" s="144" t="str">
        <f>IF('[1]Hoja de pedidos'!$D626&gt;0,'[1]Hoja de pedidos'!C626,"")</f>
        <v>32-006062</v>
      </c>
      <c r="B625" s="144" t="str">
        <f>IF('[1]Hoja de pedidos'!$D626&gt;0,'[1]Hoja de pedidos'!D626,"")</f>
        <v>TMARMZ044D001</v>
      </c>
      <c r="C625" s="144" t="str">
        <f>IF('[1]Hoja de pedidos'!$D626&gt;0,'[1]Hoja de pedidos'!E626,"")</f>
        <v>ALFONZO RIVAS &amp; CIA, C.A.</v>
      </c>
      <c r="D625" s="144" t="str">
        <f>IF('[1]Hoja de pedidos'!$D626&gt;0,'[1]Hoja de pedidos'!F626,"")</f>
        <v>LAMINACION IMPRESA MAIZINA 200g</v>
      </c>
      <c r="E625" s="144" t="str">
        <f>IF('[1]Hoja de pedidos'!$D626&gt;0,'[1]Hoja de pedidos'!G626,"")</f>
        <v>MCL</v>
      </c>
      <c r="F625" s="144" t="str">
        <f>IF('[1]Hoja de pedidos'!$D626&gt;0,'[1]Hoja de pedidos'!H626,"")</f>
        <v>LAMINACION</v>
      </c>
    </row>
    <row r="626" spans="1:6" x14ac:dyDescent="0.25">
      <c r="A626" s="144" t="str">
        <f>IF('[1]Hoja de pedidos'!$D627&gt;0,'[1]Hoja de pedidos'!C627,"")</f>
        <v>32-006065</v>
      </c>
      <c r="B626" s="144" t="str">
        <f>IF('[1]Hoja de pedidos'!$D627&gt;0,'[1]Hoja de pedidos'!D627,"")</f>
        <v>TMARYC098A001</v>
      </c>
      <c r="C626" s="144" t="str">
        <f>IF('[1]Hoja de pedidos'!$D627&gt;0,'[1]Hoja de pedidos'!E627,"")</f>
        <v>ALFONZO RIVAS &amp; CIA, C.A.</v>
      </c>
      <c r="D626" s="144" t="str">
        <f>IF('[1]Hoja de pedidos'!$D627&gt;0,'[1]Hoja de pedidos'!F627,"")</f>
        <v>LAMINACION IMPRESA YELIGHT CEREZA 12g</v>
      </c>
      <c r="E626" s="144" t="str">
        <f>IF('[1]Hoja de pedidos'!$D627&gt;0,'[1]Hoja de pedidos'!G627,"")</f>
        <v>MCL</v>
      </c>
      <c r="F626" s="144" t="str">
        <f>IF('[1]Hoja de pedidos'!$D627&gt;0,'[1]Hoja de pedidos'!H627,"")</f>
        <v>LAMINACION</v>
      </c>
    </row>
    <row r="627" spans="1:6" x14ac:dyDescent="0.25">
      <c r="A627" s="144" t="str">
        <f>IF('[1]Hoja de pedidos'!$D628&gt;0,'[1]Hoja de pedidos'!C628,"")</f>
        <v>32-006064</v>
      </c>
      <c r="B627" s="144" t="str">
        <f>IF('[1]Hoja de pedidos'!$D628&gt;0,'[1]Hoja de pedidos'!D628,"")</f>
        <v>TMARMZ044A001</v>
      </c>
      <c r="C627" s="144" t="str">
        <f>IF('[1]Hoja de pedidos'!$D628&gt;0,'[1]Hoja de pedidos'!E628,"")</f>
        <v>ALFONZO RIVAS &amp; CIA, C.A.</v>
      </c>
      <c r="D627" s="144" t="str">
        <f>IF('[1]Hoja de pedidos'!$D628&gt;0,'[1]Hoja de pedidos'!F628,"")</f>
        <v>LAMINACION IMPRESA MAIZINA 90 g</v>
      </c>
      <c r="E627" s="144" t="str">
        <f>IF('[1]Hoja de pedidos'!$D628&gt;0,'[1]Hoja de pedidos'!G628,"")</f>
        <v>MCL</v>
      </c>
      <c r="F627" s="144" t="str">
        <f>IF('[1]Hoja de pedidos'!$D628&gt;0,'[1]Hoja de pedidos'!H628,"")</f>
        <v>LAMINACION</v>
      </c>
    </row>
    <row r="628" spans="1:6" x14ac:dyDescent="0.25">
      <c r="A628" s="144" t="str">
        <f>IF('[1]Hoja de pedidos'!$D629&gt;0,'[1]Hoja de pedidos'!C629,"")</f>
        <v>01-2409</v>
      </c>
      <c r="B628" s="144" t="str">
        <f>IF('[1]Hoja de pedidos'!$D629&gt;0,'[1]Hoja de pedidos'!D629,"")</f>
        <v>TMMCGP207A001</v>
      </c>
      <c r="C628" s="144" t="str">
        <f>IF('[1]Hoja de pedidos'!$D629&gt;0,'[1]Hoja de pedidos'!E629,"")</f>
        <v>MORROCEL C.A.</v>
      </c>
      <c r="D628" s="144" t="str">
        <f>IF('[1]Hoja de pedidos'!$D629&gt;0,'[1]Hoja de pedidos'!F629,"")</f>
        <v>LINNER MTP  IMPRESO GARANTIA DE PUREZA</v>
      </c>
      <c r="E628" s="144" t="str">
        <f>IF('[1]Hoja de pedidos'!$D629&gt;0,'[1]Hoja de pedidos'!G629,"")</f>
        <v>MCL</v>
      </c>
      <c r="F628" s="144" t="str">
        <f>IF('[1]Hoja de pedidos'!$D629&gt;0,'[1]Hoja de pedidos'!H629,"")</f>
        <v>LAMINACION</v>
      </c>
    </row>
    <row r="629" spans="1:6" x14ac:dyDescent="0.25">
      <c r="A629" s="144" t="str">
        <f>IF('[1]Hoja de pedidos'!$D630&gt;0,'[1]Hoja de pedidos'!C630,"")</f>
        <v>01-2413</v>
      </c>
      <c r="B629" s="144" t="str">
        <f>IF('[1]Hoja de pedidos'!$D630&gt;0,'[1]Hoja de pedidos'!D630,"")</f>
        <v>TMMCGP212A001</v>
      </c>
      <c r="C629" s="144" t="str">
        <f>IF('[1]Hoja de pedidos'!$D630&gt;0,'[1]Hoja de pedidos'!E630,"")</f>
        <v>MORROCEL C.A.</v>
      </c>
      <c r="D629" s="144" t="str">
        <f>IF('[1]Hoja de pedidos'!$D630&gt;0,'[1]Hoja de pedidos'!F630,"")</f>
        <v>LINNER MTP  IMPRESO GARANTIA DE PUREZA</v>
      </c>
      <c r="E629" s="144" t="str">
        <f>IF('[1]Hoja de pedidos'!$D630&gt;0,'[1]Hoja de pedidos'!G630,"")</f>
        <v>MCL</v>
      </c>
      <c r="F629" s="144" t="str">
        <f>IF('[1]Hoja de pedidos'!$D630&gt;0,'[1]Hoja de pedidos'!H630,"")</f>
        <v>LAMINACION</v>
      </c>
    </row>
    <row r="630" spans="1:6" x14ac:dyDescent="0.25">
      <c r="A630" s="144" t="str">
        <f>IF('[1]Hoja de pedidos'!$D631&gt;0,'[1]Hoja de pedidos'!C631,"")</f>
        <v>01-2412</v>
      </c>
      <c r="B630" s="144" t="str">
        <f>IF('[1]Hoja de pedidos'!$D631&gt;0,'[1]Hoja de pedidos'!D631,"")</f>
        <v>TMMCGP207A001</v>
      </c>
      <c r="C630" s="144" t="str">
        <f>IF('[1]Hoja de pedidos'!$D631&gt;0,'[1]Hoja de pedidos'!E631,"")</f>
        <v>MORROCEL C.A.</v>
      </c>
      <c r="D630" s="144" t="str">
        <f>IF('[1]Hoja de pedidos'!$D631&gt;0,'[1]Hoja de pedidos'!F631,"")</f>
        <v>LINNER MTP  IMPRESO GARANTIA DE PUREZA</v>
      </c>
      <c r="E630" s="144" t="str">
        <f>IF('[1]Hoja de pedidos'!$D631&gt;0,'[1]Hoja de pedidos'!G631,"")</f>
        <v>MCL</v>
      </c>
      <c r="F630" s="144" t="str">
        <f>IF('[1]Hoja de pedidos'!$D631&gt;0,'[1]Hoja de pedidos'!H631,"")</f>
        <v>LAMINACION</v>
      </c>
    </row>
    <row r="631" spans="1:6" x14ac:dyDescent="0.25">
      <c r="A631" s="144" t="str">
        <f>IF('[1]Hoja de pedidos'!$D632&gt;0,'[1]Hoja de pedidos'!C632,"")</f>
        <v>01-2411</v>
      </c>
      <c r="B631" s="144" t="str">
        <f>IF('[1]Hoja de pedidos'!$D632&gt;0,'[1]Hoja de pedidos'!D632,"")</f>
        <v>TMCPLU2400001</v>
      </c>
      <c r="C631" s="144" t="str">
        <f>IF('[1]Hoja de pedidos'!$D632&gt;0,'[1]Hoja de pedidos'!E632,"")</f>
        <v>CORPORACION ORIENTAL DEL PLASTICO, C.A. (CORPLAST</v>
      </c>
      <c r="D631" s="144" t="str">
        <f>IF('[1]Hoja de pedidos'!$D632&gt;0,'[1]Hoja de pedidos'!F632,"")</f>
        <v>LAMINACION LINER INDUCCION UNIVERSAL SIN IMPRESIÓN</v>
      </c>
      <c r="E631" s="144" t="str">
        <f>IF('[1]Hoja de pedidos'!$D632&gt;0,'[1]Hoja de pedidos'!G632,"")</f>
        <v>MCL</v>
      </c>
      <c r="F631" s="144" t="str">
        <f>IF('[1]Hoja de pedidos'!$D632&gt;0,'[1]Hoja de pedidos'!H632,"")</f>
        <v>CORTE</v>
      </c>
    </row>
    <row r="632" spans="1:6" x14ac:dyDescent="0.25">
      <c r="A632" s="144" t="str">
        <f>IF('[1]Hoja de pedidos'!$D633&gt;0,'[1]Hoja de pedidos'!C633,"")</f>
        <v>01-2410</v>
      </c>
      <c r="B632" s="144" t="str">
        <f>IF('[1]Hoja de pedidos'!$D633&gt;0,'[1]Hoja de pedidos'!D633,"")</f>
        <v>TMMCPS0420001</v>
      </c>
      <c r="C632" s="144" t="str">
        <f>IF('[1]Hoja de pedidos'!$D633&gt;0,'[1]Hoja de pedidos'!E633,"")</f>
        <v>MORROCEL C.A.</v>
      </c>
      <c r="D632" s="144" t="str">
        <f>IF('[1]Hoja de pedidos'!$D633&gt;0,'[1]Hoja de pedidos'!F633,"")</f>
        <v>POLYPOUCH SILICONIZADO SIN IMPRESIÓN</v>
      </c>
      <c r="E632" s="144" t="str">
        <f>IF('[1]Hoja de pedidos'!$D633&gt;0,'[1]Hoja de pedidos'!G633,"")</f>
        <v>MCL</v>
      </c>
      <c r="F632" s="144" t="str">
        <f>IF('[1]Hoja de pedidos'!$D633&gt;0,'[1]Hoja de pedidos'!H633,"")</f>
        <v>LAMINACION</v>
      </c>
    </row>
    <row r="633" spans="1:6" x14ac:dyDescent="0.25">
      <c r="A633" s="144" t="str">
        <f>IF('[1]Hoja de pedidos'!$D634&gt;0,'[1]Hoja de pedidos'!C634,"")</f>
        <v>01-2408</v>
      </c>
      <c r="B633" s="144" t="str">
        <f>IF('[1]Hoja de pedidos'!$D634&gt;0,'[1]Hoja de pedidos'!D634,"")</f>
        <v>TMAWAA060A003</v>
      </c>
      <c r="C633" s="144" t="str">
        <f>IF('[1]Hoja de pedidos'!$D634&gt;0,'[1]Hoja de pedidos'!E634,"")</f>
        <v>ALUM-WARE PRODUCTOS DE ALUMINIO C.A.</v>
      </c>
      <c r="D633" s="144" t="str">
        <f>IF('[1]Hoja de pedidos'!$D634&gt;0,'[1]Hoja de pedidos'!F634,"")</f>
        <v>POLYPOUCH IMPRESO ANTIGRASO ALUM-WARE</v>
      </c>
      <c r="E633" s="144" t="str">
        <f>IF('[1]Hoja de pedidos'!$D634&gt;0,'[1]Hoja de pedidos'!G634,"")</f>
        <v>MCL</v>
      </c>
      <c r="F633" s="144" t="str">
        <f>IF('[1]Hoja de pedidos'!$D634&gt;0,'[1]Hoja de pedidos'!H634,"")</f>
        <v>LAMINACION</v>
      </c>
    </row>
    <row r="634" spans="1:6" x14ac:dyDescent="0.25">
      <c r="A634" s="144" t="str">
        <f>IF('[1]Hoja de pedidos'!$D635&gt;0,'[1]Hoja de pedidos'!C635,"")</f>
        <v>01-2414</v>
      </c>
      <c r="B634" s="144" t="str">
        <f>IF('[1]Hoja de pedidos'!$D635&gt;0,'[1]Hoja de pedidos'!D635,"")</f>
        <v>TXCPEM023A001</v>
      </c>
      <c r="C634" s="144" t="str">
        <f>IF('[1]Hoja de pedidos'!$D635&gt;0,'[1]Hoja de pedidos'!E635,"")</f>
        <v>CERVECERIA POLAR,C.A.</v>
      </c>
      <c r="D634" s="144" t="str">
        <f>IF('[1]Hoja de pedidos'!$D635&gt;0,'[1]Hoja de pedidos'!F635,"")</f>
        <v>ETIQUETA IMPRESA MALTIN POLAR 1,5 L</v>
      </c>
      <c r="E634" s="144" t="str">
        <f>IF('[1]Hoja de pedidos'!$D635&gt;0,'[1]Hoja de pedidos'!G635,"")</f>
        <v>CX</v>
      </c>
      <c r="F634" s="144" t="str">
        <f>IF('[1]Hoja de pedidos'!$D635&gt;0,'[1]Hoja de pedidos'!H635,"")</f>
        <v>CORTE</v>
      </c>
    </row>
    <row r="635" spans="1:6" x14ac:dyDescent="0.25">
      <c r="A635" s="144" t="str">
        <f>IF('[1]Hoja de pedidos'!$D636&gt;0,'[1]Hoja de pedidos'!C636,"")</f>
        <v>32-006068</v>
      </c>
      <c r="B635" s="144" t="str">
        <f>IF('[1]Hoja de pedidos'!$D636&gt;0,'[1]Hoja de pedidos'!D636,"")</f>
        <v>TMMCGP207A001</v>
      </c>
      <c r="C635" s="144" t="str">
        <f>IF('[1]Hoja de pedidos'!$D636&gt;0,'[1]Hoja de pedidos'!E636,"")</f>
        <v>MONDELEZ VZ,C.A</v>
      </c>
      <c r="D635" s="144" t="str">
        <f>IF('[1]Hoja de pedidos'!$D636&gt;0,'[1]Hoja de pedidos'!F636,"")</f>
        <v>LINNER MTP  IMPRESO GARANTIA DE PUREZA</v>
      </c>
      <c r="E635" s="144" t="str">
        <f>IF('[1]Hoja de pedidos'!$D636&gt;0,'[1]Hoja de pedidos'!G636,"")</f>
        <v>MCL</v>
      </c>
      <c r="F635" s="144" t="str">
        <f>IF('[1]Hoja de pedidos'!$D636&gt;0,'[1]Hoja de pedidos'!H636,"")</f>
        <v>LAMINACION</v>
      </c>
    </row>
    <row r="636" spans="1:6" x14ac:dyDescent="0.25">
      <c r="A636" s="144" t="str">
        <f>IF('[1]Hoja de pedidos'!$D637&gt;0,'[1]Hoja de pedidos'!C637,"")</f>
        <v>01-2415</v>
      </c>
      <c r="B636" s="144" t="str">
        <f>IF('[1]Hoja de pedidos'!$D637&gt;0,'[1]Hoja de pedidos'!D637,"")</f>
        <v>TMMCPS0420001</v>
      </c>
      <c r="C636" s="144" t="str">
        <f>IF('[1]Hoja de pedidos'!$D637&gt;0,'[1]Hoja de pedidos'!E637,"")</f>
        <v xml:space="preserve">INDUSTRIAS DE TAPAS TAIME, C.A </v>
      </c>
      <c r="D636" s="144" t="str">
        <f>IF('[1]Hoja de pedidos'!$D637&gt;0,'[1]Hoja de pedidos'!F637,"")</f>
        <v>LINER MTP IMP. GARANTIA DE PUREZA</v>
      </c>
      <c r="E636" s="144" t="str">
        <f>IF('[1]Hoja de pedidos'!$D637&gt;0,'[1]Hoja de pedidos'!G637,"")</f>
        <v>MCL</v>
      </c>
      <c r="F636" s="144" t="str">
        <f>IF('[1]Hoja de pedidos'!$D637&gt;0,'[1]Hoja de pedidos'!H637,"")</f>
        <v>LAMINACION</v>
      </c>
    </row>
    <row r="637" spans="1:6" x14ac:dyDescent="0.25">
      <c r="A637" s="144" t="str">
        <f>IF('[1]Hoja de pedidos'!$D638&gt;0,'[1]Hoja de pedidos'!C638,"")</f>
        <v>01-2416</v>
      </c>
      <c r="B637" s="144" t="str">
        <f>IF('[1]Hoja de pedidos'!$D638&gt;0,'[1]Hoja de pedidos'!D638,"")</f>
        <v>TMMCPS0420001</v>
      </c>
      <c r="C637" s="144" t="str">
        <f>IF('[1]Hoja de pedidos'!$D638&gt;0,'[1]Hoja de pedidos'!E638,"")</f>
        <v xml:space="preserve">INDUSTRIAS DE TAPAS TAIME, C.A </v>
      </c>
      <c r="D637" s="144" t="str">
        <f>IF('[1]Hoja de pedidos'!$D638&gt;0,'[1]Hoja de pedidos'!F638,"")</f>
        <v>LINER MTP IMPRESO GARANTIA DE PUREZA</v>
      </c>
      <c r="E637" s="144" t="str">
        <f>IF('[1]Hoja de pedidos'!$D638&gt;0,'[1]Hoja de pedidos'!G638,"")</f>
        <v>MCL</v>
      </c>
      <c r="F637" s="144" t="str">
        <f>IF('[1]Hoja de pedidos'!$D638&gt;0,'[1]Hoja de pedidos'!H638,"")</f>
        <v>LAMINACION</v>
      </c>
    </row>
    <row r="638" spans="1:6" x14ac:dyDescent="0.25">
      <c r="A638" s="144" t="str">
        <f>IF('[1]Hoja de pedidos'!$D639&gt;0,'[1]Hoja de pedidos'!C639,"")</f>
        <v>01-2418</v>
      </c>
      <c r="B638" s="144" t="str">
        <f>IF('[1]Hoja de pedidos'!$D639&gt;0,'[1]Hoja de pedidos'!D639,"")</f>
        <v>TXPACT040A001</v>
      </c>
      <c r="C638" s="144" t="str">
        <f>IF('[1]Hoja de pedidos'!$D639&gt;0,'[1]Hoja de pedidos'!E639,"")</f>
        <v>PEPSICO ALIMENTOS, S.C.A.</v>
      </c>
      <c r="D638" s="144" t="str">
        <f>IF('[1]Hoja de pedidos'!$D639&gt;0,'[1]Hoja de pedidos'!F639,"")</f>
        <v>LAMINACION IMPRESA CHEESE TRIS 150g</v>
      </c>
      <c r="E638" s="144" t="str">
        <f>IF('[1]Hoja de pedidos'!$D639&gt;0,'[1]Hoja de pedidos'!G639,"")</f>
        <v>CX</v>
      </c>
      <c r="F638" s="144" t="str">
        <f>IF('[1]Hoja de pedidos'!$D639&gt;0,'[1]Hoja de pedidos'!H639,"")</f>
        <v>LAMINACION</v>
      </c>
    </row>
    <row r="639" spans="1:6" x14ac:dyDescent="0.25">
      <c r="A639" s="144" t="str">
        <f>IF('[1]Hoja de pedidos'!$D640&gt;0,'[1]Hoja de pedidos'!C640,"")</f>
        <v>01-2422</v>
      </c>
      <c r="B639" s="144" t="str">
        <f>IF('[1]Hoja de pedidos'!$D640&gt;0,'[1]Hoja de pedidos'!D640,"")</f>
        <v>TMMCGP207A001</v>
      </c>
      <c r="C639" s="144" t="str">
        <f>IF('[1]Hoja de pedidos'!$D640&gt;0,'[1]Hoja de pedidos'!E640,"")</f>
        <v>MORROCEL C.A.</v>
      </c>
      <c r="D639" s="144" t="str">
        <f>IF('[1]Hoja de pedidos'!$D640&gt;0,'[1]Hoja de pedidos'!F640,"")</f>
        <v>LINNER MTP  IMPRESO GARANTIA DE PUREZA</v>
      </c>
      <c r="E639" s="144" t="str">
        <f>IF('[1]Hoja de pedidos'!$D640&gt;0,'[1]Hoja de pedidos'!G640,"")</f>
        <v>MCL</v>
      </c>
      <c r="F639" s="144" t="str">
        <f>IF('[1]Hoja de pedidos'!$D640&gt;0,'[1]Hoja de pedidos'!H640,"")</f>
        <v>LAMINACION</v>
      </c>
    </row>
    <row r="640" spans="1:6" x14ac:dyDescent="0.25">
      <c r="A640" s="144" t="str">
        <f>IF('[1]Hoja de pedidos'!$D641&gt;0,'[1]Hoja de pedidos'!C641,"")</f>
        <v>01-2423</v>
      </c>
      <c r="B640" s="144" t="str">
        <f>IF('[1]Hoja de pedidos'!$D641&gt;0,'[1]Hoja de pedidos'!D641,"")</f>
        <v>TMMCGP199A001</v>
      </c>
      <c r="C640" s="144" t="str">
        <f>IF('[1]Hoja de pedidos'!$D641&gt;0,'[1]Hoja de pedidos'!E641,"")</f>
        <v>MORROCEL C.A.</v>
      </c>
      <c r="D640" s="144" t="str">
        <f>IF('[1]Hoja de pedidos'!$D641&gt;0,'[1]Hoja de pedidos'!F641,"")</f>
        <v>LINNER MTP  IMPRESO GARANTIA DE PUREZA</v>
      </c>
      <c r="E640" s="144" t="str">
        <f>IF('[1]Hoja de pedidos'!$D641&gt;0,'[1]Hoja de pedidos'!G641,"")</f>
        <v>MCL</v>
      </c>
      <c r="F640" s="144" t="str">
        <f>IF('[1]Hoja de pedidos'!$D641&gt;0,'[1]Hoja de pedidos'!H641,"")</f>
        <v>LAMINACION</v>
      </c>
    </row>
    <row r="641" spans="1:6" x14ac:dyDescent="0.25">
      <c r="A641" s="144" t="str">
        <f>IF('[1]Hoja de pedidos'!$D642&gt;0,'[1]Hoja de pedidos'!C642,"")</f>
        <v>01-2419</v>
      </c>
      <c r="B641" s="144" t="str">
        <f>IF('[1]Hoja de pedidos'!$D642&gt;0,'[1]Hoja de pedidos'!D642,"")</f>
        <v>TXPADQ045B002</v>
      </c>
      <c r="C641" s="144" t="str">
        <f>IF('[1]Hoja de pedidos'!$D642&gt;0,'[1]Hoja de pedidos'!E642,"")</f>
        <v>PEPSICO ALIMENTOS, S.C.A.</v>
      </c>
      <c r="D641" s="144" t="str">
        <f>IF('[1]Hoja de pedidos'!$D642&gt;0,'[1]Hoja de pedidos'!F642,"")</f>
        <v xml:space="preserve">LAMINACIÓN IMPRESA DORITOS MEGA QUESO XXL 420 g  </v>
      </c>
      <c r="E641" s="144" t="str">
        <f>IF('[1]Hoja de pedidos'!$D642&gt;0,'[1]Hoja de pedidos'!G642,"")</f>
        <v>CX</v>
      </c>
      <c r="F641" s="144" t="str">
        <f>IF('[1]Hoja de pedidos'!$D642&gt;0,'[1]Hoja de pedidos'!H642,"")</f>
        <v>LAMINACION</v>
      </c>
    </row>
    <row r="642" spans="1:6" x14ac:dyDescent="0.25">
      <c r="A642" s="144" t="str">
        <f>IF('[1]Hoja de pedidos'!$D643&gt;0,'[1]Hoja de pedidos'!C643,"")</f>
        <v>01-2420</v>
      </c>
      <c r="B642" s="144" t="str">
        <f>IF('[1]Hoja de pedidos'!$D643&gt;0,'[1]Hoja de pedidos'!D643,"")</f>
        <v>TXPARF040B001</v>
      </c>
      <c r="C642" s="144" t="str">
        <f>IF('[1]Hoja de pedidos'!$D643&gt;0,'[1]Hoja de pedidos'!E643,"")</f>
        <v>PEPSICO ALIMENTOS, S.C.A.</v>
      </c>
      <c r="D642" s="144" t="str">
        <f>IF('[1]Hoja de pedidos'!$D643&gt;0,'[1]Hoja de pedidos'!F643,"")</f>
        <v xml:space="preserve">LAMINACIÓN IMPRESA RUFFLESS QUESO 125 g </v>
      </c>
      <c r="E642" s="144" t="str">
        <f>IF('[1]Hoja de pedidos'!$D643&gt;0,'[1]Hoja de pedidos'!G643,"")</f>
        <v>CX</v>
      </c>
      <c r="F642" s="144" t="str">
        <f>IF('[1]Hoja de pedidos'!$D643&gt;0,'[1]Hoja de pedidos'!H643,"")</f>
        <v>LAMINACION</v>
      </c>
    </row>
    <row r="643" spans="1:6" x14ac:dyDescent="0.25">
      <c r="A643" s="144" t="str">
        <f>IF('[1]Hoja de pedidos'!$D644&gt;0,'[1]Hoja de pedidos'!C644,"")</f>
        <v>01-2427</v>
      </c>
      <c r="B643" s="144" t="str">
        <f>IF('[1]Hoja de pedidos'!$D644&gt;0,'[1]Hoja de pedidos'!D644,"")</f>
        <v>TXPARO045A001</v>
      </c>
      <c r="C643" s="144" t="str">
        <f>IF('[1]Hoja de pedidos'!$D644&gt;0,'[1]Hoja de pedidos'!E644,"")</f>
        <v>PEPSICO ALIMENTOS, S.C.A.</v>
      </c>
      <c r="D643" s="144" t="str">
        <f>IF('[1]Hoja de pedidos'!$D644&gt;0,'[1]Hoja de pedidos'!F644,"")</f>
        <v>LAMINACION IMPRESA RUFFLES ORIGINAL 300g</v>
      </c>
      <c r="E643" s="144" t="str">
        <f>IF('[1]Hoja de pedidos'!$D644&gt;0,'[1]Hoja de pedidos'!G644,"")</f>
        <v>CX</v>
      </c>
      <c r="F643" s="144" t="str">
        <f>IF('[1]Hoja de pedidos'!$D644&gt;0,'[1]Hoja de pedidos'!H644,"")</f>
        <v>LAMINACION</v>
      </c>
    </row>
    <row r="644" spans="1:6" x14ac:dyDescent="0.25">
      <c r="A644" s="144" t="str">
        <f>IF('[1]Hoja de pedidos'!$D645&gt;0,'[1]Hoja de pedidos'!C645,"")</f>
        <v>01-2421</v>
      </c>
      <c r="B644" s="144" t="str">
        <f>IF('[1]Hoja de pedidos'!$D645&gt;0,'[1]Hoja de pedidos'!D645,"")</f>
        <v>TXPARO040A001</v>
      </c>
      <c r="C644" s="144" t="str">
        <f>IF('[1]Hoja de pedidos'!$D645&gt;0,'[1]Hoja de pedidos'!E645,"")</f>
        <v>PEPSICO ALIMENTOS, S.C.A.</v>
      </c>
      <c r="D644" s="144" t="str">
        <f>IF('[1]Hoja de pedidos'!$D645&gt;0,'[1]Hoja de pedidos'!F645,"")</f>
        <v>LAMINACION IMPRESA RUFFLES ORIGINAL 125g</v>
      </c>
      <c r="E644" s="144" t="str">
        <f>IF('[1]Hoja de pedidos'!$D645&gt;0,'[1]Hoja de pedidos'!G645,"")</f>
        <v>CX</v>
      </c>
      <c r="F644" s="144" t="str">
        <f>IF('[1]Hoja de pedidos'!$D645&gt;0,'[1]Hoja de pedidos'!H645,"")</f>
        <v>LAMINACION</v>
      </c>
    </row>
    <row r="645" spans="1:6" x14ac:dyDescent="0.25">
      <c r="A645" s="144" t="str">
        <f>IF('[1]Hoja de pedidos'!$D646&gt;0,'[1]Hoja de pedidos'!C646,"")</f>
        <v>21-0212</v>
      </c>
      <c r="B645" s="144" t="str">
        <f>IF('[1]Hoja de pedidos'!$D646&gt;0,'[1]Hoja de pedidos'!D646,"")</f>
        <v xml:space="preserve">TXSPDM039B002 </v>
      </c>
      <c r="C645" s="144" t="str">
        <f>IF('[1]Hoja de pedidos'!$D646&gt;0,'[1]Hoja de pedidos'!E646,"")</f>
        <v>C.A. SUCESORA DE JOSE PUIG &amp; CIA</v>
      </c>
      <c r="D645" s="144" t="str">
        <f>IF('[1]Hoja de pedidos'!$D646&gt;0,'[1]Hoja de pedidos'!F646,"")</f>
        <v>LAMINACIÓN IMPRESA DELICIAS MARIA CHOCOLATE 34 g.</v>
      </c>
      <c r="E645" s="144" t="str">
        <f>IF('[1]Hoja de pedidos'!$D646&gt;0,'[1]Hoja de pedidos'!G646,"")</f>
        <v>CX</v>
      </c>
      <c r="F645" s="144" t="str">
        <f>IF('[1]Hoja de pedidos'!$D646&gt;0,'[1]Hoja de pedidos'!H646,"")</f>
        <v>LAMINACION</v>
      </c>
    </row>
    <row r="646" spans="1:6" x14ac:dyDescent="0.25">
      <c r="A646" s="144" t="str">
        <f>IF('[1]Hoja de pedidos'!$D647&gt;0,'[1]Hoja de pedidos'!C647,"")</f>
        <v>21-0213</v>
      </c>
      <c r="B646" s="144" t="str">
        <f>IF('[1]Hoja de pedidos'!$D647&gt;0,'[1]Hoja de pedidos'!D647,"")</f>
        <v>TXSPDM039A001</v>
      </c>
      <c r="C646" s="144" t="str">
        <f>IF('[1]Hoja de pedidos'!$D647&gt;0,'[1]Hoja de pedidos'!E647,"")</f>
        <v>C.A. SUCESORA DE JOSE PUIG &amp; CIA</v>
      </c>
      <c r="D646" s="144" t="str">
        <f>IF('[1]Hoja de pedidos'!$D647&gt;0,'[1]Hoja de pedidos'!F647,"")</f>
        <v>LAMINACIÓN IMPRESA DELICIAS MARIA CHOCOLATE 136 g.</v>
      </c>
      <c r="E646" s="144" t="str">
        <f>IF('[1]Hoja de pedidos'!$D647&gt;0,'[1]Hoja de pedidos'!G647,"")</f>
        <v>CX</v>
      </c>
      <c r="F646" s="144" t="str">
        <f>IF('[1]Hoja de pedidos'!$D647&gt;0,'[1]Hoja de pedidos'!H647,"")</f>
        <v>LAMINACION</v>
      </c>
    </row>
    <row r="647" spans="1:6" x14ac:dyDescent="0.25">
      <c r="A647" s="144" t="str">
        <f>IF('[1]Hoja de pedidos'!$D648&gt;0,'[1]Hoja de pedidos'!C648,"")</f>
        <v>01-2429</v>
      </c>
      <c r="B647" s="144" t="str">
        <f>IF('[1]Hoja de pedidos'!$D648&gt;0,'[1]Hoja de pedidos'!D648,"")</f>
        <v>TMSFBF045A001</v>
      </c>
      <c r="C647" s="144" t="str">
        <f>IF('[1]Hoja de pedidos'!$D648&gt;0,'[1]Hoja de pedidos'!E648,"")</f>
        <v>PRODUCTOS SAN FRANCISCO C.A.</v>
      </c>
      <c r="D647" s="144" t="str">
        <f>IF('[1]Hoja de pedidos'!$D648&gt;0,'[1]Hoja de pedidos'!F648,"")</f>
        <v>POLYPOUCH IMPRESO BOCADILLOS SAN FRANCISCO</v>
      </c>
      <c r="E647" s="144" t="str">
        <f>IF('[1]Hoja de pedidos'!$D648&gt;0,'[1]Hoja de pedidos'!G648,"")</f>
        <v>MCL</v>
      </c>
      <c r="F647" s="144" t="str">
        <f>IF('[1]Hoja de pedidos'!$D648&gt;0,'[1]Hoja de pedidos'!H648,"")</f>
        <v>LAMINACION</v>
      </c>
    </row>
    <row r="648" spans="1:6" x14ac:dyDescent="0.25">
      <c r="A648" s="144" t="str">
        <f>IF('[1]Hoja de pedidos'!$D649&gt;0,'[1]Hoja de pedidos'!C649,"")</f>
        <v>01-2426</v>
      </c>
      <c r="B648" s="144" t="str">
        <f>IF('[1]Hoja de pedidos'!$D649&gt;0,'[1]Hoja de pedidos'!D649,"")</f>
        <v>TMAPTG0860001</v>
      </c>
      <c r="C648" s="144" t="str">
        <f>IF('[1]Hoja de pedidos'!$D649&gt;0,'[1]Hoja de pedidos'!E649,"")</f>
        <v>ALIMENTOS POLAR COMERCIAL, C.A.</v>
      </c>
      <c r="D648" s="144" t="str">
        <f>IF('[1]Hoja de pedidos'!$D649&gt;0,'[1]Hoja de pedidos'!F649,"")</f>
        <v>LAMINACION TAPAS GALÓN – 110 SIN IMPRESION</v>
      </c>
      <c r="E648" s="144" t="str">
        <f>IF('[1]Hoja de pedidos'!$D649&gt;0,'[1]Hoja de pedidos'!G649,"")</f>
        <v>MCL</v>
      </c>
      <c r="F648" s="144" t="str">
        <f>IF('[1]Hoja de pedidos'!$D649&gt;0,'[1]Hoja de pedidos'!H649,"")</f>
        <v>LAMINACION</v>
      </c>
    </row>
    <row r="649" spans="1:6" x14ac:dyDescent="0.25">
      <c r="A649" s="144" t="str">
        <f>IF('[1]Hoja de pedidos'!$D650&gt;0,'[1]Hoja de pedidos'!C650,"")</f>
        <v>01-2424</v>
      </c>
      <c r="B649" s="144" t="str">
        <f>IF('[1]Hoja de pedidos'!$D650&gt;0,'[1]Hoja de pedidos'!D650,"")</f>
        <v>TMSVLM0940001</v>
      </c>
      <c r="C649" s="144" t="str">
        <f>IF('[1]Hoja de pedidos'!$D650&gt;0,'[1]Hoja de pedidos'!E650,"")</f>
        <v>SONOCO VENEZOLANA, C.A.</v>
      </c>
      <c r="D649" s="144" t="str">
        <f>IF('[1]Hoja de pedidos'!$D650&gt;0,'[1]Hoja de pedidos'!F650,"")</f>
        <v>LAMINACION LINER RM 511 SIN IMPRESIÓN</v>
      </c>
      <c r="E649" s="144" t="str">
        <f>IF('[1]Hoja de pedidos'!$D650&gt;0,'[1]Hoja de pedidos'!G650,"")</f>
        <v>MCL</v>
      </c>
      <c r="F649" s="144" t="str">
        <f>IF('[1]Hoja de pedidos'!$D650&gt;0,'[1]Hoja de pedidos'!H650,"")</f>
        <v>LAMINACION</v>
      </c>
    </row>
    <row r="650" spans="1:6" x14ac:dyDescent="0.25">
      <c r="A650" s="144" t="str">
        <f>IF('[1]Hoja de pedidos'!$D651&gt;0,'[1]Hoja de pedidos'!C651,"")</f>
        <v>32-006070</v>
      </c>
      <c r="B650" s="144" t="str">
        <f>IF('[1]Hoja de pedidos'!$D651&gt;0,'[1]Hoja de pedidos'!D651,"")</f>
        <v>TXCOCM059A001</v>
      </c>
      <c r="C650" s="144" t="str">
        <f>IF('[1]Hoja de pedidos'!$D651&gt;0,'[1]Hoja de pedidos'!E651,"")</f>
        <v>CAFÉ ORIGEN, C.A.</v>
      </c>
      <c r="D650" s="144" t="str">
        <f>IF('[1]Hoja de pedidos'!$D651&gt;0,'[1]Hoja de pedidos'!F651,"")</f>
        <v>LAMINACION IMPRESA CAFÉ MADRID TOSTADO  MOLIDO 250 g</v>
      </c>
      <c r="E650" s="144" t="str">
        <f>IF('[1]Hoja de pedidos'!$D651&gt;0,'[1]Hoja de pedidos'!G651,"")</f>
        <v>CX</v>
      </c>
      <c r="F650" s="144" t="str">
        <f>IF('[1]Hoja de pedidos'!$D651&gt;0,'[1]Hoja de pedidos'!H651,"")</f>
        <v>LAMINACION</v>
      </c>
    </row>
    <row r="651" spans="1:6" x14ac:dyDescent="0.25">
      <c r="A651" s="144" t="str">
        <f>IF('[1]Hoja de pedidos'!$D652&gt;0,'[1]Hoja de pedidos'!C652,"")</f>
        <v>01-2425</v>
      </c>
      <c r="B651" s="144" t="str">
        <f>IF('[1]Hoja de pedidos'!$D652&gt;0,'[1]Hoja de pedidos'!D652,"")</f>
        <v>TMAPAL1190010</v>
      </c>
      <c r="C651" s="144" t="str">
        <f>IF('[1]Hoja de pedidos'!$D652&gt;0,'[1]Hoja de pedidos'!E652,"")</f>
        <v>ALIMENTOS POLAR COMERCIAL, C.A.</v>
      </c>
      <c r="D651" s="144" t="str">
        <f>IF('[1]Hoja de pedidos'!$D652&gt;0,'[1]Hoja de pedidos'!F652,"")</f>
        <v>ALUMINIO LAMINADO SIN IMPRESIÓN</v>
      </c>
      <c r="E651" s="144" t="str">
        <f>IF('[1]Hoja de pedidos'!$D652&gt;0,'[1]Hoja de pedidos'!G652,"")</f>
        <v>MCL</v>
      </c>
      <c r="F651" s="144" t="str">
        <f>IF('[1]Hoja de pedidos'!$D652&gt;0,'[1]Hoja de pedidos'!H652,"")</f>
        <v>LAMINACION</v>
      </c>
    </row>
    <row r="652" spans="1:6" x14ac:dyDescent="0.25">
      <c r="A652" s="144" t="str">
        <f>IF('[1]Hoja de pedidos'!$D653&gt;0,'[1]Hoja de pedidos'!C653,"")</f>
        <v>21-0211</v>
      </c>
      <c r="B652" s="144" t="str">
        <f>IF('[1]Hoja de pedidos'!$D653&gt;0,'[1]Hoja de pedidos'!D653,"")</f>
        <v>TXSPFC040A001</v>
      </c>
      <c r="C652" s="144" t="str">
        <f>IF('[1]Hoja de pedidos'!$D653&gt;0,'[1]Hoja de pedidos'!E653,"")</f>
        <v>C.A. SUCESORA DE JOSE PUIG &amp; CIA</v>
      </c>
      <c r="D652" s="144" t="str">
        <f>IF('[1]Hoja de pedidos'!$D653&gt;0,'[1]Hoja de pedidos'!F653,"")</f>
        <v>LAMINACION IMPRESA FAMILY CLUB 300g</v>
      </c>
      <c r="E652" s="144" t="str">
        <f>IF('[1]Hoja de pedidos'!$D653&gt;0,'[1]Hoja de pedidos'!G653,"")</f>
        <v>CX</v>
      </c>
      <c r="F652" s="144" t="str">
        <f>IF('[1]Hoja de pedidos'!$D653&gt;0,'[1]Hoja de pedidos'!H653,"")</f>
        <v>LAMINACION</v>
      </c>
    </row>
    <row r="653" spans="1:6" x14ac:dyDescent="0.25">
      <c r="A653" s="144" t="str">
        <f>IF('[1]Hoja de pedidos'!$D654&gt;0,'[1]Hoja de pedidos'!C654,"")</f>
        <v>01-2431</v>
      </c>
      <c r="B653" s="144" t="str">
        <f>IF('[1]Hoja de pedidos'!$D654&gt;0,'[1]Hoja de pedidos'!D654,"")</f>
        <v>TMAYGP207A001</v>
      </c>
      <c r="C653" s="144" t="str">
        <f>IF('[1]Hoja de pedidos'!$D654&gt;0,'[1]Hoja de pedidos'!E654,"")</f>
        <v>ANAYANSI,C.A.</v>
      </c>
      <c r="D653" s="144" t="str">
        <f>IF('[1]Hoja de pedidos'!$D654&gt;0,'[1]Hoja de pedidos'!F654,"")</f>
        <v>LINER TERMOSELLABLE MTP IMP. GARANTIA DE PUREZA</v>
      </c>
      <c r="E653" s="144" t="str">
        <f>IF('[1]Hoja de pedidos'!$D654&gt;0,'[1]Hoja de pedidos'!G654,"")</f>
        <v>MCL</v>
      </c>
      <c r="F653" s="144" t="str">
        <f>IF('[1]Hoja de pedidos'!$D654&gt;0,'[1]Hoja de pedidos'!H654,"")</f>
        <v>LAMINACION</v>
      </c>
    </row>
    <row r="654" spans="1:6" x14ac:dyDescent="0.25">
      <c r="A654" s="144" t="str">
        <f>IF('[1]Hoja de pedidos'!$D655&gt;0,'[1]Hoja de pedidos'!C655,"")</f>
        <v>01-2430</v>
      </c>
      <c r="B654" s="144" t="str">
        <f>IF('[1]Hoja de pedidos'!$D655&gt;0,'[1]Hoja de pedidos'!D655,"")</f>
        <v>TMAYGP207A001</v>
      </c>
      <c r="C654" s="144" t="str">
        <f>IF('[1]Hoja de pedidos'!$D655&gt;0,'[1]Hoja de pedidos'!E655,"")</f>
        <v>ANAYANSI,C.A.</v>
      </c>
      <c r="D654" s="144" t="str">
        <f>IF('[1]Hoja de pedidos'!$D655&gt;0,'[1]Hoja de pedidos'!F655,"")</f>
        <v>LINER TERMOSELLABLE MTP IMP. GARANTIA DE PUREZA</v>
      </c>
      <c r="E654" s="144" t="str">
        <f>IF('[1]Hoja de pedidos'!$D655&gt;0,'[1]Hoja de pedidos'!G655,"")</f>
        <v>MCL</v>
      </c>
      <c r="F654" s="144" t="str">
        <f>IF('[1]Hoja de pedidos'!$D655&gt;0,'[1]Hoja de pedidos'!H655,"")</f>
        <v>LAMINACION</v>
      </c>
    </row>
    <row r="655" spans="1:6" x14ac:dyDescent="0.25">
      <c r="A655" s="144" t="str">
        <f>IF('[1]Hoja de pedidos'!$D656&gt;0,'[1]Hoja de pedidos'!C656,"")</f>
        <v>01-2428</v>
      </c>
      <c r="B655" s="144" t="str">
        <f>IF('[1]Hoja de pedidos'!$D656&gt;0,'[1]Hoja de pedidos'!D656,"")</f>
        <v>TXPCPF023B001</v>
      </c>
      <c r="C655" s="144" t="str">
        <f>IF('[1]Hoja de pedidos'!$D656&gt;0,'[1]Hoja de pedidos'!E656,"")</f>
        <v xml:space="preserve">PEPSI-COLA VENEZUELA, C.A. </v>
      </c>
      <c r="D655" s="144" t="str">
        <f>IF('[1]Hoja de pedidos'!$D656&gt;0,'[1]Hoja de pedidos'!F656,"")</f>
        <v>ETIQUETA IMPRESA PEPSI  FREE 1,5 L</v>
      </c>
      <c r="E655" s="144" t="str">
        <f>IF('[1]Hoja de pedidos'!$D656&gt;0,'[1]Hoja de pedidos'!G656,"")</f>
        <v>CX</v>
      </c>
      <c r="F655" s="144" t="str">
        <f>IF('[1]Hoja de pedidos'!$D656&gt;0,'[1]Hoja de pedidos'!H656,"")</f>
        <v>CORTE</v>
      </c>
    </row>
    <row r="656" spans="1:6" x14ac:dyDescent="0.25">
      <c r="A656" s="144" t="str">
        <f>IF('[1]Hoja de pedidos'!$D657&gt;0,'[1]Hoja de pedidos'!C657,"")</f>
        <v>21-0204</v>
      </c>
      <c r="B656" s="144" t="str">
        <f>IF('[1]Hoja de pedidos'!$D657&gt;0,'[1]Hoja de pedidos'!D657,"")</f>
        <v>TXSPFC030A001</v>
      </c>
      <c r="C656" s="144" t="str">
        <f>IF('[1]Hoja de pedidos'!$D657&gt;0,'[1]Hoja de pedidos'!E657,"")</f>
        <v>C.A. SUCESORA DE JOSE PUIG &amp; CIA</v>
      </c>
      <c r="D656" s="144" t="str">
        <f>IF('[1]Hoja de pedidos'!$D657&gt;0,'[1]Hoja de pedidos'!F657,"")</f>
        <v>ENVOLTORIO INTERNO IMPRESO FAMILY CLUB 30g</v>
      </c>
      <c r="E656" s="144" t="str">
        <f>IF('[1]Hoja de pedidos'!$D657&gt;0,'[1]Hoja de pedidos'!G657,"")</f>
        <v>CX</v>
      </c>
      <c r="F656" s="144" t="str">
        <f>IF('[1]Hoja de pedidos'!$D657&gt;0,'[1]Hoja de pedidos'!H657,"")</f>
        <v>CORTE</v>
      </c>
    </row>
    <row r="657" spans="1:6" x14ac:dyDescent="0.25">
      <c r="A657" s="144" t="str">
        <f>IF('[1]Hoja de pedidos'!$D658&gt;0,'[1]Hoja de pedidos'!C658,"")</f>
        <v>32-006075</v>
      </c>
      <c r="B657" s="144" t="str">
        <f>IF('[1]Hoja de pedidos'!$D658&gt;0,'[1]Hoja de pedidos'!D658,"")</f>
        <v>TMFFLU2400001</v>
      </c>
      <c r="C657" s="144" t="str">
        <f>IF('[1]Hoja de pedidos'!$D658&gt;0,'[1]Hoja de pedidos'!E658,"")</f>
        <v>FABRICA FESTA S.A.</v>
      </c>
      <c r="D657" s="144" t="str">
        <f>IF('[1]Hoja de pedidos'!$D658&gt;0,'[1]Hoja de pedidos'!F658,"")</f>
        <v>LAMINACION LINER INDUCCION UNIVERSAL SIN IMPRESIÓN</v>
      </c>
      <c r="E657" s="144" t="str">
        <f>IF('[1]Hoja de pedidos'!$D658&gt;0,'[1]Hoja de pedidos'!G658,"")</f>
        <v>MCL</v>
      </c>
      <c r="F657" s="144" t="str">
        <f>IF('[1]Hoja de pedidos'!$D658&gt;0,'[1]Hoja de pedidos'!H658,"")</f>
        <v>CORTE</v>
      </c>
    </row>
    <row r="658" spans="1:6" x14ac:dyDescent="0.25">
      <c r="A658" s="144" t="str">
        <f>IF('[1]Hoja de pedidos'!$D659&gt;0,'[1]Hoja de pedidos'!C659,"")</f>
        <v>21-0216</v>
      </c>
      <c r="B658" s="144" t="str">
        <f>IF('[1]Hoja de pedidos'!$D659&gt;0,'[1]Hoja de pedidos'!D659,"")</f>
        <v>TXSPSS028A001</v>
      </c>
      <c r="C658" s="144" t="str">
        <f>IF('[1]Hoja de pedidos'!$D659&gt;0,'[1]Hoja de pedidos'!E659,"")</f>
        <v>C.A. SUCESORA DE JOSE PUIG &amp; CIA</v>
      </c>
      <c r="D658" s="144" t="str">
        <f>IF('[1]Hoja de pedidos'!$D659&gt;0,'[1]Hoja de pedidos'!F659,"")</f>
        <v>ENVOLTORIO EXTERNO IMPRESO SODA EL SOL 240 g</v>
      </c>
      <c r="E658" s="144" t="str">
        <f>IF('[1]Hoja de pedidos'!$D659&gt;0,'[1]Hoja de pedidos'!G659,"")</f>
        <v>CX</v>
      </c>
      <c r="F658" s="144" t="str">
        <f>IF('[1]Hoja de pedidos'!$D659&gt;0,'[1]Hoja de pedidos'!H659,"")</f>
        <v>CORTE</v>
      </c>
    </row>
    <row r="659" spans="1:6" x14ac:dyDescent="0.25">
      <c r="A659" s="144" t="str">
        <f>IF('[1]Hoja de pedidos'!$D660&gt;0,'[1]Hoja de pedidos'!C660,"")</f>
        <v>21-0218</v>
      </c>
      <c r="B659" s="144" t="str">
        <f>IF('[1]Hoja de pedidos'!$D660&gt;0,'[1]Hoja de pedidos'!D660,"")</f>
        <v>TXSPSP019A001</v>
      </c>
      <c r="C659" s="144" t="str">
        <f>IF('[1]Hoja de pedidos'!$D660&gt;0,'[1]Hoja de pedidos'!E660,"")</f>
        <v>C.A. SUCESORA DE JOSE PUIG &amp; CIA</v>
      </c>
      <c r="D659" s="144" t="str">
        <f>IF('[1]Hoja de pedidos'!$D660&gt;0,'[1]Hoja de pedidos'!F660,"")</f>
        <v>ENVOLTORIO INTERNO IMPRESO GALLETAS SODA PUIG 24 g</v>
      </c>
      <c r="E659" s="144" t="str">
        <f>IF('[1]Hoja de pedidos'!$D660&gt;0,'[1]Hoja de pedidos'!G660,"")</f>
        <v>CX</v>
      </c>
      <c r="F659" s="144" t="str">
        <f>IF('[1]Hoja de pedidos'!$D660&gt;0,'[1]Hoja de pedidos'!H660,"")</f>
        <v>CORTE</v>
      </c>
    </row>
    <row r="660" spans="1:6" x14ac:dyDescent="0.25">
      <c r="A660" s="144" t="str">
        <f>IF('[1]Hoja de pedidos'!$D661&gt;0,'[1]Hoja de pedidos'!C661,"")</f>
        <v>21-0217</v>
      </c>
      <c r="B660" s="144" t="str">
        <f>IF('[1]Hoja de pedidos'!$D661&gt;0,'[1]Hoja de pedidos'!D661,"")</f>
        <v>TXSPSP028B002</v>
      </c>
      <c r="C660" s="144" t="str">
        <f>IF('[1]Hoja de pedidos'!$D661&gt;0,'[1]Hoja de pedidos'!E661,"")</f>
        <v>C.A. SUCESORA DE JOSE PUIG &amp; CIA</v>
      </c>
      <c r="D660" s="144" t="str">
        <f>IF('[1]Hoja de pedidos'!$D661&gt;0,'[1]Hoja de pedidos'!F661,"")</f>
        <v>ENVOLTORIO EXTERNO IMPRESO SODA PUIG 240g</v>
      </c>
      <c r="E660" s="144" t="str">
        <f>IF('[1]Hoja de pedidos'!$D661&gt;0,'[1]Hoja de pedidos'!G661,"")</f>
        <v>CX</v>
      </c>
      <c r="F660" s="144" t="str">
        <f>IF('[1]Hoja de pedidos'!$D661&gt;0,'[1]Hoja de pedidos'!H661,"")</f>
        <v>CORTE</v>
      </c>
    </row>
    <row r="661" spans="1:6" x14ac:dyDescent="0.25">
      <c r="A661" s="144" t="str">
        <f>IF('[1]Hoja de pedidos'!$D662&gt;0,'[1]Hoja de pedidos'!C662,"")</f>
        <v>32-006073</v>
      </c>
      <c r="B661" s="144" t="str">
        <f>IF('[1]Hoja de pedidos'!$D662&gt;0,'[1]Hoja de pedidos'!D662,"")</f>
        <v>TXABCA041A001</v>
      </c>
      <c r="C661" s="144" t="str">
        <f>IF('[1]Hoja de pedidos'!$D662&gt;0,'[1]Hoja de pedidos'!E662,"")</f>
        <v>ALIMENTOS BOTALON, C.A.</v>
      </c>
      <c r="D661" s="144" t="str">
        <f>IF('[1]Hoja de pedidos'!$D662&gt;0,'[1]Hoja de pedidos'!F662,"")</f>
        <v>LAMINACION IMPRESA CAFE ARAUCA 100g</v>
      </c>
      <c r="E661" s="144" t="str">
        <f>IF('[1]Hoja de pedidos'!$D662&gt;0,'[1]Hoja de pedidos'!G662,"")</f>
        <v>CX</v>
      </c>
      <c r="F661" s="144" t="str">
        <f>IF('[1]Hoja de pedidos'!$D662&gt;0,'[1]Hoja de pedidos'!H662,"")</f>
        <v>LAMINACION</v>
      </c>
    </row>
    <row r="662" spans="1:6" x14ac:dyDescent="0.25">
      <c r="A662" s="144" t="str">
        <f>IF('[1]Hoja de pedidos'!$D663&gt;0,'[1]Hoja de pedidos'!C663,"")</f>
        <v>32-006060</v>
      </c>
      <c r="B662" s="144" t="str">
        <f>IF('[1]Hoja de pedidos'!$D663&gt;0,'[1]Hoja de pedidos'!D663,"")</f>
        <v>TMPSPP0700020</v>
      </c>
      <c r="C662" s="144" t="str">
        <f>IF('[1]Hoja de pedidos'!$D663&gt;0,'[1]Hoja de pedidos'!E663,"")</f>
        <v>PRODUCTOS SAN FRANCISCO C.A.</v>
      </c>
      <c r="D662" s="144" t="str">
        <f>IF('[1]Hoja de pedidos'!$D663&gt;0,'[1]Hoja de pedidos'!F663,"")</f>
        <v>POLYPOUCH SIN IMPRESIÓN</v>
      </c>
      <c r="E662" s="144" t="str">
        <f>IF('[1]Hoja de pedidos'!$D663&gt;0,'[1]Hoja de pedidos'!G663,"")</f>
        <v>MCL</v>
      </c>
      <c r="F662" s="144" t="str">
        <f>IF('[1]Hoja de pedidos'!$D663&gt;0,'[1]Hoja de pedidos'!H663,"")</f>
        <v>LAMINACION</v>
      </c>
    </row>
    <row r="663" spans="1:6" x14ac:dyDescent="0.25">
      <c r="A663" s="144" t="str">
        <f>IF('[1]Hoja de pedidos'!$D664&gt;0,'[1]Hoja de pedidos'!C664,"")</f>
        <v>01-2433</v>
      </c>
      <c r="B663" s="144" t="str">
        <f>IF('[1]Hoja de pedidos'!$D664&gt;0,'[1]Hoja de pedidos'!D664,"")</f>
        <v>TMTTGP207A001</v>
      </c>
      <c r="C663" s="144" t="str">
        <f>IF('[1]Hoja de pedidos'!$D664&gt;0,'[1]Hoja de pedidos'!E664,"")</f>
        <v xml:space="preserve">INDUSTRIAS DE TAPAS TAIME, C.A </v>
      </c>
      <c r="D663" s="144" t="str">
        <f>IF('[1]Hoja de pedidos'!$D664&gt;0,'[1]Hoja de pedidos'!F664,"")</f>
        <v>LINER MTP IMP. GARANTIA DE PUREZA</v>
      </c>
      <c r="E663" s="144" t="str">
        <f>IF('[1]Hoja de pedidos'!$D664&gt;0,'[1]Hoja de pedidos'!G664,"")</f>
        <v>MCL</v>
      </c>
      <c r="F663" s="144" t="str">
        <f>IF('[1]Hoja de pedidos'!$D664&gt;0,'[1]Hoja de pedidos'!H664,"")</f>
        <v>LAMINACION</v>
      </c>
    </row>
    <row r="664" spans="1:6" x14ac:dyDescent="0.25">
      <c r="A664" s="144" t="str">
        <f>IF('[1]Hoja de pedidos'!$D665&gt;0,'[1]Hoja de pedidos'!C665,"")</f>
        <v>21-0215</v>
      </c>
      <c r="B664" s="144" t="str">
        <f>IF('[1]Hoja de pedidos'!$D665&gt;0,'[1]Hoja de pedidos'!D665,"")</f>
        <v>TXSPSI028B002</v>
      </c>
      <c r="C664" s="144" t="str">
        <f>IF('[1]Hoja de pedidos'!$D665&gt;0,'[1]Hoja de pedidos'!E665,"")</f>
        <v>C.A. SUCESORA DE JOSE PUIG &amp; CIA</v>
      </c>
      <c r="D664" s="144" t="str">
        <f>IF('[1]Hoja de pedidos'!$D665&gt;0,'[1]Hoja de pedidos'!F665,"")</f>
        <v>ENVOLTORIO EXTERNO IMPRESO SODA PUIG INTEGRAL 290g</v>
      </c>
      <c r="E664" s="144" t="str">
        <f>IF('[1]Hoja de pedidos'!$D665&gt;0,'[1]Hoja de pedidos'!G665,"")</f>
        <v>CX</v>
      </c>
      <c r="F664" s="144" t="str">
        <f>IF('[1]Hoja de pedidos'!$D665&gt;0,'[1]Hoja de pedidos'!H665,"")</f>
        <v>CORTE</v>
      </c>
    </row>
    <row r="665" spans="1:6" x14ac:dyDescent="0.25">
      <c r="A665" s="144" t="str">
        <f>IF('[1]Hoja de pedidos'!$D666&gt;0,'[1]Hoja de pedidos'!C666,"")</f>
        <v>01-2434</v>
      </c>
      <c r="B665" s="144" t="str">
        <f>IF('[1]Hoja de pedidos'!$D666&gt;0,'[1]Hoja de pedidos'!D666,"")</f>
        <v>TXPADW040A001</v>
      </c>
      <c r="C665" s="144" t="str">
        <f>IF('[1]Hoja de pedidos'!$D666&gt;0,'[1]Hoja de pedidos'!E666,"")</f>
        <v>PEPSICO ALIMENTOS, S.C.A.</v>
      </c>
      <c r="D665" s="144" t="str">
        <f>IF('[1]Hoja de pedidos'!$D666&gt;0,'[1]Hoja de pedidos'!F666,"")</f>
        <v>LAMINACION IMPRESA DORITOS WONDER WOMAN 42g</v>
      </c>
      <c r="E665" s="144" t="str">
        <f>IF('[1]Hoja de pedidos'!$D666&gt;0,'[1]Hoja de pedidos'!G666,"")</f>
        <v>CX</v>
      </c>
      <c r="F665" s="144" t="str">
        <f>IF('[1]Hoja de pedidos'!$D666&gt;0,'[1]Hoja de pedidos'!H666,"")</f>
        <v>LAMINACION</v>
      </c>
    </row>
    <row r="666" spans="1:6" x14ac:dyDescent="0.25">
      <c r="A666" s="144" t="str">
        <f>IF('[1]Hoja de pedidos'!$D667&gt;0,'[1]Hoja de pedidos'!C667,"")</f>
        <v>01-2435</v>
      </c>
      <c r="B666" s="144" t="str">
        <f>IF('[1]Hoja de pedidos'!$D667&gt;0,'[1]Hoja de pedidos'!D667,"")</f>
        <v>TXPADW040B001</v>
      </c>
      <c r="C666" s="144" t="str">
        <f>IF('[1]Hoja de pedidos'!$D667&gt;0,'[1]Hoja de pedidos'!E667,"")</f>
        <v>PEPSICO ALIMENTOS, S.C.A.</v>
      </c>
      <c r="D666" s="144" t="str">
        <f>IF('[1]Hoja de pedidos'!$D667&gt;0,'[1]Hoja de pedidos'!F667,"")</f>
        <v>LAMINACION IMPRESA DORITOS WONDER WOMAN 145g</v>
      </c>
      <c r="E666" s="144" t="str">
        <f>IF('[1]Hoja de pedidos'!$D667&gt;0,'[1]Hoja de pedidos'!G667,"")</f>
        <v>CX</v>
      </c>
      <c r="F666" s="144" t="str">
        <f>IF('[1]Hoja de pedidos'!$D667&gt;0,'[1]Hoja de pedidos'!H667,"")</f>
        <v>LAMINACION</v>
      </c>
    </row>
    <row r="667" spans="1:6" x14ac:dyDescent="0.25">
      <c r="A667" s="144" t="str">
        <f>IF('[1]Hoja de pedidos'!$D668&gt;0,'[1]Hoja de pedidos'!C668,"")</f>
        <v>32-006072</v>
      </c>
      <c r="B667" s="144" t="str">
        <f>IF('[1]Hoja de pedidos'!$D668&gt;0,'[1]Hoja de pedidos'!D668,"")</f>
        <v>TXABFA065B001</v>
      </c>
      <c r="C667" s="144" t="str">
        <f>IF('[1]Hoja de pedidos'!$D668&gt;0,'[1]Hoja de pedidos'!E668,"")</f>
        <v>ALIMENTOS BOTALON, C.A.</v>
      </c>
      <c r="D667" s="144" t="str">
        <f>IF('[1]Hoja de pedidos'!$D668&gt;0,'[1]Hoja de pedidos'!F668,"")</f>
        <v>LAMINACION IMPRESA CAFE MOLIDO GOURMET FLOR DE ARAUCA 250g</v>
      </c>
      <c r="E667" s="144" t="str">
        <f>IF('[1]Hoja de pedidos'!$D668&gt;0,'[1]Hoja de pedidos'!G668,"")</f>
        <v>CX</v>
      </c>
      <c r="F667" s="144" t="str">
        <f>IF('[1]Hoja de pedidos'!$D668&gt;0,'[1]Hoja de pedidos'!H668,"")</f>
        <v>LAMINACION</v>
      </c>
    </row>
    <row r="668" spans="1:6" x14ac:dyDescent="0.25">
      <c r="A668" s="144" t="str">
        <f>IF('[1]Hoja de pedidos'!$D669&gt;0,'[1]Hoja de pedidos'!C669,"")</f>
        <v>32-006076</v>
      </c>
      <c r="B668" s="144" t="str">
        <f>IF('[1]Hoja de pedidos'!$D669&gt;0,'[1]Hoja de pedidos'!D669,"")</f>
        <v>TMARMA045A001</v>
      </c>
      <c r="C668" s="144" t="str">
        <f>IF('[1]Hoja de pedidos'!$D669&gt;0,'[1]Hoja de pedidos'!E669,"")</f>
        <v>ALFONZO RIVAS &amp; CIA, C.A.</v>
      </c>
      <c r="D668" s="144" t="str">
        <f>IF('[1]Hoja de pedidos'!$D669&gt;0,'[1]Hoja de pedidos'!F669,"")</f>
        <v>LAMINACION IMPRESA MAIZORITOS AZUCARADAS 240g</v>
      </c>
      <c r="E668" s="144" t="str">
        <f>IF('[1]Hoja de pedidos'!$D669&gt;0,'[1]Hoja de pedidos'!G669,"")</f>
        <v>MCL</v>
      </c>
      <c r="F668" s="144" t="str">
        <f>IF('[1]Hoja de pedidos'!$D669&gt;0,'[1]Hoja de pedidos'!H669,"")</f>
        <v>LAMINACION</v>
      </c>
    </row>
    <row r="669" spans="1:6" x14ac:dyDescent="0.25">
      <c r="A669" s="144" t="str">
        <f>IF('[1]Hoja de pedidos'!$D670&gt;0,'[1]Hoja de pedidos'!C670,"")</f>
        <v>32-006069</v>
      </c>
      <c r="B669" s="144" t="str">
        <f>IF('[1]Hoja de pedidos'!$D670&gt;0,'[1]Hoja de pedidos'!D670,"")</f>
        <v>TMARCF045A001</v>
      </c>
      <c r="C669" s="144" t="str">
        <f>IF('[1]Hoja de pedidos'!$D670&gt;0,'[1]Hoja de pedidos'!E670,"")</f>
        <v>ALFONZO RIVAS &amp; CIA, C.A.</v>
      </c>
      <c r="D669" s="144" t="str">
        <f>IF('[1]Hoja de pedidos'!$D670&gt;0,'[1]Hoja de pedidos'!F670,"")</f>
        <v>LAMINACION IMPRESA MAIZORITOS CRONCH FLAKES 300g</v>
      </c>
      <c r="E669" s="144" t="str">
        <f>IF('[1]Hoja de pedidos'!$D670&gt;0,'[1]Hoja de pedidos'!G670,"")</f>
        <v>MCL</v>
      </c>
      <c r="F669" s="144" t="str">
        <f>IF('[1]Hoja de pedidos'!$D670&gt;0,'[1]Hoja de pedidos'!H670,"")</f>
        <v>LAMINACION</v>
      </c>
    </row>
    <row r="670" spans="1:6" x14ac:dyDescent="0.25">
      <c r="A670" s="144" t="str">
        <f>IF('[1]Hoja de pedidos'!$D671&gt;0,'[1]Hoja de pedidos'!C671,"")</f>
        <v>32-006046</v>
      </c>
      <c r="B670" s="144" t="str">
        <f>IF('[1]Hoja de pedidos'!$D671&gt;0,'[1]Hoja de pedidos'!D671,"")</f>
        <v>TMTCAV138A001</v>
      </c>
      <c r="C670" s="144" t="str">
        <f>IF('[1]Hoja de pedidos'!$D671&gt;0,'[1]Hoja de pedidos'!E671,"")</f>
        <v>INVERSIONES TORREFACCION DEL CAFÉ, C.A</v>
      </c>
      <c r="D670" s="144" t="str">
        <f>IF('[1]Hoja de pedidos'!$D671&gt;0,'[1]Hoja de pedidos'!F671,"")</f>
        <v>LAMINACION IMPRESA CAFÉ AMANECER AL VACIO 250g</v>
      </c>
      <c r="E670" s="144" t="str">
        <f>IF('[1]Hoja de pedidos'!$D671&gt;0,'[1]Hoja de pedidos'!G671,"")</f>
        <v>MCL</v>
      </c>
      <c r="F670" s="144" t="str">
        <f>IF('[1]Hoja de pedidos'!$D671&gt;0,'[1]Hoja de pedidos'!H671,"")</f>
        <v>LAMINACION</v>
      </c>
    </row>
    <row r="671" spans="1:6" x14ac:dyDescent="0.25">
      <c r="A671" s="144" t="str">
        <f>IF('[1]Hoja de pedidos'!$D672&gt;0,'[1]Hoja de pedidos'!C672,"")</f>
        <v>32-006067</v>
      </c>
      <c r="B671" s="144" t="str">
        <f>IF('[1]Hoja de pedidos'!$D672&gt;0,'[1]Hoja de pedidos'!D672,"")</f>
        <v>TXIKCA092A001</v>
      </c>
      <c r="C671" s="144" t="str">
        <f>IF('[1]Hoja de pedidos'!$D672&gt;0,'[1]Hoja de pedidos'!E672,"")</f>
        <v>INDUSTRIAS KEL, C.A</v>
      </c>
      <c r="D671" s="144" t="str">
        <f>IF('[1]Hoja de pedidos'!$D672&gt;0,'[1]Hoja de pedidos'!F672,"")</f>
        <v>LAMINACION IMPRESA CREMA DE ARROZ KEL 450g</v>
      </c>
      <c r="E671" s="144" t="str">
        <f>IF('[1]Hoja de pedidos'!$D672&gt;0,'[1]Hoja de pedidos'!G672,"")</f>
        <v>CX</v>
      </c>
      <c r="F671" s="144" t="str">
        <f>IF('[1]Hoja de pedidos'!$D672&gt;0,'[1]Hoja de pedidos'!H672,"")</f>
        <v>LAMINACION</v>
      </c>
    </row>
    <row r="672" spans="1:6" x14ac:dyDescent="0.25">
      <c r="A672" s="144" t="str">
        <f>IF('[1]Hoja de pedidos'!$D673&gt;0,'[1]Hoja de pedidos'!C673,"")</f>
        <v>01-2437</v>
      </c>
      <c r="B672" s="144" t="str">
        <f>IF('[1]Hoja de pedidos'!$D673&gt;0,'[1]Hoja de pedidos'!D673,"")</f>
        <v>TXPCPF023B001</v>
      </c>
      <c r="C672" s="144" t="str">
        <f>IF('[1]Hoja de pedidos'!$D673&gt;0,'[1]Hoja de pedidos'!E673,"")</f>
        <v xml:space="preserve">PEPSI-COLA VENEZUELA, C.A. </v>
      </c>
      <c r="D672" s="144" t="str">
        <f>IF('[1]Hoja de pedidos'!$D673&gt;0,'[1]Hoja de pedidos'!F673,"")</f>
        <v>ETIQUETA IMPRESA PEPSI  FREE 1,5 L</v>
      </c>
      <c r="E672" s="144" t="str">
        <f>IF('[1]Hoja de pedidos'!$D673&gt;0,'[1]Hoja de pedidos'!G673,"")</f>
        <v>CX</v>
      </c>
      <c r="F672" s="144" t="str">
        <f>IF('[1]Hoja de pedidos'!$D673&gt;0,'[1]Hoja de pedidos'!H673,"")</f>
        <v>CORTE</v>
      </c>
    </row>
    <row r="673" spans="1:6" x14ac:dyDescent="0.25">
      <c r="A673" s="144" t="str">
        <f>IF('[1]Hoja de pedidos'!$D674&gt;0,'[1]Hoja de pedidos'!C674,"")</f>
        <v>32-006088</v>
      </c>
      <c r="B673" s="144" t="str">
        <f>IF('[1]Hoja de pedidos'!$D674&gt;0,'[1]Hoja de pedidos'!D674,"")</f>
        <v>TXABCA065A002</v>
      </c>
      <c r="C673" s="144" t="str">
        <f>IF('[1]Hoja de pedidos'!$D674&gt;0,'[1]Hoja de pedidos'!E674,"")</f>
        <v>ALIMENTOS BOTALON, C.A.</v>
      </c>
      <c r="D673" s="144" t="str">
        <f>IF('[1]Hoja de pedidos'!$D674&gt;0,'[1]Hoja de pedidos'!F674,"")</f>
        <v xml:space="preserve"> LAMINACION IMPRESA CAFÉ MOLIDO GOURMET  ARAUCA 200 g</v>
      </c>
      <c r="E673" s="144" t="str">
        <f>IF('[1]Hoja de pedidos'!$D674&gt;0,'[1]Hoja de pedidos'!G674,"")</f>
        <v>CX</v>
      </c>
      <c r="F673" s="144" t="str">
        <f>IF('[1]Hoja de pedidos'!$D674&gt;0,'[1]Hoja de pedidos'!H674,"")</f>
        <v>LAMINACION</v>
      </c>
    </row>
    <row r="674" spans="1:6" x14ac:dyDescent="0.25">
      <c r="A674" s="144" t="str">
        <f>IF('[1]Hoja de pedidos'!$D675&gt;0,'[1]Hoja de pedidos'!C675,"")</f>
        <v>32-006087</v>
      </c>
      <c r="B674" s="144" t="str">
        <f>IF('[1]Hoja de pedidos'!$D675&gt;0,'[1]Hoja de pedidos'!D675,"")</f>
        <v>TMFFLU2400001</v>
      </c>
      <c r="C674" s="144" t="str">
        <f>IF('[1]Hoja de pedidos'!$D675&gt;0,'[1]Hoja de pedidos'!E675,"")</f>
        <v>FABRICA FESTA S.A.</v>
      </c>
      <c r="D674" s="144" t="str">
        <f>IF('[1]Hoja de pedidos'!$D675&gt;0,'[1]Hoja de pedidos'!F675,"")</f>
        <v>LAMINACION LINER INDUCCION UNIVERSAL SIN IMPRESIÓN</v>
      </c>
      <c r="E674" s="144" t="str">
        <f>IF('[1]Hoja de pedidos'!$D675&gt;0,'[1]Hoja de pedidos'!G675,"")</f>
        <v>MCL</v>
      </c>
      <c r="F674" s="144" t="str">
        <f>IF('[1]Hoja de pedidos'!$D675&gt;0,'[1]Hoja de pedidos'!H675,"")</f>
        <v>CORTE</v>
      </c>
    </row>
    <row r="675" spans="1:6" x14ac:dyDescent="0.25">
      <c r="A675" s="144" t="str">
        <f>IF('[1]Hoja de pedidos'!$D676&gt;0,'[1]Hoja de pedidos'!C676,"")</f>
        <v>01-2439</v>
      </c>
      <c r="B675" s="144" t="str">
        <f>IF('[1]Hoja de pedidos'!$D676&gt;0,'[1]Hoja de pedidos'!D676,"")</f>
        <v>TMMCGP207A002</v>
      </c>
      <c r="C675" s="144" t="str">
        <f>IF('[1]Hoja de pedidos'!$D676&gt;0,'[1]Hoja de pedidos'!E676,"")</f>
        <v xml:space="preserve">INDUSTRIAS DE TAPAS TAIME, C.A </v>
      </c>
      <c r="D675" s="144" t="str">
        <f>IF('[1]Hoja de pedidos'!$D676&gt;0,'[1]Hoja de pedidos'!F676,"")</f>
        <v>LINER MTP IMPRESO GARANTIA DE PUREZA</v>
      </c>
      <c r="E675" s="144" t="str">
        <f>IF('[1]Hoja de pedidos'!$D676&gt;0,'[1]Hoja de pedidos'!G676,"")</f>
        <v>MCL</v>
      </c>
      <c r="F675" s="144" t="str">
        <f>IF('[1]Hoja de pedidos'!$D676&gt;0,'[1]Hoja de pedidos'!H676,"")</f>
        <v>CORTE</v>
      </c>
    </row>
    <row r="676" spans="1:6" x14ac:dyDescent="0.25">
      <c r="A676" s="144" t="str">
        <f>IF('[1]Hoja de pedidos'!$D677&gt;0,'[1]Hoja de pedidos'!C677,"")</f>
        <v>01-2438</v>
      </c>
      <c r="B676" s="144" t="str">
        <f>IF('[1]Hoja de pedidos'!$D677&gt;0,'[1]Hoja de pedidos'!D677,"")</f>
        <v>TXPCPF023B001</v>
      </c>
      <c r="C676" s="144" t="str">
        <f>IF('[1]Hoja de pedidos'!$D677&gt;0,'[1]Hoja de pedidos'!E677,"")</f>
        <v xml:space="preserve">PEPSI-COLA VENEZUELA, C.A. </v>
      </c>
      <c r="D676" s="144" t="str">
        <f>IF('[1]Hoja de pedidos'!$D677&gt;0,'[1]Hoja de pedidos'!F677,"")</f>
        <v>ETIQUETA IMPRESA PEPSI  FREE 1,5 L</v>
      </c>
      <c r="E676" s="144" t="str">
        <f>IF('[1]Hoja de pedidos'!$D677&gt;0,'[1]Hoja de pedidos'!G677,"")</f>
        <v>CX</v>
      </c>
      <c r="F676" s="144" t="str">
        <f>IF('[1]Hoja de pedidos'!$D677&gt;0,'[1]Hoja de pedidos'!H677,"")</f>
        <v>CORTE</v>
      </c>
    </row>
    <row r="677" spans="1:6" x14ac:dyDescent="0.25">
      <c r="A677" s="144" t="str">
        <f>IF('[1]Hoja de pedidos'!$D678&gt;0,'[1]Hoja de pedidos'!C678,"")</f>
        <v>21-0214</v>
      </c>
      <c r="B677" s="144" t="str">
        <f>IF('[1]Hoja de pedidos'!$D678&gt;0,'[1]Hoja de pedidos'!D678,"")</f>
        <v>TXSPKV043A001</v>
      </c>
      <c r="C677" s="144" t="str">
        <f>IF('[1]Hoja de pedidos'!$D678&gt;0,'[1]Hoja de pedidos'!E678,"")</f>
        <v>C.A. SUCESORA DE JOSE PUIG &amp; CIA</v>
      </c>
      <c r="D677" s="144" t="str">
        <f>IF('[1]Hoja de pedidos'!$D678&gt;0,'[1]Hoja de pedidos'!F678,"")</f>
        <v>LAMINACION IMPRESA KATY VAINILLA 128g</v>
      </c>
      <c r="E677" s="144" t="str">
        <f>IF('[1]Hoja de pedidos'!$D678&gt;0,'[1]Hoja de pedidos'!G678,"")</f>
        <v>CX</v>
      </c>
      <c r="F677" s="144" t="str">
        <f>IF('[1]Hoja de pedidos'!$D678&gt;0,'[1]Hoja de pedidos'!H678,"")</f>
        <v>LAMINACION</v>
      </c>
    </row>
    <row r="678" spans="1:6" x14ac:dyDescent="0.25">
      <c r="A678" s="144" t="str">
        <f>IF('[1]Hoja de pedidos'!$D679&gt;0,'[1]Hoja de pedidos'!C679,"")</f>
        <v>01-2438</v>
      </c>
      <c r="B678" s="144" t="str">
        <f>IF('[1]Hoja de pedidos'!$D679&gt;0,'[1]Hoja de pedidos'!D679,"")</f>
        <v>TXPCPF023B001</v>
      </c>
      <c r="C678" s="144" t="str">
        <f>IF('[1]Hoja de pedidos'!$D679&gt;0,'[1]Hoja de pedidos'!E679,"")</f>
        <v xml:space="preserve">PEPSI-COLA VENEZUELA, C.A. </v>
      </c>
      <c r="D678" s="144" t="str">
        <f>IF('[1]Hoja de pedidos'!$D679&gt;0,'[1]Hoja de pedidos'!F679,"")</f>
        <v>ETIQUETA IMPRESA PEPSI  FREE 1,5 L</v>
      </c>
      <c r="E678" s="144" t="str">
        <f>IF('[1]Hoja de pedidos'!$D679&gt;0,'[1]Hoja de pedidos'!G679,"")</f>
        <v>CX</v>
      </c>
      <c r="F678" s="144" t="str">
        <f>IF('[1]Hoja de pedidos'!$D679&gt;0,'[1]Hoja de pedidos'!H679,"")</f>
        <v>CORTE</v>
      </c>
    </row>
    <row r="679" spans="1:6" x14ac:dyDescent="0.25">
      <c r="A679" s="144" t="str">
        <f>IF('[1]Hoja de pedidos'!$D680&gt;0,'[1]Hoja de pedidos'!C680,"")</f>
        <v>01-2441</v>
      </c>
      <c r="B679" s="144" t="str">
        <f>IF('[1]Hoja de pedidos'!$D680&gt;0,'[1]Hoja de pedidos'!D680,"")</f>
        <v>TMTTGP207A001</v>
      </c>
      <c r="C679" s="144" t="str">
        <f>IF('[1]Hoja de pedidos'!$D680&gt;0,'[1]Hoja de pedidos'!E680,"")</f>
        <v xml:space="preserve">INDUSTRIAS DE TAPAS TAIME, C.A </v>
      </c>
      <c r="D679" s="144" t="str">
        <f>IF('[1]Hoja de pedidos'!$D680&gt;0,'[1]Hoja de pedidos'!F680,"")</f>
        <v>LINER MTP IMP. GARANTIA DE PUREZA</v>
      </c>
      <c r="E679" s="144" t="str">
        <f>IF('[1]Hoja de pedidos'!$D680&gt;0,'[1]Hoja de pedidos'!G680,"")</f>
        <v>MCL</v>
      </c>
      <c r="F679" s="144" t="str">
        <f>IF('[1]Hoja de pedidos'!$D680&gt;0,'[1]Hoja de pedidos'!H680,"")</f>
        <v>LAMINACION</v>
      </c>
    </row>
    <row r="680" spans="1:6" x14ac:dyDescent="0.25">
      <c r="A680" s="144" t="str">
        <f>IF('[1]Hoja de pedidos'!$D681&gt;0,'[1]Hoja de pedidos'!C681,"")</f>
        <v>21-0225</v>
      </c>
      <c r="B680" s="144" t="str">
        <f>IF('[1]Hoja de pedidos'!$D681&gt;0,'[1]Hoja de pedidos'!D681,"")</f>
        <v>TXSPMM048B002</v>
      </c>
      <c r="C680" s="144" t="str">
        <f>IF('[1]Hoja de pedidos'!$D681&gt;0,'[1]Hoja de pedidos'!E681,"")</f>
        <v>C.A. SUCESORA DE JOSE PUIG &amp; CIA</v>
      </c>
      <c r="D680" s="144" t="str">
        <f>IF('[1]Hoja de pedidos'!$D681&gt;0,'[1]Hoja de pedidos'!F681,"")</f>
        <v>LAMINACIÓN IMPRESA MINI MARÍA 200 g</v>
      </c>
      <c r="E680" s="144" t="str">
        <f>IF('[1]Hoja de pedidos'!$D681&gt;0,'[1]Hoja de pedidos'!G681,"")</f>
        <v>CX</v>
      </c>
      <c r="F680" s="144" t="str">
        <f>IF('[1]Hoja de pedidos'!$D681&gt;0,'[1]Hoja de pedidos'!H681,"")</f>
        <v>LAMINACION</v>
      </c>
    </row>
    <row r="681" spans="1:6" x14ac:dyDescent="0.25">
      <c r="A681" s="144" t="str">
        <f>IF('[1]Hoja de pedidos'!$D682&gt;0,'[1]Hoja de pedidos'!C682,"")</f>
        <v>21-0226</v>
      </c>
      <c r="B681" s="144" t="str">
        <f>IF('[1]Hoja de pedidos'!$D682&gt;0,'[1]Hoja de pedidos'!D682,"")</f>
        <v>TXSPMP042B002</v>
      </c>
      <c r="C681" s="144" t="str">
        <f>IF('[1]Hoja de pedidos'!$D682&gt;0,'[1]Hoja de pedidos'!E682,"")</f>
        <v>C.A. SUCESORA DE JOSE PUIG &amp; CIA</v>
      </c>
      <c r="D681" s="144" t="str">
        <f>IF('[1]Hoja de pedidos'!$D682&gt;0,'[1]Hoja de pedidos'!F682,"")</f>
        <v>LAMINACION IMPRESA MARIA PUIG SELECTA 168g</v>
      </c>
      <c r="E681" s="144" t="str">
        <f>IF('[1]Hoja de pedidos'!$D682&gt;0,'[1]Hoja de pedidos'!G682,"")</f>
        <v>CX</v>
      </c>
      <c r="F681" s="144" t="str">
        <f>IF('[1]Hoja de pedidos'!$D682&gt;0,'[1]Hoja de pedidos'!H682,"")</f>
        <v>LAMINACION</v>
      </c>
    </row>
    <row r="682" spans="1:6" x14ac:dyDescent="0.25">
      <c r="A682" s="144" t="str">
        <f>IF('[1]Hoja de pedidos'!$D683&gt;0,'[1]Hoja de pedidos'!C683,"")</f>
        <v>32-006079</v>
      </c>
      <c r="B682" s="144" t="str">
        <f>IF('[1]Hoja de pedidos'!$D683&gt;0,'[1]Hoja de pedidos'!D683,"")</f>
        <v>TMARMZ044B001</v>
      </c>
      <c r="C682" s="144" t="str">
        <f>IF('[1]Hoja de pedidos'!$D683&gt;0,'[1]Hoja de pedidos'!E683,"")</f>
        <v>ALFONZO RIVAS &amp; CIA, C.A.</v>
      </c>
      <c r="D682" s="144" t="str">
        <f>IF('[1]Hoja de pedidos'!$D683&gt;0,'[1]Hoja de pedidos'!F683,"")</f>
        <v>LAMINACION IMPRESA MAIZINA 400g</v>
      </c>
      <c r="E682" s="144" t="str">
        <f>IF('[1]Hoja de pedidos'!$D683&gt;0,'[1]Hoja de pedidos'!G683,"")</f>
        <v>MCL</v>
      </c>
      <c r="F682" s="144" t="str">
        <f>IF('[1]Hoja de pedidos'!$D683&gt;0,'[1]Hoja de pedidos'!H683,"")</f>
        <v>LAMINACION</v>
      </c>
    </row>
    <row r="683" spans="1:6" x14ac:dyDescent="0.25">
      <c r="A683" s="144" t="str">
        <f>IF('[1]Hoja de pedidos'!$D684&gt;0,'[1]Hoja de pedidos'!C684,"")</f>
        <v>01-2445</v>
      </c>
      <c r="B683" s="144" t="str">
        <f>IF('[1]Hoja de pedidos'!$D684&gt;0,'[1]Hoja de pedidos'!D684,"")</f>
        <v>TXPADW040B001</v>
      </c>
      <c r="C683" s="144" t="str">
        <f>IF('[1]Hoja de pedidos'!$D684&gt;0,'[1]Hoja de pedidos'!E684,"")</f>
        <v>PEPSICO ALIMENTOS, S.C.A.</v>
      </c>
      <c r="D683" s="144" t="str">
        <f>IF('[1]Hoja de pedidos'!$D684&gt;0,'[1]Hoja de pedidos'!F684,"")</f>
        <v>LAMINACION IMPRESA DORITOS WONDER WOMAN 145g</v>
      </c>
      <c r="E683" s="144" t="str">
        <f>IF('[1]Hoja de pedidos'!$D684&gt;0,'[1]Hoja de pedidos'!G684,"")</f>
        <v>CX</v>
      </c>
      <c r="F683" s="144" t="str">
        <f>IF('[1]Hoja de pedidos'!$D684&gt;0,'[1]Hoja de pedidos'!H684,"")</f>
        <v>LAMINACION</v>
      </c>
    </row>
    <row r="684" spans="1:6" x14ac:dyDescent="0.25">
      <c r="A684" s="144" t="str">
        <f>IF('[1]Hoja de pedidos'!$D685&gt;0,'[1]Hoja de pedidos'!C685,"")</f>
        <v>01-2443</v>
      </c>
      <c r="B684" s="144" t="str">
        <f>IF('[1]Hoja de pedidos'!$D685&gt;0,'[1]Hoja de pedidos'!D685,"")</f>
        <v>TMSSAL1190110</v>
      </c>
      <c r="C684" s="144" t="str">
        <f>IF('[1]Hoja de pedidos'!$D685&gt;0,'[1]Hoja de pedidos'!E685,"")</f>
        <v>ETIQUETAS SOL SIL C.A</v>
      </c>
      <c r="D684" s="144" t="str">
        <f>IF('[1]Hoja de pedidos'!$D685&gt;0,'[1]Hoja de pedidos'!F685,"")</f>
        <v>ALUMINIO LAMINADO SIN IMPRESIÓN</v>
      </c>
      <c r="E684" s="144" t="str">
        <f>IF('[1]Hoja de pedidos'!$D685&gt;0,'[1]Hoja de pedidos'!G685,"")</f>
        <v>MCL</v>
      </c>
      <c r="F684" s="144" t="str">
        <f>IF('[1]Hoja de pedidos'!$D685&gt;0,'[1]Hoja de pedidos'!H685,"")</f>
        <v>CORTE</v>
      </c>
    </row>
    <row r="685" spans="1:6" x14ac:dyDescent="0.25">
      <c r="A685" s="144" t="str">
        <f>IF('[1]Hoja de pedidos'!$D686&gt;0,'[1]Hoja de pedidos'!C686,"")</f>
        <v>01-2442</v>
      </c>
      <c r="B685" s="144" t="str">
        <f>IF('[1]Hoja de pedidos'!$D686&gt;0,'[1]Hoja de pedidos'!D686,"")</f>
        <v>TMAWAA060A003</v>
      </c>
      <c r="C685" s="144" t="str">
        <f>IF('[1]Hoja de pedidos'!$D686&gt;0,'[1]Hoja de pedidos'!E686,"")</f>
        <v>ALUM-WARE PRODUCTOS DE ALUMINIO C.A.</v>
      </c>
      <c r="D685" s="144" t="str">
        <f>IF('[1]Hoja de pedidos'!$D686&gt;0,'[1]Hoja de pedidos'!F686,"")</f>
        <v>POLYPOUCH IMPRESO ANTIGRASO ALUM-WARE</v>
      </c>
      <c r="E685" s="144" t="str">
        <f>IF('[1]Hoja de pedidos'!$D686&gt;0,'[1]Hoja de pedidos'!G686,"")</f>
        <v>MCL</v>
      </c>
      <c r="F685" s="144" t="str">
        <f>IF('[1]Hoja de pedidos'!$D686&gt;0,'[1]Hoja de pedidos'!H686,"")</f>
        <v>LAMINACION</v>
      </c>
    </row>
    <row r="686" spans="1:6" x14ac:dyDescent="0.25">
      <c r="A686" s="144" t="str">
        <f>IF('[1]Hoja de pedidos'!$D687&gt;0,'[1]Hoja de pedidos'!C687,"")</f>
        <v>01-2444</v>
      </c>
      <c r="B686" s="144" t="str">
        <f>IF('[1]Hoja de pedidos'!$D687&gt;0,'[1]Hoja de pedidos'!D687,"")</f>
        <v>TXPADW040A001</v>
      </c>
      <c r="C686" s="144" t="str">
        <f>IF('[1]Hoja de pedidos'!$D687&gt;0,'[1]Hoja de pedidos'!E687,"")</f>
        <v>PEPSICO ALIMENTOS, S.C.A.</v>
      </c>
      <c r="D686" s="144" t="str">
        <f>IF('[1]Hoja de pedidos'!$D687&gt;0,'[1]Hoja de pedidos'!F687,"")</f>
        <v>LAMINACION IMPRESA DORITOS WONDER WOMAN 42g</v>
      </c>
      <c r="E686" s="144" t="str">
        <f>IF('[1]Hoja de pedidos'!$D687&gt;0,'[1]Hoja de pedidos'!G687,"")</f>
        <v>CX</v>
      </c>
      <c r="F686" s="144" t="str">
        <f>IF('[1]Hoja de pedidos'!$D687&gt;0,'[1]Hoja de pedidos'!H687,"")</f>
        <v>LAMINACION</v>
      </c>
    </row>
    <row r="687" spans="1:6" x14ac:dyDescent="0.25">
      <c r="A687" s="144" t="str">
        <f>IF('[1]Hoja de pedidos'!$D688&gt;0,'[1]Hoja de pedidos'!C688,"")</f>
        <v>32-006078</v>
      </c>
      <c r="B687" s="144" t="str">
        <f>IF('[1]Hoja de pedidos'!$D688&gt;0,'[1]Hoja de pedidos'!D688,"")</f>
        <v>TMARMZ044D001</v>
      </c>
      <c r="C687" s="144" t="str">
        <f>IF('[1]Hoja de pedidos'!$D688&gt;0,'[1]Hoja de pedidos'!E688,"")</f>
        <v>ALFONZO RIVAS &amp; CIA, C.A.</v>
      </c>
      <c r="D687" s="144" t="str">
        <f>IF('[1]Hoja de pedidos'!$D688&gt;0,'[1]Hoja de pedidos'!F688,"")</f>
        <v>LAMINACION IMPRESA MAIZINA 200g</v>
      </c>
      <c r="E687" s="144" t="str">
        <f>IF('[1]Hoja de pedidos'!$D688&gt;0,'[1]Hoja de pedidos'!G688,"")</f>
        <v>MCL</v>
      </c>
      <c r="F687" s="144" t="str">
        <f>IF('[1]Hoja de pedidos'!$D688&gt;0,'[1]Hoja de pedidos'!H688,"")</f>
        <v>LAMINACION</v>
      </c>
    </row>
    <row r="688" spans="1:6" x14ac:dyDescent="0.25">
      <c r="A688" s="144" t="str">
        <f>IF('[1]Hoja de pedidos'!$D689&gt;0,'[1]Hoja de pedidos'!C689,"")</f>
        <v>32-006077</v>
      </c>
      <c r="B688" s="144" t="str">
        <f>IF('[1]Hoja de pedidos'!$D689&gt;0,'[1]Hoja de pedidos'!D689,"")</f>
        <v>TMAREFL0380001</v>
      </c>
      <c r="C688" s="144" t="str">
        <f>IF('[1]Hoja de pedidos'!$D689&gt;0,'[1]Hoja de pedidos'!E689,"")</f>
        <v>ALFONZO RIVAS &amp; CIA, C.A.</v>
      </c>
      <c r="D688" s="144" t="str">
        <f>IF('[1]Hoja de pedidos'!$D689&gt;0,'[1]Hoja de pedidos'!F689,"")</f>
        <v>LAMINACIÓN  SIN IMPRESIÓN FLIPS 220 g</v>
      </c>
      <c r="E688" s="144" t="str">
        <f>IF('[1]Hoja de pedidos'!$D689&gt;0,'[1]Hoja de pedidos'!G689,"")</f>
        <v>MCL</v>
      </c>
      <c r="F688" s="144" t="str">
        <f>IF('[1]Hoja de pedidos'!$D689&gt;0,'[1]Hoja de pedidos'!H689,"")</f>
        <v>LAMINACION</v>
      </c>
    </row>
    <row r="689" spans="1:6" x14ac:dyDescent="0.25">
      <c r="A689" s="144" t="str">
        <f>IF('[1]Hoja de pedidos'!$D690&gt;0,'[1]Hoja de pedidos'!C690,"")</f>
        <v>01-2446</v>
      </c>
      <c r="B689" s="144" t="str">
        <f>IF('[1]Hoja de pedidos'!$D690&gt;0,'[1]Hoja de pedidos'!D690,"")</f>
        <v>TMAPAL1190010</v>
      </c>
      <c r="C689" s="144" t="str">
        <f>IF('[1]Hoja de pedidos'!$D690&gt;0,'[1]Hoja de pedidos'!E690,"")</f>
        <v>ALIMENTOS POLAR COMERCIAL, C.A.</v>
      </c>
      <c r="D689" s="144" t="str">
        <f>IF('[1]Hoja de pedidos'!$D690&gt;0,'[1]Hoja de pedidos'!F690,"")</f>
        <v>ALUMINIO LAMINADO SIN IMPRESIÓN</v>
      </c>
      <c r="E689" s="144" t="str">
        <f>IF('[1]Hoja de pedidos'!$D690&gt;0,'[1]Hoja de pedidos'!G690,"")</f>
        <v>MCL</v>
      </c>
      <c r="F689" s="144" t="str">
        <f>IF('[1]Hoja de pedidos'!$D690&gt;0,'[1]Hoja de pedidos'!H690,"")</f>
        <v>LAMINACION</v>
      </c>
    </row>
    <row r="690" spans="1:6" x14ac:dyDescent="0.25">
      <c r="A690" s="144" t="str">
        <f>IF('[1]Hoja de pedidos'!$D691&gt;0,'[1]Hoja de pedidos'!C691,"")</f>
        <v>32-006091</v>
      </c>
      <c r="B690" s="144" t="str">
        <f>IF('[1]Hoja de pedidos'!$D691&gt;0,'[1]Hoja de pedidos'!D691,"")</f>
        <v>TXABFA065B001</v>
      </c>
      <c r="C690" s="144" t="str">
        <f>IF('[1]Hoja de pedidos'!$D691&gt;0,'[1]Hoja de pedidos'!E691,"")</f>
        <v>ALIMENTOS BOTALON, C.A.</v>
      </c>
      <c r="D690" s="144" t="str">
        <f>IF('[1]Hoja de pedidos'!$D691&gt;0,'[1]Hoja de pedidos'!F691,"")</f>
        <v>LAMINACION IMPRESA CAFE MOLIDO GOURMET FLOR DE ARAUCA 250g</v>
      </c>
      <c r="E690" s="144" t="str">
        <f>IF('[1]Hoja de pedidos'!$D691&gt;0,'[1]Hoja de pedidos'!G691,"")</f>
        <v>CX</v>
      </c>
      <c r="F690" s="144" t="str">
        <f>IF('[1]Hoja de pedidos'!$D691&gt;0,'[1]Hoja de pedidos'!H691,"")</f>
        <v>LAMINACION</v>
      </c>
    </row>
    <row r="691" spans="1:6" x14ac:dyDescent="0.25">
      <c r="A691" s="144" t="str">
        <f>IF('[1]Hoja de pedidos'!$D692&gt;0,'[1]Hoja de pedidos'!C692,"")</f>
        <v>21-0228</v>
      </c>
      <c r="B691" s="144" t="str">
        <f>IF('[1]Hoja de pedidos'!$D692&gt;0,'[1]Hoja de pedidos'!D692,"")</f>
        <v>TXSPFC040A001</v>
      </c>
      <c r="C691" s="144" t="str">
        <f>IF('[1]Hoja de pedidos'!$D692&gt;0,'[1]Hoja de pedidos'!E692,"")</f>
        <v>C.A. SUCESORA DE JOSE PUIG &amp; CIA</v>
      </c>
      <c r="D691" s="144" t="str">
        <f>IF('[1]Hoja de pedidos'!$D692&gt;0,'[1]Hoja de pedidos'!F692,"")</f>
        <v>LAMINACION IMPRESA FAMILY CLUB 300g</v>
      </c>
      <c r="E691" s="144" t="str">
        <f>IF('[1]Hoja de pedidos'!$D692&gt;0,'[1]Hoja de pedidos'!G692,"")</f>
        <v>CX</v>
      </c>
      <c r="F691" s="144" t="str">
        <f>IF('[1]Hoja de pedidos'!$D692&gt;0,'[1]Hoja de pedidos'!H692,"")</f>
        <v>LAMINACION</v>
      </c>
    </row>
    <row r="692" spans="1:6" x14ac:dyDescent="0.25">
      <c r="A692" s="144" t="str">
        <f>IF('[1]Hoja de pedidos'!$D693&gt;0,'[1]Hoja de pedidos'!C693,"")</f>
        <v>32-006089</v>
      </c>
      <c r="B692" s="144" t="str">
        <f>IF('[1]Hoja de pedidos'!$D693&gt;0,'[1]Hoja de pedidos'!D693,"")</f>
        <v>TMLIPR0450001</v>
      </c>
      <c r="C692" s="144" t="str">
        <f>IF('[1]Hoja de pedidos'!$D693&gt;0,'[1]Hoja de pedidos'!E693,"")</f>
        <v>LITO INNOVACIÓN 3.000, C. A.</v>
      </c>
      <c r="D692" s="144" t="str">
        <f>IF('[1]Hoja de pedidos'!$D693&gt;0,'[1]Hoja de pedidos'!F693,"")</f>
        <v>POLYPOUCH SIN IMPRESIÓN</v>
      </c>
      <c r="E692" s="144" t="str">
        <f>IF('[1]Hoja de pedidos'!$D693&gt;0,'[1]Hoja de pedidos'!G693,"")</f>
        <v>MCL</v>
      </c>
      <c r="F692" s="144" t="str">
        <f>IF('[1]Hoja de pedidos'!$D693&gt;0,'[1]Hoja de pedidos'!H693,"")</f>
        <v>LAMINACION</v>
      </c>
    </row>
    <row r="693" spans="1:6" x14ac:dyDescent="0.25">
      <c r="A693" s="144" t="str">
        <f>IF('[1]Hoja de pedidos'!$D694&gt;0,'[1]Hoja de pedidos'!C694,"")</f>
        <v>01-2448</v>
      </c>
      <c r="B693" s="144" t="str">
        <f>IF('[1]Hoja de pedidos'!$D694&gt;0,'[1]Hoja de pedidos'!D694,"")</f>
        <v>TMAWAA060A003</v>
      </c>
      <c r="C693" s="144" t="str">
        <f>IF('[1]Hoja de pedidos'!$D694&gt;0,'[1]Hoja de pedidos'!E694,"")</f>
        <v>ALUM-WARE PRODUCTOS DE ALUMINIO C.A.</v>
      </c>
      <c r="D693" s="144" t="str">
        <f>IF('[1]Hoja de pedidos'!$D694&gt;0,'[1]Hoja de pedidos'!F694,"")</f>
        <v>POLYPOUCH IMPRESO ANTIGRASO ALUM-WARE</v>
      </c>
      <c r="E693" s="144" t="str">
        <f>IF('[1]Hoja de pedidos'!$D694&gt;0,'[1]Hoja de pedidos'!G694,"")</f>
        <v>MCL</v>
      </c>
      <c r="F693" s="144" t="str">
        <f>IF('[1]Hoja de pedidos'!$D694&gt;0,'[1]Hoja de pedidos'!H694,"")</f>
        <v>LAMINACION</v>
      </c>
    </row>
    <row r="694" spans="1:6" x14ac:dyDescent="0.25">
      <c r="A694" s="144" t="str">
        <f>IF('[1]Hoja de pedidos'!$D695&gt;0,'[1]Hoja de pedidos'!C695,"")</f>
        <v>21-0227</v>
      </c>
      <c r="B694" s="144" t="str">
        <f>IF('[1]Hoja de pedidos'!$D695&gt;0,'[1]Hoja de pedidos'!D695,"")</f>
        <v>TXSPFC030A001</v>
      </c>
      <c r="C694" s="144" t="str">
        <f>IF('[1]Hoja de pedidos'!$D695&gt;0,'[1]Hoja de pedidos'!E695,"")</f>
        <v>C.A. SUCESORA DE JOSE PUIG &amp; CIA</v>
      </c>
      <c r="D694" s="144" t="str">
        <f>IF('[1]Hoja de pedidos'!$D695&gt;0,'[1]Hoja de pedidos'!F695,"")</f>
        <v>ENVOLTORIO INTERNO IMPRESO FAMILY CLUB 30g</v>
      </c>
      <c r="E694" s="144" t="str">
        <f>IF('[1]Hoja de pedidos'!$D695&gt;0,'[1]Hoja de pedidos'!G695,"")</f>
        <v>CX</v>
      </c>
      <c r="F694" s="144" t="str">
        <f>IF('[1]Hoja de pedidos'!$D695&gt;0,'[1]Hoja de pedidos'!H695,"")</f>
        <v>CORTE</v>
      </c>
    </row>
    <row r="695" spans="1:6" x14ac:dyDescent="0.25">
      <c r="A695" s="144" t="str">
        <f>IF('[1]Hoja de pedidos'!$D696&gt;0,'[1]Hoja de pedidos'!C696,"")</f>
        <v>01-2451</v>
      </c>
      <c r="B695" s="144" t="str">
        <f>IF('[1]Hoja de pedidos'!$D696&gt;0,'[1]Hoja de pedidos'!D696,"")</f>
        <v>TXMSGK030A001</v>
      </c>
      <c r="C695" s="144" t="str">
        <f>IF('[1]Hoja de pedidos'!$D696&gt;0,'[1]Hoja de pedidos'!E696,"")</f>
        <v>MULTINACIONAL DE SABORES C.A.</v>
      </c>
      <c r="D695" s="144" t="str">
        <f>IF('[1]Hoja de pedidos'!$D696&gt;0,'[1]Hoja de pedidos'!F696,"")</f>
        <v>ETIQUETA IMPRESA REFRESCO GLUP KOLITA 2 L</v>
      </c>
      <c r="E695" s="144" t="str">
        <f>IF('[1]Hoja de pedidos'!$D696&gt;0,'[1]Hoja de pedidos'!G696,"")</f>
        <v>CX</v>
      </c>
      <c r="F695" s="144" t="str">
        <f>IF('[1]Hoja de pedidos'!$D696&gt;0,'[1]Hoja de pedidos'!H696,"")</f>
        <v>CORTE</v>
      </c>
    </row>
    <row r="696" spans="1:6" x14ac:dyDescent="0.25">
      <c r="A696" s="144" t="str">
        <f>IF('[1]Hoja de pedidos'!$D697&gt;0,'[1]Hoja de pedidos'!C697,"")</f>
        <v>01-2450</v>
      </c>
      <c r="B696" s="144" t="str">
        <f>IF('[1]Hoja de pedidos'!$D697&gt;0,'[1]Hoja de pedidos'!D697,"")</f>
        <v>TXMSGF030A001</v>
      </c>
      <c r="C696" s="144" t="str">
        <f>IF('[1]Hoja de pedidos'!$D697&gt;0,'[1]Hoja de pedidos'!E697,"")</f>
        <v>MULTINACIONAL DE SABORES C.A.</v>
      </c>
      <c r="D696" s="144" t="str">
        <f>IF('[1]Hoja de pedidos'!$D697&gt;0,'[1]Hoja de pedidos'!F697,"")</f>
        <v>ETIQUE IMPRESA REFRESCO GLUP FRESH 2L</v>
      </c>
      <c r="E696" s="144" t="str">
        <f>IF('[1]Hoja de pedidos'!$D697&gt;0,'[1]Hoja de pedidos'!G697,"")</f>
        <v>CX</v>
      </c>
      <c r="F696" s="144" t="str">
        <f>IF('[1]Hoja de pedidos'!$D697&gt;0,'[1]Hoja de pedidos'!H697,"")</f>
        <v>CORTE</v>
      </c>
    </row>
    <row r="697" spans="1:6" x14ac:dyDescent="0.25">
      <c r="A697" s="144" t="str">
        <f>IF('[1]Hoja de pedidos'!$D698&gt;0,'[1]Hoja de pedidos'!C698,"")</f>
        <v>32-006090</v>
      </c>
      <c r="B697" s="144" t="str">
        <f>IF('[1]Hoja de pedidos'!$D698&gt;0,'[1]Hoja de pedidos'!D698,"")</f>
        <v>TMRDGP207A001</v>
      </c>
      <c r="C697" s="144" t="str">
        <f>IF('[1]Hoja de pedidos'!$D698&gt;0,'[1]Hoja de pedidos'!E698,"")</f>
        <v>REDICA,  C.A.</v>
      </c>
      <c r="D697" s="144" t="str">
        <f>IF('[1]Hoja de pedidos'!$D698&gt;0,'[1]Hoja de pedidos'!F698,"")</f>
        <v>LINER MTP IMP. GARANTIA DE PUREZA</v>
      </c>
      <c r="E697" s="144" t="str">
        <f>IF('[1]Hoja de pedidos'!$D698&gt;0,'[1]Hoja de pedidos'!G698,"")</f>
        <v>CX</v>
      </c>
      <c r="F697" s="144" t="str">
        <f>IF('[1]Hoja de pedidos'!$D698&gt;0,'[1]Hoja de pedidos'!H698,"")</f>
        <v>CORTE</v>
      </c>
    </row>
    <row r="698" spans="1:6" x14ac:dyDescent="0.25">
      <c r="A698" s="144" t="str">
        <f>IF('[1]Hoja de pedidos'!$D699&gt;0,'[1]Hoja de pedidos'!C699,"")</f>
        <v>21-0235</v>
      </c>
      <c r="B698" s="144" t="str">
        <f>IF('[1]Hoja de pedidos'!$D699&gt;0,'[1]Hoja de pedidos'!D699,"")</f>
        <v>TXSPSP019A001</v>
      </c>
      <c r="C698" s="144" t="str">
        <f>IF('[1]Hoja de pedidos'!$D699&gt;0,'[1]Hoja de pedidos'!E699,"")</f>
        <v>C.A. SUCESORA DE JOSE PUIG &amp; CIA</v>
      </c>
      <c r="D698" s="144" t="str">
        <f>IF('[1]Hoja de pedidos'!$D699&gt;0,'[1]Hoja de pedidos'!F699,"")</f>
        <v>ENVOLTORIO INTERNO IMPRESO GALLETAS SODA PUIG 24 g</v>
      </c>
      <c r="E698" s="144" t="str">
        <f>IF('[1]Hoja de pedidos'!$D699&gt;0,'[1]Hoja de pedidos'!G699,"")</f>
        <v>CX</v>
      </c>
      <c r="F698" s="144" t="str">
        <f>IF('[1]Hoja de pedidos'!$D699&gt;0,'[1]Hoja de pedidos'!H699,"")</f>
        <v>CORTE</v>
      </c>
    </row>
    <row r="699" spans="1:6" x14ac:dyDescent="0.25">
      <c r="A699" s="144" t="str">
        <f>IF('[1]Hoja de pedidos'!$D700&gt;0,'[1]Hoja de pedidos'!C700,"")</f>
        <v>01-2452</v>
      </c>
      <c r="B699" s="144" t="str">
        <f>IF('[1]Hoja de pedidos'!$D700&gt;0,'[1]Hoja de pedidos'!D700,"")</f>
        <v>TXMSGN030A001</v>
      </c>
      <c r="C699" s="144" t="str">
        <f>IF('[1]Hoja de pedidos'!$D700&gt;0,'[1]Hoja de pedidos'!E700,"")</f>
        <v>MULTINACIONAL DE SABORES C.A.</v>
      </c>
      <c r="D699" s="144" t="str">
        <f>IF('[1]Hoja de pedidos'!$D700&gt;0,'[1]Hoja de pedidos'!F700,"")</f>
        <v>ETIQUETA IMPRESA REFRESCO GLUP COLA NEGRA 2L</v>
      </c>
      <c r="E699" s="144" t="str">
        <f>IF('[1]Hoja de pedidos'!$D700&gt;0,'[1]Hoja de pedidos'!G700,"")</f>
        <v>CX</v>
      </c>
      <c r="F699" s="144" t="str">
        <f>IF('[1]Hoja de pedidos'!$D700&gt;0,'[1]Hoja de pedidos'!H700,"")</f>
        <v>CORTE</v>
      </c>
    </row>
    <row r="700" spans="1:6" x14ac:dyDescent="0.25">
      <c r="A700" s="144" t="str">
        <f>IF('[1]Hoja de pedidos'!$D701&gt;0,'[1]Hoja de pedidos'!C701,"")</f>
        <v>01-2456</v>
      </c>
      <c r="B700" s="144" t="str">
        <f>IF('[1]Hoja de pedidos'!$D701&gt;0,'[1]Hoja de pedidos'!D701,"")</f>
        <v>TXPCSC023A001</v>
      </c>
      <c r="C700" s="144" t="str">
        <f>IF('[1]Hoja de pedidos'!$D701&gt;0,'[1]Hoja de pedidos'!E701,"")</f>
        <v xml:space="preserve">PEPSI-COLA VENEZUELA, C.A. </v>
      </c>
      <c r="D700" s="144" t="str">
        <f>IF('[1]Hoja de pedidos'!$D701&gt;0,'[1]Hoja de pedidos'!F701,"")</f>
        <v>ETIQUETA IMPRESA SEVEN UP CERO 2 L</v>
      </c>
      <c r="E700" s="144" t="str">
        <f>IF('[1]Hoja de pedidos'!$D701&gt;0,'[1]Hoja de pedidos'!G701,"")</f>
        <v>CX</v>
      </c>
      <c r="F700" s="144" t="str">
        <f>IF('[1]Hoja de pedidos'!$D701&gt;0,'[1]Hoja de pedidos'!H701,"")</f>
        <v>CORTE</v>
      </c>
    </row>
    <row r="701" spans="1:6" x14ac:dyDescent="0.25">
      <c r="A701" s="144" t="str">
        <f>IF('[1]Hoja de pedidos'!$D702&gt;0,'[1]Hoja de pedidos'!C702,"")</f>
        <v>01-2457</v>
      </c>
      <c r="B701" s="144" t="str">
        <f>IF('[1]Hoja de pedidos'!$D702&gt;0,'[1]Hoja de pedidos'!D702,"")</f>
        <v>TXCPEM023A001</v>
      </c>
      <c r="C701" s="144" t="str">
        <f>IF('[1]Hoja de pedidos'!$D702&gt;0,'[1]Hoja de pedidos'!E702,"")</f>
        <v>CERVECERIA POLAR,C.A.</v>
      </c>
      <c r="D701" s="144" t="str">
        <f>IF('[1]Hoja de pedidos'!$D702&gt;0,'[1]Hoja de pedidos'!F702,"")</f>
        <v>ETIQUETA IMPRESA MALTIN POLAR 1,5 L</v>
      </c>
      <c r="E701" s="144" t="str">
        <f>IF('[1]Hoja de pedidos'!$D702&gt;0,'[1]Hoja de pedidos'!G702,"")</f>
        <v>CX</v>
      </c>
      <c r="F701" s="144" t="str">
        <f>IF('[1]Hoja de pedidos'!$D702&gt;0,'[1]Hoja de pedidos'!H702,"")</f>
        <v>CORTE</v>
      </c>
    </row>
    <row r="702" spans="1:6" x14ac:dyDescent="0.25">
      <c r="A702" s="144" t="str">
        <f>IF('[1]Hoja de pedidos'!$D703&gt;0,'[1]Hoja de pedidos'!C703,"")</f>
        <v>01-2454</v>
      </c>
      <c r="B702" s="144" t="str">
        <f>IF('[1]Hoja de pedidos'!$D703&gt;0,'[1]Hoja de pedidos'!D703,"")</f>
        <v>TXPCPF023C001</v>
      </c>
      <c r="C702" s="144" t="str">
        <f>IF('[1]Hoja de pedidos'!$D703&gt;0,'[1]Hoja de pedidos'!E703,"")</f>
        <v xml:space="preserve">PEPSI-COLA VENEZUELA, C.A. </v>
      </c>
      <c r="D702" s="144" t="str">
        <f>IF('[1]Hoja de pedidos'!$D703&gt;0,'[1]Hoja de pedidos'!F703,"")</f>
        <v>ETIQUETA IMPRESA PEPSI  FREE 2 L</v>
      </c>
      <c r="E702" s="144" t="str">
        <f>IF('[1]Hoja de pedidos'!$D703&gt;0,'[1]Hoja de pedidos'!G703,"")</f>
        <v>CX</v>
      </c>
      <c r="F702" s="144" t="str">
        <f>IF('[1]Hoja de pedidos'!$D703&gt;0,'[1]Hoja de pedidos'!H703,"")</f>
        <v>CORTE</v>
      </c>
    </row>
    <row r="703" spans="1:6" x14ac:dyDescent="0.25">
      <c r="A703" s="144" t="str">
        <f>IF('[1]Hoja de pedidos'!$D704&gt;0,'[1]Hoja de pedidos'!C704,"")</f>
        <v>21-0233</v>
      </c>
      <c r="B703" s="144" t="str">
        <f>IF('[1]Hoja de pedidos'!$D704&gt;0,'[1]Hoja de pedidos'!D704,"")</f>
        <v>TXSPSP024B001</v>
      </c>
      <c r="C703" s="144" t="str">
        <f>IF('[1]Hoja de pedidos'!$D704&gt;0,'[1]Hoja de pedidos'!E704,"")</f>
        <v>C.A. SUCESORA DE JOSE PUIG &amp; CIA</v>
      </c>
      <c r="D703" s="144" t="str">
        <f>IF('[1]Hoja de pedidos'!$D704&gt;0,'[1]Hoja de pedidos'!F704,"")</f>
        <v>ENVOLTORIO EXTERNO IMPRESO SODA PUIG 240g</v>
      </c>
      <c r="E703" s="144" t="str">
        <f>IF('[1]Hoja de pedidos'!$D704&gt;0,'[1]Hoja de pedidos'!G704,"")</f>
        <v>CX</v>
      </c>
      <c r="F703" s="144" t="str">
        <f>IF('[1]Hoja de pedidos'!$D704&gt;0,'[1]Hoja de pedidos'!H704,"")</f>
        <v>CORTE</v>
      </c>
    </row>
    <row r="704" spans="1:6" x14ac:dyDescent="0.25">
      <c r="A704" s="144" t="str">
        <f>IF('[1]Hoja de pedidos'!$D705&gt;0,'[1]Hoja de pedidos'!C705,"")</f>
        <v>21-0229</v>
      </c>
      <c r="B704" s="144" t="str">
        <f>IF('[1]Hoja de pedidos'!$D705&gt;0,'[1]Hoja de pedidos'!D705,"")</f>
        <v>TXSPVN042B002</v>
      </c>
      <c r="C704" s="144" t="str">
        <f>IF('[1]Hoja de pedidos'!$D705&gt;0,'[1]Hoja de pedidos'!E705,"")</f>
        <v>C.A. SUCESORA DE JOSE PUIG &amp; CIA</v>
      </c>
      <c r="D704" s="144" t="str">
        <f>IF('[1]Hoja de pedidos'!$D705&gt;0,'[1]Hoja de pedidos'!F705,"")</f>
        <v>LAMINACION IMPRESA MARILU VAINILLA 216g</v>
      </c>
      <c r="E704" s="144" t="str">
        <f>IF('[1]Hoja de pedidos'!$D705&gt;0,'[1]Hoja de pedidos'!G705,"")</f>
        <v>CX</v>
      </c>
      <c r="F704" s="144" t="str">
        <f>IF('[1]Hoja de pedidos'!$D705&gt;0,'[1]Hoja de pedidos'!H705,"")</f>
        <v>LAMINACION</v>
      </c>
    </row>
    <row r="705" spans="1:6" x14ac:dyDescent="0.25">
      <c r="A705" s="144" t="str">
        <f>IF('[1]Hoja de pedidos'!$D706&gt;0,'[1]Hoja de pedidos'!C706,"")</f>
        <v>21-0232</v>
      </c>
      <c r="B705" s="144" t="str">
        <f>IF('[1]Hoja de pedidos'!$D706&gt;0,'[1]Hoja de pedidos'!D706,"")</f>
        <v>TXSPSS024A001</v>
      </c>
      <c r="C705" s="144" t="str">
        <f>IF('[1]Hoja de pedidos'!$D706&gt;0,'[1]Hoja de pedidos'!E706,"")</f>
        <v>C.A. SUCESORA DE JOSE PUIG &amp; CIA</v>
      </c>
      <c r="D705" s="144" t="str">
        <f>IF('[1]Hoja de pedidos'!$D706&gt;0,'[1]Hoja de pedidos'!F706,"")</f>
        <v>ENVOLTORIO EXTERNO IMPRESO SODA EL SOL 240 g</v>
      </c>
      <c r="E705" s="144" t="str">
        <f>IF('[1]Hoja de pedidos'!$D706&gt;0,'[1]Hoja de pedidos'!G706,"")</f>
        <v>CX</v>
      </c>
      <c r="F705" s="144" t="str">
        <f>IF('[1]Hoja de pedidos'!$D706&gt;0,'[1]Hoja de pedidos'!H706,"")</f>
        <v>CORTE</v>
      </c>
    </row>
    <row r="706" spans="1:6" x14ac:dyDescent="0.25">
      <c r="A706" s="144" t="str">
        <f>IF('[1]Hoja de pedidos'!$D707&gt;0,'[1]Hoja de pedidos'!C707,"")</f>
        <v>01-2471</v>
      </c>
      <c r="B706" s="144" t="str">
        <f>IF('[1]Hoja de pedidos'!$D707&gt;0,'[1]Hoja de pedidos'!D707,"")</f>
        <v>TMTTGP199A001</v>
      </c>
      <c r="C706" s="144" t="str">
        <f>IF('[1]Hoja de pedidos'!$D707&gt;0,'[1]Hoja de pedidos'!E707,"")</f>
        <v xml:space="preserve">INDUSTRIAS DE TAPAS TAIME, C.A </v>
      </c>
      <c r="D706" s="144" t="str">
        <f>IF('[1]Hoja de pedidos'!$D707&gt;0,'[1]Hoja de pedidos'!F707,"")</f>
        <v>LINNER MTP  IMPRESO GARANTIA DE PUREZA</v>
      </c>
      <c r="E706" s="144" t="str">
        <f>IF('[1]Hoja de pedidos'!$D707&gt;0,'[1]Hoja de pedidos'!G707,"")</f>
        <v>MCL</v>
      </c>
      <c r="F706" s="144" t="str">
        <f>IF('[1]Hoja de pedidos'!$D707&gt;0,'[1]Hoja de pedidos'!H707,"")</f>
        <v>LAMINACION</v>
      </c>
    </row>
    <row r="707" spans="1:6" x14ac:dyDescent="0.25">
      <c r="A707" s="144" t="str">
        <f>IF('[1]Hoja de pedidos'!$D708&gt;0,'[1]Hoja de pedidos'!C708,"")</f>
        <v>01-2455</v>
      </c>
      <c r="B707" s="144" t="str">
        <f>IF('[1]Hoja de pedidos'!$D708&gt;0,'[1]Hoja de pedidos'!D708,"")</f>
        <v>TXPCPF023B001</v>
      </c>
      <c r="C707" s="144" t="str">
        <f>IF('[1]Hoja de pedidos'!$D708&gt;0,'[1]Hoja de pedidos'!E708,"")</f>
        <v xml:space="preserve">PEPSI-COLA VENEZUELA, C.A. </v>
      </c>
      <c r="D707" s="144" t="str">
        <f>IF('[1]Hoja de pedidos'!$D708&gt;0,'[1]Hoja de pedidos'!F708,"")</f>
        <v>ETIQUETA IMPRESA PEPSI  FREE 1,5 L</v>
      </c>
      <c r="E707" s="144" t="str">
        <f>IF('[1]Hoja de pedidos'!$D708&gt;0,'[1]Hoja de pedidos'!G708,"")</f>
        <v>CX</v>
      </c>
      <c r="F707" s="144" t="str">
        <f>IF('[1]Hoja de pedidos'!$D708&gt;0,'[1]Hoja de pedidos'!H708,"")</f>
        <v>CORTE</v>
      </c>
    </row>
    <row r="708" spans="1:6" x14ac:dyDescent="0.25">
      <c r="A708" s="144" t="str">
        <f>IF('[1]Hoja de pedidos'!$D709&gt;0,'[1]Hoja de pedidos'!C709,"")</f>
        <v>01-2465</v>
      </c>
      <c r="B708" s="144" t="str">
        <f>IF('[1]Hoja de pedidos'!$D709&gt;0,'[1]Hoja de pedidos'!D709,"")</f>
        <v>TXMSGJ030A001</v>
      </c>
      <c r="C708" s="144" t="str">
        <f>IF('[1]Hoja de pedidos'!$D709&gt;0,'[1]Hoja de pedidos'!E709,"")</f>
        <v>MULTINACIONAL DE SABORES C.A.</v>
      </c>
      <c r="D708" s="144" t="str">
        <f>IF('[1]Hoja de pedidos'!$D709&gt;0,'[1]Hoja de pedidos'!F709,"")</f>
        <v>ETIQUETA IMPRESA REFRESCO GLUP NARANJA 2L</v>
      </c>
      <c r="E708" s="144" t="str">
        <f>IF('[1]Hoja de pedidos'!$D709&gt;0,'[1]Hoja de pedidos'!G709,"")</f>
        <v>CX</v>
      </c>
      <c r="F708" s="144" t="str">
        <f>IF('[1]Hoja de pedidos'!$D709&gt;0,'[1]Hoja de pedidos'!H709,"")</f>
        <v>CORTE</v>
      </c>
    </row>
    <row r="709" spans="1:6" x14ac:dyDescent="0.25">
      <c r="A709" s="144" t="str">
        <f>IF('[1]Hoja de pedidos'!$D710&gt;0,'[1]Hoja de pedidos'!C710,"")</f>
        <v>01-2466</v>
      </c>
      <c r="B709" s="144" t="str">
        <f>IF('[1]Hoja de pedidos'!$D710&gt;0,'[1]Hoja de pedidos'!D710,"")</f>
        <v>TXMSGU030A001</v>
      </c>
      <c r="C709" s="144" t="str">
        <f>IF('[1]Hoja de pedidos'!$D710&gt;0,'[1]Hoja de pedidos'!E710,"")</f>
        <v>MULTINACIONAL DE SABORES C.A.</v>
      </c>
      <c r="D709" s="144" t="str">
        <f>IF('[1]Hoja de pedidos'!$D710&gt;0,'[1]Hoja de pedidos'!F710,"")</f>
        <v>ETIQUE IMPRESA REFRESCO GLUP UVA 2L</v>
      </c>
      <c r="E709" s="144" t="str">
        <f>IF('[1]Hoja de pedidos'!$D710&gt;0,'[1]Hoja de pedidos'!G710,"")</f>
        <v>CX</v>
      </c>
      <c r="F709" s="144" t="str">
        <f>IF('[1]Hoja de pedidos'!$D710&gt;0,'[1]Hoja de pedidos'!H710,"")</f>
        <v>CORTE</v>
      </c>
    </row>
    <row r="710" spans="1:6" x14ac:dyDescent="0.25">
      <c r="A710" s="144" t="str">
        <f>IF('[1]Hoja de pedidos'!$D711&gt;0,'[1]Hoja de pedidos'!C711,"")</f>
        <v>01-2467</v>
      </c>
      <c r="B710" s="144" t="str">
        <f>IF('[1]Hoja de pedidos'!$D711&gt;0,'[1]Hoja de pedidos'!D711,"")</f>
        <v>TXMSGN030B001</v>
      </c>
      <c r="C710" s="144" t="str">
        <f>IF('[1]Hoja de pedidos'!$D711&gt;0,'[1]Hoja de pedidos'!E711,"")</f>
        <v>MULTINACIONAL DE SABORES C.A.</v>
      </c>
      <c r="D710" s="144" t="str">
        <f>IF('[1]Hoja de pedidos'!$D711&gt;0,'[1]Hoja de pedidos'!F711,"")</f>
        <v>ETIQUETA IMPRESA REFRESCO GLUP COLA NEGRA 1,5 L</v>
      </c>
      <c r="E710" s="144" t="str">
        <f>IF('[1]Hoja de pedidos'!$D711&gt;0,'[1]Hoja de pedidos'!G711,"")</f>
        <v>CX</v>
      </c>
      <c r="F710" s="144" t="str">
        <f>IF('[1]Hoja de pedidos'!$D711&gt;0,'[1]Hoja de pedidos'!H711,"")</f>
        <v>CORTE</v>
      </c>
    </row>
    <row r="711" spans="1:6" x14ac:dyDescent="0.25">
      <c r="A711" s="144" t="str">
        <f>IF('[1]Hoja de pedidos'!$D712&gt;0,'[1]Hoja de pedidos'!C712,"")</f>
        <v>32-006085</v>
      </c>
      <c r="B711" s="144" t="str">
        <f>IF('[1]Hoja de pedidos'!$D712&gt;0,'[1]Hoja de pedidos'!D712,"")</f>
        <v>TMTCAV137A001</v>
      </c>
      <c r="C711" s="144" t="str">
        <f>IF('[1]Hoja de pedidos'!$D712&gt;0,'[1]Hoja de pedidos'!E712,"")</f>
        <v>INVERSIONES TORREFACCION DEL CAFÉ, C.A</v>
      </c>
      <c r="D711" s="144" t="str">
        <f>IF('[1]Hoja de pedidos'!$D712&gt;0,'[1]Hoja de pedidos'!F712,"")</f>
        <v>LAMINACION IMPRESA CAFÉ AMANECER AL VACIO 250g</v>
      </c>
      <c r="E711" s="144" t="str">
        <f>IF('[1]Hoja de pedidos'!$D712&gt;0,'[1]Hoja de pedidos'!G712,"")</f>
        <v>MCL</v>
      </c>
      <c r="F711" s="144" t="str">
        <f>IF('[1]Hoja de pedidos'!$D712&gt;0,'[1]Hoja de pedidos'!H712,"")</f>
        <v>LAMINACION</v>
      </c>
    </row>
    <row r="712" spans="1:6" x14ac:dyDescent="0.25">
      <c r="A712" s="144" t="str">
        <f>IF('[1]Hoja de pedidos'!$D713&gt;0,'[1]Hoja de pedidos'!C713,"")</f>
        <v>32-006083</v>
      </c>
      <c r="B712" s="144" t="str">
        <f>IF('[1]Hoja de pedidos'!$D713&gt;0,'[1]Hoja de pedidos'!D713,"")</f>
        <v>TXTFCA050A001</v>
      </c>
      <c r="C712" s="144" t="str">
        <f>IF('[1]Hoja de pedidos'!$D713&gt;0,'[1]Hoja de pedidos'!E713,"")</f>
        <v>INVERSIONES TORREFACCION DEL CAFÉ, C.A</v>
      </c>
      <c r="D712" s="144" t="str">
        <f>IF('[1]Hoja de pedidos'!$D713&gt;0,'[1]Hoja de pedidos'!F713,"")</f>
        <v>LAMINACION IMPRESA CAFÉ AMANECER MOLIDO GOURMET 200g</v>
      </c>
      <c r="E712" s="144" t="str">
        <f>IF('[1]Hoja de pedidos'!$D713&gt;0,'[1]Hoja de pedidos'!G713,"")</f>
        <v>CX</v>
      </c>
      <c r="F712" s="144" t="str">
        <f>IF('[1]Hoja de pedidos'!$D713&gt;0,'[1]Hoja de pedidos'!H713,"")</f>
        <v>LAMINACION</v>
      </c>
    </row>
    <row r="713" spans="1:6" x14ac:dyDescent="0.25">
      <c r="A713" s="144" t="str">
        <f>IF('[1]Hoja de pedidos'!$D714&gt;0,'[1]Hoja de pedidos'!C714,"")</f>
        <v>32-006084</v>
      </c>
      <c r="B713" s="144" t="str">
        <f>IF('[1]Hoja de pedidos'!$D714&gt;0,'[1]Hoja de pedidos'!D714,"")</f>
        <v>TXTFCA050B001</v>
      </c>
      <c r="C713" s="144" t="str">
        <f>IF('[1]Hoja de pedidos'!$D714&gt;0,'[1]Hoja de pedidos'!E714,"")</f>
        <v>INVERSIONES TORREFACCION DEL CAFÉ, C.A</v>
      </c>
      <c r="D713" s="144" t="str">
        <f>IF('[1]Hoja de pedidos'!$D714&gt;0,'[1]Hoja de pedidos'!F714,"")</f>
        <v>LAMINACION IMPRESA CAFÉ AMANECER MOLIDO GOURMET 500g</v>
      </c>
      <c r="E713" s="144" t="str">
        <f>IF('[1]Hoja de pedidos'!$D714&gt;0,'[1]Hoja de pedidos'!G714,"")</f>
        <v>CX</v>
      </c>
      <c r="F713" s="144" t="str">
        <f>IF('[1]Hoja de pedidos'!$D714&gt;0,'[1]Hoja de pedidos'!H714,"")</f>
        <v>LAMINACION</v>
      </c>
    </row>
    <row r="714" spans="1:6" x14ac:dyDescent="0.25">
      <c r="A714" s="144" t="str">
        <f>IF('[1]Hoja de pedidos'!$D715&gt;0,'[1]Hoja de pedidos'!C715,"")</f>
        <v>32-006080</v>
      </c>
      <c r="B714" s="144" t="str">
        <f>IF('[1]Hoja de pedidos'!$D715&gt;0,'[1]Hoja de pedidos'!D715,"")</f>
        <v>TXTFDN050A001</v>
      </c>
      <c r="C714" s="144" t="str">
        <f>IF('[1]Hoja de pedidos'!$D715&gt;0,'[1]Hoja de pedidos'!E715,"")</f>
        <v>INVERSIONES TORREFACCION DEL CAFÉ, C.A</v>
      </c>
      <c r="D714" s="144" t="str">
        <f>IF('[1]Hoja de pedidos'!$D715&gt;0,'[1]Hoja de pedidos'!F715,"")</f>
        <v>LAMINACION IMPRESA CAFÉ DELLA NONNA MOLIDO GOURMET 200 g.</v>
      </c>
      <c r="E714" s="144" t="str">
        <f>IF('[1]Hoja de pedidos'!$D715&gt;0,'[1]Hoja de pedidos'!G715,"")</f>
        <v>CX</v>
      </c>
      <c r="F714" s="144" t="str">
        <f>IF('[1]Hoja de pedidos'!$D715&gt;0,'[1]Hoja de pedidos'!H715,"")</f>
        <v>LAMINACION</v>
      </c>
    </row>
    <row r="715" spans="1:6" x14ac:dyDescent="0.25">
      <c r="A715" s="144" t="str">
        <f>IF('[1]Hoja de pedidos'!$D716&gt;0,'[1]Hoja de pedidos'!C716,"")</f>
        <v>01-2475</v>
      </c>
      <c r="B715" s="144" t="str">
        <f>IF('[1]Hoja de pedidos'!$D716&gt;0,'[1]Hoja de pedidos'!D716,"")</f>
        <v>TMSSAL1190110</v>
      </c>
      <c r="C715" s="144" t="str">
        <f>IF('[1]Hoja de pedidos'!$D716&gt;0,'[1]Hoja de pedidos'!E716,"")</f>
        <v>ETIQUETAS SOL SIL C.A</v>
      </c>
      <c r="D715" s="144" t="str">
        <f>IF('[1]Hoja de pedidos'!$D716&gt;0,'[1]Hoja de pedidos'!F716,"")</f>
        <v>ALUMINIO LAMINADO SIN IMPRESIÓN</v>
      </c>
      <c r="E715" s="144" t="str">
        <f>IF('[1]Hoja de pedidos'!$D716&gt;0,'[1]Hoja de pedidos'!G716,"")</f>
        <v>MCL</v>
      </c>
      <c r="F715" s="144" t="str">
        <f>IF('[1]Hoja de pedidos'!$D716&gt;0,'[1]Hoja de pedidos'!H716,"")</f>
        <v>CORTE</v>
      </c>
    </row>
    <row r="716" spans="1:6" x14ac:dyDescent="0.25">
      <c r="A716" s="144" t="str">
        <f>IF('[1]Hoja de pedidos'!$D717&gt;0,'[1]Hoja de pedidos'!C717,"")</f>
        <v>01-2474</v>
      </c>
      <c r="B716" s="144" t="str">
        <f>IF('[1]Hoja de pedidos'!$D717&gt;0,'[1]Hoja de pedidos'!D717,"")</f>
        <v>TMSSAL1190110</v>
      </c>
      <c r="C716" s="144" t="str">
        <f>IF('[1]Hoja de pedidos'!$D717&gt;0,'[1]Hoja de pedidos'!E717,"")</f>
        <v>ETIQUETAS SOL SIL C.A</v>
      </c>
      <c r="D716" s="144" t="str">
        <f>IF('[1]Hoja de pedidos'!$D717&gt;0,'[1]Hoja de pedidos'!F717,"")</f>
        <v>ALUMINIO LAMINADO SIN IMPRESIÓN</v>
      </c>
      <c r="E716" s="144" t="str">
        <f>IF('[1]Hoja de pedidos'!$D717&gt;0,'[1]Hoja de pedidos'!G717,"")</f>
        <v>MCL</v>
      </c>
      <c r="F716" s="144" t="str">
        <f>IF('[1]Hoja de pedidos'!$D717&gt;0,'[1]Hoja de pedidos'!H717,"")</f>
        <v>CORTE</v>
      </c>
    </row>
    <row r="717" spans="1:6" x14ac:dyDescent="0.25">
      <c r="A717" s="144" t="str">
        <f>IF('[1]Hoja de pedidos'!$D718&gt;0,'[1]Hoja de pedidos'!C718,"")</f>
        <v>32-006081</v>
      </c>
      <c r="B717" s="144" t="str">
        <f>IF('[1]Hoja de pedidos'!$D718&gt;0,'[1]Hoja de pedidos'!D718,"")</f>
        <v>TXTFDN050B001</v>
      </c>
      <c r="C717" s="144" t="str">
        <f>IF('[1]Hoja de pedidos'!$D718&gt;0,'[1]Hoja de pedidos'!E718,"")</f>
        <v>INVERSIONES TORREFACCION DEL CAFÉ, C.A</v>
      </c>
      <c r="D717" s="144" t="str">
        <f>IF('[1]Hoja de pedidos'!$D718&gt;0,'[1]Hoja de pedidos'!F718,"")</f>
        <v>LAMINACION IMPRESA CAFÉ DELLA NONNA MOLIDO GOURMET 500 g.</v>
      </c>
      <c r="E717" s="144" t="str">
        <f>IF('[1]Hoja de pedidos'!$D718&gt;0,'[1]Hoja de pedidos'!G718,"")</f>
        <v>CX</v>
      </c>
      <c r="F717" s="144" t="str">
        <f>IF('[1]Hoja de pedidos'!$D718&gt;0,'[1]Hoja de pedidos'!H718,"")</f>
        <v>LAMINACION</v>
      </c>
    </row>
    <row r="718" spans="1:6" x14ac:dyDescent="0.25">
      <c r="A718" s="144" t="str">
        <f>IF('[1]Hoja de pedidos'!$D719&gt;0,'[1]Hoja de pedidos'!C719,"")</f>
        <v>32-006086</v>
      </c>
      <c r="B718" s="144" t="str">
        <f>IF('[1]Hoja de pedidos'!$D719&gt;0,'[1]Hoja de pedidos'!D719,"")</f>
        <v>TXTFCA087A001</v>
      </c>
      <c r="C718" s="144" t="str">
        <f>IF('[1]Hoja de pedidos'!$D719&gt;0,'[1]Hoja de pedidos'!E719,"")</f>
        <v>INVERSIONES TORREFACCION DEL CAFÉ, C.A</v>
      </c>
      <c r="D718" s="144" t="str">
        <f>IF('[1]Hoja de pedidos'!$D719&gt;0,'[1]Hoja de pedidos'!F719,"")</f>
        <v>LAMINACION IMPRESA CAFÉ AMANECER TOSTADO GRANO 1000g</v>
      </c>
      <c r="E718" s="144" t="str">
        <f>IF('[1]Hoja de pedidos'!$D719&gt;0,'[1]Hoja de pedidos'!G719,"")</f>
        <v>CX</v>
      </c>
      <c r="F718" s="144" t="str">
        <f>IF('[1]Hoja de pedidos'!$D719&gt;0,'[1]Hoja de pedidos'!H719,"")</f>
        <v>LAMINACION</v>
      </c>
    </row>
    <row r="719" spans="1:6" x14ac:dyDescent="0.25">
      <c r="A719" s="144" t="str">
        <f>IF('[1]Hoja de pedidos'!$D720&gt;0,'[1]Hoja de pedidos'!C720,"")</f>
        <v>32-006082</v>
      </c>
      <c r="B719" s="144" t="str">
        <f>IF('[1]Hoja de pedidos'!$D720&gt;0,'[1]Hoja de pedidos'!D720,"")</f>
        <v>TXTFDN087A001</v>
      </c>
      <c r="C719" s="144" t="str">
        <f>IF('[1]Hoja de pedidos'!$D720&gt;0,'[1]Hoja de pedidos'!E720,"")</f>
        <v>INVERSIONES TORREFACCION DEL CAFÉ, C.A</v>
      </c>
      <c r="D719" s="144" t="str">
        <f>IF('[1]Hoja de pedidos'!$D720&gt;0,'[1]Hoja de pedidos'!F720,"")</f>
        <v>LAMINACION IMPRESA CAFÉ DELLA NONNA TOSTADO GRANO 1000g.</v>
      </c>
      <c r="E719" s="144" t="str">
        <f>IF('[1]Hoja de pedidos'!$D720&gt;0,'[1]Hoja de pedidos'!G720,"")</f>
        <v>CX</v>
      </c>
      <c r="F719" s="144" t="str">
        <f>IF('[1]Hoja de pedidos'!$D720&gt;0,'[1]Hoja de pedidos'!H720,"")</f>
        <v>LAMINACION</v>
      </c>
    </row>
    <row r="720" spans="1:6" x14ac:dyDescent="0.25">
      <c r="A720" s="144" t="str">
        <f>IF('[1]Hoja de pedidos'!$D721&gt;0,'[1]Hoja de pedidos'!C721,"")</f>
        <v>21-0230</v>
      </c>
      <c r="B720" s="144" t="str">
        <f>IF('[1]Hoja de pedidos'!$D721&gt;0,'[1]Hoja de pedidos'!D721,"")</f>
        <v>TXSPCH042B002</v>
      </c>
      <c r="C720" s="144" t="str">
        <f>IF('[1]Hoja de pedidos'!$D721&gt;0,'[1]Hoja de pedidos'!E721,"")</f>
        <v>C.A. SUCESORA DE JOSE PUIG &amp; CIA</v>
      </c>
      <c r="D720" s="144" t="str">
        <f>IF('[1]Hoja de pedidos'!$D721&gt;0,'[1]Hoja de pedidos'!F721,"")</f>
        <v>LAMINACION IMPRESA MARILU CHOCOLATE 216g</v>
      </c>
      <c r="E720" s="144" t="str">
        <f>IF('[1]Hoja de pedidos'!$D721&gt;0,'[1]Hoja de pedidos'!G721,"")</f>
        <v>MCL</v>
      </c>
      <c r="F720" s="144" t="str">
        <f>IF('[1]Hoja de pedidos'!$D721&gt;0,'[1]Hoja de pedidos'!H721,"")</f>
        <v>LAMINACION</v>
      </c>
    </row>
    <row r="721" spans="1:6" x14ac:dyDescent="0.25">
      <c r="A721" s="144" t="str">
        <f>IF('[1]Hoja de pedidos'!$D722&gt;0,'[1]Hoja de pedidos'!C722,"")</f>
        <v>01-2473</v>
      </c>
      <c r="B721" s="144" t="str">
        <f>IF('[1]Hoja de pedidos'!$D722&gt;0,'[1]Hoja de pedidos'!D722,"")</f>
        <v>TMAYGP199A001</v>
      </c>
      <c r="C721" s="144" t="str">
        <f>IF('[1]Hoja de pedidos'!$D722&gt;0,'[1]Hoja de pedidos'!E722,"")</f>
        <v>ANAYANSI,C.A.</v>
      </c>
      <c r="D721" s="144" t="str">
        <f>IF('[1]Hoja de pedidos'!$D722&gt;0,'[1]Hoja de pedidos'!F722,"")</f>
        <v>LINNER TERMOSELLABLE MTP  IMPRESO GARANTIA DE PUREZA</v>
      </c>
      <c r="E721" s="144" t="str">
        <f>IF('[1]Hoja de pedidos'!$D722&gt;0,'[1]Hoja de pedidos'!G722,"")</f>
        <v>MCL</v>
      </c>
      <c r="F721" s="144" t="str">
        <f>IF('[1]Hoja de pedidos'!$D722&gt;0,'[1]Hoja de pedidos'!H722,"")</f>
        <v>CORTE</v>
      </c>
    </row>
    <row r="722" spans="1:6" x14ac:dyDescent="0.25">
      <c r="A722" s="144" t="str">
        <f>IF('[1]Hoja de pedidos'!$D723&gt;0,'[1]Hoja de pedidos'!C723,"")</f>
        <v>01-2482</v>
      </c>
      <c r="B722" s="144" t="str">
        <f>IF('[1]Hoja de pedidos'!$D723&gt;0,'[1]Hoja de pedidos'!D723,"")</f>
        <v>TMCOAL1190001</v>
      </c>
      <c r="C722" s="144" t="str">
        <f>IF('[1]Hoja de pedidos'!$D723&gt;0,'[1]Hoja de pedidos'!E723,"")</f>
        <v>CONSORCIO OLEAGINOSO PORTUGUESA, S.A.</v>
      </c>
      <c r="D722" s="144" t="str">
        <f>IF('[1]Hoja de pedidos'!$D723&gt;0,'[1]Hoja de pedidos'!F723,"")</f>
        <v>ALUMINIO LAMINADO SIN IMPRESIÓN</v>
      </c>
      <c r="E722" s="144" t="str">
        <f>IF('[1]Hoja de pedidos'!$D723&gt;0,'[1]Hoja de pedidos'!G723,"")</f>
        <v>MCL</v>
      </c>
      <c r="F722" s="144" t="str">
        <f>IF('[1]Hoja de pedidos'!$D723&gt;0,'[1]Hoja de pedidos'!H723,"")</f>
        <v>LAMINACION</v>
      </c>
    </row>
    <row r="723" spans="1:6" x14ac:dyDescent="0.25">
      <c r="A723" s="144" t="str">
        <f>IF('[1]Hoja de pedidos'!$D724&gt;0,'[1]Hoja de pedidos'!C724,"")</f>
        <v>01-2484</v>
      </c>
      <c r="B723" s="144" t="str">
        <f>IF('[1]Hoja de pedidos'!$D724&gt;0,'[1]Hoja de pedidos'!D724,"")</f>
        <v>TMAPAL1190010</v>
      </c>
      <c r="C723" s="144" t="str">
        <f>IF('[1]Hoja de pedidos'!$D724&gt;0,'[1]Hoja de pedidos'!E724,"")</f>
        <v>ALIMENTOS POLAR COMERCIAL, C.A.</v>
      </c>
      <c r="D723" s="144" t="str">
        <f>IF('[1]Hoja de pedidos'!$D724&gt;0,'[1]Hoja de pedidos'!F724,"")</f>
        <v>ALUMINIO LAMINADO SIN IMPRESIÓN</v>
      </c>
      <c r="E723" s="144" t="str">
        <f>IF('[1]Hoja de pedidos'!$D724&gt;0,'[1]Hoja de pedidos'!G724,"")</f>
        <v>MCL</v>
      </c>
      <c r="F723" s="144" t="str">
        <f>IF('[1]Hoja de pedidos'!$D724&gt;0,'[1]Hoja de pedidos'!H724,"")</f>
        <v>LAMINACION</v>
      </c>
    </row>
    <row r="724" spans="1:6" x14ac:dyDescent="0.25">
      <c r="A724" s="144" t="str">
        <f>IF('[1]Hoja de pedidos'!$D725&gt;0,'[1]Hoja de pedidos'!C725,"")</f>
        <v>01-2483</v>
      </c>
      <c r="B724" s="144" t="str">
        <f>IF('[1]Hoja de pedidos'!$D725&gt;0,'[1]Hoja de pedidos'!D725,"")</f>
        <v>TMICPS0420001</v>
      </c>
      <c r="C724" s="144" t="str">
        <f>IF('[1]Hoja de pedidos'!$D725&gt;0,'[1]Hoja de pedidos'!E725,"")</f>
        <v>INDUSTRIAS CORPAÑAL,C.A.</v>
      </c>
      <c r="D724" s="144" t="str">
        <f>IF('[1]Hoja de pedidos'!$D725&gt;0,'[1]Hoja de pedidos'!F725,"")</f>
        <v>POLYPOUCH SILICONADO SIN IMPRESIÓN</v>
      </c>
      <c r="E724" s="144" t="str">
        <f>IF('[1]Hoja de pedidos'!$D725&gt;0,'[1]Hoja de pedidos'!G725,"")</f>
        <v>MCL</v>
      </c>
      <c r="F724" s="144" t="str">
        <f>IF('[1]Hoja de pedidos'!$D725&gt;0,'[1]Hoja de pedidos'!H725,"")</f>
        <v>LAMINACION</v>
      </c>
    </row>
    <row r="725" spans="1:6" x14ac:dyDescent="0.25">
      <c r="A725" s="144" t="str">
        <f>IF('[1]Hoja de pedidos'!$D726&gt;0,'[1]Hoja de pedidos'!C726,"")</f>
        <v>32-006099</v>
      </c>
      <c r="B725" s="144" t="str">
        <f>IF('[1]Hoja de pedidos'!$D726&gt;0,'[1]Hoja de pedidos'!D726,"")</f>
        <v>TMARMF045A001</v>
      </c>
      <c r="C725" s="144" t="str">
        <f>IF('[1]Hoja de pedidos'!$D726&gt;0,'[1]Hoja de pedidos'!E726,"")</f>
        <v>ALFONZO RIVAS &amp; CIA, C.A.</v>
      </c>
      <c r="D725" s="144" t="str">
        <f>IF('[1]Hoja de pedidos'!$D726&gt;0,'[1]Hoja de pedidos'!F726,"")</f>
        <v>LAMINACION IMPRESA MAIZORITOS FRUTY AROS 240g</v>
      </c>
      <c r="E725" s="144" t="str">
        <f>IF('[1]Hoja de pedidos'!$D726&gt;0,'[1]Hoja de pedidos'!G726,"")</f>
        <v>MCL</v>
      </c>
      <c r="F725" s="144" t="str">
        <f>IF('[1]Hoja de pedidos'!$D726&gt;0,'[1]Hoja de pedidos'!H726,"")</f>
        <v>LAMINACION</v>
      </c>
    </row>
    <row r="726" spans="1:6" x14ac:dyDescent="0.25">
      <c r="A726" s="144" t="str">
        <f>IF('[1]Hoja de pedidos'!$D727&gt;0,'[1]Hoja de pedidos'!C727,"")</f>
        <v>01-2468</v>
      </c>
      <c r="B726" s="144" t="str">
        <f>IF('[1]Hoja de pedidos'!$D727&gt;0,'[1]Hoja de pedidos'!D727,"")</f>
        <v>TXACBC040A001</v>
      </c>
      <c r="C726" s="144" t="str">
        <f>IF('[1]Hoja de pedidos'!$D727&gt;0,'[1]Hoja de pedidos'!E727,"")</f>
        <v>ALIMENTOS CHUCHES, C. A.</v>
      </c>
      <c r="D726" s="144" t="str">
        <f>IF('[1]Hoja de pedidos'!$D727&gt;0,'[1]Hoja de pedidos'!F727,"")</f>
        <v>LAMINACION IMPRESA BOLICHEESE 85 g</v>
      </c>
      <c r="E726" s="144" t="str">
        <f>IF('[1]Hoja de pedidos'!$D727&gt;0,'[1]Hoja de pedidos'!G727,"")</f>
        <v>CX</v>
      </c>
      <c r="F726" s="144" t="str">
        <f>IF('[1]Hoja de pedidos'!$D727&gt;0,'[1]Hoja de pedidos'!H727,"")</f>
        <v>LAMINACION</v>
      </c>
    </row>
    <row r="727" spans="1:6" x14ac:dyDescent="0.25">
      <c r="A727" s="144" t="str">
        <f>IF('[1]Hoja de pedidos'!$D728&gt;0,'[1]Hoja de pedidos'!C728,"")</f>
        <v>01-2482</v>
      </c>
      <c r="B727" s="144" t="str">
        <f>IF('[1]Hoja de pedidos'!$D728&gt;0,'[1]Hoja de pedidos'!D728,"")</f>
        <v>TMCOAL1190001</v>
      </c>
      <c r="C727" s="144" t="str">
        <f>IF('[1]Hoja de pedidos'!$D728&gt;0,'[1]Hoja de pedidos'!E728,"")</f>
        <v>CONSORCIO OLEAGINOSO PORTUGUESA, S.A.</v>
      </c>
      <c r="D727" s="144" t="str">
        <f>IF('[1]Hoja de pedidos'!$D728&gt;0,'[1]Hoja de pedidos'!F728,"")</f>
        <v>ALUMINIO LAMINADO SIN IMPRESIÓN</v>
      </c>
      <c r="E727" s="144" t="str">
        <f>IF('[1]Hoja de pedidos'!$D728&gt;0,'[1]Hoja de pedidos'!G728,"")</f>
        <v>MCL</v>
      </c>
      <c r="F727" s="144" t="str">
        <f>IF('[1]Hoja de pedidos'!$D728&gt;0,'[1]Hoja de pedidos'!H728,"")</f>
        <v>LAMINACION</v>
      </c>
    </row>
    <row r="728" spans="1:6" x14ac:dyDescent="0.25">
      <c r="A728" s="144" t="str">
        <f>IF('[1]Hoja de pedidos'!$D729&gt;0,'[1]Hoja de pedidos'!C729,"")</f>
        <v>01-2469</v>
      </c>
      <c r="B728" s="144" t="str">
        <f>IF('[1]Hoja de pedidos'!$D729&gt;0,'[1]Hoja de pedidos'!D729,"")</f>
        <v>TMSVLM0940001</v>
      </c>
      <c r="C728" s="144" t="str">
        <f>IF('[1]Hoja de pedidos'!$D729&gt;0,'[1]Hoja de pedidos'!E729,"")</f>
        <v>SONOCO VENEZOLANA, C.A.</v>
      </c>
      <c r="D728" s="144" t="str">
        <f>IF('[1]Hoja de pedidos'!$D729&gt;0,'[1]Hoja de pedidos'!F729,"")</f>
        <v>LAMINACION LINER RM 511 SIN IMPRESIÓN</v>
      </c>
      <c r="E728" s="144" t="str">
        <f>IF('[1]Hoja de pedidos'!$D729&gt;0,'[1]Hoja de pedidos'!G729,"")</f>
        <v>MCL</v>
      </c>
      <c r="F728" s="144" t="str">
        <f>IF('[1]Hoja de pedidos'!$D729&gt;0,'[1]Hoja de pedidos'!H729,"")</f>
        <v>LAMINACION</v>
      </c>
    </row>
    <row r="729" spans="1:6" x14ac:dyDescent="0.25">
      <c r="A729" s="144" t="str">
        <f>IF('[1]Hoja de pedidos'!$D730&gt;0,'[1]Hoja de pedidos'!C730,"")</f>
        <v>01-2472</v>
      </c>
      <c r="B729" s="144" t="str">
        <f>IF('[1]Hoja de pedidos'!$D730&gt;0,'[1]Hoja de pedidos'!D730,"")</f>
        <v>TMSVLM0940001</v>
      </c>
      <c r="C729" s="144" t="str">
        <f>IF('[1]Hoja de pedidos'!$D730&gt;0,'[1]Hoja de pedidos'!E730,"")</f>
        <v>SONOCO VENEZOLANA, C.A.</v>
      </c>
      <c r="D729" s="144" t="str">
        <f>IF('[1]Hoja de pedidos'!$D730&gt;0,'[1]Hoja de pedidos'!F730,"")</f>
        <v>LAMINACION LINER RM 511 SIN IMPRESIÓN</v>
      </c>
      <c r="E729" s="144" t="str">
        <f>IF('[1]Hoja de pedidos'!$D730&gt;0,'[1]Hoja de pedidos'!G730,"")</f>
        <v>MCL</v>
      </c>
      <c r="F729" s="144" t="str">
        <f>IF('[1]Hoja de pedidos'!$D730&gt;0,'[1]Hoja de pedidos'!H730,"")</f>
        <v>LAMINACION</v>
      </c>
    </row>
    <row r="730" spans="1:6" x14ac:dyDescent="0.25">
      <c r="A730" s="144" t="str">
        <f>IF('[1]Hoja de pedidos'!$D731&gt;0,'[1]Hoja de pedidos'!C731,"")</f>
        <v>01-2462</v>
      </c>
      <c r="B730" s="144" t="str">
        <f>IF('[1]Hoja de pedidos'!$D731&gt;0,'[1]Hoja de pedidos'!D731,"")</f>
        <v>TXMSPF030A001</v>
      </c>
      <c r="C730" s="144" t="str">
        <f>IF('[1]Hoja de pedidos'!$D731&gt;0,'[1]Hoja de pedidos'!E731,"")</f>
        <v>MULTINACIONAL DE SABORES C.A.</v>
      </c>
      <c r="D730" s="144" t="str">
        <f>IF('[1]Hoja de pedidos'!$D731&gt;0,'[1]Hoja de pedidos'!F731,"")</f>
        <v>ETIQUETA IMPRESA REFRESCO  GLUP PONCHE DE FRUTAS 2 L</v>
      </c>
      <c r="E730" s="144" t="str">
        <f>IF('[1]Hoja de pedidos'!$D731&gt;0,'[1]Hoja de pedidos'!G731,"")</f>
        <v>CX</v>
      </c>
      <c r="F730" s="144" t="str">
        <f>IF('[1]Hoja de pedidos'!$D731&gt;0,'[1]Hoja de pedidos'!H731,"")</f>
        <v>CORTE</v>
      </c>
    </row>
    <row r="731" spans="1:6" x14ac:dyDescent="0.25">
      <c r="A731" s="144" t="str">
        <f>IF('[1]Hoja de pedidos'!$D732&gt;0,'[1]Hoja de pedidos'!C732,"")</f>
        <v>01-2488</v>
      </c>
      <c r="B731" s="144" t="str">
        <f>IF('[1]Hoja de pedidos'!$D732&gt;0,'[1]Hoja de pedidos'!D732,"")</f>
        <v>TMMLPN094A001</v>
      </c>
      <c r="C731" s="144" t="str">
        <f>IF('[1]Hoja de pedidos'!$D732&gt;0,'[1]Hoja de pedidos'!E732,"")</f>
        <v>MONTALAR DE VENEZUELA, S.A.</v>
      </c>
      <c r="D731" s="144" t="str">
        <f>IF('[1]Hoja de pedidos'!$D732&gt;0,'[1]Hoja de pedidos'!F732,"")</f>
        <v>LAMINACIÓN IMPRESA PAPELÓN NATURAL 500g</v>
      </c>
      <c r="E731" s="144" t="str">
        <f>IF('[1]Hoja de pedidos'!$D732&gt;0,'[1]Hoja de pedidos'!G732,"")</f>
        <v>MCL</v>
      </c>
      <c r="F731" s="144" t="str">
        <f>IF('[1]Hoja de pedidos'!$D732&gt;0,'[1]Hoja de pedidos'!H732,"")</f>
        <v>LAMINACION</v>
      </c>
    </row>
    <row r="732" spans="1:6" x14ac:dyDescent="0.25">
      <c r="A732" s="144" t="str">
        <f>IF('[1]Hoja de pedidos'!$D733&gt;0,'[1]Hoja de pedidos'!C733,"")</f>
        <v>32-006122</v>
      </c>
      <c r="B732" s="144" t="str">
        <f>IF('[1]Hoja de pedidos'!$D733&gt;0,'[1]Hoja de pedidos'!D733,"")</f>
        <v>TMAVLU2400001</v>
      </c>
      <c r="C732" s="144" t="str">
        <f>IF('[1]Hoja de pedidos'!$D733&gt;0,'[1]Hoja de pedidos'!E733,"")</f>
        <v>ALPLA DE VENEZUELA, S.A.</v>
      </c>
      <c r="D732" s="144" t="str">
        <f>IF('[1]Hoja de pedidos'!$D733&gt;0,'[1]Hoja de pedidos'!F733,"")</f>
        <v>LAMINACION LINNER INDUCCIÓN UNIVERSAL SIN IMPRESIÓN</v>
      </c>
      <c r="E732" s="144" t="str">
        <f>IF('[1]Hoja de pedidos'!$D733&gt;0,'[1]Hoja de pedidos'!G733,"")</f>
        <v>MCL</v>
      </c>
      <c r="F732" s="144" t="str">
        <f>IF('[1]Hoja de pedidos'!$D733&gt;0,'[1]Hoja de pedidos'!H733,"")</f>
        <v>LAMINACION</v>
      </c>
    </row>
    <row r="733" spans="1:6" x14ac:dyDescent="0.25">
      <c r="A733" s="144" t="str">
        <f>IF('[1]Hoja de pedidos'!$D734&gt;0,'[1]Hoja de pedidos'!C734,"")</f>
        <v>01-2460</v>
      </c>
      <c r="B733" s="144" t="str">
        <f>IF('[1]Hoja de pedidos'!$D734&gt;0,'[1]Hoja de pedidos'!D734,"")</f>
        <v>TXMSGB030A001</v>
      </c>
      <c r="C733" s="144" t="str">
        <f>IF('[1]Hoja de pedidos'!$D734&gt;0,'[1]Hoja de pedidos'!E734,"")</f>
        <v>MULTINACIONAL DE SABORES C.A.</v>
      </c>
      <c r="D733" s="144" t="str">
        <f>IF('[1]Hoja de pedidos'!$D734&gt;0,'[1]Hoja de pedidos'!F734,"")</f>
        <v>ETIQUETA IMPRESA REFRESCO  GLUP CHICLE BOMBA 2 L</v>
      </c>
      <c r="E733" s="144" t="str">
        <f>IF('[1]Hoja de pedidos'!$D734&gt;0,'[1]Hoja de pedidos'!G734,"")</f>
        <v>CX</v>
      </c>
      <c r="F733" s="144" t="str">
        <f>IF('[1]Hoja de pedidos'!$D734&gt;0,'[1]Hoja de pedidos'!H734,"")</f>
        <v>CORTE</v>
      </c>
    </row>
    <row r="734" spans="1:6" x14ac:dyDescent="0.25">
      <c r="A734" s="144" t="str">
        <f>IF('[1]Hoja de pedidos'!$D735&gt;0,'[1]Hoja de pedidos'!C735,"")</f>
        <v>01-2464</v>
      </c>
      <c r="B734" s="144" t="str">
        <f>IF('[1]Hoja de pedidos'!$D735&gt;0,'[1]Hoja de pedidos'!D735,"")</f>
        <v>TXMSGV030A001</v>
      </c>
      <c r="C734" s="144" t="str">
        <f>IF('[1]Hoja de pedidos'!$D735&gt;0,'[1]Hoja de pedidos'!E735,"")</f>
        <v>MULTINACIONAL DE SABORES C.A.</v>
      </c>
      <c r="D734" s="144" t="str">
        <f>IF('[1]Hoja de pedidos'!$D735&gt;0,'[1]Hoja de pedidos'!F735,"")</f>
        <v>ETIQUETA IMPRESA REFRESCO  GLUP MANZANA VERDE 2 L</v>
      </c>
      <c r="E734" s="144" t="str">
        <f>IF('[1]Hoja de pedidos'!$D735&gt;0,'[1]Hoja de pedidos'!G735,"")</f>
        <v>CX</v>
      </c>
      <c r="F734" s="144" t="str">
        <f>IF('[1]Hoja de pedidos'!$D735&gt;0,'[1]Hoja de pedidos'!H735,"")</f>
        <v>CORTE</v>
      </c>
    </row>
    <row r="735" spans="1:6" x14ac:dyDescent="0.25">
      <c r="A735" s="144" t="str">
        <f>IF('[1]Hoja de pedidos'!$D736&gt;0,'[1]Hoja de pedidos'!C736,"")</f>
        <v>01-2477</v>
      </c>
      <c r="B735" s="144" t="str">
        <f>IF('[1]Hoja de pedidos'!$D736&gt;0,'[1]Hoja de pedidos'!D736,"")</f>
        <v>TMMLPN088A001</v>
      </c>
      <c r="C735" s="144" t="str">
        <f>IF('[1]Hoja de pedidos'!$D736&gt;0,'[1]Hoja de pedidos'!E736,"")</f>
        <v>MONTALAR DE VENEZUELA, S.A.</v>
      </c>
      <c r="D735" s="144" t="str">
        <f>IF('[1]Hoja de pedidos'!$D736&gt;0,'[1]Hoja de pedidos'!F736,"")</f>
        <v>LAMINACIÓN IMPRESA PAPELÓN NATURAL 500g</v>
      </c>
      <c r="E735" s="144" t="str">
        <f>IF('[1]Hoja de pedidos'!$D736&gt;0,'[1]Hoja de pedidos'!G736,"")</f>
        <v>MCL</v>
      </c>
      <c r="F735" s="144" t="str">
        <f>IF('[1]Hoja de pedidos'!$D736&gt;0,'[1]Hoja de pedidos'!H736,"")</f>
        <v>LAMINACION</v>
      </c>
    </row>
    <row r="736" spans="1:6" x14ac:dyDescent="0.25">
      <c r="A736" s="144" t="str">
        <f>IF('[1]Hoja de pedidos'!$D737&gt;0,'[1]Hoja de pedidos'!C737,"")</f>
        <v>01-2485</v>
      </c>
      <c r="B736" s="144" t="str">
        <f>IF('[1]Hoja de pedidos'!$D737&gt;0,'[1]Hoja de pedidos'!D737,"")</f>
        <v>TMAWAA060A004</v>
      </c>
      <c r="C736" s="144" t="str">
        <f>IF('[1]Hoja de pedidos'!$D737&gt;0,'[1]Hoja de pedidos'!E737,"")</f>
        <v>ALUM-WARE PRODUCTOS DE ALUMINIO C.A.</v>
      </c>
      <c r="D736" s="144" t="str">
        <f>IF('[1]Hoja de pedidos'!$D737&gt;0,'[1]Hoja de pedidos'!F737,"")</f>
        <v>POLYPOUCH IMPRESO ANTIGRASO ALUM-WARE</v>
      </c>
      <c r="E736" s="144" t="str">
        <f>IF('[1]Hoja de pedidos'!$D737&gt;0,'[1]Hoja de pedidos'!G737,"")</f>
        <v>MCL</v>
      </c>
      <c r="F736" s="144" t="str">
        <f>IF('[1]Hoja de pedidos'!$D737&gt;0,'[1]Hoja de pedidos'!H737,"")</f>
        <v>LAMINACION</v>
      </c>
    </row>
    <row r="737" spans="1:6" x14ac:dyDescent="0.25">
      <c r="A737" s="144" t="str">
        <f>IF('[1]Hoja de pedidos'!$D738&gt;0,'[1]Hoja de pedidos'!C738,"")</f>
        <v>21-0237</v>
      </c>
      <c r="B737" s="144" t="str">
        <f>IF('[1]Hoja de pedidos'!$D738&gt;0,'[1]Hoja de pedidos'!D738,"")</f>
        <v>TXSPGS024A001</v>
      </c>
      <c r="C737" s="144" t="str">
        <f>IF('[1]Hoja de pedidos'!$D738&gt;0,'[1]Hoja de pedidos'!E738,"")</f>
        <v>C.A. SUCESORA DE JOSE PUIG &amp; CIA</v>
      </c>
      <c r="D737" s="144" t="str">
        <f>IF('[1]Hoja de pedidos'!$D738&gt;0,'[1]Hoja de pedidos'!F738,"")</f>
        <v>ENVOLTORIO EXTERNO IMPRESO GALLETAS SALTINES 250g</v>
      </c>
      <c r="E737" s="144" t="str">
        <f>IF('[1]Hoja de pedidos'!$D738&gt;0,'[1]Hoja de pedidos'!G738,"")</f>
        <v>CX</v>
      </c>
      <c r="F737" s="144" t="str">
        <f>IF('[1]Hoja de pedidos'!$D738&gt;0,'[1]Hoja de pedidos'!H738,"")</f>
        <v>CORTE</v>
      </c>
    </row>
    <row r="738" spans="1:6" x14ac:dyDescent="0.25">
      <c r="A738" s="144" t="str">
        <f>IF('[1]Hoja de pedidos'!$D739&gt;0,'[1]Hoja de pedidos'!C739,"")</f>
        <v>01-2459</v>
      </c>
      <c r="B738" s="144" t="str">
        <f>IF('[1]Hoja de pedidos'!$D739&gt;0,'[1]Hoja de pedidos'!D739,"")</f>
        <v>TXMSGB030B001</v>
      </c>
      <c r="C738" s="144" t="str">
        <f>IF('[1]Hoja de pedidos'!$D739&gt;0,'[1]Hoja de pedidos'!E739,"")</f>
        <v>MULTINACIONAL DE SABORES C.A.</v>
      </c>
      <c r="D738" s="144" t="str">
        <f>IF('[1]Hoja de pedidos'!$D739&gt;0,'[1]Hoja de pedidos'!F739,"")</f>
        <v>ETIQUETA IMPRESA REFRESCO GLUP CHICLE BOMBA 1,5L</v>
      </c>
      <c r="E738" s="144" t="str">
        <f>IF('[1]Hoja de pedidos'!$D739&gt;0,'[1]Hoja de pedidos'!G739,"")</f>
        <v>CX</v>
      </c>
      <c r="F738" s="144" t="str">
        <f>IF('[1]Hoja de pedidos'!$D739&gt;0,'[1]Hoja de pedidos'!H739,"")</f>
        <v>CORTE</v>
      </c>
    </row>
    <row r="739" spans="1:6" x14ac:dyDescent="0.25">
      <c r="A739" s="144" t="str">
        <f>IF('[1]Hoja de pedidos'!$D740&gt;0,'[1]Hoja de pedidos'!C740,"")</f>
        <v>01-2463</v>
      </c>
      <c r="B739" s="144" t="str">
        <f>IF('[1]Hoja de pedidos'!$D740&gt;0,'[1]Hoja de pedidos'!D740,"")</f>
        <v>TXMSGV030B001</v>
      </c>
      <c r="C739" s="144" t="str">
        <f>IF('[1]Hoja de pedidos'!$D740&gt;0,'[1]Hoja de pedidos'!E740,"")</f>
        <v>MULTINACIONAL DE SABORES C.A.</v>
      </c>
      <c r="D739" s="144" t="str">
        <f>IF('[1]Hoja de pedidos'!$D740&gt;0,'[1]Hoja de pedidos'!F740,"")</f>
        <v>ETIQUETA IMPRESA REFRESCO GLUP MANZANA VERDE 1,5 L</v>
      </c>
      <c r="E739" s="144" t="str">
        <f>IF('[1]Hoja de pedidos'!$D740&gt;0,'[1]Hoja de pedidos'!G740,"")</f>
        <v>CX</v>
      </c>
      <c r="F739" s="144" t="str">
        <f>IF('[1]Hoja de pedidos'!$D740&gt;0,'[1]Hoja de pedidos'!H740,"")</f>
        <v>CORTE</v>
      </c>
    </row>
    <row r="740" spans="1:6" x14ac:dyDescent="0.25">
      <c r="A740" s="144" t="str">
        <f>IF('[1]Hoja de pedidos'!$D741&gt;0,'[1]Hoja de pedidos'!C741,"")</f>
        <v>01-2461</v>
      </c>
      <c r="B740" s="144" t="str">
        <f>IF('[1]Hoja de pedidos'!$D741&gt;0,'[1]Hoja de pedidos'!D741,"")</f>
        <v>TXMSPF030B001</v>
      </c>
      <c r="C740" s="144" t="str">
        <f>IF('[1]Hoja de pedidos'!$D741&gt;0,'[1]Hoja de pedidos'!E741,"")</f>
        <v>MULTINACIONAL DE SABORES C.A.</v>
      </c>
      <c r="D740" s="144" t="str">
        <f>IF('[1]Hoja de pedidos'!$D741&gt;0,'[1]Hoja de pedidos'!F741,"")</f>
        <v>ETIQUETA IMPRESA REFRESCO GLUP PONCHE DE FRUTAS 1,5L</v>
      </c>
      <c r="E740" s="144" t="str">
        <f>IF('[1]Hoja de pedidos'!$D741&gt;0,'[1]Hoja de pedidos'!G741,"")</f>
        <v>CX</v>
      </c>
      <c r="F740" s="144" t="str">
        <f>IF('[1]Hoja de pedidos'!$D741&gt;0,'[1]Hoja de pedidos'!H741,"")</f>
        <v>CORTE</v>
      </c>
    </row>
    <row r="741" spans="1:6" x14ac:dyDescent="0.25">
      <c r="A741" s="144" t="str">
        <f>IF('[1]Hoja de pedidos'!$D742&gt;0,'[1]Hoja de pedidos'!C742,"")</f>
        <v>01-2486</v>
      </c>
      <c r="B741" s="144" t="str">
        <f>IF('[1]Hoja de pedidos'!$D742&gt;0,'[1]Hoja de pedidos'!D742,"")</f>
        <v>TMTTGP199A001</v>
      </c>
      <c r="C741" s="144" t="str">
        <f>IF('[1]Hoja de pedidos'!$D742&gt;0,'[1]Hoja de pedidos'!E742,"")</f>
        <v xml:space="preserve">INDUSTRIAS DE TAPAS TAIME, C.A </v>
      </c>
      <c r="D741" s="144" t="str">
        <f>IF('[1]Hoja de pedidos'!$D742&gt;0,'[1]Hoja de pedidos'!F742,"")</f>
        <v>LINNER MTP  IMPRESO GARANTIA DE PUREZA</v>
      </c>
      <c r="E741" s="144" t="str">
        <f>IF('[1]Hoja de pedidos'!$D742&gt;0,'[1]Hoja de pedidos'!G742,"")</f>
        <v>MCL</v>
      </c>
      <c r="F741" s="144" t="str">
        <f>IF('[1]Hoja de pedidos'!$D742&gt;0,'[1]Hoja de pedidos'!H742,"")</f>
        <v>LAMINACION</v>
      </c>
    </row>
    <row r="742" spans="1:6" x14ac:dyDescent="0.25">
      <c r="A742" s="144" t="str">
        <f>IF('[1]Hoja de pedidos'!$D743&gt;0,'[1]Hoja de pedidos'!C743,"")</f>
        <v>21-0236</v>
      </c>
      <c r="B742" s="144" t="str">
        <f>IF('[1]Hoja de pedidos'!$D743&gt;0,'[1]Hoja de pedidos'!D743,"")</f>
        <v>TXSPCC048B002</v>
      </c>
      <c r="C742" s="144" t="str">
        <f>IF('[1]Hoja de pedidos'!$D743&gt;0,'[1]Hoja de pedidos'!E743,"")</f>
        <v>C.A. SUCESORA DE JOSE PUIG &amp; CIA</v>
      </c>
      <c r="D742" s="144" t="str">
        <f>IF('[1]Hoja de pedidos'!$D743&gt;0,'[1]Hoja de pedidos'!F743,"")</f>
        <v>LAMINACION IMPRESA GALLETAS COOKY CHIPS 200g</v>
      </c>
      <c r="E742" s="144" t="str">
        <f>IF('[1]Hoja de pedidos'!$D743&gt;0,'[1]Hoja de pedidos'!G743,"")</f>
        <v>CX</v>
      </c>
      <c r="F742" s="144" t="str">
        <f>IF('[1]Hoja de pedidos'!$D743&gt;0,'[1]Hoja de pedidos'!H743,"")</f>
        <v>LAMINACION</v>
      </c>
    </row>
    <row r="743" spans="1:6" x14ac:dyDescent="0.25">
      <c r="A743" s="144" t="str">
        <f>IF('[1]Hoja de pedidos'!$D744&gt;0,'[1]Hoja de pedidos'!C744,"")</f>
        <v>32-006092</v>
      </c>
      <c r="B743" s="144" t="str">
        <f>IF('[1]Hoja de pedidos'!$D744&gt;0,'[1]Hoja de pedidos'!D744,"")</f>
        <v>TMAHPG0700001</v>
      </c>
      <c r="C743" s="144" t="str">
        <f>IF('[1]Hoja de pedidos'!$D744&gt;0,'[1]Hoja de pedidos'!E744,"")</f>
        <v>ALIMENTOS HEINZ, C.A.</v>
      </c>
      <c r="D743" s="144" t="str">
        <f>IF('[1]Hoja de pedidos'!$D744&gt;0,'[1]Hoja de pedidos'!F744,"")</f>
        <v>POLYPOUCH SIN IMPRESIÓN (LAMINADO PARA GELATINA)</v>
      </c>
      <c r="E743" s="144" t="str">
        <f>IF('[1]Hoja de pedidos'!$D744&gt;0,'[1]Hoja de pedidos'!G744,"")</f>
        <v>MCL</v>
      </c>
      <c r="F743" s="144" t="str">
        <f>IF('[1]Hoja de pedidos'!$D744&gt;0,'[1]Hoja de pedidos'!H744,"")</f>
        <v>LAMINACION</v>
      </c>
    </row>
    <row r="744" spans="1:6" x14ac:dyDescent="0.25">
      <c r="A744" s="144" t="str">
        <f>IF('[1]Hoja de pedidos'!$D745&gt;0,'[1]Hoja de pedidos'!C745,"")</f>
        <v>32-006093</v>
      </c>
      <c r="B744" s="144" t="str">
        <f>IF('[1]Hoja de pedidos'!$D745&gt;0,'[1]Hoja de pedidos'!D745,"")</f>
        <v>TMAHPF1170001</v>
      </c>
      <c r="C744" s="144" t="str">
        <f>IF('[1]Hoja de pedidos'!$D745&gt;0,'[1]Hoja de pedidos'!E745,"")</f>
        <v>ALIMENTOS HEINZ, C.A.</v>
      </c>
      <c r="D744" s="144" t="str">
        <f>IF('[1]Hoja de pedidos'!$D745&gt;0,'[1]Hoja de pedidos'!F745,"")</f>
        <v xml:space="preserve">PAPEL POLY FOIL (MORROTRIPLEX PARA FLAN Y HELADOS) </v>
      </c>
      <c r="E744" s="144" t="str">
        <f>IF('[1]Hoja de pedidos'!$D745&gt;0,'[1]Hoja de pedidos'!G745,"")</f>
        <v>MCL</v>
      </c>
      <c r="F744" s="144" t="str">
        <f>IF('[1]Hoja de pedidos'!$D745&gt;0,'[1]Hoja de pedidos'!H745,"")</f>
        <v>LAMINACION</v>
      </c>
    </row>
    <row r="745" spans="1:6" x14ac:dyDescent="0.25">
      <c r="A745" s="144" t="str">
        <f>IF('[1]Hoja de pedidos'!$D746&gt;0,'[1]Hoja de pedidos'!C746,"")</f>
        <v>01-2486</v>
      </c>
      <c r="B745" s="144" t="str">
        <f>IF('[1]Hoja de pedidos'!$D746&gt;0,'[1]Hoja de pedidos'!D746,"")</f>
        <v>TMTTGP199A001</v>
      </c>
      <c r="C745" s="144" t="str">
        <f>IF('[1]Hoja de pedidos'!$D746&gt;0,'[1]Hoja de pedidos'!E746,"")</f>
        <v xml:space="preserve">INDUSTRIAS DE TAPAS TAIME, C.A </v>
      </c>
      <c r="D745" s="144" t="str">
        <f>IF('[1]Hoja de pedidos'!$D746&gt;0,'[1]Hoja de pedidos'!F746,"")</f>
        <v>LINNER MTP  IMPRESO GARANTIA DE PUREZA</v>
      </c>
      <c r="E745" s="144" t="str">
        <f>IF('[1]Hoja de pedidos'!$D746&gt;0,'[1]Hoja de pedidos'!G746,"")</f>
        <v>MCL</v>
      </c>
      <c r="F745" s="144" t="str">
        <f>IF('[1]Hoja de pedidos'!$D746&gt;0,'[1]Hoja de pedidos'!H746,"")</f>
        <v>LAMINACION</v>
      </c>
    </row>
    <row r="746" spans="1:6" x14ac:dyDescent="0.25">
      <c r="A746" s="144" t="str">
        <f>IF('[1]Hoja de pedidos'!$D747&gt;0,'[1]Hoja de pedidos'!C747,"")</f>
        <v>01-2483</v>
      </c>
      <c r="B746" s="144" t="str">
        <f>IF('[1]Hoja de pedidos'!$D747&gt;0,'[1]Hoja de pedidos'!D747,"")</f>
        <v>TMICPS0420001</v>
      </c>
      <c r="C746" s="144" t="str">
        <f>IF('[1]Hoja de pedidos'!$D747&gt;0,'[1]Hoja de pedidos'!E747,"")</f>
        <v>INDUSTRIAS CORPAÑAL,C.A.</v>
      </c>
      <c r="D746" s="144" t="str">
        <f>IF('[1]Hoja de pedidos'!$D747&gt;0,'[1]Hoja de pedidos'!F747,"")</f>
        <v>POLYPOUCH SILICONADO SIN IMPRESIÓN</v>
      </c>
      <c r="E746" s="144" t="str">
        <f>IF('[1]Hoja de pedidos'!$D747&gt;0,'[1]Hoja de pedidos'!G747,"")</f>
        <v>MCL</v>
      </c>
      <c r="F746" s="144" t="str">
        <f>IF('[1]Hoja de pedidos'!$D747&gt;0,'[1]Hoja de pedidos'!H747,"")</f>
        <v>LAMINACION</v>
      </c>
    </row>
    <row r="747" spans="1:6" x14ac:dyDescent="0.25">
      <c r="A747" s="144" t="str">
        <f>IF('[1]Hoja de pedidos'!$D748&gt;0,'[1]Hoja de pedidos'!C748,"")</f>
        <v>01-2478</v>
      </c>
      <c r="B747" s="144" t="str">
        <f>IF('[1]Hoja de pedidos'!$D748&gt;0,'[1]Hoja de pedidos'!D748,"")</f>
        <v>TXMNHJ054B001</v>
      </c>
      <c r="C747" s="144" t="str">
        <f>IF('[1]Hoja de pedidos'!$D748&gt;0,'[1]Hoja de pedidos'!E748,"")</f>
        <v>MOLINOS NACIONALES C.A (MONACA)</v>
      </c>
      <c r="D747" s="144" t="str">
        <f>IF('[1]Hoja de pedidos'!$D748&gt;0,'[1]Hoja de pedidos'!F748,"")</f>
        <v>LAMINACION IMPRESA HARINA JUANA BRICK 1 kg</v>
      </c>
      <c r="E747" s="144" t="str">
        <f>IF('[1]Hoja de pedidos'!$D748&gt;0,'[1]Hoja de pedidos'!G748,"")</f>
        <v>CX</v>
      </c>
      <c r="F747" s="144" t="str">
        <f>IF('[1]Hoja de pedidos'!$D748&gt;0,'[1]Hoja de pedidos'!H748,"")</f>
        <v>LAMINACION</v>
      </c>
    </row>
    <row r="748" spans="1:6" x14ac:dyDescent="0.25">
      <c r="A748" s="144" t="str">
        <f>IF('[1]Hoja de pedidos'!$D749&gt;0,'[1]Hoja de pedidos'!C749,"")</f>
        <v>21-0245</v>
      </c>
      <c r="B748" s="144" t="str">
        <f>IF('[1]Hoja de pedidos'!$D749&gt;0,'[1]Hoja de pedidos'!D749,"")</f>
        <v>TXNVPP045A001</v>
      </c>
      <c r="C748" s="144" t="str">
        <f>IF('[1]Hoja de pedidos'!$D749&gt;0,'[1]Hoja de pedidos'!E749,"")</f>
        <v>NESTLE VENEZUELA, S.A.</v>
      </c>
      <c r="D748" s="144" t="str">
        <f>IF('[1]Hoja de pedidos'!$D749&gt;0,'[1]Hoja de pedidos'!F749,"")</f>
        <v>LAMINACION IMPRESA PING PONG 150g</v>
      </c>
      <c r="E748" s="144" t="str">
        <f>IF('[1]Hoja de pedidos'!$D749&gt;0,'[1]Hoja de pedidos'!G749,"")</f>
        <v>CX</v>
      </c>
      <c r="F748" s="144" t="str">
        <f>IF('[1]Hoja de pedidos'!$D749&gt;0,'[1]Hoja de pedidos'!H749,"")</f>
        <v>LAMINACION</v>
      </c>
    </row>
    <row r="749" spans="1:6" x14ac:dyDescent="0.25">
      <c r="A749" s="144" t="str">
        <f>IF('[1]Hoja de pedidos'!$D750&gt;0,'[1]Hoja de pedidos'!C750,"")</f>
        <v>01-2480</v>
      </c>
      <c r="B749" s="144" t="str">
        <f>IF('[1]Hoja de pedidos'!$D750&gt;0,'[1]Hoja de pedidos'!D750,"")</f>
        <v>TXPAPS031A001</v>
      </c>
      <c r="C749" s="144" t="str">
        <f>IF('[1]Hoja de pedidos'!$D750&gt;0,'[1]Hoja de pedidos'!E750,"")</f>
        <v>PEPSICO ALIMENTOS, S.C.A.</v>
      </c>
      <c r="D749" s="144" t="str">
        <f>IF('[1]Hoja de pedidos'!$D750&gt;0,'[1]Hoja de pedidos'!F750,"")</f>
        <v>LAMINACIÓN IMPRESA PEPITO ORIGINAL (SIN VITAMINA) 25g</v>
      </c>
      <c r="E749" s="144" t="str">
        <f>IF('[1]Hoja de pedidos'!$D750&gt;0,'[1]Hoja de pedidos'!G750,"")</f>
        <v>CX</v>
      </c>
      <c r="F749" s="144" t="str">
        <f>IF('[1]Hoja de pedidos'!$D750&gt;0,'[1]Hoja de pedidos'!H750,"")</f>
        <v>LAMINACION</v>
      </c>
    </row>
    <row r="750" spans="1:6" x14ac:dyDescent="0.25">
      <c r="A750" s="144" t="str">
        <f>IF('[1]Hoja de pedidos'!$D751&gt;0,'[1]Hoja de pedidos'!C751,"")</f>
        <v>01-2489</v>
      </c>
      <c r="B750" s="144" t="str">
        <f>IF('[1]Hoja de pedidos'!$D751&gt;0,'[1]Hoja de pedidos'!D751,"")</f>
        <v>TMSSAL1190110</v>
      </c>
      <c r="C750" s="144" t="str">
        <f>IF('[1]Hoja de pedidos'!$D751&gt;0,'[1]Hoja de pedidos'!E751,"")</f>
        <v>ETIQUETAS SOL SIL C.A</v>
      </c>
      <c r="D750" s="144" t="str">
        <f>IF('[1]Hoja de pedidos'!$D751&gt;0,'[1]Hoja de pedidos'!F751,"")</f>
        <v>ALUMINIO LAMINADO SIN IMPRESIÓN</v>
      </c>
      <c r="E750" s="144" t="str">
        <f>IF('[1]Hoja de pedidos'!$D751&gt;0,'[1]Hoja de pedidos'!G751,"")</f>
        <v>MCL</v>
      </c>
      <c r="F750" s="144" t="str">
        <f>IF('[1]Hoja de pedidos'!$D751&gt;0,'[1]Hoja de pedidos'!H751,"")</f>
        <v>CORTE</v>
      </c>
    </row>
    <row r="751" spans="1:6" x14ac:dyDescent="0.25">
      <c r="A751" s="144" t="str">
        <f>IF('[1]Hoja de pedidos'!$D752&gt;0,'[1]Hoja de pedidos'!C752,"")</f>
        <v>01-2490</v>
      </c>
      <c r="B751" s="144" t="str">
        <f>IF('[1]Hoja de pedidos'!$D752&gt;0,'[1]Hoja de pedidos'!D752,"")</f>
        <v>TMSSAL1190090</v>
      </c>
      <c r="C751" s="144" t="str">
        <f>IF('[1]Hoja de pedidos'!$D752&gt;0,'[1]Hoja de pedidos'!E752,"")</f>
        <v>ETIQUETAS SOL SIL C.A</v>
      </c>
      <c r="D751" s="144" t="str">
        <f>IF('[1]Hoja de pedidos'!$D752&gt;0,'[1]Hoja de pedidos'!F752,"")</f>
        <v>ALUMINIO LAMINADO SIN IMPRESIÓN</v>
      </c>
      <c r="E751" s="144" t="str">
        <f>IF('[1]Hoja de pedidos'!$D752&gt;0,'[1]Hoja de pedidos'!G752,"")</f>
        <v>MCL</v>
      </c>
      <c r="F751" s="144" t="str">
        <f>IF('[1]Hoja de pedidos'!$D752&gt;0,'[1]Hoja de pedidos'!H752,"")</f>
        <v>CORTE</v>
      </c>
    </row>
    <row r="752" spans="1:6" x14ac:dyDescent="0.25">
      <c r="A752" s="144" t="str">
        <f>IF('[1]Hoja de pedidos'!$D753&gt;0,'[1]Hoja de pedidos'!C753,"")</f>
        <v>32-006102</v>
      </c>
      <c r="B752" s="144" t="str">
        <f>IF('[1]Hoja de pedidos'!$D753&gt;0,'[1]Hoja de pedidos'!D753,"")</f>
        <v>TMARMZ044D001</v>
      </c>
      <c r="C752" s="144" t="str">
        <f>IF('[1]Hoja de pedidos'!$D753&gt;0,'[1]Hoja de pedidos'!E753,"")</f>
        <v>ALFONZO RIVAS &amp; CIA, C.A.</v>
      </c>
      <c r="D752" s="144" t="str">
        <f>IF('[1]Hoja de pedidos'!$D753&gt;0,'[1]Hoja de pedidos'!F753,"")</f>
        <v>LAMINACION IMPRESA MAIZINA 200g</v>
      </c>
      <c r="E752" s="144" t="str">
        <f>IF('[1]Hoja de pedidos'!$D753&gt;0,'[1]Hoja de pedidos'!G753,"")</f>
        <v>MCL</v>
      </c>
      <c r="F752" s="144" t="str">
        <f>IF('[1]Hoja de pedidos'!$D753&gt;0,'[1]Hoja de pedidos'!H753,"")</f>
        <v>LAMINACION</v>
      </c>
    </row>
    <row r="753" spans="1:6" x14ac:dyDescent="0.25">
      <c r="A753" s="144" t="str">
        <f>IF('[1]Hoja de pedidos'!$D754&gt;0,'[1]Hoja de pedidos'!C754,"")</f>
        <v>01-2479</v>
      </c>
      <c r="B753" s="144" t="str">
        <f>IF('[1]Hoja de pedidos'!$D754&gt;0,'[1]Hoja de pedidos'!D754,"")</f>
        <v>TXPADQ045B002</v>
      </c>
      <c r="C753" s="144" t="str">
        <f>IF('[1]Hoja de pedidos'!$D754&gt;0,'[1]Hoja de pedidos'!E754,"")</f>
        <v>PEPSICO ALIMENTOS, S.C.A.</v>
      </c>
      <c r="D753" s="144" t="str">
        <f>IF('[1]Hoja de pedidos'!$D754&gt;0,'[1]Hoja de pedidos'!F754,"")</f>
        <v xml:space="preserve">LAMINACIÓN IMPRESA DORITOS MEGA QUESO XXL 420 g  </v>
      </c>
      <c r="E753" s="144" t="str">
        <f>IF('[1]Hoja de pedidos'!$D754&gt;0,'[1]Hoja de pedidos'!G754,"")</f>
        <v>CX</v>
      </c>
      <c r="F753" s="144" t="str">
        <f>IF('[1]Hoja de pedidos'!$D754&gt;0,'[1]Hoja de pedidos'!H754,"")</f>
        <v>LAMINACION</v>
      </c>
    </row>
    <row r="754" spans="1:6" x14ac:dyDescent="0.25">
      <c r="A754" s="144" t="str">
        <f>IF('[1]Hoja de pedidos'!$D755&gt;0,'[1]Hoja de pedidos'!C755,"")</f>
        <v>32-006120</v>
      </c>
      <c r="B754" s="144" t="str">
        <f>IF('[1]Hoja de pedidos'!$D755&gt;0,'[1]Hoja de pedidos'!D755,"")</f>
        <v>TMARCF045A001</v>
      </c>
      <c r="C754" s="144" t="str">
        <f>IF('[1]Hoja de pedidos'!$D755&gt;0,'[1]Hoja de pedidos'!E755,"")</f>
        <v>ALFONZO RIVAS &amp; CIA, C.A.</v>
      </c>
      <c r="D754" s="144" t="str">
        <f>IF('[1]Hoja de pedidos'!$D755&gt;0,'[1]Hoja de pedidos'!F755,"")</f>
        <v>LAMINACION IMPRESA MAIZORITOS CRONCH FLAKES 300g</v>
      </c>
      <c r="E754" s="144" t="str">
        <f>IF('[1]Hoja de pedidos'!$D755&gt;0,'[1]Hoja de pedidos'!G755,"")</f>
        <v>MCL</v>
      </c>
      <c r="F754" s="144" t="str">
        <f>IF('[1]Hoja de pedidos'!$D755&gt;0,'[1]Hoja de pedidos'!H755,"")</f>
        <v>LAMINACION</v>
      </c>
    </row>
    <row r="755" spans="1:6" x14ac:dyDescent="0.25">
      <c r="A755" s="144" t="str">
        <f>IF('[1]Hoja de pedidos'!$D756&gt;0,'[1]Hoja de pedidos'!C756,"")</f>
        <v>21-0239</v>
      </c>
      <c r="B755" s="144" t="str">
        <f>IF('[1]Hoja de pedidos'!$D756&gt;0,'[1]Hoja de pedidos'!D756,"")</f>
        <v>TXAMKE040A001</v>
      </c>
      <c r="C755" s="144" t="str">
        <f>IF('[1]Hoja de pedidos'!$D756&gt;0,'[1]Hoja de pedidos'!E756,"")</f>
        <v>ALIMENTOS MUNCHY, C.A.</v>
      </c>
      <c r="D755" s="144" t="str">
        <f>IF('[1]Hoja de pedidos'!$D756&gt;0,'[1]Hoja de pedidos'!F756,"")</f>
        <v>LAMINACION IMPRESA KESITOS 85 g</v>
      </c>
      <c r="E755" s="144" t="str">
        <f>IF('[1]Hoja de pedidos'!$D756&gt;0,'[1]Hoja de pedidos'!G756,"")</f>
        <v>CX</v>
      </c>
      <c r="F755" s="144" t="str">
        <f>IF('[1]Hoja de pedidos'!$D756&gt;0,'[1]Hoja de pedidos'!H756,"")</f>
        <v>LAMINACION</v>
      </c>
    </row>
    <row r="756" spans="1:6" x14ac:dyDescent="0.25">
      <c r="A756" s="144" t="str">
        <f>IF('[1]Hoja de pedidos'!$D757&gt;0,'[1]Hoja de pedidos'!C757,"")</f>
        <v>01-2501</v>
      </c>
      <c r="B756" s="144" t="str">
        <f>IF('[1]Hoja de pedidos'!$D757&gt;0,'[1]Hoja de pedidos'!D757,"")</f>
        <v>TMAYGP199A002</v>
      </c>
      <c r="C756" s="144" t="str">
        <f>IF('[1]Hoja de pedidos'!$D757&gt;0,'[1]Hoja de pedidos'!E757,"")</f>
        <v>ANAYANSI,C.A.</v>
      </c>
      <c r="D756" s="144" t="str">
        <f>IF('[1]Hoja de pedidos'!$D757&gt;0,'[1]Hoja de pedidos'!F757,"")</f>
        <v>LINER TERMOSELLABLE MTP IMP. GARANTIA DE PUREZA</v>
      </c>
      <c r="E756" s="144" t="str">
        <f>IF('[1]Hoja de pedidos'!$D757&gt;0,'[1]Hoja de pedidos'!G757,"")</f>
        <v>MCL</v>
      </c>
      <c r="F756" s="144" t="str">
        <f>IF('[1]Hoja de pedidos'!$D757&gt;0,'[1]Hoja de pedidos'!H757,"")</f>
        <v>CORTE</v>
      </c>
    </row>
    <row r="757" spans="1:6" x14ac:dyDescent="0.25">
      <c r="A757" s="144" t="str">
        <f>IF('[1]Hoja de pedidos'!$D758&gt;0,'[1]Hoja de pedidos'!C758,"")</f>
        <v>01-2500</v>
      </c>
      <c r="B757" s="144" t="str">
        <f>IF('[1]Hoja de pedidos'!$D758&gt;0,'[1]Hoja de pedidos'!D758,"")</f>
        <v>TMAYGP199A001</v>
      </c>
      <c r="C757" s="144" t="str">
        <f>IF('[1]Hoja de pedidos'!$D758&gt;0,'[1]Hoja de pedidos'!E758,"")</f>
        <v>ANAYANSI,C.A.</v>
      </c>
      <c r="D757" s="144" t="str">
        <f>IF('[1]Hoja de pedidos'!$D758&gt;0,'[1]Hoja de pedidos'!F758,"")</f>
        <v>LINNER TERMOSELLABLE MTP  IMPRESO GARANTIA DE PUREZA</v>
      </c>
      <c r="E757" s="144" t="str">
        <f>IF('[1]Hoja de pedidos'!$D758&gt;0,'[1]Hoja de pedidos'!G758,"")</f>
        <v>MCL</v>
      </c>
      <c r="F757" s="144" t="str">
        <f>IF('[1]Hoja de pedidos'!$D758&gt;0,'[1]Hoja de pedidos'!H758,"")</f>
        <v>CORTE</v>
      </c>
    </row>
    <row r="758" spans="1:6" x14ac:dyDescent="0.25">
      <c r="A758" s="144" t="str">
        <f>IF('[1]Hoja de pedidos'!$D759&gt;0,'[1]Hoja de pedidos'!C759,"")</f>
        <v>32-006103</v>
      </c>
      <c r="B758" s="144" t="str">
        <f>IF('[1]Hoja de pedidos'!$D759&gt;0,'[1]Hoja de pedidos'!D759,"")</f>
        <v>TMARMZ044B001</v>
      </c>
      <c r="C758" s="144" t="str">
        <f>IF('[1]Hoja de pedidos'!$D759&gt;0,'[1]Hoja de pedidos'!E759,"")</f>
        <v>ALFONZO RIVAS &amp; CIA, C.A.</v>
      </c>
      <c r="D758" s="144" t="str">
        <f>IF('[1]Hoja de pedidos'!$D759&gt;0,'[1]Hoja de pedidos'!F759,"")</f>
        <v>LAMINACION IMPRESA MAIZINA 400g</v>
      </c>
      <c r="E758" s="144" t="str">
        <f>IF('[1]Hoja de pedidos'!$D759&gt;0,'[1]Hoja de pedidos'!G759,"")</f>
        <v>MCL</v>
      </c>
      <c r="F758" s="144" t="str">
        <f>IF('[1]Hoja de pedidos'!$D759&gt;0,'[1]Hoja de pedidos'!H759,"")</f>
        <v>LAMINACION</v>
      </c>
    </row>
    <row r="759" spans="1:6" x14ac:dyDescent="0.25">
      <c r="A759" s="144" t="str">
        <f>IF('[1]Hoja de pedidos'!$D760&gt;0,'[1]Hoja de pedidos'!C760,"")</f>
        <v>32-006120</v>
      </c>
      <c r="B759" s="144" t="str">
        <f>IF('[1]Hoja de pedidos'!$D760&gt;0,'[1]Hoja de pedidos'!D760,"")</f>
        <v>TMARCF045A001</v>
      </c>
      <c r="C759" s="144" t="str">
        <f>IF('[1]Hoja de pedidos'!$D760&gt;0,'[1]Hoja de pedidos'!E760,"")</f>
        <v>ALFONZO RIVAS &amp; CIA, C.A.</v>
      </c>
      <c r="D759" s="144" t="str">
        <f>IF('[1]Hoja de pedidos'!$D760&gt;0,'[1]Hoja de pedidos'!F760,"")</f>
        <v>LAMINACION IMPRESA MAIZORITOS CRONCH FLAKES 300g</v>
      </c>
      <c r="E759" s="144" t="str">
        <f>IF('[1]Hoja de pedidos'!$D760&gt;0,'[1]Hoja de pedidos'!G760,"")</f>
        <v>MCL</v>
      </c>
      <c r="F759" s="144" t="str">
        <f>IF('[1]Hoja de pedidos'!$D760&gt;0,'[1]Hoja de pedidos'!H760,"")</f>
        <v>LAMINACION</v>
      </c>
    </row>
    <row r="760" spans="1:6" x14ac:dyDescent="0.25">
      <c r="A760" s="144" t="str">
        <f>IF('[1]Hoja de pedidos'!$D761&gt;0,'[1]Hoja de pedidos'!C761,"")</f>
        <v>32-006094</v>
      </c>
      <c r="B760" s="144" t="str">
        <f>IF('[1]Hoja de pedidos'!$D761&gt;0,'[1]Hoja de pedidos'!D761,"")</f>
        <v>TXABCA041A001</v>
      </c>
      <c r="C760" s="144" t="str">
        <f>IF('[1]Hoja de pedidos'!$D761&gt;0,'[1]Hoja de pedidos'!E761,"")</f>
        <v>ALIMENTOS BOTALON, C.A.</v>
      </c>
      <c r="D760" s="144" t="str">
        <f>IF('[1]Hoja de pedidos'!$D761&gt;0,'[1]Hoja de pedidos'!F761,"")</f>
        <v>LAMINACION IMPRESA CAFE ARAUCA 100g</v>
      </c>
      <c r="E760" s="144" t="str">
        <f>IF('[1]Hoja de pedidos'!$D761&gt;0,'[1]Hoja de pedidos'!G761,"")</f>
        <v>CX</v>
      </c>
      <c r="F760" s="144" t="str">
        <f>IF('[1]Hoja de pedidos'!$D761&gt;0,'[1]Hoja de pedidos'!H761,"")</f>
        <v>LAMINACION</v>
      </c>
    </row>
    <row r="761" spans="1:6" x14ac:dyDescent="0.25">
      <c r="A761" s="144" t="str">
        <f>IF('[1]Hoja de pedidos'!$D762&gt;0,'[1]Hoja de pedidos'!C762,"")</f>
        <v>21-0231</v>
      </c>
      <c r="B761" s="144" t="str">
        <f>IF('[1]Hoja de pedidos'!$D762&gt;0,'[1]Hoja de pedidos'!D762,"")</f>
        <v>TXSPKV039A002</v>
      </c>
      <c r="C761" s="144" t="str">
        <f>IF('[1]Hoja de pedidos'!$D762&gt;0,'[1]Hoja de pedidos'!E762,"")</f>
        <v>C.A. SUCESORA DE JOSE PUIG &amp; CIA</v>
      </c>
      <c r="D761" s="144" t="str">
        <f>IF('[1]Hoja de pedidos'!$D762&gt;0,'[1]Hoja de pedidos'!F762,"")</f>
        <v>LAMINACION IMPRESA KATY VAINILLA 32g</v>
      </c>
      <c r="E761" s="144" t="str">
        <f>IF('[1]Hoja de pedidos'!$D762&gt;0,'[1]Hoja de pedidos'!G762,"")</f>
        <v>CX</v>
      </c>
      <c r="F761" s="144" t="str">
        <f>IF('[1]Hoja de pedidos'!$D762&gt;0,'[1]Hoja de pedidos'!H762,"")</f>
        <v>LAMINACION</v>
      </c>
    </row>
    <row r="762" spans="1:6" x14ac:dyDescent="0.25">
      <c r="A762" s="144" t="str">
        <f>IF('[1]Hoja de pedidos'!$D763&gt;0,'[1]Hoja de pedidos'!C763,"")</f>
        <v>21-0247</v>
      </c>
      <c r="B762" s="144" t="str">
        <f>IF('[1]Hoja de pedidos'!$D763&gt;0,'[1]Hoja de pedidos'!D763,"")</f>
        <v>TXSPSP024B002</v>
      </c>
      <c r="C762" s="144" t="str">
        <f>IF('[1]Hoja de pedidos'!$D763&gt;0,'[1]Hoja de pedidos'!E763,"")</f>
        <v>C.A. SUCESORA DE JOSE PUIG &amp; CIA</v>
      </c>
      <c r="D762" s="144" t="str">
        <f>IF('[1]Hoja de pedidos'!$D763&gt;0,'[1]Hoja de pedidos'!F763,"")</f>
        <v>ENVOLTORIO INTERNO IMPRESO SODA PUIG 24g</v>
      </c>
      <c r="E762" s="144" t="str">
        <f>IF('[1]Hoja de pedidos'!$D763&gt;0,'[1]Hoja de pedidos'!G763,"")</f>
        <v>CX</v>
      </c>
      <c r="F762" s="144" t="str">
        <f>IF('[1]Hoja de pedidos'!$D763&gt;0,'[1]Hoja de pedidos'!H763,"")</f>
        <v>CORTE</v>
      </c>
    </row>
    <row r="763" spans="1:6" x14ac:dyDescent="0.25">
      <c r="A763" s="144" t="str">
        <f>IF('[1]Hoja de pedidos'!$D764&gt;0,'[1]Hoja de pedidos'!C764,"")</f>
        <v>32-006098</v>
      </c>
      <c r="B763" s="144" t="str">
        <f>IF('[1]Hoja de pedidos'!$D764&gt;0,'[1]Hoja de pedidos'!D764,"")</f>
        <v>TXABSS065B002</v>
      </c>
      <c r="C763" s="144" t="str">
        <f>IF('[1]Hoja de pedidos'!$D764&gt;0,'[1]Hoja de pedidos'!E764,"")</f>
        <v>ALIMENTOS BOTALON, C.A.</v>
      </c>
      <c r="D763" s="144" t="str">
        <f>IF('[1]Hoja de pedidos'!$D764&gt;0,'[1]Hoja de pedidos'!F764,"")</f>
        <v>LAMINACION IMPRESA CAFÉ MOLIDO GOURMET SAN SALVADOR 500 g</v>
      </c>
      <c r="E763" s="144" t="str">
        <f>IF('[1]Hoja de pedidos'!$D764&gt;0,'[1]Hoja de pedidos'!G764,"")</f>
        <v>CX</v>
      </c>
      <c r="F763" s="144" t="str">
        <f>IF('[1]Hoja de pedidos'!$D764&gt;0,'[1]Hoja de pedidos'!H764,"")</f>
        <v>LAMINACION</v>
      </c>
    </row>
    <row r="764" spans="1:6" x14ac:dyDescent="0.25">
      <c r="A764" s="144" t="str">
        <f>IF('[1]Hoja de pedidos'!$D765&gt;0,'[1]Hoja de pedidos'!C765,"")</f>
        <v>32-006097</v>
      </c>
      <c r="B764" s="144" t="str">
        <f>IF('[1]Hoja de pedidos'!$D765&gt;0,'[1]Hoja de pedidos'!D765,"")</f>
        <v>TXABSS065C001</v>
      </c>
      <c r="C764" s="144" t="str">
        <f>IF('[1]Hoja de pedidos'!$D765&gt;0,'[1]Hoja de pedidos'!E765,"")</f>
        <v>ALIMENTOS BOTALON, C.A.</v>
      </c>
      <c r="D764" s="144" t="str">
        <f>IF('[1]Hoja de pedidos'!$D765&gt;0,'[1]Hoja de pedidos'!F765,"")</f>
        <v>LAMINACION IMPRESA CAFÉ  MOLIDO GOURMET  SAN SALVADOR 250 g</v>
      </c>
      <c r="E764" s="144" t="str">
        <f>IF('[1]Hoja de pedidos'!$D765&gt;0,'[1]Hoja de pedidos'!G765,"")</f>
        <v>CX</v>
      </c>
      <c r="F764" s="144" t="str">
        <f>IF('[1]Hoja de pedidos'!$D765&gt;0,'[1]Hoja de pedidos'!H765,"")</f>
        <v>LAMINACION</v>
      </c>
    </row>
    <row r="765" spans="1:6" x14ac:dyDescent="0.25">
      <c r="A765" s="144" t="str">
        <f>IF('[1]Hoja de pedidos'!$D766&gt;0,'[1]Hoja de pedidos'!C766,"")</f>
        <v>32-006096</v>
      </c>
      <c r="B765" s="144" t="str">
        <f>IF('[1]Hoja de pedidos'!$D766&gt;0,'[1]Hoja de pedidos'!D766,"")</f>
        <v>TXABFA065B001</v>
      </c>
      <c r="C765" s="144" t="str">
        <f>IF('[1]Hoja de pedidos'!$D766&gt;0,'[1]Hoja de pedidos'!E766,"")</f>
        <v>ALIMENTOS BOTALON, C.A.</v>
      </c>
      <c r="D765" s="144" t="str">
        <f>IF('[1]Hoja de pedidos'!$D766&gt;0,'[1]Hoja de pedidos'!F766,"")</f>
        <v>LAMINACION IMPRESA CAFE MOLIDO GOURMET FLOR DE ARAUCA 250g</v>
      </c>
      <c r="E765" s="144" t="str">
        <f>IF('[1]Hoja de pedidos'!$D766&gt;0,'[1]Hoja de pedidos'!G766,"")</f>
        <v>CX</v>
      </c>
      <c r="F765" s="144" t="str">
        <f>IF('[1]Hoja de pedidos'!$D766&gt;0,'[1]Hoja de pedidos'!H766,"")</f>
        <v>LAMINACION</v>
      </c>
    </row>
    <row r="766" spans="1:6" x14ac:dyDescent="0.25">
      <c r="A766" s="144" t="str">
        <f>IF('[1]Hoja de pedidos'!$D767&gt;0,'[1]Hoja de pedidos'!C767,"")</f>
        <v>01-2488</v>
      </c>
      <c r="B766" s="144" t="str">
        <f>IF('[1]Hoja de pedidos'!$D767&gt;0,'[1]Hoja de pedidos'!D767,"")</f>
        <v>TMMLPN094A001</v>
      </c>
      <c r="C766" s="144" t="str">
        <f>IF('[1]Hoja de pedidos'!$D767&gt;0,'[1]Hoja de pedidos'!E767,"")</f>
        <v>MONTALAR DE VENEZUELA, S.A.</v>
      </c>
      <c r="D766" s="144" t="str">
        <f>IF('[1]Hoja de pedidos'!$D767&gt;0,'[1]Hoja de pedidos'!F767,"")</f>
        <v>LAMINACIÓN IMPRESA PAPELÓN NATURAL 500g</v>
      </c>
      <c r="E766" s="144" t="str">
        <f>IF('[1]Hoja de pedidos'!$D767&gt;0,'[1]Hoja de pedidos'!G767,"")</f>
        <v>MCL</v>
      </c>
      <c r="F766" s="144" t="str">
        <f>IF('[1]Hoja de pedidos'!$D767&gt;0,'[1]Hoja de pedidos'!H767,"")</f>
        <v>LAMINACION</v>
      </c>
    </row>
    <row r="767" spans="1:6" x14ac:dyDescent="0.25">
      <c r="A767" s="144" t="str">
        <f>IF('[1]Hoja de pedidos'!$D768&gt;0,'[1]Hoja de pedidos'!C768,"")</f>
        <v>01-2480</v>
      </c>
      <c r="B767" s="144" t="str">
        <f>IF('[1]Hoja de pedidos'!$D768&gt;0,'[1]Hoja de pedidos'!D768,"")</f>
        <v>TXPAPS031A001</v>
      </c>
      <c r="C767" s="144" t="str">
        <f>IF('[1]Hoja de pedidos'!$D768&gt;0,'[1]Hoja de pedidos'!E768,"")</f>
        <v>PEPSICO ALIMENTOS, S.C.A.</v>
      </c>
      <c r="D767" s="144" t="str">
        <f>IF('[1]Hoja de pedidos'!$D768&gt;0,'[1]Hoja de pedidos'!F768,"")</f>
        <v>LAMINACIÓN IMPRESA PEPITO ORIGINAL (SIN VITAMINA) 25g</v>
      </c>
      <c r="E767" s="144" t="str">
        <f>IF('[1]Hoja de pedidos'!$D768&gt;0,'[1]Hoja de pedidos'!G768,"")</f>
        <v>CX</v>
      </c>
      <c r="F767" s="144" t="str">
        <f>IF('[1]Hoja de pedidos'!$D768&gt;0,'[1]Hoja de pedidos'!H768,"")</f>
        <v>LAMINACION</v>
      </c>
    </row>
    <row r="768" spans="1:6" x14ac:dyDescent="0.25">
      <c r="A768" s="144" t="str">
        <f>IF('[1]Hoja de pedidos'!$D769&gt;0,'[1]Hoja de pedidos'!C769,"")</f>
        <v>01-2504</v>
      </c>
      <c r="B768" s="144" t="str">
        <f>IF('[1]Hoja de pedidos'!$D769&gt;0,'[1]Hoja de pedidos'!D769,"")</f>
        <v>TMGCOD0300001</v>
      </c>
      <c r="C768" s="144" t="str">
        <f>IF('[1]Hoja de pedidos'!$D769&gt;0,'[1]Hoja de pedidos'!E769,"")</f>
        <v>GENIA CARE, C.A.</v>
      </c>
      <c r="D768" s="144" t="str">
        <f>IF('[1]Hoja de pedidos'!$D769&gt;0,'[1]Hoja de pedidos'!F769,"")</f>
        <v>DORSO SIN IMPRESIÓN GASAS ESTERILIZADAS ORTOBAN 7,5x 7,5cm</v>
      </c>
      <c r="E768" s="144" t="str">
        <f>IF('[1]Hoja de pedidos'!$D769&gt;0,'[1]Hoja de pedidos'!G769,"")</f>
        <v>MCL</v>
      </c>
      <c r="F768" s="144" t="str">
        <f>IF('[1]Hoja de pedidos'!$D769&gt;0,'[1]Hoja de pedidos'!H769,"")</f>
        <v>CORTE</v>
      </c>
    </row>
    <row r="769" spans="1:6" x14ac:dyDescent="0.25">
      <c r="A769" s="144" t="str">
        <f>IF('[1]Hoja de pedidos'!$D770&gt;0,'[1]Hoja de pedidos'!C770,"")</f>
        <v>01-2505</v>
      </c>
      <c r="B769" s="144" t="str">
        <f>IF('[1]Hoja de pedidos'!$D770&gt;0,'[1]Hoja de pedidos'!D770,"")</f>
        <v>TMSCFD111A001</v>
      </c>
      <c r="C769" s="144" t="str">
        <f>IF('[1]Hoja de pedidos'!$D770&gt;0,'[1]Hoja de pedidos'!E770,"")</f>
        <v>SERVICIOS INDUTRIALES SERGEIN CHAPARRO</v>
      </c>
      <c r="D769" s="144" t="str">
        <f>IF('[1]Hoja de pedidos'!$D770&gt;0,'[1]Hoja de pedidos'!F770,"")</f>
        <v>LAMINACION IMPRESA FONDO DORADO</v>
      </c>
      <c r="E769" s="144" t="str">
        <f>IF('[1]Hoja de pedidos'!$D770&gt;0,'[1]Hoja de pedidos'!G770,"")</f>
        <v>MCL</v>
      </c>
      <c r="F769" s="144" t="str">
        <f>IF('[1]Hoja de pedidos'!$D770&gt;0,'[1]Hoja de pedidos'!H770,"")</f>
        <v>CORTE</v>
      </c>
    </row>
    <row r="770" spans="1:6" x14ac:dyDescent="0.25">
      <c r="A770" s="144" t="str">
        <f>IF('[1]Hoja de pedidos'!$D771&gt;0,'[1]Hoja de pedidos'!C771,"")</f>
        <v>32-006095</v>
      </c>
      <c r="B770" s="144" t="str">
        <f>IF('[1]Hoja de pedidos'!$D771&gt;0,'[1]Hoja de pedidos'!D771,"")</f>
        <v>TXABCA065A002</v>
      </c>
      <c r="C770" s="144" t="str">
        <f>IF('[1]Hoja de pedidos'!$D771&gt;0,'[1]Hoja de pedidos'!E771,"")</f>
        <v>ALIMENTOS BOTALON, C.A.</v>
      </c>
      <c r="D770" s="144" t="str">
        <f>IF('[1]Hoja de pedidos'!$D771&gt;0,'[1]Hoja de pedidos'!F771,"")</f>
        <v xml:space="preserve"> LAMINACION IMPRESA CAFÉ MOLIDO GOURMET  ARAUCA 200 g</v>
      </c>
      <c r="E770" s="144" t="str">
        <f>IF('[1]Hoja de pedidos'!$D771&gt;0,'[1]Hoja de pedidos'!G771,"")</f>
        <v>CX</v>
      </c>
      <c r="F770" s="144" t="str">
        <f>IF('[1]Hoja de pedidos'!$D771&gt;0,'[1]Hoja de pedidos'!H771,"")</f>
        <v>LAMINACION</v>
      </c>
    </row>
    <row r="771" spans="1:6" x14ac:dyDescent="0.25">
      <c r="A771" s="144" t="str">
        <f>IF('[1]Hoja de pedidos'!$D772&gt;0,'[1]Hoja de pedidos'!C772,"")</f>
        <v>21-0246</v>
      </c>
      <c r="B771" s="144" t="str">
        <f>IF('[1]Hoja de pedidos'!$D772&gt;0,'[1]Hoja de pedidos'!D772,"")</f>
        <v>TXSPMM048B002</v>
      </c>
      <c r="C771" s="144" t="str">
        <f>IF('[1]Hoja de pedidos'!$D772&gt;0,'[1]Hoja de pedidos'!E772,"")</f>
        <v>C.A. SUCESORA DE JOSE PUIG &amp; CIA</v>
      </c>
      <c r="D771" s="144" t="str">
        <f>IF('[1]Hoja de pedidos'!$D772&gt;0,'[1]Hoja de pedidos'!F772,"")</f>
        <v>LAMINACIÓN IMPRESA MINI MARÍA 200 g</v>
      </c>
      <c r="E771" s="144" t="str">
        <f>IF('[1]Hoja de pedidos'!$D772&gt;0,'[1]Hoja de pedidos'!G772,"")</f>
        <v>CX</v>
      </c>
      <c r="F771" s="144" t="str">
        <f>IF('[1]Hoja de pedidos'!$D772&gt;0,'[1]Hoja de pedidos'!H772,"")</f>
        <v>LAMINACION</v>
      </c>
    </row>
    <row r="772" spans="1:6" x14ac:dyDescent="0.25">
      <c r="A772" s="144" t="str">
        <f>IF('[1]Hoja de pedidos'!$D773&gt;0,'[1]Hoja de pedidos'!C773,"")</f>
        <v>01-2503</v>
      </c>
      <c r="B772" s="144" t="str">
        <f>IF('[1]Hoja de pedidos'!$D773&gt;0,'[1]Hoja de pedidos'!D773,"")</f>
        <v>TMGCOF043A001</v>
      </c>
      <c r="C772" s="144" t="str">
        <f>IF('[1]Hoja de pedidos'!$D773&gt;0,'[1]Hoja de pedidos'!E773,"")</f>
        <v>GENIA CARE, C.A.</v>
      </c>
      <c r="D772" s="144" t="str">
        <f>IF('[1]Hoja de pedidos'!$D773&gt;0,'[1]Hoja de pedidos'!F773,"")</f>
        <v>POLYPOUCH IMPRESO FRENTE GASA ESTERIZADAS ORTOBAN 7,5 * 7,5 cm</v>
      </c>
      <c r="E772" s="144" t="str">
        <f>IF('[1]Hoja de pedidos'!$D773&gt;0,'[1]Hoja de pedidos'!G773,"")</f>
        <v>MCL</v>
      </c>
      <c r="F772" s="144" t="str">
        <f>IF('[1]Hoja de pedidos'!$D773&gt;0,'[1]Hoja de pedidos'!H773,"")</f>
        <v>LAMINACION</v>
      </c>
    </row>
    <row r="773" spans="1:6" x14ac:dyDescent="0.25">
      <c r="A773" s="144" t="str">
        <f>IF('[1]Hoja de pedidos'!$D774&gt;0,'[1]Hoja de pedidos'!C774,"")</f>
        <v>32-006104</v>
      </c>
      <c r="B773" s="144" t="str">
        <f>IF('[1]Hoja de pedidos'!$D774&gt;0,'[1]Hoja de pedidos'!D774,"")</f>
        <v>TMARMZ044A001</v>
      </c>
      <c r="C773" s="144" t="str">
        <f>IF('[1]Hoja de pedidos'!$D774&gt;0,'[1]Hoja de pedidos'!E774,"")</f>
        <v>ALFONZO RIVAS &amp; CIA, C.A.</v>
      </c>
      <c r="D773" s="144" t="str">
        <f>IF('[1]Hoja de pedidos'!$D774&gt;0,'[1]Hoja de pedidos'!F774,"")</f>
        <v>LAMINACION IMPRESA MAIZINA 90 g</v>
      </c>
      <c r="E773" s="144" t="str">
        <f>IF('[1]Hoja de pedidos'!$D774&gt;0,'[1]Hoja de pedidos'!G774,"")</f>
        <v>MCL</v>
      </c>
      <c r="F773" s="144" t="str">
        <f>IF('[1]Hoja de pedidos'!$D774&gt;0,'[1]Hoja de pedidos'!H774,"")</f>
        <v>LAMINACION</v>
      </c>
    </row>
    <row r="774" spans="1:6" x14ac:dyDescent="0.25">
      <c r="A774" s="144" t="str">
        <f>IF('[1]Hoja de pedidos'!$D775&gt;0,'[1]Hoja de pedidos'!C775,"")</f>
        <v>21-0249</v>
      </c>
      <c r="B774" s="144" t="str">
        <f>IF('[1]Hoja de pedidos'!$D775&gt;0,'[1]Hoja de pedidos'!D775,"")</f>
        <v>TXSPFC030A001</v>
      </c>
      <c r="C774" s="144" t="str">
        <f>IF('[1]Hoja de pedidos'!$D775&gt;0,'[1]Hoja de pedidos'!E775,"")</f>
        <v>C.A. SUCESORA DE JOSE PUIG &amp; CIA</v>
      </c>
      <c r="D774" s="144" t="str">
        <f>IF('[1]Hoja de pedidos'!$D775&gt;0,'[1]Hoja de pedidos'!F775,"")</f>
        <v>ENVOLTORIO INTERNO IMPRESO FAMILY CLUB 30g</v>
      </c>
      <c r="E774" s="144" t="str">
        <f>IF('[1]Hoja de pedidos'!$D775&gt;0,'[1]Hoja de pedidos'!G775,"")</f>
        <v>CX</v>
      </c>
      <c r="F774" s="144" t="str">
        <f>IF('[1]Hoja de pedidos'!$D775&gt;0,'[1]Hoja de pedidos'!H775,"")</f>
        <v>CORTE</v>
      </c>
    </row>
    <row r="775" spans="1:6" x14ac:dyDescent="0.25">
      <c r="A775" s="144" t="str">
        <f>IF('[1]Hoja de pedidos'!$D776&gt;0,'[1]Hoja de pedidos'!C776,"")</f>
        <v>21-0252</v>
      </c>
      <c r="B775" s="144" t="str">
        <f>IF('[1]Hoja de pedidos'!$D776&gt;0,'[1]Hoja de pedidos'!D776,"")</f>
        <v>TXSPSP019A001</v>
      </c>
      <c r="C775" s="144" t="str">
        <f>IF('[1]Hoja de pedidos'!$D776&gt;0,'[1]Hoja de pedidos'!E776,"")</f>
        <v>C.A. SUCESORA DE JOSE PUIG &amp; CIA</v>
      </c>
      <c r="D775" s="144" t="str">
        <f>IF('[1]Hoja de pedidos'!$D776&gt;0,'[1]Hoja de pedidos'!F776,"")</f>
        <v>ENVOLTORIO INTERNO IMPRESO GALLETAS SODA PUIG 24 g</v>
      </c>
      <c r="E775" s="144" t="str">
        <f>IF('[1]Hoja de pedidos'!$D776&gt;0,'[1]Hoja de pedidos'!G776,"")</f>
        <v>CX</v>
      </c>
      <c r="F775" s="144" t="str">
        <f>IF('[1]Hoja de pedidos'!$D776&gt;0,'[1]Hoja de pedidos'!H776,"")</f>
        <v>CORTE</v>
      </c>
    </row>
    <row r="776" spans="1:6" x14ac:dyDescent="0.25">
      <c r="A776" s="144" t="str">
        <f>IF('[1]Hoja de pedidos'!$D777&gt;0,'[1]Hoja de pedidos'!C777,"")</f>
        <v>32-006125</v>
      </c>
      <c r="B776" s="144" t="str">
        <f>IF('[1]Hoja de pedidos'!$D777&gt;0,'[1]Hoja de pedidos'!D777,"")</f>
        <v>TMAHCA083A001</v>
      </c>
      <c r="C776" s="144" t="str">
        <f>IF('[1]Hoja de pedidos'!$D777&gt;0,'[1]Hoja de pedidos'!E777,"")</f>
        <v>ALIMENTOS HEINZ, C.A.</v>
      </c>
      <c r="D776" s="144" t="str">
        <f>IF('[1]Hoja de pedidos'!$D777&gt;0,'[1]Hoja de pedidos'!F777,"")</f>
        <v xml:space="preserve">LAMINACIÓN IMPRESA CREMA DE ARROZ POLLY 450 g. </v>
      </c>
      <c r="E776" s="144" t="str">
        <f>IF('[1]Hoja de pedidos'!$D777&gt;0,'[1]Hoja de pedidos'!G777,"")</f>
        <v>MCL</v>
      </c>
      <c r="F776" s="144" t="str">
        <f>IF('[1]Hoja de pedidos'!$D777&gt;0,'[1]Hoja de pedidos'!H777,"")</f>
        <v>LAMINACION</v>
      </c>
    </row>
    <row r="777" spans="1:6" x14ac:dyDescent="0.25">
      <c r="A777" s="144" t="str">
        <f>IF('[1]Hoja de pedidos'!$D778&gt;0,'[1]Hoja de pedidos'!C778,"")</f>
        <v>32-006126</v>
      </c>
      <c r="B777" s="144" t="str">
        <f>IF('[1]Hoja de pedidos'!$D778&gt;0,'[1]Hoja de pedidos'!D778,"")</f>
        <v>TXIKCA092B001</v>
      </c>
      <c r="C777" s="144" t="str">
        <f>IF('[1]Hoja de pedidos'!$D778&gt;0,'[1]Hoja de pedidos'!E778,"")</f>
        <v>INDUSTRIAS KEL, C.A</v>
      </c>
      <c r="D777" s="144" t="str">
        <f>IF('[1]Hoja de pedidos'!$D778&gt;0,'[1]Hoja de pedidos'!F778,"")</f>
        <v>LAMINACION IMPRESA CREMA DE ARROZ KEL 900g</v>
      </c>
      <c r="E777" s="144" t="str">
        <f>IF('[1]Hoja de pedidos'!$D778&gt;0,'[1]Hoja de pedidos'!G778,"")</f>
        <v>CX</v>
      </c>
      <c r="F777" s="144" t="str">
        <f>IF('[1]Hoja de pedidos'!$D778&gt;0,'[1]Hoja de pedidos'!H778,"")</f>
        <v>LAMINACION</v>
      </c>
    </row>
    <row r="778" spans="1:6" x14ac:dyDescent="0.25">
      <c r="A778" s="144" t="str">
        <f>IF('[1]Hoja de pedidos'!$D779&gt;0,'[1]Hoja de pedidos'!C779,"")</f>
        <v>32-006113</v>
      </c>
      <c r="B778" s="144" t="str">
        <f>IF('[1]Hoja de pedidos'!$D779&gt;0,'[1]Hoja de pedidos'!D779,"")</f>
        <v>TXIKCA092C001</v>
      </c>
      <c r="C778" s="144" t="str">
        <f>IF('[1]Hoja de pedidos'!$D779&gt;0,'[1]Hoja de pedidos'!E779,"")</f>
        <v>INDUSTRIAS KEL, C.A</v>
      </c>
      <c r="D778" s="144" t="str">
        <f>IF('[1]Hoja de pedidos'!$D779&gt;0,'[1]Hoja de pedidos'!F779,"")</f>
        <v>LAMINACIÓN IMPRESA CREMA DE ARROZ KEL 225 g</v>
      </c>
      <c r="E778" s="144" t="str">
        <f>IF('[1]Hoja de pedidos'!$D779&gt;0,'[1]Hoja de pedidos'!G779,"")</f>
        <v>CX</v>
      </c>
      <c r="F778" s="144" t="str">
        <f>IF('[1]Hoja de pedidos'!$D779&gt;0,'[1]Hoja de pedidos'!H779,"")</f>
        <v>LAMINACION</v>
      </c>
    </row>
    <row r="779" spans="1:6" x14ac:dyDescent="0.25">
      <c r="A779" s="144" t="str">
        <f>IF('[1]Hoja de pedidos'!$D780&gt;0,'[1]Hoja de pedidos'!C780,"")</f>
        <v>21-0248</v>
      </c>
      <c r="B779" s="144" t="str">
        <f>IF('[1]Hoja de pedidos'!$D780&gt;0,'[1]Hoja de pedidos'!D780,"")</f>
        <v>TXSPSP028B002</v>
      </c>
      <c r="C779" s="144" t="str">
        <f>IF('[1]Hoja de pedidos'!$D780&gt;0,'[1]Hoja de pedidos'!E780,"")</f>
        <v>C.A. SUCESORA DE JOSE PUIG &amp; CIA</v>
      </c>
      <c r="D779" s="144" t="str">
        <f>IF('[1]Hoja de pedidos'!$D780&gt;0,'[1]Hoja de pedidos'!F780,"")</f>
        <v>ENVOLTORIO EXTERNO IMPRESO SODA PUIG 240g</v>
      </c>
      <c r="E779" s="144" t="str">
        <f>IF('[1]Hoja de pedidos'!$D780&gt;0,'[1]Hoja de pedidos'!G780,"")</f>
        <v>CX</v>
      </c>
      <c r="F779" s="144" t="str">
        <f>IF('[1]Hoja de pedidos'!$D780&gt;0,'[1]Hoja de pedidos'!H780,"")</f>
        <v>CORTE</v>
      </c>
    </row>
    <row r="780" spans="1:6" x14ac:dyDescent="0.25">
      <c r="A780" s="144" t="str">
        <f>IF('[1]Hoja de pedidos'!$D781&gt;0,'[1]Hoja de pedidos'!C781,"")</f>
        <v>32-006124</v>
      </c>
      <c r="B780" s="144" t="str">
        <f>IF('[1]Hoja de pedidos'!$D781&gt;0,'[1]Hoja de pedidos'!D781,"")</f>
        <v>TXCOCM059A001</v>
      </c>
      <c r="C780" s="144" t="str">
        <f>IF('[1]Hoja de pedidos'!$D781&gt;0,'[1]Hoja de pedidos'!E781,"")</f>
        <v>CAFÉ ORIGEN, C.A.</v>
      </c>
      <c r="D780" s="144" t="str">
        <f>IF('[1]Hoja de pedidos'!$D781&gt;0,'[1]Hoja de pedidos'!F781,"")</f>
        <v>LAMINACION IMPRESA CAFÉ MADRID TOSTADO  MOLIDO 250 g</v>
      </c>
      <c r="E780" s="144" t="str">
        <f>IF('[1]Hoja de pedidos'!$D781&gt;0,'[1]Hoja de pedidos'!G781,"")</f>
        <v>CX</v>
      </c>
      <c r="F780" s="144" t="str">
        <f>IF('[1]Hoja de pedidos'!$D781&gt;0,'[1]Hoja de pedidos'!H781,"")</f>
        <v>LAMINACION</v>
      </c>
    </row>
    <row r="781" spans="1:6" x14ac:dyDescent="0.25">
      <c r="A781" s="144" t="str">
        <f>IF('[1]Hoja de pedidos'!$D782&gt;0,'[1]Hoja de pedidos'!C782,"")</f>
        <v>01-2494</v>
      </c>
      <c r="B781" s="144" t="str">
        <f>IF('[1]Hoja de pedidos'!$D782&gt;0,'[1]Hoja de pedidos'!D782,"")</f>
        <v>TXPCPF023C001</v>
      </c>
      <c r="C781" s="144" t="str">
        <f>IF('[1]Hoja de pedidos'!$D782&gt;0,'[1]Hoja de pedidos'!E782,"")</f>
        <v xml:space="preserve">PEPSI-COLA VENEZUELA, C.A. </v>
      </c>
      <c r="D781" s="144" t="str">
        <f>IF('[1]Hoja de pedidos'!$D782&gt;0,'[1]Hoja de pedidos'!F782,"")</f>
        <v>ETIQUETA IMPRESA PEPSI  FREE 2 L</v>
      </c>
      <c r="E781" s="144" t="str">
        <f>IF('[1]Hoja de pedidos'!$D782&gt;0,'[1]Hoja de pedidos'!G782,"")</f>
        <v>CX</v>
      </c>
      <c r="F781" s="144" t="str">
        <f>IF('[1]Hoja de pedidos'!$D782&gt;0,'[1]Hoja de pedidos'!H782,"")</f>
        <v>CORTE</v>
      </c>
    </row>
    <row r="782" spans="1:6" x14ac:dyDescent="0.25">
      <c r="A782" s="144" t="str">
        <f>IF('[1]Hoja de pedidos'!$D783&gt;0,'[1]Hoja de pedidos'!C783,"")</f>
        <v>01-2493</v>
      </c>
      <c r="B782" s="144" t="str">
        <f>IF('[1]Hoja de pedidos'!$D783&gt;0,'[1]Hoja de pedidos'!D783,"")</f>
        <v>TXPCPF023C001</v>
      </c>
      <c r="C782" s="144" t="str">
        <f>IF('[1]Hoja de pedidos'!$D783&gt;0,'[1]Hoja de pedidos'!E783,"")</f>
        <v xml:space="preserve">PEPSI-COLA VENEZUELA, C.A. </v>
      </c>
      <c r="D782" s="144" t="str">
        <f>IF('[1]Hoja de pedidos'!$D783&gt;0,'[1]Hoja de pedidos'!F783,"")</f>
        <v>ETIQUETA IMPRESA PEPSI  FREE 2 L</v>
      </c>
      <c r="E782" s="144" t="str">
        <f>IF('[1]Hoja de pedidos'!$D783&gt;0,'[1]Hoja de pedidos'!G783,"")</f>
        <v>CX</v>
      </c>
      <c r="F782" s="144" t="str">
        <f>IF('[1]Hoja de pedidos'!$D783&gt;0,'[1]Hoja de pedidos'!H783,"")</f>
        <v>CORTE</v>
      </c>
    </row>
    <row r="783" spans="1:6" x14ac:dyDescent="0.25">
      <c r="A783" s="144" t="str">
        <f>IF('[1]Hoja de pedidos'!$D784&gt;0,'[1]Hoja de pedidos'!C784,"")</f>
        <v>01-2495</v>
      </c>
      <c r="B783" s="144" t="str">
        <f>IF('[1]Hoja de pedidos'!$D784&gt;0,'[1]Hoja de pedidos'!D784,"")</f>
        <v>TXPCSC023A001</v>
      </c>
      <c r="C783" s="144" t="str">
        <f>IF('[1]Hoja de pedidos'!$D784&gt;0,'[1]Hoja de pedidos'!E784,"")</f>
        <v xml:space="preserve">PEPSI-COLA VENEZUELA, C.A. </v>
      </c>
      <c r="D783" s="144" t="str">
        <f>IF('[1]Hoja de pedidos'!$D784&gt;0,'[1]Hoja de pedidos'!F784,"")</f>
        <v>ETIQUETA IMPRESA SEVEN UP CERO 2 L</v>
      </c>
      <c r="E783" s="144" t="str">
        <f>IF('[1]Hoja de pedidos'!$D784&gt;0,'[1]Hoja de pedidos'!G784,"")</f>
        <v>CX</v>
      </c>
      <c r="F783" s="144" t="str">
        <f>IF('[1]Hoja de pedidos'!$D784&gt;0,'[1]Hoja de pedidos'!H784,"")</f>
        <v>CORTE</v>
      </c>
    </row>
    <row r="784" spans="1:6" x14ac:dyDescent="0.25">
      <c r="A784" s="144" t="str">
        <f>IF('[1]Hoja de pedidos'!$D785&gt;0,'[1]Hoja de pedidos'!C785,"")</f>
        <v>01-2496</v>
      </c>
      <c r="B784" s="144" t="str">
        <f>IF('[1]Hoja de pedidos'!$D785&gt;0,'[1]Hoja de pedidos'!D785,"")</f>
        <v>TXPCPF023B001</v>
      </c>
      <c r="C784" s="144" t="str">
        <f>IF('[1]Hoja de pedidos'!$D785&gt;0,'[1]Hoja de pedidos'!E785,"")</f>
        <v xml:space="preserve">PEPSI-COLA VENEZUELA, C.A. </v>
      </c>
      <c r="D784" s="144" t="str">
        <f>IF('[1]Hoja de pedidos'!$D785&gt;0,'[1]Hoja de pedidos'!F785,"")</f>
        <v>ETIQUETA IMPRESA PEPSI  FREE 1,5 L</v>
      </c>
      <c r="E784" s="144" t="str">
        <f>IF('[1]Hoja de pedidos'!$D785&gt;0,'[1]Hoja de pedidos'!G785,"")</f>
        <v>CX</v>
      </c>
      <c r="F784" s="144" t="str">
        <f>IF('[1]Hoja de pedidos'!$D785&gt;0,'[1]Hoja de pedidos'!H785,"")</f>
        <v>CORTE</v>
      </c>
    </row>
    <row r="785" spans="1:6" x14ac:dyDescent="0.25">
      <c r="A785" s="144" t="str">
        <f>IF('[1]Hoja de pedidos'!$D786&gt;0,'[1]Hoja de pedidos'!C786,"")</f>
        <v>01-2497</v>
      </c>
      <c r="B785" s="144" t="str">
        <f>IF('[1]Hoja de pedidos'!$D786&gt;0,'[1]Hoja de pedidos'!D786,"")</f>
        <v>TXPCPF023B001</v>
      </c>
      <c r="C785" s="144" t="str">
        <f>IF('[1]Hoja de pedidos'!$D786&gt;0,'[1]Hoja de pedidos'!E786,"")</f>
        <v xml:space="preserve">PEPSI-COLA VENEZUELA, C.A. </v>
      </c>
      <c r="D785" s="144" t="str">
        <f>IF('[1]Hoja de pedidos'!$D786&gt;0,'[1]Hoja de pedidos'!F786,"")</f>
        <v>ETIQUETA IMPRESA PEPSI  FREE 1,5 L</v>
      </c>
      <c r="E785" s="144" t="str">
        <f>IF('[1]Hoja de pedidos'!$D786&gt;0,'[1]Hoja de pedidos'!G786,"")</f>
        <v>CX</v>
      </c>
      <c r="F785" s="144" t="str">
        <f>IF('[1]Hoja de pedidos'!$D786&gt;0,'[1]Hoja de pedidos'!H786,"")</f>
        <v>CORTE</v>
      </c>
    </row>
    <row r="786" spans="1:6" x14ac:dyDescent="0.25">
      <c r="A786" s="144" t="str">
        <f>IF('[1]Hoja de pedidos'!$D787&gt;0,'[1]Hoja de pedidos'!C787,"")</f>
        <v>21-0253</v>
      </c>
      <c r="B786" s="144" t="str">
        <f>IF('[1]Hoja de pedidos'!$D787&gt;0,'[1]Hoja de pedidos'!D787,"")</f>
        <v>TXSPCC048B002</v>
      </c>
      <c r="C786" s="144" t="str">
        <f>IF('[1]Hoja de pedidos'!$D787&gt;0,'[1]Hoja de pedidos'!E787,"")</f>
        <v>C.A. SUCESORA DE JOSE PUIG &amp; CIA</v>
      </c>
      <c r="D786" s="144" t="str">
        <f>IF('[1]Hoja de pedidos'!$D787&gt;0,'[1]Hoja de pedidos'!F787,"")</f>
        <v>LAMINACION IMPRESA GALLETAS COOKY CHIPS 200g</v>
      </c>
      <c r="E786" s="144" t="str">
        <f>IF('[1]Hoja de pedidos'!$D787&gt;0,'[1]Hoja de pedidos'!G787,"")</f>
        <v>CX</v>
      </c>
      <c r="F786" s="144" t="str">
        <f>IF('[1]Hoja de pedidos'!$D787&gt;0,'[1]Hoja de pedidos'!H787,"")</f>
        <v>LAMINACION</v>
      </c>
    </row>
    <row r="787" spans="1:6" x14ac:dyDescent="0.25">
      <c r="A787" s="144" t="str">
        <f>IF('[1]Hoja de pedidos'!$D788&gt;0,'[1]Hoja de pedidos'!C788,"")</f>
        <v>21-0254</v>
      </c>
      <c r="B787" s="144" t="str">
        <f>IF('[1]Hoja de pedidos'!$D788&gt;0,'[1]Hoja de pedidos'!D788,"")</f>
        <v>TXSPCH042B002</v>
      </c>
      <c r="C787" s="144" t="str">
        <f>IF('[1]Hoja de pedidos'!$D788&gt;0,'[1]Hoja de pedidos'!E788,"")</f>
        <v>C.A. SUCESORA DE JOSE PUIG &amp; CIA</v>
      </c>
      <c r="D787" s="144" t="str">
        <f>IF('[1]Hoja de pedidos'!$D788&gt;0,'[1]Hoja de pedidos'!F788,"")</f>
        <v>LAMINACION IMPRESA MARILU CHOCOLATE 216g</v>
      </c>
      <c r="E787" s="144" t="str">
        <f>IF('[1]Hoja de pedidos'!$D788&gt;0,'[1]Hoja de pedidos'!G788,"")</f>
        <v>MCL</v>
      </c>
      <c r="F787" s="144" t="str">
        <f>IF('[1]Hoja de pedidos'!$D788&gt;0,'[1]Hoja de pedidos'!H788,"")</f>
        <v>LAMINACION</v>
      </c>
    </row>
    <row r="788" spans="1:6" x14ac:dyDescent="0.25">
      <c r="A788" s="144" t="str">
        <f>IF('[1]Hoja de pedidos'!$D789&gt;0,'[1]Hoja de pedidos'!C789,"")</f>
        <v>32-006132</v>
      </c>
      <c r="B788" s="144" t="str">
        <f>IF('[1]Hoja de pedidos'!$D789&gt;0,'[1]Hoja de pedidos'!D789,"")</f>
        <v>TMMCGP212A001</v>
      </c>
      <c r="C788" s="144" t="str">
        <f>IF('[1]Hoja de pedidos'!$D789&gt;0,'[1]Hoja de pedidos'!E789,"")</f>
        <v>MONDELEZ VZ,C.A</v>
      </c>
      <c r="D788" s="144" t="str">
        <f>IF('[1]Hoja de pedidos'!$D789&gt;0,'[1]Hoja de pedidos'!F789,"")</f>
        <v>LINNER MTP  IMPRESO GARANTIA DE PUREZA</v>
      </c>
      <c r="E788" s="144" t="str">
        <f>IF('[1]Hoja de pedidos'!$D789&gt;0,'[1]Hoja de pedidos'!G789,"")</f>
        <v>MCL</v>
      </c>
      <c r="F788" s="144" t="str">
        <f>IF('[1]Hoja de pedidos'!$D789&gt;0,'[1]Hoja de pedidos'!H789,"")</f>
        <v>LAMINACION</v>
      </c>
    </row>
    <row r="789" spans="1:6" x14ac:dyDescent="0.25">
      <c r="A789" s="144" t="str">
        <f>IF('[1]Hoja de pedidos'!$D790&gt;0,'[1]Hoja de pedidos'!C790,"")</f>
        <v>32-006133</v>
      </c>
      <c r="B789" s="144" t="str">
        <f>IF('[1]Hoja de pedidos'!$D790&gt;0,'[1]Hoja de pedidos'!D790,"")</f>
        <v>TMFFLU2400001</v>
      </c>
      <c r="C789" s="144" t="str">
        <f>IF('[1]Hoja de pedidos'!$D790&gt;0,'[1]Hoja de pedidos'!E790,"")</f>
        <v>FABRICA FESTA S.A.</v>
      </c>
      <c r="D789" s="144" t="str">
        <f>IF('[1]Hoja de pedidos'!$D790&gt;0,'[1]Hoja de pedidos'!F790,"")</f>
        <v>LAMINACION LINER INDUCCION UNIVERSAL SIN IMPRESIÓN</v>
      </c>
      <c r="E789" s="144" t="str">
        <f>IF('[1]Hoja de pedidos'!$D790&gt;0,'[1]Hoja de pedidos'!G790,"")</f>
        <v>MCL</v>
      </c>
      <c r="F789" s="144" t="str">
        <f>IF('[1]Hoja de pedidos'!$D790&gt;0,'[1]Hoja de pedidos'!H790,"")</f>
        <v>CORTE</v>
      </c>
    </row>
    <row r="790" spans="1:6" x14ac:dyDescent="0.25">
      <c r="A790" s="144" t="str">
        <f>IF('[1]Hoja de pedidos'!$D791&gt;0,'[1]Hoja de pedidos'!C791,"")</f>
        <v>01-2507</v>
      </c>
      <c r="B790" s="144" t="str">
        <f>IF('[1]Hoja de pedidos'!$D791&gt;0,'[1]Hoja de pedidos'!D791,"")</f>
        <v>TMSSAL1190110</v>
      </c>
      <c r="C790" s="144" t="str">
        <f>IF('[1]Hoja de pedidos'!$D791&gt;0,'[1]Hoja de pedidos'!E791,"")</f>
        <v>ETIQUETAS SOL SIL C.A</v>
      </c>
      <c r="D790" s="144" t="str">
        <f>IF('[1]Hoja de pedidos'!$D791&gt;0,'[1]Hoja de pedidos'!F791,"")</f>
        <v>ALUMINIO LAMINADO SIN IMPRESIÓN</v>
      </c>
      <c r="E790" s="144" t="str">
        <f>IF('[1]Hoja de pedidos'!$D791&gt;0,'[1]Hoja de pedidos'!G791,"")</f>
        <v>MCL</v>
      </c>
      <c r="F790" s="144" t="str">
        <f>IF('[1]Hoja de pedidos'!$D791&gt;0,'[1]Hoja de pedidos'!H791,"")</f>
        <v>CORTE</v>
      </c>
    </row>
    <row r="791" spans="1:6" x14ac:dyDescent="0.25">
      <c r="A791" s="144" t="str">
        <f>IF('[1]Hoja de pedidos'!$D792&gt;0,'[1]Hoja de pedidos'!C792,"")</f>
        <v>01-2508</v>
      </c>
      <c r="B791" s="144" t="str">
        <f>IF('[1]Hoja de pedidos'!$D792&gt;0,'[1]Hoja de pedidos'!D792,"")</f>
        <v>TMMPLU242001</v>
      </c>
      <c r="C791" s="144" t="str">
        <f>IF('[1]Hoja de pedidos'!$D792&gt;0,'[1]Hoja de pedidos'!E792,"")</f>
        <v>MEGA PET, C.A.</v>
      </c>
      <c r="D791" s="144" t="str">
        <f>IF('[1]Hoja de pedidos'!$D792&gt;0,'[1]Hoja de pedidos'!F792,"")</f>
        <v>LAMINACION LINER DE INDUCCION S/I</v>
      </c>
      <c r="E791" s="144" t="str">
        <f>IF('[1]Hoja de pedidos'!$D792&gt;0,'[1]Hoja de pedidos'!G792,"")</f>
        <v>MCL</v>
      </c>
      <c r="F791" s="144" t="str">
        <f>IF('[1]Hoja de pedidos'!$D792&gt;0,'[1]Hoja de pedidos'!H792,"")</f>
        <v>CORTE</v>
      </c>
    </row>
    <row r="792" spans="1:6" x14ac:dyDescent="0.25">
      <c r="A792" s="144" t="str">
        <f>IF('[1]Hoja de pedidos'!$D793&gt;0,'[1]Hoja de pedidos'!C793,"")</f>
        <v>21-0261</v>
      </c>
      <c r="B792" s="144" t="str">
        <f>IF('[1]Hoja de pedidos'!$D793&gt;0,'[1]Hoja de pedidos'!D793,"")</f>
        <v>TXSPQK048A001</v>
      </c>
      <c r="C792" s="144" t="str">
        <f>IF('[1]Hoja de pedidos'!$D793&gt;0,'[1]Hoja de pedidos'!E793,"")</f>
        <v>C.A. SUCESORA DE JOSE PUIG &amp; CIA</v>
      </c>
      <c r="D792" s="144" t="str">
        <f>IF('[1]Hoja de pedidos'!$D793&gt;0,'[1]Hoja de pedidos'!F793,"")</f>
        <v xml:space="preserve">LAMINACION IMPRESA Q-KISS 200 g </v>
      </c>
      <c r="E792" s="144" t="str">
        <f>IF('[1]Hoja de pedidos'!$D793&gt;0,'[1]Hoja de pedidos'!G793,"")</f>
        <v>CX</v>
      </c>
      <c r="F792" s="144" t="str">
        <f>IF('[1]Hoja de pedidos'!$D793&gt;0,'[1]Hoja de pedidos'!H793,"")</f>
        <v>LAMINACION</v>
      </c>
    </row>
    <row r="793" spans="1:6" x14ac:dyDescent="0.25">
      <c r="A793" s="144" t="str">
        <f>IF('[1]Hoja de pedidos'!$D794&gt;0,'[1]Hoja de pedidos'!C794,"")</f>
        <v>21-0256</v>
      </c>
      <c r="B793" s="144" t="str">
        <f>IF('[1]Hoja de pedidos'!$D794&gt;0,'[1]Hoja de pedidos'!D794,"")</f>
        <v>TXSPSP028B002</v>
      </c>
      <c r="C793" s="144" t="str">
        <f>IF('[1]Hoja de pedidos'!$D794&gt;0,'[1]Hoja de pedidos'!E794,"")</f>
        <v>C.A. SUCESORA DE JOSE PUIG &amp; CIA</v>
      </c>
      <c r="D793" s="144" t="str">
        <f>IF('[1]Hoja de pedidos'!$D794&gt;0,'[1]Hoja de pedidos'!F794,"")</f>
        <v>ENVOLTORIO EXTERNO IMPRESO SODA PUIG 240g</v>
      </c>
      <c r="E793" s="144" t="str">
        <f>IF('[1]Hoja de pedidos'!$D794&gt;0,'[1]Hoja de pedidos'!G794,"")</f>
        <v>CX</v>
      </c>
      <c r="F793" s="144" t="str">
        <f>IF('[1]Hoja de pedidos'!$D794&gt;0,'[1]Hoja de pedidos'!H794,"")</f>
        <v>CORTE</v>
      </c>
    </row>
    <row r="794" spans="1:6" x14ac:dyDescent="0.25">
      <c r="A794" s="144" t="str">
        <f>IF('[1]Hoja de pedidos'!$D795&gt;0,'[1]Hoja de pedidos'!C795,"")</f>
        <v>01-2509</v>
      </c>
      <c r="B794" s="144" t="str">
        <f>IF('[1]Hoja de pedidos'!$D795&gt;0,'[1]Hoja de pedidos'!D795,"")</f>
        <v>TXMNAL048A001</v>
      </c>
      <c r="C794" s="144" t="str">
        <f>IF('[1]Hoja de pedidos'!$D795&gt;0,'[1]Hoja de pedidos'!E795,"")</f>
        <v>MOLINOS NACIONALES C.A (MONACA)</v>
      </c>
      <c r="D794" s="144" t="str">
        <f>IF('[1]Hoja de pedidos'!$D795&gt;0,'[1]Hoja de pedidos'!F795,"")</f>
        <v>LAMINACION IMPRESA AVENA LASSIE 400g</v>
      </c>
      <c r="E794" s="144" t="str">
        <f>IF('[1]Hoja de pedidos'!$D795&gt;0,'[1]Hoja de pedidos'!G795,"")</f>
        <v>CX</v>
      </c>
      <c r="F794" s="144" t="str">
        <f>IF('[1]Hoja de pedidos'!$D795&gt;0,'[1]Hoja de pedidos'!H795,"")</f>
        <v>LAMINACION</v>
      </c>
    </row>
    <row r="795" spans="1:6" x14ac:dyDescent="0.25">
      <c r="A795" s="144" t="str">
        <f>IF('[1]Hoja de pedidos'!$D796&gt;0,'[1]Hoja de pedidos'!C796,"")</f>
        <v>21-0259</v>
      </c>
      <c r="B795" s="144" t="str">
        <f>IF('[1]Hoja de pedidos'!$D796&gt;0,'[1]Hoja de pedidos'!D796,"")</f>
        <v>TXSPSS024A001</v>
      </c>
      <c r="C795" s="144" t="str">
        <f>IF('[1]Hoja de pedidos'!$D796&gt;0,'[1]Hoja de pedidos'!E796,"")</f>
        <v>C.A. SUCESORA DE JOSE PUIG &amp; CIA</v>
      </c>
      <c r="D795" s="144" t="str">
        <f>IF('[1]Hoja de pedidos'!$D796&gt;0,'[1]Hoja de pedidos'!F796,"")</f>
        <v>ENVOLTORIO EXTERNO IMPRESO SODA EL SOL 240 g</v>
      </c>
      <c r="E795" s="144" t="str">
        <f>IF('[1]Hoja de pedidos'!$D796&gt;0,'[1]Hoja de pedidos'!G796,"")</f>
        <v>CX</v>
      </c>
      <c r="F795" s="144" t="str">
        <f>IF('[1]Hoja de pedidos'!$D796&gt;0,'[1]Hoja de pedidos'!H796,"")</f>
        <v>CORTE</v>
      </c>
    </row>
    <row r="796" spans="1:6" x14ac:dyDescent="0.25">
      <c r="A796" s="144" t="str">
        <f>IF('[1]Hoja de pedidos'!$D797&gt;0,'[1]Hoja de pedidos'!C797,"")</f>
        <v>01-2476</v>
      </c>
      <c r="B796" s="144" t="str">
        <f>IF('[1]Hoja de pedidos'!$D797&gt;0,'[1]Hoja de pedidos'!D797,"")</f>
        <v>TMMLAG069A001</v>
      </c>
      <c r="C796" s="144" t="str">
        <f>IF('[1]Hoja de pedidos'!$D797&gt;0,'[1]Hoja de pedidos'!E797,"")</f>
        <v>MONTALAR DE VENEZUELA, S.A.</v>
      </c>
      <c r="D796" s="144" t="str">
        <f>IF('[1]Hoja de pedidos'!$D797&gt;0,'[1]Hoja de pedidos'!F797,"")</f>
        <v>LAMINACION IMPRESA AZUCAR PULVERIZADA GLASS 1 Kg</v>
      </c>
      <c r="E796" s="144" t="str">
        <f>IF('[1]Hoja de pedidos'!$D797&gt;0,'[1]Hoja de pedidos'!G797,"")</f>
        <v>MCL</v>
      </c>
      <c r="F796" s="144" t="str">
        <f>IF('[1]Hoja de pedidos'!$D797&gt;0,'[1]Hoja de pedidos'!H797,"")</f>
        <v>LAMINACION</v>
      </c>
    </row>
    <row r="797" spans="1:6" x14ac:dyDescent="0.25">
      <c r="A797" s="144" t="str">
        <f>IF('[1]Hoja de pedidos'!$D798&gt;0,'[1]Hoja de pedidos'!C798,"")</f>
        <v>21-0255</v>
      </c>
      <c r="B797" s="144" t="str">
        <f>IF('[1]Hoja de pedidos'!$D798&gt;0,'[1]Hoja de pedidos'!D798,"")</f>
        <v>TXSPMP042B002</v>
      </c>
      <c r="C797" s="144" t="str">
        <f>IF('[1]Hoja de pedidos'!$D798&gt;0,'[1]Hoja de pedidos'!E798,"")</f>
        <v>C.A. SUCESORA DE JOSE PUIG &amp; CIA</v>
      </c>
      <c r="D797" s="144" t="str">
        <f>IF('[1]Hoja de pedidos'!$D798&gt;0,'[1]Hoja de pedidos'!F798,"")</f>
        <v>LAMINACION IMPRESA MARIA PUIG SELECTA 168g</v>
      </c>
      <c r="E797" s="144" t="str">
        <f>IF('[1]Hoja de pedidos'!$D798&gt;0,'[1]Hoja de pedidos'!G798,"")</f>
        <v>CX</v>
      </c>
      <c r="F797" s="144" t="str">
        <f>IF('[1]Hoja de pedidos'!$D798&gt;0,'[1]Hoja de pedidos'!H798,"")</f>
        <v>LAMINACION</v>
      </c>
    </row>
    <row r="798" spans="1:6" x14ac:dyDescent="0.25">
      <c r="A798" s="144" t="str">
        <f>IF('[1]Hoja de pedidos'!$D799&gt;0,'[1]Hoja de pedidos'!C799,"")</f>
        <v>21-0264</v>
      </c>
      <c r="B798" s="144" t="str">
        <f>IF('[1]Hoja de pedidos'!$D799&gt;0,'[1]Hoja de pedidos'!D799,"")</f>
        <v>TXSPEV042A001</v>
      </c>
      <c r="C798" s="144" t="str">
        <f>IF('[1]Hoja de pedidos'!$D799&gt;0,'[1]Hoja de pedidos'!E799,"")</f>
        <v>C.A. SUCESORA DE JOSE PUIG &amp; CIA</v>
      </c>
      <c r="D798" s="144" t="str">
        <f>IF('[1]Hoja de pedidos'!$D799&gt;0,'[1]Hoja de pedidos'!F799,"")</f>
        <v>LAMINACION  IMPRESA GALLETA ÉLITE VAINILLA 100g.</v>
      </c>
      <c r="E798" s="144" t="str">
        <f>IF('[1]Hoja de pedidos'!$D799&gt;0,'[1]Hoja de pedidos'!G799,"")</f>
        <v>CX</v>
      </c>
      <c r="F798" s="144" t="str">
        <f>IF('[1]Hoja de pedidos'!$D799&gt;0,'[1]Hoja de pedidos'!H799,"")</f>
        <v>LAMINACION</v>
      </c>
    </row>
    <row r="799" spans="1:6" x14ac:dyDescent="0.25">
      <c r="A799" s="144" t="str">
        <f>IF('[1]Hoja de pedidos'!$D800&gt;0,'[1]Hoja de pedidos'!C800,"")</f>
        <v>01-2524</v>
      </c>
      <c r="B799" s="144" t="str">
        <f>IF('[1]Hoja de pedidos'!$D800&gt;0,'[1]Hoja de pedidos'!D800,"")</f>
        <v>TMMCGP199A001</v>
      </c>
      <c r="C799" s="144" t="str">
        <f>IF('[1]Hoja de pedidos'!$D800&gt;0,'[1]Hoja de pedidos'!E800,"")</f>
        <v>MORROCEL C.A.</v>
      </c>
      <c r="D799" s="144" t="str">
        <f>IF('[1]Hoja de pedidos'!$D800&gt;0,'[1]Hoja de pedidos'!F800,"")</f>
        <v>LINNER MTP  IMPRESO GARANTIA DE PUREZA</v>
      </c>
      <c r="E799" s="144" t="str">
        <f>IF('[1]Hoja de pedidos'!$D800&gt;0,'[1]Hoja de pedidos'!G800,"")</f>
        <v>MCL</v>
      </c>
      <c r="F799" s="144" t="str">
        <f>IF('[1]Hoja de pedidos'!$D800&gt;0,'[1]Hoja de pedidos'!H800,"")</f>
        <v>LAMINACION</v>
      </c>
    </row>
    <row r="800" spans="1:6" x14ac:dyDescent="0.25">
      <c r="A800" s="144" t="str">
        <f>IF('[1]Hoja de pedidos'!$D801&gt;0,'[1]Hoja de pedidos'!C801,"")</f>
        <v>01-2523</v>
      </c>
      <c r="B800" s="144" t="str">
        <f>IF('[1]Hoja de pedidos'!$D801&gt;0,'[1]Hoja de pedidos'!D801,"")</f>
        <v>TMTTGP199A001</v>
      </c>
      <c r="C800" s="144" t="str">
        <f>IF('[1]Hoja de pedidos'!$D801&gt;0,'[1]Hoja de pedidos'!E801,"")</f>
        <v>MORROCEL C.A.</v>
      </c>
      <c r="D800" s="144" t="str">
        <f>IF('[1]Hoja de pedidos'!$D801&gt;0,'[1]Hoja de pedidos'!F801,"")</f>
        <v>LINNER MTP  IMPRESO GARANTIA DE PUREZA</v>
      </c>
      <c r="E800" s="144" t="str">
        <f>IF('[1]Hoja de pedidos'!$D801&gt;0,'[1]Hoja de pedidos'!G801,"")</f>
        <v>MCL</v>
      </c>
      <c r="F800" s="144" t="str">
        <f>IF('[1]Hoja de pedidos'!$D801&gt;0,'[1]Hoja de pedidos'!H801,"")</f>
        <v>LAMINACION</v>
      </c>
    </row>
    <row r="801" spans="1:6" x14ac:dyDescent="0.25">
      <c r="A801" s="144" t="str">
        <f>IF('[1]Hoja de pedidos'!$D802&gt;0,'[1]Hoja de pedidos'!C802,"")</f>
        <v>32-006101</v>
      </c>
      <c r="B801" s="144" t="str">
        <f>IF('[1]Hoja de pedidos'!$D802&gt;0,'[1]Hoja de pedidos'!D802,"")</f>
        <v>TMARFD045A001</v>
      </c>
      <c r="C801" s="144" t="str">
        <f>IF('[1]Hoja de pedidos'!$D802&gt;0,'[1]Hoja de pedidos'!E802,"")</f>
        <v>ALFONZO RIVAS &amp; CIA, C.A.</v>
      </c>
      <c r="D801" s="144" t="str">
        <f>IF('[1]Hoja de pedidos'!$D802&gt;0,'[1]Hoja de pedidos'!F802,"")</f>
        <v>LAMINACION IMPRESA FLIPS DULCE DE LECHE 120g</v>
      </c>
      <c r="E801" s="144" t="str">
        <f>IF('[1]Hoja de pedidos'!$D802&gt;0,'[1]Hoja de pedidos'!G802,"")</f>
        <v>MCL</v>
      </c>
      <c r="F801" s="144" t="str">
        <f>IF('[1]Hoja de pedidos'!$D802&gt;0,'[1]Hoja de pedidos'!H802,"")</f>
        <v>LAMINACION</v>
      </c>
    </row>
    <row r="802" spans="1:6" x14ac:dyDescent="0.25">
      <c r="A802" s="144" t="str">
        <f>IF('[1]Hoja de pedidos'!$D803&gt;0,'[1]Hoja de pedidos'!C803,"")</f>
        <v>21-0256</v>
      </c>
      <c r="B802" s="144" t="str">
        <f>IF('[1]Hoja de pedidos'!$D803&gt;0,'[1]Hoja de pedidos'!D803,"")</f>
        <v>TXSPSP028B002</v>
      </c>
      <c r="C802" s="144" t="str">
        <f>IF('[1]Hoja de pedidos'!$D803&gt;0,'[1]Hoja de pedidos'!E803,"")</f>
        <v>C.A. SUCESORA DE JOSE PUIG &amp; CIA</v>
      </c>
      <c r="D802" s="144" t="str">
        <f>IF('[1]Hoja de pedidos'!$D803&gt;0,'[1]Hoja de pedidos'!F803,"")</f>
        <v>ENVOLTORIO EXTERNO IMPRESO SODA PUIG 240g</v>
      </c>
      <c r="E802" s="144" t="str">
        <f>IF('[1]Hoja de pedidos'!$D803&gt;0,'[1]Hoja de pedidos'!G803,"")</f>
        <v>CX</v>
      </c>
      <c r="F802" s="144" t="str">
        <f>IF('[1]Hoja de pedidos'!$D803&gt;0,'[1]Hoja de pedidos'!H803,"")</f>
        <v>CORTE</v>
      </c>
    </row>
    <row r="803" spans="1:6" x14ac:dyDescent="0.25">
      <c r="A803" s="144" t="str">
        <f>IF('[1]Hoja de pedidos'!$D804&gt;0,'[1]Hoja de pedidos'!C804,"")</f>
        <v>01-2525</v>
      </c>
      <c r="B803" s="144" t="str">
        <f>IF('[1]Hoja de pedidos'!$D804&gt;0,'[1]Hoja de pedidos'!D804,"")</f>
        <v>TMTTGP199A001</v>
      </c>
      <c r="C803" s="144" t="str">
        <f>IF('[1]Hoja de pedidos'!$D804&gt;0,'[1]Hoja de pedidos'!E804,"")</f>
        <v xml:space="preserve">INDUSTRIAS DE TAPAS TAIME, C.A </v>
      </c>
      <c r="D803" s="144" t="str">
        <f>IF('[1]Hoja de pedidos'!$D804&gt;0,'[1]Hoja de pedidos'!F804,"")</f>
        <v>LINNER MTP  IMPRESO GARANTIA DE PUREZA</v>
      </c>
      <c r="E803" s="144" t="str">
        <f>IF('[1]Hoja de pedidos'!$D804&gt;0,'[1]Hoja de pedidos'!G804,"")</f>
        <v>MCL</v>
      </c>
      <c r="F803" s="144" t="str">
        <f>IF('[1]Hoja de pedidos'!$D804&gt;0,'[1]Hoja de pedidos'!H804,"")</f>
        <v>LAMINACION</v>
      </c>
    </row>
    <row r="804" spans="1:6" x14ac:dyDescent="0.25">
      <c r="A804" s="144" t="str">
        <f>IF('[1]Hoja de pedidos'!$D805&gt;0,'[1]Hoja de pedidos'!C805,"")</f>
        <v>32-006100</v>
      </c>
      <c r="B804" s="144" t="str">
        <f>IF('[1]Hoja de pedidos'!$D805&gt;0,'[1]Hoja de pedidos'!D805,"")</f>
        <v>TMARFC045A001</v>
      </c>
      <c r="C804" s="144" t="str">
        <f>IF('[1]Hoja de pedidos'!$D805&gt;0,'[1]Hoja de pedidos'!E805,"")</f>
        <v>ALFONZO RIVAS &amp; CIA, C.A.</v>
      </c>
      <c r="D804" s="144" t="str">
        <f>IF('[1]Hoja de pedidos'!$D805&gt;0,'[1]Hoja de pedidos'!F805,"")</f>
        <v xml:space="preserve">LAMINACION IMPRESA FLIPS CHOCOLATE 120 g </v>
      </c>
      <c r="E804" s="144" t="str">
        <f>IF('[1]Hoja de pedidos'!$D805&gt;0,'[1]Hoja de pedidos'!G805,"")</f>
        <v>MCL</v>
      </c>
      <c r="F804" s="144" t="str">
        <f>IF('[1]Hoja de pedidos'!$D805&gt;0,'[1]Hoja de pedidos'!H805,"")</f>
        <v>LAMINACION</v>
      </c>
    </row>
    <row r="805" spans="1:6" x14ac:dyDescent="0.25">
      <c r="A805" s="144" t="str">
        <f>IF('[1]Hoja de pedidos'!$D806&gt;0,'[1]Hoja de pedidos'!C806,"")</f>
        <v>32-006121</v>
      </c>
      <c r="B805" s="144" t="str">
        <f>IF('[1]Hoja de pedidos'!$D806&gt;0,'[1]Hoja de pedidos'!D806,"")</f>
        <v>TMARFL0380001</v>
      </c>
      <c r="C805" s="144" t="str">
        <f>IF('[1]Hoja de pedidos'!$D806&gt;0,'[1]Hoja de pedidos'!E806,"")</f>
        <v>ALFONZO RIVAS &amp; CIA, C.A.</v>
      </c>
      <c r="D805" s="144" t="str">
        <f>IF('[1]Hoja de pedidos'!$D806&gt;0,'[1]Hoja de pedidos'!F806,"")</f>
        <v>LAMINACIÓN  SIN IMPRESIÓN FLIPS 220 g</v>
      </c>
      <c r="E805" s="144" t="str">
        <f>IF('[1]Hoja de pedidos'!$D806&gt;0,'[1]Hoja de pedidos'!G806,"")</f>
        <v>MCL</v>
      </c>
      <c r="F805" s="144" t="str">
        <f>IF('[1]Hoja de pedidos'!$D806&gt;0,'[1]Hoja de pedidos'!H806,"")</f>
        <v>LAMINACION</v>
      </c>
    </row>
    <row r="806" spans="1:6" x14ac:dyDescent="0.25">
      <c r="A806" s="144" t="str">
        <f>IF('[1]Hoja de pedidos'!$D807&gt;0,'[1]Hoja de pedidos'!C807,"")</f>
        <v>21-0265</v>
      </c>
      <c r="B806" s="144" t="str">
        <f>IF('[1]Hoja de pedidos'!$D807&gt;0,'[1]Hoja de pedidos'!D807,"")</f>
        <v>TXSPEC042A001</v>
      </c>
      <c r="C806" s="144" t="str">
        <f>IF('[1]Hoja de pedidos'!$D807&gt;0,'[1]Hoja de pedidos'!E807,"")</f>
        <v>C.A. SUCESORA DE JOSE PUIG &amp; CIA</v>
      </c>
      <c r="D806" s="144" t="str">
        <f>IF('[1]Hoja de pedidos'!$D807&gt;0,'[1]Hoja de pedidos'!F807,"")</f>
        <v>LAMINACIOPN IMPRESA GALLETA ELITE CHOCOLATE 100g</v>
      </c>
      <c r="E806" s="144" t="str">
        <f>IF('[1]Hoja de pedidos'!$D807&gt;0,'[1]Hoja de pedidos'!G807,"")</f>
        <v>CX</v>
      </c>
      <c r="F806" s="144" t="str">
        <f>IF('[1]Hoja de pedidos'!$D807&gt;0,'[1]Hoja de pedidos'!H807,"")</f>
        <v>LAMINACION</v>
      </c>
    </row>
    <row r="807" spans="1:6" x14ac:dyDescent="0.25">
      <c r="A807" s="144" t="str">
        <f>IF('[1]Hoja de pedidos'!$D808&gt;0,'[1]Hoja de pedidos'!C808,"")</f>
        <v>32-006085</v>
      </c>
      <c r="B807" s="144" t="str">
        <f>IF('[1]Hoja de pedidos'!$D808&gt;0,'[1]Hoja de pedidos'!D808,"")</f>
        <v>TMTCAV137A001</v>
      </c>
      <c r="C807" s="144" t="str">
        <f>IF('[1]Hoja de pedidos'!$D808&gt;0,'[1]Hoja de pedidos'!E808,"")</f>
        <v>INVERSIONES TORREFACCION DEL CAFÉ, C.A</v>
      </c>
      <c r="D807" s="144" t="str">
        <f>IF('[1]Hoja de pedidos'!$D808&gt;0,'[1]Hoja de pedidos'!F808,"")</f>
        <v>LAMINACION IMPRESA CAFÉ AMANECER AL VACIO 250g</v>
      </c>
      <c r="E807" s="144" t="str">
        <f>IF('[1]Hoja de pedidos'!$D808&gt;0,'[1]Hoja de pedidos'!G808,"")</f>
        <v>MCL</v>
      </c>
      <c r="F807" s="144" t="str">
        <f>IF('[1]Hoja de pedidos'!$D808&gt;0,'[1]Hoja de pedidos'!H808,"")</f>
        <v>LAMINACION</v>
      </c>
    </row>
    <row r="808" spans="1:6" x14ac:dyDescent="0.25">
      <c r="A808" s="144" t="str">
        <f>IF('[1]Hoja de pedidos'!$D809&gt;0,'[1]Hoja de pedidos'!C809,"")</f>
        <v>21-0263</v>
      </c>
      <c r="B808" s="144" t="str">
        <f>IF('[1]Hoja de pedidos'!$D809&gt;0,'[1]Hoja de pedidos'!D809,"")</f>
        <v>TXSPCH042B002</v>
      </c>
      <c r="C808" s="144" t="str">
        <f>IF('[1]Hoja de pedidos'!$D809&gt;0,'[1]Hoja de pedidos'!E809,"")</f>
        <v>C.A. SUCESORA DE JOSE PUIG &amp; CIA</v>
      </c>
      <c r="D808" s="144" t="str">
        <f>IF('[1]Hoja de pedidos'!$D809&gt;0,'[1]Hoja de pedidos'!F809,"")</f>
        <v>LAMINACION IMPRESA MARILU CHOCOLATE 216g</v>
      </c>
      <c r="E808" s="144" t="str">
        <f>IF('[1]Hoja de pedidos'!$D809&gt;0,'[1]Hoja de pedidos'!G809,"")</f>
        <v>MCL</v>
      </c>
      <c r="F808" s="144" t="str">
        <f>IF('[1]Hoja de pedidos'!$D809&gt;0,'[1]Hoja de pedidos'!H809,"")</f>
        <v>LAMINACION</v>
      </c>
    </row>
    <row r="809" spans="1:6" x14ac:dyDescent="0.25">
      <c r="A809" s="144" t="str">
        <f>IF('[1]Hoja de pedidos'!$D810&gt;0,'[1]Hoja de pedidos'!C810,"")</f>
        <v>21-0262</v>
      </c>
      <c r="B809" s="144" t="str">
        <f>IF('[1]Hoja de pedidos'!$D810&gt;0,'[1]Hoja de pedidos'!D810,"")</f>
        <v>TXSPVN042B002</v>
      </c>
      <c r="C809" s="144" t="str">
        <f>IF('[1]Hoja de pedidos'!$D810&gt;0,'[1]Hoja de pedidos'!E810,"")</f>
        <v>C.A. SUCESORA DE JOSE PUIG &amp; CIA</v>
      </c>
      <c r="D809" s="144" t="str">
        <f>IF('[1]Hoja de pedidos'!$D810&gt;0,'[1]Hoja de pedidos'!F810,"")</f>
        <v>LAMINACION IMPRESA MARILU VAINILLA 216g</v>
      </c>
      <c r="E809" s="144" t="str">
        <f>IF('[1]Hoja de pedidos'!$D810&gt;0,'[1]Hoja de pedidos'!G810,"")</f>
        <v>CX</v>
      </c>
      <c r="F809" s="144" t="str">
        <f>IF('[1]Hoja de pedidos'!$D810&gt;0,'[1]Hoja de pedidos'!H810,"")</f>
        <v>LAMINACION</v>
      </c>
    </row>
    <row r="810" spans="1:6" x14ac:dyDescent="0.25">
      <c r="A810" s="144" t="str">
        <f>IF('[1]Hoja de pedidos'!$D811&gt;0,'[1]Hoja de pedidos'!C811,"")</f>
        <v>32-006096</v>
      </c>
      <c r="B810" s="144" t="str">
        <f>IF('[1]Hoja de pedidos'!$D811&gt;0,'[1]Hoja de pedidos'!D811,"")</f>
        <v>TXABFA065B001</v>
      </c>
      <c r="C810" s="144" t="str">
        <f>IF('[1]Hoja de pedidos'!$D811&gt;0,'[1]Hoja de pedidos'!E811,"")</f>
        <v>ALIMENTOS BOTALON, C.A.</v>
      </c>
      <c r="D810" s="144" t="str">
        <f>IF('[1]Hoja de pedidos'!$D811&gt;0,'[1]Hoja de pedidos'!F811,"")</f>
        <v>LAMINACION IMPRESA CAFE MOLIDO GOURMET FLOR DE ARAUCA 250g</v>
      </c>
      <c r="E810" s="144" t="str">
        <f>IF('[1]Hoja de pedidos'!$D811&gt;0,'[1]Hoja de pedidos'!G811,"")</f>
        <v>CX</v>
      </c>
      <c r="F810" s="144" t="str">
        <f>IF('[1]Hoja de pedidos'!$D811&gt;0,'[1]Hoja de pedidos'!H811,"")</f>
        <v>LAMINACION</v>
      </c>
    </row>
    <row r="811" spans="1:6" x14ac:dyDescent="0.25">
      <c r="A811" s="144" t="str">
        <f>IF('[1]Hoja de pedidos'!$D812&gt;0,'[1]Hoja de pedidos'!C812,"")</f>
        <v>32-006135</v>
      </c>
      <c r="B811" s="144" t="str">
        <f>IF('[1]Hoja de pedidos'!$D812&gt;0,'[1]Hoja de pedidos'!D812,"")</f>
        <v>TMFFLU2400001</v>
      </c>
      <c r="C811" s="144" t="str">
        <f>IF('[1]Hoja de pedidos'!$D812&gt;0,'[1]Hoja de pedidos'!E812,"")</f>
        <v>FABRICA FESTA S.A.</v>
      </c>
      <c r="D811" s="144" t="str">
        <f>IF('[1]Hoja de pedidos'!$D812&gt;0,'[1]Hoja de pedidos'!F812,"")</f>
        <v>LAMINACION LINER INDUCCION UNIVERSAL SIN IMPRESIÓN</v>
      </c>
      <c r="E811" s="144" t="str">
        <f>IF('[1]Hoja de pedidos'!$D812&gt;0,'[1]Hoja de pedidos'!G812,"")</f>
        <v>MCL</v>
      </c>
      <c r="F811" s="144" t="str">
        <f>IF('[1]Hoja de pedidos'!$D812&gt;0,'[1]Hoja de pedidos'!H812,"")</f>
        <v>CORTE</v>
      </c>
    </row>
    <row r="812" spans="1:6" x14ac:dyDescent="0.25">
      <c r="A812" s="144" t="str">
        <f>IF('[1]Hoja de pedidos'!$D813&gt;0,'[1]Hoja de pedidos'!C813,"")</f>
        <v>32-006146</v>
      </c>
      <c r="B812" s="144" t="str">
        <f>IF('[1]Hoja de pedidos'!$D813&gt;0,'[1]Hoja de pedidos'!D813,"")</f>
        <v>TMFFLU2400001</v>
      </c>
      <c r="C812" s="144" t="str">
        <f>IF('[1]Hoja de pedidos'!$D813&gt;0,'[1]Hoja de pedidos'!E813,"")</f>
        <v>FABRICA FESTA S.A.</v>
      </c>
      <c r="D812" s="144" t="str">
        <f>IF('[1]Hoja de pedidos'!$D813&gt;0,'[1]Hoja de pedidos'!F813,"")</f>
        <v>LAMINACION LINER INDUCCION UNIVERSAL SIN IMPRESIÓN</v>
      </c>
      <c r="E812" s="144" t="str">
        <f>IF('[1]Hoja de pedidos'!$D813&gt;0,'[1]Hoja de pedidos'!G813,"")</f>
        <v>MCL</v>
      </c>
      <c r="F812" s="144" t="str">
        <f>IF('[1]Hoja de pedidos'!$D813&gt;0,'[1]Hoja de pedidos'!H813,"")</f>
        <v>CORTE</v>
      </c>
    </row>
    <row r="813" spans="1:6" x14ac:dyDescent="0.25">
      <c r="A813" s="144" t="str">
        <f>IF('[1]Hoja de pedidos'!$D814&gt;0,'[1]Hoja de pedidos'!C814,"")</f>
        <v>01-2529</v>
      </c>
      <c r="B813" s="144" t="str">
        <f>IF('[1]Hoja de pedidos'!$D814&gt;0,'[1]Hoja de pedidos'!D814,"")</f>
        <v>TMSCFD111A001</v>
      </c>
      <c r="C813" s="144" t="str">
        <f>IF('[1]Hoja de pedidos'!$D814&gt;0,'[1]Hoja de pedidos'!E814,"")</f>
        <v>SERVICIOS INDUTRIALES SERGEIN CHAPARRO</v>
      </c>
      <c r="D813" s="144" t="str">
        <f>IF('[1]Hoja de pedidos'!$D814&gt;0,'[1]Hoja de pedidos'!F814,"")</f>
        <v>LAMINACION IMPRESA FONDO DORADO</v>
      </c>
      <c r="E813" s="144" t="str">
        <f>IF('[1]Hoja de pedidos'!$D814&gt;0,'[1]Hoja de pedidos'!G814,"")</f>
        <v>MCL</v>
      </c>
      <c r="F813" s="144" t="str">
        <f>IF('[1]Hoja de pedidos'!$D814&gt;0,'[1]Hoja de pedidos'!H814,"")</f>
        <v>CORTE</v>
      </c>
    </row>
    <row r="814" spans="1:6" x14ac:dyDescent="0.25">
      <c r="A814" s="144" t="str">
        <f>IF('[1]Hoja de pedidos'!$D815&gt;0,'[1]Hoja de pedidos'!C815,"")</f>
        <v>01-2530</v>
      </c>
      <c r="B814" s="144" t="str">
        <f>IF('[1]Hoja de pedidos'!$D815&gt;0,'[1]Hoja de pedidos'!D815,"")</f>
        <v>TMSCFP1100001</v>
      </c>
      <c r="C814" s="144" t="str">
        <f>IF('[1]Hoja de pedidos'!$D815&gt;0,'[1]Hoja de pedidos'!E815,"")</f>
        <v>SERVICIOS INDUTRIALES SERGEIN CHAPARRO</v>
      </c>
      <c r="D814" s="144" t="str">
        <f>IF('[1]Hoja de pedidos'!$D815&gt;0,'[1]Hoja de pedidos'!F815,"")</f>
        <v>LAMINACION FONDO PLATA SIN IMPRESIÓN</v>
      </c>
      <c r="E814" s="144" t="str">
        <f>IF('[1]Hoja de pedidos'!$D815&gt;0,'[1]Hoja de pedidos'!G815,"")</f>
        <v>MCL</v>
      </c>
      <c r="F814" s="144" t="str">
        <f>IF('[1]Hoja de pedidos'!$D815&gt;0,'[1]Hoja de pedidos'!H815,"")</f>
        <v>CORTE</v>
      </c>
    </row>
    <row r="815" spans="1:6" x14ac:dyDescent="0.25">
      <c r="A815" s="144" t="str">
        <f>IF('[1]Hoja de pedidos'!$D816&gt;0,'[1]Hoja de pedidos'!C816,"")</f>
        <v>21-0257</v>
      </c>
      <c r="B815" s="144" t="str">
        <f>IF('[1]Hoja de pedidos'!$D816&gt;0,'[1]Hoja de pedidos'!D816,"")</f>
        <v>TXSPSP024B002</v>
      </c>
      <c r="C815" s="144" t="str">
        <f>IF('[1]Hoja de pedidos'!$D816&gt;0,'[1]Hoja de pedidos'!E816,"")</f>
        <v>C.A. SUCESORA DE JOSE PUIG &amp; CIA</v>
      </c>
      <c r="D815" s="144" t="str">
        <f>IF('[1]Hoja de pedidos'!$D816&gt;0,'[1]Hoja de pedidos'!F816,"")</f>
        <v>ENVOLTORIO INTERNO IMPRESO SODA PUIG 24g</v>
      </c>
      <c r="E815" s="144" t="str">
        <f>IF('[1]Hoja de pedidos'!$D816&gt;0,'[1]Hoja de pedidos'!G816,"")</f>
        <v>CX</v>
      </c>
      <c r="F815" s="144" t="str">
        <f>IF('[1]Hoja de pedidos'!$D816&gt;0,'[1]Hoja de pedidos'!H816,"")</f>
        <v>CORTE</v>
      </c>
    </row>
    <row r="816" spans="1:6" x14ac:dyDescent="0.25">
      <c r="A816" s="144" t="str">
        <f>IF('[1]Hoja de pedidos'!$D817&gt;0,'[1]Hoja de pedidos'!C817,"")</f>
        <v>21-0258</v>
      </c>
      <c r="B816" s="144" t="str">
        <f>IF('[1]Hoja de pedidos'!$D817&gt;0,'[1]Hoja de pedidos'!D817,"")</f>
        <v>TXSPSS024B001</v>
      </c>
      <c r="C816" s="144" t="str">
        <f>IF('[1]Hoja de pedidos'!$D817&gt;0,'[1]Hoja de pedidos'!E817,"")</f>
        <v>C.A. SUCESORA DE JOSE PUIG &amp; CIA</v>
      </c>
      <c r="D816" s="144" t="str">
        <f>IF('[1]Hoja de pedidos'!$D817&gt;0,'[1]Hoja de pedidos'!F817,"")</f>
        <v>ENVOLTORIO INTERNO IMPRESO SODA EL SOL 24g</v>
      </c>
      <c r="E816" s="144" t="str">
        <f>IF('[1]Hoja de pedidos'!$D817&gt;0,'[1]Hoja de pedidos'!G817,"")</f>
        <v>CX</v>
      </c>
      <c r="F816" s="144" t="str">
        <f>IF('[1]Hoja de pedidos'!$D817&gt;0,'[1]Hoja de pedidos'!H817,"")</f>
        <v>CORTE</v>
      </c>
    </row>
    <row r="817" spans="1:6" x14ac:dyDescent="0.25">
      <c r="A817" s="144" t="str">
        <f>IF('[1]Hoja de pedidos'!$D818&gt;0,'[1]Hoja de pedidos'!C818,"")</f>
        <v>01-2513</v>
      </c>
      <c r="B817" s="144" t="str">
        <f>IF('[1]Hoja de pedidos'!$D818&gt;0,'[1]Hoja de pedidos'!D818,"")</f>
        <v>TXPARO040A001</v>
      </c>
      <c r="C817" s="144" t="str">
        <f>IF('[1]Hoja de pedidos'!$D818&gt;0,'[1]Hoja de pedidos'!E818,"")</f>
        <v>PEPSICO ALIMENTOS, S.C.A.</v>
      </c>
      <c r="D817" s="144" t="str">
        <f>IF('[1]Hoja de pedidos'!$D818&gt;0,'[1]Hoja de pedidos'!F818,"")</f>
        <v>LAMINACION IMPRESA RUFFLES ORIGINAL 125g</v>
      </c>
      <c r="E817" s="144" t="str">
        <f>IF('[1]Hoja de pedidos'!$D818&gt;0,'[1]Hoja de pedidos'!G818,"")</f>
        <v>CX</v>
      </c>
      <c r="F817" s="144" t="str">
        <f>IF('[1]Hoja de pedidos'!$D818&gt;0,'[1]Hoja de pedidos'!H818,"")</f>
        <v>LAMINACION</v>
      </c>
    </row>
    <row r="818" spans="1:6" x14ac:dyDescent="0.25">
      <c r="A818" s="144" t="str">
        <f>IF('[1]Hoja de pedidos'!$D819&gt;0,'[1]Hoja de pedidos'!C819,"")</f>
        <v>01-2516</v>
      </c>
      <c r="B818" s="144" t="str">
        <f>IF('[1]Hoja de pedidos'!$D819&gt;0,'[1]Hoja de pedidos'!D819,"")</f>
        <v>TXPAPS031A001</v>
      </c>
      <c r="C818" s="144" t="str">
        <f>IF('[1]Hoja de pedidos'!$D819&gt;0,'[1]Hoja de pedidos'!E819,"")</f>
        <v>PEPSICO ALIMENTOS, S.C.A.</v>
      </c>
      <c r="D818" s="144" t="str">
        <f>IF('[1]Hoja de pedidos'!$D819&gt;0,'[1]Hoja de pedidos'!F819,"")</f>
        <v>LAMINACIÓN IMPRESA PEPITO ORIGINAL (SIN VITAMINA) 25g</v>
      </c>
      <c r="E818" s="144" t="str">
        <f>IF('[1]Hoja de pedidos'!$D819&gt;0,'[1]Hoja de pedidos'!G819,"")</f>
        <v>CX</v>
      </c>
      <c r="F818" s="144" t="str">
        <f>IF('[1]Hoja de pedidos'!$D819&gt;0,'[1]Hoja de pedidos'!H819,"")</f>
        <v>LAMINACION</v>
      </c>
    </row>
    <row r="819" spans="1:6" x14ac:dyDescent="0.25">
      <c r="A819" s="144" t="str">
        <f>IF('[1]Hoja de pedidos'!$D820&gt;0,'[1]Hoja de pedidos'!C820,"")</f>
        <v>32-006129</v>
      </c>
      <c r="B819" s="144" t="str">
        <f>IF('[1]Hoja de pedidos'!$D820&gt;0,'[1]Hoja de pedidos'!D820,"")</f>
        <v>TMAJGU087A001</v>
      </c>
      <c r="C819" s="144" t="str">
        <f>IF('[1]Hoja de pedidos'!$D820&gt;0,'[1]Hoja de pedidos'!E820,"")</f>
        <v>ALIMENTOS DEL JARDIN C.A.</v>
      </c>
      <c r="D819" s="144" t="str">
        <f>IF('[1]Hoja de pedidos'!$D820&gt;0,'[1]Hoja de pedidos'!F820,"")</f>
        <v>LAMINACION IMPRESA FRUXI GELATINA UVA 40g</v>
      </c>
      <c r="E819" s="144" t="str">
        <f>IF('[1]Hoja de pedidos'!$D820&gt;0,'[1]Hoja de pedidos'!G820,"")</f>
        <v>MCL</v>
      </c>
      <c r="F819" s="144" t="str">
        <f>IF('[1]Hoja de pedidos'!$D820&gt;0,'[1]Hoja de pedidos'!H820,"")</f>
        <v>LAMINACION</v>
      </c>
    </row>
    <row r="820" spans="1:6" x14ac:dyDescent="0.25">
      <c r="A820" s="144" t="str">
        <f>IF('[1]Hoja de pedidos'!$D821&gt;0,'[1]Hoja de pedidos'!C821,"")</f>
        <v>32-006130</v>
      </c>
      <c r="B820" s="144" t="str">
        <f>IF('[1]Hoja de pedidos'!$D821&gt;0,'[1]Hoja de pedidos'!D821,"")</f>
        <v>TMAJGP087A001</v>
      </c>
      <c r="C820" s="144" t="str">
        <f>IF('[1]Hoja de pedidos'!$D821&gt;0,'[1]Hoja de pedidos'!E821,"")</f>
        <v>ALIMENTOS DEL JARDIN C.A.</v>
      </c>
      <c r="D820" s="144" t="str">
        <f>IF('[1]Hoja de pedidos'!$D821&gt;0,'[1]Hoja de pedidos'!F821,"")</f>
        <v>LAMINACION IMPRESA FRUXI GELATINA PIÑA 40g</v>
      </c>
      <c r="E820" s="144" t="str">
        <f>IF('[1]Hoja de pedidos'!$D821&gt;0,'[1]Hoja de pedidos'!G821,"")</f>
        <v>MCL</v>
      </c>
      <c r="F820" s="144" t="str">
        <f>IF('[1]Hoja de pedidos'!$D821&gt;0,'[1]Hoja de pedidos'!H821,"")</f>
        <v>LAMINACION</v>
      </c>
    </row>
    <row r="821" spans="1:6" x14ac:dyDescent="0.25">
      <c r="A821" s="144" t="str">
        <f>IF('[1]Hoja de pedidos'!$D822&gt;0,'[1]Hoja de pedidos'!C822,"")</f>
        <v>32-006128</v>
      </c>
      <c r="B821" s="144" t="str">
        <f>IF('[1]Hoja de pedidos'!$D822&gt;0,'[1]Hoja de pedidos'!D822,"")</f>
        <v>TMAJGS087A001</v>
      </c>
      <c r="C821" s="144" t="str">
        <f>IF('[1]Hoja de pedidos'!$D822&gt;0,'[1]Hoja de pedidos'!E822,"")</f>
        <v>ALIMENTOS DEL JARDIN C.A.</v>
      </c>
      <c r="D821" s="144" t="str">
        <f>IF('[1]Hoja de pedidos'!$D822&gt;0,'[1]Hoja de pedidos'!F822,"")</f>
        <v>LAMINACION IMPRESA FRUXI GELATINA FRESA 40g</v>
      </c>
      <c r="E821" s="144" t="str">
        <f>IF('[1]Hoja de pedidos'!$D822&gt;0,'[1]Hoja de pedidos'!G822,"")</f>
        <v>MCL</v>
      </c>
      <c r="F821" s="144" t="str">
        <f>IF('[1]Hoja de pedidos'!$D822&gt;0,'[1]Hoja de pedidos'!H822,"")</f>
        <v>LAMINACION</v>
      </c>
    </row>
    <row r="822" spans="1:6" x14ac:dyDescent="0.25">
      <c r="A822" s="144" t="str">
        <f>IF('[1]Hoja de pedidos'!$D823&gt;0,'[1]Hoja de pedidos'!C823,"")</f>
        <v>01-2515</v>
      </c>
      <c r="B822" s="144" t="str">
        <f>IF('[1]Hoja de pedidos'!$D823&gt;0,'[1]Hoja de pedidos'!D823,"")</f>
        <v>TXPAJS040C001</v>
      </c>
      <c r="C822" s="144" t="str">
        <f>IF('[1]Hoja de pedidos'!$D823&gt;0,'[1]Hoja de pedidos'!E823,"")</f>
        <v>PEPSICO ALIMENTOS, S.C.A.</v>
      </c>
      <c r="D822" s="144" t="str">
        <f>IF('[1]Hoja de pedidos'!$D823&gt;0,'[1]Hoja de pedidos'!F823,"")</f>
        <v>LAMINACION IMPRESA PAPAS JACKS SAL 80g</v>
      </c>
      <c r="E822" s="144" t="str">
        <f>IF('[1]Hoja de pedidos'!$D823&gt;0,'[1]Hoja de pedidos'!G823,"")</f>
        <v>CX</v>
      </c>
      <c r="F822" s="144" t="str">
        <f>IF('[1]Hoja de pedidos'!$D823&gt;0,'[1]Hoja de pedidos'!H823,"")</f>
        <v>LAMINACION</v>
      </c>
    </row>
    <row r="823" spans="1:6" x14ac:dyDescent="0.25">
      <c r="A823" s="144" t="str">
        <f>IF('[1]Hoja de pedidos'!$D824&gt;0,'[1]Hoja de pedidos'!C824,"")</f>
        <v>32-006131</v>
      </c>
      <c r="B823" s="144" t="str">
        <f>IF('[1]Hoja de pedidos'!$D824&gt;0,'[1]Hoja de pedidos'!D824,"")</f>
        <v>TMAJGF087A001</v>
      </c>
      <c r="C823" s="144" t="str">
        <f>IF('[1]Hoja de pedidos'!$D824&gt;0,'[1]Hoja de pedidos'!E824,"")</f>
        <v>ALIMENTOS DEL JARDIN C.A.</v>
      </c>
      <c r="D823" s="144" t="str">
        <f>IF('[1]Hoja de pedidos'!$D824&gt;0,'[1]Hoja de pedidos'!F824,"")</f>
        <v>LAMINACION IMPRESA FRUXI GELATINA FRAMBUESA 40g</v>
      </c>
      <c r="E823" s="144" t="str">
        <f>IF('[1]Hoja de pedidos'!$D824&gt;0,'[1]Hoja de pedidos'!G824,"")</f>
        <v>MCL</v>
      </c>
      <c r="F823" s="144" t="str">
        <f>IF('[1]Hoja de pedidos'!$D824&gt;0,'[1]Hoja de pedidos'!H824,"")</f>
        <v>LAMINACION</v>
      </c>
    </row>
    <row r="824" spans="1:6" x14ac:dyDescent="0.25">
      <c r="A824" s="144" t="str">
        <f>IF('[1]Hoja de pedidos'!$D825&gt;0,'[1]Hoja de pedidos'!C825,"")</f>
        <v>21-0261</v>
      </c>
      <c r="B824" s="144" t="str">
        <f>IF('[1]Hoja de pedidos'!$D825&gt;0,'[1]Hoja de pedidos'!D825,"")</f>
        <v>TXSPQK048A001</v>
      </c>
      <c r="C824" s="144" t="str">
        <f>IF('[1]Hoja de pedidos'!$D825&gt;0,'[1]Hoja de pedidos'!E825,"")</f>
        <v>C.A. SUCESORA DE JOSE PUIG &amp; CIA</v>
      </c>
      <c r="D824" s="144" t="str">
        <f>IF('[1]Hoja de pedidos'!$D825&gt;0,'[1]Hoja de pedidos'!F825,"")</f>
        <v xml:space="preserve">LAMINACION IMPRESA Q-KISS 200 g </v>
      </c>
      <c r="E824" s="144" t="str">
        <f>IF('[1]Hoja de pedidos'!$D825&gt;0,'[1]Hoja de pedidos'!G825,"")</f>
        <v>CX</v>
      </c>
      <c r="F824" s="144" t="str">
        <f>IF('[1]Hoja de pedidos'!$D825&gt;0,'[1]Hoja de pedidos'!H825,"")</f>
        <v>LAMINACION</v>
      </c>
    </row>
    <row r="825" spans="1:6" x14ac:dyDescent="0.25">
      <c r="A825" s="144" t="str">
        <f>IF('[1]Hoja de pedidos'!$D826&gt;0,'[1]Hoja de pedidos'!C826,"")</f>
        <v>21-0251</v>
      </c>
      <c r="B825" s="144" t="str">
        <f>IF('[1]Hoja de pedidos'!$D826&gt;0,'[1]Hoja de pedidos'!D826,"")</f>
        <v>TXSPDM039A001</v>
      </c>
      <c r="C825" s="144" t="str">
        <f>IF('[1]Hoja de pedidos'!$D826&gt;0,'[1]Hoja de pedidos'!E826,"")</f>
        <v>C.A. SUCESORA DE JOSE PUIG &amp; CIA</v>
      </c>
      <c r="D825" s="144" t="str">
        <f>IF('[1]Hoja de pedidos'!$D826&gt;0,'[1]Hoja de pedidos'!F826,"")</f>
        <v>LAMINACIÓN IMPRESA DELICIAS MARIA CHOCOLATE 136 g.</v>
      </c>
      <c r="E825" s="144" t="str">
        <f>IF('[1]Hoja de pedidos'!$D826&gt;0,'[1]Hoja de pedidos'!G826,"")</f>
        <v>CX</v>
      </c>
      <c r="F825" s="144" t="str">
        <f>IF('[1]Hoja de pedidos'!$D826&gt;0,'[1]Hoja de pedidos'!H826,"")</f>
        <v>LAMINACION</v>
      </c>
    </row>
    <row r="826" spans="1:6" x14ac:dyDescent="0.25">
      <c r="A826" s="144" t="str">
        <f>IF('[1]Hoja de pedidos'!$D827&gt;0,'[1]Hoja de pedidos'!C827,"")</f>
        <v>21-0250</v>
      </c>
      <c r="B826" s="144" t="str">
        <f>IF('[1]Hoja de pedidos'!$D827&gt;0,'[1]Hoja de pedidos'!D827,"")</f>
        <v xml:space="preserve">TXSPDM039B002 </v>
      </c>
      <c r="C826" s="144" t="str">
        <f>IF('[1]Hoja de pedidos'!$D827&gt;0,'[1]Hoja de pedidos'!E827,"")</f>
        <v>C.A. SUCESORA DE JOSE PUIG &amp; CIA</v>
      </c>
      <c r="D826" s="144" t="str">
        <f>IF('[1]Hoja de pedidos'!$D827&gt;0,'[1]Hoja de pedidos'!F827,"")</f>
        <v>LAMINACIÓN IMPRESA DELICIAS MARIA CHOCOLATE 34 g.</v>
      </c>
      <c r="E826" s="144" t="str">
        <f>IF('[1]Hoja de pedidos'!$D827&gt;0,'[1]Hoja de pedidos'!G827,"")</f>
        <v>CX</v>
      </c>
      <c r="F826" s="144" t="str">
        <f>IF('[1]Hoja de pedidos'!$D827&gt;0,'[1]Hoja de pedidos'!H827,"")</f>
        <v>LAMINACION</v>
      </c>
    </row>
    <row r="827" spans="1:6" x14ac:dyDescent="0.25">
      <c r="A827" s="144" t="str">
        <f>IF('[1]Hoja de pedidos'!$D828&gt;0,'[1]Hoja de pedidos'!C828,"")</f>
        <v>32-006147</v>
      </c>
      <c r="B827" s="144" t="str">
        <f>IF('[1]Hoja de pedidos'!$D828&gt;0,'[1]Hoja de pedidos'!D828,"")</f>
        <v>TMTTGP199A001</v>
      </c>
      <c r="C827" s="144" t="str">
        <f>IF('[1]Hoja de pedidos'!$D828&gt;0,'[1]Hoja de pedidos'!E828,"")</f>
        <v xml:space="preserve">INDUSTRIAS DE TAPAS TAIME, C.A </v>
      </c>
      <c r="D827" s="144" t="str">
        <f>IF('[1]Hoja de pedidos'!$D828&gt;0,'[1]Hoja de pedidos'!F828,"")</f>
        <v>LINNER MTP  IMPRESO GARANTIA DE PUREZA</v>
      </c>
      <c r="E827" s="144" t="str">
        <f>IF('[1]Hoja de pedidos'!$D828&gt;0,'[1]Hoja de pedidos'!G828,"")</f>
        <v>MCL</v>
      </c>
      <c r="F827" s="144" t="str">
        <f>IF('[1]Hoja de pedidos'!$D828&gt;0,'[1]Hoja de pedidos'!H828,"")</f>
        <v>LAMINACION</v>
      </c>
    </row>
    <row r="828" spans="1:6" x14ac:dyDescent="0.25">
      <c r="A828" s="144" t="str">
        <f>IF('[1]Hoja de pedidos'!$D829&gt;0,'[1]Hoja de pedidos'!C829,"")</f>
        <v>01-2517</v>
      </c>
      <c r="B828" s="144" t="str">
        <f>IF('[1]Hoja de pedidos'!$D829&gt;0,'[1]Hoja de pedidos'!D829,"")</f>
        <v>TXPADQ045B002</v>
      </c>
      <c r="C828" s="144" t="str">
        <f>IF('[1]Hoja de pedidos'!$D829&gt;0,'[1]Hoja de pedidos'!E829,"")</f>
        <v>PEPSICO ALIMENTOS, S.C.A.</v>
      </c>
      <c r="D828" s="144" t="str">
        <f>IF('[1]Hoja de pedidos'!$D829&gt;0,'[1]Hoja de pedidos'!F829,"")</f>
        <v xml:space="preserve">LAMINACIÓN IMPRESA DORITOS MEGA QUESO XXL 420 g  </v>
      </c>
      <c r="E828" s="144" t="str">
        <f>IF('[1]Hoja de pedidos'!$D829&gt;0,'[1]Hoja de pedidos'!G829,"")</f>
        <v>CX</v>
      </c>
      <c r="F828" s="144" t="str">
        <f>IF('[1]Hoja de pedidos'!$D829&gt;0,'[1]Hoja de pedidos'!H829,"")</f>
        <v>LAMINACION</v>
      </c>
    </row>
    <row r="829" spans="1:6" x14ac:dyDescent="0.25">
      <c r="A829" s="144" t="str">
        <f>IF('[1]Hoja de pedidos'!$D830&gt;0,'[1]Hoja de pedidos'!C830,"")</f>
        <v>32-005140</v>
      </c>
      <c r="B829" s="144" t="str">
        <f>IF('[1]Hoja de pedidos'!$D830&gt;0,'[1]Hoja de pedidos'!D830,"")</f>
        <v>TMARMZ044B001</v>
      </c>
      <c r="C829" s="144" t="str">
        <f>IF('[1]Hoja de pedidos'!$D830&gt;0,'[1]Hoja de pedidos'!E830,"")</f>
        <v>ALFONZO RIVAS &amp; CIA, C.A.</v>
      </c>
      <c r="D829" s="144" t="str">
        <f>IF('[1]Hoja de pedidos'!$D830&gt;0,'[1]Hoja de pedidos'!F830,"")</f>
        <v>LAMINACION IMPRESA MAIZINA 400g</v>
      </c>
      <c r="E829" s="144" t="str">
        <f>IF('[1]Hoja de pedidos'!$D830&gt;0,'[1]Hoja de pedidos'!G830,"")</f>
        <v>MCL</v>
      </c>
      <c r="F829" s="144" t="str">
        <f>IF('[1]Hoja de pedidos'!$D830&gt;0,'[1]Hoja de pedidos'!H830,"")</f>
        <v>LAMINACION</v>
      </c>
    </row>
    <row r="830" spans="1:6" x14ac:dyDescent="0.25">
      <c r="A830" s="144" t="str">
        <f>IF('[1]Hoja de pedidos'!$D831&gt;0,'[1]Hoja de pedidos'!C831,"")</f>
        <v>32-006141</v>
      </c>
      <c r="B830" s="144" t="str">
        <f>IF('[1]Hoja de pedidos'!$D831&gt;0,'[1]Hoja de pedidos'!D831,"")</f>
        <v>TMARMZ044A001</v>
      </c>
      <c r="C830" s="144" t="str">
        <f>IF('[1]Hoja de pedidos'!$D831&gt;0,'[1]Hoja de pedidos'!E831,"")</f>
        <v>ALFONZO RIVAS &amp; CIA, C.A.</v>
      </c>
      <c r="D830" s="144" t="str">
        <f>IF('[1]Hoja de pedidos'!$D831&gt;0,'[1]Hoja de pedidos'!F831,"")</f>
        <v>LAMINACION IMPRESA MAIZINA 90 g</v>
      </c>
      <c r="E830" s="144" t="str">
        <f>IF('[1]Hoja de pedidos'!$D831&gt;0,'[1]Hoja de pedidos'!G831,"")</f>
        <v>MCL</v>
      </c>
      <c r="F830" s="144" t="str">
        <f>IF('[1]Hoja de pedidos'!$D831&gt;0,'[1]Hoja de pedidos'!H831,"")</f>
        <v>LAMINACION</v>
      </c>
    </row>
    <row r="831" spans="1:6" x14ac:dyDescent="0.25">
      <c r="A831" s="144" t="str">
        <f>IF('[1]Hoja de pedidos'!$D832&gt;0,'[1]Hoja de pedidos'!C832,"")</f>
        <v>32-006139</v>
      </c>
      <c r="B831" s="144" t="str">
        <f>IF('[1]Hoja de pedidos'!$D832&gt;0,'[1]Hoja de pedidos'!D832,"")</f>
        <v>TMARMZ044D001</v>
      </c>
      <c r="C831" s="144" t="str">
        <f>IF('[1]Hoja de pedidos'!$D832&gt;0,'[1]Hoja de pedidos'!E832,"")</f>
        <v>ALFONZO RIVAS &amp; CIA, C.A.</v>
      </c>
      <c r="D831" s="144" t="str">
        <f>IF('[1]Hoja de pedidos'!$D832&gt;0,'[1]Hoja de pedidos'!F832,"")</f>
        <v>LAMINACION IMPRESA MAIZINA 200g</v>
      </c>
      <c r="E831" s="144" t="str">
        <f>IF('[1]Hoja de pedidos'!$D832&gt;0,'[1]Hoja de pedidos'!G832,"")</f>
        <v>MCL</v>
      </c>
      <c r="F831" s="144" t="str">
        <f>IF('[1]Hoja de pedidos'!$D832&gt;0,'[1]Hoja de pedidos'!H832,"")</f>
        <v>LAMINACION</v>
      </c>
    </row>
    <row r="832" spans="1:6" x14ac:dyDescent="0.25">
      <c r="A832" s="144" t="str">
        <f>IF('[1]Hoja de pedidos'!$D833&gt;0,'[1]Hoja de pedidos'!C833,"")</f>
        <v>01-2512</v>
      </c>
      <c r="B832" s="144" t="str">
        <f>IF('[1]Hoja de pedidos'!$D833&gt;0,'[1]Hoja de pedidos'!D833,"")</f>
        <v>TXPACT040B002</v>
      </c>
      <c r="C832" s="144" t="str">
        <f>IF('[1]Hoja de pedidos'!$D833&gt;0,'[1]Hoja de pedidos'!E833,"")</f>
        <v>PEPSICO ALIMENTOS, S.C.A.</v>
      </c>
      <c r="D832" s="144" t="str">
        <f>IF('[1]Hoja de pedidos'!$D833&gt;0,'[1]Hoja de pedidos'!F833,"")</f>
        <v>LAMINACION IMPRESA CHEESE TRIS 54g</v>
      </c>
      <c r="E832" s="144" t="str">
        <f>IF('[1]Hoja de pedidos'!$D833&gt;0,'[1]Hoja de pedidos'!G833,"")</f>
        <v>CX</v>
      </c>
      <c r="F832" s="144" t="str">
        <f>IF('[1]Hoja de pedidos'!$D833&gt;0,'[1]Hoja de pedidos'!H833,"")</f>
        <v>LAMINACION</v>
      </c>
    </row>
    <row r="833" spans="1:6" x14ac:dyDescent="0.25">
      <c r="A833" s="144" t="str">
        <f>IF('[1]Hoja de pedidos'!$D834&gt;0,'[1]Hoja de pedidos'!C834,"")</f>
        <v>01-2537</v>
      </c>
      <c r="B833" s="144" t="str">
        <f>IF('[1]Hoja de pedidos'!$D834&gt;0,'[1]Hoja de pedidos'!D834,"")</f>
        <v>TMGCET0270001</v>
      </c>
      <c r="C833" s="144" t="str">
        <f>IF('[1]Hoja de pedidos'!$D834&gt;0,'[1]Hoja de pedidos'!E834,"")</f>
        <v>GENIA CARE, C.A.</v>
      </c>
      <c r="D833" s="144" t="str">
        <f>IF('[1]Hoja de pedidos'!$D834&gt;0,'[1]Hoja de pedidos'!F834,"")</f>
        <v>ENVOLTORIO SIN IMPRESIÓN TRANSPARENTE</v>
      </c>
      <c r="E833" s="144" t="str">
        <f>IF('[1]Hoja de pedidos'!$D834&gt;0,'[1]Hoja de pedidos'!G834,"")</f>
        <v>MCL</v>
      </c>
      <c r="F833" s="144" t="str">
        <f>IF('[1]Hoja de pedidos'!$D834&gt;0,'[1]Hoja de pedidos'!H834,"")</f>
        <v>CORTE</v>
      </c>
    </row>
    <row r="834" spans="1:6" x14ac:dyDescent="0.25">
      <c r="A834" s="144" t="str">
        <f>IF('[1]Hoja de pedidos'!$D835&gt;0,'[1]Hoja de pedidos'!C835,"")</f>
        <v>32-006127</v>
      </c>
      <c r="B834" s="144" t="str">
        <f>IF('[1]Hoja de pedidos'!$D835&gt;0,'[1]Hoja de pedidos'!D835,"")</f>
        <v>TMLFSM094A001</v>
      </c>
      <c r="C834" s="144" t="str">
        <f>IF('[1]Hoja de pedidos'!$D835&gt;0,'[1]Hoja de pedidos'!E835,"")</f>
        <v>LABORATORIOS FISA, C.A.</v>
      </c>
      <c r="D834" s="144" t="str">
        <f>IF('[1]Hoja de pedidos'!$D835&gt;0,'[1]Hoja de pedidos'!F835,"")</f>
        <v>LAMNACION IMPRESA CHAMPÚ DRENECABELLO SECO MALTRATADO 10 cm³.</v>
      </c>
      <c r="E834" s="144" t="str">
        <f>IF('[1]Hoja de pedidos'!$D835&gt;0,'[1]Hoja de pedidos'!G835,"")</f>
        <v>MCL</v>
      </c>
      <c r="F834" s="144" t="str">
        <f>IF('[1]Hoja de pedidos'!$D835&gt;0,'[1]Hoja de pedidos'!H835,"")</f>
        <v>LAMINACION</v>
      </c>
    </row>
    <row r="835" spans="1:6" x14ac:dyDescent="0.25">
      <c r="A835" s="144" t="str">
        <f>IF('[1]Hoja de pedidos'!$D836&gt;0,'[1]Hoja de pedidos'!C836,"")</f>
        <v>01-2536</v>
      </c>
      <c r="B835" s="144" t="str">
        <f>IF('[1]Hoja de pedidos'!$D836&gt;0,'[1]Hoja de pedidos'!D836,"")</f>
        <v>TMSSAL1190001</v>
      </c>
      <c r="C835" s="144" t="str">
        <f>IF('[1]Hoja de pedidos'!$D836&gt;0,'[1]Hoja de pedidos'!E836,"")</f>
        <v>ETIQUETAS SOL SIL C.A</v>
      </c>
      <c r="D835" s="144" t="str">
        <f>IF('[1]Hoja de pedidos'!$D836&gt;0,'[1]Hoja de pedidos'!F836,"")</f>
        <v>ALUMINIO LAMINADO SIN IMPRESIÓN</v>
      </c>
      <c r="E835" s="144" t="str">
        <f>IF('[1]Hoja de pedidos'!$D836&gt;0,'[1]Hoja de pedidos'!G836,"")</f>
        <v>MCL</v>
      </c>
      <c r="F835" s="144" t="str">
        <f>IF('[1]Hoja de pedidos'!$D836&gt;0,'[1]Hoja de pedidos'!H836,"")</f>
        <v>CORTE</v>
      </c>
    </row>
    <row r="836" spans="1:6" x14ac:dyDescent="0.25">
      <c r="A836" s="144" t="str">
        <f>IF('[1]Hoja de pedidos'!$D837&gt;0,'[1]Hoja de pedidos'!C837,"")</f>
        <v>01-2514</v>
      </c>
      <c r="B836" s="144" t="str">
        <f>IF('[1]Hoja de pedidos'!$D837&gt;0,'[1]Hoja de pedidos'!D837,"")</f>
        <v>TXPARF040B001</v>
      </c>
      <c r="C836" s="144" t="str">
        <f>IF('[1]Hoja de pedidos'!$D837&gt;0,'[1]Hoja de pedidos'!E837,"")</f>
        <v>PEPSICO ALIMENTOS, S.C.A.</v>
      </c>
      <c r="D836" s="144" t="str">
        <f>IF('[1]Hoja de pedidos'!$D837&gt;0,'[1]Hoja de pedidos'!F837,"")</f>
        <v xml:space="preserve">LAMINACIÓN IMPRESA RUFFLESS QUESO 125 g </v>
      </c>
      <c r="E836" s="144" t="str">
        <f>IF('[1]Hoja de pedidos'!$D837&gt;0,'[1]Hoja de pedidos'!G837,"")</f>
        <v>CX</v>
      </c>
      <c r="F836" s="144" t="str">
        <f>IF('[1]Hoja de pedidos'!$D837&gt;0,'[1]Hoja de pedidos'!H837,"")</f>
        <v>LAMINACION</v>
      </c>
    </row>
    <row r="837" spans="1:6" x14ac:dyDescent="0.25">
      <c r="A837" s="144" t="str">
        <f>IF('[1]Hoja de pedidos'!$D838&gt;0,'[1]Hoja de pedidos'!C838,"")</f>
        <v>01-2521</v>
      </c>
      <c r="B837" s="144" t="str">
        <f>IF('[1]Hoja de pedidos'!$D838&gt;0,'[1]Hoja de pedidos'!D838,"")</f>
        <v>TXMSGN030A001</v>
      </c>
      <c r="C837" s="144" t="str">
        <f>IF('[1]Hoja de pedidos'!$D838&gt;0,'[1]Hoja de pedidos'!E838,"")</f>
        <v>MULTINACIONAL DE SABORES C.A.</v>
      </c>
      <c r="D837" s="144" t="str">
        <f>IF('[1]Hoja de pedidos'!$D838&gt;0,'[1]Hoja de pedidos'!F838,"")</f>
        <v>ETIQUETA IMPRESA REFRESCO GLUP COLA NEGRA 2L</v>
      </c>
      <c r="E837" s="144" t="str">
        <f>IF('[1]Hoja de pedidos'!$D838&gt;0,'[1]Hoja de pedidos'!G838,"")</f>
        <v>CX</v>
      </c>
      <c r="F837" s="144" t="str">
        <f>IF('[1]Hoja de pedidos'!$D838&gt;0,'[1]Hoja de pedidos'!H838,"")</f>
        <v>CORTE</v>
      </c>
    </row>
    <row r="838" spans="1:6" x14ac:dyDescent="0.25">
      <c r="A838" s="144" t="str">
        <f>IF('[1]Hoja de pedidos'!$D839&gt;0,'[1]Hoja de pedidos'!C839,"")</f>
        <v>01-2519</v>
      </c>
      <c r="B838" s="144" t="str">
        <f>IF('[1]Hoja de pedidos'!$D839&gt;0,'[1]Hoja de pedidos'!D839,"")</f>
        <v>TXMSGK030A001</v>
      </c>
      <c r="C838" s="144" t="str">
        <f>IF('[1]Hoja de pedidos'!$D839&gt;0,'[1]Hoja de pedidos'!E839,"")</f>
        <v>MULTINACIONAL DE SABORES C.A.</v>
      </c>
      <c r="D838" s="144" t="str">
        <f>IF('[1]Hoja de pedidos'!$D839&gt;0,'[1]Hoja de pedidos'!F839,"")</f>
        <v>ETIQUETA IMPRESA REFRESCO GLUP KOLITA 2 L</v>
      </c>
      <c r="E838" s="144" t="str">
        <f>IF('[1]Hoja de pedidos'!$D839&gt;0,'[1]Hoja de pedidos'!G839,"")</f>
        <v>CX</v>
      </c>
      <c r="F838" s="144" t="str">
        <f>IF('[1]Hoja de pedidos'!$D839&gt;0,'[1]Hoja de pedidos'!H839,"")</f>
        <v>CORTE</v>
      </c>
    </row>
    <row r="839" spans="1:6" x14ac:dyDescent="0.25">
      <c r="A839" s="144" t="str">
        <f>IF('[1]Hoja de pedidos'!$D840&gt;0,'[1]Hoja de pedidos'!C840,"")</f>
        <v>01-2542</v>
      </c>
      <c r="B839" s="144" t="str">
        <f>IF('[1]Hoja de pedidos'!$D840&gt;0,'[1]Hoja de pedidos'!D840,"")</f>
        <v>TXMSGP030C001</v>
      </c>
      <c r="C839" s="144" t="str">
        <f>IF('[1]Hoja de pedidos'!$D840&gt;0,'[1]Hoja de pedidos'!E840,"")</f>
        <v>MULTINACIONAL DE SABORES C.A.</v>
      </c>
      <c r="D839" s="144" t="str">
        <f>IF('[1]Hoja de pedidos'!$D840&gt;0,'[1]Hoja de pedidos'!F840,"")</f>
        <v>ETIQUETA IMPRESA REFRESCO GLUP PIÑA 2 L</v>
      </c>
      <c r="E839" s="144" t="str">
        <f>IF('[1]Hoja de pedidos'!$D840&gt;0,'[1]Hoja de pedidos'!G840,"")</f>
        <v>CX</v>
      </c>
      <c r="F839" s="144" t="str">
        <f>IF('[1]Hoja de pedidos'!$D840&gt;0,'[1]Hoja de pedidos'!H840,"")</f>
        <v>CORTE</v>
      </c>
    </row>
    <row r="840" spans="1:6" x14ac:dyDescent="0.25">
      <c r="A840" s="144" t="str">
        <f>IF('[1]Hoja de pedidos'!$D841&gt;0,'[1]Hoja de pedidos'!C841,"")</f>
        <v>01-2518</v>
      </c>
      <c r="B840" s="144" t="str">
        <f>IF('[1]Hoja de pedidos'!$D841&gt;0,'[1]Hoja de pedidos'!D841,"")</f>
        <v>TXMSGF030A001</v>
      </c>
      <c r="C840" s="144" t="str">
        <f>IF('[1]Hoja de pedidos'!$D841&gt;0,'[1]Hoja de pedidos'!E841,"")</f>
        <v>MULTINACIONAL DE SABORES C.A.</v>
      </c>
      <c r="D840" s="144" t="str">
        <f>IF('[1]Hoja de pedidos'!$D841&gt;0,'[1]Hoja de pedidos'!F841,"")</f>
        <v>ETIQUE IMPRESA REFRESCO GLUP FRESH 2L</v>
      </c>
      <c r="E840" s="144" t="str">
        <f>IF('[1]Hoja de pedidos'!$D841&gt;0,'[1]Hoja de pedidos'!G841,"")</f>
        <v>CX</v>
      </c>
      <c r="F840" s="144" t="str">
        <f>IF('[1]Hoja de pedidos'!$D841&gt;0,'[1]Hoja de pedidos'!H841,"")</f>
        <v>CORTE</v>
      </c>
    </row>
    <row r="841" spans="1:6" x14ac:dyDescent="0.25">
      <c r="A841" s="144" t="str">
        <f>IF('[1]Hoja de pedidos'!$D842&gt;0,'[1]Hoja de pedidos'!C842,"")</f>
        <v>01-2520</v>
      </c>
      <c r="B841" s="144" t="str">
        <f>IF('[1]Hoja de pedidos'!$D842&gt;0,'[1]Hoja de pedidos'!D842,"")</f>
        <v>TXMSGU030A001</v>
      </c>
      <c r="C841" s="144" t="str">
        <f>IF('[1]Hoja de pedidos'!$D842&gt;0,'[1]Hoja de pedidos'!E842,"")</f>
        <v>MULTINACIONAL DE SABORES C.A.</v>
      </c>
      <c r="D841" s="144" t="str">
        <f>IF('[1]Hoja de pedidos'!$D842&gt;0,'[1]Hoja de pedidos'!F842,"")</f>
        <v>ETIQUE IMPRESA REFRESCO GLUP UVA 2L</v>
      </c>
      <c r="E841" s="144" t="str">
        <f>IF('[1]Hoja de pedidos'!$D842&gt;0,'[1]Hoja de pedidos'!G842,"")</f>
        <v>CX</v>
      </c>
      <c r="F841" s="144" t="str">
        <f>IF('[1]Hoja de pedidos'!$D842&gt;0,'[1]Hoja de pedidos'!H842,"")</f>
        <v>CORTE</v>
      </c>
    </row>
    <row r="842" spans="1:6" x14ac:dyDescent="0.25">
      <c r="A842" s="144" t="str">
        <f>IF('[1]Hoja de pedidos'!$D843&gt;0,'[1]Hoja de pedidos'!C843,"")</f>
        <v>01-2522</v>
      </c>
      <c r="B842" s="144" t="str">
        <f>IF('[1]Hoja de pedidos'!$D843&gt;0,'[1]Hoja de pedidos'!D843,"")</f>
        <v>TXMSGJ030A001</v>
      </c>
      <c r="C842" s="144" t="str">
        <f>IF('[1]Hoja de pedidos'!$D843&gt;0,'[1]Hoja de pedidos'!E843,"")</f>
        <v>MULTINACIONAL DE SABORES C.A.</v>
      </c>
      <c r="D842" s="144" t="str">
        <f>IF('[1]Hoja de pedidos'!$D843&gt;0,'[1]Hoja de pedidos'!F843,"")</f>
        <v>ETIQUETA IMPRESA REFRESCO GLUP NARANJA 2L</v>
      </c>
      <c r="E842" s="144" t="str">
        <f>IF('[1]Hoja de pedidos'!$D843&gt;0,'[1]Hoja de pedidos'!G843,"")</f>
        <v>CX</v>
      </c>
      <c r="F842" s="144" t="str">
        <f>IF('[1]Hoja de pedidos'!$D843&gt;0,'[1]Hoja de pedidos'!H843,"")</f>
        <v>CORTE</v>
      </c>
    </row>
    <row r="843" spans="1:6" x14ac:dyDescent="0.25">
      <c r="A843" s="144" t="str">
        <f>IF('[1]Hoja de pedidos'!$D844&gt;0,'[1]Hoja de pedidos'!C844,"")</f>
        <v>32-006140</v>
      </c>
      <c r="B843" s="144" t="str">
        <f>IF('[1]Hoja de pedidos'!$D844&gt;0,'[1]Hoja de pedidos'!D844,"")</f>
        <v>TMARMZ044B001</v>
      </c>
      <c r="C843" s="144" t="str">
        <f>IF('[1]Hoja de pedidos'!$D844&gt;0,'[1]Hoja de pedidos'!E844,"")</f>
        <v>ALFONZO RIVAS &amp; CIA, C.A.</v>
      </c>
      <c r="D843" s="144" t="str">
        <f>IF('[1]Hoja de pedidos'!$D844&gt;0,'[1]Hoja de pedidos'!F844,"")</f>
        <v>LAMINACION IMPRESA MAIZINA 400g</v>
      </c>
      <c r="E843" s="144" t="str">
        <f>IF('[1]Hoja de pedidos'!$D844&gt;0,'[1]Hoja de pedidos'!G844,"")</f>
        <v>MCL</v>
      </c>
      <c r="F843" s="144" t="str">
        <f>IF('[1]Hoja de pedidos'!$D844&gt;0,'[1]Hoja de pedidos'!H844,"")</f>
        <v>LAMINACION</v>
      </c>
    </row>
    <row r="844" spans="1:6" x14ac:dyDescent="0.25">
      <c r="A844" s="144" t="str">
        <f>IF('[1]Hoja de pedidos'!$D845&gt;0,'[1]Hoja de pedidos'!C845,"")</f>
        <v>32-006153</v>
      </c>
      <c r="B844" s="144" t="str">
        <f>IF('[1]Hoja de pedidos'!$D845&gt;0,'[1]Hoja de pedidos'!D845,"")</f>
        <v>TXCHPP0270001</v>
      </c>
      <c r="C844" s="144" t="str">
        <f>IF('[1]Hoja de pedidos'!$D845&gt;0,'[1]Hoja de pedidos'!E845,"")</f>
        <v>HELADERIA LA CHARLOTTE ICE, C.A.</v>
      </c>
      <c r="D844" s="144" t="str">
        <f>IF('[1]Hoja de pedidos'!$D845&gt;0,'[1]Hoja de pedidos'!F845,"")</f>
        <v>BOPP SIN IMPRESIÓN</v>
      </c>
      <c r="E844" s="144" t="str">
        <f>IF('[1]Hoja de pedidos'!$D845&gt;0,'[1]Hoja de pedidos'!G845,"")</f>
        <v>CX</v>
      </c>
      <c r="F844" s="144" t="str">
        <f>IF('[1]Hoja de pedidos'!$D845&gt;0,'[1]Hoja de pedidos'!H845,"")</f>
        <v>CORTE</v>
      </c>
    </row>
    <row r="845" spans="1:6" x14ac:dyDescent="0.25">
      <c r="A845" s="144" t="str">
        <f>IF('[1]Hoja de pedidos'!$D846&gt;0,'[1]Hoja de pedidos'!C846,"")</f>
        <v>01-2544</v>
      </c>
      <c r="B845" s="144" t="str">
        <f>IF('[1]Hoja de pedidos'!$D846&gt;0,'[1]Hoja de pedidos'!D846,"")</f>
        <v>TMCOAL1190001</v>
      </c>
      <c r="C845" s="144" t="str">
        <f>IF('[1]Hoja de pedidos'!$D846&gt;0,'[1]Hoja de pedidos'!E846,"")</f>
        <v>CONSORCIO OLEAGINOSO PORTUGUESA, S.A.</v>
      </c>
      <c r="D845" s="144" t="str">
        <f>IF('[1]Hoja de pedidos'!$D846&gt;0,'[1]Hoja de pedidos'!F846,"")</f>
        <v>ALUMINIO LAMINADO SIN IMPRESIÓN</v>
      </c>
      <c r="E845" s="144" t="str">
        <f>IF('[1]Hoja de pedidos'!$D846&gt;0,'[1]Hoja de pedidos'!G846,"")</f>
        <v>MCL</v>
      </c>
      <c r="F845" s="144" t="str">
        <f>IF('[1]Hoja de pedidos'!$D846&gt;0,'[1]Hoja de pedidos'!H846,"")</f>
        <v>CORTE</v>
      </c>
    </row>
    <row r="846" spans="1:6" x14ac:dyDescent="0.25">
      <c r="A846" s="144" t="str">
        <f>IF('[1]Hoja de pedidos'!$D847&gt;0,'[1]Hoja de pedidos'!C847,"")</f>
        <v>01-2548</v>
      </c>
      <c r="B846" s="144" t="str">
        <f>IF('[1]Hoja de pedidos'!$D847&gt;0,'[1]Hoja de pedidos'!D847,"")</f>
        <v>TMAWAR060A004</v>
      </c>
      <c r="C846" s="144" t="str">
        <f>IF('[1]Hoja de pedidos'!$D847&gt;0,'[1]Hoja de pedidos'!E847,"")</f>
        <v>ALUM-WARE PRODUCTOS DE ALUMINIO C.A.</v>
      </c>
      <c r="D846" s="144" t="str">
        <f>IF('[1]Hoja de pedidos'!$D847&gt;0,'[1]Hoja de pedidos'!F847,"")</f>
        <v>POLYPOUCH IMPRESO ANTIGRASO ALUM-WARE</v>
      </c>
      <c r="E846" s="144" t="str">
        <f>IF('[1]Hoja de pedidos'!$D847&gt;0,'[1]Hoja de pedidos'!G847,"")</f>
        <v>MCL</v>
      </c>
      <c r="F846" s="144" t="str">
        <f>IF('[1]Hoja de pedidos'!$D847&gt;0,'[1]Hoja de pedidos'!H847,"")</f>
        <v>LAMINACION</v>
      </c>
    </row>
    <row r="847" spans="1:6" x14ac:dyDescent="0.25">
      <c r="A847" s="144" t="str">
        <f>IF('[1]Hoja de pedidos'!$D848&gt;0,'[1]Hoja de pedidos'!C848,"")</f>
        <v>32-006151</v>
      </c>
      <c r="B847" s="144" t="str">
        <f>IF('[1]Hoja de pedidos'!$D848&gt;0,'[1]Hoja de pedidos'!D848,"")</f>
        <v>TMLVPL071B001</v>
      </c>
      <c r="C847" s="144" t="str">
        <f>IF('[1]Hoja de pedidos'!$D848&gt;0,'[1]Hoja de pedidos'!E848,"")</f>
        <v>LEVAPAN VENEZOLANA, S.A.</v>
      </c>
      <c r="D847" s="144" t="str">
        <f>IF('[1]Hoja de pedidos'!$D848&gt;0,'[1]Hoja de pedidos'!F848,"")</f>
        <v>POLYPOUCH PARAFINADO IMPRESO LEVAPAN</v>
      </c>
      <c r="E847" s="144" t="str">
        <f>IF('[1]Hoja de pedidos'!$D848&gt;0,'[1]Hoja de pedidos'!G848,"")</f>
        <v>MCL</v>
      </c>
      <c r="F847" s="144" t="str">
        <f>IF('[1]Hoja de pedidos'!$D848&gt;0,'[1]Hoja de pedidos'!H848,"")</f>
        <v>LAMINACION</v>
      </c>
    </row>
    <row r="848" spans="1:6" x14ac:dyDescent="0.25">
      <c r="A848" s="144" t="str">
        <f>IF('[1]Hoja de pedidos'!$D849&gt;0,'[1]Hoja de pedidos'!C849,"")</f>
        <v>01-2541</v>
      </c>
      <c r="B848" s="144" t="str">
        <f>IF('[1]Hoja de pedidos'!$D849&gt;0,'[1]Hoja de pedidos'!D849,"")</f>
        <v>TMSCFD111A001</v>
      </c>
      <c r="C848" s="144" t="str">
        <f>IF('[1]Hoja de pedidos'!$D849&gt;0,'[1]Hoja de pedidos'!E849,"")</f>
        <v>SERVICIOS INDUTRIALES SERGEIN CHAPARRO</v>
      </c>
      <c r="D848" s="144" t="str">
        <f>IF('[1]Hoja de pedidos'!$D849&gt;0,'[1]Hoja de pedidos'!F849,"")</f>
        <v>LAMINACION IMPRESA FONDO DORADO</v>
      </c>
      <c r="E848" s="144" t="str">
        <f>IF('[1]Hoja de pedidos'!$D849&gt;0,'[1]Hoja de pedidos'!G849,"")</f>
        <v>MCL</v>
      </c>
      <c r="F848" s="144" t="str">
        <f>IF('[1]Hoja de pedidos'!$D849&gt;0,'[1]Hoja de pedidos'!H849,"")</f>
        <v>CORTE</v>
      </c>
    </row>
    <row r="849" spans="1:6" x14ac:dyDescent="0.25">
      <c r="A849" s="144" t="str">
        <f>IF('[1]Hoja de pedidos'!$D850&gt;0,'[1]Hoja de pedidos'!C850,"")</f>
        <v>01-2551</v>
      </c>
      <c r="B849" s="144" t="str">
        <f>IF('[1]Hoja de pedidos'!$D850&gt;0,'[1]Hoja de pedidos'!D850,"")</f>
        <v>TMSCFP1100001</v>
      </c>
      <c r="C849" s="144" t="str">
        <f>IF('[1]Hoja de pedidos'!$D850&gt;0,'[1]Hoja de pedidos'!E850,"")</f>
        <v>SERVICIOS INDUTRIALES SERGEIN CHAPARRO</v>
      </c>
      <c r="D849" s="144" t="str">
        <f>IF('[1]Hoja de pedidos'!$D850&gt;0,'[1]Hoja de pedidos'!F850,"")</f>
        <v>LAMINACION FONDO PLATA SIN IMPRESIÓN</v>
      </c>
      <c r="E849" s="144" t="str">
        <f>IF('[1]Hoja de pedidos'!$D850&gt;0,'[1]Hoja de pedidos'!G850,"")</f>
        <v>MCL</v>
      </c>
      <c r="F849" s="144" t="str">
        <f>IF('[1]Hoja de pedidos'!$D850&gt;0,'[1]Hoja de pedidos'!H850,"")</f>
        <v>CORTE</v>
      </c>
    </row>
    <row r="850" spans="1:6" x14ac:dyDescent="0.25">
      <c r="A850" s="144" t="str">
        <f>IF('[1]Hoja de pedidos'!$D851&gt;0,'[1]Hoja de pedidos'!C851,"")</f>
        <v>01-2550</v>
      </c>
      <c r="B850" s="144" t="str">
        <f>IF('[1]Hoja de pedidos'!$D851&gt;0,'[1]Hoja de pedidos'!D851,"")</f>
        <v>TMMCAL1190001</v>
      </c>
      <c r="C850" s="144" t="str">
        <f>IF('[1]Hoja de pedidos'!$D851&gt;0,'[1]Hoja de pedidos'!E851,"")</f>
        <v>MORROCEL C.A.</v>
      </c>
      <c r="D850" s="144" t="str">
        <f>IF('[1]Hoja de pedidos'!$D851&gt;0,'[1]Hoja de pedidos'!F851,"")</f>
        <v>ALUMINIO LAMINADO SIN IMPRESIÓN</v>
      </c>
      <c r="E850" s="144" t="str">
        <f>IF('[1]Hoja de pedidos'!$D851&gt;0,'[1]Hoja de pedidos'!G851,"")</f>
        <v>MCL</v>
      </c>
      <c r="F850" s="144" t="str">
        <f>IF('[1]Hoja de pedidos'!$D851&gt;0,'[1]Hoja de pedidos'!H851,"")</f>
        <v>LAMINACION</v>
      </c>
    </row>
    <row r="851" spans="1:6" x14ac:dyDescent="0.25">
      <c r="A851" s="144" t="str">
        <f>IF('[1]Hoja de pedidos'!$D852&gt;0,'[1]Hoja de pedidos'!C852,"")</f>
        <v>32-006148</v>
      </c>
      <c r="B851" s="144" t="str">
        <f>IF('[1]Hoja de pedidos'!$D852&gt;0,'[1]Hoja de pedidos'!D852,"")</f>
        <v>TMAHCA083B001</v>
      </c>
      <c r="C851" s="144" t="str">
        <f>IF('[1]Hoja de pedidos'!$D852&gt;0,'[1]Hoja de pedidos'!E852,"")</f>
        <v>ALIMENTOS HEINZ, C.A.</v>
      </c>
      <c r="D851" s="144" t="str">
        <f>IF('[1]Hoja de pedidos'!$D852&gt;0,'[1]Hoja de pedidos'!F852,"")</f>
        <v>LAMINACION IMPRESA CREMA DE ARROZ POLLY 900 g</v>
      </c>
      <c r="E851" s="144" t="str">
        <f>IF('[1]Hoja de pedidos'!$D852&gt;0,'[1]Hoja de pedidos'!G852,"")</f>
        <v>MCL</v>
      </c>
      <c r="F851" s="144" t="str">
        <f>IF('[1]Hoja de pedidos'!$D852&gt;0,'[1]Hoja de pedidos'!H852,"")</f>
        <v>LAMINACION</v>
      </c>
    </row>
    <row r="852" spans="1:6" x14ac:dyDescent="0.25">
      <c r="A852" s="144" t="str">
        <f>IF('[1]Hoja de pedidos'!$D853&gt;0,'[1]Hoja de pedidos'!C853,"")</f>
        <v>01-2539</v>
      </c>
      <c r="B852" s="144" t="str">
        <f>IF('[1]Hoja de pedidos'!$D853&gt;0,'[1]Hoja de pedidos'!D853,"")</f>
        <v>TMSVRM0860010</v>
      </c>
      <c r="C852" s="144" t="str">
        <f>IF('[1]Hoja de pedidos'!$D853&gt;0,'[1]Hoja de pedidos'!E853,"")</f>
        <v>SONOCO VENEZOLANA, C.A.</v>
      </c>
      <c r="D852" s="144" t="str">
        <f>IF('[1]Hoja de pedidos'!$D853&gt;0,'[1]Hoja de pedidos'!F853,"")</f>
        <v>LAMINACION MEMBRANA RM 952 SIN IMPRESIÓN</v>
      </c>
      <c r="E852" s="144" t="str">
        <f>IF('[1]Hoja de pedidos'!$D853&gt;0,'[1]Hoja de pedidos'!G853,"")</f>
        <v>MCL</v>
      </c>
      <c r="F852" s="144" t="str">
        <f>IF('[1]Hoja de pedidos'!$D853&gt;0,'[1]Hoja de pedidos'!H853,"")</f>
        <v>LAMINACION</v>
      </c>
    </row>
    <row r="853" spans="1:6" x14ac:dyDescent="0.25">
      <c r="A853" s="144" t="str">
        <f>IF('[1]Hoja de pedidos'!$D854&gt;0,'[1]Hoja de pedidos'!C854,"")</f>
        <v>32-006154</v>
      </c>
      <c r="B853" s="144" t="str">
        <f>IF('[1]Hoja de pedidos'!$D854&gt;0,'[1]Hoja de pedidos'!D854,"")</f>
        <v>TMAHCA083A001</v>
      </c>
      <c r="C853" s="144" t="str">
        <f>IF('[1]Hoja de pedidos'!$D854&gt;0,'[1]Hoja de pedidos'!E854,"")</f>
        <v>ALIMENTOS HEINZ, C.A.</v>
      </c>
      <c r="D853" s="144" t="str">
        <f>IF('[1]Hoja de pedidos'!$D854&gt;0,'[1]Hoja de pedidos'!F854,"")</f>
        <v xml:space="preserve">LAMINACIÓN IMPRESA CREMA DE ARROZ POLLY 450 g. </v>
      </c>
      <c r="E853" s="144" t="str">
        <f>IF('[1]Hoja de pedidos'!$D854&gt;0,'[1]Hoja de pedidos'!G854,"")</f>
        <v>MCL</v>
      </c>
      <c r="F853" s="144" t="str">
        <f>IF('[1]Hoja de pedidos'!$D854&gt;0,'[1]Hoja de pedidos'!H854,"")</f>
        <v>LAMINACION</v>
      </c>
    </row>
    <row r="854" spans="1:6" x14ac:dyDescent="0.25">
      <c r="A854" s="144" t="str">
        <f>IF('[1]Hoja de pedidos'!$D855&gt;0,'[1]Hoja de pedidos'!C855,"")</f>
        <v>01-2550</v>
      </c>
      <c r="B854" s="144" t="str">
        <f>IF('[1]Hoja de pedidos'!$D855&gt;0,'[1]Hoja de pedidos'!D855,"")</f>
        <v>TMMCAL1190001</v>
      </c>
      <c r="C854" s="144" t="str">
        <f>IF('[1]Hoja de pedidos'!$D855&gt;0,'[1]Hoja de pedidos'!E855,"")</f>
        <v>MORROCEL C.A.</v>
      </c>
      <c r="D854" s="144" t="str">
        <f>IF('[1]Hoja de pedidos'!$D855&gt;0,'[1]Hoja de pedidos'!F855,"")</f>
        <v>ALUMINIO LAMINADO SIN IMPRESIÓN</v>
      </c>
      <c r="E854" s="144" t="str">
        <f>IF('[1]Hoja de pedidos'!$D855&gt;0,'[1]Hoja de pedidos'!G855,"")</f>
        <v>MCL</v>
      </c>
      <c r="F854" s="144" t="str">
        <f>IF('[1]Hoja de pedidos'!$D855&gt;0,'[1]Hoja de pedidos'!H855,"")</f>
        <v>LAMINACION</v>
      </c>
    </row>
    <row r="855" spans="1:6" x14ac:dyDescent="0.25">
      <c r="A855" s="144" t="str">
        <f>IF('[1]Hoja de pedidos'!$D856&gt;0,'[1]Hoja de pedidos'!C856,"")</f>
        <v>01-2538</v>
      </c>
      <c r="B855" s="144" t="str">
        <f>IF('[1]Hoja de pedidos'!$D856&gt;0,'[1]Hoja de pedidos'!D856,"")</f>
        <v>TMSVLM0940001</v>
      </c>
      <c r="C855" s="144" t="str">
        <f>IF('[1]Hoja de pedidos'!$D856&gt;0,'[1]Hoja de pedidos'!E856,"")</f>
        <v>SONOCO VENEZOLANA, C.A.</v>
      </c>
      <c r="D855" s="144" t="str">
        <f>IF('[1]Hoja de pedidos'!$D856&gt;0,'[1]Hoja de pedidos'!F856,"")</f>
        <v>LAMINACION LINER RM 511 SIN IMPRESIÓN</v>
      </c>
      <c r="E855" s="144" t="str">
        <f>IF('[1]Hoja de pedidos'!$D856&gt;0,'[1]Hoja de pedidos'!G856,"")</f>
        <v>MCL</v>
      </c>
      <c r="F855" s="144" t="str">
        <f>IF('[1]Hoja de pedidos'!$D856&gt;0,'[1]Hoja de pedidos'!H856,"")</f>
        <v>LAMINACION</v>
      </c>
    </row>
    <row r="856" spans="1:6" x14ac:dyDescent="0.25">
      <c r="A856" s="144" t="str">
        <f>IF('[1]Hoja de pedidos'!$D857&gt;0,'[1]Hoja de pedidos'!C857,"")</f>
        <v>01-2539</v>
      </c>
      <c r="B856" s="144" t="str">
        <f>IF('[1]Hoja de pedidos'!$D857&gt;0,'[1]Hoja de pedidos'!D857,"")</f>
        <v>TMSVRM0860010</v>
      </c>
      <c r="C856" s="144" t="str">
        <f>IF('[1]Hoja de pedidos'!$D857&gt;0,'[1]Hoja de pedidos'!E857,"")</f>
        <v>SONOCO VENEZOLANA, C.A.</v>
      </c>
      <c r="D856" s="144" t="str">
        <f>IF('[1]Hoja de pedidos'!$D857&gt;0,'[1]Hoja de pedidos'!F857,"")</f>
        <v>LAMINACION MEMBRANA RM 952 SIN IMPRESIÓN</v>
      </c>
      <c r="E856" s="144" t="str">
        <f>IF('[1]Hoja de pedidos'!$D857&gt;0,'[1]Hoja de pedidos'!G857,"")</f>
        <v>MCL</v>
      </c>
      <c r="F856" s="144" t="str">
        <f>IF('[1]Hoja de pedidos'!$D857&gt;0,'[1]Hoja de pedidos'!H857,"")</f>
        <v>LAMINACION</v>
      </c>
    </row>
    <row r="857" spans="1:6" x14ac:dyDescent="0.25">
      <c r="A857" s="144" t="str">
        <f>IF('[1]Hoja de pedidos'!$D858&gt;0,'[1]Hoja de pedidos'!C858,"")</f>
        <v>01-2534</v>
      </c>
      <c r="B857" s="144" t="str">
        <f>IF('[1]Hoja de pedidos'!$D858&gt;0,'[1]Hoja de pedidos'!D858,"")</f>
        <v>TMSVRM0860010</v>
      </c>
      <c r="C857" s="144" t="str">
        <f>IF('[1]Hoja de pedidos'!$D858&gt;0,'[1]Hoja de pedidos'!E858,"")</f>
        <v>SONOCO VENEZOLANA, C.A.</v>
      </c>
      <c r="D857" s="144" t="str">
        <f>IF('[1]Hoja de pedidos'!$D858&gt;0,'[1]Hoja de pedidos'!F858,"")</f>
        <v>LAMINACION MEMBRANA RM 952 SIN IMPRESIÓN</v>
      </c>
      <c r="E857" s="144" t="str">
        <f>IF('[1]Hoja de pedidos'!$D858&gt;0,'[1]Hoja de pedidos'!G858,"")</f>
        <v>MCL</v>
      </c>
      <c r="F857" s="144" t="str">
        <f>IF('[1]Hoja de pedidos'!$D858&gt;0,'[1]Hoja de pedidos'!H858,"")</f>
        <v>LAMINACION</v>
      </c>
    </row>
    <row r="858" spans="1:6" x14ac:dyDescent="0.25">
      <c r="A858" s="144" t="str">
        <f>IF('[1]Hoja de pedidos'!$D859&gt;0,'[1]Hoja de pedidos'!C859,"")</f>
        <v>01-2533</v>
      </c>
      <c r="B858" s="144" t="str">
        <f>IF('[1]Hoja de pedidos'!$D859&gt;0,'[1]Hoja de pedidos'!D859,"")</f>
        <v>TXSRRC137A001</v>
      </c>
      <c r="C858" s="144" t="str">
        <f>IF('[1]Hoja de pedidos'!$D859&gt;0,'[1]Hoja de pedidos'!E859,"")</f>
        <v>AGROPECUARIA SANTA ROSALIA, C.A.</v>
      </c>
      <c r="D858" s="144" t="str">
        <f>IF('[1]Hoja de pedidos'!$D859&gt;0,'[1]Hoja de pedidos'!F859,"")</f>
        <v>LAMINACIÓN IMPRESA CAFÉ AL VACIO RIO CHIQUITO  170 g</v>
      </c>
      <c r="E858" s="144" t="str">
        <f>IF('[1]Hoja de pedidos'!$D859&gt;0,'[1]Hoja de pedidos'!G859,"")</f>
        <v>CX</v>
      </c>
      <c r="F858" s="144" t="str">
        <f>IF('[1]Hoja de pedidos'!$D859&gt;0,'[1]Hoja de pedidos'!H859,"")</f>
        <v>LAMINACION</v>
      </c>
    </row>
    <row r="859" spans="1:6" x14ac:dyDescent="0.25">
      <c r="A859" s="144" t="str">
        <f>IF('[1]Hoja de pedidos'!$D860&gt;0,'[1]Hoja de pedidos'!C860,"")</f>
        <v>01-2540</v>
      </c>
      <c r="B859" s="144" t="str">
        <f>IF('[1]Hoja de pedidos'!$D860&gt;0,'[1]Hoja de pedidos'!D860,"")</f>
        <v>TMPHSZ0230001</v>
      </c>
      <c r="C859" s="144" t="str">
        <f>IF('[1]Hoja de pedidos'!$D860&gt;0,'[1]Hoja de pedidos'!E860,"")</f>
        <v>PHARSANA DE VENEZUELA,C.A</v>
      </c>
      <c r="D859" s="144" t="str">
        <f>IF('[1]Hoja de pedidos'!$D860&gt;0,'[1]Hoja de pedidos'!F860,"")</f>
        <v>BOPP  FRONTAL SECUREZZA SIN IMPRESIÓN</v>
      </c>
      <c r="E859" s="144" t="str">
        <f>IF('[1]Hoja de pedidos'!$D860&gt;0,'[1]Hoja de pedidos'!G860,"")</f>
        <v>MCL</v>
      </c>
      <c r="F859" s="144" t="str">
        <f>IF('[1]Hoja de pedidos'!$D860&gt;0,'[1]Hoja de pedidos'!H860,"")</f>
        <v>LAMINACION</v>
      </c>
    </row>
    <row r="860" spans="1:6" x14ac:dyDescent="0.25">
      <c r="A860" s="144" t="str">
        <f>IF('[1]Hoja de pedidos'!$D861&gt;0,'[1]Hoja de pedidos'!C861,"")</f>
        <v>01-2532</v>
      </c>
      <c r="B860" s="144" t="str">
        <f>IF('[1]Hoja de pedidos'!$D861&gt;0,'[1]Hoja de pedidos'!D861,"")</f>
        <v>TXSRRC065A001</v>
      </c>
      <c r="C860" s="144" t="str">
        <f>IF('[1]Hoja de pedidos'!$D861&gt;0,'[1]Hoja de pedidos'!E861,"")</f>
        <v>AGROPECUARIA SANTA ROSALIA, C.A.</v>
      </c>
      <c r="D860" s="144" t="str">
        <f>IF('[1]Hoja de pedidos'!$D861&gt;0,'[1]Hoja de pedidos'!F861,"")</f>
        <v>LAMINACIÓN IMPRESA CAFÉ MOLIDO RIO CHIQUITO  500 g</v>
      </c>
      <c r="E860" s="144" t="str">
        <f>IF('[1]Hoja de pedidos'!$D861&gt;0,'[1]Hoja de pedidos'!G861,"")</f>
        <v>CX</v>
      </c>
      <c r="F860" s="144" t="str">
        <f>IF('[1]Hoja de pedidos'!$D861&gt;0,'[1]Hoja de pedidos'!H861,"")</f>
        <v>LAMINACION</v>
      </c>
    </row>
    <row r="861" spans="1:6" x14ac:dyDescent="0.25">
      <c r="A861" s="144" t="str">
        <f>IF('[1]Hoja de pedidos'!$D862&gt;0,'[1]Hoja de pedidos'!C862,"")</f>
        <v>01-2527</v>
      </c>
      <c r="B861" s="144" t="str">
        <f>IF('[1]Hoja de pedidos'!$D862&gt;0,'[1]Hoja de pedidos'!D862,"")</f>
        <v xml:space="preserve">TXSRCI065B001 </v>
      </c>
      <c r="C861" s="144" t="str">
        <f>IF('[1]Hoja de pedidos'!$D862&gt;0,'[1]Hoja de pedidos'!E862,"")</f>
        <v>AGROPECUARIA SANTA ROSALIA, C.A.</v>
      </c>
      <c r="D861" s="144" t="str">
        <f>IF('[1]Hoja de pedidos'!$D862&gt;0,'[1]Hoja de pedidos'!F862,"")</f>
        <v>LAMINACION IMPRESA CAFÉ  IMPERIAL MOLIDO 100 g</v>
      </c>
      <c r="E861" s="144" t="str">
        <f>IF('[1]Hoja de pedidos'!$D862&gt;0,'[1]Hoja de pedidos'!G862,"")</f>
        <v>CX</v>
      </c>
      <c r="F861" s="144" t="str">
        <f>IF('[1]Hoja de pedidos'!$D862&gt;0,'[1]Hoja de pedidos'!H862,"")</f>
        <v>LAMINACION</v>
      </c>
    </row>
    <row r="862" spans="1:6" x14ac:dyDescent="0.25">
      <c r="A862" s="144" t="str">
        <f>IF('[1]Hoja de pedidos'!$D863&gt;0,'[1]Hoja de pedidos'!C863,"")</f>
        <v>01-2528</v>
      </c>
      <c r="B862" s="144" t="str">
        <f>IF('[1]Hoja de pedidos'!$D863&gt;0,'[1]Hoja de pedidos'!D863,"")</f>
        <v>TXSRCI065A001</v>
      </c>
      <c r="C862" s="144" t="str">
        <f>IF('[1]Hoja de pedidos'!$D863&gt;0,'[1]Hoja de pedidos'!E863,"")</f>
        <v>AGROPECUARIA SANTA ROSALIA, C.A.</v>
      </c>
      <c r="D862" s="144" t="str">
        <f>IF('[1]Hoja de pedidos'!$D863&gt;0,'[1]Hoja de pedidos'!F863,"")</f>
        <v>LAMINACION IMPRESA CAFÉ  IMPERIAL MOLIDO 250 g</v>
      </c>
      <c r="E862" s="144" t="str">
        <f>IF('[1]Hoja de pedidos'!$D863&gt;0,'[1]Hoja de pedidos'!G863,"")</f>
        <v>CX</v>
      </c>
      <c r="F862" s="144" t="str">
        <f>IF('[1]Hoja de pedidos'!$D863&gt;0,'[1]Hoja de pedidos'!H863,"")</f>
        <v>LAMINACION</v>
      </c>
    </row>
    <row r="863" spans="1:6" x14ac:dyDescent="0.25">
      <c r="A863" s="144" t="str">
        <f>IF('[1]Hoja de pedidos'!$D864&gt;0,'[1]Hoja de pedidos'!C864,"")</f>
        <v>01-2531</v>
      </c>
      <c r="B863" s="144" t="str">
        <f>IF('[1]Hoja de pedidos'!$D864&gt;0,'[1]Hoja de pedidos'!D864,"")</f>
        <v>TXCICM065A001</v>
      </c>
      <c r="C863" s="144" t="str">
        <f>IF('[1]Hoja de pedidos'!$D864&gt;0,'[1]Hoja de pedidos'!E864,"")</f>
        <v>S.A. CAFÉ IMPERIAL</v>
      </c>
      <c r="D863" s="144" t="str">
        <f>IF('[1]Hoja de pedidos'!$D864&gt;0,'[1]Hoja de pedidos'!F864,"")</f>
        <v>LAMINACION IMPRESA CAFÉ IMPERIAL MOLIDO 250g</v>
      </c>
      <c r="E863" s="144" t="str">
        <f>IF('[1]Hoja de pedidos'!$D864&gt;0,'[1]Hoja de pedidos'!G864,"")</f>
        <v>CX</v>
      </c>
      <c r="F863" s="144" t="str">
        <f>IF('[1]Hoja de pedidos'!$D864&gt;0,'[1]Hoja de pedidos'!H864,"")</f>
        <v>LAMINACION</v>
      </c>
    </row>
    <row r="864" spans="1:6" x14ac:dyDescent="0.25">
      <c r="A864" s="144" t="str">
        <f>IF('[1]Hoja de pedidos'!$D865&gt;0,'[1]Hoja de pedidos'!C865,"")</f>
        <v>01-2545</v>
      </c>
      <c r="B864" s="144" t="str">
        <f>IF('[1]Hoja de pedidos'!$D865&gt;0,'[1]Hoja de pedidos'!D865,"")</f>
        <v>TXACMP040A001</v>
      </c>
      <c r="C864" s="144" t="str">
        <f>IF('[1]Hoja de pedidos'!$D865&gt;0,'[1]Hoja de pedidos'!E865,"")</f>
        <v>ALIMENTOS CHUCHES, C. A.</v>
      </c>
      <c r="D864" s="144" t="str">
        <f>IF('[1]Hoja de pedidos'!$D865&gt;0,'[1]Hoja de pedidos'!F865,"")</f>
        <v xml:space="preserve">LAMINACION IMPRESA Mr. PIG 85 g. </v>
      </c>
      <c r="E864" s="144" t="str">
        <f>IF('[1]Hoja de pedidos'!$D865&gt;0,'[1]Hoja de pedidos'!G865,"")</f>
        <v>CX</v>
      </c>
      <c r="F864" s="144" t="str">
        <f>IF('[1]Hoja de pedidos'!$D865&gt;0,'[1]Hoja de pedidos'!H865,"")</f>
        <v>LAMINACION</v>
      </c>
    </row>
    <row r="865" spans="1:6" x14ac:dyDescent="0.25">
      <c r="A865" s="144" t="str">
        <f>IF('[1]Hoja de pedidos'!$D866&gt;0,'[1]Hoja de pedidos'!C866,"")</f>
        <v>01-2546</v>
      </c>
      <c r="B865" s="144" t="str">
        <f>IF('[1]Hoja de pedidos'!$D866&gt;0,'[1]Hoja de pedidos'!D866,"")</f>
        <v>TXACRM040A001</v>
      </c>
      <c r="C865" s="144" t="str">
        <f>IF('[1]Hoja de pedidos'!$D866&gt;0,'[1]Hoja de pedidos'!E866,"")</f>
        <v>ALIMENTOS CHUCHES, C. A.</v>
      </c>
      <c r="D865" s="144" t="str">
        <f>IF('[1]Hoja de pedidos'!$D866&gt;0,'[1]Hoja de pedidos'!F866,"")</f>
        <v xml:space="preserve">LAMINACIÓN IMPRESA RUMBA 85 g </v>
      </c>
      <c r="E865" s="144" t="str">
        <f>IF('[1]Hoja de pedidos'!$D866&gt;0,'[1]Hoja de pedidos'!G866,"")</f>
        <v>CX</v>
      </c>
      <c r="F865" s="144" t="str">
        <f>IF('[1]Hoja de pedidos'!$D866&gt;0,'[1]Hoja de pedidos'!H866,"")</f>
        <v>LAMINACION</v>
      </c>
    </row>
    <row r="866" spans="1:6" x14ac:dyDescent="0.25">
      <c r="A866" s="144" t="str">
        <f>IF('[1]Hoja de pedidos'!$D867&gt;0,'[1]Hoja de pedidos'!C867,"")</f>
        <v>32-006138</v>
      </c>
      <c r="B866" s="144" t="str">
        <f>IF('[1]Hoja de pedidos'!$D867&gt;0,'[1]Hoja de pedidos'!D867,"")</f>
        <v>TXABFA065A001</v>
      </c>
      <c r="C866" s="144" t="str">
        <f>IF('[1]Hoja de pedidos'!$D867&gt;0,'[1]Hoja de pedidos'!E867,"")</f>
        <v>ALIMENTOS BOTALON, C.A.</v>
      </c>
      <c r="D866" s="144" t="str">
        <f>IF('[1]Hoja de pedidos'!$D867&gt;0,'[1]Hoja de pedidos'!F867,"")</f>
        <v>LAMINACION IMPRESA CAFÉ MOLIDO GOURMET FLOR DE ARAUCA 500g</v>
      </c>
      <c r="E866" s="144" t="str">
        <f>IF('[1]Hoja de pedidos'!$D867&gt;0,'[1]Hoja de pedidos'!G867,"")</f>
        <v>CX</v>
      </c>
      <c r="F866" s="144" t="str">
        <f>IF('[1]Hoja de pedidos'!$D867&gt;0,'[1]Hoja de pedidos'!H867,"")</f>
        <v>LAMINACION</v>
      </c>
    </row>
    <row r="867" spans="1:6" x14ac:dyDescent="0.25">
      <c r="A867" s="144" t="str">
        <f>IF('[1]Hoja de pedidos'!$D868&gt;0,'[1]Hoja de pedidos'!C868,"")</f>
        <v>01-2549</v>
      </c>
      <c r="B867" s="144" t="str">
        <f>IF('[1]Hoja de pedidos'!$D868&gt;0,'[1]Hoja de pedidos'!D868,"")</f>
        <v xml:space="preserve">TXGIBT0180001 </v>
      </c>
      <c r="C867" s="144" t="str">
        <f>IF('[1]Hoja de pedidos'!$D868&gt;0,'[1]Hoja de pedidos'!E868,"")</f>
        <v>MORROCEL C.A.</v>
      </c>
      <c r="D867" s="144" t="str">
        <f>IF('[1]Hoja de pedidos'!$D868&gt;0,'[1]Hoja de pedidos'!F868,"")</f>
        <v xml:space="preserve">LINER MTP IMPRESO GARANTIA DE PUREZA </v>
      </c>
      <c r="E867" s="144" t="str">
        <f>IF('[1]Hoja de pedidos'!$D868&gt;0,'[1]Hoja de pedidos'!G868,"")</f>
        <v>CX</v>
      </c>
      <c r="F867" s="144" t="str">
        <f>IF('[1]Hoja de pedidos'!$D868&gt;0,'[1]Hoja de pedidos'!H868,"")</f>
        <v>CORTE</v>
      </c>
    </row>
    <row r="868" spans="1:6" x14ac:dyDescent="0.25">
      <c r="A868" s="144" t="str">
        <f>IF('[1]Hoja de pedidos'!$D869&gt;0,'[1]Hoja de pedidos'!C869,"")</f>
        <v>01-2566</v>
      </c>
      <c r="B868" s="144" t="str">
        <f>IF('[1]Hoja de pedidos'!$D869&gt;0,'[1]Hoja de pedidos'!D869,"")</f>
        <v xml:space="preserve"> TMEDFB0270001</v>
      </c>
      <c r="C868" s="144" t="str">
        <f>IF('[1]Hoja de pedidos'!$D869&gt;0,'[1]Hoja de pedidos'!E869,"")</f>
        <v>FABRICA DE PRODUCTOS IMPERMEABILIZANTES EDIL C.A.,</v>
      </c>
      <c r="D868" s="144" t="str">
        <f>IF('[1]Hoja de pedidos'!$D869&gt;0,'[1]Hoja de pedidos'!F869,"")</f>
        <v xml:space="preserve">FILM SILICONIZADO SIN IMPRESION BLANCO                            </v>
      </c>
      <c r="E868" s="144" t="str">
        <f>IF('[1]Hoja de pedidos'!$D869&gt;0,'[1]Hoja de pedidos'!G869,"")</f>
        <v>MCL</v>
      </c>
      <c r="F868" s="144" t="str">
        <f>IF('[1]Hoja de pedidos'!$D869&gt;0,'[1]Hoja de pedidos'!H869,"")</f>
        <v>LAMINACION</v>
      </c>
    </row>
    <row r="869" spans="1:6" x14ac:dyDescent="0.25">
      <c r="A869" s="144" t="str">
        <f>IF('[1]Hoja de pedidos'!$D870&gt;0,'[1]Hoja de pedidos'!C870,"")</f>
        <v>32-006155</v>
      </c>
      <c r="B869" s="144" t="str">
        <f>IF('[1]Hoja de pedidos'!$D870&gt;0,'[1]Hoja de pedidos'!D870,"")</f>
        <v>TXABFA065B002</v>
      </c>
      <c r="C869" s="144" t="str">
        <f>IF('[1]Hoja de pedidos'!$D870&gt;0,'[1]Hoja de pedidos'!E870,"")</f>
        <v>ALIMENTOS BOTALON, C.A.</v>
      </c>
      <c r="D869" s="144" t="str">
        <f>IF('[1]Hoja de pedidos'!$D870&gt;0,'[1]Hoja de pedidos'!F870,"")</f>
        <v>LAMINACION IMPRESA CAFÉ MOLIDO GOURMET FLOR DE ARAUCA 200g</v>
      </c>
      <c r="E869" s="144" t="str">
        <f>IF('[1]Hoja de pedidos'!$D870&gt;0,'[1]Hoja de pedidos'!G870,"")</f>
        <v>CX</v>
      </c>
      <c r="F869" s="144" t="str">
        <f>IF('[1]Hoja de pedidos'!$D870&gt;0,'[1]Hoja de pedidos'!H870,"")</f>
        <v>LAMINACION</v>
      </c>
    </row>
    <row r="870" spans="1:6" x14ac:dyDescent="0.25">
      <c r="A870" s="144" t="str">
        <f>IF('[1]Hoja de pedidos'!$D871&gt;0,'[1]Hoja de pedidos'!C871,"")</f>
        <v>01-2553</v>
      </c>
      <c r="B870" s="144" t="str">
        <f>IF('[1]Hoja de pedidos'!$D871&gt;0,'[1]Hoja de pedidos'!D871,"")</f>
        <v>TXPAPJ040B001</v>
      </c>
      <c r="C870" s="144" t="str">
        <f>IF('[1]Hoja de pedidos'!$D871&gt;0,'[1]Hoja de pedidos'!E871,"")</f>
        <v>PEPSICO ALIMENTOS, S.C.A.</v>
      </c>
      <c r="D870" s="144" t="str">
        <f>IF('[1]Hoja de pedidos'!$D871&gt;0,'[1]Hoja de pedidos'!F871,"")</f>
        <v>LAMINACION IMPRESA PEPITO JUMBO 65g</v>
      </c>
      <c r="E870" s="144" t="str">
        <f>IF('[1]Hoja de pedidos'!$D871&gt;0,'[1]Hoja de pedidos'!G871,"")</f>
        <v>CX</v>
      </c>
      <c r="F870" s="144" t="str">
        <f>IF('[1]Hoja de pedidos'!$D871&gt;0,'[1]Hoja de pedidos'!H871,"")</f>
        <v>LAMINACION</v>
      </c>
    </row>
    <row r="871" spans="1:6" x14ac:dyDescent="0.25">
      <c r="A871" s="144" t="str">
        <f>IF('[1]Hoja de pedidos'!$D872&gt;0,'[1]Hoja de pedidos'!C872,"")</f>
        <v>01-2554</v>
      </c>
      <c r="B871" s="144" t="str">
        <f>IF('[1]Hoja de pedidos'!$D872&gt;0,'[1]Hoja de pedidos'!D872,"")</f>
        <v>TXPAPJ040A001</v>
      </c>
      <c r="C871" s="144" t="str">
        <f>IF('[1]Hoja de pedidos'!$D872&gt;0,'[1]Hoja de pedidos'!E872,"")</f>
        <v>PEPSICO ALIMENTOS, S.C.A.</v>
      </c>
      <c r="D871" s="144" t="str">
        <f>IF('[1]Hoja de pedidos'!$D872&gt;0,'[1]Hoja de pedidos'!F872,"")</f>
        <v>LAMINACION IMPRESA PEPITO JUMBO 18g</v>
      </c>
      <c r="E871" s="144" t="str">
        <f>IF('[1]Hoja de pedidos'!$D872&gt;0,'[1]Hoja de pedidos'!G872,"")</f>
        <v>CX</v>
      </c>
      <c r="F871" s="144" t="str">
        <f>IF('[1]Hoja de pedidos'!$D872&gt;0,'[1]Hoja de pedidos'!H872,"")</f>
        <v>LAMINACION</v>
      </c>
    </row>
    <row r="872" spans="1:6" x14ac:dyDescent="0.25">
      <c r="A872" s="144" t="str">
        <f>IF('[1]Hoja de pedidos'!$D873&gt;0,'[1]Hoja de pedidos'!C873,"")</f>
        <v>21-0250</v>
      </c>
      <c r="B872" s="144" t="str">
        <f>IF('[1]Hoja de pedidos'!$D873&gt;0,'[1]Hoja de pedidos'!D873,"")</f>
        <v xml:space="preserve">TXSPDM039B002 </v>
      </c>
      <c r="C872" s="144" t="str">
        <f>IF('[1]Hoja de pedidos'!$D873&gt;0,'[1]Hoja de pedidos'!E873,"")</f>
        <v>C.A. SUCESORA DE JOSE PUIG &amp; CIA</v>
      </c>
      <c r="D872" s="144" t="str">
        <f>IF('[1]Hoja de pedidos'!$D873&gt;0,'[1]Hoja de pedidos'!F873,"")</f>
        <v>LAMINACIÓN IMPRESA DELICIAS MARIA CHOCOLATE 34 g.</v>
      </c>
      <c r="E872" s="144" t="str">
        <f>IF('[1]Hoja de pedidos'!$D873&gt;0,'[1]Hoja de pedidos'!G873,"")</f>
        <v>CX</v>
      </c>
      <c r="F872" s="144" t="str">
        <f>IF('[1]Hoja de pedidos'!$D873&gt;0,'[1]Hoja de pedidos'!H873,"")</f>
        <v>LAMINACION</v>
      </c>
    </row>
    <row r="873" spans="1:6" x14ac:dyDescent="0.25">
      <c r="A873" s="144" t="str">
        <f>IF('[1]Hoja de pedidos'!$D874&gt;0,'[1]Hoja de pedidos'!C874,"")</f>
        <v>32-006142</v>
      </c>
      <c r="B873" s="144" t="str">
        <f>IF('[1]Hoja de pedidos'!$D874&gt;0,'[1]Hoja de pedidos'!D874,"")</f>
        <v>TMARMA045A001</v>
      </c>
      <c r="C873" s="144" t="str">
        <f>IF('[1]Hoja de pedidos'!$D874&gt;0,'[1]Hoja de pedidos'!E874,"")</f>
        <v>ALFONZO RIVAS &amp; CIA, C.A.</v>
      </c>
      <c r="D873" s="144" t="str">
        <f>IF('[1]Hoja de pedidos'!$D874&gt;0,'[1]Hoja de pedidos'!F874,"")</f>
        <v>LAMINACION IMPRESA MAIZORITOS AZUCARADAS 240g</v>
      </c>
      <c r="E873" s="144" t="str">
        <f>IF('[1]Hoja de pedidos'!$D874&gt;0,'[1]Hoja de pedidos'!G874,"")</f>
        <v>MCL</v>
      </c>
      <c r="F873" s="144" t="str">
        <f>IF('[1]Hoja de pedidos'!$D874&gt;0,'[1]Hoja de pedidos'!H874,"")</f>
        <v>LAMINACION</v>
      </c>
    </row>
    <row r="874" spans="1:6" x14ac:dyDescent="0.25">
      <c r="A874" s="144" t="str">
        <f>IF('[1]Hoja de pedidos'!$D875&gt;0,'[1]Hoja de pedidos'!C875,"")</f>
        <v>32-006156</v>
      </c>
      <c r="B874" s="144" t="str">
        <f>IF('[1]Hoja de pedidos'!$D875&gt;0,'[1]Hoja de pedidos'!D875,"")</f>
        <v>TMMCGP199A001</v>
      </c>
      <c r="C874" s="144" t="str">
        <f>IF('[1]Hoja de pedidos'!$D875&gt;0,'[1]Hoja de pedidos'!E875,"")</f>
        <v>MONDELEZ VZ,C.A</v>
      </c>
      <c r="D874" s="144" t="str">
        <f>IF('[1]Hoja de pedidos'!$D875&gt;0,'[1]Hoja de pedidos'!F875,"")</f>
        <v>LINNER MTP  IMPRESO GARANTIA DE PUREZA</v>
      </c>
      <c r="E874" s="144" t="str">
        <f>IF('[1]Hoja de pedidos'!$D875&gt;0,'[1]Hoja de pedidos'!G875,"")</f>
        <v>MCL</v>
      </c>
      <c r="F874" s="144" t="str">
        <f>IF('[1]Hoja de pedidos'!$D875&gt;0,'[1]Hoja de pedidos'!H875,"")</f>
        <v>CORTE</v>
      </c>
    </row>
    <row r="875" spans="1:6" x14ac:dyDescent="0.25">
      <c r="A875" s="144" t="str">
        <f>IF('[1]Hoja de pedidos'!$D876&gt;0,'[1]Hoja de pedidos'!C876,"")</f>
        <v>01-2563</v>
      </c>
      <c r="B875" s="144" t="str">
        <f>IF('[1]Hoja de pedidos'!$D876&gt;0,'[1]Hoja de pedidos'!D876,"")</f>
        <v>TXPAPS045A001</v>
      </c>
      <c r="C875" s="144" t="str">
        <f>IF('[1]Hoja de pedidos'!$D876&gt;0,'[1]Hoja de pedidos'!E876,"")</f>
        <v>PEPSICO ALIMENTOS, S.C.A.</v>
      </c>
      <c r="D875" s="144" t="str">
        <f>IF('[1]Hoja de pedidos'!$D876&gt;0,'[1]Hoja de pedidos'!F876,"")</f>
        <v>LAMINACIÓN IMPRESA PEPITO ORIGINAL XXL (SIN VITAMINA) 180g</v>
      </c>
      <c r="E875" s="144" t="str">
        <f>IF('[1]Hoja de pedidos'!$D876&gt;0,'[1]Hoja de pedidos'!G876,"")</f>
        <v>CX</v>
      </c>
      <c r="F875" s="144" t="str">
        <f>IF('[1]Hoja de pedidos'!$D876&gt;0,'[1]Hoja de pedidos'!H876,"")</f>
        <v>LAMINACION</v>
      </c>
    </row>
    <row r="876" spans="1:6" x14ac:dyDescent="0.25">
      <c r="A876" s="144" t="str">
        <f>IF('[1]Hoja de pedidos'!$D877&gt;0,'[1]Hoja de pedidos'!C877,"")</f>
        <v>32-006143</v>
      </c>
      <c r="B876" s="144" t="str">
        <f>IF('[1]Hoja de pedidos'!$D877&gt;0,'[1]Hoja de pedidos'!D877,"")</f>
        <v>TMARCF045A001</v>
      </c>
      <c r="C876" s="144" t="str">
        <f>IF('[1]Hoja de pedidos'!$D877&gt;0,'[1]Hoja de pedidos'!E877,"")</f>
        <v>ALFONZO RIVAS &amp; CIA, C.A.</v>
      </c>
      <c r="D876" s="144" t="str">
        <f>IF('[1]Hoja de pedidos'!$D877&gt;0,'[1]Hoja de pedidos'!F877,"")</f>
        <v>LAMINACION IMPRESA MAIZORITOS CRONCH FLAKES 300g</v>
      </c>
      <c r="E876" s="144" t="str">
        <f>IF('[1]Hoja de pedidos'!$D877&gt;0,'[1]Hoja de pedidos'!G877,"")</f>
        <v>MCL</v>
      </c>
      <c r="F876" s="144" t="str">
        <f>IF('[1]Hoja de pedidos'!$D877&gt;0,'[1]Hoja de pedidos'!H877,"")</f>
        <v>LAMINACION</v>
      </c>
    </row>
    <row r="877" spans="1:6" x14ac:dyDescent="0.25">
      <c r="A877" s="144" t="str">
        <f>IF('[1]Hoja de pedidos'!$D878&gt;0,'[1]Hoja de pedidos'!C878,"")</f>
        <v>01-2555</v>
      </c>
      <c r="B877" s="144" t="str">
        <f>IF('[1]Hoja de pedidos'!$D878&gt;0,'[1]Hoja de pedidos'!D878,"")</f>
        <v>TXPARO040A001</v>
      </c>
      <c r="C877" s="144" t="str">
        <f>IF('[1]Hoja de pedidos'!$D878&gt;0,'[1]Hoja de pedidos'!E878,"")</f>
        <v>PEPSICO ALIMENTOS, S.C.A.</v>
      </c>
      <c r="D877" s="144" t="str">
        <f>IF('[1]Hoja de pedidos'!$D878&gt;0,'[1]Hoja de pedidos'!F878,"")</f>
        <v>LAMINACION IMPRESA RUFFLES ORIGINAL 125g</v>
      </c>
      <c r="E877" s="144" t="str">
        <f>IF('[1]Hoja de pedidos'!$D878&gt;0,'[1]Hoja de pedidos'!G878,"")</f>
        <v>CX</v>
      </c>
      <c r="F877" s="144" t="str">
        <f>IF('[1]Hoja de pedidos'!$D878&gt;0,'[1]Hoja de pedidos'!H878,"")</f>
        <v>LAMINACION</v>
      </c>
    </row>
    <row r="878" spans="1:6" x14ac:dyDescent="0.25">
      <c r="A878" s="144" t="str">
        <f>IF('[1]Hoja de pedidos'!$D879&gt;0,'[1]Hoja de pedidos'!C879,"")</f>
        <v>01-2562</v>
      </c>
      <c r="B878" s="144" t="str">
        <f>IF('[1]Hoja de pedidos'!$D879&gt;0,'[1]Hoja de pedidos'!D879,"")</f>
        <v>TXPARF040B001</v>
      </c>
      <c r="C878" s="144" t="str">
        <f>IF('[1]Hoja de pedidos'!$D879&gt;0,'[1]Hoja de pedidos'!E879,"")</f>
        <v>PEPSICO ALIMENTOS, S.C.A.</v>
      </c>
      <c r="D878" s="144" t="str">
        <f>IF('[1]Hoja de pedidos'!$D879&gt;0,'[1]Hoja de pedidos'!F879,"")</f>
        <v xml:space="preserve">LAMINACIÓN IMPRESA RUFFLESS QUESO 125 g </v>
      </c>
      <c r="E878" s="144" t="str">
        <f>IF('[1]Hoja de pedidos'!$D879&gt;0,'[1]Hoja de pedidos'!G879,"")</f>
        <v>CX</v>
      </c>
      <c r="F878" s="144" t="str">
        <f>IF('[1]Hoja de pedidos'!$D879&gt;0,'[1]Hoja de pedidos'!H879,"")</f>
        <v>LAMINACION</v>
      </c>
    </row>
    <row r="879" spans="1:6" x14ac:dyDescent="0.25">
      <c r="A879" s="144" t="str">
        <f>IF('[1]Hoja de pedidos'!$D880&gt;0,'[1]Hoja de pedidos'!C880,"")</f>
        <v>01-2556</v>
      </c>
      <c r="B879" s="144" t="str">
        <f>IF('[1]Hoja de pedidos'!$D880&gt;0,'[1]Hoja de pedidos'!D880,"")</f>
        <v>TXPAJS040C001</v>
      </c>
      <c r="C879" s="144" t="str">
        <f>IF('[1]Hoja de pedidos'!$D880&gt;0,'[1]Hoja de pedidos'!E880,"")</f>
        <v>PEPSICO ALIMENTOS, S.C.A.</v>
      </c>
      <c r="D879" s="144" t="str">
        <f>IF('[1]Hoja de pedidos'!$D880&gt;0,'[1]Hoja de pedidos'!F880,"")</f>
        <v>LAMINACION IMPRESA PAPAS JACKS SAL 80g</v>
      </c>
      <c r="E879" s="144" t="str">
        <f>IF('[1]Hoja de pedidos'!$D880&gt;0,'[1]Hoja de pedidos'!G880,"")</f>
        <v>CX</v>
      </c>
      <c r="F879" s="144" t="str">
        <f>IF('[1]Hoja de pedidos'!$D880&gt;0,'[1]Hoja de pedidos'!H880,"")</f>
        <v>LAMINACION</v>
      </c>
    </row>
    <row r="880" spans="1:6" x14ac:dyDescent="0.25">
      <c r="A880" s="144" t="str">
        <f>IF('[1]Hoja de pedidos'!$D881&gt;0,'[1]Hoja de pedidos'!C881,"")</f>
        <v>01-2557</v>
      </c>
      <c r="B880" s="144" t="str">
        <f>IF('[1]Hoja de pedidos'!$D881&gt;0,'[1]Hoja de pedidos'!D881,"")</f>
        <v>TXPAPS040B001</v>
      </c>
      <c r="C880" s="144" t="str">
        <f>IF('[1]Hoja de pedidos'!$D881&gt;0,'[1]Hoja de pedidos'!E881,"")</f>
        <v>PEPSICO ALIMENTOS, S.C.A.</v>
      </c>
      <c r="D880" s="144" t="str">
        <f>IF('[1]Hoja de pedidos'!$D881&gt;0,'[1]Hoja de pedidos'!F881,"")</f>
        <v>LAMINACIÓN IMPRESA PEPITO ORIGINAL (SIN VITAMINA) 80g</v>
      </c>
      <c r="E880" s="144" t="str">
        <f>IF('[1]Hoja de pedidos'!$D881&gt;0,'[1]Hoja de pedidos'!G881,"")</f>
        <v>CX</v>
      </c>
      <c r="F880" s="144" t="str">
        <f>IF('[1]Hoja de pedidos'!$D881&gt;0,'[1]Hoja de pedidos'!H881,"")</f>
        <v>LAMINACION</v>
      </c>
    </row>
    <row r="881" spans="1:6" x14ac:dyDescent="0.25">
      <c r="A881" s="144" t="str">
        <f>IF('[1]Hoja de pedidos'!$D882&gt;0,'[1]Hoja de pedidos'!C882,"")</f>
        <v>01-2558</v>
      </c>
      <c r="B881" s="144" t="str">
        <f>IF('[1]Hoja de pedidos'!$D882&gt;0,'[1]Hoja de pedidos'!D882,"")</f>
        <v>TXPAPS031A001</v>
      </c>
      <c r="C881" s="144" t="str">
        <f>IF('[1]Hoja de pedidos'!$D882&gt;0,'[1]Hoja de pedidos'!E882,"")</f>
        <v>PEPSICO ALIMENTOS, S.C.A.</v>
      </c>
      <c r="D881" s="144" t="str">
        <f>IF('[1]Hoja de pedidos'!$D882&gt;0,'[1]Hoja de pedidos'!F882,"")</f>
        <v>LAMINACIÓN IMPRESA PEPITO ORIGINAL (SIN VITAMINA) 25g</v>
      </c>
      <c r="E881" s="144" t="str">
        <f>IF('[1]Hoja de pedidos'!$D882&gt;0,'[1]Hoja de pedidos'!G882,"")</f>
        <v>CX</v>
      </c>
      <c r="F881" s="144" t="str">
        <f>IF('[1]Hoja de pedidos'!$D882&gt;0,'[1]Hoja de pedidos'!H882,"")</f>
        <v>LAMINACION</v>
      </c>
    </row>
    <row r="882" spans="1:6" x14ac:dyDescent="0.25">
      <c r="A882" s="144" t="str">
        <f>IF('[1]Hoja de pedidos'!$D883&gt;0,'[1]Hoja de pedidos'!C883,"")</f>
        <v>01-2567</v>
      </c>
      <c r="B882" s="144" t="str">
        <f>IF('[1]Hoja de pedidos'!$D883&gt;0,'[1]Hoja de pedidos'!D883,"")</f>
        <v>TMAPAL1190010</v>
      </c>
      <c r="C882" s="144" t="str">
        <f>IF('[1]Hoja de pedidos'!$D883&gt;0,'[1]Hoja de pedidos'!E883,"")</f>
        <v>ALIMENTOS POLAR COMERCIAL, C.A.</v>
      </c>
      <c r="D882" s="144" t="str">
        <f>IF('[1]Hoja de pedidos'!$D883&gt;0,'[1]Hoja de pedidos'!F883,"")</f>
        <v>ALUMINIO LAMINADO SIN IMPRESIÓN</v>
      </c>
      <c r="E882" s="144" t="str">
        <f>IF('[1]Hoja de pedidos'!$D883&gt;0,'[1]Hoja de pedidos'!G883,"")</f>
        <v>MCL</v>
      </c>
      <c r="F882" s="144" t="str">
        <f>IF('[1]Hoja de pedidos'!$D883&gt;0,'[1]Hoja de pedidos'!H883,"")</f>
        <v>CORTE</v>
      </c>
    </row>
    <row r="883" spans="1:6" x14ac:dyDescent="0.25">
      <c r="A883" s="144" t="str">
        <f>IF('[1]Hoja de pedidos'!$D884&gt;0,'[1]Hoja de pedidos'!C884,"")</f>
        <v>32-006107</v>
      </c>
      <c r="B883" s="144" t="str">
        <f>IF('[1]Hoja de pedidos'!$D884&gt;0,'[1]Hoja de pedidos'!D884,"")</f>
        <v>TXTFDN078A001</v>
      </c>
      <c r="C883" s="144" t="str">
        <f>IF('[1]Hoja de pedidos'!$D884&gt;0,'[1]Hoja de pedidos'!E884,"")</f>
        <v>INVERSIONES TORREFACCION DEL CAFÉ, C.A</v>
      </c>
      <c r="D883" s="144" t="str">
        <f>IF('[1]Hoja de pedidos'!$D884&gt;0,'[1]Hoja de pedidos'!F884,"")</f>
        <v>LAMINACION IMPRESA CAFÉ DELLA NONNA TOSTADO  GRANO  1000 g</v>
      </c>
      <c r="E883" s="144" t="str">
        <f>IF('[1]Hoja de pedidos'!$D884&gt;0,'[1]Hoja de pedidos'!G884,"")</f>
        <v>CX</v>
      </c>
      <c r="F883" s="144" t="str">
        <f>IF('[1]Hoja de pedidos'!$D884&gt;0,'[1]Hoja de pedidos'!H884,"")</f>
        <v>LAMINACION</v>
      </c>
    </row>
    <row r="884" spans="1:6" x14ac:dyDescent="0.25">
      <c r="A884" s="144" t="str">
        <f>IF('[1]Hoja de pedidos'!$D885&gt;0,'[1]Hoja de pedidos'!C885,"")</f>
        <v>32-006110</v>
      </c>
      <c r="B884" s="144" t="str">
        <f>IF('[1]Hoja de pedidos'!$D885&gt;0,'[1]Hoja de pedidos'!D885,"")</f>
        <v>TXTFCA078A001</v>
      </c>
      <c r="C884" s="144" t="str">
        <f>IF('[1]Hoja de pedidos'!$D885&gt;0,'[1]Hoja de pedidos'!E885,"")</f>
        <v>INVERSIONES TORREFACCION DEL CAFÉ, C.A</v>
      </c>
      <c r="D884" s="144" t="str">
        <f>IF('[1]Hoja de pedidos'!$D885&gt;0,'[1]Hoja de pedidos'!F885,"")</f>
        <v>LAMINACION IMPRESA CAFÉ  AMANECER TOSTADO GRANO 1000 g</v>
      </c>
      <c r="E884" s="144" t="str">
        <f>IF('[1]Hoja de pedidos'!$D885&gt;0,'[1]Hoja de pedidos'!G885,"")</f>
        <v>CX</v>
      </c>
      <c r="F884" s="144" t="str">
        <f>IF('[1]Hoja de pedidos'!$D885&gt;0,'[1]Hoja de pedidos'!H885,"")</f>
        <v>LAMINACION</v>
      </c>
    </row>
    <row r="885" spans="1:6" x14ac:dyDescent="0.25">
      <c r="A885" s="144" t="str">
        <f>IF('[1]Hoja de pedidos'!$D886&gt;0,'[1]Hoja de pedidos'!C886,"")</f>
        <v>01-2561</v>
      </c>
      <c r="B885" s="144" t="str">
        <f>IF('[1]Hoja de pedidos'!$D886&gt;0,'[1]Hoja de pedidos'!D886,"")</f>
        <v>TXPACT040A002</v>
      </c>
      <c r="C885" s="144" t="str">
        <f>IF('[1]Hoja de pedidos'!$D886&gt;0,'[1]Hoja de pedidos'!E886,"")</f>
        <v>PEPSICO ALIMENTOS, S.C.A.</v>
      </c>
      <c r="D885" s="144" t="str">
        <f>IF('[1]Hoja de pedidos'!$D886&gt;0,'[1]Hoja de pedidos'!F886,"")</f>
        <v>LAMINACION IMPRESA CHEESE TRIS 150g</v>
      </c>
      <c r="E885" s="144" t="str">
        <f>IF('[1]Hoja de pedidos'!$D886&gt;0,'[1]Hoja de pedidos'!G886,"")</f>
        <v>CX</v>
      </c>
      <c r="F885" s="144" t="str">
        <f>IF('[1]Hoja de pedidos'!$D886&gt;0,'[1]Hoja de pedidos'!H886,"")</f>
        <v>LAMINACION</v>
      </c>
    </row>
    <row r="886" spans="1:6" x14ac:dyDescent="0.25">
      <c r="A886" s="144" t="str">
        <f>IF('[1]Hoja de pedidos'!$D887&gt;0,'[1]Hoja de pedidos'!C887,"")</f>
        <v>32-006150</v>
      </c>
      <c r="B886" s="144" t="str">
        <f>IF('[1]Hoja de pedidos'!$D887&gt;0,'[1]Hoja de pedidos'!D887,"")</f>
        <v>TXCOCM059A001</v>
      </c>
      <c r="C886" s="144" t="str">
        <f>IF('[1]Hoja de pedidos'!$D887&gt;0,'[1]Hoja de pedidos'!E887,"")</f>
        <v>CAFÉ ORIGEN, C.A.</v>
      </c>
      <c r="D886" s="144" t="str">
        <f>IF('[1]Hoja de pedidos'!$D887&gt;0,'[1]Hoja de pedidos'!F887,"")</f>
        <v>LAMINACION IMPRESA CAFÉ MADRID TOSTADO  MOLIDO 250 g</v>
      </c>
      <c r="E886" s="144" t="str">
        <f>IF('[1]Hoja de pedidos'!$D887&gt;0,'[1]Hoja de pedidos'!G887,"")</f>
        <v>CX</v>
      </c>
      <c r="F886" s="144" t="str">
        <f>IF('[1]Hoja de pedidos'!$D887&gt;0,'[1]Hoja de pedidos'!H887,"")</f>
        <v>LAMINACION</v>
      </c>
    </row>
    <row r="887" spans="1:6" x14ac:dyDescent="0.25">
      <c r="A887" s="144" t="str">
        <f>IF('[1]Hoja de pedidos'!$D888&gt;0,'[1]Hoja de pedidos'!C888,"")</f>
        <v>32-006108</v>
      </c>
      <c r="B887" s="144" t="str">
        <f>IF('[1]Hoja de pedidos'!$D888&gt;0,'[1]Hoja de pedidos'!D888,"")</f>
        <v>TXTFCA050A001</v>
      </c>
      <c r="C887" s="144" t="str">
        <f>IF('[1]Hoja de pedidos'!$D888&gt;0,'[1]Hoja de pedidos'!E888,"")</f>
        <v>INVERSIONES TORREFACCION DEL CAFÉ, C.A</v>
      </c>
      <c r="D887" s="144" t="str">
        <f>IF('[1]Hoja de pedidos'!$D888&gt;0,'[1]Hoja de pedidos'!F888,"")</f>
        <v>LAMINACION IMPRESA CAFÉ AMANECER MOLIDO GOURMET 200g</v>
      </c>
      <c r="E887" s="144" t="str">
        <f>IF('[1]Hoja de pedidos'!$D888&gt;0,'[1]Hoja de pedidos'!G888,"")</f>
        <v>CX</v>
      </c>
      <c r="F887" s="144" t="str">
        <f>IF('[1]Hoja de pedidos'!$D888&gt;0,'[1]Hoja de pedidos'!H888,"")</f>
        <v>LAMINACION</v>
      </c>
    </row>
    <row r="888" spans="1:6" x14ac:dyDescent="0.25">
      <c r="A888" s="144" t="str">
        <f>IF('[1]Hoja de pedidos'!$D889&gt;0,'[1]Hoja de pedidos'!C889,"")</f>
        <v>01-2526</v>
      </c>
      <c r="B888" s="144" t="str">
        <f>IF('[1]Hoja de pedidos'!$D889&gt;0,'[1]Hoja de pedidos'!D889,"")</f>
        <v>TXCICM065B001</v>
      </c>
      <c r="C888" s="144" t="str">
        <f>IF('[1]Hoja de pedidos'!$D889&gt;0,'[1]Hoja de pedidos'!E889,"")</f>
        <v>S.A. CAFÉ IMPERIAL</v>
      </c>
      <c r="D888" s="144" t="str">
        <f>IF('[1]Hoja de pedidos'!$D889&gt;0,'[1]Hoja de pedidos'!F889,"")</f>
        <v>LAMINACIÓN IMPRESA CAFÉ IMPERIAL MOLIDO  200g</v>
      </c>
      <c r="E888" s="144" t="str">
        <f>IF('[1]Hoja de pedidos'!$D889&gt;0,'[1]Hoja de pedidos'!G889,"")</f>
        <v>CX</v>
      </c>
      <c r="F888" s="144" t="str">
        <f>IF('[1]Hoja de pedidos'!$D889&gt;0,'[1]Hoja de pedidos'!H889,"")</f>
        <v>LAMINACION</v>
      </c>
    </row>
    <row r="889" spans="1:6" x14ac:dyDescent="0.25">
      <c r="A889" s="144" t="str">
        <f>IF('[1]Hoja de pedidos'!$D890&gt;0,'[1]Hoja de pedidos'!C890,"")</f>
        <v>01-2574</v>
      </c>
      <c r="B889" s="144" t="str">
        <f>IF('[1]Hoja de pedidos'!$D890&gt;0,'[1]Hoja de pedidos'!D890,"")</f>
        <v>TXCICM065B001</v>
      </c>
      <c r="C889" s="144" t="str">
        <f>IF('[1]Hoja de pedidos'!$D890&gt;0,'[1]Hoja de pedidos'!E890,"")</f>
        <v>S.A. CAFÉ IMPERIAL</v>
      </c>
      <c r="D889" s="144" t="str">
        <f>IF('[1]Hoja de pedidos'!$D890&gt;0,'[1]Hoja de pedidos'!F890,"")</f>
        <v>LAMINACIÓN IMPRESA CAFÉ IMPERIAL MOLIDO  200g</v>
      </c>
      <c r="E889" s="144" t="str">
        <f>IF('[1]Hoja de pedidos'!$D890&gt;0,'[1]Hoja de pedidos'!G890,"")</f>
        <v>CX</v>
      </c>
      <c r="F889" s="144" t="str">
        <f>IF('[1]Hoja de pedidos'!$D890&gt;0,'[1]Hoja de pedidos'!H890,"")</f>
        <v>LAMINACION</v>
      </c>
    </row>
    <row r="890" spans="1:6" x14ac:dyDescent="0.25">
      <c r="A890" s="144" t="str">
        <f>IF('[1]Hoja de pedidos'!$D891&gt;0,'[1]Hoja de pedidos'!C891,"")</f>
        <v>01-2575</v>
      </c>
      <c r="B890" s="144" t="str">
        <f>IF('[1]Hoja de pedidos'!$D891&gt;0,'[1]Hoja de pedidos'!D891,"")</f>
        <v>TXCICM065C001</v>
      </c>
      <c r="C890" s="144" t="str">
        <f>IF('[1]Hoja de pedidos'!$D891&gt;0,'[1]Hoja de pedidos'!E891,"")</f>
        <v>S.A. CAFÉ IMPERIAL</v>
      </c>
      <c r="D890" s="144" t="str">
        <f>IF('[1]Hoja de pedidos'!$D891&gt;0,'[1]Hoja de pedidos'!F891,"")</f>
        <v>LAMINACION IMPRESA CAFÉ IMPERIAL MOLIDO  100g</v>
      </c>
      <c r="E890" s="144" t="str">
        <f>IF('[1]Hoja de pedidos'!$D891&gt;0,'[1]Hoja de pedidos'!G891,"")</f>
        <v>CX</v>
      </c>
      <c r="F890" s="144" t="str">
        <f>IF('[1]Hoja de pedidos'!$D891&gt;0,'[1]Hoja de pedidos'!H891,"")</f>
        <v>LAMINACION</v>
      </c>
    </row>
    <row r="891" spans="1:6" x14ac:dyDescent="0.25">
      <c r="A891" s="144" t="str">
        <f>IF('[1]Hoja de pedidos'!$D892&gt;0,'[1]Hoja de pedidos'!C892,"")</f>
        <v>01-2526</v>
      </c>
      <c r="B891" s="144" t="str">
        <f>IF('[1]Hoja de pedidos'!$D892&gt;0,'[1]Hoja de pedidos'!D892,"")</f>
        <v>TXCICM065B001</v>
      </c>
      <c r="C891" s="144" t="str">
        <f>IF('[1]Hoja de pedidos'!$D892&gt;0,'[1]Hoja de pedidos'!E892,"")</f>
        <v>S.A. CAFÉ IMPERIAL</v>
      </c>
      <c r="D891" s="144" t="str">
        <f>IF('[1]Hoja de pedidos'!$D892&gt;0,'[1]Hoja de pedidos'!F892,"")</f>
        <v>LAMINACIÓN IMPRESA CAFÉ IMPERIAL MOLIDO  200g</v>
      </c>
      <c r="E891" s="144" t="str">
        <f>IF('[1]Hoja de pedidos'!$D892&gt;0,'[1]Hoja de pedidos'!G892,"")</f>
        <v>CX</v>
      </c>
      <c r="F891" s="144" t="str">
        <f>IF('[1]Hoja de pedidos'!$D892&gt;0,'[1]Hoja de pedidos'!H892,"")</f>
        <v>LAMINACION</v>
      </c>
    </row>
    <row r="892" spans="1:6" x14ac:dyDescent="0.25">
      <c r="A892" s="144" t="str">
        <f>IF('[1]Hoja de pedidos'!$D893&gt;0,'[1]Hoja de pedidos'!C893,"")</f>
        <v>32-006111</v>
      </c>
      <c r="B892" s="144" t="str">
        <f>IF('[1]Hoja de pedidos'!$D893&gt;0,'[1]Hoja de pedidos'!D893,"")</f>
        <v>TMTCAV129A001</v>
      </c>
      <c r="C892" s="144" t="str">
        <f>IF('[1]Hoja de pedidos'!$D893&gt;0,'[1]Hoja de pedidos'!E893,"")</f>
        <v>INVERSIONES TORREFACCION DEL CAFÉ, C.A</v>
      </c>
      <c r="D892" s="144" t="str">
        <f>IF('[1]Hoja de pedidos'!$D893&gt;0,'[1]Hoja de pedidos'!F893,"")</f>
        <v>LAMINACION IMPRESA CAFÉ AMANECER AL VACIO 250g</v>
      </c>
      <c r="E892" s="144" t="str">
        <f>IF('[1]Hoja de pedidos'!$D893&gt;0,'[1]Hoja de pedidos'!G893,"")</f>
        <v>MCL</v>
      </c>
      <c r="F892" s="144" t="str">
        <f>IF('[1]Hoja de pedidos'!$D893&gt;0,'[1]Hoja de pedidos'!H893,"")</f>
        <v>LAMINACION</v>
      </c>
    </row>
    <row r="893" spans="1:6" x14ac:dyDescent="0.25">
      <c r="A893" s="144" t="str">
        <f>IF('[1]Hoja de pedidos'!$D894&gt;0,'[1]Hoja de pedidos'!C894,"")</f>
        <v>32-006109</v>
      </c>
      <c r="B893" s="144" t="str">
        <f>IF('[1]Hoja de pedidos'!$D894&gt;0,'[1]Hoja de pedidos'!D894,"")</f>
        <v>TXTFCA050B001</v>
      </c>
      <c r="C893" s="144" t="str">
        <f>IF('[1]Hoja de pedidos'!$D894&gt;0,'[1]Hoja de pedidos'!E894,"")</f>
        <v>INVERSIONES TORREFACCION DEL CAFÉ, C.A</v>
      </c>
      <c r="D893" s="144" t="str">
        <f>IF('[1]Hoja de pedidos'!$D894&gt;0,'[1]Hoja de pedidos'!F894,"")</f>
        <v>LAMINACION IMPRESA CAFÉ AMANECER MOLIDO GOURMET 500g</v>
      </c>
      <c r="E893" s="144" t="str">
        <f>IF('[1]Hoja de pedidos'!$D894&gt;0,'[1]Hoja de pedidos'!G894,"")</f>
        <v>CX</v>
      </c>
      <c r="F893" s="144" t="str">
        <f>IF('[1]Hoja de pedidos'!$D894&gt;0,'[1]Hoja de pedidos'!H894,"")</f>
        <v>LAMINACION</v>
      </c>
    </row>
    <row r="894" spans="1:6" x14ac:dyDescent="0.25">
      <c r="A894" s="144" t="str">
        <f>IF('[1]Hoja de pedidos'!$D895&gt;0,'[1]Hoja de pedidos'!C895,"")</f>
        <v>32-006106</v>
      </c>
      <c r="B894" s="144" t="str">
        <f>IF('[1]Hoja de pedidos'!$D895&gt;0,'[1]Hoja de pedidos'!D895,"")</f>
        <v>TXTFDN050B001</v>
      </c>
      <c r="C894" s="144" t="str">
        <f>IF('[1]Hoja de pedidos'!$D895&gt;0,'[1]Hoja de pedidos'!E895,"")</f>
        <v>INVERSIONES TORREFACCION DEL CAFÉ, C.A</v>
      </c>
      <c r="D894" s="144" t="str">
        <f>IF('[1]Hoja de pedidos'!$D895&gt;0,'[1]Hoja de pedidos'!F895,"")</f>
        <v>LAMINACION IMPRESA CAFÉ DELLA NONNA MOLIDO GOURMET 500 g.</v>
      </c>
      <c r="E894" s="144" t="str">
        <f>IF('[1]Hoja de pedidos'!$D895&gt;0,'[1]Hoja de pedidos'!G895,"")</f>
        <v>CX</v>
      </c>
      <c r="F894" s="144" t="str">
        <f>IF('[1]Hoja de pedidos'!$D895&gt;0,'[1]Hoja de pedidos'!H895,"")</f>
        <v>LAMINACION</v>
      </c>
    </row>
    <row r="895" spans="1:6" x14ac:dyDescent="0.25">
      <c r="A895" s="144" t="str">
        <f>IF('[1]Hoja de pedidos'!$D896&gt;0,'[1]Hoja de pedidos'!C896,"")</f>
        <v>32-006105</v>
      </c>
      <c r="B895" s="144" t="str">
        <f>IF('[1]Hoja de pedidos'!$D896&gt;0,'[1]Hoja de pedidos'!D896,"")</f>
        <v>TXTFDN050A001</v>
      </c>
      <c r="C895" s="144" t="str">
        <f>IF('[1]Hoja de pedidos'!$D896&gt;0,'[1]Hoja de pedidos'!E896,"")</f>
        <v>INVERSIONES TORREFACCION DEL CAFÉ, C.A</v>
      </c>
      <c r="D895" s="144" t="str">
        <f>IF('[1]Hoja de pedidos'!$D896&gt;0,'[1]Hoja de pedidos'!F896,"")</f>
        <v>LAMINACION IMPRESA CAFÉ DELLA NONNA MOLIDO GOURMET 200 g.</v>
      </c>
      <c r="E895" s="144" t="str">
        <f>IF('[1]Hoja de pedidos'!$D896&gt;0,'[1]Hoja de pedidos'!G896,"")</f>
        <v>CX</v>
      </c>
      <c r="F895" s="144" t="str">
        <f>IF('[1]Hoja de pedidos'!$D896&gt;0,'[1]Hoja de pedidos'!H896,"")</f>
        <v>LAMINACION</v>
      </c>
    </row>
    <row r="896" spans="1:6" x14ac:dyDescent="0.25">
      <c r="A896" s="144" t="str">
        <f>IF('[1]Hoja de pedidos'!$D897&gt;0,'[1]Hoja de pedidos'!C897,"")</f>
        <v>32-006163</v>
      </c>
      <c r="B896" s="144" t="str">
        <f>IF('[1]Hoja de pedidos'!$D897&gt;0,'[1]Hoja de pedidos'!D897,"")</f>
        <v>TXABSS065B002</v>
      </c>
      <c r="C896" s="144" t="str">
        <f>IF('[1]Hoja de pedidos'!$D897&gt;0,'[1]Hoja de pedidos'!E897,"")</f>
        <v>ALIMENTOS BOTALON, C.A.</v>
      </c>
      <c r="D896" s="144" t="str">
        <f>IF('[1]Hoja de pedidos'!$D897&gt;0,'[1]Hoja de pedidos'!F897,"")</f>
        <v>LAMINACION IMPRESA CAFÉ MOLIDO GOURMET SAN SALVADOR 500 g</v>
      </c>
      <c r="E896" s="144" t="str">
        <f>IF('[1]Hoja de pedidos'!$D897&gt;0,'[1]Hoja de pedidos'!G897,"")</f>
        <v>CX</v>
      </c>
      <c r="F896" s="144" t="str">
        <f>IF('[1]Hoja de pedidos'!$D897&gt;0,'[1]Hoja de pedidos'!H897,"")</f>
        <v>LAMINACION</v>
      </c>
    </row>
    <row r="897" spans="1:6" x14ac:dyDescent="0.25">
      <c r="A897" s="144" t="str">
        <f>IF('[1]Hoja de pedidos'!$D898&gt;0,'[1]Hoja de pedidos'!C898,"")</f>
        <v>01-2570</v>
      </c>
      <c r="B897" s="144" t="str">
        <f>IF('[1]Hoja de pedidos'!$D898&gt;0,'[1]Hoja de pedidos'!D898,"")</f>
        <v>TMICPS0420001</v>
      </c>
      <c r="C897" s="144" t="str">
        <f>IF('[1]Hoja de pedidos'!$D898&gt;0,'[1]Hoja de pedidos'!E898,"")</f>
        <v>INDUSTRIAS CORPAÑAL,C.A.</v>
      </c>
      <c r="D897" s="144" t="str">
        <f>IF('[1]Hoja de pedidos'!$D898&gt;0,'[1]Hoja de pedidos'!F898,"")</f>
        <v>POLYPOUCH SILICONADO SIN IMPRESIÓN</v>
      </c>
      <c r="E897" s="144" t="str">
        <f>IF('[1]Hoja de pedidos'!$D898&gt;0,'[1]Hoja de pedidos'!G898,"")</f>
        <v>MCL</v>
      </c>
      <c r="F897" s="144" t="str">
        <f>IF('[1]Hoja de pedidos'!$D898&gt;0,'[1]Hoja de pedidos'!H898,"")</f>
        <v>LAMINACION</v>
      </c>
    </row>
    <row r="898" spans="1:6" x14ac:dyDescent="0.25">
      <c r="A898" s="144" t="str">
        <f>IF('[1]Hoja de pedidos'!$D899&gt;0,'[1]Hoja de pedidos'!C899,"")</f>
        <v>32-006161</v>
      </c>
      <c r="B898" s="144" t="str">
        <f>IF('[1]Hoja de pedidos'!$D899&gt;0,'[1]Hoja de pedidos'!D899,"")</f>
        <v>TMPSPP0700020</v>
      </c>
      <c r="C898" s="144" t="str">
        <f>IF('[1]Hoja de pedidos'!$D899&gt;0,'[1]Hoja de pedidos'!E899,"")</f>
        <v>PRODUCTOS SAN FRANCISCO C.A.</v>
      </c>
      <c r="D898" s="144" t="str">
        <f>IF('[1]Hoja de pedidos'!$D899&gt;0,'[1]Hoja de pedidos'!F899,"")</f>
        <v>POLYPOUCH SIN IMPRESIÓN</v>
      </c>
      <c r="E898" s="144" t="str">
        <f>IF('[1]Hoja de pedidos'!$D899&gt;0,'[1]Hoja de pedidos'!G899,"")</f>
        <v>MCL</v>
      </c>
      <c r="F898" s="144" t="str">
        <f>IF('[1]Hoja de pedidos'!$D899&gt;0,'[1]Hoja de pedidos'!H899,"")</f>
        <v>LAMINACION</v>
      </c>
    </row>
    <row r="899" spans="1:6" x14ac:dyDescent="0.25">
      <c r="A899" s="144" t="str">
        <f>IF('[1]Hoja de pedidos'!$D900&gt;0,'[1]Hoja de pedidos'!C900,"")</f>
        <v>32-006158</v>
      </c>
      <c r="B899" s="144" t="str">
        <f>IF('[1]Hoja de pedidos'!$D900&gt;0,'[1]Hoja de pedidos'!D900,"")</f>
        <v>TMAHPG0700001</v>
      </c>
      <c r="C899" s="144" t="str">
        <f>IF('[1]Hoja de pedidos'!$D900&gt;0,'[1]Hoja de pedidos'!E900,"")</f>
        <v>ALIMENTOS HEINZ, C.A.</v>
      </c>
      <c r="D899" s="144" t="str">
        <f>IF('[1]Hoja de pedidos'!$D900&gt;0,'[1]Hoja de pedidos'!F900,"")</f>
        <v>POLYPOUCH SIN IMPRESIÓN (LAMINADO PARA GELATINA)</v>
      </c>
      <c r="E899" s="144" t="str">
        <f>IF('[1]Hoja de pedidos'!$D900&gt;0,'[1]Hoja de pedidos'!G900,"")</f>
        <v>MCL</v>
      </c>
      <c r="F899" s="144" t="str">
        <f>IF('[1]Hoja de pedidos'!$D900&gt;0,'[1]Hoja de pedidos'!H900,"")</f>
        <v>LAMINACION</v>
      </c>
    </row>
    <row r="900" spans="1:6" x14ac:dyDescent="0.25">
      <c r="A900" s="144" t="str">
        <f>IF('[1]Hoja de pedidos'!$D901&gt;0,'[1]Hoja de pedidos'!C901,"")</f>
        <v>01-2579</v>
      </c>
      <c r="B900" s="144" t="str">
        <f>IF('[1]Hoja de pedidos'!$D901&gt;0,'[1]Hoja de pedidos'!D901,"")</f>
        <v>TMMLCC060A002</v>
      </c>
      <c r="C900" s="144" t="str">
        <f>IF('[1]Hoja de pedidos'!$D901&gt;0,'[1]Hoja de pedidos'!E901,"")</f>
        <v>MONTALAR DE VENEZUELA, S.A.</v>
      </c>
      <c r="D900" s="144" t="str">
        <f>IF('[1]Hoja de pedidos'!$D901&gt;0,'[1]Hoja de pedidos'!F901,"")</f>
        <v>POLYPOUCH IMPRESO STICK MONTALBAN "0" CALORIAS 1g</v>
      </c>
      <c r="E900" s="144" t="str">
        <f>IF('[1]Hoja de pedidos'!$D901&gt;0,'[1]Hoja de pedidos'!G901,"")</f>
        <v>MCL</v>
      </c>
      <c r="F900" s="144" t="str">
        <f>IF('[1]Hoja de pedidos'!$D901&gt;0,'[1]Hoja de pedidos'!H901,"")</f>
        <v>LAMINACION</v>
      </c>
    </row>
    <row r="901" spans="1:6" x14ac:dyDescent="0.25">
      <c r="A901" s="144" t="str">
        <f>IF('[1]Hoja de pedidos'!$D902&gt;0,'[1]Hoja de pedidos'!C902,"")</f>
        <v>32-006081</v>
      </c>
      <c r="B901" s="144" t="str">
        <f>IF('[1]Hoja de pedidos'!$D902&gt;0,'[1]Hoja de pedidos'!D902,"")</f>
        <v>TXTFDN050B001</v>
      </c>
      <c r="C901" s="144" t="str">
        <f>IF('[1]Hoja de pedidos'!$D902&gt;0,'[1]Hoja de pedidos'!E902,"")</f>
        <v>INVERSIONES TORREFACCION DEL CAFÉ, C.A</v>
      </c>
      <c r="D901" s="144" t="str">
        <f>IF('[1]Hoja de pedidos'!$D902&gt;0,'[1]Hoja de pedidos'!F902,"")</f>
        <v>LAMINACION IMPRESA CAFÉ DELLA NONNA MOLIDO GOURMET 500 g.</v>
      </c>
      <c r="E901" s="144" t="str">
        <f>IF('[1]Hoja de pedidos'!$D902&gt;0,'[1]Hoja de pedidos'!G902,"")</f>
        <v>CX</v>
      </c>
      <c r="F901" s="144" t="str">
        <f>IF('[1]Hoja de pedidos'!$D902&gt;0,'[1]Hoja de pedidos'!H902,"")</f>
        <v>LAMINACION</v>
      </c>
    </row>
    <row r="902" spans="1:6" x14ac:dyDescent="0.25">
      <c r="A902" s="144" t="str">
        <f>IF('[1]Hoja de pedidos'!$D903&gt;0,'[1]Hoja de pedidos'!C903,"")</f>
        <v>01-2580</v>
      </c>
      <c r="B902" s="144" t="str">
        <f>IF('[1]Hoja de pedidos'!$D903&gt;0,'[1]Hoja de pedidos'!D903,"")</f>
        <v>TMGCMY029A001</v>
      </c>
      <c r="C902" s="144" t="str">
        <f>IF('[1]Hoja de pedidos'!$D903&gt;0,'[1]Hoja de pedidos'!E903,"")</f>
        <v>GENIA CARE, C.A.</v>
      </c>
      <c r="D902" s="144" t="str">
        <f>IF('[1]Hoja de pedidos'!$D903&gt;0,'[1]Hoja de pedidos'!F903,"")</f>
        <v>ENVOLTORIOS IMPRESO MARMOLITA VENDAS YESO</v>
      </c>
      <c r="E902" s="144" t="str">
        <f>IF('[1]Hoja de pedidos'!$D903&gt;0,'[1]Hoja de pedidos'!G903,"")</f>
        <v>MCL</v>
      </c>
      <c r="F902" s="144" t="str">
        <f>IF('[1]Hoja de pedidos'!$D903&gt;0,'[1]Hoja de pedidos'!H903,"")</f>
        <v>LAMINACION</v>
      </c>
    </row>
    <row r="903" spans="1:6" x14ac:dyDescent="0.25">
      <c r="A903" s="144" t="str">
        <f>IF('[1]Hoja de pedidos'!$D904&gt;0,'[1]Hoja de pedidos'!C904,"")</f>
        <v>32-006166</v>
      </c>
      <c r="B903" s="144" t="str">
        <f>IF('[1]Hoja de pedidos'!$D904&gt;0,'[1]Hoja de pedidos'!D904,"")</f>
        <v>TMMCGP199A001</v>
      </c>
      <c r="C903" s="144" t="str">
        <f>IF('[1]Hoja de pedidos'!$D904&gt;0,'[1]Hoja de pedidos'!E904,"")</f>
        <v>MONDELEZ VZ,C.A</v>
      </c>
      <c r="D903" s="144" t="str">
        <f>IF('[1]Hoja de pedidos'!$D904&gt;0,'[1]Hoja de pedidos'!F904,"")</f>
        <v>LINNER MTP  IMPRESO GARANTIA DE PUREZA</v>
      </c>
      <c r="E903" s="144" t="str">
        <f>IF('[1]Hoja de pedidos'!$D904&gt;0,'[1]Hoja de pedidos'!G904,"")</f>
        <v>MCL</v>
      </c>
      <c r="F903" s="144" t="str">
        <f>IF('[1]Hoja de pedidos'!$D904&gt;0,'[1]Hoja de pedidos'!H904,"")</f>
        <v>CORTE</v>
      </c>
    </row>
    <row r="904" spans="1:6" x14ac:dyDescent="0.25">
      <c r="A904" s="144" t="str">
        <f>IF('[1]Hoja de pedidos'!$D905&gt;0,'[1]Hoja de pedidos'!C905,"")</f>
        <v>01-2525</v>
      </c>
      <c r="B904" s="144" t="str">
        <f>IF('[1]Hoja de pedidos'!$D905&gt;0,'[1]Hoja de pedidos'!D905,"")</f>
        <v>TMTTGP199A002</v>
      </c>
      <c r="C904" s="144" t="str">
        <f>IF('[1]Hoja de pedidos'!$D905&gt;0,'[1]Hoja de pedidos'!E905,"")</f>
        <v xml:space="preserve">INDUSTRIAS DE TAPAS TAIME, C.A </v>
      </c>
      <c r="D904" s="144" t="str">
        <f>IF('[1]Hoja de pedidos'!$D905&gt;0,'[1]Hoja de pedidos'!F905,"")</f>
        <v>LINER MTP IMPRESO GARANTIA DE PUREZA</v>
      </c>
      <c r="E904" s="144" t="str">
        <f>IF('[1]Hoja de pedidos'!$D905&gt;0,'[1]Hoja de pedidos'!G905,"")</f>
        <v>MCL</v>
      </c>
      <c r="F904" s="144" t="str">
        <f>IF('[1]Hoja de pedidos'!$D905&gt;0,'[1]Hoja de pedidos'!H905,"")</f>
        <v>CORTE</v>
      </c>
    </row>
    <row r="905" spans="1:6" x14ac:dyDescent="0.25">
      <c r="A905" s="144" t="str">
        <f>IF('[1]Hoja de pedidos'!$D906&gt;0,'[1]Hoja de pedidos'!C906,"")</f>
        <v>32-006157</v>
      </c>
      <c r="B905" s="144" t="str">
        <f>IF('[1]Hoja de pedidos'!$D906&gt;0,'[1]Hoja de pedidos'!D906,"")</f>
        <v>TMLIPR0450001</v>
      </c>
      <c r="C905" s="144" t="str">
        <f>IF('[1]Hoja de pedidos'!$D906&gt;0,'[1]Hoja de pedidos'!E906,"")</f>
        <v>LITO INNOVACIÓN 3.000, C. A.</v>
      </c>
      <c r="D905" s="144" t="str">
        <f>IF('[1]Hoja de pedidos'!$D906&gt;0,'[1]Hoja de pedidos'!F906,"")</f>
        <v>POLYPOUCH SIN IMPRESIÓN</v>
      </c>
      <c r="E905" s="144" t="str">
        <f>IF('[1]Hoja de pedidos'!$D906&gt;0,'[1]Hoja de pedidos'!G906,"")</f>
        <v>MCL</v>
      </c>
      <c r="F905" s="144" t="str">
        <f>IF('[1]Hoja de pedidos'!$D906&gt;0,'[1]Hoja de pedidos'!H906,"")</f>
        <v>LAMINACION</v>
      </c>
    </row>
    <row r="906" spans="1:6" x14ac:dyDescent="0.25">
      <c r="A906" s="144" t="str">
        <f>IF('[1]Hoja de pedidos'!$D907&gt;0,'[1]Hoja de pedidos'!C907,"")</f>
        <v>01-2576</v>
      </c>
      <c r="B906" s="144" t="str">
        <f>IF('[1]Hoja de pedidos'!$D907&gt;0,'[1]Hoja de pedidos'!D907,"")</f>
        <v>TMAGPS0600001</v>
      </c>
      <c r="C906" s="144" t="str">
        <f>IF('[1]Hoja de pedidos'!$D907&gt;0,'[1]Hoja de pedidos'!E907,"")</f>
        <v>ABRIL GRAFICA, C.A.</v>
      </c>
      <c r="D906" s="144" t="str">
        <f>IF('[1]Hoja de pedidos'!$D907&gt;0,'[1]Hoja de pedidos'!F907,"")</f>
        <v>POLYPOUCH SIN IMPRESIÓN</v>
      </c>
      <c r="E906" s="144" t="str">
        <f>IF('[1]Hoja de pedidos'!$D907&gt;0,'[1]Hoja de pedidos'!G907,"")</f>
        <v>MCL</v>
      </c>
      <c r="F906" s="144" t="str">
        <f>IF('[1]Hoja de pedidos'!$D907&gt;0,'[1]Hoja de pedidos'!H907,"")</f>
        <v>LAMINACION</v>
      </c>
    </row>
    <row r="907" spans="1:6" x14ac:dyDescent="0.25">
      <c r="A907" s="144" t="str">
        <f>IF('[1]Hoja de pedidos'!$D908&gt;0,'[1]Hoja de pedidos'!C908,"")</f>
        <v>32-006152</v>
      </c>
      <c r="B907" s="144" t="str">
        <f>IF('[1]Hoja de pedidos'!$D908&gt;0,'[1]Hoja de pedidos'!D908,"")</f>
        <v xml:space="preserve">TMCJES061A001 </v>
      </c>
      <c r="C907" s="144" t="str">
        <f>IF('[1]Hoja de pedidos'!$D908&gt;0,'[1]Hoja de pedidos'!E908,"")</f>
        <v>CORPORACION JIGMA 1702, C.A.</v>
      </c>
      <c r="D907" s="144" t="str">
        <f>IF('[1]Hoja de pedidos'!$D908&gt;0,'[1]Hoja de pedidos'!F908,"")</f>
        <v>POLYPOUCH EDULZANTE DULCILINA SIN CALORIAS BASE SUCRALOSA 1g.</v>
      </c>
      <c r="E907" s="144" t="str">
        <f>IF('[1]Hoja de pedidos'!$D908&gt;0,'[1]Hoja de pedidos'!G908,"")</f>
        <v>MCL</v>
      </c>
      <c r="F907" s="144" t="str">
        <f>IF('[1]Hoja de pedidos'!$D908&gt;0,'[1]Hoja de pedidos'!H908,"")</f>
        <v>LAMINACION</v>
      </c>
    </row>
    <row r="908" spans="1:6" x14ac:dyDescent="0.25">
      <c r="A908" s="144" t="str">
        <f>IF('[1]Hoja de pedidos'!$D909&gt;0,'[1]Hoja de pedidos'!C909,"")</f>
        <v>01-2579</v>
      </c>
      <c r="B908" s="144" t="str">
        <f>IF('[1]Hoja de pedidos'!$D909&gt;0,'[1]Hoja de pedidos'!D909,"")</f>
        <v>TMMLCC060A002</v>
      </c>
      <c r="C908" s="144" t="str">
        <f>IF('[1]Hoja de pedidos'!$D909&gt;0,'[1]Hoja de pedidos'!E909,"")</f>
        <v>MONTALAR DE VENEZUELA, S.A.</v>
      </c>
      <c r="D908" s="144" t="str">
        <f>IF('[1]Hoja de pedidos'!$D909&gt;0,'[1]Hoja de pedidos'!F909,"")</f>
        <v>POLYPOUCH IMPRESO STICK MONTALBAN "0" CALORIAS 1g</v>
      </c>
      <c r="E908" s="144" t="str">
        <f>IF('[1]Hoja de pedidos'!$D909&gt;0,'[1]Hoja de pedidos'!G909,"")</f>
        <v>MCL</v>
      </c>
      <c r="F908" s="144" t="str">
        <f>IF('[1]Hoja de pedidos'!$D909&gt;0,'[1]Hoja de pedidos'!H909,"")</f>
        <v>LAMINACION</v>
      </c>
    </row>
    <row r="909" spans="1:6" x14ac:dyDescent="0.25">
      <c r="A909" s="144" t="str">
        <f>IF('[1]Hoja de pedidos'!$D910&gt;0,'[1]Hoja de pedidos'!C910,"")</f>
        <v>21-0269</v>
      </c>
      <c r="B909" s="144" t="str">
        <f>IF('[1]Hoja de pedidos'!$D910&gt;0,'[1]Hoja de pedidos'!D910,"")</f>
        <v>TXSPCH042B002</v>
      </c>
      <c r="C909" s="144" t="str">
        <f>IF('[1]Hoja de pedidos'!$D910&gt;0,'[1]Hoja de pedidos'!E910,"")</f>
        <v>C.A. SUCESORA DE JOSE PUIG &amp; CIA</v>
      </c>
      <c r="D909" s="144" t="str">
        <f>IF('[1]Hoja de pedidos'!$D910&gt;0,'[1]Hoja de pedidos'!F910,"")</f>
        <v>LAMINACION IMPRESA MARILU CHOCOLATE 216g</v>
      </c>
      <c r="E909" s="144" t="str">
        <f>IF('[1]Hoja de pedidos'!$D910&gt;0,'[1]Hoja de pedidos'!G910,"")</f>
        <v>MCL</v>
      </c>
      <c r="F909" s="144" t="str">
        <f>IF('[1]Hoja de pedidos'!$D910&gt;0,'[1]Hoja de pedidos'!H910,"")</f>
        <v>LAMINACION</v>
      </c>
    </row>
    <row r="910" spans="1:6" x14ac:dyDescent="0.25">
      <c r="A910" s="144" t="str">
        <f>IF('[1]Hoja de pedidos'!$D911&gt;0,'[1]Hoja de pedidos'!C911,"")</f>
        <v>32-006134</v>
      </c>
      <c r="B910" s="144" t="str">
        <f>IF('[1]Hoja de pedidos'!$D911&gt;0,'[1]Hoja de pedidos'!D911,"")</f>
        <v>TMCJET061A001</v>
      </c>
      <c r="C910" s="144" t="str">
        <f>IF('[1]Hoja de pedidos'!$D911&gt;0,'[1]Hoja de pedidos'!E911,"")</f>
        <v>CORPORACION JIGMA 1702, C.A.</v>
      </c>
      <c r="D910" s="144" t="str">
        <f>IF('[1]Hoja de pedidos'!$D911&gt;0,'[1]Hoja de pedidos'!F911,"")</f>
        <v>POLYPOUCH EDULZANTE DULCILINA SIN CALORIAS BASE STEVIA 1g.</v>
      </c>
      <c r="E910" s="144" t="str">
        <f>IF('[1]Hoja de pedidos'!$D911&gt;0,'[1]Hoja de pedidos'!G911,"")</f>
        <v>MCL</v>
      </c>
      <c r="F910" s="144" t="str">
        <f>IF('[1]Hoja de pedidos'!$D911&gt;0,'[1]Hoja de pedidos'!H911,"")</f>
        <v>LAMINACION</v>
      </c>
    </row>
    <row r="911" spans="1:6" x14ac:dyDescent="0.25">
      <c r="A911" s="144" t="str">
        <f>IF('[1]Hoja de pedidos'!$D912&gt;0,'[1]Hoja de pedidos'!C912,"")</f>
        <v>01-2570</v>
      </c>
      <c r="B911" s="144" t="str">
        <f>IF('[1]Hoja de pedidos'!$D912&gt;0,'[1]Hoja de pedidos'!D912,"")</f>
        <v>TMICPS0420001</v>
      </c>
      <c r="C911" s="144" t="str">
        <f>IF('[1]Hoja de pedidos'!$D912&gt;0,'[1]Hoja de pedidos'!E912,"")</f>
        <v>INDUSTRIAS CORPAÑAL,C.A.</v>
      </c>
      <c r="D911" s="144" t="str">
        <f>IF('[1]Hoja de pedidos'!$D912&gt;0,'[1]Hoja de pedidos'!F912,"")</f>
        <v>POLYPOUCH SILICONADO SIN IMPRESIÓN</v>
      </c>
      <c r="E911" s="144" t="str">
        <f>IF('[1]Hoja de pedidos'!$D912&gt;0,'[1]Hoja de pedidos'!G912,"")</f>
        <v>MCL</v>
      </c>
      <c r="F911" s="144" t="str">
        <f>IF('[1]Hoja de pedidos'!$D912&gt;0,'[1]Hoja de pedidos'!H912,"")</f>
        <v>LAMINACION</v>
      </c>
    </row>
    <row r="912" spans="1:6" x14ac:dyDescent="0.25">
      <c r="A912" s="144" t="str">
        <f>IF('[1]Hoja de pedidos'!$D913&gt;0,'[1]Hoja de pedidos'!C913,"")</f>
        <v>32-006162</v>
      </c>
      <c r="B912" s="144" t="str">
        <f>IF('[1]Hoja de pedidos'!$D913&gt;0,'[1]Hoja de pedidos'!D913,"")</f>
        <v>TXCHPP0270001</v>
      </c>
      <c r="C912" s="144" t="str">
        <f>IF('[1]Hoja de pedidos'!$D913&gt;0,'[1]Hoja de pedidos'!E913,"")</f>
        <v>HELADERIA LA CHARLOTTE ICE, C.A.</v>
      </c>
      <c r="D912" s="144" t="str">
        <f>IF('[1]Hoja de pedidos'!$D913&gt;0,'[1]Hoja de pedidos'!F913,"")</f>
        <v>BOPP SIN IMPRESIÓN</v>
      </c>
      <c r="E912" s="144" t="str">
        <f>IF('[1]Hoja de pedidos'!$D913&gt;0,'[1]Hoja de pedidos'!G913,"")</f>
        <v>CX</v>
      </c>
      <c r="F912" s="144" t="str">
        <f>IF('[1]Hoja de pedidos'!$D913&gt;0,'[1]Hoja de pedidos'!H913,"")</f>
        <v>CORTE</v>
      </c>
    </row>
    <row r="913" spans="1:6" x14ac:dyDescent="0.25">
      <c r="A913" s="144" t="str">
        <f>IF('[1]Hoja de pedidos'!$D914&gt;0,'[1]Hoja de pedidos'!C914,"")</f>
        <v>32-006165</v>
      </c>
      <c r="B913" s="144" t="str">
        <f>IF('[1]Hoja de pedidos'!$D914&gt;0,'[1]Hoja de pedidos'!D914,"")</f>
        <v>TXTFCA078A001</v>
      </c>
      <c r="C913" s="144" t="str">
        <f>IF('[1]Hoja de pedidos'!$D914&gt;0,'[1]Hoja de pedidos'!E914,"")</f>
        <v>INVERSIONES TORREFACCION DEL CAFÉ, C.A</v>
      </c>
      <c r="D913" s="144" t="str">
        <f>IF('[1]Hoja de pedidos'!$D914&gt;0,'[1]Hoja de pedidos'!F914,"")</f>
        <v>LAMINACION IMPRESA CAFÉ  AMANECER TOSTADO GRANO 1000 g</v>
      </c>
      <c r="E913" s="144" t="str">
        <f>IF('[1]Hoja de pedidos'!$D914&gt;0,'[1]Hoja de pedidos'!G914,"")</f>
        <v>CX</v>
      </c>
      <c r="F913" s="144" t="str">
        <f>IF('[1]Hoja de pedidos'!$D914&gt;0,'[1]Hoja de pedidos'!H914,"")</f>
        <v>LAMINACION</v>
      </c>
    </row>
    <row r="914" spans="1:6" x14ac:dyDescent="0.25">
      <c r="A914" s="144" t="str">
        <f>IF('[1]Hoja de pedidos'!$D915&gt;0,'[1]Hoja de pedidos'!C915,"")</f>
        <v>32-006164</v>
      </c>
      <c r="B914" s="144" t="str">
        <f>IF('[1]Hoja de pedidos'!$D915&gt;0,'[1]Hoja de pedidos'!D915,"")</f>
        <v>TXTFDN078A001</v>
      </c>
      <c r="C914" s="144" t="str">
        <f>IF('[1]Hoja de pedidos'!$D915&gt;0,'[1]Hoja de pedidos'!E915,"")</f>
        <v>INVERSIONES TORREFACCION DEL CAFÉ, C.A</v>
      </c>
      <c r="D914" s="144" t="str">
        <f>IF('[1]Hoja de pedidos'!$D915&gt;0,'[1]Hoja de pedidos'!F915,"")</f>
        <v>LAMINACION IMPRESA CAFÉ DELLA NONNA TOSTADO  GRANO  1000 g</v>
      </c>
      <c r="E914" s="144" t="str">
        <f>IF('[1]Hoja de pedidos'!$D915&gt;0,'[1]Hoja de pedidos'!G915,"")</f>
        <v>CX</v>
      </c>
      <c r="F914" s="144" t="str">
        <f>IF('[1]Hoja de pedidos'!$D915&gt;0,'[1]Hoja de pedidos'!H915,"")</f>
        <v>LAMINACION</v>
      </c>
    </row>
    <row r="915" spans="1:6" x14ac:dyDescent="0.25">
      <c r="A915" s="144" t="str">
        <f>IF('[1]Hoja de pedidos'!$D916&gt;0,'[1]Hoja de pedidos'!C916,"")</f>
        <v>21-0266</v>
      </c>
      <c r="B915" s="144" t="str">
        <f>IF('[1]Hoja de pedidos'!$D916&gt;0,'[1]Hoja de pedidos'!D916,"")</f>
        <v>TXAMKE040A002</v>
      </c>
      <c r="C915" s="144" t="str">
        <f>IF('[1]Hoja de pedidos'!$D916&gt;0,'[1]Hoja de pedidos'!E916,"")</f>
        <v>ALIMENTOS MUNCHY, C.A.</v>
      </c>
      <c r="D915" s="144" t="str">
        <f>IF('[1]Hoja de pedidos'!$D916&gt;0,'[1]Hoja de pedidos'!F916,"")</f>
        <v>LAMINACION IMPRESA KESITOS 25 g</v>
      </c>
      <c r="E915" s="144" t="str">
        <f>IF('[1]Hoja de pedidos'!$D916&gt;0,'[1]Hoja de pedidos'!G916,"")</f>
        <v>CX</v>
      </c>
      <c r="F915" s="144" t="str">
        <f>IF('[1]Hoja de pedidos'!$D916&gt;0,'[1]Hoja de pedidos'!H916,"")</f>
        <v>LAMINACION</v>
      </c>
    </row>
    <row r="916" spans="1:6" x14ac:dyDescent="0.25">
      <c r="A916" s="144" t="str">
        <f>IF('[1]Hoja de pedidos'!$D917&gt;0,'[1]Hoja de pedidos'!C917,"")</f>
        <v>01-2565</v>
      </c>
      <c r="B916" s="144" t="str">
        <f>IF('[1]Hoja de pedidos'!$D917&gt;0,'[1]Hoja de pedidos'!D917,"")</f>
        <v xml:space="preserve">TXPACB036A001    </v>
      </c>
      <c r="C916" s="144" t="str">
        <f>IF('[1]Hoja de pedidos'!$D917&gt;0,'[1]Hoja de pedidos'!E917,"")</f>
        <v>PEPSICO ALIMENTOS, S.C.A.</v>
      </c>
      <c r="D916" s="144" t="str">
        <f>IF('[1]Hoja de pedidos'!$D917&gt;0,'[1]Hoja de pedidos'!F917,"")</f>
        <v>LAMINACIÓN IMPRESA CHEETOS BOLIQUESO 110g</v>
      </c>
      <c r="E916" s="144" t="str">
        <f>IF('[1]Hoja de pedidos'!$D917&gt;0,'[1]Hoja de pedidos'!G917,"")</f>
        <v>CX</v>
      </c>
      <c r="F916" s="144" t="str">
        <f>IF('[1]Hoja de pedidos'!$D917&gt;0,'[1]Hoja de pedidos'!H917,"")</f>
        <v>LAMINACION</v>
      </c>
    </row>
    <row r="917" spans="1:6" x14ac:dyDescent="0.25">
      <c r="A917" s="144" t="str">
        <f>IF('[1]Hoja de pedidos'!$D918&gt;0,'[1]Hoja de pedidos'!C918,"")</f>
        <v>01-2559</v>
      </c>
      <c r="B917" s="144" t="str">
        <f>IF('[1]Hoja de pedidos'!$D918&gt;0,'[1]Hoja de pedidos'!D918,"")</f>
        <v>TXPAMP031A001</v>
      </c>
      <c r="C917" s="144" t="str">
        <f>IF('[1]Hoja de pedidos'!$D918&gt;0,'[1]Hoja de pedidos'!E918,"")</f>
        <v>PEPSICO ALIMENTOS, S.C.A.</v>
      </c>
      <c r="D917" s="144" t="str">
        <f>IF('[1]Hoja de pedidos'!$D918&gt;0,'[1]Hoja de pedidos'!F918,"")</f>
        <v>LAMINACIÓN IMPRESA CHEETOS MEGA PUFFS 28g</v>
      </c>
      <c r="E917" s="144" t="str">
        <f>IF('[1]Hoja de pedidos'!$D918&gt;0,'[1]Hoja de pedidos'!G918,"")</f>
        <v>CX</v>
      </c>
      <c r="F917" s="144" t="str">
        <f>IF('[1]Hoja de pedidos'!$D918&gt;0,'[1]Hoja de pedidos'!H918,"")</f>
        <v>LAMINACION</v>
      </c>
    </row>
    <row r="918" spans="1:6" x14ac:dyDescent="0.25">
      <c r="A918" s="144" t="str">
        <f>IF('[1]Hoja de pedidos'!$D919&gt;0,'[1]Hoja de pedidos'!C919,"")</f>
        <v>01-2564</v>
      </c>
      <c r="B918" s="144" t="str">
        <f>IF('[1]Hoja de pedidos'!$D919&gt;0,'[1]Hoja de pedidos'!D919,"")</f>
        <v>TXPACB031A001</v>
      </c>
      <c r="C918" s="144" t="str">
        <f>IF('[1]Hoja de pedidos'!$D919&gt;0,'[1]Hoja de pedidos'!E919,"")</f>
        <v>PEPSICO ALIMENTOS, S.C.A.</v>
      </c>
      <c r="D918" s="144" t="str">
        <f>IF('[1]Hoja de pedidos'!$D919&gt;0,'[1]Hoja de pedidos'!F919,"")</f>
        <v>LAMINACIÓN IMPRESA CHEETOS BOLIQUESO 28g</v>
      </c>
      <c r="E918" s="144" t="str">
        <f>IF('[1]Hoja de pedidos'!$D919&gt;0,'[1]Hoja de pedidos'!G919,"")</f>
        <v>CX</v>
      </c>
      <c r="F918" s="144" t="str">
        <f>IF('[1]Hoja de pedidos'!$D919&gt;0,'[1]Hoja de pedidos'!H919,"")</f>
        <v>LAMINACION</v>
      </c>
    </row>
    <row r="919" spans="1:6" x14ac:dyDescent="0.25">
      <c r="A919" s="144" t="str">
        <f>IF('[1]Hoja de pedidos'!$D920&gt;0,'[1]Hoja de pedidos'!C920,"")</f>
        <v>01-2572</v>
      </c>
      <c r="B919" s="144" t="str">
        <f>IF('[1]Hoja de pedidos'!$D920&gt;0,'[1]Hoja de pedidos'!D920,"")</f>
        <v>TMAYGP199A003</v>
      </c>
      <c r="C919" s="144" t="str">
        <f>IF('[1]Hoja de pedidos'!$D920&gt;0,'[1]Hoja de pedidos'!E920,"")</f>
        <v>ANAYANSI,C.A.</v>
      </c>
      <c r="D919" s="144" t="str">
        <f>IF('[1]Hoja de pedidos'!$D920&gt;0,'[1]Hoja de pedidos'!F920,"")</f>
        <v>LINNER TERMOSELLABLE MTP  IMPRESO GARANTIA DE PUREZA</v>
      </c>
      <c r="E919" s="144" t="str">
        <f>IF('[1]Hoja de pedidos'!$D920&gt;0,'[1]Hoja de pedidos'!G920,"")</f>
        <v>MCL</v>
      </c>
      <c r="F919" s="144" t="str">
        <f>IF('[1]Hoja de pedidos'!$D920&gt;0,'[1]Hoja de pedidos'!H920,"")</f>
        <v>CORTE</v>
      </c>
    </row>
    <row r="920" spans="1:6" x14ac:dyDescent="0.25">
      <c r="A920" s="144" t="str">
        <f>IF('[1]Hoja de pedidos'!$D921&gt;0,'[1]Hoja de pedidos'!C921,"")</f>
        <v>01-2571</v>
      </c>
      <c r="B920" s="144" t="str">
        <f>IF('[1]Hoja de pedidos'!$D921&gt;0,'[1]Hoja de pedidos'!D921,"")</f>
        <v>TMAYGP199A001</v>
      </c>
      <c r="C920" s="144" t="str">
        <f>IF('[1]Hoja de pedidos'!$D921&gt;0,'[1]Hoja de pedidos'!E921,"")</f>
        <v>ANAYANSI,C.A.</v>
      </c>
      <c r="D920" s="144" t="str">
        <f>IF('[1]Hoja de pedidos'!$D921&gt;0,'[1]Hoja de pedidos'!F921,"")</f>
        <v>LINNER TERMOSELLABLE MTP  IMPRESO GARANTIA DE PUREZA</v>
      </c>
      <c r="E920" s="144" t="str">
        <f>IF('[1]Hoja de pedidos'!$D921&gt;0,'[1]Hoja de pedidos'!G921,"")</f>
        <v>MCL</v>
      </c>
      <c r="F920" s="144" t="str">
        <f>IF('[1]Hoja de pedidos'!$D921&gt;0,'[1]Hoja de pedidos'!H921,"")</f>
        <v>CORTE</v>
      </c>
    </row>
    <row r="921" spans="1:6" x14ac:dyDescent="0.25">
      <c r="A921" s="144" t="str">
        <f>IF('[1]Hoja de pedidos'!$D922&gt;0,'[1]Hoja de pedidos'!C922,"")</f>
        <v>01-2578</v>
      </c>
      <c r="B921" s="144" t="str">
        <f>IF('[1]Hoja de pedidos'!$D922&gt;0,'[1]Hoja de pedidos'!D922,"")</f>
        <v>TMCPLU2400001</v>
      </c>
      <c r="C921" s="144" t="str">
        <f>IF('[1]Hoja de pedidos'!$D922&gt;0,'[1]Hoja de pedidos'!E922,"")</f>
        <v>CORPORACION ORIENTAL DEL PLASTICO, C.A. (CORPLAST</v>
      </c>
      <c r="D921" s="144" t="str">
        <f>IF('[1]Hoja de pedidos'!$D922&gt;0,'[1]Hoja de pedidos'!F922,"")</f>
        <v>LAMINACION LINER INDUCCION UNIVERSAL SIN IMPRESIÓN</v>
      </c>
      <c r="E921" s="144" t="str">
        <f>IF('[1]Hoja de pedidos'!$D922&gt;0,'[1]Hoja de pedidos'!G922,"")</f>
        <v>MCL</v>
      </c>
      <c r="F921" s="144" t="str">
        <f>IF('[1]Hoja de pedidos'!$D922&gt;0,'[1]Hoja de pedidos'!H922,"")</f>
        <v>CORTE</v>
      </c>
    </row>
    <row r="922" spans="1:6" x14ac:dyDescent="0.25">
      <c r="A922" s="144" t="str">
        <f>IF('[1]Hoja de pedidos'!$D923&gt;0,'[1]Hoja de pedidos'!C923,"")</f>
        <v>01-2560</v>
      </c>
      <c r="B922" s="144" t="str">
        <f>IF('[1]Hoja de pedidos'!$D923&gt;0,'[1]Hoja de pedidos'!D923,"")</f>
        <v>TXPAMP036A001</v>
      </c>
      <c r="C922" s="144" t="str">
        <f>IF('[1]Hoja de pedidos'!$D923&gt;0,'[1]Hoja de pedidos'!E923,"")</f>
        <v>PEPSICO ALIMENTOS, S.C.A.</v>
      </c>
      <c r="D922" s="144" t="str">
        <f>IF('[1]Hoja de pedidos'!$D923&gt;0,'[1]Hoja de pedidos'!F923,"")</f>
        <v>LAMINACION IMPRESA CHEETOS MEGA PUFF 110g</v>
      </c>
      <c r="E922" s="144" t="str">
        <f>IF('[1]Hoja de pedidos'!$D923&gt;0,'[1]Hoja de pedidos'!G923,"")</f>
        <v>CX</v>
      </c>
      <c r="F922" s="144" t="str">
        <f>IF('[1]Hoja de pedidos'!$D923&gt;0,'[1]Hoja de pedidos'!H923,"")</f>
        <v>LAMINACION</v>
      </c>
    </row>
    <row r="923" spans="1:6" x14ac:dyDescent="0.25">
      <c r="A923" s="144" t="str">
        <f>IF('[1]Hoja de pedidos'!$D924&gt;0,'[1]Hoja de pedidos'!C924,"")</f>
        <v>32-006044</v>
      </c>
      <c r="B923" s="144" t="str">
        <f>IF('[1]Hoja de pedidos'!$D924&gt;0,'[1]Hoja de pedidos'!D924,"")</f>
        <v>TXNVCP083A001</v>
      </c>
      <c r="C923" s="144" t="str">
        <f>IF('[1]Hoja de pedidos'!$D924&gt;0,'[1]Hoja de pedidos'!E924,"")</f>
        <v>NUCITA VENEZOLANA. NUCIVEN, C.A.</v>
      </c>
      <c r="D923" s="144" t="str">
        <f>IF('[1]Hoja de pedidos'!$D924&gt;0,'[1]Hoja de pedidos'!F924,"")</f>
        <v>LAMINACION IMPRESA CACAO EN POLVO 250g</v>
      </c>
      <c r="E923" s="144" t="str">
        <f>IF('[1]Hoja de pedidos'!$D924&gt;0,'[1]Hoja de pedidos'!G924,"")</f>
        <v>CX</v>
      </c>
      <c r="F923" s="144" t="str">
        <f>IF('[1]Hoja de pedidos'!$D924&gt;0,'[1]Hoja de pedidos'!H924,"")</f>
        <v>LAMINACION</v>
      </c>
    </row>
    <row r="924" spans="1:6" x14ac:dyDescent="0.25">
      <c r="A924" s="144" t="str">
        <f>IF('[1]Hoja de pedidos'!$D925&gt;0,'[1]Hoja de pedidos'!C925,"")</f>
        <v>01-2585</v>
      </c>
      <c r="B924" s="144" t="str">
        <f>IF('[1]Hoja de pedidos'!$D925&gt;0,'[1]Hoja de pedidos'!D925,"")</f>
        <v xml:space="preserve">TMAWAA060A005 </v>
      </c>
      <c r="C924" s="144" t="str">
        <f>IF('[1]Hoja de pedidos'!$D925&gt;0,'[1]Hoja de pedidos'!E925,"")</f>
        <v>ALUM-WARE PRODUCTOS DE ALUMINIO C.A.</v>
      </c>
      <c r="D924" s="144" t="str">
        <f>IF('[1]Hoja de pedidos'!$D925&gt;0,'[1]Hoja de pedidos'!F925,"")</f>
        <v>POLYPOUCH IMPRESO ANTIGRASO ALUM-WARE</v>
      </c>
      <c r="E924" s="144" t="str">
        <f>IF('[1]Hoja de pedidos'!$D925&gt;0,'[1]Hoja de pedidos'!G925,"")</f>
        <v>MCL</v>
      </c>
      <c r="F924" s="144" t="str">
        <f>IF('[1]Hoja de pedidos'!$D925&gt;0,'[1]Hoja de pedidos'!H925,"")</f>
        <v>CORTE</v>
      </c>
    </row>
    <row r="925" spans="1:6" x14ac:dyDescent="0.25">
      <c r="A925" s="144" t="str">
        <f>IF('[1]Hoja de pedidos'!$D926&gt;0,'[1]Hoja de pedidos'!C926,"")</f>
        <v>21-0266</v>
      </c>
      <c r="B925" s="144" t="str">
        <f>IF('[1]Hoja de pedidos'!$D926&gt;0,'[1]Hoja de pedidos'!D926,"")</f>
        <v>TXAMKE040A002</v>
      </c>
      <c r="C925" s="144" t="str">
        <f>IF('[1]Hoja de pedidos'!$D926&gt;0,'[1]Hoja de pedidos'!E926,"")</f>
        <v>ALIMENTOS MUNCHY, C.A.</v>
      </c>
      <c r="D925" s="144" t="str">
        <f>IF('[1]Hoja de pedidos'!$D926&gt;0,'[1]Hoja de pedidos'!F926,"")</f>
        <v>LAMINACION IMPRESA KESITOS 25 g</v>
      </c>
      <c r="E925" s="144" t="str">
        <f>IF('[1]Hoja de pedidos'!$D926&gt;0,'[1]Hoja de pedidos'!G926,"")</f>
        <v>CX</v>
      </c>
      <c r="F925" s="144" t="str">
        <f>IF('[1]Hoja de pedidos'!$D926&gt;0,'[1]Hoja de pedidos'!H926,"")</f>
        <v>LAMINACION</v>
      </c>
    </row>
    <row r="926" spans="1:6" x14ac:dyDescent="0.25">
      <c r="A926" s="144" t="str">
        <f>IF('[1]Hoja de pedidos'!$D927&gt;0,'[1]Hoja de pedidos'!C927,"")</f>
        <v>21-0270</v>
      </c>
      <c r="B926" s="144" t="str">
        <f>IF('[1]Hoja de pedidos'!$D927&gt;0,'[1]Hoja de pedidos'!D927,"")</f>
        <v>TXSPVN042B002</v>
      </c>
      <c r="C926" s="144" t="str">
        <f>IF('[1]Hoja de pedidos'!$D927&gt;0,'[1]Hoja de pedidos'!E927,"")</f>
        <v>C.A. SUCESORA DE JOSE PUIG &amp; CIA</v>
      </c>
      <c r="D926" s="144" t="str">
        <f>IF('[1]Hoja de pedidos'!$D927&gt;0,'[1]Hoja de pedidos'!F927,"")</f>
        <v>LAMINACION IMPRESA MARILU VAINILLA 216g</v>
      </c>
      <c r="E926" s="144" t="str">
        <f>IF('[1]Hoja de pedidos'!$D927&gt;0,'[1]Hoja de pedidos'!G927,"")</f>
        <v>CX</v>
      </c>
      <c r="F926" s="144" t="str">
        <f>IF('[1]Hoja de pedidos'!$D927&gt;0,'[1]Hoja de pedidos'!H927,"")</f>
        <v>LAMINACION</v>
      </c>
    </row>
    <row r="927" spans="1:6" x14ac:dyDescent="0.25">
      <c r="A927" s="144" t="str">
        <f>IF('[1]Hoja de pedidos'!$D928&gt;0,'[1]Hoja de pedidos'!C928,"")</f>
        <v>01-2568</v>
      </c>
      <c r="B927" s="144" t="str">
        <f>IF('[1]Hoja de pedidos'!$D928&gt;0,'[1]Hoja de pedidos'!D928,"")</f>
        <v>TXPCPF023B001</v>
      </c>
      <c r="C927" s="144" t="str">
        <f>IF('[1]Hoja de pedidos'!$D928&gt;0,'[1]Hoja de pedidos'!E928,"")</f>
        <v xml:space="preserve">PEPSI-COLA VENEZUELA, C.A. </v>
      </c>
      <c r="D927" s="144" t="str">
        <f>IF('[1]Hoja de pedidos'!$D928&gt;0,'[1]Hoja de pedidos'!F928,"")</f>
        <v>ETIQUETA IMPRESA PEPSI  FREE 1,5 L</v>
      </c>
      <c r="E927" s="144" t="str">
        <f>IF('[1]Hoja de pedidos'!$D928&gt;0,'[1]Hoja de pedidos'!G928,"")</f>
        <v>CX</v>
      </c>
      <c r="F927" s="144" t="str">
        <f>IF('[1]Hoja de pedidos'!$D928&gt;0,'[1]Hoja de pedidos'!H928,"")</f>
        <v>CORTE</v>
      </c>
    </row>
    <row r="928" spans="1:6" x14ac:dyDescent="0.25">
      <c r="A928" s="144" t="str">
        <f>IF('[1]Hoja de pedidos'!$D929&gt;0,'[1]Hoja de pedidos'!C929,"")</f>
        <v>01-2569</v>
      </c>
      <c r="B928" s="144" t="str">
        <f>IF('[1]Hoja de pedidos'!$D929&gt;0,'[1]Hoja de pedidos'!D929,"")</f>
        <v>TXPCPF023B001</v>
      </c>
      <c r="C928" s="144" t="str">
        <f>IF('[1]Hoja de pedidos'!$D929&gt;0,'[1]Hoja de pedidos'!E929,"")</f>
        <v xml:space="preserve">PEPSI-COLA VENEZUELA, C.A. </v>
      </c>
      <c r="D928" s="144" t="str">
        <f>IF('[1]Hoja de pedidos'!$D929&gt;0,'[1]Hoja de pedidos'!F929,"")</f>
        <v>ETIQUETA IMPRESA PEPSI  FREE 1,5 L</v>
      </c>
      <c r="E928" s="144" t="str">
        <f>IF('[1]Hoja de pedidos'!$D929&gt;0,'[1]Hoja de pedidos'!G929,"")</f>
        <v>CX</v>
      </c>
      <c r="F928" s="144" t="str">
        <f>IF('[1]Hoja de pedidos'!$D929&gt;0,'[1]Hoja de pedidos'!H929,"")</f>
        <v>CORTE</v>
      </c>
    </row>
    <row r="929" spans="1:6" x14ac:dyDescent="0.25">
      <c r="A929" s="144" t="str">
        <f>IF('[1]Hoja de pedidos'!$D930&gt;0,'[1]Hoja de pedidos'!C930,"")</f>
        <v>01-2577</v>
      </c>
      <c r="B929" s="144" t="str">
        <f>IF('[1]Hoja de pedidos'!$D930&gt;0,'[1]Hoja de pedidos'!D930,"")</f>
        <v>TMPRLAMINADO</v>
      </c>
      <c r="C929" s="144" t="str">
        <f>IF('[1]Hoja de pedidos'!$D930&gt;0,'[1]Hoja de pedidos'!E930,"")</f>
        <v>C.A.V.E.N.C.A.L. CACAOS VENEZOLANOS DE CALIDAD C.A.</v>
      </c>
      <c r="D929" s="144" t="str">
        <f>IF('[1]Hoja de pedidos'!$D930&gt;0,'[1]Hoja de pedidos'!F930,"")</f>
        <v>LAMINACIÓN SIN IMPRESIÓN PARA ENVOLTORIO PARA CHOCOLATE</v>
      </c>
      <c r="E929" s="144" t="str">
        <f>IF('[1]Hoja de pedidos'!$D930&gt;0,'[1]Hoja de pedidos'!G930,"")</f>
        <v>MCL</v>
      </c>
      <c r="F929" s="144" t="str">
        <f>IF('[1]Hoja de pedidos'!$D930&gt;0,'[1]Hoja de pedidos'!H930,"")</f>
        <v>LAMINACION</v>
      </c>
    </row>
    <row r="930" spans="1:6" x14ac:dyDescent="0.25">
      <c r="A930" s="144" t="str">
        <f>IF('[1]Hoja de pedidos'!$D931&gt;0,'[1]Hoja de pedidos'!C931,"")</f>
        <v>32-006144</v>
      </c>
      <c r="B930" s="144" t="str">
        <f>IF('[1]Hoja de pedidos'!$D931&gt;0,'[1]Hoja de pedidos'!D931,"")</f>
        <v>TMARFL0380001</v>
      </c>
      <c r="C930" s="144" t="str">
        <f>IF('[1]Hoja de pedidos'!$D931&gt;0,'[1]Hoja de pedidos'!E931,"")</f>
        <v>ALFONZO RIVAS &amp; CIA, C.A.</v>
      </c>
      <c r="D930" s="144" t="str">
        <f>IF('[1]Hoja de pedidos'!$D931&gt;0,'[1]Hoja de pedidos'!F931,"")</f>
        <v>LAMINACIÓN  SIN IMPRESIÓN FLIPS 220 g</v>
      </c>
      <c r="E930" s="144" t="str">
        <f>IF('[1]Hoja de pedidos'!$D931&gt;0,'[1]Hoja de pedidos'!G931,"")</f>
        <v>MCL</v>
      </c>
      <c r="F930" s="144" t="str">
        <f>IF('[1]Hoja de pedidos'!$D931&gt;0,'[1]Hoja de pedidos'!H931,"")</f>
        <v>LAMINACION</v>
      </c>
    </row>
    <row r="931" spans="1:6" x14ac:dyDescent="0.25">
      <c r="A931" s="144" t="str">
        <f>IF('[1]Hoja de pedidos'!$D932&gt;0,'[1]Hoja de pedidos'!C932,"")</f>
        <v>01-2594</v>
      </c>
      <c r="B931" s="144" t="str">
        <f>IF('[1]Hoja de pedidos'!$D932&gt;0,'[1]Hoja de pedidos'!D932,"")</f>
        <v>TMSERLAMINADO</v>
      </c>
      <c r="C931" s="144" t="str">
        <f>IF('[1]Hoja de pedidos'!$D932&gt;0,'[1]Hoja de pedidos'!E932,"")</f>
        <v>PLAMAR, C.A.</v>
      </c>
      <c r="D931" s="144" t="str">
        <f>IF('[1]Hoja de pedidos'!$D932&gt;0,'[1]Hoja de pedidos'!F932,"")</f>
        <v>LAMINACION IMPRESA MARIA CALEDONIA 250g</v>
      </c>
      <c r="E931" s="144" t="str">
        <f>IF('[1]Hoja de pedidos'!$D932&gt;0,'[1]Hoja de pedidos'!G932,"")</f>
        <v>MCL</v>
      </c>
      <c r="F931" s="144" t="str">
        <f>IF('[1]Hoja de pedidos'!$D932&gt;0,'[1]Hoja de pedidos'!H932,"")</f>
        <v>LAMINACION</v>
      </c>
    </row>
    <row r="932" spans="1:6" x14ac:dyDescent="0.25">
      <c r="A932" s="144" t="str">
        <f>IF('[1]Hoja de pedidos'!$D933&gt;0,'[1]Hoja de pedidos'!C933,"")</f>
        <v>01-2588</v>
      </c>
      <c r="B932" s="144" t="str">
        <f>IF('[1]Hoja de pedidos'!$D933&gt;0,'[1]Hoja de pedidos'!D933,"")</f>
        <v>TXPCPF023C001</v>
      </c>
      <c r="C932" s="144" t="str">
        <f>IF('[1]Hoja de pedidos'!$D933&gt;0,'[1]Hoja de pedidos'!E933,"")</f>
        <v xml:space="preserve">PEPSI-COLA VENEZUELA, C.A. </v>
      </c>
      <c r="D932" s="144" t="str">
        <f>IF('[1]Hoja de pedidos'!$D933&gt;0,'[1]Hoja de pedidos'!F933,"")</f>
        <v>ETIQUETA IMPRESA PEPSI  FREE 2 L</v>
      </c>
      <c r="E932" s="144" t="str">
        <f>IF('[1]Hoja de pedidos'!$D933&gt;0,'[1]Hoja de pedidos'!G933,"")</f>
        <v>CX</v>
      </c>
      <c r="F932" s="144" t="str">
        <f>IF('[1]Hoja de pedidos'!$D933&gt;0,'[1]Hoja de pedidos'!H933,"")</f>
        <v>CORTE</v>
      </c>
    </row>
    <row r="933" spans="1:6" x14ac:dyDescent="0.25">
      <c r="A933" s="144" t="str">
        <f>IF('[1]Hoja de pedidos'!$D934&gt;0,'[1]Hoja de pedidos'!C934,"")</f>
        <v>01-2589</v>
      </c>
      <c r="B933" s="144" t="str">
        <f>IF('[1]Hoja de pedidos'!$D934&gt;0,'[1]Hoja de pedidos'!D934,"")</f>
        <v>TXPCPF023B001</v>
      </c>
      <c r="C933" s="144" t="str">
        <f>IF('[1]Hoja de pedidos'!$D934&gt;0,'[1]Hoja de pedidos'!E934,"")</f>
        <v xml:space="preserve">PEPSI-COLA VENEZUELA, C.A. </v>
      </c>
      <c r="D933" s="144" t="str">
        <f>IF('[1]Hoja de pedidos'!$D934&gt;0,'[1]Hoja de pedidos'!F934,"")</f>
        <v>ETIQUETA IMPRESA PEPSI  FREE 1,5 L</v>
      </c>
      <c r="E933" s="144" t="str">
        <f>IF('[1]Hoja de pedidos'!$D934&gt;0,'[1]Hoja de pedidos'!G934,"")</f>
        <v>CX</v>
      </c>
      <c r="F933" s="144" t="str">
        <f>IF('[1]Hoja de pedidos'!$D934&gt;0,'[1]Hoja de pedidos'!H934,"")</f>
        <v>CORTE</v>
      </c>
    </row>
    <row r="934" spans="1:6" x14ac:dyDescent="0.25">
      <c r="A934" s="144" t="str">
        <f>IF('[1]Hoja de pedidos'!$D935&gt;0,'[1]Hoja de pedidos'!C935,"")</f>
        <v>01-2586</v>
      </c>
      <c r="B934" s="144" t="str">
        <f>IF('[1]Hoja de pedidos'!$D935&gt;0,'[1]Hoja de pedidos'!D935,"")</f>
        <v>TMMCAE057A001</v>
      </c>
      <c r="C934" s="144" t="str">
        <f>IF('[1]Hoja de pedidos'!$D935&gt;0,'[1]Hoja de pedidos'!E935,"")</f>
        <v>MORROCEL C.A.</v>
      </c>
      <c r="D934" s="144" t="str">
        <f>IF('[1]Hoja de pedidos'!$D935&gt;0,'[1]Hoja de pedidos'!F935,"")</f>
        <v>POLYPOUCH IMPRESO ANTIGRASO ESTANDAR</v>
      </c>
      <c r="E934" s="144" t="str">
        <f>IF('[1]Hoja de pedidos'!$D935&gt;0,'[1]Hoja de pedidos'!G935,"")</f>
        <v>MCL</v>
      </c>
      <c r="F934" s="144" t="str">
        <f>IF('[1]Hoja de pedidos'!$D935&gt;0,'[1]Hoja de pedidos'!H935,"")</f>
        <v>LAMINACION</v>
      </c>
    </row>
    <row r="935" spans="1:6" x14ac:dyDescent="0.25">
      <c r="A935" s="144" t="str">
        <f>IF('[1]Hoja de pedidos'!$D936&gt;0,'[1]Hoja de pedidos'!C936,"")</f>
        <v>01-2598</v>
      </c>
      <c r="B935" s="144" t="str">
        <f>IF('[1]Hoja de pedidos'!$D936&gt;0,'[1]Hoja de pedidos'!D936,"")</f>
        <v>TMAWAA057A001</v>
      </c>
      <c r="C935" s="144" t="str">
        <f>IF('[1]Hoja de pedidos'!$D936&gt;0,'[1]Hoja de pedidos'!E936,"")</f>
        <v>ALUM-WARE PRODUCTOS DE ALUMINIO C.A.</v>
      </c>
      <c r="D935" s="144" t="str">
        <f>IF('[1]Hoja de pedidos'!$D936&gt;0,'[1]Hoja de pedidos'!F936,"")</f>
        <v>POLYPOUCH IMPRESO ANTIGRASO ALUM-WARE</v>
      </c>
      <c r="E935" s="144" t="str">
        <f>IF('[1]Hoja de pedidos'!$D936&gt;0,'[1]Hoja de pedidos'!G936,"")</f>
        <v>MCL</v>
      </c>
      <c r="F935" s="144" t="str">
        <f>IF('[1]Hoja de pedidos'!$D936&gt;0,'[1]Hoja de pedidos'!H936,"")</f>
        <v>LAMINACION</v>
      </c>
    </row>
    <row r="936" spans="1:6" x14ac:dyDescent="0.25">
      <c r="A936" s="144" t="str">
        <f>IF('[1]Hoja de pedidos'!$D937&gt;0,'[1]Hoja de pedidos'!C937,"")</f>
        <v>01-2597</v>
      </c>
      <c r="B936" s="144" t="str">
        <f>IF('[1]Hoja de pedidos'!$D937&gt;0,'[1]Hoja de pedidos'!D937,"")</f>
        <v>TMMCAL1190001</v>
      </c>
      <c r="C936" s="144" t="str">
        <f>IF('[1]Hoja de pedidos'!$D937&gt;0,'[1]Hoja de pedidos'!E937,"")</f>
        <v>MORROCEL C.A.</v>
      </c>
      <c r="D936" s="144" t="str">
        <f>IF('[1]Hoja de pedidos'!$D937&gt;0,'[1]Hoja de pedidos'!F937,"")</f>
        <v>ALUMINIO LAMINADO SIN IMPRESIÓN</v>
      </c>
      <c r="E936" s="144" t="str">
        <f>IF('[1]Hoja de pedidos'!$D937&gt;0,'[1]Hoja de pedidos'!G937,"")</f>
        <v>MCL</v>
      </c>
      <c r="F936" s="144" t="str">
        <f>IF('[1]Hoja de pedidos'!$D937&gt;0,'[1]Hoja de pedidos'!H937,"")</f>
        <v>LAMINACION</v>
      </c>
    </row>
    <row r="937" spans="1:6" x14ac:dyDescent="0.25">
      <c r="A937" s="144" t="str">
        <f>IF('[1]Hoja de pedidos'!$D938&gt;0,'[1]Hoja de pedidos'!C938,"")</f>
        <v>32-006171</v>
      </c>
      <c r="B937" s="144" t="str">
        <f>IF('[1]Hoja de pedidos'!$D938&gt;0,'[1]Hoja de pedidos'!D938,"")</f>
        <v>TMARFF045A001</v>
      </c>
      <c r="C937" s="144" t="str">
        <f>IF('[1]Hoja de pedidos'!$D938&gt;0,'[1]Hoja de pedidos'!E938,"")</f>
        <v>ALFONZO RIVAS &amp; CIA, C.A.</v>
      </c>
      <c r="D937" s="144" t="str">
        <f>IF('[1]Hoja de pedidos'!$D938&gt;0,'[1]Hoja de pedidos'!F938,"")</f>
        <v>LAMINACION IMPRESA FLIPS FUDGE CHOCOLATE 50g</v>
      </c>
      <c r="E937" s="144" t="str">
        <f>IF('[1]Hoja de pedidos'!$D938&gt;0,'[1]Hoja de pedidos'!G938,"")</f>
        <v>MCL</v>
      </c>
      <c r="F937" s="144" t="str">
        <f>IF('[1]Hoja de pedidos'!$D938&gt;0,'[1]Hoja de pedidos'!H938,"")</f>
        <v>LAMINACION</v>
      </c>
    </row>
    <row r="938" spans="1:6" x14ac:dyDescent="0.25">
      <c r="A938" s="144" t="str">
        <f>IF('[1]Hoja de pedidos'!$D939&gt;0,'[1]Hoja de pedidos'!C939,"")</f>
        <v>01-2607</v>
      </c>
      <c r="B938" s="144" t="str">
        <f>IF('[1]Hoja de pedidos'!$D939&gt;0,'[1]Hoja de pedidos'!D939,"")</f>
        <v>TXPADQ040A001</v>
      </c>
      <c r="C938" s="144" t="str">
        <f>IF('[1]Hoja de pedidos'!$D939&gt;0,'[1]Hoja de pedidos'!E939,"")</f>
        <v>PEPSICO ALIMENTOS, S.C.A.</v>
      </c>
      <c r="D938" s="144" t="str">
        <f>IF('[1]Hoja de pedidos'!$D939&gt;0,'[1]Hoja de pedidos'!F939,"")</f>
        <v>LAMINACIÓN IMPRESA DORITOS MEGA QUESO 150g.</v>
      </c>
      <c r="E938" s="144" t="str">
        <f>IF('[1]Hoja de pedidos'!$D939&gt;0,'[1]Hoja de pedidos'!G939,"")</f>
        <v>CX</v>
      </c>
      <c r="F938" s="144" t="str">
        <f>IF('[1]Hoja de pedidos'!$D939&gt;0,'[1]Hoja de pedidos'!H939,"")</f>
        <v>LAMINACION</v>
      </c>
    </row>
    <row r="939" spans="1:6" x14ac:dyDescent="0.25">
      <c r="A939" s="144" t="str">
        <f>IF('[1]Hoja de pedidos'!$D940&gt;0,'[1]Hoja de pedidos'!C940,"")</f>
        <v>32-006167</v>
      </c>
      <c r="B939" s="144" t="str">
        <f>IF('[1]Hoja de pedidos'!$D940&gt;0,'[1]Hoja de pedidos'!D940,"")</f>
        <v>TMLIPR0450001</v>
      </c>
      <c r="C939" s="144" t="str">
        <f>IF('[1]Hoja de pedidos'!$D940&gt;0,'[1]Hoja de pedidos'!E940,"")</f>
        <v>LITO INNOVACIÓN 3.000, C. A.</v>
      </c>
      <c r="D939" s="144" t="str">
        <f>IF('[1]Hoja de pedidos'!$D940&gt;0,'[1]Hoja de pedidos'!F940,"")</f>
        <v>POLYPOUCH SIN IMPRESIÓN</v>
      </c>
      <c r="E939" s="144" t="str">
        <f>IF('[1]Hoja de pedidos'!$D940&gt;0,'[1]Hoja de pedidos'!G940,"")</f>
        <v>MCL</v>
      </c>
      <c r="F939" s="144" t="str">
        <f>IF('[1]Hoja de pedidos'!$D940&gt;0,'[1]Hoja de pedidos'!H940,"")</f>
        <v>LAMINACION</v>
      </c>
    </row>
    <row r="940" spans="1:6" x14ac:dyDescent="0.25">
      <c r="A940" s="144" t="str">
        <f>IF('[1]Hoja de pedidos'!$D941&gt;0,'[1]Hoja de pedidos'!C941,"")</f>
        <v>01-2603</v>
      </c>
      <c r="B940" s="144" t="str">
        <f>IF('[1]Hoja de pedidos'!$D941&gt;0,'[1]Hoja de pedidos'!D941,"")</f>
        <v>TXPARF040A001</v>
      </c>
      <c r="C940" s="144" t="str">
        <f>IF('[1]Hoja de pedidos'!$D941&gt;0,'[1]Hoja de pedidos'!E941,"")</f>
        <v>PEPSICO ALIMENTOS, S.C.A.</v>
      </c>
      <c r="D940" s="144" t="str">
        <f>IF('[1]Hoja de pedidos'!$D941&gt;0,'[1]Hoja de pedidos'!F941,"")</f>
        <v>LAMINACION IMPRESA RUFFLES QUESO 36g</v>
      </c>
      <c r="E940" s="144" t="str">
        <f>IF('[1]Hoja de pedidos'!$D941&gt;0,'[1]Hoja de pedidos'!G941,"")</f>
        <v>CX</v>
      </c>
      <c r="F940" s="144" t="str">
        <f>IF('[1]Hoja de pedidos'!$D941&gt;0,'[1]Hoja de pedidos'!H941,"")</f>
        <v>LAMINACION</v>
      </c>
    </row>
    <row r="941" spans="1:6" x14ac:dyDescent="0.25">
      <c r="A941" s="144" t="str">
        <f>IF('[1]Hoja de pedidos'!$D942&gt;0,'[1]Hoja de pedidos'!C942,"")</f>
        <v>01-2604</v>
      </c>
      <c r="B941" s="144" t="str">
        <f>IF('[1]Hoja de pedidos'!$D942&gt;0,'[1]Hoja de pedidos'!D942,"")</f>
        <v>TXPARF040B001</v>
      </c>
      <c r="C941" s="144" t="str">
        <f>IF('[1]Hoja de pedidos'!$D942&gt;0,'[1]Hoja de pedidos'!E942,"")</f>
        <v>PEPSICO ALIMENTOS, S.C.A.</v>
      </c>
      <c r="D941" s="144" t="str">
        <f>IF('[1]Hoja de pedidos'!$D942&gt;0,'[1]Hoja de pedidos'!F942,"")</f>
        <v xml:space="preserve">LAMINACIÓN IMPRESA RUFFLESS QUESO 125 g </v>
      </c>
      <c r="E941" s="144" t="str">
        <f>IF('[1]Hoja de pedidos'!$D942&gt;0,'[1]Hoja de pedidos'!G942,"")</f>
        <v>CX</v>
      </c>
      <c r="F941" s="144" t="str">
        <f>IF('[1]Hoja de pedidos'!$D942&gt;0,'[1]Hoja de pedidos'!H942,"")</f>
        <v>LAMINACION</v>
      </c>
    </row>
    <row r="942" spans="1:6" x14ac:dyDescent="0.25">
      <c r="A942" s="144" t="str">
        <f>IF('[1]Hoja de pedidos'!$D943&gt;0,'[1]Hoja de pedidos'!C943,"")</f>
        <v>01-2600</v>
      </c>
      <c r="B942" s="144" t="str">
        <f>IF('[1]Hoja de pedidos'!$D943&gt;0,'[1]Hoja de pedidos'!D943,"")</f>
        <v>TMMCFD106A001</v>
      </c>
      <c r="C942" s="144" t="str">
        <f>IF('[1]Hoja de pedidos'!$D943&gt;0,'[1]Hoja de pedidos'!E943,"")</f>
        <v>MORROCEL C.A.</v>
      </c>
      <c r="D942" s="144" t="str">
        <f>IF('[1]Hoja de pedidos'!$D943&gt;0,'[1]Hoja de pedidos'!F943,"")</f>
        <v>LAMINACION IMPRESA FONDO DORADO</v>
      </c>
      <c r="E942" s="144" t="str">
        <f>IF('[1]Hoja de pedidos'!$D943&gt;0,'[1]Hoja de pedidos'!G943,"")</f>
        <v>MCL</v>
      </c>
      <c r="F942" s="144" t="str">
        <f>IF('[1]Hoja de pedidos'!$D943&gt;0,'[1]Hoja de pedidos'!H943,"")</f>
        <v>LAMINACION</v>
      </c>
    </row>
    <row r="943" spans="1:6" x14ac:dyDescent="0.25">
      <c r="A943" s="144" t="str">
        <f>IF('[1]Hoja de pedidos'!$D944&gt;0,'[1]Hoja de pedidos'!C944,"")</f>
        <v>01-2608</v>
      </c>
      <c r="B943" s="144" t="str">
        <f>IF('[1]Hoja de pedidos'!$D944&gt;0,'[1]Hoja de pedidos'!D944,"")</f>
        <v>TXPACT040B002</v>
      </c>
      <c r="C943" s="144" t="str">
        <f>IF('[1]Hoja de pedidos'!$D944&gt;0,'[1]Hoja de pedidos'!E944,"")</f>
        <v>PEPSICO ALIMENTOS, S.C.A.</v>
      </c>
      <c r="D943" s="144" t="str">
        <f>IF('[1]Hoja de pedidos'!$D944&gt;0,'[1]Hoja de pedidos'!F944,"")</f>
        <v>LAMINACION IMPRESA CHEESE TRIS 54g</v>
      </c>
      <c r="E943" s="144" t="str">
        <f>IF('[1]Hoja de pedidos'!$D944&gt;0,'[1]Hoja de pedidos'!G944,"")</f>
        <v>CX</v>
      </c>
      <c r="F943" s="144" t="str">
        <f>IF('[1]Hoja de pedidos'!$D944&gt;0,'[1]Hoja de pedidos'!H944,"")</f>
        <v>LAMINACION</v>
      </c>
    </row>
    <row r="944" spans="1:6" x14ac:dyDescent="0.25">
      <c r="A944" s="144" t="str">
        <f>IF('[1]Hoja de pedidos'!$D945&gt;0,'[1]Hoja de pedidos'!C945,"")</f>
        <v>01-2609</v>
      </c>
      <c r="B944" s="144" t="str">
        <f>IF('[1]Hoja de pedidos'!$D945&gt;0,'[1]Hoja de pedidos'!D945,"")</f>
        <v>TXPAPS049A001</v>
      </c>
      <c r="C944" s="144" t="str">
        <f>IF('[1]Hoja de pedidos'!$D945&gt;0,'[1]Hoja de pedidos'!E945,"")</f>
        <v>PEPSICO ALIMENTOS, S.C.A.</v>
      </c>
      <c r="D944" s="144" t="str">
        <f>IF('[1]Hoja de pedidos'!$D945&gt;0,'[1]Hoja de pedidos'!F945,"")</f>
        <v>LAMINACION IMPRESA PEPITO ORIGINAL XXL (SIN VATAMINA)180g</v>
      </c>
      <c r="E944" s="144" t="str">
        <f>IF('[1]Hoja de pedidos'!$D945&gt;0,'[1]Hoja de pedidos'!G945,"")</f>
        <v>CX</v>
      </c>
      <c r="F944" s="144" t="str">
        <f>IF('[1]Hoja de pedidos'!$D945&gt;0,'[1]Hoja de pedidos'!H945,"")</f>
        <v>LAMINACION</v>
      </c>
    </row>
    <row r="945" spans="1:6" x14ac:dyDescent="0.25">
      <c r="A945" s="144" t="str">
        <f>IF('[1]Hoja de pedidos'!$D946&gt;0,'[1]Hoja de pedidos'!C946,"")</f>
        <v>01-2610</v>
      </c>
      <c r="B945" s="144" t="str">
        <f>IF('[1]Hoja de pedidos'!$D946&gt;0,'[1]Hoja de pedidos'!D946,"")</f>
        <v>TXPAPS040B001</v>
      </c>
      <c r="C945" s="144" t="str">
        <f>IF('[1]Hoja de pedidos'!$D946&gt;0,'[1]Hoja de pedidos'!E946,"")</f>
        <v>PEPSICO ALIMENTOS, S.C.A.</v>
      </c>
      <c r="D945" s="144" t="str">
        <f>IF('[1]Hoja de pedidos'!$D946&gt;0,'[1]Hoja de pedidos'!F946,"")</f>
        <v>LAMINACIÓN IMPRESA PEPITO ORIGINAL (SIN VITAMINA) 80g</v>
      </c>
      <c r="E945" s="144" t="str">
        <f>IF('[1]Hoja de pedidos'!$D946&gt;0,'[1]Hoja de pedidos'!G946,"")</f>
        <v>CX</v>
      </c>
      <c r="F945" s="144" t="str">
        <f>IF('[1]Hoja de pedidos'!$D946&gt;0,'[1]Hoja de pedidos'!H946,"")</f>
        <v>LAMINACION</v>
      </c>
    </row>
    <row r="946" spans="1:6" x14ac:dyDescent="0.25">
      <c r="A946" s="144" t="str">
        <f>IF('[1]Hoja de pedidos'!$D947&gt;0,'[1]Hoja de pedidos'!C947,"")</f>
        <v>01-2615</v>
      </c>
      <c r="B946" s="144" t="str">
        <f>IF('[1]Hoja de pedidos'!$D947&gt;0,'[1]Hoja de pedidos'!D947,"")</f>
        <v>TMAYGP199A001</v>
      </c>
      <c r="C946" s="144" t="str">
        <f>IF('[1]Hoja de pedidos'!$D947&gt;0,'[1]Hoja de pedidos'!E947,"")</f>
        <v>ANAYANSI,C.A.</v>
      </c>
      <c r="D946" s="144" t="str">
        <f>IF('[1]Hoja de pedidos'!$D947&gt;0,'[1]Hoja de pedidos'!F947,"")</f>
        <v>LINNER TERMOSELLABLE MTP  IMPRESO GARANTIA DE PUREZA</v>
      </c>
      <c r="E946" s="144" t="str">
        <f>IF('[1]Hoja de pedidos'!$D947&gt;0,'[1]Hoja de pedidos'!G947,"")</f>
        <v>MCL</v>
      </c>
      <c r="F946" s="144" t="str">
        <f>IF('[1]Hoja de pedidos'!$D947&gt;0,'[1]Hoja de pedidos'!H947,"")</f>
        <v>CORTE</v>
      </c>
    </row>
    <row r="947" spans="1:6" x14ac:dyDescent="0.25">
      <c r="A947" s="144" t="str">
        <f>IF('[1]Hoja de pedidos'!$D948&gt;0,'[1]Hoja de pedidos'!C948,"")</f>
        <v>01-2616</v>
      </c>
      <c r="B947" s="144" t="str">
        <f>IF('[1]Hoja de pedidos'!$D948&gt;0,'[1]Hoja de pedidos'!D948,"")</f>
        <v>TMAYGP199A003</v>
      </c>
      <c r="C947" s="144" t="str">
        <f>IF('[1]Hoja de pedidos'!$D948&gt;0,'[1]Hoja de pedidos'!E948,"")</f>
        <v>ANAYANSI,C.A.</v>
      </c>
      <c r="D947" s="144" t="str">
        <f>IF('[1]Hoja de pedidos'!$D948&gt;0,'[1]Hoja de pedidos'!F948,"")</f>
        <v>LINNER TERMOSELLABLE MTP  IMPRESO GARANTIA DE PUREZA</v>
      </c>
      <c r="E947" s="144" t="str">
        <f>IF('[1]Hoja de pedidos'!$D948&gt;0,'[1]Hoja de pedidos'!G948,"")</f>
        <v>MCL</v>
      </c>
      <c r="F947" s="144" t="str">
        <f>IF('[1]Hoja de pedidos'!$D948&gt;0,'[1]Hoja de pedidos'!H948,"")</f>
        <v>CORTE</v>
      </c>
    </row>
    <row r="948" spans="1:6" x14ac:dyDescent="0.25">
      <c r="A948" s="144" t="str">
        <f>IF('[1]Hoja de pedidos'!$D949&gt;0,'[1]Hoja de pedidos'!C949,"")</f>
        <v>01-2614</v>
      </c>
      <c r="B948" s="144" t="str">
        <f>IF('[1]Hoja de pedidos'!$D949&gt;0,'[1]Hoja de pedidos'!D949,"")</f>
        <v>TMICPS0420001</v>
      </c>
      <c r="C948" s="144" t="str">
        <f>IF('[1]Hoja de pedidos'!$D949&gt;0,'[1]Hoja de pedidos'!E949,"")</f>
        <v>INDUSTRIAS CORPAÑAL,C.A.</v>
      </c>
      <c r="D948" s="144" t="str">
        <f>IF('[1]Hoja de pedidos'!$D949&gt;0,'[1]Hoja de pedidos'!F949,"")</f>
        <v>POLYPOUCH SILICONADO SIN IMPRESIÓN</v>
      </c>
      <c r="E948" s="144" t="str">
        <f>IF('[1]Hoja de pedidos'!$D949&gt;0,'[1]Hoja de pedidos'!G949,"")</f>
        <v>MCL</v>
      </c>
      <c r="F948" s="144" t="str">
        <f>IF('[1]Hoja de pedidos'!$D949&gt;0,'[1]Hoja de pedidos'!H949,"")</f>
        <v>LAMINACION</v>
      </c>
    </row>
    <row r="949" spans="1:6" x14ac:dyDescent="0.25">
      <c r="A949" s="144" t="str">
        <f>IF('[1]Hoja de pedidos'!$D950&gt;0,'[1]Hoja de pedidos'!C950,"")</f>
        <v>01-2611</v>
      </c>
      <c r="B949" s="144" t="str">
        <f>IF('[1]Hoja de pedidos'!$D950&gt;0,'[1]Hoja de pedidos'!D950,"")</f>
        <v>TXPAPS040A001</v>
      </c>
      <c r="C949" s="144" t="str">
        <f>IF('[1]Hoja de pedidos'!$D950&gt;0,'[1]Hoja de pedidos'!E950,"")</f>
        <v>PEPSICO ALIMENTOS, S.C.A.</v>
      </c>
      <c r="D949" s="144" t="str">
        <f>IF('[1]Hoja de pedidos'!$D950&gt;0,'[1]Hoja de pedidos'!F950,"")</f>
        <v>LAMINACIÓN IMPRESA PEPITO ORIGINAL (SIN VITAMINA) 25g</v>
      </c>
      <c r="E949" s="144" t="str">
        <f>IF('[1]Hoja de pedidos'!$D950&gt;0,'[1]Hoja de pedidos'!G950,"")</f>
        <v>CX</v>
      </c>
      <c r="F949" s="144" t="str">
        <f>IF('[1]Hoja de pedidos'!$D950&gt;0,'[1]Hoja de pedidos'!H950,"")</f>
        <v>LAMINACION</v>
      </c>
    </row>
    <row r="950" spans="1:6" x14ac:dyDescent="0.25">
      <c r="A950" s="144" t="str">
        <f>IF('[1]Hoja de pedidos'!$D951&gt;0,'[1]Hoja de pedidos'!C951,"")</f>
        <v>01-2612</v>
      </c>
      <c r="B950" s="144" t="str">
        <f>IF('[1]Hoja de pedidos'!$D951&gt;0,'[1]Hoja de pedidos'!D951,"")</f>
        <v>TXPAMP040A001</v>
      </c>
      <c r="C950" s="144" t="str">
        <f>IF('[1]Hoja de pedidos'!$D951&gt;0,'[1]Hoja de pedidos'!E951,"")</f>
        <v>PEPSICO ALIMENTOS, S.C.A.</v>
      </c>
      <c r="D950" s="144" t="str">
        <f>IF('[1]Hoja de pedidos'!$D951&gt;0,'[1]Hoja de pedidos'!F951,"")</f>
        <v>LAMINACIÓN IMPRESA CHEETOS MEGA PUFFS 28g</v>
      </c>
      <c r="E950" s="144" t="str">
        <f>IF('[1]Hoja de pedidos'!$D951&gt;0,'[1]Hoja de pedidos'!G951,"")</f>
        <v>CX</v>
      </c>
      <c r="F950" s="144" t="str">
        <f>IF('[1]Hoja de pedidos'!$D951&gt;0,'[1]Hoja de pedidos'!H951,"")</f>
        <v>LAMINACION</v>
      </c>
    </row>
    <row r="951" spans="1:6" x14ac:dyDescent="0.25">
      <c r="A951" s="144" t="str">
        <f>IF('[1]Hoja de pedidos'!$D952&gt;0,'[1]Hoja de pedidos'!C952,"")</f>
        <v>01-2613</v>
      </c>
      <c r="B951" s="144" t="str">
        <f>IF('[1]Hoja de pedidos'!$D952&gt;0,'[1]Hoja de pedidos'!D952,"")</f>
        <v>TXPACT040A002</v>
      </c>
      <c r="C951" s="144" t="str">
        <f>IF('[1]Hoja de pedidos'!$D952&gt;0,'[1]Hoja de pedidos'!E952,"")</f>
        <v>PEPSICO ALIMENTOS, S.C.A.</v>
      </c>
      <c r="D951" s="144" t="str">
        <f>IF('[1]Hoja de pedidos'!$D952&gt;0,'[1]Hoja de pedidos'!F952,"")</f>
        <v>LAMINACION IMPRESA CHEESE TRIS 150g</v>
      </c>
      <c r="E951" s="144" t="str">
        <f>IF('[1]Hoja de pedidos'!$D952&gt;0,'[1]Hoja de pedidos'!G952,"")</f>
        <v>CX</v>
      </c>
      <c r="F951" s="144" t="str">
        <f>IF('[1]Hoja de pedidos'!$D952&gt;0,'[1]Hoja de pedidos'!H952,"")</f>
        <v>LAMINACION</v>
      </c>
    </row>
    <row r="952" spans="1:6" x14ac:dyDescent="0.25">
      <c r="A952" s="144" t="str">
        <f>IF('[1]Hoja de pedidos'!$D953&gt;0,'[1]Hoja de pedidos'!C953,"")</f>
        <v>32-006177</v>
      </c>
      <c r="B952" s="144" t="str">
        <f>IF('[1]Hoja de pedidos'!$D953&gt;0,'[1]Hoja de pedidos'!D953,"")</f>
        <v>TMMCGP199A001</v>
      </c>
      <c r="C952" s="144" t="str">
        <f>IF('[1]Hoja de pedidos'!$D953&gt;0,'[1]Hoja de pedidos'!E953,"")</f>
        <v>MONDELEZ VZ,C.A</v>
      </c>
      <c r="D952" s="144" t="str">
        <f>IF('[1]Hoja de pedidos'!$D953&gt;0,'[1]Hoja de pedidos'!F953,"")</f>
        <v>LINNER MTP  IMPRESO GARANTIA DE PUREZA</v>
      </c>
      <c r="E952" s="144" t="str">
        <f>IF('[1]Hoja de pedidos'!$D953&gt;0,'[1]Hoja de pedidos'!G953,"")</f>
        <v>MCL</v>
      </c>
      <c r="F952" s="144" t="str">
        <f>IF('[1]Hoja de pedidos'!$D953&gt;0,'[1]Hoja de pedidos'!H953,"")</f>
        <v>LAMINACION</v>
      </c>
    </row>
    <row r="953" spans="1:6" x14ac:dyDescent="0.25">
      <c r="A953" s="144" t="str">
        <f>IF('[1]Hoja de pedidos'!$D954&gt;0,'[1]Hoja de pedidos'!C954,"")</f>
        <v>32-006178</v>
      </c>
      <c r="B953" s="144" t="str">
        <f>IF('[1]Hoja de pedidos'!$D954&gt;0,'[1]Hoja de pedidos'!D954,"")</f>
        <v>TMMCGP199A001</v>
      </c>
      <c r="C953" s="144" t="str">
        <f>IF('[1]Hoja de pedidos'!$D954&gt;0,'[1]Hoja de pedidos'!E954,"")</f>
        <v>MONDELEZ VZ,C.A</v>
      </c>
      <c r="D953" s="144" t="str">
        <f>IF('[1]Hoja de pedidos'!$D954&gt;0,'[1]Hoja de pedidos'!F954,"")</f>
        <v>LINNER MTP  IMPRESO GARANTIA DE PUREZA</v>
      </c>
      <c r="E953" s="144" t="str">
        <f>IF('[1]Hoja de pedidos'!$D954&gt;0,'[1]Hoja de pedidos'!G954,"")</f>
        <v>MCL</v>
      </c>
      <c r="F953" s="144" t="str">
        <f>IF('[1]Hoja de pedidos'!$D954&gt;0,'[1]Hoja de pedidos'!H954,"")</f>
        <v>LAMINACION</v>
      </c>
    </row>
    <row r="954" spans="1:6" x14ac:dyDescent="0.25">
      <c r="A954" s="144" t="str">
        <f>IF('[1]Hoja de pedidos'!$D955&gt;0,'[1]Hoja de pedidos'!C955,"")</f>
        <v>21-0268</v>
      </c>
      <c r="B954" s="144" t="str">
        <f>IF('[1]Hoja de pedidos'!$D955&gt;0,'[1]Hoja de pedidos'!D955,"")</f>
        <v>TXSPMP042A002</v>
      </c>
      <c r="C954" s="144" t="str">
        <f>IF('[1]Hoja de pedidos'!$D955&gt;0,'[1]Hoja de pedidos'!E955,"")</f>
        <v>C.A. SUCESORA DE JOSE PUIG &amp; CIA</v>
      </c>
      <c r="D954" s="144" t="str">
        <f>IF('[1]Hoja de pedidos'!$D955&gt;0,'[1]Hoja de pedidos'!F955,"")</f>
        <v>LAMINACION IMPRESA MARIA PUIG SELECTA 250g</v>
      </c>
      <c r="E954" s="144" t="str">
        <f>IF('[1]Hoja de pedidos'!$D955&gt;0,'[1]Hoja de pedidos'!G955,"")</f>
        <v>CX</v>
      </c>
      <c r="F954" s="144" t="str">
        <f>IF('[1]Hoja de pedidos'!$D955&gt;0,'[1]Hoja de pedidos'!H955,"")</f>
        <v>LAMINACION</v>
      </c>
    </row>
    <row r="955" spans="1:6" x14ac:dyDescent="0.25">
      <c r="A955" s="144" t="str">
        <f>IF('[1]Hoja de pedidos'!$D956&gt;0,'[1]Hoja de pedidos'!C956,"")</f>
        <v>01-2599</v>
      </c>
      <c r="B955" s="144" t="str">
        <f>IF('[1]Hoja de pedidos'!$D956&gt;0,'[1]Hoja de pedidos'!D956,"")</f>
        <v>TMMCFP1040001</v>
      </c>
      <c r="C955" s="144" t="str">
        <f>IF('[1]Hoja de pedidos'!$D956&gt;0,'[1]Hoja de pedidos'!E956,"")</f>
        <v>MORROCEL C.A.</v>
      </c>
      <c r="D955" s="144" t="str">
        <f>IF('[1]Hoja de pedidos'!$D956&gt;0,'[1]Hoja de pedidos'!F956,"")</f>
        <v>LAMINACION FONDO PLATA SIN IMPRESIÓN</v>
      </c>
      <c r="E955" s="144" t="str">
        <f>IF('[1]Hoja de pedidos'!$D956&gt;0,'[1]Hoja de pedidos'!G956,"")</f>
        <v>MCL</v>
      </c>
      <c r="F955" s="144" t="str">
        <f>IF('[1]Hoja de pedidos'!$D956&gt;0,'[1]Hoja de pedidos'!H956,"")</f>
        <v>LAMINACION</v>
      </c>
    </row>
    <row r="956" spans="1:6" x14ac:dyDescent="0.25">
      <c r="A956" s="144" t="str">
        <f>IF('[1]Hoja de pedidos'!$D957&gt;0,'[1]Hoja de pedidos'!C957,"")</f>
        <v>32-006171</v>
      </c>
      <c r="B956" s="144" t="str">
        <f>IF('[1]Hoja de pedidos'!$D957&gt;0,'[1]Hoja de pedidos'!D957,"")</f>
        <v>TMARFF045A001</v>
      </c>
      <c r="C956" s="144" t="str">
        <f>IF('[1]Hoja de pedidos'!$D957&gt;0,'[1]Hoja de pedidos'!E957,"")</f>
        <v>ALFONZO RIVAS &amp; CIA, C.A.</v>
      </c>
      <c r="D956" s="144" t="str">
        <f>IF('[1]Hoja de pedidos'!$D957&gt;0,'[1]Hoja de pedidos'!F957,"")</f>
        <v>LAMINACION IMPRESA FLIPS FUDGE CHOCOLATE 50g</v>
      </c>
      <c r="E956" s="144" t="str">
        <f>IF('[1]Hoja de pedidos'!$D957&gt;0,'[1]Hoja de pedidos'!G957,"")</f>
        <v>MCL</v>
      </c>
      <c r="F956" s="144" t="str">
        <f>IF('[1]Hoja de pedidos'!$D957&gt;0,'[1]Hoja de pedidos'!H957,"")</f>
        <v>LAMINACION</v>
      </c>
    </row>
    <row r="957" spans="1:6" x14ac:dyDescent="0.25">
      <c r="A957" s="144" t="str">
        <f>IF('[1]Hoja de pedidos'!$D958&gt;0,'[1]Hoja de pedidos'!C958,"")</f>
        <v>01-2605</v>
      </c>
      <c r="B957" s="144" t="str">
        <f>IF('[1]Hoja de pedidos'!$D958&gt;0,'[1]Hoja de pedidos'!D958,"")</f>
        <v>TXPAPJ040B001</v>
      </c>
      <c r="C957" s="144" t="str">
        <f>IF('[1]Hoja de pedidos'!$D958&gt;0,'[1]Hoja de pedidos'!E958,"")</f>
        <v>PEPSICO ALIMENTOS, S.C.A.</v>
      </c>
      <c r="D957" s="144" t="str">
        <f>IF('[1]Hoja de pedidos'!$D958&gt;0,'[1]Hoja de pedidos'!F958,"")</f>
        <v>LAMINACION IMPRESA PEPITO JUMBO 65g</v>
      </c>
      <c r="E957" s="144" t="str">
        <f>IF('[1]Hoja de pedidos'!$D958&gt;0,'[1]Hoja de pedidos'!G958,"")</f>
        <v>CX</v>
      </c>
      <c r="F957" s="144" t="str">
        <f>IF('[1]Hoja de pedidos'!$D958&gt;0,'[1]Hoja de pedidos'!H958,"")</f>
        <v>LAMINACION</v>
      </c>
    </row>
    <row r="958" spans="1:6" x14ac:dyDescent="0.25">
      <c r="A958" s="144" t="str">
        <f>IF('[1]Hoja de pedidos'!$D959&gt;0,'[1]Hoja de pedidos'!C959,"")</f>
        <v>01-2606</v>
      </c>
      <c r="B958" s="144" t="str">
        <f>IF('[1]Hoja de pedidos'!$D959&gt;0,'[1]Hoja de pedidos'!D959,"")</f>
        <v>TXPAPJ040A001</v>
      </c>
      <c r="C958" s="144" t="str">
        <f>IF('[1]Hoja de pedidos'!$D959&gt;0,'[1]Hoja de pedidos'!E959,"")</f>
        <v>PEPSICO ALIMENTOS, S.C.A.</v>
      </c>
      <c r="D958" s="144" t="str">
        <f>IF('[1]Hoja de pedidos'!$D959&gt;0,'[1]Hoja de pedidos'!F959,"")</f>
        <v>LAMINACION IMPRESA PEPITO JUMBO 18g</v>
      </c>
      <c r="E958" s="144" t="str">
        <f>IF('[1]Hoja de pedidos'!$D959&gt;0,'[1]Hoja de pedidos'!G959,"")</f>
        <v>CX</v>
      </c>
      <c r="F958" s="144" t="str">
        <f>IF('[1]Hoja de pedidos'!$D959&gt;0,'[1]Hoja de pedidos'!H959,"")</f>
        <v>LAMINACION</v>
      </c>
    </row>
    <row r="959" spans="1:6" x14ac:dyDescent="0.25">
      <c r="A959" s="144" t="str">
        <f>IF('[1]Hoja de pedidos'!$D960&gt;0,'[1]Hoja de pedidos'!C960,"")</f>
        <v>32-006145</v>
      </c>
      <c r="B959" s="144" t="str">
        <f>IF('[1]Hoja de pedidos'!$D960&gt;0,'[1]Hoja de pedidos'!D960,"")</f>
        <v>TMARMZ044A001</v>
      </c>
      <c r="C959" s="144" t="str">
        <f>IF('[1]Hoja de pedidos'!$D960&gt;0,'[1]Hoja de pedidos'!E960,"")</f>
        <v>ALFONZO RIVAS &amp; CIA, C.A.</v>
      </c>
      <c r="D959" s="144" t="str">
        <f>IF('[1]Hoja de pedidos'!$D960&gt;0,'[1]Hoja de pedidos'!F960,"")</f>
        <v>LAMINACION IMPRESA MAIZINA 90 g</v>
      </c>
      <c r="E959" s="144" t="str">
        <f>IF('[1]Hoja de pedidos'!$D960&gt;0,'[1]Hoja de pedidos'!G960,"")</f>
        <v>MCL</v>
      </c>
      <c r="F959" s="144" t="str">
        <f>IF('[1]Hoja de pedidos'!$D960&gt;0,'[1]Hoja de pedidos'!H960,"")</f>
        <v>LAMINACION</v>
      </c>
    </row>
    <row r="960" spans="1:6" x14ac:dyDescent="0.25">
      <c r="A960" s="144" t="str">
        <f>IF('[1]Hoja de pedidos'!$D961&gt;0,'[1]Hoja de pedidos'!C961,"")</f>
        <v>01-2618</v>
      </c>
      <c r="B960" s="144" t="str">
        <f>IF('[1]Hoja de pedidos'!$D961&gt;0,'[1]Hoja de pedidos'!D961,"")</f>
        <v>TMTTGP199A002</v>
      </c>
      <c r="C960" s="144" t="str">
        <f>IF('[1]Hoja de pedidos'!$D961&gt;0,'[1]Hoja de pedidos'!E961,"")</f>
        <v xml:space="preserve">INDUSTRIAS DE TAPAS TAIME, C.A </v>
      </c>
      <c r="D960" s="144" t="str">
        <f>IF('[1]Hoja de pedidos'!$D961&gt;0,'[1]Hoja de pedidos'!F961,"")</f>
        <v>LINER MTP IMPRESO GARANTIA DE PUREZA</v>
      </c>
      <c r="E960" s="144" t="str">
        <f>IF('[1]Hoja de pedidos'!$D961&gt;0,'[1]Hoja de pedidos'!G961,"")</f>
        <v>MCL</v>
      </c>
      <c r="F960" s="144" t="str">
        <f>IF('[1]Hoja de pedidos'!$D961&gt;0,'[1]Hoja de pedidos'!H961,"")</f>
        <v>CORTE</v>
      </c>
    </row>
    <row r="961" spans="1:6" x14ac:dyDescent="0.25">
      <c r="A961" s="144" t="str">
        <f>IF('[1]Hoja de pedidos'!$D962&gt;0,'[1]Hoja de pedidos'!C962,"")</f>
        <v>01-2619</v>
      </c>
      <c r="B961" s="144" t="str">
        <f>IF('[1]Hoja de pedidos'!$D962&gt;0,'[1]Hoja de pedidos'!D962,"")</f>
        <v>TMTTGP199A002</v>
      </c>
      <c r="C961" s="144" t="str">
        <f>IF('[1]Hoja de pedidos'!$D962&gt;0,'[1]Hoja de pedidos'!E962,"")</f>
        <v xml:space="preserve">INDUSTRIAS DE TAPAS TAIME, C.A </v>
      </c>
      <c r="D961" s="144" t="str">
        <f>IF('[1]Hoja de pedidos'!$D962&gt;0,'[1]Hoja de pedidos'!F962,"")</f>
        <v>LINER MTP IMPRESO GARANTIA DE PUREZA</v>
      </c>
      <c r="E961" s="144" t="str">
        <f>IF('[1]Hoja de pedidos'!$D962&gt;0,'[1]Hoja de pedidos'!G962,"")</f>
        <v>MCL</v>
      </c>
      <c r="F961" s="144" t="str">
        <f>IF('[1]Hoja de pedidos'!$D962&gt;0,'[1]Hoja de pedidos'!H962,"")</f>
        <v>CORTE</v>
      </c>
    </row>
    <row r="962" spans="1:6" x14ac:dyDescent="0.25">
      <c r="A962" s="144" t="str">
        <f>IF('[1]Hoja de pedidos'!$D963&gt;0,'[1]Hoja de pedidos'!C963,"")</f>
        <v>32-006172</v>
      </c>
      <c r="B962" s="144" t="str">
        <f>IF('[1]Hoja de pedidos'!$D963&gt;0,'[1]Hoja de pedidos'!D963,"")</f>
        <v>TXABCA041A001</v>
      </c>
      <c r="C962" s="144" t="str">
        <f>IF('[1]Hoja de pedidos'!$D963&gt;0,'[1]Hoja de pedidos'!E963,"")</f>
        <v>ALIMENTOS BOTALON, C.A.</v>
      </c>
      <c r="D962" s="144" t="str">
        <f>IF('[1]Hoja de pedidos'!$D963&gt;0,'[1]Hoja de pedidos'!F963,"")</f>
        <v>LAMINACION IMPRESA CAFE ARAUCA 100g</v>
      </c>
      <c r="E962" s="144" t="str">
        <f>IF('[1]Hoja de pedidos'!$D963&gt;0,'[1]Hoja de pedidos'!G963,"")</f>
        <v>CX</v>
      </c>
      <c r="F962" s="144" t="str">
        <f>IF('[1]Hoja de pedidos'!$D963&gt;0,'[1]Hoja de pedidos'!H963,"")</f>
        <v>LAMINACION</v>
      </c>
    </row>
    <row r="963" spans="1:6" x14ac:dyDescent="0.25">
      <c r="A963" s="144" t="str">
        <f>IF('[1]Hoja de pedidos'!$D964&gt;0,'[1]Hoja de pedidos'!C964,"")</f>
        <v>32-006168</v>
      </c>
      <c r="B963" s="144" t="str">
        <f>IF('[1]Hoja de pedidos'!$D964&gt;0,'[1]Hoja de pedidos'!D964,"")</f>
        <v xml:space="preserve"> TXUACM043A001</v>
      </c>
      <c r="C963" s="144" t="str">
        <f>IF('[1]Hoja de pedidos'!$D964&gt;0,'[1]Hoja de pedidos'!E964,"")</f>
        <v>UNILEVER  ANDINA  VENEZUELA, S.A.</v>
      </c>
      <c r="D963" s="144" t="str">
        <f>IF('[1]Hoja de pedidos'!$D964&gt;0,'[1]Hoja de pedidos'!F964,"")</f>
        <v>LAMINACION IMPRESA ENVOLTORIO CHOCOLITO MAX 80cm³</v>
      </c>
      <c r="E963" s="144" t="str">
        <f>IF('[1]Hoja de pedidos'!$D964&gt;0,'[1]Hoja de pedidos'!G964,"")</f>
        <v>CX</v>
      </c>
      <c r="F963" s="144" t="str">
        <f>IF('[1]Hoja de pedidos'!$D964&gt;0,'[1]Hoja de pedidos'!H964,"")</f>
        <v>LAMINACION</v>
      </c>
    </row>
    <row r="964" spans="1:6" x14ac:dyDescent="0.25">
      <c r="A964" s="144" t="str">
        <f>IF('[1]Hoja de pedidos'!$D965&gt;0,'[1]Hoja de pedidos'!C965,"")</f>
        <v>01-2624</v>
      </c>
      <c r="B964" s="144" t="str">
        <f>IF('[1]Hoja de pedidos'!$D965&gt;0,'[1]Hoja de pedidos'!D965,"")</f>
        <v xml:space="preserve">TXCPPN023A001 </v>
      </c>
      <c r="C964" s="144" t="str">
        <f>IF('[1]Hoja de pedidos'!$D965&gt;0,'[1]Hoja de pedidos'!E965,"")</f>
        <v>CERVECERIA POLAR,C.A.</v>
      </c>
      <c r="D964" s="144" t="str">
        <f>IF('[1]Hoja de pedidos'!$D965&gt;0,'[1]Hoja de pedidos'!F965,"")</f>
        <v>ETIQUETA IMPRESA MALTIN POLAR PROMO ENCIENDE TU NAVIDAD 1,5 L</v>
      </c>
      <c r="E964" s="144" t="str">
        <f>IF('[1]Hoja de pedidos'!$D965&gt;0,'[1]Hoja de pedidos'!G965,"")</f>
        <v>CX</v>
      </c>
      <c r="F964" s="144" t="str">
        <f>IF('[1]Hoja de pedidos'!$D965&gt;0,'[1]Hoja de pedidos'!H965,"")</f>
        <v>CORTE</v>
      </c>
    </row>
    <row r="965" spans="1:6" x14ac:dyDescent="0.25">
      <c r="A965" s="144" t="str">
        <f>IF('[1]Hoja de pedidos'!$D966&gt;0,'[1]Hoja de pedidos'!C966,"")</f>
        <v>01-2623</v>
      </c>
      <c r="B965" s="144" t="str">
        <f>IF('[1]Hoja de pedidos'!$D966&gt;0,'[1]Hoja de pedidos'!D966,"")</f>
        <v xml:space="preserve">TXCPEM023A001  </v>
      </c>
      <c r="C965" s="144" t="str">
        <f>IF('[1]Hoja de pedidos'!$D966&gt;0,'[1]Hoja de pedidos'!E966,"")</f>
        <v>CERVECERIA POLAR,C.A.</v>
      </c>
      <c r="D965" s="144" t="str">
        <f>IF('[1]Hoja de pedidos'!$D966&gt;0,'[1]Hoja de pedidos'!F966,"")</f>
        <v>ETIQUETA IMPRESA MALTIN POLAR 1,5 L</v>
      </c>
      <c r="E965" s="144" t="str">
        <f>IF('[1]Hoja de pedidos'!$D966&gt;0,'[1]Hoja de pedidos'!G966,"")</f>
        <v>CX</v>
      </c>
      <c r="F965" s="144" t="str">
        <f>IF('[1]Hoja de pedidos'!$D966&gt;0,'[1]Hoja de pedidos'!H966,"")</f>
        <v>CORTE</v>
      </c>
    </row>
    <row r="966" spans="1:6" x14ac:dyDescent="0.25">
      <c r="A966" s="144" t="str">
        <f>IF('[1]Hoja de pedidos'!$D967&gt;0,'[1]Hoja de pedidos'!C967,"")</f>
        <v>01-2621</v>
      </c>
      <c r="B966" s="144" t="str">
        <f>IF('[1]Hoja de pedidos'!$D967&gt;0,'[1]Hoja de pedidos'!D967,"")</f>
        <v>TMSCFP1100001</v>
      </c>
      <c r="C966" s="144" t="str">
        <f>IF('[1]Hoja de pedidos'!$D967&gt;0,'[1]Hoja de pedidos'!E967,"")</f>
        <v>SERVICIOS INDUTRIALES SERGEIN CHAPARRO</v>
      </c>
      <c r="D966" s="144" t="str">
        <f>IF('[1]Hoja de pedidos'!$D967&gt;0,'[1]Hoja de pedidos'!F967,"")</f>
        <v>LAMINACION FONDO PLATA SIN IMPRESIÓN</v>
      </c>
      <c r="E966" s="144" t="str">
        <f>IF('[1]Hoja de pedidos'!$D967&gt;0,'[1]Hoja de pedidos'!G967,"")</f>
        <v>MCL</v>
      </c>
      <c r="F966" s="144" t="str">
        <f>IF('[1]Hoja de pedidos'!$D967&gt;0,'[1]Hoja de pedidos'!H967,"")</f>
        <v>CORTE</v>
      </c>
    </row>
    <row r="967" spans="1:6" x14ac:dyDescent="0.25">
      <c r="A967" s="144" t="str">
        <f>IF('[1]Hoja de pedidos'!$D968&gt;0,'[1]Hoja de pedidos'!C968,"")</f>
        <v>01-2622</v>
      </c>
      <c r="B967" s="144" t="str">
        <f>IF('[1]Hoja de pedidos'!$D968&gt;0,'[1]Hoja de pedidos'!D968,"")</f>
        <v>TMSCFD111A001</v>
      </c>
      <c r="C967" s="144" t="str">
        <f>IF('[1]Hoja de pedidos'!$D968&gt;0,'[1]Hoja de pedidos'!E968,"")</f>
        <v>SERVICIOS INDUTRIALES SERGEIN CHAPARRO</v>
      </c>
      <c r="D967" s="144" t="str">
        <f>IF('[1]Hoja de pedidos'!$D968&gt;0,'[1]Hoja de pedidos'!F968,"")</f>
        <v>LAMINACION IMPRESA FONDO DORADO</v>
      </c>
      <c r="E967" s="144" t="str">
        <f>IF('[1]Hoja de pedidos'!$D968&gt;0,'[1]Hoja de pedidos'!G968,"")</f>
        <v>MCL</v>
      </c>
      <c r="F967" s="144" t="str">
        <f>IF('[1]Hoja de pedidos'!$D968&gt;0,'[1]Hoja de pedidos'!H968,"")</f>
        <v>CORTE</v>
      </c>
    </row>
    <row r="968" spans="1:6" x14ac:dyDescent="0.25">
      <c r="A968" s="144" t="str">
        <f>IF('[1]Hoja de pedidos'!$D969&gt;0,'[1]Hoja de pedidos'!C969,"")</f>
        <v>01-2601</v>
      </c>
      <c r="B968" s="144" t="str">
        <f>IF('[1]Hoja de pedidos'!$D969&gt;0,'[1]Hoja de pedidos'!D969,"")</f>
        <v>TXMNAL048A001</v>
      </c>
      <c r="C968" s="144" t="str">
        <f>IF('[1]Hoja de pedidos'!$D969&gt;0,'[1]Hoja de pedidos'!E969,"")</f>
        <v>MOLINOS NACIONALES C.A (MONACA)</v>
      </c>
      <c r="D968" s="144" t="str">
        <f>IF('[1]Hoja de pedidos'!$D969&gt;0,'[1]Hoja de pedidos'!F969,"")</f>
        <v>LAMINACION IMPRESA AVENA LASSIE 400g</v>
      </c>
      <c r="E968" s="144" t="str">
        <f>IF('[1]Hoja de pedidos'!$D969&gt;0,'[1]Hoja de pedidos'!G969,"")</f>
        <v>CX</v>
      </c>
      <c r="F968" s="144" t="str">
        <f>IF('[1]Hoja de pedidos'!$D969&gt;0,'[1]Hoja de pedidos'!H969,"")</f>
        <v>LAMINACION</v>
      </c>
    </row>
    <row r="969" spans="1:6" x14ac:dyDescent="0.25">
      <c r="A969" s="144" t="str">
        <f>IF('[1]Hoja de pedidos'!$D970&gt;0,'[1]Hoja de pedidos'!C970,"")</f>
        <v>32-006170</v>
      </c>
      <c r="B969" s="144" t="str">
        <f>IF('[1]Hoja de pedidos'!$D970&gt;0,'[1]Hoja de pedidos'!D970,"")</f>
        <v>TMARTL109A001</v>
      </c>
      <c r="C969" s="144" t="str">
        <f>IF('[1]Hoja de pedidos'!$D970&gt;0,'[1]Hoja de pedidos'!E970,"")</f>
        <v>ALFONZO RIVAS &amp; CIA, C.A.</v>
      </c>
      <c r="D969" s="144" t="str">
        <f>IF('[1]Hoja de pedidos'!$D970&gt;0,'[1]Hoja de pedidos'!F970,"")</f>
        <v>LAMINACION IMPRESA TE LISTO LIMÓN 90 g</v>
      </c>
      <c r="E969" s="144" t="str">
        <f>IF('[1]Hoja de pedidos'!$D970&gt;0,'[1]Hoja de pedidos'!G970,"")</f>
        <v>MCL</v>
      </c>
      <c r="F969" s="144" t="str">
        <f>IF('[1]Hoja de pedidos'!$D970&gt;0,'[1]Hoja de pedidos'!H970,"")</f>
        <v>LAMINACION</v>
      </c>
    </row>
    <row r="970" spans="1:6" x14ac:dyDescent="0.25">
      <c r="A970" s="144" t="str">
        <f>IF('[1]Hoja de pedidos'!$D971&gt;0,'[1]Hoja de pedidos'!C971,"")</f>
        <v>01-2617</v>
      </c>
      <c r="B970" s="144" t="str">
        <f>IF('[1]Hoja de pedidos'!$D971&gt;0,'[1]Hoja de pedidos'!D971,"")</f>
        <v>TMDTPP0530001</v>
      </c>
      <c r="C970" s="144" t="str">
        <f>IF('[1]Hoja de pedidos'!$D971&gt;0,'[1]Hoja de pedidos'!E971,"")</f>
        <v>DISTINTA, C.A.</v>
      </c>
      <c r="D970" s="144" t="str">
        <f>IF('[1]Hoja de pedidos'!$D971&gt;0,'[1]Hoja de pedidos'!F971,"")</f>
        <v>PAPEL PARAFINADO SIN IMPRESIÓN</v>
      </c>
      <c r="E970" s="144" t="str">
        <f>IF('[1]Hoja de pedidos'!$D971&gt;0,'[1]Hoja de pedidos'!G971,"")</f>
        <v>MCL</v>
      </c>
      <c r="F970" s="144" t="str">
        <f>IF('[1]Hoja de pedidos'!$D971&gt;0,'[1]Hoja de pedidos'!H971,"")</f>
        <v>LAMINACION</v>
      </c>
    </row>
    <row r="971" spans="1:6" x14ac:dyDescent="0.25">
      <c r="A971" s="144" t="str">
        <f>IF('[1]Hoja de pedidos'!$D972&gt;0,'[1]Hoja de pedidos'!C972,"")</f>
        <v>32-006169</v>
      </c>
      <c r="B971" s="144" t="str">
        <f>IF('[1]Hoja de pedidos'!$D972&gt;0,'[1]Hoja de pedidos'!D972,"")</f>
        <v>TMARTD109A001</v>
      </c>
      <c r="C971" s="144" t="str">
        <f>IF('[1]Hoja de pedidos'!$D972&gt;0,'[1]Hoja de pedidos'!E972,"")</f>
        <v>ALFONZO RIVAS &amp; CIA, C.A.</v>
      </c>
      <c r="D971" s="144" t="str">
        <f>IF('[1]Hoja de pedidos'!$D972&gt;0,'[1]Hoja de pedidos'!F972,"")</f>
        <v>LAMINACION IMPRESA TÉ LISTO DURAZNO 90 g</v>
      </c>
      <c r="E971" s="144" t="str">
        <f>IF('[1]Hoja de pedidos'!$D972&gt;0,'[1]Hoja de pedidos'!G972,"")</f>
        <v>MCL</v>
      </c>
      <c r="F971" s="144" t="str">
        <f>IF('[1]Hoja de pedidos'!$D972&gt;0,'[1]Hoja de pedidos'!H972,"")</f>
        <v>LAMINACION</v>
      </c>
    </row>
    <row r="972" spans="1:6" x14ac:dyDescent="0.25">
      <c r="A972" s="144" t="str">
        <f>IF('[1]Hoja de pedidos'!$D973&gt;0,'[1]Hoja de pedidos'!C973,"")</f>
        <v>01-2620</v>
      </c>
      <c r="B972" s="144" t="str">
        <f>IF('[1]Hoja de pedidos'!$D973&gt;0,'[1]Hoja de pedidos'!D973,"")</f>
        <v>TMAPAL1190010</v>
      </c>
      <c r="C972" s="144" t="str">
        <f>IF('[1]Hoja de pedidos'!$D973&gt;0,'[1]Hoja de pedidos'!E973,"")</f>
        <v>ALIMENTOS POLAR COMERCIAL, C.A.</v>
      </c>
      <c r="D972" s="144" t="str">
        <f>IF('[1]Hoja de pedidos'!$D973&gt;0,'[1]Hoja de pedidos'!F973,"")</f>
        <v>ALUMINIO LAMINADO SIN IMPRESIÓN</v>
      </c>
      <c r="E972" s="144" t="str">
        <f>IF('[1]Hoja de pedidos'!$D973&gt;0,'[1]Hoja de pedidos'!G973,"")</f>
        <v>MCL</v>
      </c>
      <c r="F972" s="144" t="str">
        <f>IF('[1]Hoja de pedidos'!$D973&gt;0,'[1]Hoja de pedidos'!H973,"")</f>
        <v>LAMINACION</v>
      </c>
    </row>
    <row r="973" spans="1:6" x14ac:dyDescent="0.25">
      <c r="A973" s="144" t="str">
        <f>IF('[1]Hoja de pedidos'!$D974&gt;0,'[1]Hoja de pedidos'!C974,"")</f>
        <v>01-2602</v>
      </c>
      <c r="B973" s="144" t="str">
        <f>IF('[1]Hoja de pedidos'!$D974&gt;0,'[1]Hoja de pedidos'!D974,"")</f>
        <v>TXMNAL048B001</v>
      </c>
      <c r="C973" s="144" t="str">
        <f>IF('[1]Hoja de pedidos'!$D974&gt;0,'[1]Hoja de pedidos'!E974,"")</f>
        <v>MOLINOS NACIONALES C.A (MONACA)</v>
      </c>
      <c r="D973" s="144" t="str">
        <f>IF('[1]Hoja de pedidos'!$D974&gt;0,'[1]Hoja de pedidos'!F974,"")</f>
        <v>LAMINACION IMPRESA AVENA LASSIE 800 g</v>
      </c>
      <c r="E973" s="144" t="str">
        <f>IF('[1]Hoja de pedidos'!$D974&gt;0,'[1]Hoja de pedidos'!G974,"")</f>
        <v>CX</v>
      </c>
      <c r="F973" s="144" t="str">
        <f>IF('[1]Hoja de pedidos'!$D974&gt;0,'[1]Hoja de pedidos'!H974,"")</f>
        <v>LAMINACION</v>
      </c>
    </row>
    <row r="974" spans="1:6" x14ac:dyDescent="0.25">
      <c r="A974" s="144" t="str">
        <f>IF('[1]Hoja de pedidos'!$D975&gt;0,'[1]Hoja de pedidos'!C975,"")</f>
        <v>32-006175</v>
      </c>
      <c r="B974" s="144" t="str">
        <f>IF('[1]Hoja de pedidos'!$D975&gt;0,'[1]Hoja de pedidos'!D975,"")</f>
        <v>TMARMZ044D001</v>
      </c>
      <c r="C974" s="144" t="str">
        <f>IF('[1]Hoja de pedidos'!$D975&gt;0,'[1]Hoja de pedidos'!E975,"")</f>
        <v>ALFONZO RIVAS &amp; CIA, C.A.</v>
      </c>
      <c r="D974" s="144" t="str">
        <f>IF('[1]Hoja de pedidos'!$D975&gt;0,'[1]Hoja de pedidos'!F975,"")</f>
        <v>LAMINACION IMPRESA MAIZINA 200g</v>
      </c>
      <c r="E974" s="144" t="str">
        <f>IF('[1]Hoja de pedidos'!$D975&gt;0,'[1]Hoja de pedidos'!G975,"")</f>
        <v>MCL</v>
      </c>
      <c r="F974" s="144" t="str">
        <f>IF('[1]Hoja de pedidos'!$D975&gt;0,'[1]Hoja de pedidos'!H975,"")</f>
        <v>LAMINACION</v>
      </c>
    </row>
    <row r="975" spans="1:6" x14ac:dyDescent="0.25">
      <c r="A975" s="144" t="str">
        <f>IF('[1]Hoja de pedidos'!$D976&gt;0,'[1]Hoja de pedidos'!C976,"")</f>
        <v>32-006174</v>
      </c>
      <c r="B975" s="144" t="str">
        <f>IF('[1]Hoja de pedidos'!$D976&gt;0,'[1]Hoja de pedidos'!D976,"")</f>
        <v>TMARMZ044C001</v>
      </c>
      <c r="C975" s="144" t="str">
        <f>IF('[1]Hoja de pedidos'!$D976&gt;0,'[1]Hoja de pedidos'!E976,"")</f>
        <v>ALFONZO RIVAS &amp; CIA, C.A.</v>
      </c>
      <c r="D975" s="144" t="str">
        <f>IF('[1]Hoja de pedidos'!$D976&gt;0,'[1]Hoja de pedidos'!F976,"")</f>
        <v>LAMINACION IMPRESA MAIZINA 800g</v>
      </c>
      <c r="E975" s="144" t="str">
        <f>IF('[1]Hoja de pedidos'!$D976&gt;0,'[1]Hoja de pedidos'!G976,"")</f>
        <v>MCL</v>
      </c>
      <c r="F975" s="144" t="str">
        <f>IF('[1]Hoja de pedidos'!$D976&gt;0,'[1]Hoja de pedidos'!H976,"")</f>
        <v>LAMINACION</v>
      </c>
    </row>
    <row r="976" spans="1:6" x14ac:dyDescent="0.25">
      <c r="A976" s="144" t="str">
        <f>IF('[1]Hoja de pedidos'!$D977&gt;0,'[1]Hoja de pedidos'!C977,"")</f>
        <v>32-006173</v>
      </c>
      <c r="B976" s="144" t="str">
        <f>IF('[1]Hoja de pedidos'!$D977&gt;0,'[1]Hoja de pedidos'!D977,"")</f>
        <v>TMARMZ044A001</v>
      </c>
      <c r="C976" s="144" t="str">
        <f>IF('[1]Hoja de pedidos'!$D977&gt;0,'[1]Hoja de pedidos'!E977,"")</f>
        <v>ALFONZO RIVAS &amp; CIA, C.A.</v>
      </c>
      <c r="D976" s="144" t="str">
        <f>IF('[1]Hoja de pedidos'!$D977&gt;0,'[1]Hoja de pedidos'!F977,"")</f>
        <v>LAMINACION IMPRESA MAIZINA 90 g</v>
      </c>
      <c r="E976" s="144" t="str">
        <f>IF('[1]Hoja de pedidos'!$D977&gt;0,'[1]Hoja de pedidos'!G977,"")</f>
        <v>MCL</v>
      </c>
      <c r="F976" s="144" t="str">
        <f>IF('[1]Hoja de pedidos'!$D977&gt;0,'[1]Hoja de pedidos'!H977,"")</f>
        <v>LAMINACION</v>
      </c>
    </row>
    <row r="977" spans="1:6" x14ac:dyDescent="0.25">
      <c r="A977" s="144" t="str">
        <f>IF('[1]Hoja de pedidos'!$D978&gt;0,'[1]Hoja de pedidos'!C978,"")</f>
        <v>32-006179</v>
      </c>
      <c r="B977" s="144" t="str">
        <f>IF('[1]Hoja de pedidos'!$D978&gt;0,'[1]Hoja de pedidos'!D978,"")</f>
        <v>TXIKCA092A001</v>
      </c>
      <c r="C977" s="144" t="str">
        <f>IF('[1]Hoja de pedidos'!$D978&gt;0,'[1]Hoja de pedidos'!E978,"")</f>
        <v>INDUSTRIAS KEL, C.A</v>
      </c>
      <c r="D977" s="144" t="str">
        <f>IF('[1]Hoja de pedidos'!$D978&gt;0,'[1]Hoja de pedidos'!F978,"")</f>
        <v>LAMINACION IMPRESA CREMA DE ARROZ KEL 450g</v>
      </c>
      <c r="E977" s="144" t="str">
        <f>IF('[1]Hoja de pedidos'!$D978&gt;0,'[1]Hoja de pedidos'!G978,"")</f>
        <v>CX</v>
      </c>
      <c r="F977" s="144" t="str">
        <f>IF('[1]Hoja de pedidos'!$D978&gt;0,'[1]Hoja de pedidos'!H978,"")</f>
        <v>LAMINACION</v>
      </c>
    </row>
    <row r="978" spans="1:6" x14ac:dyDescent="0.25">
      <c r="A978" s="144" t="str">
        <f>IF('[1]Hoja de pedidos'!$D979&gt;0,'[1]Hoja de pedidos'!C979,"")</f>
        <v>01-2635</v>
      </c>
      <c r="B978" s="144" t="str">
        <f>IF('[1]Hoja de pedidos'!$D979&gt;0,'[1]Hoja de pedidos'!D979,"")</f>
        <v>TXMSGN030A001</v>
      </c>
      <c r="C978" s="144" t="str">
        <f>IF('[1]Hoja de pedidos'!$D979&gt;0,'[1]Hoja de pedidos'!E979,"")</f>
        <v>MULTINACIONAL DE SABORES C.A.</v>
      </c>
      <c r="D978" s="144" t="str">
        <f>IF('[1]Hoja de pedidos'!$D979&gt;0,'[1]Hoja de pedidos'!F979,"")</f>
        <v>ETIQUETA IMPRESA REFRESCO GLUP COLA NEGRA 2L</v>
      </c>
      <c r="E978" s="144" t="str">
        <f>IF('[1]Hoja de pedidos'!$D979&gt;0,'[1]Hoja de pedidos'!G979,"")</f>
        <v>CX</v>
      </c>
      <c r="F978" s="144" t="str">
        <f>IF('[1]Hoja de pedidos'!$D979&gt;0,'[1]Hoja de pedidos'!H979,"")</f>
        <v>CORTE</v>
      </c>
    </row>
    <row r="979" spans="1:6" x14ac:dyDescent="0.25">
      <c r="A979" s="144" t="str">
        <f>IF('[1]Hoja de pedidos'!$D980&gt;0,'[1]Hoja de pedidos'!C980,"")</f>
        <v>01-2639</v>
      </c>
      <c r="B979" s="144" t="str">
        <f>IF('[1]Hoja de pedidos'!$D980&gt;0,'[1]Hoja de pedidos'!D980,"")</f>
        <v>TMDDFT0640001</v>
      </c>
      <c r="C979" s="144" t="str">
        <f>IF('[1]Hoja de pedidos'!$D980&gt;0,'[1]Hoja de pedidos'!E980,"")</f>
        <v>COMERCIALIZADORA Y DISTRIBUIDORA D.D. &amp; D, C.A.</v>
      </c>
      <c r="D979" s="144" t="str">
        <f>IF('[1]Hoja de pedidos'!$D980&gt;0,'[1]Hoja de pedidos'!F980,"")</f>
        <v>FILM TRANSPARENTE SIN IMPRESIÓN</v>
      </c>
      <c r="E979" s="144" t="str">
        <f>IF('[1]Hoja de pedidos'!$D980&gt;0,'[1]Hoja de pedidos'!G980,"")</f>
        <v>MCL</v>
      </c>
      <c r="F979" s="144" t="str">
        <f>IF('[1]Hoja de pedidos'!$D980&gt;0,'[1]Hoja de pedidos'!H980,"")</f>
        <v>CORTE</v>
      </c>
    </row>
    <row r="980" spans="1:6" x14ac:dyDescent="0.25">
      <c r="A980" s="144" t="str">
        <f>IF('[1]Hoja de pedidos'!$D981&gt;0,'[1]Hoja de pedidos'!C981,"")</f>
        <v>01-2626</v>
      </c>
      <c r="B980" s="144" t="str">
        <f>IF('[1]Hoja de pedidos'!$D981&gt;0,'[1]Hoja de pedidos'!D981,"")</f>
        <v>TMMLPJ072A001</v>
      </c>
      <c r="C980" s="144" t="str">
        <f>IF('[1]Hoja de pedidos'!$D981&gt;0,'[1]Hoja de pedidos'!E981,"")</f>
        <v>MONTALAR DE VENEZUELA, S.A.</v>
      </c>
      <c r="D980" s="144" t="str">
        <f>IF('[1]Hoja de pedidos'!$D981&gt;0,'[1]Hoja de pedidos'!F981,"")</f>
        <v>LAMINACIÓN IMPRESA PAPELÓN LIMÓN JENGIBRE 115g</v>
      </c>
      <c r="E980" s="144" t="str">
        <f>IF('[1]Hoja de pedidos'!$D981&gt;0,'[1]Hoja de pedidos'!G981,"")</f>
        <v>MCL</v>
      </c>
      <c r="F980" s="144" t="str">
        <f>IF('[1]Hoja de pedidos'!$D981&gt;0,'[1]Hoja de pedidos'!H981,"")</f>
        <v>LAMINACION</v>
      </c>
    </row>
    <row r="981" spans="1:6" x14ac:dyDescent="0.25">
      <c r="A981" s="144" t="str">
        <f>IF('[1]Hoja de pedidos'!$D982&gt;0,'[1]Hoja de pedidos'!C982,"")</f>
        <v>01-2625</v>
      </c>
      <c r="B981" s="144" t="str">
        <f>IF('[1]Hoja de pedidos'!$D982&gt;0,'[1]Hoja de pedidos'!D982,"")</f>
        <v>TMMLPH072A001</v>
      </c>
      <c r="C981" s="144" t="str">
        <f>IF('[1]Hoja de pedidos'!$D982&gt;0,'[1]Hoja de pedidos'!E982,"")</f>
        <v>MONTALAR DE VENEZUELA, S.A.</v>
      </c>
      <c r="D981" s="144" t="str">
        <f>IF('[1]Hoja de pedidos'!$D982&gt;0,'[1]Hoja de pedidos'!F982,"")</f>
        <v>LAMINACIÓN IMPRESA PAPELÓN LIMÓN HIERBABUENA 115g</v>
      </c>
      <c r="E981" s="144" t="str">
        <f>IF('[1]Hoja de pedidos'!$D982&gt;0,'[1]Hoja de pedidos'!G982,"")</f>
        <v>MCL</v>
      </c>
      <c r="F981" s="144" t="str">
        <f>IF('[1]Hoja de pedidos'!$D982&gt;0,'[1]Hoja de pedidos'!H982,"")</f>
        <v>LAMINACION</v>
      </c>
    </row>
    <row r="982" spans="1:6" x14ac:dyDescent="0.25">
      <c r="A982" s="144" t="str">
        <f>IF('[1]Hoja de pedidos'!$D983&gt;0,'[1]Hoja de pedidos'!C983,"")</f>
        <v>01-2627</v>
      </c>
      <c r="B982" s="144" t="str">
        <f>IF('[1]Hoja de pedidos'!$D983&gt;0,'[1]Hoja de pedidos'!D983,"")</f>
        <v>TMMLPL072A001</v>
      </c>
      <c r="C982" s="144" t="str">
        <f>IF('[1]Hoja de pedidos'!$D983&gt;0,'[1]Hoja de pedidos'!E983,"")</f>
        <v>MONTALAR DE VENEZUELA, S.A.</v>
      </c>
      <c r="D982" s="144" t="str">
        <f>IF('[1]Hoja de pedidos'!$D983&gt;0,'[1]Hoja de pedidos'!F983,"")</f>
        <v>LAMINACIÓN IMPRESA PAPELÓN LIMÓN 115g</v>
      </c>
      <c r="E982" s="144" t="str">
        <f>IF('[1]Hoja de pedidos'!$D983&gt;0,'[1]Hoja de pedidos'!G983,"")</f>
        <v>MCL</v>
      </c>
      <c r="F982" s="144" t="str">
        <f>IF('[1]Hoja de pedidos'!$D983&gt;0,'[1]Hoja de pedidos'!H983,"")</f>
        <v>LAMINACION</v>
      </c>
    </row>
    <row r="983" spans="1:6" x14ac:dyDescent="0.25">
      <c r="A983" s="144" t="str">
        <f>IF('[1]Hoja de pedidos'!$D984&gt;0,'[1]Hoja de pedidos'!C984,"")</f>
        <v>32-006185</v>
      </c>
      <c r="B983" s="144" t="str">
        <f>IF('[1]Hoja de pedidos'!$D984&gt;0,'[1]Hoja de pedidos'!D984,"")</f>
        <v>TMRDGP199A001</v>
      </c>
      <c r="C983" s="144" t="str">
        <f>IF('[1]Hoja de pedidos'!$D984&gt;0,'[1]Hoja de pedidos'!E984,"")</f>
        <v>REDICA,  C.A.</v>
      </c>
      <c r="D983" s="144" t="str">
        <f>IF('[1]Hoja de pedidos'!$D984&gt;0,'[1]Hoja de pedidos'!F984,"")</f>
        <v>LINER MTP IMPRESO GARANTIA DE PUREZA</v>
      </c>
      <c r="E983" s="144" t="str">
        <f>IF('[1]Hoja de pedidos'!$D984&gt;0,'[1]Hoja de pedidos'!G984,"")</f>
        <v>MCL</v>
      </c>
      <c r="F983" s="144" t="str">
        <f>IF('[1]Hoja de pedidos'!$D984&gt;0,'[1]Hoja de pedidos'!H984,"")</f>
        <v>LAMINACION</v>
      </c>
    </row>
    <row r="984" spans="1:6" x14ac:dyDescent="0.25">
      <c r="A984" s="144" t="str">
        <f>IF('[1]Hoja de pedidos'!$D985&gt;0,'[1]Hoja de pedidos'!C985,"")</f>
        <v>21-0278</v>
      </c>
      <c r="B984" s="144" t="str">
        <f>IF('[1]Hoja de pedidos'!$D985&gt;0,'[1]Hoja de pedidos'!D985,"")</f>
        <v>TXSPSP024B002</v>
      </c>
      <c r="C984" s="144" t="str">
        <f>IF('[1]Hoja de pedidos'!$D985&gt;0,'[1]Hoja de pedidos'!E985,"")</f>
        <v>C.A. SUCESORA DE JOSE PUIG &amp; CIA</v>
      </c>
      <c r="D984" s="144" t="str">
        <f>IF('[1]Hoja de pedidos'!$D985&gt;0,'[1]Hoja de pedidos'!F985,"")</f>
        <v>ENVOLTORIO INTERNO IMPRESO SODA PUIG 24g</v>
      </c>
      <c r="E984" s="144" t="str">
        <f>IF('[1]Hoja de pedidos'!$D985&gt;0,'[1]Hoja de pedidos'!G985,"")</f>
        <v>CX</v>
      </c>
      <c r="F984" s="144" t="str">
        <f>IF('[1]Hoja de pedidos'!$D985&gt;0,'[1]Hoja de pedidos'!H985,"")</f>
        <v>CORTE</v>
      </c>
    </row>
    <row r="985" spans="1:6" x14ac:dyDescent="0.25">
      <c r="A985" s="144" t="str">
        <f>IF('[1]Hoja de pedidos'!$D986&gt;0,'[1]Hoja de pedidos'!C986,"")</f>
        <v>21-0279</v>
      </c>
      <c r="B985" s="144" t="str">
        <f>IF('[1]Hoja de pedidos'!$D986&gt;0,'[1]Hoja de pedidos'!D986,"")</f>
        <v>TXSPMP042A002</v>
      </c>
      <c r="C985" s="144" t="str">
        <f>IF('[1]Hoja de pedidos'!$D986&gt;0,'[1]Hoja de pedidos'!E986,"")</f>
        <v>C.A. SUCESORA DE JOSE PUIG &amp; CIA</v>
      </c>
      <c r="D985" s="144" t="str">
        <f>IF('[1]Hoja de pedidos'!$D986&gt;0,'[1]Hoja de pedidos'!F986,"")</f>
        <v>LAMINACION IMPRESA MARIA PUIG SELECTA 250g</v>
      </c>
      <c r="E985" s="144" t="str">
        <f>IF('[1]Hoja de pedidos'!$D986&gt;0,'[1]Hoja de pedidos'!G986,"")</f>
        <v>CX</v>
      </c>
      <c r="F985" s="144" t="str">
        <f>IF('[1]Hoja de pedidos'!$D986&gt;0,'[1]Hoja de pedidos'!H986,"")</f>
        <v>LAMINACION</v>
      </c>
    </row>
    <row r="986" spans="1:6" x14ac:dyDescent="0.25">
      <c r="A986" s="144" t="str">
        <f>IF('[1]Hoja de pedidos'!$D987&gt;0,'[1]Hoja de pedidos'!C987,"")</f>
        <v>01-2628</v>
      </c>
      <c r="B986" s="144" t="str">
        <f>IF('[1]Hoja de pedidos'!$D987&gt;0,'[1]Hoja de pedidos'!D987,"")</f>
        <v xml:space="preserve">TXMSFQ040B001 </v>
      </c>
      <c r="C986" s="144" t="str">
        <f>IF('[1]Hoja de pedidos'!$D987&gt;0,'[1]Hoja de pedidos'!E987,"")</f>
        <v>MULTINACIONAL DE SABORES C.A.</v>
      </c>
      <c r="D986" s="144" t="str">
        <f>IF('[1]Hoja de pedidos'!$D987&gt;0,'[1]Hoja de pedidos'!F987,"")</f>
        <v xml:space="preserve"> LAMINACION IMPRESA FRESHQUA 600ml</v>
      </c>
      <c r="E986" s="144" t="str">
        <f>IF('[1]Hoja de pedidos'!$D987&gt;0,'[1]Hoja de pedidos'!G987,"")</f>
        <v>CX</v>
      </c>
      <c r="F986" s="144" t="str">
        <f>IF('[1]Hoja de pedidos'!$D987&gt;0,'[1]Hoja de pedidos'!H987,"")</f>
        <v>LAMINACION</v>
      </c>
    </row>
    <row r="987" spans="1:6" x14ac:dyDescent="0.25">
      <c r="A987" s="144" t="str">
        <f>IF('[1]Hoja de pedidos'!$D988&gt;0,'[1]Hoja de pedidos'!C988,"")</f>
        <v>01-2629</v>
      </c>
      <c r="B987" s="144" t="str">
        <f>IF('[1]Hoja de pedidos'!$D988&gt;0,'[1]Hoja de pedidos'!D988,"")</f>
        <v>TXMSFQ040C001</v>
      </c>
      <c r="C987" s="144" t="str">
        <f>IF('[1]Hoja de pedidos'!$D988&gt;0,'[1]Hoja de pedidos'!E988,"")</f>
        <v>MULTINACIONAL DE SABORES C.A.</v>
      </c>
      <c r="D987" s="144" t="str">
        <f>IF('[1]Hoja de pedidos'!$D988&gt;0,'[1]Hoja de pedidos'!F988,"")</f>
        <v xml:space="preserve"> LAMINACION IMPRESA  FRESHQUA 1,5 L</v>
      </c>
      <c r="E987" s="144" t="str">
        <f>IF('[1]Hoja de pedidos'!$D988&gt;0,'[1]Hoja de pedidos'!G988,"")</f>
        <v>CX</v>
      </c>
      <c r="F987" s="144" t="str">
        <f>IF('[1]Hoja de pedidos'!$D988&gt;0,'[1]Hoja de pedidos'!H988,"")</f>
        <v>LAMINACION</v>
      </c>
    </row>
    <row r="988" spans="1:6" x14ac:dyDescent="0.25">
      <c r="A988" s="144" t="str">
        <f>IF('[1]Hoja de pedidos'!$D989&gt;0,'[1]Hoja de pedidos'!C989,"")</f>
        <v>01-2630</v>
      </c>
      <c r="B988" s="144" t="str">
        <f>IF('[1]Hoja de pedidos'!$D989&gt;0,'[1]Hoja de pedidos'!D989,"")</f>
        <v>TXMSFQ040A001</v>
      </c>
      <c r="C988" s="144" t="str">
        <f>IF('[1]Hoja de pedidos'!$D989&gt;0,'[1]Hoja de pedidos'!E989,"")</f>
        <v>MULTINACIONAL DE SABORES C.A.</v>
      </c>
      <c r="D988" s="144" t="str">
        <f>IF('[1]Hoja de pedidos'!$D989&gt;0,'[1]Hoja de pedidos'!F989,"")</f>
        <v xml:space="preserve"> LAMINACION IMPRESA   FRESHQUA 355 ml</v>
      </c>
      <c r="E988" s="144" t="str">
        <f>IF('[1]Hoja de pedidos'!$D989&gt;0,'[1]Hoja de pedidos'!G989,"")</f>
        <v>CX</v>
      </c>
      <c r="F988" s="144" t="str">
        <f>IF('[1]Hoja de pedidos'!$D989&gt;0,'[1]Hoja de pedidos'!H989,"")</f>
        <v>LAMINACION</v>
      </c>
    </row>
    <row r="989" spans="1:6" x14ac:dyDescent="0.25">
      <c r="A989" s="144" t="str">
        <f>IF('[1]Hoja de pedidos'!$D990&gt;0,'[1]Hoja de pedidos'!C990,"")</f>
        <v>21-0276</v>
      </c>
      <c r="B989" s="144" t="str">
        <f>IF('[1]Hoja de pedidos'!$D990&gt;0,'[1]Hoja de pedidos'!D990,"")</f>
        <v>TXSPFC030A001</v>
      </c>
      <c r="C989" s="144" t="str">
        <f>IF('[1]Hoja de pedidos'!$D990&gt;0,'[1]Hoja de pedidos'!E990,"")</f>
        <v>C.A. SUCESORA DE JOSE PUIG &amp; CIA</v>
      </c>
      <c r="D989" s="144" t="str">
        <f>IF('[1]Hoja de pedidos'!$D990&gt;0,'[1]Hoja de pedidos'!F990,"")</f>
        <v>ENVOLTORIO INTERNO IMPRESO FAMILY CLUB 30g</v>
      </c>
      <c r="E989" s="144" t="str">
        <f>IF('[1]Hoja de pedidos'!$D990&gt;0,'[1]Hoja de pedidos'!G990,"")</f>
        <v>CX</v>
      </c>
      <c r="F989" s="144" t="str">
        <f>IF('[1]Hoja de pedidos'!$D990&gt;0,'[1]Hoja de pedidos'!H990,"")</f>
        <v>CORTE</v>
      </c>
    </row>
    <row r="990" spans="1:6" x14ac:dyDescent="0.25">
      <c r="A990" s="144" t="str">
        <f>IF('[1]Hoja de pedidos'!$D991&gt;0,'[1]Hoja de pedidos'!C991,"")</f>
        <v>21-0277</v>
      </c>
      <c r="B990" s="144" t="str">
        <f>IF('[1]Hoja de pedidos'!$D991&gt;0,'[1]Hoja de pedidos'!D991,"")</f>
        <v>TXSPFC040A001</v>
      </c>
      <c r="C990" s="144" t="str">
        <f>IF('[1]Hoja de pedidos'!$D991&gt;0,'[1]Hoja de pedidos'!E991,"")</f>
        <v>C.A. SUCESORA DE JOSE PUIG &amp; CIA</v>
      </c>
      <c r="D990" s="144" t="str">
        <f>IF('[1]Hoja de pedidos'!$D991&gt;0,'[1]Hoja de pedidos'!F991,"")</f>
        <v>LAMINACION IMPRESA FAMILY CLUB 300g</v>
      </c>
      <c r="E990" s="144" t="str">
        <f>IF('[1]Hoja de pedidos'!$D991&gt;0,'[1]Hoja de pedidos'!G991,"")</f>
        <v>CX</v>
      </c>
      <c r="F990" s="144" t="str">
        <f>IF('[1]Hoja de pedidos'!$D991&gt;0,'[1]Hoja de pedidos'!H991,"")</f>
        <v>LAMINACION</v>
      </c>
    </row>
    <row r="991" spans="1:6" x14ac:dyDescent="0.25">
      <c r="A991" s="144" t="str">
        <f>IF('[1]Hoja de pedidos'!$D992&gt;0,'[1]Hoja de pedidos'!C992,"")</f>
        <v>01-2637</v>
      </c>
      <c r="B991" s="144" t="str">
        <f>IF('[1]Hoja de pedidos'!$D992&gt;0,'[1]Hoja de pedidos'!D992,"")</f>
        <v>TXMSGK030A001</v>
      </c>
      <c r="C991" s="144" t="str">
        <f>IF('[1]Hoja de pedidos'!$D992&gt;0,'[1]Hoja de pedidos'!E992,"")</f>
        <v>MULTINACIONAL DE SABORES C.A.</v>
      </c>
      <c r="D991" s="144" t="str">
        <f>IF('[1]Hoja de pedidos'!$D992&gt;0,'[1]Hoja de pedidos'!F992,"")</f>
        <v>ETIQUETA IMPRESA REFRESCO GLUP KOLITA 2 L</v>
      </c>
      <c r="E991" s="144" t="str">
        <f>IF('[1]Hoja de pedidos'!$D992&gt;0,'[1]Hoja de pedidos'!G992,"")</f>
        <v>CX</v>
      </c>
      <c r="F991" s="144" t="str">
        <f>IF('[1]Hoja de pedidos'!$D992&gt;0,'[1]Hoja de pedidos'!H992,"")</f>
        <v>CORTE</v>
      </c>
    </row>
    <row r="992" spans="1:6" x14ac:dyDescent="0.25">
      <c r="A992" s="144" t="str">
        <f>IF('[1]Hoja de pedidos'!$D993&gt;0,'[1]Hoja de pedidos'!C993,"")</f>
        <v>01-2638</v>
      </c>
      <c r="B992" s="144" t="str">
        <f>IF('[1]Hoja de pedidos'!$D993&gt;0,'[1]Hoja de pedidos'!D993,"")</f>
        <v>TXMSGF030A001</v>
      </c>
      <c r="C992" s="144" t="str">
        <f>IF('[1]Hoja de pedidos'!$D993&gt;0,'[1]Hoja de pedidos'!E993,"")</f>
        <v>MULTINACIONAL DE SABORES C.A.</v>
      </c>
      <c r="D992" s="144" t="str">
        <f>IF('[1]Hoja de pedidos'!$D993&gt;0,'[1]Hoja de pedidos'!F993,"")</f>
        <v>ETIQUE IMPRESA REFRESCO GLUP FRESH 2L</v>
      </c>
      <c r="E992" s="144" t="str">
        <f>IF('[1]Hoja de pedidos'!$D993&gt;0,'[1]Hoja de pedidos'!G993,"")</f>
        <v>CX</v>
      </c>
      <c r="F992" s="144" t="str">
        <f>IF('[1]Hoja de pedidos'!$D993&gt;0,'[1]Hoja de pedidos'!H993,"")</f>
        <v>CORTE</v>
      </c>
    </row>
    <row r="993" spans="1:6" x14ac:dyDescent="0.25">
      <c r="A993" s="144" t="str">
        <f>IF('[1]Hoja de pedidos'!$D994&gt;0,'[1]Hoja de pedidos'!C994,"")</f>
        <v>01-2636</v>
      </c>
      <c r="B993" s="144" t="str">
        <f>IF('[1]Hoja de pedidos'!$D994&gt;0,'[1]Hoja de pedidos'!D994,"")</f>
        <v>TXMSGU030A001</v>
      </c>
      <c r="C993" s="144" t="str">
        <f>IF('[1]Hoja de pedidos'!$D994&gt;0,'[1]Hoja de pedidos'!E994,"")</f>
        <v>MULTINACIONAL DE SABORES C.A.</v>
      </c>
      <c r="D993" s="144" t="str">
        <f>IF('[1]Hoja de pedidos'!$D994&gt;0,'[1]Hoja de pedidos'!F994,"")</f>
        <v>ETIQUE IMPRESA REFRESCO GLUP UVA 2L</v>
      </c>
      <c r="E993" s="144" t="str">
        <f>IF('[1]Hoja de pedidos'!$D994&gt;0,'[1]Hoja de pedidos'!G994,"")</f>
        <v>CX</v>
      </c>
      <c r="F993" s="144" t="str">
        <f>IF('[1]Hoja de pedidos'!$D994&gt;0,'[1]Hoja de pedidos'!H994,"")</f>
        <v>CORTE</v>
      </c>
    </row>
    <row r="994" spans="1:6" x14ac:dyDescent="0.25">
      <c r="A994" s="144" t="str">
        <f>IF('[1]Hoja de pedidos'!$D995&gt;0,'[1]Hoja de pedidos'!C995,"")</f>
        <v>32-006181</v>
      </c>
      <c r="B994" s="144" t="str">
        <f>IF('[1]Hoja de pedidos'!$D995&gt;0,'[1]Hoja de pedidos'!D995,"")</f>
        <v>TMARFS096A001</v>
      </c>
      <c r="C994" s="144" t="str">
        <f>IF('[1]Hoja de pedidos'!$D995&gt;0,'[1]Hoja de pedidos'!E995,"")</f>
        <v>ALFONZO RIVAS &amp; CIA, C.A.</v>
      </c>
      <c r="D994" s="144" t="str">
        <f>IF('[1]Hoja de pedidos'!$D995&gt;0,'[1]Hoja de pedidos'!F995,"")</f>
        <v>LAMINACION IMPRESA YELIGHT FUSION SILVESTRE 12g</v>
      </c>
      <c r="E994" s="144" t="str">
        <f>IF('[1]Hoja de pedidos'!$D995&gt;0,'[1]Hoja de pedidos'!G995,"")</f>
        <v>MCL</v>
      </c>
      <c r="F994" s="144" t="str">
        <f>IF('[1]Hoja de pedidos'!$D995&gt;0,'[1]Hoja de pedidos'!H995,"")</f>
        <v>LAMINACION</v>
      </c>
    </row>
    <row r="995" spans="1:6" x14ac:dyDescent="0.25">
      <c r="A995" s="144" t="str">
        <f>IF('[1]Hoja de pedidos'!$D996&gt;0,'[1]Hoja de pedidos'!C996,"")</f>
        <v>32-006182</v>
      </c>
      <c r="B995" s="144" t="str">
        <f>IF('[1]Hoja de pedidos'!$D996&gt;0,'[1]Hoja de pedidos'!D996,"")</f>
        <v>TMARFC096A001</v>
      </c>
      <c r="C995" s="144" t="str">
        <f>IF('[1]Hoja de pedidos'!$D996&gt;0,'[1]Hoja de pedidos'!E996,"")</f>
        <v>ALFONZO RIVAS &amp; CIA, C.A.</v>
      </c>
      <c r="D995" s="144" t="str">
        <f>IF('[1]Hoja de pedidos'!$D996&gt;0,'[1]Hoja de pedidos'!F996,"")</f>
        <v>LAMINACION IMPRESA YELIGHT FUSION CITRICA 12g</v>
      </c>
      <c r="E995" s="144" t="str">
        <f>IF('[1]Hoja de pedidos'!$D996&gt;0,'[1]Hoja de pedidos'!G996,"")</f>
        <v>MCL</v>
      </c>
      <c r="F995" s="144" t="str">
        <f>IF('[1]Hoja de pedidos'!$D996&gt;0,'[1]Hoja de pedidos'!H996,"")</f>
        <v>LAMINACION</v>
      </c>
    </row>
    <row r="996" spans="1:6" x14ac:dyDescent="0.25">
      <c r="A996" s="144" t="str">
        <f>IF('[1]Hoja de pedidos'!$D997&gt;0,'[1]Hoja de pedidos'!C997,"")</f>
        <v>32-006183</v>
      </c>
      <c r="B996" s="144" t="str">
        <f>IF('[1]Hoja de pedidos'!$D997&gt;0,'[1]Hoja de pedidos'!D997,"")</f>
        <v>TMARYS096A001</v>
      </c>
      <c r="C996" s="144" t="str">
        <f>IF('[1]Hoja de pedidos'!$D997&gt;0,'[1]Hoja de pedidos'!E997,"")</f>
        <v>ALFONZO RIVAS &amp; CIA, C.A.</v>
      </c>
      <c r="D996" s="144" t="str">
        <f>IF('[1]Hoja de pedidos'!$D997&gt;0,'[1]Hoja de pedidos'!F997,"")</f>
        <v>LAMINACION IMPRESA YELIGHT SIN SABOR 9g</v>
      </c>
      <c r="E996" s="144" t="str">
        <f>IF('[1]Hoja de pedidos'!$D997&gt;0,'[1]Hoja de pedidos'!G997,"")</f>
        <v>MCL</v>
      </c>
      <c r="F996" s="144" t="str">
        <f>IF('[1]Hoja de pedidos'!$D997&gt;0,'[1]Hoja de pedidos'!H997,"")</f>
        <v>LAMINACION</v>
      </c>
    </row>
    <row r="997" spans="1:6" x14ac:dyDescent="0.25">
      <c r="A997" s="144" t="str">
        <f>IF('[1]Hoja de pedidos'!$D998&gt;0,'[1]Hoja de pedidos'!C998,"")</f>
        <v>32-006184</v>
      </c>
      <c r="B997" s="144" t="str">
        <f>IF('[1]Hoja de pedidos'!$D998&gt;0,'[1]Hoja de pedidos'!D998,"")</f>
        <v>TMARYF096A001</v>
      </c>
      <c r="C997" s="144" t="str">
        <f>IF('[1]Hoja de pedidos'!$D998&gt;0,'[1]Hoja de pedidos'!E998,"")</f>
        <v>ALFONZO RIVAS &amp; CIA, C.A.</v>
      </c>
      <c r="D997" s="144" t="str">
        <f>IF('[1]Hoja de pedidos'!$D998&gt;0,'[1]Hoja de pedidos'!F998,"")</f>
        <v>LAMINACION IMPRESA YELIGHT FRESA 12g</v>
      </c>
      <c r="E997" s="144" t="str">
        <f>IF('[1]Hoja de pedidos'!$D998&gt;0,'[1]Hoja de pedidos'!G998,"")</f>
        <v>MCL</v>
      </c>
      <c r="F997" s="144" t="str">
        <f>IF('[1]Hoja de pedidos'!$D998&gt;0,'[1]Hoja de pedidos'!H998,"")</f>
        <v>LAMINACION</v>
      </c>
    </row>
    <row r="998" spans="1:6" x14ac:dyDescent="0.25">
      <c r="A998" s="144" t="str">
        <f>IF('[1]Hoja de pedidos'!$D999&gt;0,'[1]Hoja de pedidos'!C999,"")</f>
        <v>01-2645</v>
      </c>
      <c r="B998" s="144" t="str">
        <f>IF('[1]Hoja de pedidos'!$D999&gt;0,'[1]Hoja de pedidos'!D999,"")</f>
        <v>TXAMNO040A001</v>
      </c>
      <c r="C998" s="144" t="str">
        <f>IF('[1]Hoja de pedidos'!$D999&gt;0,'[1]Hoja de pedidos'!E999,"")</f>
        <v>ALIMENTOS MEXICANOS, C.A.</v>
      </c>
      <c r="D998" s="144" t="str">
        <f>IF('[1]Hoja de pedidos'!$D999&gt;0,'[1]Hoja de pedidos'!F999,"")</f>
        <v>LAMINACIÓN IMPRESA NACHOS ORIGINALES 150g</v>
      </c>
      <c r="E998" s="144" t="str">
        <f>IF('[1]Hoja de pedidos'!$D999&gt;0,'[1]Hoja de pedidos'!G999,"")</f>
        <v>CX</v>
      </c>
      <c r="F998" s="144" t="str">
        <f>IF('[1]Hoja de pedidos'!$D999&gt;0,'[1]Hoja de pedidos'!H999,"")</f>
        <v>LAMINACION</v>
      </c>
    </row>
    <row r="999" spans="1:6" x14ac:dyDescent="0.25">
      <c r="A999" s="144" t="str">
        <f>IF('[1]Hoja de pedidos'!$D1000&gt;0,'[1]Hoja de pedidos'!C1000,"")</f>
        <v>01-2646</v>
      </c>
      <c r="B999" s="144" t="str">
        <f>IF('[1]Hoja de pedidos'!$D1000&gt;0,'[1]Hoja de pedidos'!D1000,"")</f>
        <v>TXAMNH040A001</v>
      </c>
      <c r="C999" s="144" t="str">
        <f>IF('[1]Hoja de pedidos'!$D1000&gt;0,'[1]Hoja de pedidos'!E1000,"")</f>
        <v>ALIMENTOS MEXICANOS, C.A.</v>
      </c>
      <c r="D999" s="144" t="str">
        <f>IF('[1]Hoja de pedidos'!$D1000&gt;0,'[1]Hoja de pedidos'!F1000,"")</f>
        <v>LAMINACIÓN IMPRESA NACHOS HORNEADOS 150g</v>
      </c>
      <c r="E999" s="144" t="str">
        <f>IF('[1]Hoja de pedidos'!$D1000&gt;0,'[1]Hoja de pedidos'!G1000,"")</f>
        <v>CX</v>
      </c>
      <c r="F999" s="144" t="str">
        <f>IF('[1]Hoja de pedidos'!$D1000&gt;0,'[1]Hoja de pedidos'!H1000,"")</f>
        <v>LAMINACION</v>
      </c>
    </row>
    <row r="1000" spans="1:6" x14ac:dyDescent="0.25">
      <c r="A1000" s="144" t="str">
        <f>IF('[1]Hoja de pedidos'!$D1001&gt;0,'[1]Hoja de pedidos'!C1001,"")</f>
        <v>32-006186</v>
      </c>
      <c r="B1000" s="144" t="str">
        <f>IF('[1]Hoja de pedidos'!$D1001&gt;0,'[1]Hoja de pedidos'!D1001,"")</f>
        <v>TMARMZ076A001</v>
      </c>
      <c r="C1000" s="144" t="str">
        <f>IF('[1]Hoja de pedidos'!$D1001&gt;0,'[1]Hoja de pedidos'!E1001,"")</f>
        <v>ALFONZO RIVAS &amp; CIA, C.A.</v>
      </c>
      <c r="D1000" s="144" t="str">
        <f>IF('[1]Hoja de pedidos'!$D1001&gt;0,'[1]Hoja de pedidos'!F1001,"")</f>
        <v>LAMINACION IMPRESA MAIZINA 2 kg</v>
      </c>
      <c r="E1000" s="144" t="str">
        <f>IF('[1]Hoja de pedidos'!$D1001&gt;0,'[1]Hoja de pedidos'!G1001,"")</f>
        <v>MCL</v>
      </c>
      <c r="F1000" s="144" t="str">
        <f>IF('[1]Hoja de pedidos'!$D1001&gt;0,'[1]Hoja de pedidos'!H1001,"")</f>
        <v>LAMINACION</v>
      </c>
    </row>
    <row r="1001" spans="1:6" x14ac:dyDescent="0.25">
      <c r="A1001" s="144" t="str">
        <f>IF('[1]Hoja de pedidos'!$D1002&gt;0,'[1]Hoja de pedidos'!C1002,"")</f>
        <v>01-2648</v>
      </c>
      <c r="B1001" s="144" t="str">
        <f>IF('[1]Hoja de pedidos'!$D1002&gt;0,'[1]Hoja de pedidos'!D1002,"")</f>
        <v>TMEDFS0270001</v>
      </c>
      <c r="C1001" s="144" t="str">
        <f>IF('[1]Hoja de pedidos'!$D1002&gt;0,'[1]Hoja de pedidos'!E1002,"")</f>
        <v>FABRICA DE PRODUCTOS IMPERMEABILIZANTES EDIL C.A.,</v>
      </c>
      <c r="D1001" s="144" t="str">
        <f>IF('[1]Hoja de pedidos'!$D1002&gt;0,'[1]Hoja de pedidos'!F1002,"")</f>
        <v>FILM TRANSPARENTE SILICONIZADO SIN IMPRESIÓN</v>
      </c>
      <c r="E1001" s="144" t="str">
        <f>IF('[1]Hoja de pedidos'!$D1002&gt;0,'[1]Hoja de pedidos'!G1002,"")</f>
        <v>MCL</v>
      </c>
      <c r="F1001" s="144" t="str">
        <f>IF('[1]Hoja de pedidos'!$D1002&gt;0,'[1]Hoja de pedidos'!H1002,"")</f>
        <v>LAMINACION</v>
      </c>
    </row>
    <row r="1002" spans="1:6" x14ac:dyDescent="0.25">
      <c r="A1002" s="144" t="str">
        <f>IF('[1]Hoja de pedidos'!$D1003&gt;0,'[1]Hoja de pedidos'!C1003,"")</f>
        <v>01-2653</v>
      </c>
      <c r="B1002" s="144" t="str">
        <f>IF('[1]Hoja de pedidos'!$D1003&gt;0,'[1]Hoja de pedidos'!D1003,"")</f>
        <v>TMMCFD106A001</v>
      </c>
      <c r="C1002" s="144" t="str">
        <f>IF('[1]Hoja de pedidos'!$D1003&gt;0,'[1]Hoja de pedidos'!E1003,"")</f>
        <v>MORROCEL C.A.</v>
      </c>
      <c r="D1002" s="144" t="str">
        <f>IF('[1]Hoja de pedidos'!$D1003&gt;0,'[1]Hoja de pedidos'!F1003,"")</f>
        <v>LAMINACION IMPRESA FONDO DORADO</v>
      </c>
      <c r="E1002" s="144" t="str">
        <f>IF('[1]Hoja de pedidos'!$D1003&gt;0,'[1]Hoja de pedidos'!G1003,"")</f>
        <v>MCL</v>
      </c>
      <c r="F1002" s="144" t="str">
        <f>IF('[1]Hoja de pedidos'!$D1003&gt;0,'[1]Hoja de pedidos'!H1003,"")</f>
        <v>LAMINACION</v>
      </c>
    </row>
    <row r="1003" spans="1:6" x14ac:dyDescent="0.25">
      <c r="A1003" s="144" t="str">
        <f>IF('[1]Hoja de pedidos'!$D1004&gt;0,'[1]Hoja de pedidos'!C1004,"")</f>
        <v>01-2652</v>
      </c>
      <c r="B1003" s="144" t="str">
        <f>IF('[1]Hoja de pedidos'!$D1004&gt;0,'[1]Hoja de pedidos'!D1004,"")</f>
        <v>TMMCFV103A001</v>
      </c>
      <c r="C1003" s="144" t="str">
        <f>IF('[1]Hoja de pedidos'!$D1004&gt;0,'[1]Hoja de pedidos'!E1004,"")</f>
        <v>MORROCEL C.A.</v>
      </c>
      <c r="D1003" s="144" t="str">
        <f>IF('[1]Hoja de pedidos'!$D1004&gt;0,'[1]Hoja de pedidos'!F1004,"")</f>
        <v>LAMINACION IMPRESA FONDO VERDE</v>
      </c>
      <c r="E1003" s="144" t="str">
        <f>IF('[1]Hoja de pedidos'!$D1004&gt;0,'[1]Hoja de pedidos'!G1004,"")</f>
        <v>MCL</v>
      </c>
      <c r="F1003" s="144" t="str">
        <f>IF('[1]Hoja de pedidos'!$D1004&gt;0,'[1]Hoja de pedidos'!H1004,"")</f>
        <v>LAMINACION</v>
      </c>
    </row>
    <row r="1004" spans="1:6" x14ac:dyDescent="0.25">
      <c r="A1004" s="144" t="str">
        <f>IF('[1]Hoja de pedidos'!$D1005&gt;0,'[1]Hoja de pedidos'!C1005,"")</f>
        <v>01-2651</v>
      </c>
      <c r="B1004" s="144" t="str">
        <f>IF('[1]Hoja de pedidos'!$D1005&gt;0,'[1]Hoja de pedidos'!D1005,"")</f>
        <v>TMMCFA103A001</v>
      </c>
      <c r="C1004" s="144" t="str">
        <f>IF('[1]Hoja de pedidos'!$D1005&gt;0,'[1]Hoja de pedidos'!E1005,"")</f>
        <v>MORROCEL C.A.</v>
      </c>
      <c r="D1004" s="144" t="str">
        <f>IF('[1]Hoja de pedidos'!$D1005&gt;0,'[1]Hoja de pedidos'!F1005,"")</f>
        <v>LAMINACION IMPRESA FONDO AZUL</v>
      </c>
      <c r="E1004" s="144" t="str">
        <f>IF('[1]Hoja de pedidos'!$D1005&gt;0,'[1]Hoja de pedidos'!G1005,"")</f>
        <v>MCL</v>
      </c>
      <c r="F1004" s="144" t="str">
        <f>IF('[1]Hoja de pedidos'!$D1005&gt;0,'[1]Hoja de pedidos'!H1005,"")</f>
        <v>LAMINACION</v>
      </c>
    </row>
    <row r="1005" spans="1:6" x14ac:dyDescent="0.25">
      <c r="A1005" s="144" t="str">
        <f>IF('[1]Hoja de pedidos'!$D1006&gt;0,'[1]Hoja de pedidos'!C1006,"")</f>
        <v>01-2650</v>
      </c>
      <c r="B1005" s="144" t="str">
        <f>IF('[1]Hoja de pedidos'!$D1006&gt;0,'[1]Hoja de pedidos'!D1006,"")</f>
        <v>TMMCAE057A001</v>
      </c>
      <c r="C1005" s="144" t="str">
        <f>IF('[1]Hoja de pedidos'!$D1006&gt;0,'[1]Hoja de pedidos'!E1006,"")</f>
        <v>MORROCEL C.A.</v>
      </c>
      <c r="D1005" s="144" t="str">
        <f>IF('[1]Hoja de pedidos'!$D1006&gt;0,'[1]Hoja de pedidos'!F1006,"")</f>
        <v>POLYPOUCH IMPRESO ANTIGRASO ESTANDAR</v>
      </c>
      <c r="E1005" s="144" t="str">
        <f>IF('[1]Hoja de pedidos'!$D1006&gt;0,'[1]Hoja de pedidos'!G1006,"")</f>
        <v>MCL</v>
      </c>
      <c r="F1005" s="144" t="str">
        <f>IF('[1]Hoja de pedidos'!$D1006&gt;0,'[1]Hoja de pedidos'!H1006,"")</f>
        <v>LAMINACION</v>
      </c>
    </row>
    <row r="1006" spans="1:6" x14ac:dyDescent="0.25">
      <c r="A1006" s="144" t="str">
        <f>IF('[1]Hoja de pedidos'!$D1007&gt;0,'[1]Hoja de pedidos'!C1007,"")</f>
        <v>21-0275</v>
      </c>
      <c r="B1006" s="144" t="str">
        <f>IF('[1]Hoja de pedidos'!$D1007&gt;0,'[1]Hoja de pedidos'!D1007,"")</f>
        <v>TXINMC045A001</v>
      </c>
      <c r="C1006" s="144" t="str">
        <f>IF('[1]Hoja de pedidos'!$D1007&gt;0,'[1]Hoja de pedidos'!E1007,"")</f>
        <v>INDUSTRIAS INTEGRADAS DE ALIMENTOS  INALSA,S.A</v>
      </c>
      <c r="D1006" s="144" t="str">
        <f>IF('[1]Hoja de pedidos'!$D1007&gt;0,'[1]Hoja de pedidos'!F1007,"")</f>
        <v>LAMINACION IMPRESA MARIA CALEDONIA 140g</v>
      </c>
      <c r="E1006" s="144" t="str">
        <f>IF('[1]Hoja de pedidos'!$D1007&gt;0,'[1]Hoja de pedidos'!G1007,"")</f>
        <v>CX</v>
      </c>
      <c r="F1006" s="144" t="str">
        <f>IF('[1]Hoja de pedidos'!$D1007&gt;0,'[1]Hoja de pedidos'!H1007,"")</f>
        <v>LAMINACION</v>
      </c>
    </row>
    <row r="1007" spans="1:6" x14ac:dyDescent="0.25">
      <c r="A1007" s="144" t="str">
        <f>IF('[1]Hoja de pedidos'!$D1008&gt;0,'[1]Hoja de pedidos'!C1008,"")</f>
        <v>01-2644</v>
      </c>
      <c r="B1007" s="144" t="str">
        <f>IF('[1]Hoja de pedidos'!$D1008&gt;0,'[1]Hoja de pedidos'!D1008,"")</f>
        <v>TMMCFD106A001</v>
      </c>
      <c r="C1007" s="144" t="str">
        <f>IF('[1]Hoja de pedidos'!$D1008&gt;0,'[1]Hoja de pedidos'!E1008,"")</f>
        <v>MORROCEL C.A.</v>
      </c>
      <c r="D1007" s="144" t="str">
        <f>IF('[1]Hoja de pedidos'!$D1008&gt;0,'[1]Hoja de pedidos'!F1008,"")</f>
        <v>LAMINACION IMPRESA FONDO DORADO</v>
      </c>
      <c r="E1007" s="144" t="str">
        <f>IF('[1]Hoja de pedidos'!$D1008&gt;0,'[1]Hoja de pedidos'!G1008,"")</f>
        <v>MCL</v>
      </c>
      <c r="F1007" s="144" t="str">
        <f>IF('[1]Hoja de pedidos'!$D1008&gt;0,'[1]Hoja de pedidos'!H1008,"")</f>
        <v>LAMINACION</v>
      </c>
    </row>
    <row r="1008" spans="1:6" x14ac:dyDescent="0.25">
      <c r="A1008" s="144" t="str">
        <f>IF('[1]Hoja de pedidos'!$D1009&gt;0,'[1]Hoja de pedidos'!C1009,"")</f>
        <v>32-006187</v>
      </c>
      <c r="B1008" s="144" t="str">
        <f>IF('[1]Hoja de pedidos'!$D1009&gt;0,'[1]Hoja de pedidos'!D1009,"")</f>
        <v>TMARCF045A001</v>
      </c>
      <c r="C1008" s="144" t="str">
        <f>IF('[1]Hoja de pedidos'!$D1009&gt;0,'[1]Hoja de pedidos'!E1009,"")</f>
        <v>ALFONZO RIVAS &amp; CIA, C.A.</v>
      </c>
      <c r="D1008" s="144" t="str">
        <f>IF('[1]Hoja de pedidos'!$D1009&gt;0,'[1]Hoja de pedidos'!F1009,"")</f>
        <v>LAMINACION IMPRESA MAIZORITOS CRONCH FLAKES 300g</v>
      </c>
      <c r="E1008" s="144" t="str">
        <f>IF('[1]Hoja de pedidos'!$D1009&gt;0,'[1]Hoja de pedidos'!G1009,"")</f>
        <v>MCL</v>
      </c>
      <c r="F1008" s="144" t="str">
        <f>IF('[1]Hoja de pedidos'!$D1009&gt;0,'[1]Hoja de pedidos'!H1009,"")</f>
        <v>LAMINACION</v>
      </c>
    </row>
    <row r="1009" spans="1:6" x14ac:dyDescent="0.25">
      <c r="A1009" s="144" t="str">
        <f>IF('[1]Hoja de pedidos'!$D1010&gt;0,'[1]Hoja de pedidos'!C1010,"")</f>
        <v>01-2669</v>
      </c>
      <c r="B1009" s="144" t="str">
        <f>IF('[1]Hoja de pedidos'!$D1010&gt;0,'[1]Hoja de pedidos'!D1010,"")</f>
        <v>TMMCFR103A001</v>
      </c>
      <c r="C1009" s="144" t="str">
        <f>IF('[1]Hoja de pedidos'!$D1010&gt;0,'[1]Hoja de pedidos'!E1010,"")</f>
        <v>MORROCEL C.A.</v>
      </c>
      <c r="D1009" s="144" t="str">
        <f>IF('[1]Hoja de pedidos'!$D1010&gt;0,'[1]Hoja de pedidos'!F1010,"")</f>
        <v>LAMINACION IMPRESA FONDO ROJO</v>
      </c>
      <c r="E1009" s="144" t="str">
        <f>IF('[1]Hoja de pedidos'!$D1010&gt;0,'[1]Hoja de pedidos'!G1010,"")</f>
        <v>MCL</v>
      </c>
      <c r="F1009" s="144" t="str">
        <f>IF('[1]Hoja de pedidos'!$D1010&gt;0,'[1]Hoja de pedidos'!H1010,"")</f>
        <v>LAMINACION</v>
      </c>
    </row>
    <row r="1010" spans="1:6" x14ac:dyDescent="0.25">
      <c r="A1010" s="144" t="str">
        <f>IF('[1]Hoja de pedidos'!$D1011&gt;0,'[1]Hoja de pedidos'!C1011,"")</f>
        <v>01-2667</v>
      </c>
      <c r="B1010" s="144" t="str">
        <f>IF('[1]Hoja de pedidos'!$D1011&gt;0,'[1]Hoja de pedidos'!D1011,"")</f>
        <v>TXPAPS040B001</v>
      </c>
      <c r="C1010" s="144" t="str">
        <f>IF('[1]Hoja de pedidos'!$D1011&gt;0,'[1]Hoja de pedidos'!E1011,"")</f>
        <v>PEPSICO ALIMENTOS, S.C.A.</v>
      </c>
      <c r="D1010" s="144" t="str">
        <f>IF('[1]Hoja de pedidos'!$D1011&gt;0,'[1]Hoja de pedidos'!F1011,"")</f>
        <v>LAMINACIÓN IMPRESA PEPITO ORIGINAL (SIN VITAMINA) 80g</v>
      </c>
      <c r="E1010" s="144" t="str">
        <f>IF('[1]Hoja de pedidos'!$D1011&gt;0,'[1]Hoja de pedidos'!G1011,"")</f>
        <v>CX</v>
      </c>
      <c r="F1010" s="144" t="str">
        <f>IF('[1]Hoja de pedidos'!$D1011&gt;0,'[1]Hoja de pedidos'!H1011,"")</f>
        <v>LAMINACION</v>
      </c>
    </row>
    <row r="1011" spans="1:6" x14ac:dyDescent="0.25">
      <c r="A1011" s="144" t="str">
        <f>IF('[1]Hoja de pedidos'!$D1012&gt;0,'[1]Hoja de pedidos'!C1012,"")</f>
        <v>01-2662</v>
      </c>
      <c r="B1011" s="144" t="str">
        <f>IF('[1]Hoja de pedidos'!$D1012&gt;0,'[1]Hoja de pedidos'!D1012,"")</f>
        <v>TXPARF040A001</v>
      </c>
      <c r="C1011" s="144" t="str">
        <f>IF('[1]Hoja de pedidos'!$D1012&gt;0,'[1]Hoja de pedidos'!E1012,"")</f>
        <v>PEPSICO ALIMENTOS, S.C.A.</v>
      </c>
      <c r="D1011" s="144" t="str">
        <f>IF('[1]Hoja de pedidos'!$D1012&gt;0,'[1]Hoja de pedidos'!F1012,"")</f>
        <v>LAMINACION IMPRESA RUFFLES QUESO 36g</v>
      </c>
      <c r="E1011" s="144" t="str">
        <f>IF('[1]Hoja de pedidos'!$D1012&gt;0,'[1]Hoja de pedidos'!G1012,"")</f>
        <v>CX</v>
      </c>
      <c r="F1011" s="144" t="str">
        <f>IF('[1]Hoja de pedidos'!$D1012&gt;0,'[1]Hoja de pedidos'!H1012,"")</f>
        <v>LAMINACION</v>
      </c>
    </row>
    <row r="1012" spans="1:6" x14ac:dyDescent="0.25">
      <c r="A1012" s="144" t="str">
        <f>IF('[1]Hoja de pedidos'!$D1013&gt;0,'[1]Hoja de pedidos'!C1013,"")</f>
        <v>01-2654</v>
      </c>
      <c r="B1012" s="144" t="str">
        <f>IF('[1]Hoja de pedidos'!$D1013&gt;0,'[1]Hoja de pedidos'!D1013,"")</f>
        <v>TXPACT040B002</v>
      </c>
      <c r="C1012" s="144" t="str">
        <f>IF('[1]Hoja de pedidos'!$D1013&gt;0,'[1]Hoja de pedidos'!E1013,"")</f>
        <v>PEPSICO ALIMENTOS, S.C.A.</v>
      </c>
      <c r="D1012" s="144" t="str">
        <f>IF('[1]Hoja de pedidos'!$D1013&gt;0,'[1]Hoja de pedidos'!F1013,"")</f>
        <v>LAMINACION IMPRESA CHEESE TRIS 54g</v>
      </c>
      <c r="E1012" s="144" t="str">
        <f>IF('[1]Hoja de pedidos'!$D1013&gt;0,'[1]Hoja de pedidos'!G1013,"")</f>
        <v>CX</v>
      </c>
      <c r="F1012" s="144" t="str">
        <f>IF('[1]Hoja de pedidos'!$D1013&gt;0,'[1]Hoja de pedidos'!H1013,"")</f>
        <v>LAMINACION</v>
      </c>
    </row>
    <row r="1013" spans="1:6" x14ac:dyDescent="0.25">
      <c r="A1013" s="144" t="str">
        <f>IF('[1]Hoja de pedidos'!$D1014&gt;0,'[1]Hoja de pedidos'!C1014,"")</f>
        <v>01-2655</v>
      </c>
      <c r="B1013" s="144" t="str">
        <f>IF('[1]Hoja de pedidos'!$D1014&gt;0,'[1]Hoja de pedidos'!D1014,"")</f>
        <v>TXPACT040A002</v>
      </c>
      <c r="C1013" s="144" t="str">
        <f>IF('[1]Hoja de pedidos'!$D1014&gt;0,'[1]Hoja de pedidos'!E1014,"")</f>
        <v>PEPSICO ALIMENTOS, S.C.A.</v>
      </c>
      <c r="D1013" s="144" t="str">
        <f>IF('[1]Hoja de pedidos'!$D1014&gt;0,'[1]Hoja de pedidos'!F1014,"")</f>
        <v>LAMINACION IMPRESA CHEESE TRIS 150g</v>
      </c>
      <c r="E1013" s="144" t="str">
        <f>IF('[1]Hoja de pedidos'!$D1014&gt;0,'[1]Hoja de pedidos'!G1014,"")</f>
        <v>CX</v>
      </c>
      <c r="F1013" s="144" t="str">
        <f>IF('[1]Hoja de pedidos'!$D1014&gt;0,'[1]Hoja de pedidos'!H1014,"")</f>
        <v>LAMINACION</v>
      </c>
    </row>
    <row r="1014" spans="1:6" x14ac:dyDescent="0.25">
      <c r="A1014" s="144" t="str">
        <f>IF('[1]Hoja de pedidos'!$D1015&gt;0,'[1]Hoja de pedidos'!C1015,"")</f>
        <v>01-2671</v>
      </c>
      <c r="B1014" s="144" t="str">
        <f>IF('[1]Hoja de pedidos'!$D1015&gt;0,'[1]Hoja de pedidos'!D1015,"")</f>
        <v>TMMCGP207A001</v>
      </c>
      <c r="C1014" s="144" t="str">
        <f>IF('[1]Hoja de pedidos'!$D1015&gt;0,'[1]Hoja de pedidos'!E1015,"")</f>
        <v>MORROCEL C.A.</v>
      </c>
      <c r="D1014" s="144" t="str">
        <f>IF('[1]Hoja de pedidos'!$D1015&gt;0,'[1]Hoja de pedidos'!F1015,"")</f>
        <v>LINNER MTP  IMPRESO GARANTIA DE PUREZA</v>
      </c>
      <c r="E1014" s="144" t="str">
        <f>IF('[1]Hoja de pedidos'!$D1015&gt;0,'[1]Hoja de pedidos'!G1015,"")</f>
        <v>MCL</v>
      </c>
      <c r="F1014" s="144" t="str">
        <f>IF('[1]Hoja de pedidos'!$D1015&gt;0,'[1]Hoja de pedidos'!H1015,"")</f>
        <v>LAMINACION</v>
      </c>
    </row>
    <row r="1015" spans="1:6" x14ac:dyDescent="0.25">
      <c r="A1015" s="144" t="str">
        <f>IF('[1]Hoja de pedidos'!$D1016&gt;0,'[1]Hoja de pedidos'!C1016,"")</f>
        <v>32-006180</v>
      </c>
      <c r="B1015" s="144" t="str">
        <f>IF('[1]Hoja de pedidos'!$D1016&gt;0,'[1]Hoja de pedidos'!D1016,"")</f>
        <v>TMAAES061A001</v>
      </c>
      <c r="C1015" s="144" t="str">
        <f>IF('[1]Hoja de pedidos'!$D1016&gt;0,'[1]Hoja de pedidos'!E1016,"")</f>
        <v>ALIMENTOS AGLOW VE C.A.</v>
      </c>
      <c r="D1015" s="144" t="str">
        <f>IF('[1]Hoja de pedidos'!$D1016&gt;0,'[1]Hoja de pedidos'!F1016,"")</f>
        <v>POLYPOUCH IMPRESO SACHET EDULCORANTE  SWEETEST 1g</v>
      </c>
      <c r="E1015" s="144" t="str">
        <f>IF('[1]Hoja de pedidos'!$D1016&gt;0,'[1]Hoja de pedidos'!G1016,"")</f>
        <v>MCL</v>
      </c>
      <c r="F1015" s="144" t="str">
        <f>IF('[1]Hoja de pedidos'!$D1016&gt;0,'[1]Hoja de pedidos'!H1016,"")</f>
        <v>LAMINACION</v>
      </c>
    </row>
    <row r="1016" spans="1:6" x14ac:dyDescent="0.25">
      <c r="A1016" s="144" t="str">
        <f>IF('[1]Hoja de pedidos'!$D1017&gt;0,'[1]Hoja de pedidos'!C1017,"")</f>
        <v>01-2656</v>
      </c>
      <c r="B1016" s="144" t="str">
        <f>IF('[1]Hoja de pedidos'!$D1017&gt;0,'[1]Hoja de pedidos'!D1017,"")</f>
        <v>TXPAMP031A001</v>
      </c>
      <c r="C1016" s="144" t="str">
        <f>IF('[1]Hoja de pedidos'!$D1017&gt;0,'[1]Hoja de pedidos'!E1017,"")</f>
        <v>PEPSICO ALIMENTOS, S.C.A.</v>
      </c>
      <c r="D1016" s="144" t="str">
        <f>IF('[1]Hoja de pedidos'!$D1017&gt;0,'[1]Hoja de pedidos'!F1017,"")</f>
        <v>LAMINACIÓN IMPRESA CHEETOS MEGA PUFFS 28g</v>
      </c>
      <c r="E1016" s="144" t="str">
        <f>IF('[1]Hoja de pedidos'!$D1017&gt;0,'[1]Hoja de pedidos'!G1017,"")</f>
        <v>CX</v>
      </c>
      <c r="F1016" s="144" t="str">
        <f>IF('[1]Hoja de pedidos'!$D1017&gt;0,'[1]Hoja de pedidos'!H1017,"")</f>
        <v>LAMINACION</v>
      </c>
    </row>
    <row r="1017" spans="1:6" x14ac:dyDescent="0.25">
      <c r="A1017" s="144" t="str">
        <f>IF('[1]Hoja de pedidos'!$D1018&gt;0,'[1]Hoja de pedidos'!C1018,"")</f>
        <v>01-2668</v>
      </c>
      <c r="B1017" s="144" t="str">
        <f>IF('[1]Hoja de pedidos'!$D1018&gt;0,'[1]Hoja de pedidos'!D1018,"")</f>
        <v>TMMCAE057A001</v>
      </c>
      <c r="C1017" s="144" t="str">
        <f>IF('[1]Hoja de pedidos'!$D1018&gt;0,'[1]Hoja de pedidos'!E1018,"")</f>
        <v>MORROCEL C.A.</v>
      </c>
      <c r="D1017" s="144" t="str">
        <f>IF('[1]Hoja de pedidos'!$D1018&gt;0,'[1]Hoja de pedidos'!F1018,"")</f>
        <v>POLYPOUCH IMPRESO ANTIGRASO ESTANDAR</v>
      </c>
      <c r="E1017" s="144" t="str">
        <f>IF('[1]Hoja de pedidos'!$D1018&gt;0,'[1]Hoja de pedidos'!G1018,"")</f>
        <v>MCL</v>
      </c>
      <c r="F1017" s="144" t="str">
        <f>IF('[1]Hoja de pedidos'!$D1018&gt;0,'[1]Hoja de pedidos'!H1018,"")</f>
        <v>LAMINACION</v>
      </c>
    </row>
    <row r="1018" spans="1:6" x14ac:dyDescent="0.25">
      <c r="A1018" s="144" t="str">
        <f>IF('[1]Hoja de pedidos'!$D1019&gt;0,'[1]Hoja de pedidos'!C1019,"")</f>
        <v>01-2666</v>
      </c>
      <c r="B1018" s="144" t="str">
        <f>IF('[1]Hoja de pedidos'!$D1019&gt;0,'[1]Hoja de pedidos'!D1019,"")</f>
        <v>TXPAPS031A001</v>
      </c>
      <c r="C1018" s="144" t="str">
        <f>IF('[1]Hoja de pedidos'!$D1019&gt;0,'[1]Hoja de pedidos'!E1019,"")</f>
        <v>PEPSICO ALIMENTOS, S.C.A.</v>
      </c>
      <c r="D1018" s="144" t="str">
        <f>IF('[1]Hoja de pedidos'!$D1019&gt;0,'[1]Hoja de pedidos'!F1019,"")</f>
        <v>LAMINACIÓN IMPRESA PEPITO ORIGINAL (SIN VITAMINA) 25g</v>
      </c>
      <c r="E1018" s="144" t="str">
        <f>IF('[1]Hoja de pedidos'!$D1019&gt;0,'[1]Hoja de pedidos'!G1019,"")</f>
        <v>CX</v>
      </c>
      <c r="F1018" s="144" t="str">
        <f>IF('[1]Hoja de pedidos'!$D1019&gt;0,'[1]Hoja de pedidos'!H1019,"")</f>
        <v>LAMINACION</v>
      </c>
    </row>
    <row r="1019" spans="1:6" x14ac:dyDescent="0.25">
      <c r="A1019" s="144" t="str">
        <f>IF('[1]Hoja de pedidos'!$D1020&gt;0,'[1]Hoja de pedidos'!C1020,"")</f>
        <v>01-2658</v>
      </c>
      <c r="B1019" s="144" t="str">
        <f>IF('[1]Hoja de pedidos'!$D1020&gt;0,'[1]Hoja de pedidos'!D1020,"")</f>
        <v>TXPACB031A001</v>
      </c>
      <c r="C1019" s="144" t="str">
        <f>IF('[1]Hoja de pedidos'!$D1020&gt;0,'[1]Hoja de pedidos'!E1020,"")</f>
        <v>PEPSICO ALIMENTOS, S.C.A.</v>
      </c>
      <c r="D1019" s="144" t="str">
        <f>IF('[1]Hoja de pedidos'!$D1020&gt;0,'[1]Hoja de pedidos'!F1020,"")</f>
        <v>LAMINACIÓN IMPRESA CHEETOS BOLIQUESO 28g</v>
      </c>
      <c r="E1019" s="144" t="str">
        <f>IF('[1]Hoja de pedidos'!$D1020&gt;0,'[1]Hoja de pedidos'!G1020,"")</f>
        <v>CX</v>
      </c>
      <c r="F1019" s="144" t="str">
        <f>IF('[1]Hoja de pedidos'!$D1020&gt;0,'[1]Hoja de pedidos'!H1020,"")</f>
        <v>LAMINACION</v>
      </c>
    </row>
    <row r="1020" spans="1:6" x14ac:dyDescent="0.25">
      <c r="A1020" s="144" t="str">
        <f>IF('[1]Hoja de pedidos'!$D1021&gt;0,'[1]Hoja de pedidos'!C1021,"")</f>
        <v>01-2670</v>
      </c>
      <c r="B1020" s="144" t="str">
        <f>IF('[1]Hoja de pedidos'!$D1021&gt;0,'[1]Hoja de pedidos'!D1021,"")</f>
        <v>TMTTGP199A001</v>
      </c>
      <c r="C1020" s="144" t="str">
        <f>IF('[1]Hoja de pedidos'!$D1021&gt;0,'[1]Hoja de pedidos'!E1021,"")</f>
        <v xml:space="preserve">INDUSTRIAS DE TAPAS TAIME, C.A </v>
      </c>
      <c r="D1020" s="144" t="str">
        <f>IF('[1]Hoja de pedidos'!$D1021&gt;0,'[1]Hoja de pedidos'!F1021,"")</f>
        <v>LINNER MTP  IMPRESO GARANTIA DE PUREZA</v>
      </c>
      <c r="E1020" s="144" t="str">
        <f>IF('[1]Hoja de pedidos'!$D1021&gt;0,'[1]Hoja de pedidos'!G1021,"")</f>
        <v>MCL</v>
      </c>
      <c r="F1020" s="144" t="str">
        <f>IF('[1]Hoja de pedidos'!$D1021&gt;0,'[1]Hoja de pedidos'!H1021,"")</f>
        <v>LAMINACION</v>
      </c>
    </row>
    <row r="1021" spans="1:6" x14ac:dyDescent="0.25">
      <c r="A1021" s="144" t="str">
        <f>IF('[1]Hoja de pedidos'!$D1022&gt;0,'[1]Hoja de pedidos'!C1022,"")</f>
        <v>01-2660</v>
      </c>
      <c r="B1021" s="144" t="str">
        <f>IF('[1]Hoja de pedidos'!$D1022&gt;0,'[1]Hoja de pedidos'!D1022,"")</f>
        <v>TXPADQ040A001</v>
      </c>
      <c r="C1021" s="144" t="str">
        <f>IF('[1]Hoja de pedidos'!$D1022&gt;0,'[1]Hoja de pedidos'!E1022,"")</f>
        <v>PEPSICO ALIMENTOS, S.C.A.</v>
      </c>
      <c r="D1021" s="144" t="str">
        <f>IF('[1]Hoja de pedidos'!$D1022&gt;0,'[1]Hoja de pedidos'!F1022,"")</f>
        <v>LAMINACIÓN IMPRESA DORITOS MEGA QUESO 150g.</v>
      </c>
      <c r="E1021" s="144" t="str">
        <f>IF('[1]Hoja de pedidos'!$D1022&gt;0,'[1]Hoja de pedidos'!G1022,"")</f>
        <v>CX</v>
      </c>
      <c r="F1021" s="144" t="str">
        <f>IF('[1]Hoja de pedidos'!$D1022&gt;0,'[1]Hoja de pedidos'!H1022,"")</f>
        <v>LAMINACION</v>
      </c>
    </row>
    <row r="1022" spans="1:6" x14ac:dyDescent="0.25">
      <c r="A1022" s="144" t="str">
        <f>IF('[1]Hoja de pedidos'!$D1023&gt;0,'[1]Hoja de pedidos'!C1023,"")</f>
        <v>01-2674</v>
      </c>
      <c r="B1022" s="144" t="str">
        <f>IF('[1]Hoja de pedidos'!$D1023&gt;0,'[1]Hoja de pedidos'!D1023,"")</f>
        <v>TMMCFP1040001</v>
      </c>
      <c r="C1022" s="144" t="str">
        <f>IF('[1]Hoja de pedidos'!$D1023&gt;0,'[1]Hoja de pedidos'!E1023,"")</f>
        <v>MORROCEL C.A.</v>
      </c>
      <c r="D1022" s="144" t="str">
        <f>IF('[1]Hoja de pedidos'!$D1023&gt;0,'[1]Hoja de pedidos'!F1023,"")</f>
        <v>LAMINACION FONDO PLATA SIN IMPRESIÓN</v>
      </c>
      <c r="E1022" s="144" t="str">
        <f>IF('[1]Hoja de pedidos'!$D1023&gt;0,'[1]Hoja de pedidos'!G1023,"")</f>
        <v>MCL</v>
      </c>
      <c r="F1022" s="144" t="str">
        <f>IF('[1]Hoja de pedidos'!$D1023&gt;0,'[1]Hoja de pedidos'!H1023,"")</f>
        <v>LAMINACION</v>
      </c>
    </row>
    <row r="1023" spans="1:6" x14ac:dyDescent="0.25">
      <c r="A1023" s="144" t="str">
        <f>IF('[1]Hoja de pedidos'!$D1024&gt;0,'[1]Hoja de pedidos'!C1024,"")</f>
        <v>21-0280</v>
      </c>
      <c r="B1023" s="144" t="str">
        <f>IF('[1]Hoja de pedidos'!$D1024&gt;0,'[1]Hoja de pedidos'!D1024,"")</f>
        <v>TXSPVN042B002</v>
      </c>
      <c r="C1023" s="144" t="str">
        <f>IF('[1]Hoja de pedidos'!$D1024&gt;0,'[1]Hoja de pedidos'!E1024,"")</f>
        <v>C.A. SUCESORA DE JOSE PUIG &amp; CIA</v>
      </c>
      <c r="D1023" s="144" t="str">
        <f>IF('[1]Hoja de pedidos'!$D1024&gt;0,'[1]Hoja de pedidos'!F1024,"")</f>
        <v>LAMINACION IMPRESA MARILU VAINILLA 216g</v>
      </c>
      <c r="E1023" s="144" t="str">
        <f>IF('[1]Hoja de pedidos'!$D1024&gt;0,'[1]Hoja de pedidos'!G1024,"")</f>
        <v>CX</v>
      </c>
      <c r="F1023" s="144" t="str">
        <f>IF('[1]Hoja de pedidos'!$D1024&gt;0,'[1]Hoja de pedidos'!H1024,"")</f>
        <v>LAMINACION</v>
      </c>
    </row>
    <row r="1024" spans="1:6" x14ac:dyDescent="0.25">
      <c r="A1024" s="144" t="str">
        <f>IF('[1]Hoja de pedidos'!$D1025&gt;0,'[1]Hoja de pedidos'!C1025,"")</f>
        <v>01-2657</v>
      </c>
      <c r="B1024" s="144" t="str">
        <f>IF('[1]Hoja de pedidos'!$D1025&gt;0,'[1]Hoja de pedidos'!D1025,"")</f>
        <v>TXPAMP045A001</v>
      </c>
      <c r="C1024" s="144" t="str">
        <f>IF('[1]Hoja de pedidos'!$D1025&gt;0,'[1]Hoja de pedidos'!E1025,"")</f>
        <v>PEPSICO ALIMENTOS, S.C.A.</v>
      </c>
      <c r="D1024" s="144" t="str">
        <f>IF('[1]Hoja de pedidos'!$D1025&gt;0,'[1]Hoja de pedidos'!F1025,"")</f>
        <v>LAMINACION IMPRESA CHEETOS MEGA PUFF 270 g</v>
      </c>
      <c r="E1024" s="144" t="str">
        <f>IF('[1]Hoja de pedidos'!$D1025&gt;0,'[1]Hoja de pedidos'!G1025,"")</f>
        <v>CX</v>
      </c>
      <c r="F1024" s="144" t="str">
        <f>IF('[1]Hoja de pedidos'!$D1025&gt;0,'[1]Hoja de pedidos'!H1025,"")</f>
        <v>LAMINACION</v>
      </c>
    </row>
    <row r="1025" spans="1:6" x14ac:dyDescent="0.25">
      <c r="A1025" s="144" t="str">
        <f>IF('[1]Hoja de pedidos'!$D1026&gt;0,'[1]Hoja de pedidos'!C1026,"")</f>
        <v>01-2669</v>
      </c>
      <c r="B1025" s="144" t="str">
        <f>IF('[1]Hoja de pedidos'!$D1026&gt;0,'[1]Hoja de pedidos'!D1026,"")</f>
        <v>TMMCFR103A001</v>
      </c>
      <c r="C1025" s="144" t="str">
        <f>IF('[1]Hoja de pedidos'!$D1026&gt;0,'[1]Hoja de pedidos'!E1026,"")</f>
        <v>MORROCEL C.A.</v>
      </c>
      <c r="D1025" s="144" t="str">
        <f>IF('[1]Hoja de pedidos'!$D1026&gt;0,'[1]Hoja de pedidos'!F1026,"")</f>
        <v>LAMINACION IMPRESA FONDO ROJO</v>
      </c>
      <c r="E1025" s="144" t="str">
        <f>IF('[1]Hoja de pedidos'!$D1026&gt;0,'[1]Hoja de pedidos'!G1026,"")</f>
        <v>MCL</v>
      </c>
      <c r="F1025" s="144" t="str">
        <f>IF('[1]Hoja de pedidos'!$D1026&gt;0,'[1]Hoja de pedidos'!H1026,"")</f>
        <v>LAMINACION</v>
      </c>
    </row>
    <row r="1026" spans="1:6" x14ac:dyDescent="0.25">
      <c r="A1026" s="144" t="str">
        <f>IF('[1]Hoja de pedidos'!$D1027&gt;0,'[1]Hoja de pedidos'!C1027,"")</f>
        <v>01-2675</v>
      </c>
      <c r="B1026" s="144" t="str">
        <f>IF('[1]Hoja de pedidos'!$D1027&gt;0,'[1]Hoja de pedidos'!D1027,"")</f>
        <v>TMMCFV103A001</v>
      </c>
      <c r="C1026" s="144" t="str">
        <f>IF('[1]Hoja de pedidos'!$D1027&gt;0,'[1]Hoja de pedidos'!E1027,"")</f>
        <v>MORROCEL C.A.</v>
      </c>
      <c r="D1026" s="144" t="str">
        <f>IF('[1]Hoja de pedidos'!$D1027&gt;0,'[1]Hoja de pedidos'!F1027,"")</f>
        <v>LAMINACION IMPRESA FONDO VERDE</v>
      </c>
      <c r="E1026" s="144" t="str">
        <f>IF('[1]Hoja de pedidos'!$D1027&gt;0,'[1]Hoja de pedidos'!G1027,"")</f>
        <v>MCL</v>
      </c>
      <c r="F1026" s="144" t="str">
        <f>IF('[1]Hoja de pedidos'!$D1027&gt;0,'[1]Hoja de pedidos'!H1027,"")</f>
        <v>LAMINACION</v>
      </c>
    </row>
    <row r="1027" spans="1:6" x14ac:dyDescent="0.25">
      <c r="A1027" s="144" t="str">
        <f>IF('[1]Hoja de pedidos'!$D1028&gt;0,'[1]Hoja de pedidos'!C1028,"")</f>
        <v>01-2673</v>
      </c>
      <c r="B1027" s="144" t="str">
        <f>IF('[1]Hoja de pedidos'!$D1028&gt;0,'[1]Hoja de pedidos'!D1028,"")</f>
        <v>TMMCFD106A001</v>
      </c>
      <c r="C1027" s="144" t="str">
        <f>IF('[1]Hoja de pedidos'!$D1028&gt;0,'[1]Hoja de pedidos'!E1028,"")</f>
        <v>MORROCEL C.A.</v>
      </c>
      <c r="D1027" s="144" t="str">
        <f>IF('[1]Hoja de pedidos'!$D1028&gt;0,'[1]Hoja de pedidos'!F1028,"")</f>
        <v>LAMINACION IMPRESA FONDO DORADO</v>
      </c>
      <c r="E1027" s="144" t="str">
        <f>IF('[1]Hoja de pedidos'!$D1028&gt;0,'[1]Hoja de pedidos'!G1028,"")</f>
        <v>MCL</v>
      </c>
      <c r="F1027" s="144" t="str">
        <f>IF('[1]Hoja de pedidos'!$D1028&gt;0,'[1]Hoja de pedidos'!H1028,"")</f>
        <v>LAMINACION</v>
      </c>
    </row>
    <row r="1028" spans="1:6" x14ac:dyDescent="0.25">
      <c r="A1028" s="144" t="str">
        <f>IF('[1]Hoja de pedidos'!$D1029&gt;0,'[1]Hoja de pedidos'!C1029,"")</f>
        <v>01-2689</v>
      </c>
      <c r="B1028" s="144" t="str">
        <f>IF('[1]Hoja de pedidos'!$D1029&gt;0,'[1]Hoja de pedidos'!D1029,"")</f>
        <v>TMSSAL1190090</v>
      </c>
      <c r="C1028" s="144" t="str">
        <f>IF('[1]Hoja de pedidos'!$D1029&gt;0,'[1]Hoja de pedidos'!E1029,"")</f>
        <v>ETIQUETAS SOL SIL C.A</v>
      </c>
      <c r="D1028" s="144" t="str">
        <f>IF('[1]Hoja de pedidos'!$D1029&gt;0,'[1]Hoja de pedidos'!F1029,"")</f>
        <v>ALUMINIO LAMINADO SIN IMPRESIÓN</v>
      </c>
      <c r="E1028" s="144" t="str">
        <f>IF('[1]Hoja de pedidos'!$D1029&gt;0,'[1]Hoja de pedidos'!G1029,"")</f>
        <v>MCL</v>
      </c>
      <c r="F1028" s="144" t="str">
        <f>IF('[1]Hoja de pedidos'!$D1029&gt;0,'[1]Hoja de pedidos'!H1029,"")</f>
        <v>CORTE</v>
      </c>
    </row>
    <row r="1029" spans="1:6" x14ac:dyDescent="0.25">
      <c r="A1029" s="144" t="str">
        <f>IF('[1]Hoja de pedidos'!$D1030&gt;0,'[1]Hoja de pedidos'!C1030,"")</f>
        <v>01-2657</v>
      </c>
      <c r="B1029" s="144" t="str">
        <f>IF('[1]Hoja de pedidos'!$D1030&gt;0,'[1]Hoja de pedidos'!D1030,"")</f>
        <v>TXPAMP045A001</v>
      </c>
      <c r="C1029" s="144" t="str">
        <f>IF('[1]Hoja de pedidos'!$D1030&gt;0,'[1]Hoja de pedidos'!E1030,"")</f>
        <v>PEPSICO ALIMENTOS, S.C.A.</v>
      </c>
      <c r="D1029" s="144" t="str">
        <f>IF('[1]Hoja de pedidos'!$D1030&gt;0,'[1]Hoja de pedidos'!F1030,"")</f>
        <v>LAMINACION IMPRESA CHEETOS MEGA PUFF 270 g</v>
      </c>
      <c r="E1029" s="144" t="str">
        <f>IF('[1]Hoja de pedidos'!$D1030&gt;0,'[1]Hoja de pedidos'!G1030,"")</f>
        <v>CX</v>
      </c>
      <c r="F1029" s="144" t="str">
        <f>IF('[1]Hoja de pedidos'!$D1030&gt;0,'[1]Hoja de pedidos'!H1030,"")</f>
        <v>LAMINACION</v>
      </c>
    </row>
    <row r="1030" spans="1:6" x14ac:dyDescent="0.25">
      <c r="A1030" s="144" t="str">
        <f>IF('[1]Hoja de pedidos'!$D1031&gt;0,'[1]Hoja de pedidos'!C1031,"")</f>
        <v>32-006190</v>
      </c>
      <c r="B1030" s="144" t="str">
        <f>IF('[1]Hoja de pedidos'!$D1031&gt;0,'[1]Hoja de pedidos'!D1031,"")</f>
        <v>TMARTM101A001</v>
      </c>
      <c r="C1030" s="144" t="str">
        <f>IF('[1]Hoja de pedidos'!$D1031&gt;0,'[1]Hoja de pedidos'!E1031,"")</f>
        <v>ALFONZO RIVAS &amp; CIA, C.A.</v>
      </c>
      <c r="D1030" s="144" t="str">
        <f>IF('[1]Hoja de pedidos'!$D1031&gt;0,'[1]Hoja de pedidos'!F1031,"")</f>
        <v>LAMINACION IMPRESA TE LISTO MANGO 90 g</v>
      </c>
      <c r="E1030" s="144" t="str">
        <f>IF('[1]Hoja de pedidos'!$D1031&gt;0,'[1]Hoja de pedidos'!G1031,"")</f>
        <v>MCL</v>
      </c>
      <c r="F1030" s="144" t="str">
        <f>IF('[1]Hoja de pedidos'!$D1031&gt;0,'[1]Hoja de pedidos'!H1031,"")</f>
        <v>LAMINACION</v>
      </c>
    </row>
    <row r="1031" spans="1:6" x14ac:dyDescent="0.25">
      <c r="A1031" s="144" t="str">
        <f>IF('[1]Hoja de pedidos'!$D1032&gt;0,'[1]Hoja de pedidos'!C1032,"")</f>
        <v>01-2679</v>
      </c>
      <c r="B1031" s="144" t="str">
        <f>IF('[1]Hoja de pedidos'!$D1032&gt;0,'[1]Hoja de pedidos'!D1032,"")</f>
        <v>TMAWAA057A001</v>
      </c>
      <c r="C1031" s="144" t="str">
        <f>IF('[1]Hoja de pedidos'!$D1032&gt;0,'[1]Hoja de pedidos'!E1032,"")</f>
        <v>ALUM-WARE PRODUCTOS DE ALUMINIO C.A.</v>
      </c>
      <c r="D1031" s="144" t="str">
        <f>IF('[1]Hoja de pedidos'!$D1032&gt;0,'[1]Hoja de pedidos'!F1032,"")</f>
        <v>POLYPOUCH IMPRESO ANTIGRASO ALUM-WARE</v>
      </c>
      <c r="E1031" s="144" t="str">
        <f>IF('[1]Hoja de pedidos'!$D1032&gt;0,'[1]Hoja de pedidos'!G1032,"")</f>
        <v>MCL</v>
      </c>
      <c r="F1031" s="144" t="str">
        <f>IF('[1]Hoja de pedidos'!$D1032&gt;0,'[1]Hoja de pedidos'!H1032,"")</f>
        <v>LAMINACION</v>
      </c>
    </row>
    <row r="1032" spans="1:6" x14ac:dyDescent="0.25">
      <c r="A1032" s="144" t="str">
        <f>IF('[1]Hoja de pedidos'!$D1033&gt;0,'[1]Hoja de pedidos'!C1033,"")</f>
        <v>01-2660</v>
      </c>
      <c r="B1032" s="144" t="str">
        <f>IF('[1]Hoja de pedidos'!$D1033&gt;0,'[1]Hoja de pedidos'!D1033,"")</f>
        <v>TXPADQ040A001</v>
      </c>
      <c r="C1032" s="144" t="str">
        <f>IF('[1]Hoja de pedidos'!$D1033&gt;0,'[1]Hoja de pedidos'!E1033,"")</f>
        <v>PEPSICO ALIMENTOS, S.C.A.</v>
      </c>
      <c r="D1032" s="144" t="str">
        <f>IF('[1]Hoja de pedidos'!$D1033&gt;0,'[1]Hoja de pedidos'!F1033,"")</f>
        <v>LAMINACIÓN IMPRESA DORITOS MEGA QUESO 150g.</v>
      </c>
      <c r="E1032" s="144" t="str">
        <f>IF('[1]Hoja de pedidos'!$D1033&gt;0,'[1]Hoja de pedidos'!G1033,"")</f>
        <v>CX</v>
      </c>
      <c r="F1032" s="144" t="str">
        <f>IF('[1]Hoja de pedidos'!$D1033&gt;0,'[1]Hoja de pedidos'!H1033,"")</f>
        <v>LAMINACION</v>
      </c>
    </row>
    <row r="1033" spans="1:6" x14ac:dyDescent="0.25">
      <c r="A1033" s="144" t="str">
        <f>IF('[1]Hoja de pedidos'!$D1034&gt;0,'[1]Hoja de pedidos'!C1034,"")</f>
        <v>21-0279</v>
      </c>
      <c r="B1033" s="144" t="str">
        <f>IF('[1]Hoja de pedidos'!$D1034&gt;0,'[1]Hoja de pedidos'!D1034,"")</f>
        <v>TXSPMP042A001</v>
      </c>
      <c r="C1033" s="144" t="str">
        <f>IF('[1]Hoja de pedidos'!$D1034&gt;0,'[1]Hoja de pedidos'!E1034,"")</f>
        <v>C.A. SUCESORA DE JOSE PUIG &amp; CIA</v>
      </c>
      <c r="D1033" s="144" t="str">
        <f>IF('[1]Hoja de pedidos'!$D1034&gt;0,'[1]Hoja de pedidos'!F1034,"")</f>
        <v>LAMINACION IMPRESA MARIA PUIG SELECTA 250g</v>
      </c>
      <c r="E1033" s="144" t="str">
        <f>IF('[1]Hoja de pedidos'!$D1034&gt;0,'[1]Hoja de pedidos'!G1034,"")</f>
        <v>CX</v>
      </c>
      <c r="F1033" s="144" t="str">
        <f>IF('[1]Hoja de pedidos'!$D1034&gt;0,'[1]Hoja de pedidos'!H1034,"")</f>
        <v>LAMINACION</v>
      </c>
    </row>
    <row r="1034" spans="1:6" x14ac:dyDescent="0.25">
      <c r="A1034" s="144" t="str">
        <f>IF('[1]Hoja de pedidos'!$D1035&gt;0,'[1]Hoja de pedidos'!C1035,"")</f>
        <v>32-006189</v>
      </c>
      <c r="B1034" s="144" t="str">
        <f>IF('[1]Hoja de pedidos'!$D1035&gt;0,'[1]Hoja de pedidos'!D1035,"")</f>
        <v>TMFFLU2400001</v>
      </c>
      <c r="C1034" s="144" t="str">
        <f>IF('[1]Hoja de pedidos'!$D1035&gt;0,'[1]Hoja de pedidos'!E1035,"")</f>
        <v>FABRICA FESTA S.A.</v>
      </c>
      <c r="D1034" s="144" t="str">
        <f>IF('[1]Hoja de pedidos'!$D1035&gt;0,'[1]Hoja de pedidos'!F1035,"")</f>
        <v>LAMINACION LINER INDUCCION UNIVERSAL SIN IMPRESIÓN</v>
      </c>
      <c r="E1034" s="144" t="str">
        <f>IF('[1]Hoja de pedidos'!$D1035&gt;0,'[1]Hoja de pedidos'!G1035,"")</f>
        <v>MCL</v>
      </c>
      <c r="F1034" s="144" t="str">
        <f>IF('[1]Hoja de pedidos'!$D1035&gt;0,'[1]Hoja de pedidos'!H1035,"")</f>
        <v>CORTE</v>
      </c>
    </row>
    <row r="1035" spans="1:6" x14ac:dyDescent="0.25">
      <c r="A1035" s="144" t="str">
        <f>IF('[1]Hoja de pedidos'!$D1036&gt;0,'[1]Hoja de pedidos'!C1036,"")</f>
        <v>01-2688</v>
      </c>
      <c r="B1035" s="144" t="str">
        <f>IF('[1]Hoja de pedidos'!$D1036&gt;0,'[1]Hoja de pedidos'!D1036,"")</f>
        <v>TMSSAL1190110</v>
      </c>
      <c r="C1035" s="144" t="str">
        <f>IF('[1]Hoja de pedidos'!$D1036&gt;0,'[1]Hoja de pedidos'!E1036,"")</f>
        <v>ETIQUETAS SOL SIL C.A</v>
      </c>
      <c r="D1035" s="144" t="str">
        <f>IF('[1]Hoja de pedidos'!$D1036&gt;0,'[1]Hoja de pedidos'!F1036,"")</f>
        <v>ALUMINIO LAMINADO SIN IMPRESIÓN</v>
      </c>
      <c r="E1035" s="144" t="str">
        <f>IF('[1]Hoja de pedidos'!$D1036&gt;0,'[1]Hoja de pedidos'!G1036,"")</f>
        <v>MCL</v>
      </c>
      <c r="F1035" s="144" t="str">
        <f>IF('[1]Hoja de pedidos'!$D1036&gt;0,'[1]Hoja de pedidos'!H1036,"")</f>
        <v>CORTE</v>
      </c>
    </row>
    <row r="1036" spans="1:6" x14ac:dyDescent="0.25">
      <c r="A1036" s="144" t="str">
        <f>IF('[1]Hoja de pedidos'!$D1037&gt;0,'[1]Hoja de pedidos'!C1037,"")</f>
        <v>01-2663</v>
      </c>
      <c r="B1036" s="144" t="str">
        <f>IF('[1]Hoja de pedidos'!$D1037&gt;0,'[1]Hoja de pedidos'!D1037,"")</f>
        <v>TXPAJS040A001</v>
      </c>
      <c r="C1036" s="144" t="str">
        <f>IF('[1]Hoja de pedidos'!$D1037&gt;0,'[1]Hoja de pedidos'!E1037,"")</f>
        <v>PEPSICO ALIMENTOS, S.C.A.</v>
      </c>
      <c r="D1036" s="144" t="str">
        <f>IF('[1]Hoja de pedidos'!$D1037&gt;0,'[1]Hoja de pedidos'!F1037,"")</f>
        <v>LAMINACION IMPRESA PAPAS JACKS SAL 30g</v>
      </c>
      <c r="E1036" s="144" t="str">
        <f>IF('[1]Hoja de pedidos'!$D1037&gt;0,'[1]Hoja de pedidos'!G1037,"")</f>
        <v>CX</v>
      </c>
      <c r="F1036" s="144" t="str">
        <f>IF('[1]Hoja de pedidos'!$D1037&gt;0,'[1]Hoja de pedidos'!H1037,"")</f>
        <v>LAMINACION</v>
      </c>
    </row>
    <row r="1037" spans="1:6" x14ac:dyDescent="0.25">
      <c r="A1037" s="144" t="str">
        <f>IF('[1]Hoja de pedidos'!$D1038&gt;0,'[1]Hoja de pedidos'!C1038,"")</f>
        <v>21-0281</v>
      </c>
      <c r="B1037" s="144" t="str">
        <f>IF('[1]Hoja de pedidos'!$D1038&gt;0,'[1]Hoja de pedidos'!D1038,"")</f>
        <v>TXSPCH042B002</v>
      </c>
      <c r="C1037" s="144" t="str">
        <f>IF('[1]Hoja de pedidos'!$D1038&gt;0,'[1]Hoja de pedidos'!E1038,"")</f>
        <v>C.A. SUCESORA DE JOSE PUIG &amp; CIA</v>
      </c>
      <c r="D1037" s="144" t="str">
        <f>IF('[1]Hoja de pedidos'!$D1038&gt;0,'[1]Hoja de pedidos'!F1038,"")</f>
        <v>LAMINACION IMPRESA MARILU CHOCOLATE 216g</v>
      </c>
      <c r="E1037" s="144" t="str">
        <f>IF('[1]Hoja de pedidos'!$D1038&gt;0,'[1]Hoja de pedidos'!G1038,"")</f>
        <v>MCL</v>
      </c>
      <c r="F1037" s="144" t="str">
        <f>IF('[1]Hoja de pedidos'!$D1038&gt;0,'[1]Hoja de pedidos'!H1038,"")</f>
        <v>LAMINACION</v>
      </c>
    </row>
    <row r="1038" spans="1:6" x14ac:dyDescent="0.25">
      <c r="A1038" s="144" t="str">
        <f>IF('[1]Hoja de pedidos'!$D1039&gt;0,'[1]Hoja de pedidos'!C1039,"")</f>
        <v>21-0283</v>
      </c>
      <c r="B1038" s="144" t="str">
        <f>IF('[1]Hoja de pedidos'!$D1039&gt;0,'[1]Hoja de pedidos'!D1039,"")</f>
        <v>TXAMKE040A002</v>
      </c>
      <c r="C1038" s="144" t="str">
        <f>IF('[1]Hoja de pedidos'!$D1039&gt;0,'[1]Hoja de pedidos'!E1039,"")</f>
        <v>ALIMENTOS MUNCHY, C.A.</v>
      </c>
      <c r="D1038" s="144" t="str">
        <f>IF('[1]Hoja de pedidos'!$D1039&gt;0,'[1]Hoja de pedidos'!F1039,"")</f>
        <v>LAMINACION IMPRESA KESITOS 25 g</v>
      </c>
      <c r="E1038" s="144" t="str">
        <f>IF('[1]Hoja de pedidos'!$D1039&gt;0,'[1]Hoja de pedidos'!G1039,"")</f>
        <v>CX</v>
      </c>
      <c r="F1038" s="144" t="str">
        <f>IF('[1]Hoja de pedidos'!$D1039&gt;0,'[1]Hoja de pedidos'!H1039,"")</f>
        <v>LAMINACION</v>
      </c>
    </row>
    <row r="1039" spans="1:6" x14ac:dyDescent="0.25">
      <c r="A1039" s="144" t="str">
        <f>IF('[1]Hoja de pedidos'!$D1040&gt;0,'[1]Hoja de pedidos'!C1040,"")</f>
        <v>01-2696</v>
      </c>
      <c r="B1039" s="144" t="str">
        <f>IF('[1]Hoja de pedidos'!$D1040&gt;0,'[1]Hoja de pedidos'!D1040,"")</f>
        <v>TXAMTO040A001</v>
      </c>
      <c r="C1039" s="144" t="str">
        <f>IF('[1]Hoja de pedidos'!$D1040&gt;0,'[1]Hoja de pedidos'!E1040,"")</f>
        <v>ALIMENTOS MEXICANOS, C.A.</v>
      </c>
      <c r="D1039" s="144" t="str">
        <f>IF('[1]Hoja de pedidos'!$D1040&gt;0,'[1]Hoja de pedidos'!F1040,"")</f>
        <v>LAMINACIÓN IMPRESA TOSTADAS ORIGINALES 200g</v>
      </c>
      <c r="E1039" s="144" t="str">
        <f>IF('[1]Hoja de pedidos'!$D1040&gt;0,'[1]Hoja de pedidos'!G1040,"")</f>
        <v>CX</v>
      </c>
      <c r="F1039" s="144" t="str">
        <f>IF('[1]Hoja de pedidos'!$D1040&gt;0,'[1]Hoja de pedidos'!H1040,"")</f>
        <v>LAMINACION</v>
      </c>
    </row>
    <row r="1040" spans="1:6" x14ac:dyDescent="0.25">
      <c r="A1040" s="144" t="str">
        <f>IF('[1]Hoja de pedidos'!$D1041&gt;0,'[1]Hoja de pedidos'!C1041,"")</f>
        <v>01-2695</v>
      </c>
      <c r="B1040" s="144" t="str">
        <f>IF('[1]Hoja de pedidos'!$D1041&gt;0,'[1]Hoja de pedidos'!D1041,"")</f>
        <v>TXAMFT051A001</v>
      </c>
      <c r="C1040" s="144" t="str">
        <f>IF('[1]Hoja de pedidos'!$D1041&gt;0,'[1]Hoja de pedidos'!E1041,"")</f>
        <v>ALIMENTOS MEXICANOS, C.A.</v>
      </c>
      <c r="D1040" s="144" t="str">
        <f>IF('[1]Hoja de pedidos'!$D1041&gt;0,'[1]Hoja de pedidos'!F1041,"")</f>
        <v>LAMINACIÓN IMPRESA  FAJITAS DE TRIGO 330g</v>
      </c>
      <c r="E1040" s="144" t="str">
        <f>IF('[1]Hoja de pedidos'!$D1041&gt;0,'[1]Hoja de pedidos'!G1041,"")</f>
        <v>CX</v>
      </c>
      <c r="F1040" s="144" t="str">
        <f>IF('[1]Hoja de pedidos'!$D1041&gt;0,'[1]Hoja de pedidos'!H1041,"")</f>
        <v>LAMINACION</v>
      </c>
    </row>
    <row r="1041" spans="1:6" x14ac:dyDescent="0.25">
      <c r="A1041" s="144" t="str">
        <f>IF('[1]Hoja de pedidos'!$D1042&gt;0,'[1]Hoja de pedidos'!C1042,"")</f>
        <v>21-0283</v>
      </c>
      <c r="B1041" s="144" t="str">
        <f>IF('[1]Hoja de pedidos'!$D1042&gt;0,'[1]Hoja de pedidos'!D1042,"")</f>
        <v>TXAMKE040A002</v>
      </c>
      <c r="C1041" s="144" t="str">
        <f>IF('[1]Hoja de pedidos'!$D1042&gt;0,'[1]Hoja de pedidos'!E1042,"")</f>
        <v>ALIMENTOS MUNCHY, C.A.</v>
      </c>
      <c r="D1041" s="144" t="str">
        <f>IF('[1]Hoja de pedidos'!$D1042&gt;0,'[1]Hoja de pedidos'!F1042,"")</f>
        <v>LAMINACION IMPRESA KESITOS 25 g</v>
      </c>
      <c r="E1041" s="144" t="str">
        <f>IF('[1]Hoja de pedidos'!$D1042&gt;0,'[1]Hoja de pedidos'!G1042,"")</f>
        <v>CX</v>
      </c>
      <c r="F1041" s="144" t="str">
        <f>IF('[1]Hoja de pedidos'!$D1042&gt;0,'[1]Hoja de pedidos'!H1042,"")</f>
        <v>LAMINACION</v>
      </c>
    </row>
    <row r="1042" spans="1:6" x14ac:dyDescent="0.25">
      <c r="A1042" s="144" t="str">
        <f>IF('[1]Hoja de pedidos'!$D1043&gt;0,'[1]Hoja de pedidos'!C1043,"")</f>
        <v>21-0288</v>
      </c>
      <c r="B1042" s="144" t="str">
        <f>IF('[1]Hoja de pedidos'!$D1043&gt;0,'[1]Hoja de pedidos'!D1043,"")</f>
        <v>TXAMKE040A001</v>
      </c>
      <c r="C1042" s="144" t="str">
        <f>IF('[1]Hoja de pedidos'!$D1043&gt;0,'[1]Hoja de pedidos'!E1043,"")</f>
        <v>ALIMENTOS MUNCHY, C.A.</v>
      </c>
      <c r="D1042" s="144" t="str">
        <f>IF('[1]Hoja de pedidos'!$D1043&gt;0,'[1]Hoja de pedidos'!F1043,"")</f>
        <v>LAMINACION IMPRESA KESITOS 85 g</v>
      </c>
      <c r="E1042" s="144" t="str">
        <f>IF('[1]Hoja de pedidos'!$D1043&gt;0,'[1]Hoja de pedidos'!G1043,"")</f>
        <v>CX</v>
      </c>
      <c r="F1042" s="144" t="str">
        <f>IF('[1]Hoja de pedidos'!$D1043&gt;0,'[1]Hoja de pedidos'!H1043,"")</f>
        <v>LAMINACION</v>
      </c>
    </row>
    <row r="1043" spans="1:6" x14ac:dyDescent="0.25">
      <c r="A1043" s="144" t="str">
        <f>IF('[1]Hoja de pedidos'!$D1044&gt;0,'[1]Hoja de pedidos'!C1044,"")</f>
        <v>01-2703</v>
      </c>
      <c r="B1043" s="144" t="str">
        <f>IF('[1]Hoja de pedidos'!$D1044&gt;0,'[1]Hoja de pedidos'!D1044,"")</f>
        <v>TXAMNC040A001</v>
      </c>
      <c r="C1043" s="144" t="str">
        <f>IF('[1]Hoja de pedidos'!$D1044&gt;0,'[1]Hoja de pedidos'!E1044,"")</f>
        <v>ALIMENTOS MEXICANOS, C.A.</v>
      </c>
      <c r="D1043" s="144" t="str">
        <f>IF('[1]Hoja de pedidos'!$D1044&gt;0,'[1]Hoja de pedidos'!F1044,"")</f>
        <v>LAMINACIÓN IMPRESA NACHOS CHEDDAR CRUJIENTE 150g</v>
      </c>
      <c r="E1043" s="144" t="str">
        <f>IF('[1]Hoja de pedidos'!$D1044&gt;0,'[1]Hoja de pedidos'!G1044,"")</f>
        <v>CX</v>
      </c>
      <c r="F1043" s="144" t="str">
        <f>IF('[1]Hoja de pedidos'!$D1044&gt;0,'[1]Hoja de pedidos'!H1044,"")</f>
        <v>LAMINACION</v>
      </c>
    </row>
    <row r="1044" spans="1:6" x14ac:dyDescent="0.25">
      <c r="A1044" s="144" t="str">
        <f>IF('[1]Hoja de pedidos'!$D1045&gt;0,'[1]Hoja de pedidos'!C1045,"")</f>
        <v>01-2702</v>
      </c>
      <c r="B1044" s="144" t="str">
        <f>IF('[1]Hoja de pedidos'!$D1045&gt;0,'[1]Hoja de pedidos'!D1045,"")</f>
        <v>TXAMNP040A001</v>
      </c>
      <c r="C1044" s="144" t="str">
        <f>IF('[1]Hoja de pedidos'!$D1045&gt;0,'[1]Hoja de pedidos'!E1045,"")</f>
        <v>ALIMENTOS MEXICANOS, C.A.</v>
      </c>
      <c r="D1044" s="144" t="str">
        <f>IF('[1]Hoja de pedidos'!$D1045&gt;0,'[1]Hoja de pedidos'!F1045,"")</f>
        <v>LAMINACIÓN IMPRESA NACHOS CHEDDAR PICANTES 150g</v>
      </c>
      <c r="E1044" s="144" t="str">
        <f>IF('[1]Hoja de pedidos'!$D1045&gt;0,'[1]Hoja de pedidos'!G1045,"")</f>
        <v>CX</v>
      </c>
      <c r="F1044" s="144" t="str">
        <f>IF('[1]Hoja de pedidos'!$D1045&gt;0,'[1]Hoja de pedidos'!H1045,"")</f>
        <v>LAMINACION</v>
      </c>
    </row>
    <row r="1045" spans="1:6" x14ac:dyDescent="0.25">
      <c r="A1045" s="144" t="str">
        <f>IF('[1]Hoja de pedidos'!$D1046&gt;0,'[1]Hoja de pedidos'!C1046,"")</f>
        <v>01-2659</v>
      </c>
      <c r="B1045" s="144" t="str">
        <f>IF('[1]Hoja de pedidos'!$D1046&gt;0,'[1]Hoja de pedidos'!D1046,"")</f>
        <v>TXPAPS049A001</v>
      </c>
      <c r="C1045" s="144" t="str">
        <f>IF('[1]Hoja de pedidos'!$D1046&gt;0,'[1]Hoja de pedidos'!E1046,"")</f>
        <v>PEPSICO ALIMENTOS, S.C.A.</v>
      </c>
      <c r="D1045" s="144" t="str">
        <f>IF('[1]Hoja de pedidos'!$D1046&gt;0,'[1]Hoja de pedidos'!F1046,"")</f>
        <v>LAMINACION IMPRESA PEPITO ORIGINAL XXL (SIN VATAMINA)180g</v>
      </c>
      <c r="E1045" s="144" t="str">
        <f>IF('[1]Hoja de pedidos'!$D1046&gt;0,'[1]Hoja de pedidos'!G1046,"")</f>
        <v>CX</v>
      </c>
      <c r="F1045" s="144" t="str">
        <f>IF('[1]Hoja de pedidos'!$D1046&gt;0,'[1]Hoja de pedidos'!H1046,"")</f>
        <v>LAMINACION</v>
      </c>
    </row>
    <row r="1046" spans="1:6" x14ac:dyDescent="0.25">
      <c r="A1046" s="144" t="str">
        <f>IF('[1]Hoja de pedidos'!$D1047&gt;0,'[1]Hoja de pedidos'!C1047,"")</f>
        <v>01-2700</v>
      </c>
      <c r="B1046" s="144" t="str">
        <f>IF('[1]Hoja de pedidos'!$D1047&gt;0,'[1]Hoja de pedidos'!D1047,"")</f>
        <v xml:space="preserve">TMAYGP207A002 </v>
      </c>
      <c r="C1046" s="144" t="str">
        <f>IF('[1]Hoja de pedidos'!$D1047&gt;0,'[1]Hoja de pedidos'!E1047,"")</f>
        <v>ANAYANSI,C.A.</v>
      </c>
      <c r="D1046" s="144" t="str">
        <f>IF('[1]Hoja de pedidos'!$D1047&gt;0,'[1]Hoja de pedidos'!F1047,"")</f>
        <v>LINER TERMOSELLABLE MTP  IMPRESO GARANTIA DE PUREZA</v>
      </c>
      <c r="E1046" s="144" t="str">
        <f>IF('[1]Hoja de pedidos'!$D1047&gt;0,'[1]Hoja de pedidos'!G1047,"")</f>
        <v>MCL</v>
      </c>
      <c r="F1046" s="144" t="str">
        <f>IF('[1]Hoja de pedidos'!$D1047&gt;0,'[1]Hoja de pedidos'!H1047,"")</f>
        <v>CORTE</v>
      </c>
    </row>
    <row r="1047" spans="1:6" x14ac:dyDescent="0.25">
      <c r="A1047" s="144" t="str">
        <f>IF('[1]Hoja de pedidos'!$D1048&gt;0,'[1]Hoja de pedidos'!C1048,"")</f>
        <v>32-006196</v>
      </c>
      <c r="B1047" s="144" t="str">
        <f>IF('[1]Hoja de pedidos'!$D1048&gt;0,'[1]Hoja de pedidos'!D1048,"")</f>
        <v>TMTCAV129A001</v>
      </c>
      <c r="C1047" s="144" t="str">
        <f>IF('[1]Hoja de pedidos'!$D1048&gt;0,'[1]Hoja de pedidos'!E1048,"")</f>
        <v>INVERSIONES TORREFACCION DEL CAFÉ, C.A</v>
      </c>
      <c r="D1047" s="144" t="str">
        <f>IF('[1]Hoja de pedidos'!$D1048&gt;0,'[1]Hoja de pedidos'!F1048,"")</f>
        <v>LAMINACION IMPRESA CAFÉ AMANECER AL VACIO 250g</v>
      </c>
      <c r="E1047" s="144" t="str">
        <f>IF('[1]Hoja de pedidos'!$D1048&gt;0,'[1]Hoja de pedidos'!G1048,"")</f>
        <v>MCL</v>
      </c>
      <c r="F1047" s="144" t="str">
        <f>IF('[1]Hoja de pedidos'!$D1048&gt;0,'[1]Hoja de pedidos'!H1048,"")</f>
        <v>LAMINACION</v>
      </c>
    </row>
    <row r="1048" spans="1:6" x14ac:dyDescent="0.25">
      <c r="A1048" s="144" t="str">
        <f>IF('[1]Hoja de pedidos'!$D1049&gt;0,'[1]Hoja de pedidos'!C1049,"")</f>
        <v>01-2699</v>
      </c>
      <c r="B1048" s="144" t="str">
        <f>IF('[1]Hoja de pedidos'!$D1049&gt;0,'[1]Hoja de pedidos'!D1049,"")</f>
        <v xml:space="preserve">TMAYGP207A002 </v>
      </c>
      <c r="C1048" s="144" t="str">
        <f>IF('[1]Hoja de pedidos'!$D1049&gt;0,'[1]Hoja de pedidos'!E1049,"")</f>
        <v>ANAYANSI,C.A.</v>
      </c>
      <c r="D1048" s="144" t="str">
        <f>IF('[1]Hoja de pedidos'!$D1049&gt;0,'[1]Hoja de pedidos'!F1049,"")</f>
        <v>LINER TERMOSELLABLE MTP  IMPRESO GARANTIA DE PUREZA</v>
      </c>
      <c r="E1048" s="144" t="str">
        <f>IF('[1]Hoja de pedidos'!$D1049&gt;0,'[1]Hoja de pedidos'!G1049,"")</f>
        <v>MCL</v>
      </c>
      <c r="F1048" s="144" t="str">
        <f>IF('[1]Hoja de pedidos'!$D1049&gt;0,'[1]Hoja de pedidos'!H1049,"")</f>
        <v>CORTE</v>
      </c>
    </row>
    <row r="1049" spans="1:6" x14ac:dyDescent="0.25">
      <c r="A1049" s="144" t="str">
        <f>IF('[1]Hoja de pedidos'!$D1050&gt;0,'[1]Hoja de pedidos'!C1050,"")</f>
        <v>01-2665</v>
      </c>
      <c r="B1049" s="144" t="str">
        <f>IF('[1]Hoja de pedidos'!$D1050&gt;0,'[1]Hoja de pedidos'!D1050,"")</f>
        <v xml:space="preserve">TXPACB036A001    </v>
      </c>
      <c r="C1049" s="144" t="str">
        <f>IF('[1]Hoja de pedidos'!$D1050&gt;0,'[1]Hoja de pedidos'!E1050,"")</f>
        <v>PEPSICO ALIMENTOS, S.C.A.</v>
      </c>
      <c r="D1049" s="144" t="str">
        <f>IF('[1]Hoja de pedidos'!$D1050&gt;0,'[1]Hoja de pedidos'!F1050,"")</f>
        <v>LAMINACIÓN IMPRESA CHEETOS BOLIQUESO 110g</v>
      </c>
      <c r="E1049" s="144" t="str">
        <f>IF('[1]Hoja de pedidos'!$D1050&gt;0,'[1]Hoja de pedidos'!G1050,"")</f>
        <v>CX</v>
      </c>
      <c r="F1049" s="144" t="str">
        <f>IF('[1]Hoja de pedidos'!$D1050&gt;0,'[1]Hoja de pedidos'!H1050,"")</f>
        <v>LAMINACION</v>
      </c>
    </row>
    <row r="1050" spans="1:6" x14ac:dyDescent="0.25">
      <c r="A1050" s="144" t="str">
        <f>IF('[1]Hoja de pedidos'!$D1051&gt;0,'[1]Hoja de pedidos'!C1051,"")</f>
        <v>01-2664</v>
      </c>
      <c r="B1050" s="144" t="str">
        <f>IF('[1]Hoja de pedidos'!$D1051&gt;0,'[1]Hoja de pedidos'!D1051,"")</f>
        <v>TXPAMP036A001</v>
      </c>
      <c r="C1050" s="144" t="str">
        <f>IF('[1]Hoja de pedidos'!$D1051&gt;0,'[1]Hoja de pedidos'!E1051,"")</f>
        <v>PEPSICO ALIMENTOS, S.C.A.</v>
      </c>
      <c r="D1050" s="144" t="str">
        <f>IF('[1]Hoja de pedidos'!$D1051&gt;0,'[1]Hoja de pedidos'!F1051,"")</f>
        <v>LAMINACION IMPRESA CHEETOS MEGA PUFF 110g</v>
      </c>
      <c r="E1050" s="144" t="str">
        <f>IF('[1]Hoja de pedidos'!$D1051&gt;0,'[1]Hoja de pedidos'!G1051,"")</f>
        <v>CX</v>
      </c>
      <c r="F1050" s="144" t="str">
        <f>IF('[1]Hoja de pedidos'!$D1051&gt;0,'[1]Hoja de pedidos'!H1051,"")</f>
        <v>LAMINACION</v>
      </c>
    </row>
    <row r="1051" spans="1:6" x14ac:dyDescent="0.25">
      <c r="A1051" s="144" t="str">
        <f>IF('[1]Hoja de pedidos'!$D1052&gt;0,'[1]Hoja de pedidos'!C1052,"")</f>
        <v>01-2661</v>
      </c>
      <c r="B1051" s="144" t="str">
        <f>IF('[1]Hoja de pedidos'!$D1052&gt;0,'[1]Hoja de pedidos'!D1052,"")</f>
        <v>TXPARO045A001</v>
      </c>
      <c r="C1051" s="144" t="str">
        <f>IF('[1]Hoja de pedidos'!$D1052&gt;0,'[1]Hoja de pedidos'!E1052,"")</f>
        <v>PEPSICO ALIMENTOS, S.C.A.</v>
      </c>
      <c r="D1051" s="144" t="str">
        <f>IF('[1]Hoja de pedidos'!$D1052&gt;0,'[1]Hoja de pedidos'!F1052,"")</f>
        <v>LAMINACION IMPRESA RUFFLES ORIGINAL 300g</v>
      </c>
      <c r="E1051" s="144" t="str">
        <f>IF('[1]Hoja de pedidos'!$D1052&gt;0,'[1]Hoja de pedidos'!G1052,"")</f>
        <v>CX</v>
      </c>
      <c r="F1051" s="144" t="str">
        <f>IF('[1]Hoja de pedidos'!$D1052&gt;0,'[1]Hoja de pedidos'!H1052,"")</f>
        <v>LAMINACION</v>
      </c>
    </row>
    <row r="1052" spans="1:6" x14ac:dyDescent="0.25">
      <c r="A1052" s="144" t="str">
        <f>IF('[1]Hoja de pedidos'!$D1053&gt;0,'[1]Hoja de pedidos'!C1053,"")</f>
        <v>01-2591</v>
      </c>
      <c r="B1052" s="144" t="str">
        <f>IF('[1]Hoja de pedidos'!$D1053&gt;0,'[1]Hoja de pedidos'!D1053,"")</f>
        <v>TXPCSC023C001</v>
      </c>
      <c r="C1052" s="144" t="str">
        <f>IF('[1]Hoja de pedidos'!$D1053&gt;0,'[1]Hoja de pedidos'!E1053,"")</f>
        <v xml:space="preserve">PEPSI-COLA VENEZUELA, C.A. </v>
      </c>
      <c r="D1052" s="144" t="str">
        <f>IF('[1]Hoja de pedidos'!$D1053&gt;0,'[1]Hoja de pedidos'!F1053,"")</f>
        <v>ETIQUETA IMPRESA SEVEN UP CERO 1,5L</v>
      </c>
      <c r="E1052" s="144" t="str">
        <f>IF('[1]Hoja de pedidos'!$D1053&gt;0,'[1]Hoja de pedidos'!G1053,"")</f>
        <v>CX</v>
      </c>
      <c r="F1052" s="144" t="str">
        <f>IF('[1]Hoja de pedidos'!$D1053&gt;0,'[1]Hoja de pedidos'!H1053,"")</f>
        <v>CORTE</v>
      </c>
    </row>
    <row r="1053" spans="1:6" x14ac:dyDescent="0.25">
      <c r="A1053" s="144" t="str">
        <f>IF('[1]Hoja de pedidos'!$D1054&gt;0,'[1]Hoja de pedidos'!C1054,"")</f>
        <v>01-2590</v>
      </c>
      <c r="B1053" s="144" t="str">
        <f>IF('[1]Hoja de pedidos'!$D1054&gt;0,'[1]Hoja de pedidos'!D1054,"")</f>
        <v>TXPCSC023A001</v>
      </c>
      <c r="C1053" s="144" t="str">
        <f>IF('[1]Hoja de pedidos'!$D1054&gt;0,'[1]Hoja de pedidos'!E1054,"")</f>
        <v xml:space="preserve">PEPSI-COLA VENEZUELA, C.A. </v>
      </c>
      <c r="D1053" s="144" t="str">
        <f>IF('[1]Hoja de pedidos'!$D1054&gt;0,'[1]Hoja de pedidos'!F1054,"")</f>
        <v>ETIQUETA IMPRESA SEVEN UP CERO 2 L</v>
      </c>
      <c r="E1053" s="144" t="str">
        <f>IF('[1]Hoja de pedidos'!$D1054&gt;0,'[1]Hoja de pedidos'!G1054,"")</f>
        <v>CX</v>
      </c>
      <c r="F1053" s="144" t="str">
        <f>IF('[1]Hoja de pedidos'!$D1054&gt;0,'[1]Hoja de pedidos'!H1054,"")</f>
        <v>CORTE</v>
      </c>
    </row>
    <row r="1054" spans="1:6" x14ac:dyDescent="0.25">
      <c r="A1054" s="144" t="str">
        <f>IF('[1]Hoja de pedidos'!$D1055&gt;0,'[1]Hoja de pedidos'!C1055,"")</f>
        <v>21-0291</v>
      </c>
      <c r="B1054" s="144" t="str">
        <f>IF('[1]Hoja de pedidos'!$D1055&gt;0,'[1]Hoja de pedidos'!D1055,"")</f>
        <v>TXSPKV043A001</v>
      </c>
      <c r="C1054" s="144" t="str">
        <f>IF('[1]Hoja de pedidos'!$D1055&gt;0,'[1]Hoja de pedidos'!E1055,"")</f>
        <v>C.A. SUCESORA DE JOSE PUIG &amp; CIA</v>
      </c>
      <c r="D1054" s="144" t="str">
        <f>IF('[1]Hoja de pedidos'!$D1055&gt;0,'[1]Hoja de pedidos'!F1055,"")</f>
        <v>LAMINACION IMPRESA KATY VAINILLA 128g</v>
      </c>
      <c r="E1054" s="144" t="str">
        <f>IF('[1]Hoja de pedidos'!$D1055&gt;0,'[1]Hoja de pedidos'!G1055,"")</f>
        <v>CX</v>
      </c>
      <c r="F1054" s="144" t="str">
        <f>IF('[1]Hoja de pedidos'!$D1055&gt;0,'[1]Hoja de pedidos'!H1055,"")</f>
        <v>LAMINACION</v>
      </c>
    </row>
    <row r="1055" spans="1:6" x14ac:dyDescent="0.25">
      <c r="A1055" s="144" t="str">
        <f>IF('[1]Hoja de pedidos'!$D1056&gt;0,'[1]Hoja de pedidos'!C1056,"")</f>
        <v>01-2711</v>
      </c>
      <c r="B1055" s="144" t="str">
        <f>IF('[1]Hoja de pedidos'!$D1056&gt;0,'[1]Hoja de pedidos'!D1056,"")</f>
        <v>TMSSAL1190090</v>
      </c>
      <c r="C1055" s="144" t="str">
        <f>IF('[1]Hoja de pedidos'!$D1056&gt;0,'[1]Hoja de pedidos'!E1056,"")</f>
        <v>ETIQUETAS SOL SIL C.A</v>
      </c>
      <c r="D1055" s="144" t="str">
        <f>IF('[1]Hoja de pedidos'!$D1056&gt;0,'[1]Hoja de pedidos'!F1056,"")</f>
        <v>ALUMINIO LAMINADO SIN IMPRESIÓN</v>
      </c>
      <c r="E1055" s="144" t="str">
        <f>IF('[1]Hoja de pedidos'!$D1056&gt;0,'[1]Hoja de pedidos'!G1056,"")</f>
        <v>MCL</v>
      </c>
      <c r="F1055" s="144" t="str">
        <f>IF('[1]Hoja de pedidos'!$D1056&gt;0,'[1]Hoja de pedidos'!H1056,"")</f>
        <v>CORTE</v>
      </c>
    </row>
    <row r="1056" spans="1:6" x14ac:dyDescent="0.25">
      <c r="A1056" s="144" t="str">
        <f>IF('[1]Hoja de pedidos'!$D1057&gt;0,'[1]Hoja de pedidos'!C1057,"")</f>
        <v>01-2709</v>
      </c>
      <c r="B1056" s="144" t="str">
        <f>IF('[1]Hoja de pedidos'!$D1057&gt;0,'[1]Hoja de pedidos'!D1057,"")</f>
        <v>TMAPAL1190010</v>
      </c>
      <c r="C1056" s="144" t="str">
        <f>IF('[1]Hoja de pedidos'!$D1057&gt;0,'[1]Hoja de pedidos'!E1057,"")</f>
        <v>ALIMENTOS POLAR COMERCIAL, C.A.</v>
      </c>
      <c r="D1056" s="144" t="str">
        <f>IF('[1]Hoja de pedidos'!$D1057&gt;0,'[1]Hoja de pedidos'!F1057,"")</f>
        <v>ALUMINIO LAMINADO SIN IMPRESIÓN</v>
      </c>
      <c r="E1056" s="144" t="str">
        <f>IF('[1]Hoja de pedidos'!$D1057&gt;0,'[1]Hoja de pedidos'!G1057,"")</f>
        <v>MCL</v>
      </c>
      <c r="F1056" s="144" t="str">
        <f>IF('[1]Hoja de pedidos'!$D1057&gt;0,'[1]Hoja de pedidos'!H1057,"")</f>
        <v>LAMINACION</v>
      </c>
    </row>
    <row r="1057" spans="1:6" x14ac:dyDescent="0.25">
      <c r="A1057" s="144" t="str">
        <f>IF('[1]Hoja de pedidos'!$D1058&gt;0,'[1]Hoja de pedidos'!C1058,"")</f>
        <v>01-2705</v>
      </c>
      <c r="B1057" s="144" t="str">
        <f>IF('[1]Hoja de pedidos'!$D1058&gt;0,'[1]Hoja de pedidos'!D1058,"")</f>
        <v>TMTTGP199A001</v>
      </c>
      <c r="C1057" s="144" t="str">
        <f>IF('[1]Hoja de pedidos'!$D1058&gt;0,'[1]Hoja de pedidos'!E1058,"")</f>
        <v xml:space="preserve">INDUSTRIAS DE TAPAS TAIME, C.A </v>
      </c>
      <c r="D1057" s="144" t="str">
        <f>IF('[1]Hoja de pedidos'!$D1058&gt;0,'[1]Hoja de pedidos'!F1058,"")</f>
        <v>LINNER MTP  IMPRESO GARANTIA DE PUREZA</v>
      </c>
      <c r="E1057" s="144" t="str">
        <f>IF('[1]Hoja de pedidos'!$D1058&gt;0,'[1]Hoja de pedidos'!G1058,"")</f>
        <v>MCL</v>
      </c>
      <c r="F1057" s="144" t="str">
        <f>IF('[1]Hoja de pedidos'!$D1058&gt;0,'[1]Hoja de pedidos'!H1058,"")</f>
        <v>LAMINACION</v>
      </c>
    </row>
    <row r="1058" spans="1:6" x14ac:dyDescent="0.25">
      <c r="A1058" s="144" t="str">
        <f>IF('[1]Hoja de pedidos'!$D1059&gt;0,'[1]Hoja de pedidos'!C1059,"")</f>
        <v>01-2690</v>
      </c>
      <c r="B1058" s="144" t="str">
        <f>IF('[1]Hoja de pedidos'!$D1059&gt;0,'[1]Hoja de pedidos'!D1059,"")</f>
        <v>TXPCPF023B001</v>
      </c>
      <c r="C1058" s="144" t="str">
        <f>IF('[1]Hoja de pedidos'!$D1059&gt;0,'[1]Hoja de pedidos'!E1059,"")</f>
        <v xml:space="preserve">PEPSI-COLA VENEZUELA, C.A. </v>
      </c>
      <c r="D1058" s="144" t="str">
        <f>IF('[1]Hoja de pedidos'!$D1059&gt;0,'[1]Hoja de pedidos'!F1059,"")</f>
        <v>ETIQUETA IMPRESA PEPSI  FREE 1,5 L</v>
      </c>
      <c r="E1058" s="144" t="str">
        <f>IF('[1]Hoja de pedidos'!$D1059&gt;0,'[1]Hoja de pedidos'!G1059,"")</f>
        <v>CX</v>
      </c>
      <c r="F1058" s="144" t="str">
        <f>IF('[1]Hoja de pedidos'!$D1059&gt;0,'[1]Hoja de pedidos'!H1059,"")</f>
        <v>CORTE</v>
      </c>
    </row>
    <row r="1059" spans="1:6" x14ac:dyDescent="0.25">
      <c r="A1059" s="144" t="str">
        <f>IF('[1]Hoja de pedidos'!$D1060&gt;0,'[1]Hoja de pedidos'!C1060,"")</f>
        <v>01-2691</v>
      </c>
      <c r="B1059" s="144" t="str">
        <f>IF('[1]Hoja de pedidos'!$D1060&gt;0,'[1]Hoja de pedidos'!D1060,"")</f>
        <v>TXPCPF023C001</v>
      </c>
      <c r="C1059" s="144" t="str">
        <f>IF('[1]Hoja de pedidos'!$D1060&gt;0,'[1]Hoja de pedidos'!E1060,"")</f>
        <v xml:space="preserve">PEPSI-COLA VENEZUELA, C.A. </v>
      </c>
      <c r="D1059" s="144" t="str">
        <f>IF('[1]Hoja de pedidos'!$D1060&gt;0,'[1]Hoja de pedidos'!F1060,"")</f>
        <v>ETIQUETA IMPRESA PEPSI  FREE 2 L</v>
      </c>
      <c r="E1059" s="144" t="str">
        <f>IF('[1]Hoja de pedidos'!$D1060&gt;0,'[1]Hoja de pedidos'!G1060,"")</f>
        <v>CX</v>
      </c>
      <c r="F1059" s="144" t="str">
        <f>IF('[1]Hoja de pedidos'!$D1060&gt;0,'[1]Hoja de pedidos'!H1060,"")</f>
        <v>CORTE</v>
      </c>
    </row>
    <row r="1060" spans="1:6" x14ac:dyDescent="0.25">
      <c r="A1060" s="144" t="str">
        <f>IF('[1]Hoja de pedidos'!$D1061&gt;0,'[1]Hoja de pedidos'!C1061,"")</f>
        <v>21-0273</v>
      </c>
      <c r="B1060" s="144" t="str">
        <f>IF('[1]Hoja de pedidos'!$D1061&gt;0,'[1]Hoja de pedidos'!D1061,"")</f>
        <v>TXAMCK040A001</v>
      </c>
      <c r="C1060" s="144" t="str">
        <f>IF('[1]Hoja de pedidos'!$D1061&gt;0,'[1]Hoja de pedidos'!E1061,"")</f>
        <v>ALIMENTOS MUNCHY, C.A.</v>
      </c>
      <c r="D1060" s="144" t="str">
        <f>IF('[1]Hoja de pedidos'!$D1061&gt;0,'[1]Hoja de pedidos'!F1061,"")</f>
        <v>LAMINACIÓN IMPRESA CHIS KESITOS 45 g</v>
      </c>
      <c r="E1060" s="144" t="str">
        <f>IF('[1]Hoja de pedidos'!$D1061&gt;0,'[1]Hoja de pedidos'!G1061,"")</f>
        <v>CX</v>
      </c>
      <c r="F1060" s="144" t="str">
        <f>IF('[1]Hoja de pedidos'!$D1061&gt;0,'[1]Hoja de pedidos'!H1061,"")</f>
        <v>LAMINACION</v>
      </c>
    </row>
    <row r="1061" spans="1:6" x14ac:dyDescent="0.25">
      <c r="A1061" s="144" t="str">
        <f>IF('[1]Hoja de pedidos'!$D1062&gt;0,'[1]Hoja de pedidos'!C1062,"")</f>
        <v>21-0278</v>
      </c>
      <c r="B1061" s="144" t="str">
        <f>IF('[1]Hoja de pedidos'!$D1062&gt;0,'[1]Hoja de pedidos'!D1062,"")</f>
        <v>TXSPSP019A001</v>
      </c>
      <c r="C1061" s="144" t="str">
        <f>IF('[1]Hoja de pedidos'!$D1062&gt;0,'[1]Hoja de pedidos'!E1062,"")</f>
        <v>C.A. SUCESORA DE JOSE PUIG &amp; CIA</v>
      </c>
      <c r="D1061" s="144" t="str">
        <f>IF('[1]Hoja de pedidos'!$D1062&gt;0,'[1]Hoja de pedidos'!F1062,"")</f>
        <v>ENVOLTORIO INTERNO IMPRESO GALLETAS SODA PUIG 24 g</v>
      </c>
      <c r="E1061" s="144" t="str">
        <f>IF('[1]Hoja de pedidos'!$D1062&gt;0,'[1]Hoja de pedidos'!G1062,"")</f>
        <v>CX</v>
      </c>
      <c r="F1061" s="144" t="str">
        <f>IF('[1]Hoja de pedidos'!$D1062&gt;0,'[1]Hoja de pedidos'!H1062,"")</f>
        <v>CORTE</v>
      </c>
    </row>
    <row r="1062" spans="1:6" x14ac:dyDescent="0.25">
      <c r="A1062" s="144" t="str">
        <f>IF('[1]Hoja de pedidos'!$D1063&gt;0,'[1]Hoja de pedidos'!C1063,"")</f>
        <v>01-2698</v>
      </c>
      <c r="B1062" s="144" t="str">
        <f>IF('[1]Hoja de pedidos'!$D1063&gt;0,'[1]Hoja de pedidos'!D1063,"")</f>
        <v>TXPARQ045A001</v>
      </c>
      <c r="C1062" s="144" t="str">
        <f>IF('[1]Hoja de pedidos'!$D1063&gt;0,'[1]Hoja de pedidos'!E1063,"")</f>
        <v>PEPSICO ALIMENTOS, S.C.A.</v>
      </c>
      <c r="D1062" s="144" t="str">
        <f>IF('[1]Hoja de pedidos'!$D1063&gt;0,'[1]Hoja de pedidos'!F1063,"")</f>
        <v>LAMINACION IMPRESA RUFFLES QUESO 300g</v>
      </c>
      <c r="E1062" s="144" t="str">
        <f>IF('[1]Hoja de pedidos'!$D1063&gt;0,'[1]Hoja de pedidos'!G1063,"")</f>
        <v>CX</v>
      </c>
      <c r="F1062" s="144" t="str">
        <f>IF('[1]Hoja de pedidos'!$D1063&gt;0,'[1]Hoja de pedidos'!H1063,"")</f>
        <v>LAMINACION</v>
      </c>
    </row>
    <row r="1063" spans="1:6" x14ac:dyDescent="0.25">
      <c r="A1063" s="144" t="str">
        <f>IF('[1]Hoja de pedidos'!$D1064&gt;0,'[1]Hoja de pedidos'!C1064,"")</f>
        <v>32-006191</v>
      </c>
      <c r="B1063" s="144" t="str">
        <f>IF('[1]Hoja de pedidos'!$D1064&gt;0,'[1]Hoja de pedidos'!D1064,"")</f>
        <v>TXABFA065B002</v>
      </c>
      <c r="C1063" s="144" t="str">
        <f>IF('[1]Hoja de pedidos'!$D1064&gt;0,'[1]Hoja de pedidos'!E1064,"")</f>
        <v>ALIMENTOS BOTALON, C.A.</v>
      </c>
      <c r="D1063" s="144" t="str">
        <f>IF('[1]Hoja de pedidos'!$D1064&gt;0,'[1]Hoja de pedidos'!F1064,"")</f>
        <v>LAMINACION IMPRESA CAFÉ MOLIDO GOURMET FLOR DE ARAUCA 200g</v>
      </c>
      <c r="E1063" s="144" t="str">
        <f>IF('[1]Hoja de pedidos'!$D1064&gt;0,'[1]Hoja de pedidos'!G1064,"")</f>
        <v>CX</v>
      </c>
      <c r="F1063" s="144" t="str">
        <f>IF('[1]Hoja de pedidos'!$D1064&gt;0,'[1]Hoja de pedidos'!H1064,"")</f>
        <v>LAMINACION</v>
      </c>
    </row>
    <row r="1064" spans="1:6" x14ac:dyDescent="0.25">
      <c r="A1064" s="144" t="str">
        <f>IF('[1]Hoja de pedidos'!$D1065&gt;0,'[1]Hoja de pedidos'!C1065,"")</f>
        <v>32-006194</v>
      </c>
      <c r="B1064" s="144" t="str">
        <f>IF('[1]Hoja de pedidos'!$D1065&gt;0,'[1]Hoja de pedidos'!D1065,"")</f>
        <v>TXABSS065B002</v>
      </c>
      <c r="C1064" s="144" t="str">
        <f>IF('[1]Hoja de pedidos'!$D1065&gt;0,'[1]Hoja de pedidos'!E1065,"")</f>
        <v>ALIMENTOS BOTALON, C.A.</v>
      </c>
      <c r="D1064" s="144" t="str">
        <f>IF('[1]Hoja de pedidos'!$D1065&gt;0,'[1]Hoja de pedidos'!F1065,"")</f>
        <v>LAMINACION IMPRESA CAFÉ MOLIDO GOURMET SAN SALVADOR 500 g</v>
      </c>
      <c r="E1064" s="144" t="str">
        <f>IF('[1]Hoja de pedidos'!$D1065&gt;0,'[1]Hoja de pedidos'!G1065,"")</f>
        <v>CX</v>
      </c>
      <c r="F1064" s="144" t="str">
        <f>IF('[1]Hoja de pedidos'!$D1065&gt;0,'[1]Hoja de pedidos'!H1065,"")</f>
        <v>LAMINACION</v>
      </c>
    </row>
    <row r="1065" spans="1:6" x14ac:dyDescent="0.25">
      <c r="A1065" s="144" t="str">
        <f>IF('[1]Hoja de pedidos'!$D1066&gt;0,'[1]Hoja de pedidos'!C1066,"")</f>
        <v>32-006192</v>
      </c>
      <c r="B1065" s="144" t="str">
        <f>IF('[1]Hoja de pedidos'!$D1066&gt;0,'[1]Hoja de pedidos'!D1066,"")</f>
        <v>TXABFA065A001</v>
      </c>
      <c r="C1065" s="144" t="str">
        <f>IF('[1]Hoja de pedidos'!$D1066&gt;0,'[1]Hoja de pedidos'!E1066,"")</f>
        <v>ALIMENTOS BOTALON, C.A.</v>
      </c>
      <c r="D1065" s="144" t="str">
        <f>IF('[1]Hoja de pedidos'!$D1066&gt;0,'[1]Hoja de pedidos'!F1066,"")</f>
        <v>LAMINACION IMPRESA CAFÉ MOLIDO GOURMET FLOR DE ARAUCA 500g</v>
      </c>
      <c r="E1065" s="144" t="str">
        <f>IF('[1]Hoja de pedidos'!$D1066&gt;0,'[1]Hoja de pedidos'!G1066,"")</f>
        <v>CX</v>
      </c>
      <c r="F1065" s="144" t="str">
        <f>IF('[1]Hoja de pedidos'!$D1066&gt;0,'[1]Hoja de pedidos'!H1066,"")</f>
        <v>LAMINACION</v>
      </c>
    </row>
    <row r="1066" spans="1:6" x14ac:dyDescent="0.25">
      <c r="A1066" s="144" t="str">
        <f>IF('[1]Hoja de pedidos'!$D1067&gt;0,'[1]Hoja de pedidos'!C1067,"")</f>
        <v>01-2701</v>
      </c>
      <c r="B1066" s="144" t="str">
        <f>IF('[1]Hoja de pedidos'!$D1067&gt;0,'[1]Hoja de pedidos'!D1067,"")</f>
        <v>TMAPMD112A001</v>
      </c>
      <c r="C1066" s="144" t="str">
        <f>IF('[1]Hoja de pedidos'!$D1067&gt;0,'[1]Hoja de pedidos'!E1067,"")</f>
        <v>ALIMENTOS POLAR COMERCIAL, C.A.</v>
      </c>
      <c r="D1066" s="144" t="str">
        <f>IF('[1]Hoja de pedidos'!$D1067&gt;0,'[1]Hoja de pedidos'!F1067,"")</f>
        <v>ETIQUETA MI GURT DURAZNO 125g</v>
      </c>
      <c r="E1066" s="144" t="str">
        <f>IF('[1]Hoja de pedidos'!$D1067&gt;0,'[1]Hoja de pedidos'!G1067,"")</f>
        <v>MCL</v>
      </c>
      <c r="F1066" s="144" t="str">
        <f>IF('[1]Hoja de pedidos'!$D1067&gt;0,'[1]Hoja de pedidos'!H1067,"")</f>
        <v>LAMINACION</v>
      </c>
    </row>
    <row r="1067" spans="1:6" x14ac:dyDescent="0.25">
      <c r="A1067" s="144" t="str">
        <f>IF('[1]Hoja de pedidos'!$D1068&gt;0,'[1]Hoja de pedidos'!C1068,"")</f>
        <v>01-2692</v>
      </c>
      <c r="B1067" s="144" t="str">
        <f>IF('[1]Hoja de pedidos'!$D1068&gt;0,'[1]Hoja de pedidos'!D1068,"")</f>
        <v>TMTCPF110A001</v>
      </c>
      <c r="C1067" s="144" t="str">
        <f>IF('[1]Hoja de pedidos'!$D1068&gt;0,'[1]Hoja de pedidos'!E1068,"")</f>
        <v>TUCAREN, C.A.</v>
      </c>
      <c r="D1067" s="144" t="str">
        <f>IF('[1]Hoja de pedidos'!$D1068&gt;0,'[1]Hoja de pedidos'!F1068,"")</f>
        <v>LAMINACION IMPRESA CORES POLIFILM</v>
      </c>
      <c r="E1067" s="144" t="str">
        <f>IF('[1]Hoja de pedidos'!$D1068&gt;0,'[1]Hoja de pedidos'!G1068,"")</f>
        <v>MCL</v>
      </c>
      <c r="F1067" s="144" t="str">
        <f>IF('[1]Hoja de pedidos'!$D1068&gt;0,'[1]Hoja de pedidos'!H1068,"")</f>
        <v>LAMINACION</v>
      </c>
    </row>
    <row r="1068" spans="1:6" x14ac:dyDescent="0.25">
      <c r="A1068" s="144" t="str">
        <f>IF('[1]Hoja de pedidos'!$D1069&gt;0,'[1]Hoja de pedidos'!C1069,"")</f>
        <v>01-2715</v>
      </c>
      <c r="B1068" s="144" t="str">
        <f>IF('[1]Hoja de pedidos'!$D1069&gt;0,'[1]Hoja de pedidos'!D1069,"")</f>
        <v>TXACBC040A001</v>
      </c>
      <c r="C1068" s="144" t="str">
        <f>IF('[1]Hoja de pedidos'!$D1069&gt;0,'[1]Hoja de pedidos'!E1069,"")</f>
        <v>ALIMENTOS CHUCHES, C. A.</v>
      </c>
      <c r="D1068" s="144" t="str">
        <f>IF('[1]Hoja de pedidos'!$D1069&gt;0,'[1]Hoja de pedidos'!F1069,"")</f>
        <v>LAMINACION IMPRESA BOLICHEESE 85 g</v>
      </c>
      <c r="E1068" s="144" t="str">
        <f>IF('[1]Hoja de pedidos'!$D1069&gt;0,'[1]Hoja de pedidos'!G1069,"")</f>
        <v>CX</v>
      </c>
      <c r="F1068" s="144" t="str">
        <f>IF('[1]Hoja de pedidos'!$D1069&gt;0,'[1]Hoja de pedidos'!H1069,"")</f>
        <v>LAMINACION</v>
      </c>
    </row>
    <row r="1069" spans="1:6" x14ac:dyDescent="0.25">
      <c r="A1069" s="144" t="str">
        <f>IF('[1]Hoja de pedidos'!$D1070&gt;0,'[1]Hoja de pedidos'!C1070,"")</f>
        <v>01-2716</v>
      </c>
      <c r="B1069" s="144" t="str">
        <f>IF('[1]Hoja de pedidos'!$D1070&gt;0,'[1]Hoja de pedidos'!D1070,"")</f>
        <v>TXMNAL048B002</v>
      </c>
      <c r="C1069" s="144" t="str">
        <f>IF('[1]Hoja de pedidos'!$D1070&gt;0,'[1]Hoja de pedidos'!E1070,"")</f>
        <v>MOLINOS NACIONALES C.A (MONACA)</v>
      </c>
      <c r="D1069" s="144" t="str">
        <f>IF('[1]Hoja de pedidos'!$D1070&gt;0,'[1]Hoja de pedidos'!F1070,"")</f>
        <v>LAMINACION IMPRESA AVENA LASSIE 400g</v>
      </c>
      <c r="E1069" s="144" t="str">
        <f>IF('[1]Hoja de pedidos'!$D1070&gt;0,'[1]Hoja de pedidos'!G1070,"")</f>
        <v>MCL</v>
      </c>
      <c r="F1069" s="144" t="str">
        <f>IF('[1]Hoja de pedidos'!$D1070&gt;0,'[1]Hoja de pedidos'!H1070,"")</f>
        <v>LAMINACION</v>
      </c>
    </row>
    <row r="1070" spans="1:6" x14ac:dyDescent="0.25">
      <c r="A1070" s="144" t="str">
        <f>IF('[1]Hoja de pedidos'!$D1071&gt;0,'[1]Hoja de pedidos'!C1071,"")</f>
        <v>01-2717</v>
      </c>
      <c r="B1070" s="144" t="str">
        <f>IF('[1]Hoja de pedidos'!$D1071&gt;0,'[1]Hoja de pedidos'!D1071,"")</f>
        <v>TXMNAL048B001</v>
      </c>
      <c r="C1070" s="144" t="str">
        <f>IF('[1]Hoja de pedidos'!$D1071&gt;0,'[1]Hoja de pedidos'!E1071,"")</f>
        <v>MOLINOS NACIONALES C.A (MONACA)</v>
      </c>
      <c r="D1070" s="144" t="str">
        <f>IF('[1]Hoja de pedidos'!$D1071&gt;0,'[1]Hoja de pedidos'!F1071,"")</f>
        <v>LAMINACION IMPRESA AVENA LASSIE 800 g</v>
      </c>
      <c r="E1070" s="144" t="str">
        <f>IF('[1]Hoja de pedidos'!$D1071&gt;0,'[1]Hoja de pedidos'!G1071,"")</f>
        <v>CX</v>
      </c>
      <c r="F1070" s="144" t="str">
        <f>IF('[1]Hoja de pedidos'!$D1071&gt;0,'[1]Hoja de pedidos'!H1071,"")</f>
        <v>LAMINACION</v>
      </c>
    </row>
    <row r="1071" spans="1:6" x14ac:dyDescent="0.25">
      <c r="A1071" s="144" t="str">
        <f>IF('[1]Hoja de pedidos'!$D1072&gt;0,'[1]Hoja de pedidos'!C1072,"")</f>
        <v>01-2719</v>
      </c>
      <c r="B1071" s="144" t="str">
        <f>IF('[1]Hoja de pedidos'!$D1072&gt;0,'[1]Hoja de pedidos'!D1072,"")</f>
        <v>TMMCFP1040002</v>
      </c>
      <c r="C1071" s="144" t="str">
        <f>IF('[1]Hoja de pedidos'!$D1072&gt;0,'[1]Hoja de pedidos'!E1072,"")</f>
        <v>SERVICIOS INDUTRIALES SERGEIN CHAPARRO</v>
      </c>
      <c r="D1071" s="144" t="str">
        <f>IF('[1]Hoja de pedidos'!$D1072&gt;0,'[1]Hoja de pedidos'!F1072,"")</f>
        <v>LAMINACION FONDO PLATA SIN IMPRESIÓN</v>
      </c>
      <c r="E1071" s="144" t="str">
        <f>IF('[1]Hoja de pedidos'!$D1072&gt;0,'[1]Hoja de pedidos'!G1072,"")</f>
        <v>MCL</v>
      </c>
      <c r="F1071" s="144" t="str">
        <f>IF('[1]Hoja de pedidos'!$D1072&gt;0,'[1]Hoja de pedidos'!H1072,"")</f>
        <v>LAMINACION</v>
      </c>
    </row>
    <row r="1072" spans="1:6" x14ac:dyDescent="0.25">
      <c r="A1072" s="144" t="str">
        <f>IF('[1]Hoja de pedidos'!$D1073&gt;0,'[1]Hoja de pedidos'!C1073,"")</f>
        <v>01-2718</v>
      </c>
      <c r="B1072" s="144" t="str">
        <f>IF('[1]Hoja de pedidos'!$D1073&gt;0,'[1]Hoja de pedidos'!D1073,"")</f>
        <v>TMSCFD106A003</v>
      </c>
      <c r="C1072" s="144" t="str">
        <f>IF('[1]Hoja de pedidos'!$D1073&gt;0,'[1]Hoja de pedidos'!E1073,"")</f>
        <v>SERVICIOS INDUTRIALES SERGEIN CHAPARRO</v>
      </c>
      <c r="D1072" s="144" t="str">
        <f>IF('[1]Hoja de pedidos'!$D1073&gt;0,'[1]Hoja de pedidos'!F1073,"")</f>
        <v>LAMINACION IMPRESA FONDO DORADO</v>
      </c>
      <c r="E1072" s="144" t="str">
        <f>IF('[1]Hoja de pedidos'!$D1073&gt;0,'[1]Hoja de pedidos'!G1073,"")</f>
        <v>MCL</v>
      </c>
      <c r="F1072" s="144" t="str">
        <f>IF('[1]Hoja de pedidos'!$D1073&gt;0,'[1]Hoja de pedidos'!H1073,"")</f>
        <v>LAMINACION</v>
      </c>
    </row>
    <row r="1073" spans="1:6" x14ac:dyDescent="0.25">
      <c r="A1073" s="144" t="str">
        <f>IF('[1]Hoja de pedidos'!$D1074&gt;0,'[1]Hoja de pedidos'!C1074,"")</f>
        <v>21-0289</v>
      </c>
      <c r="B1073" s="144" t="str">
        <f>IF('[1]Hoja de pedidos'!$D1074&gt;0,'[1]Hoja de pedidos'!D1074,"")</f>
        <v xml:space="preserve"> TMPNKK097A001</v>
      </c>
      <c r="C1073" s="144" t="str">
        <f>IF('[1]Hoja de pedidos'!$D1074&gt;0,'[1]Hoja de pedidos'!E1074,"")</f>
        <v>PROCESADORA NATURALYST, S.A.</v>
      </c>
      <c r="D1073" s="144" t="str">
        <f>IF('[1]Hoja de pedidos'!$D1074&gt;0,'[1]Hoja de pedidos'!F1074,"")</f>
        <v>LAMINACIÓN IMPRESA KETCHUP KIERO 10g</v>
      </c>
      <c r="E1073" s="144" t="str">
        <f>IF('[1]Hoja de pedidos'!$D1074&gt;0,'[1]Hoja de pedidos'!G1074,"")</f>
        <v>MCL</v>
      </c>
      <c r="F1073" s="144" t="str">
        <f>IF('[1]Hoja de pedidos'!$D1074&gt;0,'[1]Hoja de pedidos'!H1074,"")</f>
        <v>LAMINACION</v>
      </c>
    </row>
    <row r="1074" spans="1:6" x14ac:dyDescent="0.25">
      <c r="A1074" s="144" t="str">
        <f>IF('[1]Hoja de pedidos'!$D1075&gt;0,'[1]Hoja de pedidos'!C1075,"")</f>
        <v>01-2720</v>
      </c>
      <c r="B1074" s="144" t="str">
        <f>IF('[1]Hoja de pedidos'!$D1075&gt;0,'[1]Hoja de pedidos'!D1075,"")</f>
        <v>TMEDFS0270001</v>
      </c>
      <c r="C1074" s="144" t="str">
        <f>IF('[1]Hoja de pedidos'!$D1075&gt;0,'[1]Hoja de pedidos'!E1075,"")</f>
        <v>FABRICA DE PRODUCTOS IMPERMEABILIZANTES EDIL C.A.,</v>
      </c>
      <c r="D1074" s="144" t="str">
        <f>IF('[1]Hoja de pedidos'!$D1075&gt;0,'[1]Hoja de pedidos'!F1075,"")</f>
        <v>FILM TRANSPARENTE SILICONIZADO SIN IMPRESIÓN</v>
      </c>
      <c r="E1074" s="144" t="str">
        <f>IF('[1]Hoja de pedidos'!$D1075&gt;0,'[1]Hoja de pedidos'!G1075,"")</f>
        <v>MCL</v>
      </c>
      <c r="F1074" s="144" t="str">
        <f>IF('[1]Hoja de pedidos'!$D1075&gt;0,'[1]Hoja de pedidos'!H1075,"")</f>
        <v>LAMINACION</v>
      </c>
    </row>
    <row r="1075" spans="1:6" x14ac:dyDescent="0.25">
      <c r="A1075" s="144" t="str">
        <f>IF('[1]Hoja de pedidos'!$D1076&gt;0,'[1]Hoja de pedidos'!C1076,"")</f>
        <v>01-2640</v>
      </c>
      <c r="B1075" s="144" t="str">
        <f>IF('[1]Hoja de pedidos'!$D1076&gt;0,'[1]Hoja de pedidos'!D1076,"")</f>
        <v>TXMNAL048B002</v>
      </c>
      <c r="C1075" s="144" t="str">
        <f>IF('[1]Hoja de pedidos'!$D1076&gt;0,'[1]Hoja de pedidos'!E1076,"")</f>
        <v>MOLINOS NACIONALES C.A (MONACA)</v>
      </c>
      <c r="D1075" s="144" t="str">
        <f>IF('[1]Hoja de pedidos'!$D1076&gt;0,'[1]Hoja de pedidos'!F1076,"")</f>
        <v>LAMINACION IMPRESA AVENA LASSIE 400g</v>
      </c>
      <c r="E1075" s="144" t="str">
        <f>IF('[1]Hoja de pedidos'!$D1076&gt;0,'[1]Hoja de pedidos'!G1076,"")</f>
        <v>MCL</v>
      </c>
      <c r="F1075" s="144" t="str">
        <f>IF('[1]Hoja de pedidos'!$D1076&gt;0,'[1]Hoja de pedidos'!H1076,"")</f>
        <v>LAMINACION</v>
      </c>
    </row>
    <row r="1076" spans="1:6" x14ac:dyDescent="0.25">
      <c r="A1076" s="144" t="str">
        <f>IF('[1]Hoja de pedidos'!$D1077&gt;0,'[1]Hoja de pedidos'!C1077,"")</f>
        <v>32-006159</v>
      </c>
      <c r="B1076" s="144" t="str">
        <f>IF('[1]Hoja de pedidos'!$D1077&gt;0,'[1]Hoja de pedidos'!D1077,"")</f>
        <v>TMAHPF1090001</v>
      </c>
      <c r="C1076" s="144" t="str">
        <f>IF('[1]Hoja de pedidos'!$D1077&gt;0,'[1]Hoja de pedidos'!E1077,"")</f>
        <v>ALIMENTOS HEINZ, C.A.</v>
      </c>
      <c r="D1076" s="144" t="str">
        <f>IF('[1]Hoja de pedidos'!$D1077&gt;0,'[1]Hoja de pedidos'!F1077,"")</f>
        <v xml:space="preserve">PAPEL POLY FOIL (MORROTRIPLEX PARA FLAN Y HELADOS) </v>
      </c>
      <c r="E1076" s="144" t="str">
        <f>IF('[1]Hoja de pedidos'!$D1077&gt;0,'[1]Hoja de pedidos'!G1077,"")</f>
        <v>MCL</v>
      </c>
      <c r="F1076" s="144" t="str">
        <f>IF('[1]Hoja de pedidos'!$D1077&gt;0,'[1]Hoja de pedidos'!H1077,"")</f>
        <v>LAMINACION</v>
      </c>
    </row>
    <row r="1077" spans="1:6" x14ac:dyDescent="0.25">
      <c r="A1077" s="144" t="str">
        <f>IF('[1]Hoja de pedidos'!$D1078&gt;0,'[1]Hoja de pedidos'!C1078,"")</f>
        <v>01-2694</v>
      </c>
      <c r="B1077" s="144" t="str">
        <f>IF('[1]Hoja de pedidos'!$D1078&gt;0,'[1]Hoja de pedidos'!D1078,"")</f>
        <v>TXPCEP023B001</v>
      </c>
      <c r="C1077" s="144" t="str">
        <f>IF('[1]Hoja de pedidos'!$D1078&gt;0,'[1]Hoja de pedidos'!E1078,"")</f>
        <v xml:space="preserve">PEPSI-COLA VENEZUELA, C.A. </v>
      </c>
      <c r="D1077" s="144" t="str">
        <f>IF('[1]Hoja de pedidos'!$D1078&gt;0,'[1]Hoja de pedidos'!F1078,"")</f>
        <v>ETIQUETA IMPRESA  PEPSI FREE 1 L</v>
      </c>
      <c r="E1077" s="144" t="str">
        <f>IF('[1]Hoja de pedidos'!$D1078&gt;0,'[1]Hoja de pedidos'!G1078,"")</f>
        <v>CX</v>
      </c>
      <c r="F1077" s="144" t="str">
        <f>IF('[1]Hoja de pedidos'!$D1078&gt;0,'[1]Hoja de pedidos'!H1078,"")</f>
        <v>CORTE</v>
      </c>
    </row>
    <row r="1078" spans="1:6" x14ac:dyDescent="0.25">
      <c r="A1078" s="144" t="str">
        <f>IF('[1]Hoja de pedidos'!$D1079&gt;0,'[1]Hoja de pedidos'!C1079,"")</f>
        <v>01-2708</v>
      </c>
      <c r="B1078" s="144" t="str">
        <f>IF('[1]Hoja de pedidos'!$D1079&gt;0,'[1]Hoja de pedidos'!D1079,"")</f>
        <v>TXMSGB030A001</v>
      </c>
      <c r="C1078" s="144" t="str">
        <f>IF('[1]Hoja de pedidos'!$D1079&gt;0,'[1]Hoja de pedidos'!E1079,"")</f>
        <v>MULTINACIONAL DE SABORES C.A.</v>
      </c>
      <c r="D1078" s="144" t="str">
        <f>IF('[1]Hoja de pedidos'!$D1079&gt;0,'[1]Hoja de pedidos'!F1079,"")</f>
        <v>ETIQUETA IMPRESA REFRESCO  GLUP CHICLE BOMBA 2 L</v>
      </c>
      <c r="E1078" s="144" t="str">
        <f>IF('[1]Hoja de pedidos'!$D1079&gt;0,'[1]Hoja de pedidos'!G1079,"")</f>
        <v>CX</v>
      </c>
      <c r="F1078" s="144" t="str">
        <f>IF('[1]Hoja de pedidos'!$D1079&gt;0,'[1]Hoja de pedidos'!H1079,"")</f>
        <v>CORTE</v>
      </c>
    </row>
    <row r="1079" spans="1:6" x14ac:dyDescent="0.25">
      <c r="A1079" s="144" t="str">
        <f>IF('[1]Hoja de pedidos'!$D1080&gt;0,'[1]Hoja de pedidos'!C1080,"")</f>
        <v>01-2640</v>
      </c>
      <c r="B1079" s="144" t="str">
        <f>IF('[1]Hoja de pedidos'!$D1080&gt;0,'[1]Hoja de pedidos'!D1080,"")</f>
        <v>TXMNAL048B002</v>
      </c>
      <c r="C1079" s="144" t="str">
        <f>IF('[1]Hoja de pedidos'!$D1080&gt;0,'[1]Hoja de pedidos'!E1080,"")</f>
        <v>MOLINOS NACIONALES C.A (MONACA)</v>
      </c>
      <c r="D1079" s="144" t="str">
        <f>IF('[1]Hoja de pedidos'!$D1080&gt;0,'[1]Hoja de pedidos'!F1080,"")</f>
        <v>LAMINACION IMPRESA AVENA LASSIE 400g</v>
      </c>
      <c r="E1079" s="144" t="str">
        <f>IF('[1]Hoja de pedidos'!$D1080&gt;0,'[1]Hoja de pedidos'!G1080,"")</f>
        <v>MCL</v>
      </c>
      <c r="F1079" s="144" t="str">
        <f>IF('[1]Hoja de pedidos'!$D1080&gt;0,'[1]Hoja de pedidos'!H1080,"")</f>
        <v>LAMINACION</v>
      </c>
    </row>
    <row r="1080" spans="1:6" x14ac:dyDescent="0.25">
      <c r="A1080" s="144" t="str">
        <f>IF('[1]Hoja de pedidos'!$D1081&gt;0,'[1]Hoja de pedidos'!C1081,"")</f>
        <v>01-2710</v>
      </c>
      <c r="B1080" s="144" t="str">
        <f>IF('[1]Hoja de pedidos'!$D1081&gt;0,'[1]Hoja de pedidos'!D1081,"")</f>
        <v>TMAPAL1190010</v>
      </c>
      <c r="C1080" s="144" t="str">
        <f>IF('[1]Hoja de pedidos'!$D1081&gt;0,'[1]Hoja de pedidos'!E1081,"")</f>
        <v>ALIMENTOS POLAR COMERCIAL, C.A.</v>
      </c>
      <c r="D1080" s="144" t="str">
        <f>IF('[1]Hoja de pedidos'!$D1081&gt;0,'[1]Hoja de pedidos'!F1081,"")</f>
        <v>ALUMINIO LAMINADO SIN IMPRESIÓN</v>
      </c>
      <c r="E1080" s="144" t="str">
        <f>IF('[1]Hoja de pedidos'!$D1081&gt;0,'[1]Hoja de pedidos'!G1081,"")</f>
        <v>MCL</v>
      </c>
      <c r="F1080" s="144" t="str">
        <f>IF('[1]Hoja de pedidos'!$D1081&gt;0,'[1]Hoja de pedidos'!H1081,"")</f>
        <v>LAMINACION</v>
      </c>
    </row>
    <row r="1081" spans="1:6" x14ac:dyDescent="0.25">
      <c r="A1081" s="144" t="str">
        <f>IF('[1]Hoja de pedidos'!$D1082&gt;0,'[1]Hoja de pedidos'!C1082,"")</f>
        <v>01-2715</v>
      </c>
      <c r="B1081" s="144" t="str">
        <f>IF('[1]Hoja de pedidos'!$D1082&gt;0,'[1]Hoja de pedidos'!D1082,"")</f>
        <v>TXACBC040A001</v>
      </c>
      <c r="C1081" s="144" t="str">
        <f>IF('[1]Hoja de pedidos'!$D1082&gt;0,'[1]Hoja de pedidos'!E1082,"")</f>
        <v>ALIMENTOS CHUCHES, C. A.</v>
      </c>
      <c r="D1081" s="144" t="str">
        <f>IF('[1]Hoja de pedidos'!$D1082&gt;0,'[1]Hoja de pedidos'!F1082,"")</f>
        <v>LAMINACION IMPRESA BOLICHEESE 85 g</v>
      </c>
      <c r="E1081" s="144" t="str">
        <f>IF('[1]Hoja de pedidos'!$D1082&gt;0,'[1]Hoja de pedidos'!G1082,"")</f>
        <v>CX</v>
      </c>
      <c r="F1081" s="144" t="str">
        <f>IF('[1]Hoja de pedidos'!$D1082&gt;0,'[1]Hoja de pedidos'!H1082,"")</f>
        <v>LAMINACION</v>
      </c>
    </row>
    <row r="1082" spans="1:6" x14ac:dyDescent="0.25">
      <c r="A1082" s="144" t="str">
        <f>IF('[1]Hoja de pedidos'!$D1083&gt;0,'[1]Hoja de pedidos'!C1083,"")</f>
        <v>01-2732</v>
      </c>
      <c r="B1082" s="144" t="str">
        <f>IF('[1]Hoja de pedidos'!$D1083&gt;0,'[1]Hoja de pedidos'!D1083,"")</f>
        <v>TXPAPS040B001</v>
      </c>
      <c r="C1082" s="144" t="str">
        <f>IF('[1]Hoja de pedidos'!$D1083&gt;0,'[1]Hoja de pedidos'!E1083,"")</f>
        <v>PEPSICO ALIMENTOS, S.C.A.</v>
      </c>
      <c r="D1082" s="144" t="str">
        <f>IF('[1]Hoja de pedidos'!$D1083&gt;0,'[1]Hoja de pedidos'!F1083,"")</f>
        <v>LAMINACIÓN IMPRESA PEPITO ORIGINAL (SIN VITAMINA) 80g</v>
      </c>
      <c r="E1082" s="144" t="str">
        <f>IF('[1]Hoja de pedidos'!$D1083&gt;0,'[1]Hoja de pedidos'!G1083,"")</f>
        <v>CX</v>
      </c>
      <c r="F1082" s="144" t="str">
        <f>IF('[1]Hoja de pedidos'!$D1083&gt;0,'[1]Hoja de pedidos'!H1083,"")</f>
        <v>LAMINACION</v>
      </c>
    </row>
    <row r="1083" spans="1:6" x14ac:dyDescent="0.25">
      <c r="A1083" s="144" t="str">
        <f>IF('[1]Hoja de pedidos'!$D1084&gt;0,'[1]Hoja de pedidos'!C1084,"")</f>
        <v>01-2731</v>
      </c>
      <c r="B1083" s="144" t="str">
        <f>IF('[1]Hoja de pedidos'!$D1084&gt;0,'[1]Hoja de pedidos'!D1084,"")</f>
        <v>TXPAPS031A001</v>
      </c>
      <c r="C1083" s="144" t="str">
        <f>IF('[1]Hoja de pedidos'!$D1084&gt;0,'[1]Hoja de pedidos'!E1084,"")</f>
        <v>PEPSICO ALIMENTOS, S.C.A.</v>
      </c>
      <c r="D1083" s="144" t="str">
        <f>IF('[1]Hoja de pedidos'!$D1084&gt;0,'[1]Hoja de pedidos'!F1084,"")</f>
        <v>LAMINACIÓN IMPRESA PEPITO ORIGINAL (SIN VITAMINA) 25g</v>
      </c>
      <c r="E1083" s="144" t="str">
        <f>IF('[1]Hoja de pedidos'!$D1084&gt;0,'[1]Hoja de pedidos'!G1084,"")</f>
        <v>CX</v>
      </c>
      <c r="F1083" s="144" t="str">
        <f>IF('[1]Hoja de pedidos'!$D1084&gt;0,'[1]Hoja de pedidos'!H1084,"")</f>
        <v>LAMINACION</v>
      </c>
    </row>
    <row r="1084" spans="1:6" x14ac:dyDescent="0.25">
      <c r="A1084" s="144" t="str">
        <f>IF('[1]Hoja de pedidos'!$D1085&gt;0,'[1]Hoja de pedidos'!C1085,"")</f>
        <v>01-2737</v>
      </c>
      <c r="B1084" s="144" t="str">
        <f>IF('[1]Hoja de pedidos'!$D1085&gt;0,'[1]Hoja de pedidos'!D1085,"")</f>
        <v>TMSVLM0940001</v>
      </c>
      <c r="C1084" s="144" t="str">
        <f>IF('[1]Hoja de pedidos'!$D1085&gt;0,'[1]Hoja de pedidos'!E1085,"")</f>
        <v>SONOCO VENEZOLANA, C.A.</v>
      </c>
      <c r="D1084" s="144" t="str">
        <f>IF('[1]Hoja de pedidos'!$D1085&gt;0,'[1]Hoja de pedidos'!F1085,"")</f>
        <v>LAMINACION LINER RM 511 SIN IMPRESIÓN</v>
      </c>
      <c r="E1084" s="144" t="str">
        <f>IF('[1]Hoja de pedidos'!$D1085&gt;0,'[1]Hoja de pedidos'!G1085,"")</f>
        <v>MCL</v>
      </c>
      <c r="F1084" s="144" t="str">
        <f>IF('[1]Hoja de pedidos'!$D1085&gt;0,'[1]Hoja de pedidos'!H1085,"")</f>
        <v>LAMINACION</v>
      </c>
    </row>
    <row r="1085" spans="1:6" x14ac:dyDescent="0.25">
      <c r="A1085" s="144" t="str">
        <f>IF('[1]Hoja de pedidos'!$D1086&gt;0,'[1]Hoja de pedidos'!C1086,"")</f>
        <v>32-006198</v>
      </c>
      <c r="B1085" s="144" t="str">
        <f>IF('[1]Hoja de pedidos'!$D1086&gt;0,'[1]Hoja de pedidos'!D1086,"")</f>
        <v xml:space="preserve">TMTCPA052A001   </v>
      </c>
      <c r="C1085" s="144" t="str">
        <f>IF('[1]Hoja de pedidos'!$D1086&gt;0,'[1]Hoja de pedidos'!E1086,"")</f>
        <v>INVERSIONES TORREFACCION DEL CAFÉ, C.A</v>
      </c>
      <c r="D1085" s="144" t="str">
        <f>IF('[1]Hoja de pedidos'!$D1086&gt;0,'[1]Hoja de pedidos'!F1086,"")</f>
        <v>POLYPOUCH IMPRESO DELLANONNA-COFFEE BREAK- AMANECER 4g</v>
      </c>
      <c r="E1085" s="144" t="str">
        <f>IF('[1]Hoja de pedidos'!$D1086&gt;0,'[1]Hoja de pedidos'!G1086,"")</f>
        <v>MCL</v>
      </c>
      <c r="F1085" s="144" t="str">
        <f>IF('[1]Hoja de pedidos'!$D1086&gt;0,'[1]Hoja de pedidos'!H1086,"")</f>
        <v>LAMINACION</v>
      </c>
    </row>
    <row r="1086" spans="1:6" x14ac:dyDescent="0.25">
      <c r="A1086" s="144" t="str">
        <f>IF('[1]Hoja de pedidos'!$D1087&gt;0,'[1]Hoja de pedidos'!C1087,"")</f>
        <v>01-2641</v>
      </c>
      <c r="B1086" s="144" t="str">
        <f>IF('[1]Hoja de pedidos'!$D1087&gt;0,'[1]Hoja de pedidos'!D1087,"")</f>
        <v>TXMNAL048B001</v>
      </c>
      <c r="C1086" s="144" t="str">
        <f>IF('[1]Hoja de pedidos'!$D1087&gt;0,'[1]Hoja de pedidos'!E1087,"")</f>
        <v>MOLINOS NACIONALES C.A (MONACA)</v>
      </c>
      <c r="D1086" s="144" t="str">
        <f>IF('[1]Hoja de pedidos'!$D1087&gt;0,'[1]Hoja de pedidos'!F1087,"")</f>
        <v>LAMINACION IMPRESA AVENA LASSIE 800 g</v>
      </c>
      <c r="E1086" s="144" t="str">
        <f>IF('[1]Hoja de pedidos'!$D1087&gt;0,'[1]Hoja de pedidos'!G1087,"")</f>
        <v>CX</v>
      </c>
      <c r="F1086" s="144" t="str">
        <f>IF('[1]Hoja de pedidos'!$D1087&gt;0,'[1]Hoja de pedidos'!H1087,"")</f>
        <v>LAMINACION</v>
      </c>
    </row>
    <row r="1087" spans="1:6" x14ac:dyDescent="0.25">
      <c r="A1087" s="144" t="str">
        <f>IF('[1]Hoja de pedidos'!$D1088&gt;0,'[1]Hoja de pedidos'!C1088,"")</f>
        <v>01-2733</v>
      </c>
      <c r="B1087" s="144" t="str">
        <f>IF('[1]Hoja de pedidos'!$D1088&gt;0,'[1]Hoja de pedidos'!D1088,"")</f>
        <v xml:space="preserve">TXPAPS049A001  </v>
      </c>
      <c r="C1087" s="144" t="str">
        <f>IF('[1]Hoja de pedidos'!$D1088&gt;0,'[1]Hoja de pedidos'!E1088,"")</f>
        <v>PEPSICO ALIMENTOS, S.C.A.</v>
      </c>
      <c r="D1087" s="144" t="str">
        <f>IF('[1]Hoja de pedidos'!$D1088&gt;0,'[1]Hoja de pedidos'!F1088,"")</f>
        <v>LAMINACIÓN IMPRESA  PEPITO ORIGINAL XXL (SIN VITAMINA) 180g</v>
      </c>
      <c r="E1087" s="144" t="str">
        <f>IF('[1]Hoja de pedidos'!$D1088&gt;0,'[1]Hoja de pedidos'!G1088,"")</f>
        <v>CX</v>
      </c>
      <c r="F1087" s="144" t="str">
        <f>IF('[1]Hoja de pedidos'!$D1088&gt;0,'[1]Hoja de pedidos'!H1088,"")</f>
        <v>LAMINACION</v>
      </c>
    </row>
    <row r="1088" spans="1:6" x14ac:dyDescent="0.25">
      <c r="A1088" s="144" t="str">
        <f>IF('[1]Hoja de pedidos'!$D1089&gt;0,'[1]Hoja de pedidos'!C1089,"")</f>
        <v>01-2730</v>
      </c>
      <c r="B1088" s="144" t="str">
        <f>IF('[1]Hoja de pedidos'!$D1089&gt;0,'[1]Hoja de pedidos'!D1089,"")</f>
        <v xml:space="preserve">TXPADQ045B002 </v>
      </c>
      <c r="C1088" s="144" t="str">
        <f>IF('[1]Hoja de pedidos'!$D1089&gt;0,'[1]Hoja de pedidos'!E1089,"")</f>
        <v>PEPSICO ALIMENTOS, S.C.A.</v>
      </c>
      <c r="D1088" s="144" t="str">
        <f>IF('[1]Hoja de pedidos'!$D1089&gt;0,'[1]Hoja de pedidos'!F1089,"")</f>
        <v xml:space="preserve">LAMINACIÓN IMPRESA DORITOS MEGA QUESO XXL 420 g  </v>
      </c>
      <c r="E1088" s="144" t="str">
        <f>IF('[1]Hoja de pedidos'!$D1089&gt;0,'[1]Hoja de pedidos'!G1089,"")</f>
        <v>CX</v>
      </c>
      <c r="F1088" s="144" t="str">
        <f>IF('[1]Hoja de pedidos'!$D1089&gt;0,'[1]Hoja de pedidos'!H1089,"")</f>
        <v>LAMINACION</v>
      </c>
    </row>
    <row r="1089" spans="1:6" x14ac:dyDescent="0.25">
      <c r="A1089" s="144" t="str">
        <f>IF('[1]Hoja de pedidos'!$D1090&gt;0,'[1]Hoja de pedidos'!C1090,"")</f>
        <v>01-2731</v>
      </c>
      <c r="B1089" s="144" t="str">
        <f>IF('[1]Hoja de pedidos'!$D1090&gt;0,'[1]Hoja de pedidos'!D1090,"")</f>
        <v>TXPAPS031A001</v>
      </c>
      <c r="C1089" s="144" t="str">
        <f>IF('[1]Hoja de pedidos'!$D1090&gt;0,'[1]Hoja de pedidos'!E1090,"")</f>
        <v>PEPSICO ALIMENTOS, S.C.A.</v>
      </c>
      <c r="D1089" s="144" t="str">
        <f>IF('[1]Hoja de pedidos'!$D1090&gt;0,'[1]Hoja de pedidos'!F1090,"")</f>
        <v>LAMINACIÓN IMPRESA PEPITO ORIGINAL (SIN VITAMINA) 25g</v>
      </c>
      <c r="E1089" s="144" t="str">
        <f>IF('[1]Hoja de pedidos'!$D1090&gt;0,'[1]Hoja de pedidos'!G1090,"")</f>
        <v>CX</v>
      </c>
      <c r="F1089" s="144" t="str">
        <f>IF('[1]Hoja de pedidos'!$D1090&gt;0,'[1]Hoja de pedidos'!H1090,"")</f>
        <v>LAMINACION</v>
      </c>
    </row>
    <row r="1090" spans="1:6" x14ac:dyDescent="0.25">
      <c r="A1090" s="144" t="str">
        <f>IF('[1]Hoja de pedidos'!$D1091&gt;0,'[1]Hoja de pedidos'!C1091,"")</f>
        <v>32-006195</v>
      </c>
      <c r="B1090" s="144" t="str">
        <f>IF('[1]Hoja de pedidos'!$D1091&gt;0,'[1]Hoja de pedidos'!D1091,"")</f>
        <v>TXABCA065A002</v>
      </c>
      <c r="C1090" s="144" t="str">
        <f>IF('[1]Hoja de pedidos'!$D1091&gt;0,'[1]Hoja de pedidos'!E1091,"")</f>
        <v>ALIMENTOS BOTALON, C.A.</v>
      </c>
      <c r="D1090" s="144" t="str">
        <f>IF('[1]Hoja de pedidos'!$D1091&gt;0,'[1]Hoja de pedidos'!F1091,"")</f>
        <v xml:space="preserve"> LAMINACION IMPRESA CAFÉ MOLIDO GOURMET  ARAUCA 200 g</v>
      </c>
      <c r="E1090" s="144" t="str">
        <f>IF('[1]Hoja de pedidos'!$D1091&gt;0,'[1]Hoja de pedidos'!G1091,"")</f>
        <v>CX</v>
      </c>
      <c r="F1090" s="144" t="str">
        <f>IF('[1]Hoja de pedidos'!$D1091&gt;0,'[1]Hoja de pedidos'!H1091,"")</f>
        <v>LAMINACION</v>
      </c>
    </row>
    <row r="1091" spans="1:6" x14ac:dyDescent="0.25">
      <c r="A1091" s="144" t="str">
        <f>IF('[1]Hoja de pedidos'!$D1092&gt;0,'[1]Hoja de pedidos'!C1092,"")</f>
        <v>01-2698</v>
      </c>
      <c r="B1091" s="144" t="str">
        <f>IF('[1]Hoja de pedidos'!$D1092&gt;0,'[1]Hoja de pedidos'!D1092,"")</f>
        <v>TXPARQ045A001</v>
      </c>
      <c r="C1091" s="144" t="str">
        <f>IF('[1]Hoja de pedidos'!$D1092&gt;0,'[1]Hoja de pedidos'!E1092,"")</f>
        <v>PEPSICO ALIMENTOS, S.C.A.</v>
      </c>
      <c r="D1091" s="144" t="str">
        <f>IF('[1]Hoja de pedidos'!$D1092&gt;0,'[1]Hoja de pedidos'!F1092,"")</f>
        <v>LAMINACION IMPRESA RUFFLES QUESO 300g</v>
      </c>
      <c r="E1091" s="144" t="str">
        <f>IF('[1]Hoja de pedidos'!$D1092&gt;0,'[1]Hoja de pedidos'!G1092,"")</f>
        <v>CX</v>
      </c>
      <c r="F1091" s="144" t="str">
        <f>IF('[1]Hoja de pedidos'!$D1092&gt;0,'[1]Hoja de pedidos'!H1092,"")</f>
        <v>LAMINACION</v>
      </c>
    </row>
    <row r="1092" spans="1:6" x14ac:dyDescent="0.25">
      <c r="A1092" s="144" t="str">
        <f>IF('[1]Hoja de pedidos'!$D1093&gt;0,'[1]Hoja de pedidos'!C1093,"")</f>
        <v>01-2743</v>
      </c>
      <c r="B1092" s="144" t="str">
        <f>IF('[1]Hoja de pedidos'!$D1093&gt;0,'[1]Hoja de pedidos'!D1093,"")</f>
        <v xml:space="preserve"> TMEDFB0270001</v>
      </c>
      <c r="C1092" s="144" t="str">
        <f>IF('[1]Hoja de pedidos'!$D1093&gt;0,'[1]Hoja de pedidos'!E1093,"")</f>
        <v>FABRICA DE PRODUCTOS IMPERMEABILIZANTES EDIL C.A.,</v>
      </c>
      <c r="D1092" s="144" t="str">
        <f>IF('[1]Hoja de pedidos'!$D1093&gt;0,'[1]Hoja de pedidos'!F1093,"")</f>
        <v xml:space="preserve">FILM SILICONIZADO SIN IMPRESION BLANCO                            </v>
      </c>
      <c r="E1092" s="144" t="str">
        <f>IF('[1]Hoja de pedidos'!$D1093&gt;0,'[1]Hoja de pedidos'!G1093,"")</f>
        <v>MCL</v>
      </c>
      <c r="F1092" s="144" t="str">
        <f>IF('[1]Hoja de pedidos'!$D1093&gt;0,'[1]Hoja de pedidos'!H1093,"")</f>
        <v>LAMINACION</v>
      </c>
    </row>
    <row r="1093" spans="1:6" x14ac:dyDescent="0.25">
      <c r="A1093" s="144" t="str">
        <f>IF('[1]Hoja de pedidos'!$D1094&gt;0,'[1]Hoja de pedidos'!C1094,"")</f>
        <v>01-2744</v>
      </c>
      <c r="B1093" s="144" t="str">
        <f>IF('[1]Hoja de pedidos'!$D1094&gt;0,'[1]Hoja de pedidos'!D1094,"")</f>
        <v xml:space="preserve"> TMEDFB0270001</v>
      </c>
      <c r="C1093" s="144" t="str">
        <f>IF('[1]Hoja de pedidos'!$D1094&gt;0,'[1]Hoja de pedidos'!E1094,"")</f>
        <v>FABRICA DE PRODUCTOS IMPERMEABILIZANTES EDIL C.A.,</v>
      </c>
      <c r="D1093" s="144" t="str">
        <f>IF('[1]Hoja de pedidos'!$D1094&gt;0,'[1]Hoja de pedidos'!F1094,"")</f>
        <v>FILM TRANSPARENTE SILICONIZADO SIN IMPRESIÓN</v>
      </c>
      <c r="E1093" s="144" t="str">
        <f>IF('[1]Hoja de pedidos'!$D1094&gt;0,'[1]Hoja de pedidos'!G1094,"")</f>
        <v>MCL</v>
      </c>
      <c r="F1093" s="144" t="str">
        <f>IF('[1]Hoja de pedidos'!$D1094&gt;0,'[1]Hoja de pedidos'!H1094,"")</f>
        <v>LAMINACION</v>
      </c>
    </row>
    <row r="1094" spans="1:6" x14ac:dyDescent="0.25">
      <c r="A1094" s="144" t="str">
        <f>IF('[1]Hoja de pedidos'!$D1095&gt;0,'[1]Hoja de pedidos'!C1095,"")</f>
        <v>21-0272</v>
      </c>
      <c r="B1094" s="144" t="str">
        <f>IF('[1]Hoja de pedidos'!$D1095&gt;0,'[1]Hoja de pedidos'!D1095,"")</f>
        <v>TXAMCK040B001</v>
      </c>
      <c r="C1094" s="144" t="str">
        <f>IF('[1]Hoja de pedidos'!$D1095&gt;0,'[1]Hoja de pedidos'!E1095,"")</f>
        <v>ALIMENTOS MUNCHY, C.A.</v>
      </c>
      <c r="D1094" s="144" t="str">
        <f>IF('[1]Hoja de pedidos'!$D1095&gt;0,'[1]Hoja de pedidos'!F1095,"")</f>
        <v>LAMINACION IMPRESA CHIS-KESITOS 145g</v>
      </c>
      <c r="E1094" s="144" t="str">
        <f>IF('[1]Hoja de pedidos'!$D1095&gt;0,'[1]Hoja de pedidos'!G1095,"")</f>
        <v>CX</v>
      </c>
      <c r="F1094" s="144" t="str">
        <f>IF('[1]Hoja de pedidos'!$D1095&gt;0,'[1]Hoja de pedidos'!H1095,"")</f>
        <v>LAMINACION</v>
      </c>
    </row>
    <row r="1095" spans="1:6" x14ac:dyDescent="0.25">
      <c r="A1095" s="144" t="str">
        <f>IF('[1]Hoja de pedidos'!$D1096&gt;0,'[1]Hoja de pedidos'!C1096,"")</f>
        <v>01-2724</v>
      </c>
      <c r="B1095" s="144" t="str">
        <f>IF('[1]Hoja de pedidos'!$D1096&gt;0,'[1]Hoja de pedidos'!D1096,"")</f>
        <v>TXPAPJ040B001</v>
      </c>
      <c r="C1095" s="144" t="str">
        <f>IF('[1]Hoja de pedidos'!$D1096&gt;0,'[1]Hoja de pedidos'!E1096,"")</f>
        <v>PEPSICO ALIMENTOS, S.C.A.</v>
      </c>
      <c r="D1095" s="144" t="str">
        <f>IF('[1]Hoja de pedidos'!$D1096&gt;0,'[1]Hoja de pedidos'!F1096,"")</f>
        <v>LAMINACION IMPRESA PEPITO JUMBO 65g</v>
      </c>
      <c r="E1095" s="144" t="str">
        <f>IF('[1]Hoja de pedidos'!$D1096&gt;0,'[1]Hoja de pedidos'!G1096,"")</f>
        <v>CX</v>
      </c>
      <c r="F1095" s="144" t="str">
        <f>IF('[1]Hoja de pedidos'!$D1096&gt;0,'[1]Hoja de pedidos'!H1096,"")</f>
        <v>LAMINACION</v>
      </c>
    </row>
    <row r="1096" spans="1:6" x14ac:dyDescent="0.25">
      <c r="A1096" s="144" t="str">
        <f>IF('[1]Hoja de pedidos'!$D1097&gt;0,'[1]Hoja de pedidos'!C1097,"")</f>
        <v>01-2723</v>
      </c>
      <c r="B1096" s="144" t="str">
        <f>IF('[1]Hoja de pedidos'!$D1097&gt;0,'[1]Hoja de pedidos'!D1097,"")</f>
        <v>TXPAPJ040A001</v>
      </c>
      <c r="C1096" s="144" t="str">
        <f>IF('[1]Hoja de pedidos'!$D1097&gt;0,'[1]Hoja de pedidos'!E1097,"")</f>
        <v>PEPSICO ALIMENTOS, S.C.A.</v>
      </c>
      <c r="D1096" s="144" t="str">
        <f>IF('[1]Hoja de pedidos'!$D1097&gt;0,'[1]Hoja de pedidos'!F1097,"")</f>
        <v>LAMINACION IMPRESA PEPITO JUMBO 18g</v>
      </c>
      <c r="E1096" s="144" t="str">
        <f>IF('[1]Hoja de pedidos'!$D1097&gt;0,'[1]Hoja de pedidos'!G1097,"")</f>
        <v>CX</v>
      </c>
      <c r="F1096" s="144" t="str">
        <f>IF('[1]Hoja de pedidos'!$D1097&gt;0,'[1]Hoja de pedidos'!H1097,"")</f>
        <v>LAMINACION</v>
      </c>
    </row>
    <row r="1097" spans="1:6" x14ac:dyDescent="0.25">
      <c r="A1097" s="144" t="str">
        <f>IF('[1]Hoja de pedidos'!$D1098&gt;0,'[1]Hoja de pedidos'!C1098,"")</f>
        <v>01-2738</v>
      </c>
      <c r="B1097" s="144" t="str">
        <f>IF('[1]Hoja de pedidos'!$D1098&gt;0,'[1]Hoja de pedidos'!D1098,"")</f>
        <v>TXPADQ040A001</v>
      </c>
      <c r="C1097" s="144" t="str">
        <f>IF('[1]Hoja de pedidos'!$D1098&gt;0,'[1]Hoja de pedidos'!E1098,"")</f>
        <v>PEPSICO ALIMENTOS, S.C.A.</v>
      </c>
      <c r="D1097" s="144" t="str">
        <f>IF('[1]Hoja de pedidos'!$D1098&gt;0,'[1]Hoja de pedidos'!F1098,"")</f>
        <v>LAMINACIÓN IMPRESA DORITOS MEGA QUESO 150g.</v>
      </c>
      <c r="E1097" s="144" t="str">
        <f>IF('[1]Hoja de pedidos'!$D1098&gt;0,'[1]Hoja de pedidos'!G1098,"")</f>
        <v>CX</v>
      </c>
      <c r="F1097" s="144" t="str">
        <f>IF('[1]Hoja de pedidos'!$D1098&gt;0,'[1]Hoja de pedidos'!H1098,"")</f>
        <v>LAMINACION</v>
      </c>
    </row>
    <row r="1098" spans="1:6" x14ac:dyDescent="0.25">
      <c r="A1098" s="144" t="str">
        <f>IF('[1]Hoja de pedidos'!$D1099&gt;0,'[1]Hoja de pedidos'!C1099,"")</f>
        <v>01-2517</v>
      </c>
      <c r="B1098" s="144" t="str">
        <f>IF('[1]Hoja de pedidos'!$D1099&gt;0,'[1]Hoja de pedidos'!D1099,"")</f>
        <v>TXPADQ045B002</v>
      </c>
      <c r="C1098" s="144" t="str">
        <f>IF('[1]Hoja de pedidos'!$D1099&gt;0,'[1]Hoja de pedidos'!E1099,"")</f>
        <v>PEPSICO ALIMENTOS, S.C.A.</v>
      </c>
      <c r="D1098" s="144" t="str">
        <f>IF('[1]Hoja de pedidos'!$D1099&gt;0,'[1]Hoja de pedidos'!F1099,"")</f>
        <v xml:space="preserve">LAMINACIÓN IMPRESA DORITOS MEGA QUESO XXL 420 g  </v>
      </c>
      <c r="E1098" s="144" t="str">
        <f>IF('[1]Hoja de pedidos'!$D1099&gt;0,'[1]Hoja de pedidos'!G1099,"")</f>
        <v>CX</v>
      </c>
      <c r="F1098" s="144" t="str">
        <f>IF('[1]Hoja de pedidos'!$D1099&gt;0,'[1]Hoja de pedidos'!H1099,"")</f>
        <v>LAMINACION</v>
      </c>
    </row>
    <row r="1099" spans="1:6" x14ac:dyDescent="0.25">
      <c r="A1099" s="144" t="str">
        <f>IF('[1]Hoja de pedidos'!$D1100&gt;0,'[1]Hoja de pedidos'!C1100,"")</f>
        <v>01-2712</v>
      </c>
      <c r="B1099" s="144" t="str">
        <f>IF('[1]Hoja de pedidos'!$D1100&gt;0,'[1]Hoja de pedidos'!D1100,"")</f>
        <v xml:space="preserve">TMPHSZ0230001   </v>
      </c>
      <c r="C1099" s="144" t="str">
        <f>IF('[1]Hoja de pedidos'!$D1100&gt;0,'[1]Hoja de pedidos'!E1100,"")</f>
        <v>PHARSANA DE VENEZUELA,C.A</v>
      </c>
      <c r="D1099" s="144" t="str">
        <f>IF('[1]Hoja de pedidos'!$D1100&gt;0,'[1]Hoja de pedidos'!F1100,"")</f>
        <v>BOPP FRONTAL  SECUREZZA SIN IMPRESIÓN</v>
      </c>
      <c r="E1099" s="144" t="str">
        <f>IF('[1]Hoja de pedidos'!$D1100&gt;0,'[1]Hoja de pedidos'!G1100,"")</f>
        <v>MCL</v>
      </c>
      <c r="F1099" s="144" t="str">
        <f>IF('[1]Hoja de pedidos'!$D1100&gt;0,'[1]Hoja de pedidos'!H1100,"")</f>
        <v>LAMINACION</v>
      </c>
    </row>
    <row r="1100" spans="1:6" x14ac:dyDescent="0.25">
      <c r="A1100" s="144" t="str">
        <f>IF('[1]Hoja de pedidos'!$D1101&gt;0,'[1]Hoja de pedidos'!C1101,"")</f>
        <v>01-2740</v>
      </c>
      <c r="B1100" s="144" t="str">
        <f>IF('[1]Hoja de pedidos'!$D1101&gt;0,'[1]Hoja de pedidos'!D1101,"")</f>
        <v>TMEIGP207A001</v>
      </c>
      <c r="C1100" s="144" t="str">
        <f>IF('[1]Hoja de pedidos'!$D1101&gt;0,'[1]Hoja de pedidos'!E1101,"")</f>
        <v>ENVASES INDUSTRIALES DEL CENTRO C.A.</v>
      </c>
      <c r="D1100" s="144" t="str">
        <f>IF('[1]Hoja de pedidos'!$D1101&gt;0,'[1]Hoja de pedidos'!F1101,"")</f>
        <v>LINNER MTP  IMPRESO GARANTIA DE PUREZA</v>
      </c>
      <c r="E1100" s="144" t="str">
        <f>IF('[1]Hoja de pedidos'!$D1101&gt;0,'[1]Hoja de pedidos'!G1101,"")</f>
        <v>MCL</v>
      </c>
      <c r="F1100" s="144" t="str">
        <f>IF('[1]Hoja de pedidos'!$D1101&gt;0,'[1]Hoja de pedidos'!H1101,"")</f>
        <v>CORTE</v>
      </c>
    </row>
    <row r="1101" spans="1:6" x14ac:dyDescent="0.25">
      <c r="A1101" s="144" t="str">
        <f>IF('[1]Hoja de pedidos'!$D1102&gt;0,'[1]Hoja de pedidos'!C1102,"")</f>
        <v>01-2728</v>
      </c>
      <c r="B1101" s="144" t="str">
        <f>IF('[1]Hoja de pedidos'!$D1102&gt;0,'[1]Hoja de pedidos'!D1102,"")</f>
        <v>TXPACT040A002</v>
      </c>
      <c r="C1101" s="144" t="str">
        <f>IF('[1]Hoja de pedidos'!$D1102&gt;0,'[1]Hoja de pedidos'!E1102,"")</f>
        <v>PEPSICO ALIMENTOS, S.C.A.</v>
      </c>
      <c r="D1101" s="144" t="str">
        <f>IF('[1]Hoja de pedidos'!$D1102&gt;0,'[1]Hoja de pedidos'!F1102,"")</f>
        <v>LAMINACION IMPRESA CHEESE TRIS 150g</v>
      </c>
      <c r="E1101" s="144" t="str">
        <f>IF('[1]Hoja de pedidos'!$D1102&gt;0,'[1]Hoja de pedidos'!G1102,"")</f>
        <v>CX</v>
      </c>
      <c r="F1101" s="144" t="str">
        <f>IF('[1]Hoja de pedidos'!$D1102&gt;0,'[1]Hoja de pedidos'!H1102,"")</f>
        <v>LAMINACION</v>
      </c>
    </row>
    <row r="1102" spans="1:6" x14ac:dyDescent="0.25">
      <c r="A1102" s="144" t="str">
        <f>IF('[1]Hoja de pedidos'!$D1103&gt;0,'[1]Hoja de pedidos'!C1103,"")</f>
        <v>01-2742</v>
      </c>
      <c r="B1102" s="144" t="str">
        <f>IF('[1]Hoja de pedidos'!$D1103&gt;0,'[1]Hoja de pedidos'!D1103,"")</f>
        <v>TMCPLU2400001</v>
      </c>
      <c r="C1102" s="144" t="str">
        <f>IF('[1]Hoja de pedidos'!$D1103&gt;0,'[1]Hoja de pedidos'!E1103,"")</f>
        <v>CORPORACION ORIENTAL DEL PLASTICO, C.A. (CORPLAST</v>
      </c>
      <c r="D1102" s="144" t="str">
        <f>IF('[1]Hoja de pedidos'!$D1103&gt;0,'[1]Hoja de pedidos'!F1103,"")</f>
        <v>LAMINACION LINER INDUCCION UNIVERSAL SIN IMPRESIÓN</v>
      </c>
      <c r="E1102" s="144" t="str">
        <f>IF('[1]Hoja de pedidos'!$D1103&gt;0,'[1]Hoja de pedidos'!G1103,"")</f>
        <v>MCL</v>
      </c>
      <c r="F1102" s="144" t="str">
        <f>IF('[1]Hoja de pedidos'!$D1103&gt;0,'[1]Hoja de pedidos'!H1103,"")</f>
        <v>CORTE</v>
      </c>
    </row>
    <row r="1103" spans="1:6" x14ac:dyDescent="0.25">
      <c r="A1103" s="144" t="str">
        <f>IF('[1]Hoja de pedidos'!$D1104&gt;0,'[1]Hoja de pedidos'!C1104,"")</f>
        <v>01-2705</v>
      </c>
      <c r="B1103" s="144" t="str">
        <f>IF('[1]Hoja de pedidos'!$D1104&gt;0,'[1]Hoja de pedidos'!D1104,"")</f>
        <v>TMTTGP199A001</v>
      </c>
      <c r="C1103" s="144" t="str">
        <f>IF('[1]Hoja de pedidos'!$D1104&gt;0,'[1]Hoja de pedidos'!E1104,"")</f>
        <v xml:space="preserve">INDUSTRIAS DE TAPAS TAIME, C.A </v>
      </c>
      <c r="D1103" s="144" t="str">
        <f>IF('[1]Hoja de pedidos'!$D1104&gt;0,'[1]Hoja de pedidos'!F1104,"")</f>
        <v>LINNER MTP  IMPRESO GARANTIA DE PUREZA</v>
      </c>
      <c r="E1103" s="144" t="str">
        <f>IF('[1]Hoja de pedidos'!$D1104&gt;0,'[1]Hoja de pedidos'!G1104,"")</f>
        <v>MCL</v>
      </c>
      <c r="F1103" s="144" t="str">
        <f>IF('[1]Hoja de pedidos'!$D1104&gt;0,'[1]Hoja de pedidos'!H1104,"")</f>
        <v>LAMINACION</v>
      </c>
    </row>
    <row r="1104" spans="1:6" x14ac:dyDescent="0.25">
      <c r="A1104" s="144" t="str">
        <f>IF('[1]Hoja de pedidos'!$D1105&gt;0,'[1]Hoja de pedidos'!C1105,"")</f>
        <v>01-2729</v>
      </c>
      <c r="B1104" s="144" t="str">
        <f>IF('[1]Hoja de pedidos'!$D1105&gt;0,'[1]Hoja de pedidos'!D1105,"")</f>
        <v>TXPACT040B002</v>
      </c>
      <c r="C1104" s="144" t="str">
        <f>IF('[1]Hoja de pedidos'!$D1105&gt;0,'[1]Hoja de pedidos'!E1105,"")</f>
        <v>PEPSICO ALIMENTOS, S.C.A.</v>
      </c>
      <c r="D1104" s="144" t="str">
        <f>IF('[1]Hoja de pedidos'!$D1105&gt;0,'[1]Hoja de pedidos'!F1105,"")</f>
        <v>LAMINACION IMPRESA CHEESE TRIS 54g</v>
      </c>
      <c r="E1104" s="144" t="str">
        <f>IF('[1]Hoja de pedidos'!$D1105&gt;0,'[1]Hoja de pedidos'!G1105,"")</f>
        <v>CX</v>
      </c>
      <c r="F1104" s="144" t="str">
        <f>IF('[1]Hoja de pedidos'!$D1105&gt;0,'[1]Hoja de pedidos'!H1105,"")</f>
        <v>LAMINACION</v>
      </c>
    </row>
    <row r="1105" spans="1:6" x14ac:dyDescent="0.25">
      <c r="A1105" s="144" t="str">
        <f>IF('[1]Hoja de pedidos'!$D1106&gt;0,'[1]Hoja de pedidos'!C1106,"")</f>
        <v>01-2714</v>
      </c>
      <c r="B1105" s="144" t="str">
        <f>IF('[1]Hoja de pedidos'!$D1106&gt;0,'[1]Hoja de pedidos'!D1106,"")</f>
        <v>TMVRAV0600001</v>
      </c>
      <c r="C1105" s="144" t="str">
        <f>IF('[1]Hoja de pedidos'!$D1106&gt;0,'[1]Hoja de pedidos'!E1106,"")</f>
        <v>INDUSTRIAS VALLE REAL C.A.</v>
      </c>
      <c r="D1105" s="144" t="str">
        <f>IF('[1]Hoja de pedidos'!$D1106&gt;0,'[1]Hoja de pedidos'!F1106,"")</f>
        <v>POLYPOUCH SIN IMPRESIÓN</v>
      </c>
      <c r="E1105" s="144" t="str">
        <f>IF('[1]Hoja de pedidos'!$D1106&gt;0,'[1]Hoja de pedidos'!G1106,"")</f>
        <v>MCL</v>
      </c>
      <c r="F1105" s="144" t="str">
        <f>IF('[1]Hoja de pedidos'!$D1106&gt;0,'[1]Hoja de pedidos'!H1106,"")</f>
        <v>CORTE</v>
      </c>
    </row>
    <row r="1106" spans="1:6" x14ac:dyDescent="0.25">
      <c r="A1106" s="144" t="str">
        <f>IF('[1]Hoja de pedidos'!$D1107&gt;0,'[1]Hoja de pedidos'!C1107,"")</f>
        <v>01-2725</v>
      </c>
      <c r="B1106" s="144" t="str">
        <f>IF('[1]Hoja de pedidos'!$D1107&gt;0,'[1]Hoja de pedidos'!D1107,"")</f>
        <v>TXPARF040A001</v>
      </c>
      <c r="C1106" s="144" t="str">
        <f>IF('[1]Hoja de pedidos'!$D1107&gt;0,'[1]Hoja de pedidos'!E1107,"")</f>
        <v>PEPSICO ALIMENTOS, S.C.A.</v>
      </c>
      <c r="D1106" s="144" t="str">
        <f>IF('[1]Hoja de pedidos'!$D1107&gt;0,'[1]Hoja de pedidos'!F1107,"")</f>
        <v>LAMINACION IMPRESA RUFFLES QUESO 36g</v>
      </c>
      <c r="E1106" s="144" t="str">
        <f>IF('[1]Hoja de pedidos'!$D1107&gt;0,'[1]Hoja de pedidos'!G1107,"")</f>
        <v>CX</v>
      </c>
      <c r="F1106" s="144" t="str">
        <f>IF('[1]Hoja de pedidos'!$D1107&gt;0,'[1]Hoja de pedidos'!H1107,"")</f>
        <v>LAMINACION</v>
      </c>
    </row>
    <row r="1107" spans="1:6" x14ac:dyDescent="0.25">
      <c r="A1107" s="144" t="str">
        <f>IF('[1]Hoja de pedidos'!$D1108&gt;0,'[1]Hoja de pedidos'!C1108,"")</f>
        <v>01-2733</v>
      </c>
      <c r="B1107" s="144" t="str">
        <f>IF('[1]Hoja de pedidos'!$D1108&gt;0,'[1]Hoja de pedidos'!D1108,"")</f>
        <v>TXPAPS049A001</v>
      </c>
      <c r="C1107" s="144" t="str">
        <f>IF('[1]Hoja de pedidos'!$D1108&gt;0,'[1]Hoja de pedidos'!E1108,"")</f>
        <v>PEPSICO ALIMENTOS, S.C.A.</v>
      </c>
      <c r="D1107" s="144" t="str">
        <f>IF('[1]Hoja de pedidos'!$D1108&gt;0,'[1]Hoja de pedidos'!F1108,"")</f>
        <v>LAMINACION IMPRESA PEPITO ORIGINAL XXL (SIN VATAMINA)180g</v>
      </c>
      <c r="E1107" s="144" t="str">
        <f>IF('[1]Hoja de pedidos'!$D1108&gt;0,'[1]Hoja de pedidos'!G1108,"")</f>
        <v>CX</v>
      </c>
      <c r="F1107" s="144" t="str">
        <f>IF('[1]Hoja de pedidos'!$D1108&gt;0,'[1]Hoja de pedidos'!H1108,"")</f>
        <v>LAMINACION</v>
      </c>
    </row>
    <row r="1108" spans="1:6" x14ac:dyDescent="0.25">
      <c r="A1108" s="144" t="str">
        <f>IF('[1]Hoja de pedidos'!$D1109&gt;0,'[1]Hoja de pedidos'!C1109,"")</f>
        <v>32-006199</v>
      </c>
      <c r="B1108" s="144" t="str">
        <f>IF('[1]Hoja de pedidos'!$D1109&gt;0,'[1]Hoja de pedidos'!D1109,"")</f>
        <v>TMARMZ076B001</v>
      </c>
      <c r="C1108" s="144" t="str">
        <f>IF('[1]Hoja de pedidos'!$D1109&gt;0,'[1]Hoja de pedidos'!E1109,"")</f>
        <v>ALFONZO RIVAS &amp; CIA, C.A.</v>
      </c>
      <c r="D1108" s="144" t="str">
        <f>IF('[1]Hoja de pedidos'!$D1109&gt;0,'[1]Hoja de pedidos'!F1109,"")</f>
        <v>LAMINACION IMPRESA MAIZINA 120 g</v>
      </c>
      <c r="E1108" s="144" t="str">
        <f>IF('[1]Hoja de pedidos'!$D1109&gt;0,'[1]Hoja de pedidos'!G1109,"")</f>
        <v>MCL</v>
      </c>
      <c r="F1108" s="144" t="str">
        <f>IF('[1]Hoja de pedidos'!$D1109&gt;0,'[1]Hoja de pedidos'!H1109,"")</f>
        <v>LAMINACION</v>
      </c>
    </row>
    <row r="1109" spans="1:6" x14ac:dyDescent="0.25">
      <c r="A1109" s="144" t="str">
        <f>IF('[1]Hoja de pedidos'!$D1110&gt;0,'[1]Hoja de pedidos'!C1110,"")</f>
        <v>21-0290</v>
      </c>
      <c r="B1109" s="144" t="str">
        <f>IF('[1]Hoja de pedidos'!$D1110&gt;0,'[1]Hoja de pedidos'!D1110,"")</f>
        <v>TXINMC045A001</v>
      </c>
      <c r="C1109" s="144" t="str">
        <f>IF('[1]Hoja de pedidos'!$D1110&gt;0,'[1]Hoja de pedidos'!E1110,"")</f>
        <v>INDUSTRIAS INTEGRADAS DE ALIMENTOS  INALSA,S.A</v>
      </c>
      <c r="D1109" s="144" t="str">
        <f>IF('[1]Hoja de pedidos'!$D1110&gt;0,'[1]Hoja de pedidos'!F1110,"")</f>
        <v>LAMINACION IMPRESA MARIA CALEDONIA 140g</v>
      </c>
      <c r="E1109" s="144" t="str">
        <f>IF('[1]Hoja de pedidos'!$D1110&gt;0,'[1]Hoja de pedidos'!G1110,"")</f>
        <v>CX</v>
      </c>
      <c r="F1109" s="144" t="str">
        <f>IF('[1]Hoja de pedidos'!$D1110&gt;0,'[1]Hoja de pedidos'!H1110,"")</f>
        <v>LAMINACION</v>
      </c>
    </row>
    <row r="1110" spans="1:6" x14ac:dyDescent="0.25">
      <c r="A1110" s="144" t="str">
        <f>IF('[1]Hoja de pedidos'!$D1111&gt;0,'[1]Hoja de pedidos'!C1111,"")</f>
        <v>01-2642</v>
      </c>
      <c r="B1110" s="144" t="str">
        <f>IF('[1]Hoja de pedidos'!$D1111&gt;0,'[1]Hoja de pedidos'!D1111,"")</f>
        <v>TXMNHJ054B001</v>
      </c>
      <c r="C1110" s="144" t="str">
        <f>IF('[1]Hoja de pedidos'!$D1111&gt;0,'[1]Hoja de pedidos'!E1111,"")</f>
        <v>MOLINOS NACIONALES C.A (MONACA)</v>
      </c>
      <c r="D1110" s="144" t="str">
        <f>IF('[1]Hoja de pedidos'!$D1111&gt;0,'[1]Hoja de pedidos'!F1111,"")</f>
        <v>LAMINACION IMPRESA HARINA JUANA BRICK 1 kg</v>
      </c>
      <c r="E1110" s="144" t="str">
        <f>IF('[1]Hoja de pedidos'!$D1111&gt;0,'[1]Hoja de pedidos'!G1111,"")</f>
        <v>CX</v>
      </c>
      <c r="F1110" s="144" t="str">
        <f>IF('[1]Hoja de pedidos'!$D1111&gt;0,'[1]Hoja de pedidos'!H1111,"")</f>
        <v>LAMINACION</v>
      </c>
    </row>
    <row r="1111" spans="1:6" x14ac:dyDescent="0.25">
      <c r="A1111" s="144" t="str">
        <f>IF('[1]Hoja de pedidos'!$D1112&gt;0,'[1]Hoja de pedidos'!C1112,"")</f>
        <v>32-006200</v>
      </c>
      <c r="B1111" s="144" t="str">
        <f>IF('[1]Hoja de pedidos'!$D1112&gt;0,'[1]Hoja de pedidos'!D1112,"")</f>
        <v>TMFFLU2400001</v>
      </c>
      <c r="C1111" s="144" t="str">
        <f>IF('[1]Hoja de pedidos'!$D1112&gt;0,'[1]Hoja de pedidos'!E1112,"")</f>
        <v>FABRICA FESTA S.A.</v>
      </c>
      <c r="D1111" s="144" t="str">
        <f>IF('[1]Hoja de pedidos'!$D1112&gt;0,'[1]Hoja de pedidos'!F1112,"")</f>
        <v>LAMINACION LINER INDUCCION UNIVERSAL SIN IMPRESIÓN</v>
      </c>
      <c r="E1111" s="144" t="str">
        <f>IF('[1]Hoja de pedidos'!$D1112&gt;0,'[1]Hoja de pedidos'!G1112,"")</f>
        <v>MCL</v>
      </c>
      <c r="F1111" s="144" t="str">
        <f>IF('[1]Hoja de pedidos'!$D1112&gt;0,'[1]Hoja de pedidos'!H1112,"")</f>
        <v>CORTE</v>
      </c>
    </row>
    <row r="1112" spans="1:6" x14ac:dyDescent="0.25">
      <c r="A1112" s="144" t="str">
        <f>IF('[1]Hoja de pedidos'!$D1113&gt;0,'[1]Hoja de pedidos'!C1113,"")</f>
        <v>01-2641</v>
      </c>
      <c r="B1112" s="144" t="str">
        <f>IF('[1]Hoja de pedidos'!$D1113&gt;0,'[1]Hoja de pedidos'!D1113,"")</f>
        <v>TXMNHJ054B001</v>
      </c>
      <c r="C1112" s="144" t="str">
        <f>IF('[1]Hoja de pedidos'!$D1113&gt;0,'[1]Hoja de pedidos'!E1113,"")</f>
        <v>MOLINOS NACIONALES C.A (MONACA)</v>
      </c>
      <c r="D1112" s="144" t="str">
        <f>IF('[1]Hoja de pedidos'!$D1113&gt;0,'[1]Hoja de pedidos'!F1113,"")</f>
        <v>LAMINACION IMPRESA HARINA JUANA BRICK 1 kg</v>
      </c>
      <c r="E1112" s="144" t="str">
        <f>IF('[1]Hoja de pedidos'!$D1113&gt;0,'[1]Hoja de pedidos'!G1113,"")</f>
        <v>CX</v>
      </c>
      <c r="F1112" s="144" t="str">
        <f>IF('[1]Hoja de pedidos'!$D1113&gt;0,'[1]Hoja de pedidos'!H1113,"")</f>
        <v>LAMINACION</v>
      </c>
    </row>
    <row r="1113" spans="1:6" x14ac:dyDescent="0.25">
      <c r="A1113" s="144" t="str">
        <f>IF('[1]Hoja de pedidos'!$D1114&gt;0,'[1]Hoja de pedidos'!C1114,"")</f>
        <v>01-2752</v>
      </c>
      <c r="B1113" s="144" t="str">
        <f>IF('[1]Hoja de pedidos'!$D1114&gt;0,'[1]Hoja de pedidos'!D1114,"")</f>
        <v>TMSCFD106A003</v>
      </c>
      <c r="C1113" s="144" t="str">
        <f>IF('[1]Hoja de pedidos'!$D1114&gt;0,'[1]Hoja de pedidos'!E1114,"")</f>
        <v>SERVICIOS INDUTRIALES SERGEIN CHAPARRO</v>
      </c>
      <c r="D1113" s="144" t="str">
        <f>IF('[1]Hoja de pedidos'!$D1114&gt;0,'[1]Hoja de pedidos'!F1114,"")</f>
        <v>LAMINACION IMPRESA FONDO DORADO</v>
      </c>
      <c r="E1113" s="144" t="str">
        <f>IF('[1]Hoja de pedidos'!$D1114&gt;0,'[1]Hoja de pedidos'!G1114,"")</f>
        <v>MCL</v>
      </c>
      <c r="F1113" s="144" t="str">
        <f>IF('[1]Hoja de pedidos'!$D1114&gt;0,'[1]Hoja de pedidos'!H1114,"")</f>
        <v>LAMINACION</v>
      </c>
    </row>
    <row r="1114" spans="1:6" x14ac:dyDescent="0.25">
      <c r="A1114" s="144" t="str">
        <f>IF('[1]Hoja de pedidos'!$D1115&gt;0,'[1]Hoja de pedidos'!C1115,"")</f>
        <v>01-2706</v>
      </c>
      <c r="B1114" s="144" t="str">
        <f>IF('[1]Hoja de pedidos'!$D1115&gt;0,'[1]Hoja de pedidos'!D1115,"")</f>
        <v>TXMSGV030A001</v>
      </c>
      <c r="C1114" s="144" t="str">
        <f>IF('[1]Hoja de pedidos'!$D1115&gt;0,'[1]Hoja de pedidos'!E1115,"")</f>
        <v>MULTINACIONAL DE SABORES C.A.</v>
      </c>
      <c r="D1114" s="144" t="str">
        <f>IF('[1]Hoja de pedidos'!$D1115&gt;0,'[1]Hoja de pedidos'!F1115,"")</f>
        <v>ETIQUETA IMPRESA REFRESCO  GLUP MANZANA VERDE 2 L</v>
      </c>
      <c r="E1114" s="144" t="str">
        <f>IF('[1]Hoja de pedidos'!$D1115&gt;0,'[1]Hoja de pedidos'!G1115,"")</f>
        <v>CX</v>
      </c>
      <c r="F1114" s="144" t="str">
        <f>IF('[1]Hoja de pedidos'!$D1115&gt;0,'[1]Hoja de pedidos'!H1115,"")</f>
        <v>CORTE</v>
      </c>
    </row>
    <row r="1115" spans="1:6" x14ac:dyDescent="0.25">
      <c r="A1115" s="144" t="str">
        <f>IF('[1]Hoja de pedidos'!$D1116&gt;0,'[1]Hoja de pedidos'!C1116,"")</f>
        <v>01-2707</v>
      </c>
      <c r="B1115" s="144" t="str">
        <f>IF('[1]Hoja de pedidos'!$D1116&gt;0,'[1]Hoja de pedidos'!D1116,"")</f>
        <v>TXMSPF030A001</v>
      </c>
      <c r="C1115" s="144" t="str">
        <f>IF('[1]Hoja de pedidos'!$D1116&gt;0,'[1]Hoja de pedidos'!E1116,"")</f>
        <v>MULTINACIONAL DE SABORES C.A.</v>
      </c>
      <c r="D1115" s="144" t="str">
        <f>IF('[1]Hoja de pedidos'!$D1116&gt;0,'[1]Hoja de pedidos'!F1116,"")</f>
        <v>ETIQUETA IMPRESA REFRESCO  GLUP PONCHE DE FRUTAS 2 L</v>
      </c>
      <c r="E1115" s="144" t="str">
        <f>IF('[1]Hoja de pedidos'!$D1116&gt;0,'[1]Hoja de pedidos'!G1116,"")</f>
        <v>CX</v>
      </c>
      <c r="F1115" s="144" t="str">
        <f>IF('[1]Hoja de pedidos'!$D1116&gt;0,'[1]Hoja de pedidos'!H1116,"")</f>
        <v>CORTE</v>
      </c>
    </row>
    <row r="1116" spans="1:6" x14ac:dyDescent="0.25">
      <c r="A1116" s="144" t="str">
        <f>IF('[1]Hoja de pedidos'!$D1117&gt;0,'[1]Hoja de pedidos'!C1117,"")</f>
        <v>32-006193</v>
      </c>
      <c r="B1116" s="144" t="str">
        <f>IF('[1]Hoja de pedidos'!$D1117&gt;0,'[1]Hoja de pedidos'!D1117,"")</f>
        <v>TXABSS065C002</v>
      </c>
      <c r="C1116" s="144" t="str">
        <f>IF('[1]Hoja de pedidos'!$D1117&gt;0,'[1]Hoja de pedidos'!E1117,"")</f>
        <v>ALIMENTOS BOTALON, C.A.</v>
      </c>
      <c r="D1116" s="144" t="str">
        <f>IF('[1]Hoja de pedidos'!$D1117&gt;0,'[1]Hoja de pedidos'!F1117,"")</f>
        <v>LAMINACION IMPRESA CAFÉ MOLIDO GOURMET SAN SALVADOR 200g</v>
      </c>
      <c r="E1116" s="144" t="str">
        <f>IF('[1]Hoja de pedidos'!$D1117&gt;0,'[1]Hoja de pedidos'!G1117,"")</f>
        <v>CX</v>
      </c>
      <c r="F1116" s="144" t="str">
        <f>IF('[1]Hoja de pedidos'!$D1117&gt;0,'[1]Hoja de pedidos'!H1117,"")</f>
        <v>LAMINACION</v>
      </c>
    </row>
    <row r="1117" spans="1:6" x14ac:dyDescent="0.25">
      <c r="A1117" s="144" t="str">
        <f>IF('[1]Hoja de pedidos'!$D1118&gt;0,'[1]Hoja de pedidos'!C1118,"")</f>
        <v>01-2750</v>
      </c>
      <c r="B1117" s="144" t="str">
        <f>IF('[1]Hoja de pedidos'!$D1118&gt;0,'[1]Hoja de pedidos'!D1118,"")</f>
        <v>TXPCSC023C001</v>
      </c>
      <c r="C1117" s="144" t="str">
        <f>IF('[1]Hoja de pedidos'!$D1118&gt;0,'[1]Hoja de pedidos'!E1118,"")</f>
        <v xml:space="preserve">PEPSI-COLA VENEZUELA, C.A. </v>
      </c>
      <c r="D1117" s="144" t="str">
        <f>IF('[1]Hoja de pedidos'!$D1118&gt;0,'[1]Hoja de pedidos'!F1118,"")</f>
        <v>ETIQUETA IMPRESA SEVEN UP CERO 1,5L</v>
      </c>
      <c r="E1117" s="144" t="str">
        <f>IF('[1]Hoja de pedidos'!$D1118&gt;0,'[1]Hoja de pedidos'!G1118,"")</f>
        <v>CX</v>
      </c>
      <c r="F1117" s="144" t="str">
        <f>IF('[1]Hoja de pedidos'!$D1118&gt;0,'[1]Hoja de pedidos'!H1118,"")</f>
        <v>CORTE</v>
      </c>
    </row>
    <row r="1118" spans="1:6" x14ac:dyDescent="0.25">
      <c r="A1118" s="144" t="str">
        <f>IF('[1]Hoja de pedidos'!$D1119&gt;0,'[1]Hoja de pedidos'!C1119,"")</f>
        <v>01-2749</v>
      </c>
      <c r="B1118" s="144" t="str">
        <f>IF('[1]Hoja de pedidos'!$D1119&gt;0,'[1]Hoja de pedidos'!D1119,"")</f>
        <v>TXPCSC023A001</v>
      </c>
      <c r="C1118" s="144" t="str">
        <f>IF('[1]Hoja de pedidos'!$D1119&gt;0,'[1]Hoja de pedidos'!E1119,"")</f>
        <v xml:space="preserve">PEPSI-COLA VENEZUELA, C.A. </v>
      </c>
      <c r="D1118" s="144" t="str">
        <f>IF('[1]Hoja de pedidos'!$D1119&gt;0,'[1]Hoja de pedidos'!F1119,"")</f>
        <v>ETIQUETA IMPRESA SEVEN UP CERO 2 L</v>
      </c>
      <c r="E1118" s="144" t="str">
        <f>IF('[1]Hoja de pedidos'!$D1119&gt;0,'[1]Hoja de pedidos'!G1119,"")</f>
        <v>CX</v>
      </c>
      <c r="F1118" s="144" t="str">
        <f>IF('[1]Hoja de pedidos'!$D1119&gt;0,'[1]Hoja de pedidos'!H1119,"")</f>
        <v>CORTE</v>
      </c>
    </row>
    <row r="1119" spans="1:6" x14ac:dyDescent="0.25">
      <c r="A1119" s="144" t="str">
        <f>IF('[1]Hoja de pedidos'!$D1120&gt;0,'[1]Hoja de pedidos'!C1120,"")</f>
        <v>01-2747</v>
      </c>
      <c r="B1119" s="144" t="str">
        <f>IF('[1]Hoja de pedidos'!$D1120&gt;0,'[1]Hoja de pedidos'!D1120,"")</f>
        <v>TXPCPC023A001</v>
      </c>
      <c r="C1119" s="144" t="str">
        <f>IF('[1]Hoja de pedidos'!$D1120&gt;0,'[1]Hoja de pedidos'!E1120,"")</f>
        <v xml:space="preserve">PEPSI-COLA VENEZUELA, C.A. </v>
      </c>
      <c r="D1119" s="144" t="str">
        <f>IF('[1]Hoja de pedidos'!$D1120&gt;0,'[1]Hoja de pedidos'!F1120,"")</f>
        <v>ETIQUETA IMPRESA PEPSI FREE CULTURAL 1,5 L</v>
      </c>
      <c r="E1119" s="144" t="str">
        <f>IF('[1]Hoja de pedidos'!$D1120&gt;0,'[1]Hoja de pedidos'!G1120,"")</f>
        <v>CX</v>
      </c>
      <c r="F1119" s="144" t="str">
        <f>IF('[1]Hoja de pedidos'!$D1120&gt;0,'[1]Hoja de pedidos'!H1120,"")</f>
        <v>CORTE</v>
      </c>
    </row>
    <row r="1120" spans="1:6" x14ac:dyDescent="0.25">
      <c r="A1120" s="144" t="str">
        <f>IF('[1]Hoja de pedidos'!$D1121&gt;0,'[1]Hoja de pedidos'!C1121,"")</f>
        <v>01-2753</v>
      </c>
      <c r="B1120" s="144" t="str">
        <f>IF('[1]Hoja de pedidos'!$D1121&gt;0,'[1]Hoja de pedidos'!D1121,"")</f>
        <v>TXPCPC023C001</v>
      </c>
      <c r="C1120" s="144" t="str">
        <f>IF('[1]Hoja de pedidos'!$D1121&gt;0,'[1]Hoja de pedidos'!E1121,"")</f>
        <v xml:space="preserve">PEPSI-COLA VENEZUELA, C.A. </v>
      </c>
      <c r="D1120" s="144" t="str">
        <f>IF('[1]Hoja de pedidos'!$D1121&gt;0,'[1]Hoja de pedidos'!F1121,"")</f>
        <v>ETIQUETA IMPRESA PEPSI FREE CULTURAL MARACAIBO 1,5 L</v>
      </c>
      <c r="E1120" s="144" t="str">
        <f>IF('[1]Hoja de pedidos'!$D1121&gt;0,'[1]Hoja de pedidos'!G1121,"")</f>
        <v>CX</v>
      </c>
      <c r="F1120" s="144" t="str">
        <f>IF('[1]Hoja de pedidos'!$D1121&gt;0,'[1]Hoja de pedidos'!H1121,"")</f>
        <v>CORTE</v>
      </c>
    </row>
    <row r="1121" spans="1:6" x14ac:dyDescent="0.25">
      <c r="A1121" s="144" t="str">
        <f>IF('[1]Hoja de pedidos'!$D1122&gt;0,'[1]Hoja de pedidos'!C1122,"")</f>
        <v>01-2754</v>
      </c>
      <c r="B1121" s="144" t="str">
        <f>IF('[1]Hoja de pedidos'!$D1122&gt;0,'[1]Hoja de pedidos'!D1122,"")</f>
        <v>TXPCPC023B001</v>
      </c>
      <c r="C1121" s="144" t="str">
        <f>IF('[1]Hoja de pedidos'!$D1122&gt;0,'[1]Hoja de pedidos'!E1122,"")</f>
        <v xml:space="preserve">PEPSI-COLA VENEZUELA, C.A. </v>
      </c>
      <c r="D1121" s="144" t="str">
        <f>IF('[1]Hoja de pedidos'!$D1122&gt;0,'[1]Hoja de pedidos'!F1122,"")</f>
        <v>ETIQUETA IMPRESA PEPSI FREE CULTURAL CARACAS 1,5 L</v>
      </c>
      <c r="E1121" s="144" t="str">
        <f>IF('[1]Hoja de pedidos'!$D1122&gt;0,'[1]Hoja de pedidos'!G1122,"")</f>
        <v>CX</v>
      </c>
      <c r="F1121" s="144" t="str">
        <f>IF('[1]Hoja de pedidos'!$D1122&gt;0,'[1]Hoja de pedidos'!H1122,"")</f>
        <v>CORTE</v>
      </c>
    </row>
    <row r="1122" spans="1:6" x14ac:dyDescent="0.25">
      <c r="A1122" s="144" t="str">
        <f>IF('[1]Hoja de pedidos'!$D1123&gt;0,'[1]Hoja de pedidos'!C1123,"")</f>
        <v>32-006188</v>
      </c>
      <c r="B1122" s="144" t="str">
        <f>IF('[1]Hoja de pedidos'!$D1123&gt;0,'[1]Hoja de pedidos'!D1123,"")</f>
        <v>TXABCA041A001</v>
      </c>
      <c r="C1122" s="144" t="str">
        <f>IF('[1]Hoja de pedidos'!$D1123&gt;0,'[1]Hoja de pedidos'!E1123,"")</f>
        <v>ALIMENTOS BOTALON, C.A.</v>
      </c>
      <c r="D1122" s="144" t="str">
        <f>IF('[1]Hoja de pedidos'!$D1123&gt;0,'[1]Hoja de pedidos'!F1123,"")</f>
        <v>LAMINACION IMPRESA CAFE ARAUCA 100g</v>
      </c>
      <c r="E1122" s="144" t="str">
        <f>IF('[1]Hoja de pedidos'!$D1123&gt;0,'[1]Hoja de pedidos'!G1123,"")</f>
        <v>CX</v>
      </c>
      <c r="F1122" s="144" t="str">
        <f>IF('[1]Hoja de pedidos'!$D1123&gt;0,'[1]Hoja de pedidos'!H1123,"")</f>
        <v>LAMINACION</v>
      </c>
    </row>
    <row r="1123" spans="1:6" x14ac:dyDescent="0.25">
      <c r="A1123" s="144" t="str">
        <f>IF('[1]Hoja de pedidos'!$D1124&gt;0,'[1]Hoja de pedidos'!C1124,"")</f>
        <v>01-2745</v>
      </c>
      <c r="B1123" s="144" t="str">
        <f>IF('[1]Hoja de pedidos'!$D1124&gt;0,'[1]Hoja de pedidos'!D1124,"")</f>
        <v>TXPCPF023C001</v>
      </c>
      <c r="C1123" s="144" t="str">
        <f>IF('[1]Hoja de pedidos'!$D1124&gt;0,'[1]Hoja de pedidos'!E1124,"")</f>
        <v xml:space="preserve">PEPSI-COLA VENEZUELA, C.A. </v>
      </c>
      <c r="D1123" s="144" t="str">
        <f>IF('[1]Hoja de pedidos'!$D1124&gt;0,'[1]Hoja de pedidos'!F1124,"")</f>
        <v>ETIQUETA IMPRESA PEPSI  FREE 2 L</v>
      </c>
      <c r="E1123" s="144" t="str">
        <f>IF('[1]Hoja de pedidos'!$D1124&gt;0,'[1]Hoja de pedidos'!G1124,"")</f>
        <v>CX</v>
      </c>
      <c r="F1123" s="144" t="str">
        <f>IF('[1]Hoja de pedidos'!$D1124&gt;0,'[1]Hoja de pedidos'!H1124,"")</f>
        <v>CORTE</v>
      </c>
    </row>
    <row r="1124" spans="1:6" x14ac:dyDescent="0.25">
      <c r="A1124" s="144" t="str">
        <f>IF('[1]Hoja de pedidos'!$D1125&gt;0,'[1]Hoja de pedidos'!C1125,"")</f>
        <v>01-2765</v>
      </c>
      <c r="B1124" s="144" t="str">
        <f>IF('[1]Hoja de pedidos'!$D1125&gt;0,'[1]Hoja de pedidos'!D1125,"")</f>
        <v>TMMCAR057A002</v>
      </c>
      <c r="C1124" s="144" t="str">
        <f>IF('[1]Hoja de pedidos'!$D1125&gt;0,'[1]Hoja de pedidos'!E1125,"")</f>
        <v>MORROCEL C.A.</v>
      </c>
      <c r="D1124" s="144" t="str">
        <f>IF('[1]Hoja de pedidos'!$D1125&gt;0,'[1]Hoja de pedidos'!F1125,"")</f>
        <v>POLYPOUCH IMPRESO ANTIGRASO ESTANDAR</v>
      </c>
      <c r="E1124" s="144" t="str">
        <f>IF('[1]Hoja de pedidos'!$D1125&gt;0,'[1]Hoja de pedidos'!G1125,"")</f>
        <v>MCL</v>
      </c>
      <c r="F1124" s="144" t="str">
        <f>IF('[1]Hoja de pedidos'!$D1125&gt;0,'[1]Hoja de pedidos'!H1125,"")</f>
        <v>LAMINACION</v>
      </c>
    </row>
    <row r="1125" spans="1:6" x14ac:dyDescent="0.25">
      <c r="A1125" s="144" t="str">
        <f>IF('[1]Hoja de pedidos'!$D1126&gt;0,'[1]Hoja de pedidos'!C1126,"")</f>
        <v>01-2762</v>
      </c>
      <c r="B1125" s="144" t="str">
        <f>IF('[1]Hoja de pedidos'!$D1126&gt;0,'[1]Hoja de pedidos'!D1126,"")</f>
        <v>TXPADQ045B002</v>
      </c>
      <c r="C1125" s="144" t="str">
        <f>IF('[1]Hoja de pedidos'!$D1126&gt;0,'[1]Hoja de pedidos'!E1126,"")</f>
        <v>PEPSICO ALIMENTOS, S.C.A.</v>
      </c>
      <c r="D1125" s="144" t="str">
        <f>IF('[1]Hoja de pedidos'!$D1126&gt;0,'[1]Hoja de pedidos'!F1126,"")</f>
        <v xml:space="preserve">LAMINACIÓN IMPRESA DORITOS MEGA QUESO XXL 420 g  </v>
      </c>
      <c r="E1125" s="144" t="str">
        <f>IF('[1]Hoja de pedidos'!$D1126&gt;0,'[1]Hoja de pedidos'!G1126,"")</f>
        <v>CX</v>
      </c>
      <c r="F1125" s="144" t="str">
        <f>IF('[1]Hoja de pedidos'!$D1126&gt;0,'[1]Hoja de pedidos'!H1126,"")</f>
        <v>LAMINACION</v>
      </c>
    </row>
    <row r="1126" spans="1:6" x14ac:dyDescent="0.25">
      <c r="A1126" s="144" t="str">
        <f>IF('[1]Hoja de pedidos'!$D1127&gt;0,'[1]Hoja de pedidos'!C1127,"")</f>
        <v>32-006202</v>
      </c>
      <c r="B1126" s="144" t="str">
        <f>IF('[1]Hoja de pedidos'!$D1127&gt;0,'[1]Hoja de pedidos'!D1127,"")</f>
        <v>TMLIPR0450001</v>
      </c>
      <c r="C1126" s="144" t="str">
        <f>IF('[1]Hoja de pedidos'!$D1127&gt;0,'[1]Hoja de pedidos'!E1127,"")</f>
        <v>LITO INNOVACIÓN 3.000, C. A.</v>
      </c>
      <c r="D1126" s="144" t="str">
        <f>IF('[1]Hoja de pedidos'!$D1127&gt;0,'[1]Hoja de pedidos'!F1127,"")</f>
        <v>POLYPOUCH SIN IMPRESIÓN</v>
      </c>
      <c r="E1126" s="144" t="str">
        <f>IF('[1]Hoja de pedidos'!$D1127&gt;0,'[1]Hoja de pedidos'!G1127,"")</f>
        <v>MCL</v>
      </c>
      <c r="F1126" s="144" t="str">
        <f>IF('[1]Hoja de pedidos'!$D1127&gt;0,'[1]Hoja de pedidos'!H1127,"")</f>
        <v>LAMINACION</v>
      </c>
    </row>
    <row r="1127" spans="1:6" x14ac:dyDescent="0.25">
      <c r="A1127" s="144" t="str">
        <f>IF('[1]Hoja de pedidos'!$D1128&gt;0,'[1]Hoja de pedidos'!C1128,"")</f>
        <v>01-2693</v>
      </c>
      <c r="B1127" s="144" t="str">
        <f>IF('[1]Hoja de pedidos'!$D1128&gt;0,'[1]Hoja de pedidos'!D1128,"")</f>
        <v>TMMLPC072A001</v>
      </c>
      <c r="C1127" s="144" t="str">
        <f>IF('[1]Hoja de pedidos'!$D1128&gt;0,'[1]Hoja de pedidos'!E1128,"")</f>
        <v>MONTALAR DE VENEZUELA, S.A.</v>
      </c>
      <c r="D1127" s="144" t="str">
        <f>IF('[1]Hoja de pedidos'!$D1128&gt;0,'[1]Hoja de pedidos'!F1128,"")</f>
        <v>LAMINACIÓN IMPRESA PUDIN CHOCOLATE 90g</v>
      </c>
      <c r="E1127" s="144" t="str">
        <f>IF('[1]Hoja de pedidos'!$D1128&gt;0,'[1]Hoja de pedidos'!G1128,"")</f>
        <v>MCL</v>
      </c>
      <c r="F1127" s="144" t="str">
        <f>IF('[1]Hoja de pedidos'!$D1128&gt;0,'[1]Hoja de pedidos'!H1128,"")</f>
        <v>LAMINACION</v>
      </c>
    </row>
    <row r="1128" spans="1:6" x14ac:dyDescent="0.25">
      <c r="A1128" s="144" t="str">
        <f>IF('[1]Hoja de pedidos'!$D1129&gt;0,'[1]Hoja de pedidos'!C1129,"")</f>
        <v>01-2761</v>
      </c>
      <c r="B1128" s="144" t="str">
        <f>IF('[1]Hoja de pedidos'!$D1129&gt;0,'[1]Hoja de pedidos'!D1129,"")</f>
        <v>TXPADQ040A001</v>
      </c>
      <c r="C1128" s="144" t="str">
        <f>IF('[1]Hoja de pedidos'!$D1129&gt;0,'[1]Hoja de pedidos'!E1129,"")</f>
        <v>PEPSICO ALIMENTOS, S.C.A.</v>
      </c>
      <c r="D1128" s="144" t="str">
        <f>IF('[1]Hoja de pedidos'!$D1129&gt;0,'[1]Hoja de pedidos'!F1129,"")</f>
        <v>LAMINACIÓN IMPRESA DORITOS MEGA QUESO 150g.</v>
      </c>
      <c r="E1128" s="144" t="str">
        <f>IF('[1]Hoja de pedidos'!$D1129&gt;0,'[1]Hoja de pedidos'!G1129,"")</f>
        <v>CX</v>
      </c>
      <c r="F1128" s="144" t="str">
        <f>IF('[1]Hoja de pedidos'!$D1129&gt;0,'[1]Hoja de pedidos'!H1129,"")</f>
        <v>LAMINACION</v>
      </c>
    </row>
    <row r="1129" spans="1:6" x14ac:dyDescent="0.25">
      <c r="A1129" s="144" t="str">
        <f>IF('[1]Hoja de pedidos'!$D1130&gt;0,'[1]Hoja de pedidos'!C1130,"")</f>
        <v>01-2756</v>
      </c>
      <c r="B1129" s="144" t="str">
        <f>IF('[1]Hoja de pedidos'!$D1130&gt;0,'[1]Hoja de pedidos'!D1130,"")</f>
        <v>TXPAPS040B001</v>
      </c>
      <c r="C1129" s="144" t="str">
        <f>IF('[1]Hoja de pedidos'!$D1130&gt;0,'[1]Hoja de pedidos'!E1130,"")</f>
        <v>PEPSICO ALIMENTOS, S.C.A.</v>
      </c>
      <c r="D1129" s="144" t="str">
        <f>IF('[1]Hoja de pedidos'!$D1130&gt;0,'[1]Hoja de pedidos'!F1130,"")</f>
        <v>LAMINACIÓN IMPRESA PEPITO ORIGINAL (SIN VITAMINA) 80g</v>
      </c>
      <c r="E1129" s="144" t="str">
        <f>IF('[1]Hoja de pedidos'!$D1130&gt;0,'[1]Hoja de pedidos'!G1130,"")</f>
        <v>CX</v>
      </c>
      <c r="F1129" s="144" t="str">
        <f>IF('[1]Hoja de pedidos'!$D1130&gt;0,'[1]Hoja de pedidos'!H1130,"")</f>
        <v>LAMINACION</v>
      </c>
    </row>
    <row r="1130" spans="1:6" x14ac:dyDescent="0.25">
      <c r="A1130" s="144" t="str">
        <f>IF('[1]Hoja de pedidos'!$D1131&gt;0,'[1]Hoja de pedidos'!C1131,"")</f>
        <v>01-2757</v>
      </c>
      <c r="B1130" s="144" t="str">
        <f>IF('[1]Hoja de pedidos'!$D1131&gt;0,'[1]Hoja de pedidos'!D1131,"")</f>
        <v>TXPAPS049A001</v>
      </c>
      <c r="C1130" s="144" t="str">
        <f>IF('[1]Hoja de pedidos'!$D1131&gt;0,'[1]Hoja de pedidos'!E1131,"")</f>
        <v>PEPSICO ALIMENTOS, S.C.A.</v>
      </c>
      <c r="D1130" s="144" t="str">
        <f>IF('[1]Hoja de pedidos'!$D1131&gt;0,'[1]Hoja de pedidos'!F1131,"")</f>
        <v>LAMINACION IMPRESA PEPITO ORIGINAL XXL (SIN VATAMINA)180g</v>
      </c>
      <c r="E1130" s="144" t="str">
        <f>IF('[1]Hoja de pedidos'!$D1131&gt;0,'[1]Hoja de pedidos'!G1131,"")</f>
        <v>CX</v>
      </c>
      <c r="F1130" s="144" t="str">
        <f>IF('[1]Hoja de pedidos'!$D1131&gt;0,'[1]Hoja de pedidos'!H1131,"")</f>
        <v>LAMINACION</v>
      </c>
    </row>
    <row r="1131" spans="1:6" x14ac:dyDescent="0.25">
      <c r="A1131" s="144" t="str">
        <f>IF('[1]Hoja de pedidos'!$D1132&gt;0,'[1]Hoja de pedidos'!C1132,"")</f>
        <v>01-2769</v>
      </c>
      <c r="B1131" s="144" t="str">
        <f>IF('[1]Hoja de pedidos'!$D1132&gt;0,'[1]Hoja de pedidos'!D1132,"")</f>
        <v>TXPAMP036A001</v>
      </c>
      <c r="C1131" s="144" t="str">
        <f>IF('[1]Hoja de pedidos'!$D1132&gt;0,'[1]Hoja de pedidos'!E1132,"")</f>
        <v>PEPSICO ALIMENTOS, S.C.A.</v>
      </c>
      <c r="D1131" s="144" t="str">
        <f>IF('[1]Hoja de pedidos'!$D1132&gt;0,'[1]Hoja de pedidos'!F1132,"")</f>
        <v>LAMINACION IMPRESA CHEETOS MEGA PUFF 110g</v>
      </c>
      <c r="E1131" s="144" t="str">
        <f>IF('[1]Hoja de pedidos'!$D1132&gt;0,'[1]Hoja de pedidos'!G1132,"")</f>
        <v>CX</v>
      </c>
      <c r="F1131" s="144" t="str">
        <f>IF('[1]Hoja de pedidos'!$D1132&gt;0,'[1]Hoja de pedidos'!H1132,"")</f>
        <v>LAMINACION</v>
      </c>
    </row>
    <row r="1132" spans="1:6" x14ac:dyDescent="0.25">
      <c r="A1132" s="144" t="str">
        <f>IF('[1]Hoja de pedidos'!$D1133&gt;0,'[1]Hoja de pedidos'!C1133,"")</f>
        <v>01-2758</v>
      </c>
      <c r="B1132" s="144" t="str">
        <f>IF('[1]Hoja de pedidos'!$D1133&gt;0,'[1]Hoja de pedidos'!D1133,"")</f>
        <v>TXPACT040A002</v>
      </c>
      <c r="C1132" s="144" t="str">
        <f>IF('[1]Hoja de pedidos'!$D1133&gt;0,'[1]Hoja de pedidos'!E1133,"")</f>
        <v>PEPSICO ALIMENTOS, S.C.A.</v>
      </c>
      <c r="D1132" s="144" t="str">
        <f>IF('[1]Hoja de pedidos'!$D1133&gt;0,'[1]Hoja de pedidos'!F1133,"")</f>
        <v>LAMINACION IMPRESA CHEESE TRIS 150g</v>
      </c>
      <c r="E1132" s="144" t="str">
        <f>IF('[1]Hoja de pedidos'!$D1133&gt;0,'[1]Hoja de pedidos'!G1133,"")</f>
        <v>CX</v>
      </c>
      <c r="F1132" s="144" t="str">
        <f>IF('[1]Hoja de pedidos'!$D1133&gt;0,'[1]Hoja de pedidos'!H1133,"")</f>
        <v>LAMINACION</v>
      </c>
    </row>
    <row r="1133" spans="1:6" x14ac:dyDescent="0.25">
      <c r="A1133" s="144" t="str">
        <f>IF('[1]Hoja de pedidos'!$D1134&gt;0,'[1]Hoja de pedidos'!C1134,"")</f>
        <v>01-2776</v>
      </c>
      <c r="B1133" s="144" t="str">
        <f>IF('[1]Hoja de pedidos'!$D1134&gt;0,'[1]Hoja de pedidos'!D1134,"")</f>
        <v xml:space="preserve">TXPACB036A001    </v>
      </c>
      <c r="C1133" s="144" t="str">
        <f>IF('[1]Hoja de pedidos'!$D1134&gt;0,'[1]Hoja de pedidos'!E1134,"")</f>
        <v>PEPSICO ALIMENTOS, S.C.A.</v>
      </c>
      <c r="D1133" s="144" t="str">
        <f>IF('[1]Hoja de pedidos'!$D1134&gt;0,'[1]Hoja de pedidos'!F1134,"")</f>
        <v>LAMINACIÓN IMPRESA CHEETOS BOLIQUESO 110g</v>
      </c>
      <c r="E1133" s="144" t="str">
        <f>IF('[1]Hoja de pedidos'!$D1134&gt;0,'[1]Hoja de pedidos'!G1134,"")</f>
        <v>CX</v>
      </c>
      <c r="F1133" s="144" t="str">
        <f>IF('[1]Hoja de pedidos'!$D1134&gt;0,'[1]Hoja de pedidos'!H1134,"")</f>
        <v>LAMINACION</v>
      </c>
    </row>
    <row r="1134" spans="1:6" x14ac:dyDescent="0.25">
      <c r="A1134" s="144" t="str">
        <f>IF('[1]Hoja de pedidos'!$D1135&gt;0,'[1]Hoja de pedidos'!C1135,"")</f>
        <v>01-2773</v>
      </c>
      <c r="B1134" s="144" t="str">
        <f>IF('[1]Hoja de pedidos'!$D1135&gt;0,'[1]Hoja de pedidos'!D1135,"")</f>
        <v>TMMCGP207A001</v>
      </c>
      <c r="C1134" s="144" t="str">
        <f>IF('[1]Hoja de pedidos'!$D1135&gt;0,'[1]Hoja de pedidos'!E1135,"")</f>
        <v>MORROCEL C.A.</v>
      </c>
      <c r="D1134" s="144" t="str">
        <f>IF('[1]Hoja de pedidos'!$D1135&gt;0,'[1]Hoja de pedidos'!F1135,"")</f>
        <v>LINNER MTP  IMPRESO GARANTIA DE PUREZA</v>
      </c>
      <c r="E1134" s="144" t="str">
        <f>IF('[1]Hoja de pedidos'!$D1135&gt;0,'[1]Hoja de pedidos'!G1135,"")</f>
        <v>MCL</v>
      </c>
      <c r="F1134" s="144" t="str">
        <f>IF('[1]Hoja de pedidos'!$D1135&gt;0,'[1]Hoja de pedidos'!H1135,"")</f>
        <v>LAMINACION</v>
      </c>
    </row>
    <row r="1135" spans="1:6" x14ac:dyDescent="0.25">
      <c r="A1135" s="144" t="str">
        <f>IF('[1]Hoja de pedidos'!$D1136&gt;0,'[1]Hoja de pedidos'!C1136,"")</f>
        <v>32-006201</v>
      </c>
      <c r="B1135" s="144" t="str">
        <f>IF('[1]Hoja de pedidos'!$D1136&gt;0,'[1]Hoja de pedidos'!D1136,"")</f>
        <v>TMLIPR0550002</v>
      </c>
      <c r="C1135" s="144" t="str">
        <f>IF('[1]Hoja de pedidos'!$D1136&gt;0,'[1]Hoja de pedidos'!E1136,"")</f>
        <v>LITO INNOVACIÓN 3.000, C. A.</v>
      </c>
      <c r="D1135" s="144" t="str">
        <f>IF('[1]Hoja de pedidos'!$D1136&gt;0,'[1]Hoja de pedidos'!F1136,"")</f>
        <v>POLYPOUCH SIN IMPRESIÓN</v>
      </c>
      <c r="E1135" s="144" t="str">
        <f>IF('[1]Hoja de pedidos'!$D1136&gt;0,'[1]Hoja de pedidos'!G1136,"")</f>
        <v>MCL</v>
      </c>
      <c r="F1135" s="144" t="str">
        <f>IF('[1]Hoja de pedidos'!$D1136&gt;0,'[1]Hoja de pedidos'!H1136,"")</f>
        <v>LAMINACION</v>
      </c>
    </row>
    <row r="1136" spans="1:6" x14ac:dyDescent="0.25">
      <c r="A1136" s="144" t="str">
        <f>IF('[1]Hoja de pedidos'!$D1137&gt;0,'[1]Hoja de pedidos'!C1137,"")</f>
        <v>01-2770</v>
      </c>
      <c r="B1136" s="144" t="str">
        <f>IF('[1]Hoja de pedidos'!$D1137&gt;0,'[1]Hoja de pedidos'!D1137,"")</f>
        <v>TMAPAL1190010</v>
      </c>
      <c r="C1136" s="144" t="str">
        <f>IF('[1]Hoja de pedidos'!$D1137&gt;0,'[1]Hoja de pedidos'!E1137,"")</f>
        <v>ALIMENTOS POLAR COMERCIAL, C.A.</v>
      </c>
      <c r="D1136" s="144" t="str">
        <f>IF('[1]Hoja de pedidos'!$D1137&gt;0,'[1]Hoja de pedidos'!F1137,"")</f>
        <v>ALUMINIO LAMINADO SIN IMPRESIÓN</v>
      </c>
      <c r="E1136" s="144" t="str">
        <f>IF('[1]Hoja de pedidos'!$D1137&gt;0,'[1]Hoja de pedidos'!G1137,"")</f>
        <v>MCL</v>
      </c>
      <c r="F1136" s="144" t="str">
        <f>IF('[1]Hoja de pedidos'!$D1137&gt;0,'[1]Hoja de pedidos'!H1137,"")</f>
        <v>LAMINACION</v>
      </c>
    </row>
    <row r="1137" spans="1:6" x14ac:dyDescent="0.25">
      <c r="A1137" s="144" t="str">
        <f>IF('[1]Hoja de pedidos'!$D1138&gt;0,'[1]Hoja de pedidos'!C1138,"")</f>
        <v>01-2772</v>
      </c>
      <c r="B1137" s="144" t="str">
        <f>IF('[1]Hoja de pedidos'!$D1138&gt;0,'[1]Hoja de pedidos'!D1138,"")</f>
        <v>TXPAPJ040A001</v>
      </c>
      <c r="C1137" s="144" t="str">
        <f>IF('[1]Hoja de pedidos'!$D1138&gt;0,'[1]Hoja de pedidos'!E1138,"")</f>
        <v>PEPSICO ALIMENTOS, S.C.A.</v>
      </c>
      <c r="D1137" s="144" t="str">
        <f>IF('[1]Hoja de pedidos'!$D1138&gt;0,'[1]Hoja de pedidos'!F1138,"")</f>
        <v>LAMINACION IMPRESA PEPITO JUMBO 18g</v>
      </c>
      <c r="E1137" s="144" t="str">
        <f>IF('[1]Hoja de pedidos'!$D1138&gt;0,'[1]Hoja de pedidos'!G1138,"")</f>
        <v>CX</v>
      </c>
      <c r="F1137" s="144" t="str">
        <f>IF('[1]Hoja de pedidos'!$D1138&gt;0,'[1]Hoja de pedidos'!H1138,"")</f>
        <v>LAMINACION</v>
      </c>
    </row>
    <row r="1138" spans="1:6" x14ac:dyDescent="0.25">
      <c r="A1138" s="144" t="str">
        <f>IF('[1]Hoja de pedidos'!$D1139&gt;0,'[1]Hoja de pedidos'!C1139,"")</f>
        <v>01-2771</v>
      </c>
      <c r="B1138" s="144" t="str">
        <f>IF('[1]Hoja de pedidos'!$D1139&gt;0,'[1]Hoja de pedidos'!D1139,"")</f>
        <v>TXPAPJ040B001</v>
      </c>
      <c r="C1138" s="144" t="str">
        <f>IF('[1]Hoja de pedidos'!$D1139&gt;0,'[1]Hoja de pedidos'!E1139,"")</f>
        <v>PEPSICO ALIMENTOS, S.C.A.</v>
      </c>
      <c r="D1138" s="144" t="str">
        <f>IF('[1]Hoja de pedidos'!$D1139&gt;0,'[1]Hoja de pedidos'!F1139,"")</f>
        <v>LAMINACION IMPRESA PEPITO JUMBO 65g</v>
      </c>
      <c r="E1138" s="144" t="str">
        <f>IF('[1]Hoja de pedidos'!$D1139&gt;0,'[1]Hoja de pedidos'!G1139,"")</f>
        <v>CX</v>
      </c>
      <c r="F1138" s="144" t="str">
        <f>IF('[1]Hoja de pedidos'!$D1139&gt;0,'[1]Hoja de pedidos'!H1139,"")</f>
        <v>LAMINACION</v>
      </c>
    </row>
    <row r="1139" spans="1:6" x14ac:dyDescent="0.25">
      <c r="A1139" s="144" t="str">
        <f>IF('[1]Hoja de pedidos'!$D1140&gt;0,'[1]Hoja de pedidos'!C1140,"")</f>
        <v>01-2760</v>
      </c>
      <c r="B1139" s="144" t="str">
        <f>IF('[1]Hoja de pedidos'!$D1140&gt;0,'[1]Hoja de pedidos'!D1140,"")</f>
        <v>TXPAPS031A001</v>
      </c>
      <c r="C1139" s="144" t="str">
        <f>IF('[1]Hoja de pedidos'!$D1140&gt;0,'[1]Hoja de pedidos'!E1140,"")</f>
        <v>PEPSICO ALIMENTOS, S.C.A.</v>
      </c>
      <c r="D1139" s="144" t="str">
        <f>IF('[1]Hoja de pedidos'!$D1140&gt;0,'[1]Hoja de pedidos'!F1140,"")</f>
        <v>LAMINACIÓN IMPRESA PEPITO ORIGINAL (SIN VITAMINA) 25g</v>
      </c>
      <c r="E1139" s="144" t="str">
        <f>IF('[1]Hoja de pedidos'!$D1140&gt;0,'[1]Hoja de pedidos'!G1140,"")</f>
        <v>CX</v>
      </c>
      <c r="F1139" s="144" t="str">
        <f>IF('[1]Hoja de pedidos'!$D1140&gt;0,'[1]Hoja de pedidos'!H1140,"")</f>
        <v>LAMINACION</v>
      </c>
    </row>
    <row r="1140" spans="1:6" x14ac:dyDescent="0.25">
      <c r="A1140" s="144" t="str">
        <f>IF('[1]Hoja de pedidos'!$D1141&gt;0,'[1]Hoja de pedidos'!C1141,"")</f>
        <v>01-2781</v>
      </c>
      <c r="B1140" s="144" t="str">
        <f>IF('[1]Hoja de pedidos'!$D1141&gt;0,'[1]Hoja de pedidos'!D1141,"")</f>
        <v>TMMCFP1040003</v>
      </c>
      <c r="C1140" s="144" t="str">
        <f>IF('[1]Hoja de pedidos'!$D1141&gt;0,'[1]Hoja de pedidos'!E1141,"")</f>
        <v>SERVICIOS INDUTRIALES SERGEIN CHAPARRO</v>
      </c>
      <c r="D1140" s="144" t="str">
        <f>IF('[1]Hoja de pedidos'!$D1141&gt;0,'[1]Hoja de pedidos'!F1141,"")</f>
        <v>LAMINACION FONDO PLATA SIN IMPRESIÓN</v>
      </c>
      <c r="E1140" s="144" t="str">
        <f>IF('[1]Hoja de pedidos'!$D1141&gt;0,'[1]Hoja de pedidos'!G1141,"")</f>
        <v>MCL</v>
      </c>
      <c r="F1140" s="144" t="str">
        <f>IF('[1]Hoja de pedidos'!$D1141&gt;0,'[1]Hoja de pedidos'!H1141,"")</f>
        <v>LAMINACION</v>
      </c>
    </row>
    <row r="1141" spans="1:6" x14ac:dyDescent="0.25">
      <c r="A1141" s="144" t="str">
        <f>IF('[1]Hoja de pedidos'!$D1142&gt;0,'[1]Hoja de pedidos'!C1142,"")</f>
        <v>01-2676</v>
      </c>
      <c r="B1141" s="144" t="str">
        <f>IF('[1]Hoja de pedidos'!$D1142&gt;0,'[1]Hoja de pedidos'!D1142,"")</f>
        <v>TMMCFR103A001</v>
      </c>
      <c r="C1141" s="144" t="str">
        <f>IF('[1]Hoja de pedidos'!$D1142&gt;0,'[1]Hoja de pedidos'!E1142,"")</f>
        <v>SERVICIOS INDUTRIALES SERGEIN CHAPARRO</v>
      </c>
      <c r="D1141" s="144" t="str">
        <f>IF('[1]Hoja de pedidos'!$D1142&gt;0,'[1]Hoja de pedidos'!F1142,"")</f>
        <v>LAMINACION IMPRESA FONDO ROJO</v>
      </c>
      <c r="E1141" s="144" t="str">
        <f>IF('[1]Hoja de pedidos'!$D1142&gt;0,'[1]Hoja de pedidos'!G1142,"")</f>
        <v>MCL</v>
      </c>
      <c r="F1141" s="144" t="str">
        <f>IF('[1]Hoja de pedidos'!$D1142&gt;0,'[1]Hoja de pedidos'!H1142,"")</f>
        <v>LAMINACION</v>
      </c>
    </row>
    <row r="1142" spans="1:6" x14ac:dyDescent="0.25">
      <c r="A1142" s="144" t="str">
        <f>IF('[1]Hoja de pedidos'!$D1143&gt;0,'[1]Hoja de pedidos'!C1143,"")</f>
        <v>32-006205</v>
      </c>
      <c r="B1142" s="144" t="str">
        <f>IF('[1]Hoja de pedidos'!$D1143&gt;0,'[1]Hoja de pedidos'!D1143,"")</f>
        <v>TMMCGP207A001</v>
      </c>
      <c r="C1142" s="144" t="str">
        <f>IF('[1]Hoja de pedidos'!$D1143&gt;0,'[1]Hoja de pedidos'!E1143,"")</f>
        <v>MONDELEZ VZ,C.A</v>
      </c>
      <c r="D1142" s="144" t="str">
        <f>IF('[1]Hoja de pedidos'!$D1143&gt;0,'[1]Hoja de pedidos'!F1143,"")</f>
        <v>LINNER MTP  IMPRESO GARANTIA DE PUREZA</v>
      </c>
      <c r="E1142" s="144" t="str">
        <f>IF('[1]Hoja de pedidos'!$D1143&gt;0,'[1]Hoja de pedidos'!G1143,"")</f>
        <v>MCL</v>
      </c>
      <c r="F1142" s="144" t="str">
        <f>IF('[1]Hoja de pedidos'!$D1143&gt;0,'[1]Hoja de pedidos'!H1143,"")</f>
        <v>LAMINACION</v>
      </c>
    </row>
    <row r="1143" spans="1:6" x14ac:dyDescent="0.25">
      <c r="A1143" s="144" t="str">
        <f>IF('[1]Hoja de pedidos'!$D1144&gt;0,'[1]Hoja de pedidos'!C1144,"")</f>
        <v>01-2782</v>
      </c>
      <c r="B1143" s="144" t="str">
        <f>IF('[1]Hoja de pedidos'!$D1144&gt;0,'[1]Hoja de pedidos'!D1144,"")</f>
        <v>TMSCFD106A003</v>
      </c>
      <c r="C1143" s="144" t="str">
        <f>IF('[1]Hoja de pedidos'!$D1144&gt;0,'[1]Hoja de pedidos'!E1144,"")</f>
        <v>SERVICIOS INDUTRIALES SERGEIN CHAPARRO</v>
      </c>
      <c r="D1143" s="144" t="str">
        <f>IF('[1]Hoja de pedidos'!$D1144&gt;0,'[1]Hoja de pedidos'!F1144,"")</f>
        <v>LAMINACION IMPRESA FONDO DORADO</v>
      </c>
      <c r="E1143" s="144" t="str">
        <f>IF('[1]Hoja de pedidos'!$D1144&gt;0,'[1]Hoja de pedidos'!G1144,"")</f>
        <v>MCL</v>
      </c>
      <c r="F1143" s="144" t="str">
        <f>IF('[1]Hoja de pedidos'!$D1144&gt;0,'[1]Hoja de pedidos'!H1144,"")</f>
        <v>LAMINACION</v>
      </c>
    </row>
    <row r="1144" spans="1:6" x14ac:dyDescent="0.25">
      <c r="A1144" s="144" t="str">
        <f>IF('[1]Hoja de pedidos'!$D1145&gt;0,'[1]Hoja de pedidos'!C1145,"")</f>
        <v>01-2774</v>
      </c>
      <c r="B1144" s="144" t="str">
        <f>IF('[1]Hoja de pedidos'!$D1145&gt;0,'[1]Hoja de pedidos'!D1145,"")</f>
        <v>TXPAMP045A001</v>
      </c>
      <c r="C1144" s="144" t="str">
        <f>IF('[1]Hoja de pedidos'!$D1145&gt;0,'[1]Hoja de pedidos'!E1145,"")</f>
        <v>PEPSICO ALIMENTOS, S.C.A.</v>
      </c>
      <c r="D1144" s="144" t="str">
        <f>IF('[1]Hoja de pedidos'!$D1145&gt;0,'[1]Hoja de pedidos'!F1145,"")</f>
        <v>LAMINACION IMPRESA CHEETOS MEGA PUFF 270 g</v>
      </c>
      <c r="E1144" s="144" t="str">
        <f>IF('[1]Hoja de pedidos'!$D1145&gt;0,'[1]Hoja de pedidos'!G1145,"")</f>
        <v>CX</v>
      </c>
      <c r="F1144" s="144" t="str">
        <f>IF('[1]Hoja de pedidos'!$D1145&gt;0,'[1]Hoja de pedidos'!H1145,"")</f>
        <v>LAMINACION</v>
      </c>
    </row>
    <row r="1145" spans="1:6" x14ac:dyDescent="0.25">
      <c r="A1145" s="144" t="str">
        <f>IF('[1]Hoja de pedidos'!$D1146&gt;0,'[1]Hoja de pedidos'!C1146,"")</f>
        <v>01-2777</v>
      </c>
      <c r="B1145" s="144" t="str">
        <f>IF('[1]Hoja de pedidos'!$D1146&gt;0,'[1]Hoja de pedidos'!D1146,"")</f>
        <v>TXPACB049A001</v>
      </c>
      <c r="C1145" s="144" t="str">
        <f>IF('[1]Hoja de pedidos'!$D1146&gt;0,'[1]Hoja de pedidos'!E1146,"")</f>
        <v>PEPSICO ALIMENTOS, S.C.A.</v>
      </c>
      <c r="D1145" s="144" t="str">
        <f>IF('[1]Hoja de pedidos'!$D1146&gt;0,'[1]Hoja de pedidos'!F1146,"")</f>
        <v>LAMINACION IMPRESA CHEETOS BOLIQUESOS 180g</v>
      </c>
      <c r="E1145" s="144" t="str">
        <f>IF('[1]Hoja de pedidos'!$D1146&gt;0,'[1]Hoja de pedidos'!G1146,"")</f>
        <v>CX</v>
      </c>
      <c r="F1145" s="144" t="str">
        <f>IF('[1]Hoja de pedidos'!$D1146&gt;0,'[1]Hoja de pedidos'!H1146,"")</f>
        <v>LAMINACION</v>
      </c>
    </row>
    <row r="1146" spans="1:6" x14ac:dyDescent="0.25">
      <c r="A1146" s="144" t="str">
        <f>IF('[1]Hoja de pedidos'!$D1147&gt;0,'[1]Hoja de pedidos'!C1147,"")</f>
        <v>32-006204</v>
      </c>
      <c r="B1146" s="144" t="str">
        <f>IF('[1]Hoja de pedidos'!$D1147&gt;0,'[1]Hoja de pedidos'!D1147,"")</f>
        <v>TMLIBJ0500001</v>
      </c>
      <c r="C1146" s="144" t="str">
        <f>IF('[1]Hoja de pedidos'!$D1147&gt;0,'[1]Hoja de pedidos'!E1147,"")</f>
        <v>LITO INNOVACIÓN 3.000, C. A.</v>
      </c>
      <c r="D1146" s="144" t="str">
        <f>IF('[1]Hoja de pedidos'!$D1147&gt;0,'[1]Hoja de pedidos'!F1147,"")</f>
        <v>POLYPOUCH SIN IMPRESIÓN</v>
      </c>
      <c r="E1146" s="144" t="str">
        <f>IF('[1]Hoja de pedidos'!$D1147&gt;0,'[1]Hoja de pedidos'!G1147,"")</f>
        <v>CX</v>
      </c>
      <c r="F1146" s="144" t="str">
        <f>IF('[1]Hoja de pedidos'!$D1147&gt;0,'[1]Hoja de pedidos'!H1147,"")</f>
        <v>LAMINACION</v>
      </c>
    </row>
    <row r="1147" spans="1:6" x14ac:dyDescent="0.25">
      <c r="A1147" s="144" t="str">
        <f>IF('[1]Hoja de pedidos'!$D1148&gt;0,'[1]Hoja de pedidos'!C1148,"")</f>
        <v>01-2768</v>
      </c>
      <c r="B1147" s="144" t="str">
        <f>IF('[1]Hoja de pedidos'!$D1148&gt;0,'[1]Hoja de pedidos'!D1148,"")</f>
        <v>TXPAMP031A001</v>
      </c>
      <c r="C1147" s="144" t="str">
        <f>IF('[1]Hoja de pedidos'!$D1148&gt;0,'[1]Hoja de pedidos'!E1148,"")</f>
        <v>PEPSICO ALIMENTOS, S.C.A.</v>
      </c>
      <c r="D1147" s="144" t="str">
        <f>IF('[1]Hoja de pedidos'!$D1148&gt;0,'[1]Hoja de pedidos'!F1148,"")</f>
        <v>LAMINACIÓN IMPRESA CHEETOS MEGA PUFFS 28g</v>
      </c>
      <c r="E1147" s="144" t="str">
        <f>IF('[1]Hoja de pedidos'!$D1148&gt;0,'[1]Hoja de pedidos'!G1148,"")</f>
        <v>CX</v>
      </c>
      <c r="F1147" s="144" t="str">
        <f>IF('[1]Hoja de pedidos'!$D1148&gt;0,'[1]Hoja de pedidos'!H1148,"")</f>
        <v>LAMINACION</v>
      </c>
    </row>
    <row r="1148" spans="1:6" x14ac:dyDescent="0.25">
      <c r="A1148" s="144" t="str">
        <f>IF('[1]Hoja de pedidos'!$D1149&gt;0,'[1]Hoja de pedidos'!C1149,"")</f>
        <v>01-2657</v>
      </c>
      <c r="B1148" s="144" t="str">
        <f>IF('[1]Hoja de pedidos'!$D1149&gt;0,'[1]Hoja de pedidos'!D1149,"")</f>
        <v>TXPAMP045A001</v>
      </c>
      <c r="C1148" s="144" t="str">
        <f>IF('[1]Hoja de pedidos'!$D1149&gt;0,'[1]Hoja de pedidos'!E1149,"")</f>
        <v>PEPSICO ALIMENTOS, S.C.A.</v>
      </c>
      <c r="D1148" s="144" t="str">
        <f>IF('[1]Hoja de pedidos'!$D1149&gt;0,'[1]Hoja de pedidos'!F1149,"")</f>
        <v>LAMINACION IMPRESA CHEETOS MEGA PUFF 270 g</v>
      </c>
      <c r="E1148" s="144" t="str">
        <f>IF('[1]Hoja de pedidos'!$D1149&gt;0,'[1]Hoja de pedidos'!G1149,"")</f>
        <v>CX</v>
      </c>
      <c r="F1148" s="144" t="str">
        <f>IF('[1]Hoja de pedidos'!$D1149&gt;0,'[1]Hoja de pedidos'!H1149,"")</f>
        <v>LAMINACION</v>
      </c>
    </row>
    <row r="1149" spans="1:6" x14ac:dyDescent="0.25">
      <c r="A1149" s="144" t="str">
        <f>IF('[1]Hoja de pedidos'!$D1150&gt;0,'[1]Hoja de pedidos'!C1150,"")</f>
        <v>01-2783</v>
      </c>
      <c r="B1149" s="144" t="str">
        <f>IF('[1]Hoja de pedidos'!$D1150&gt;0,'[1]Hoja de pedidos'!D1150,"")</f>
        <v>TXMNAL048B002</v>
      </c>
      <c r="C1149" s="144" t="str">
        <f>IF('[1]Hoja de pedidos'!$D1150&gt;0,'[1]Hoja de pedidos'!E1150,"")</f>
        <v>MOLINOS NACIONALES C.A (MONACA)</v>
      </c>
      <c r="D1149" s="144" t="str">
        <f>IF('[1]Hoja de pedidos'!$D1150&gt;0,'[1]Hoja de pedidos'!F1150,"")</f>
        <v>LAMINACION IMPRESA AVENA LASSIE 400g</v>
      </c>
      <c r="E1149" s="144" t="str">
        <f>IF('[1]Hoja de pedidos'!$D1150&gt;0,'[1]Hoja de pedidos'!G1150,"")</f>
        <v>MCL</v>
      </c>
      <c r="F1149" s="144" t="str">
        <f>IF('[1]Hoja de pedidos'!$D1150&gt;0,'[1]Hoja de pedidos'!H1150,"")</f>
        <v>LAMINACION</v>
      </c>
    </row>
    <row r="1150" spans="1:6" x14ac:dyDescent="0.25">
      <c r="A1150" s="144" t="str">
        <f>IF('[1]Hoja de pedidos'!$D1151&gt;0,'[1]Hoja de pedidos'!C1151,"")</f>
        <v>01-2792</v>
      </c>
      <c r="B1150" s="144" t="str">
        <f>IF('[1]Hoja de pedidos'!$D1151&gt;0,'[1]Hoja de pedidos'!D1151,"")</f>
        <v>TXPAPS031A001</v>
      </c>
      <c r="C1150" s="144" t="str">
        <f>IF('[1]Hoja de pedidos'!$D1151&gt;0,'[1]Hoja de pedidos'!E1151,"")</f>
        <v>PEPSICO ALIMENTOS, S.C.A.</v>
      </c>
      <c r="D1150" s="144" t="str">
        <f>IF('[1]Hoja de pedidos'!$D1151&gt;0,'[1]Hoja de pedidos'!F1151,"")</f>
        <v>LAMINACIÓN IMPRESA PEPITO ORIGINAL (SIN VITAMINA) 25g</v>
      </c>
      <c r="E1150" s="144" t="str">
        <f>IF('[1]Hoja de pedidos'!$D1151&gt;0,'[1]Hoja de pedidos'!G1151,"")</f>
        <v>CX</v>
      </c>
      <c r="F1150" s="144" t="str">
        <f>IF('[1]Hoja de pedidos'!$D1151&gt;0,'[1]Hoja de pedidos'!H1151,"")</f>
        <v>LAMINACION</v>
      </c>
    </row>
    <row r="1151" spans="1:6" x14ac:dyDescent="0.25">
      <c r="A1151" s="144" t="str">
        <f>IF('[1]Hoja de pedidos'!$D1152&gt;0,'[1]Hoja de pedidos'!C1152,"")</f>
        <v>01-2775</v>
      </c>
      <c r="B1151" s="144" t="str">
        <f>IF('[1]Hoja de pedidos'!$D1152&gt;0,'[1]Hoja de pedidos'!D1152,"")</f>
        <v>TXPACB031A001</v>
      </c>
      <c r="C1151" s="144" t="str">
        <f>IF('[1]Hoja de pedidos'!$D1152&gt;0,'[1]Hoja de pedidos'!E1152,"")</f>
        <v>PEPSICO ALIMENTOS, S.C.A.</v>
      </c>
      <c r="D1151" s="144" t="str">
        <f>IF('[1]Hoja de pedidos'!$D1152&gt;0,'[1]Hoja de pedidos'!F1152,"")</f>
        <v>LAMINACIÓN IMPRESA CHEETOS BOLIQUESO 28g</v>
      </c>
      <c r="E1151" s="144" t="str">
        <f>IF('[1]Hoja de pedidos'!$D1152&gt;0,'[1]Hoja de pedidos'!G1152,"")</f>
        <v>CX</v>
      </c>
      <c r="F1151" s="144" t="str">
        <f>IF('[1]Hoja de pedidos'!$D1152&gt;0,'[1]Hoja de pedidos'!H1152,"")</f>
        <v>LAMINACION</v>
      </c>
    </row>
    <row r="1152" spans="1:6" x14ac:dyDescent="0.25">
      <c r="A1152" s="144" t="str">
        <f>IF('[1]Hoja de pedidos'!$D1153&gt;0,'[1]Hoja de pedidos'!C1153,"")</f>
        <v>01-2794</v>
      </c>
      <c r="B1152" s="144" t="str">
        <f>IF('[1]Hoja de pedidos'!$D1153&gt;0,'[1]Hoja de pedidos'!D1153,"")</f>
        <v>TXPAPS049A001</v>
      </c>
      <c r="C1152" s="144" t="str">
        <f>IF('[1]Hoja de pedidos'!$D1153&gt;0,'[1]Hoja de pedidos'!E1153,"")</f>
        <v>PEPSICO ALIMENTOS, S.C.A.</v>
      </c>
      <c r="D1152" s="144" t="str">
        <f>IF('[1]Hoja de pedidos'!$D1153&gt;0,'[1]Hoja de pedidos'!F1153,"")</f>
        <v>LAMINACION IMPRESA PEPITO ORIGINAL XXL (SIN VATAMINA)180g</v>
      </c>
      <c r="E1152" s="144" t="str">
        <f>IF('[1]Hoja de pedidos'!$D1153&gt;0,'[1]Hoja de pedidos'!G1153,"")</f>
        <v>CX</v>
      </c>
      <c r="F1152" s="144" t="str">
        <f>IF('[1]Hoja de pedidos'!$D1153&gt;0,'[1]Hoja de pedidos'!H1153,"")</f>
        <v>LAMINACION</v>
      </c>
    </row>
    <row r="1153" spans="1:6" x14ac:dyDescent="0.25">
      <c r="A1153" s="144" t="str">
        <f>IF('[1]Hoja de pedidos'!$D1154&gt;0,'[1]Hoja de pedidos'!C1154,"")</f>
        <v>01-2791</v>
      </c>
      <c r="B1153" s="144" t="str">
        <f>IF('[1]Hoja de pedidos'!$D1154&gt;0,'[1]Hoja de pedidos'!D1154,"")</f>
        <v>TXPADQ045B002</v>
      </c>
      <c r="C1153" s="144" t="str">
        <f>IF('[1]Hoja de pedidos'!$D1154&gt;0,'[1]Hoja de pedidos'!E1154,"")</f>
        <v>PEPSICO ALIMENTOS, S.C.A.</v>
      </c>
      <c r="D1153" s="144" t="str">
        <f>IF('[1]Hoja de pedidos'!$D1154&gt;0,'[1]Hoja de pedidos'!F1154,"")</f>
        <v xml:space="preserve">LAMINACIÓN IMPRESA DORITOS MEGA QUESO XXL 420 g  </v>
      </c>
      <c r="E1153" s="144" t="str">
        <f>IF('[1]Hoja de pedidos'!$D1154&gt;0,'[1]Hoja de pedidos'!G1154,"")</f>
        <v>CX</v>
      </c>
      <c r="F1153" s="144" t="str">
        <f>IF('[1]Hoja de pedidos'!$D1154&gt;0,'[1]Hoja de pedidos'!H1154,"")</f>
        <v>LAMINACION</v>
      </c>
    </row>
    <row r="1154" spans="1:6" x14ac:dyDescent="0.25">
      <c r="A1154" s="144" t="str">
        <f>IF('[1]Hoja de pedidos'!$D1155&gt;0,'[1]Hoja de pedidos'!C1155,"")</f>
        <v>01-2802</v>
      </c>
      <c r="B1154" s="144" t="str">
        <f>IF('[1]Hoja de pedidos'!$D1155&gt;0,'[1]Hoja de pedidos'!D1155,"")</f>
        <v xml:space="preserve">TXPACB036A001    </v>
      </c>
      <c r="C1154" s="144" t="str">
        <f>IF('[1]Hoja de pedidos'!$D1155&gt;0,'[1]Hoja de pedidos'!E1155,"")</f>
        <v>PEPSICO ALIMENTOS, S.C.A.</v>
      </c>
      <c r="D1154" s="144" t="str">
        <f>IF('[1]Hoja de pedidos'!$D1155&gt;0,'[1]Hoja de pedidos'!F1155,"")</f>
        <v>LAMINACIÓN IMPRESA CHEETOS BOLIQUESO 110g</v>
      </c>
      <c r="E1154" s="144" t="str">
        <f>IF('[1]Hoja de pedidos'!$D1155&gt;0,'[1]Hoja de pedidos'!G1155,"")</f>
        <v>CX</v>
      </c>
      <c r="F1154" s="144" t="str">
        <f>IF('[1]Hoja de pedidos'!$D1155&gt;0,'[1]Hoja de pedidos'!H1155,"")</f>
        <v>LAMINACION</v>
      </c>
    </row>
    <row r="1155" spans="1:6" x14ac:dyDescent="0.25">
      <c r="A1155" s="144" t="str">
        <f>IF('[1]Hoja de pedidos'!$D1156&gt;0,'[1]Hoja de pedidos'!C1156,"")</f>
        <v>01-2801</v>
      </c>
      <c r="B1155" s="144" t="str">
        <f>IF('[1]Hoja de pedidos'!$D1156&gt;0,'[1]Hoja de pedidos'!D1156,"")</f>
        <v>TXPAMP036A001</v>
      </c>
      <c r="C1155" s="144" t="str">
        <f>IF('[1]Hoja de pedidos'!$D1156&gt;0,'[1]Hoja de pedidos'!E1156,"")</f>
        <v>PEPSICO ALIMENTOS, S.C.A.</v>
      </c>
      <c r="D1155" s="144" t="str">
        <f>IF('[1]Hoja de pedidos'!$D1156&gt;0,'[1]Hoja de pedidos'!F1156,"")</f>
        <v>LAMINACION IMPRESA CHEETOS MEGA PUFF 110g</v>
      </c>
      <c r="E1155" s="144" t="str">
        <f>IF('[1]Hoja de pedidos'!$D1156&gt;0,'[1]Hoja de pedidos'!G1156,"")</f>
        <v>CX</v>
      </c>
      <c r="F1155" s="144" t="str">
        <f>IF('[1]Hoja de pedidos'!$D1156&gt;0,'[1]Hoja de pedidos'!H1156,"")</f>
        <v>LAMINACION</v>
      </c>
    </row>
    <row r="1156" spans="1:6" x14ac:dyDescent="0.25">
      <c r="A1156" s="144" t="str">
        <f>IF('[1]Hoja de pedidos'!$D1157&gt;0,'[1]Hoja de pedidos'!C1157,"")</f>
        <v>01-2751</v>
      </c>
      <c r="B1156" s="144" t="str">
        <f>IF('[1]Hoja de pedidos'!$D1157&gt;0,'[1]Hoja de pedidos'!D1157,"")</f>
        <v xml:space="preserve">TXCPEM023A001  </v>
      </c>
      <c r="C1156" s="144" t="str">
        <f>IF('[1]Hoja de pedidos'!$D1157&gt;0,'[1]Hoja de pedidos'!E1157,"")</f>
        <v>CERVECERIA POLAR,C.A.</v>
      </c>
      <c r="D1156" s="144" t="str">
        <f>IF('[1]Hoja de pedidos'!$D1157&gt;0,'[1]Hoja de pedidos'!F1157,"")</f>
        <v>ETIQUETA IMPRESA MALTIN POLAR 1,5 L</v>
      </c>
      <c r="E1156" s="144" t="str">
        <f>IF('[1]Hoja de pedidos'!$D1157&gt;0,'[1]Hoja de pedidos'!G1157,"")</f>
        <v>CX</v>
      </c>
      <c r="F1156" s="144" t="str">
        <f>IF('[1]Hoja de pedidos'!$D1157&gt;0,'[1]Hoja de pedidos'!H1157,"")</f>
        <v>CORTE</v>
      </c>
    </row>
    <row r="1157" spans="1:6" x14ac:dyDescent="0.25">
      <c r="A1157" s="144" t="str">
        <f>IF('[1]Hoja de pedidos'!$D1158&gt;0,'[1]Hoja de pedidos'!C1158,"")</f>
        <v>21-0293</v>
      </c>
      <c r="B1157" s="144" t="str">
        <f>IF('[1]Hoja de pedidos'!$D1158&gt;0,'[1]Hoja de pedidos'!D1158,"")</f>
        <v>TMPPFD106A001</v>
      </c>
      <c r="C1157" s="144" t="str">
        <f>IF('[1]Hoja de pedidos'!$D1158&gt;0,'[1]Hoja de pedidos'!E1158,"")</f>
        <v>PROPACA,C.A</v>
      </c>
      <c r="D1157" s="144" t="str">
        <f>IF('[1]Hoja de pedidos'!$D1158&gt;0,'[1]Hoja de pedidos'!F1158,"")</f>
        <v>LAMINACION IMPRESA FONDO DORADO</v>
      </c>
      <c r="E1157" s="144" t="str">
        <f>IF('[1]Hoja de pedidos'!$D1158&gt;0,'[1]Hoja de pedidos'!G1158,"")</f>
        <v>MCL</v>
      </c>
      <c r="F1157" s="144" t="str">
        <f>IF('[1]Hoja de pedidos'!$D1158&gt;0,'[1]Hoja de pedidos'!H1158,"")</f>
        <v>CORTE</v>
      </c>
    </row>
    <row r="1158" spans="1:6" x14ac:dyDescent="0.25">
      <c r="A1158" s="144" t="str">
        <f>IF('[1]Hoja de pedidos'!$D1159&gt;0,'[1]Hoja de pedidos'!C1159,"")</f>
        <v>01-2783</v>
      </c>
      <c r="B1158" s="144" t="str">
        <f>IF('[1]Hoja de pedidos'!$D1159&gt;0,'[1]Hoja de pedidos'!D1159,"")</f>
        <v>TXMNAL048B002</v>
      </c>
      <c r="C1158" s="144" t="str">
        <f>IF('[1]Hoja de pedidos'!$D1159&gt;0,'[1]Hoja de pedidos'!E1159,"")</f>
        <v>MOLINOS NACIONALES C.A (MONACA)</v>
      </c>
      <c r="D1158" s="144" t="str">
        <f>IF('[1]Hoja de pedidos'!$D1159&gt;0,'[1]Hoja de pedidos'!F1159,"")</f>
        <v>LAMINACION IMPRESA AVENA LASSIE 400g</v>
      </c>
      <c r="E1158" s="144" t="str">
        <f>IF('[1]Hoja de pedidos'!$D1159&gt;0,'[1]Hoja de pedidos'!G1159,"")</f>
        <v>MCL</v>
      </c>
      <c r="F1158" s="144" t="str">
        <f>IF('[1]Hoja de pedidos'!$D1159&gt;0,'[1]Hoja de pedidos'!H1159,"")</f>
        <v>LAMINACION</v>
      </c>
    </row>
    <row r="1159" spans="1:6" x14ac:dyDescent="0.25">
      <c r="A1159" s="144" t="str">
        <f>IF('[1]Hoja de pedidos'!$D1160&gt;0,'[1]Hoja de pedidos'!C1160,"")</f>
        <v>32-006207</v>
      </c>
      <c r="B1159" s="144" t="str">
        <f>IF('[1]Hoja de pedidos'!$D1160&gt;0,'[1]Hoja de pedidos'!D1160,"")</f>
        <v>TMMCGP207A001</v>
      </c>
      <c r="C1159" s="144" t="str">
        <f>IF('[1]Hoja de pedidos'!$D1160&gt;0,'[1]Hoja de pedidos'!E1160,"")</f>
        <v>MORROCEL C.A.</v>
      </c>
      <c r="D1159" s="144" t="str">
        <f>IF('[1]Hoja de pedidos'!$D1160&gt;0,'[1]Hoja de pedidos'!F1160,"")</f>
        <v>LINNER MTP  IMPRESO GARANTIA DE PUREZA</v>
      </c>
      <c r="E1159" s="144" t="str">
        <f>IF('[1]Hoja de pedidos'!$D1160&gt;0,'[1]Hoja de pedidos'!G1160,"")</f>
        <v>MCL</v>
      </c>
      <c r="F1159" s="144" t="str">
        <f>IF('[1]Hoja de pedidos'!$D1160&gt;0,'[1]Hoja de pedidos'!H1160,"")</f>
        <v>LAMINACION</v>
      </c>
    </row>
    <row r="1160" spans="1:6" x14ac:dyDescent="0.25">
      <c r="A1160" s="144" t="str">
        <f>IF('[1]Hoja de pedidos'!$D1161&gt;0,'[1]Hoja de pedidos'!C1161,"")</f>
        <v>01-2808</v>
      </c>
      <c r="B1160" s="144" t="str">
        <f>IF('[1]Hoja de pedidos'!$D1161&gt;0,'[1]Hoja de pedidos'!D1161,"")</f>
        <v>TMTTGP207A001</v>
      </c>
      <c r="C1160" s="144" t="str">
        <f>IF('[1]Hoja de pedidos'!$D1161&gt;0,'[1]Hoja de pedidos'!E1161,"")</f>
        <v xml:space="preserve">INDUSTRIAS DE TAPAS TAIME, C.A </v>
      </c>
      <c r="D1160" s="144" t="str">
        <f>IF('[1]Hoja de pedidos'!$D1161&gt;0,'[1]Hoja de pedidos'!F1161,"")</f>
        <v>LINER MTP IMP. GARANTIA DE PUREZA</v>
      </c>
      <c r="E1160" s="144" t="str">
        <f>IF('[1]Hoja de pedidos'!$D1161&gt;0,'[1]Hoja de pedidos'!G1161,"")</f>
        <v>MCL</v>
      </c>
      <c r="F1160" s="144" t="str">
        <f>IF('[1]Hoja de pedidos'!$D1161&gt;0,'[1]Hoja de pedidos'!H1161,"")</f>
        <v>LAMINACION</v>
      </c>
    </row>
    <row r="1161" spans="1:6" x14ac:dyDescent="0.25">
      <c r="A1161" s="144" t="str">
        <f>IF('[1]Hoja de pedidos'!$D1162&gt;0,'[1]Hoja de pedidos'!C1162,"")</f>
        <v>01-2796</v>
      </c>
      <c r="B1161" s="144" t="str">
        <f>IF('[1]Hoja de pedidos'!$D1162&gt;0,'[1]Hoja de pedidos'!D1162,"")</f>
        <v>TXPACT040A002</v>
      </c>
      <c r="C1161" s="144" t="str">
        <f>IF('[1]Hoja de pedidos'!$D1162&gt;0,'[1]Hoja de pedidos'!E1162,"")</f>
        <v>PEPSICO ALIMENTOS, S.C.A.</v>
      </c>
      <c r="D1161" s="144" t="str">
        <f>IF('[1]Hoja de pedidos'!$D1162&gt;0,'[1]Hoja de pedidos'!F1162,"")</f>
        <v>LAMINACION IMPRESA CHEESE TRIS 150g</v>
      </c>
      <c r="E1161" s="144" t="str">
        <f>IF('[1]Hoja de pedidos'!$D1162&gt;0,'[1]Hoja de pedidos'!G1162,"")</f>
        <v>CX</v>
      </c>
      <c r="F1161" s="144" t="str">
        <f>IF('[1]Hoja de pedidos'!$D1162&gt;0,'[1]Hoja de pedidos'!H1162,"")</f>
        <v>LAMINACION</v>
      </c>
    </row>
    <row r="1162" spans="1:6" x14ac:dyDescent="0.25">
      <c r="A1162" s="144" t="str">
        <f>IF('[1]Hoja de pedidos'!$D1163&gt;0,'[1]Hoja de pedidos'!C1163,"")</f>
        <v>01-2795</v>
      </c>
      <c r="B1162" s="144" t="str">
        <f>IF('[1]Hoja de pedidos'!$D1163&gt;0,'[1]Hoja de pedidos'!D1163,"")</f>
        <v>TXPACT036B002</v>
      </c>
      <c r="C1162" s="144" t="str">
        <f>IF('[1]Hoja de pedidos'!$D1163&gt;0,'[1]Hoja de pedidos'!E1163,"")</f>
        <v>PEPSICO ALIMENTOS, S.C.A.</v>
      </c>
      <c r="D1162" s="144" t="str">
        <f>IF('[1]Hoja de pedidos'!$D1163&gt;0,'[1]Hoja de pedidos'!F1163,"")</f>
        <v>LAMINACION IMPRESA CHEESE TRIS 54g</v>
      </c>
      <c r="E1162" s="144" t="str">
        <f>IF('[1]Hoja de pedidos'!$D1163&gt;0,'[1]Hoja de pedidos'!G1163,"")</f>
        <v>CX</v>
      </c>
      <c r="F1162" s="144" t="str">
        <f>IF('[1]Hoja de pedidos'!$D1163&gt;0,'[1]Hoja de pedidos'!H1163,"")</f>
        <v>LAMINACION</v>
      </c>
    </row>
    <row r="1163" spans="1:6" x14ac:dyDescent="0.25">
      <c r="A1163" s="144" t="str">
        <f>IF('[1]Hoja de pedidos'!$D1164&gt;0,'[1]Hoja de pedidos'!C1164,"")</f>
        <v>01-2809</v>
      </c>
      <c r="B1163" s="144" t="str">
        <f>IF('[1]Hoja de pedidos'!$D1164&gt;0,'[1]Hoja de pedidos'!D1164,"")</f>
        <v>TXPACT045A002</v>
      </c>
      <c r="C1163" s="144" t="str">
        <f>IF('[1]Hoja de pedidos'!$D1164&gt;0,'[1]Hoja de pedidos'!E1164,"")</f>
        <v>PEPSICO ALIMENTOS, S.C.A.</v>
      </c>
      <c r="D1163" s="144" t="str">
        <f>IF('[1]Hoja de pedidos'!$D1164&gt;0,'[1]Hoja de pedidos'!F1164,"")</f>
        <v>LAMINACION IMPRESA CHEESE TRIS 150g</v>
      </c>
      <c r="E1163" s="144" t="str">
        <f>IF('[1]Hoja de pedidos'!$D1164&gt;0,'[1]Hoja de pedidos'!G1164,"")</f>
        <v>CX</v>
      </c>
      <c r="F1163" s="144" t="str">
        <f>IF('[1]Hoja de pedidos'!$D1164&gt;0,'[1]Hoja de pedidos'!H1164,"")</f>
        <v>LAMINACION</v>
      </c>
    </row>
    <row r="1164" spans="1:6" x14ac:dyDescent="0.25">
      <c r="A1164" s="144" t="str">
        <f>IF('[1]Hoja de pedidos'!$D1165&gt;0,'[1]Hoja de pedidos'!C1165,"")</f>
        <v>01-2766</v>
      </c>
      <c r="B1164" s="144" t="str">
        <f>IF('[1]Hoja de pedidos'!$D1165&gt;0,'[1]Hoja de pedidos'!D1165,"")</f>
        <v>TXPARF040B001</v>
      </c>
      <c r="C1164" s="144" t="str">
        <f>IF('[1]Hoja de pedidos'!$D1165&gt;0,'[1]Hoja de pedidos'!E1165,"")</f>
        <v>PEPSICO ALIMENTOS, S.C.A.</v>
      </c>
      <c r="D1164" s="144" t="str">
        <f>IF('[1]Hoja de pedidos'!$D1165&gt;0,'[1]Hoja de pedidos'!F1165,"")</f>
        <v xml:space="preserve">LAMINACIÓN IMPRESA RUFFLESS QUESO 125 g </v>
      </c>
      <c r="E1164" s="144" t="str">
        <f>IF('[1]Hoja de pedidos'!$D1165&gt;0,'[1]Hoja de pedidos'!G1165,"")</f>
        <v>CX</v>
      </c>
      <c r="F1164" s="144" t="str">
        <f>IF('[1]Hoja de pedidos'!$D1165&gt;0,'[1]Hoja de pedidos'!H1165,"")</f>
        <v>LAMINACION</v>
      </c>
    </row>
    <row r="1165" spans="1:6" x14ac:dyDescent="0.25">
      <c r="A1165" s="144" t="str">
        <f>IF('[1]Hoja de pedidos'!$D1166&gt;0,'[1]Hoja de pedidos'!C1166,"")</f>
        <v>01-2767</v>
      </c>
      <c r="B1165" s="144" t="str">
        <f>IF('[1]Hoja de pedidos'!$D1166&gt;0,'[1]Hoja de pedidos'!D1166,"")</f>
        <v>TXPAJS040C001</v>
      </c>
      <c r="C1165" s="144" t="str">
        <f>IF('[1]Hoja de pedidos'!$D1166&gt;0,'[1]Hoja de pedidos'!E1166,"")</f>
        <v>PEPSICO ALIMENTOS, S.C.A.</v>
      </c>
      <c r="D1165" s="144" t="str">
        <f>IF('[1]Hoja de pedidos'!$D1166&gt;0,'[1]Hoja de pedidos'!F1166,"")</f>
        <v>LAMINACION IMPRESA PAPAS JACKS SAL 80g</v>
      </c>
      <c r="E1165" s="144" t="str">
        <f>IF('[1]Hoja de pedidos'!$D1166&gt;0,'[1]Hoja de pedidos'!G1166,"")</f>
        <v>CX</v>
      </c>
      <c r="F1165" s="144" t="str">
        <f>IF('[1]Hoja de pedidos'!$D1166&gt;0,'[1]Hoja de pedidos'!H1166,"")</f>
        <v>LAMINACION</v>
      </c>
    </row>
    <row r="1166" spans="1:6" x14ac:dyDescent="0.25">
      <c r="A1166" s="144" t="str">
        <f>IF('[1]Hoja de pedidos'!$D1167&gt;0,'[1]Hoja de pedidos'!C1167,"")</f>
        <v>01-2793</v>
      </c>
      <c r="B1166" s="144" t="str">
        <f>IF('[1]Hoja de pedidos'!$D1167&gt;0,'[1]Hoja de pedidos'!D1167,"")</f>
        <v>TXPAPS036B001</v>
      </c>
      <c r="C1166" s="144" t="str">
        <f>IF('[1]Hoja de pedidos'!$D1167&gt;0,'[1]Hoja de pedidos'!E1167,"")</f>
        <v>PEPSICO ALIMENTOS, S.C.A.</v>
      </c>
      <c r="D1166" s="144" t="str">
        <f>IF('[1]Hoja de pedidos'!$D1167&gt;0,'[1]Hoja de pedidos'!F1167,"")</f>
        <v>LAMINACIÓN IMPRESA PEPITO ORIGINAL (SIN VITAMINA) 80g</v>
      </c>
      <c r="E1166" s="144" t="str">
        <f>IF('[1]Hoja de pedidos'!$D1167&gt;0,'[1]Hoja de pedidos'!G1167,"")</f>
        <v>CX</v>
      </c>
      <c r="F1166" s="144" t="str">
        <f>IF('[1]Hoja de pedidos'!$D1167&gt;0,'[1]Hoja de pedidos'!H1167,"")</f>
        <v>LAMINACION</v>
      </c>
    </row>
    <row r="1167" spans="1:6" x14ac:dyDescent="0.25">
      <c r="A1167" s="144" t="str">
        <f>IF('[1]Hoja de pedidos'!$D1168&gt;0,'[1]Hoja de pedidos'!C1168,"")</f>
        <v>21-0292</v>
      </c>
      <c r="B1167" s="144" t="str">
        <f>IF('[1]Hoja de pedidos'!$D1168&gt;0,'[1]Hoja de pedidos'!D1168,"")</f>
        <v>TXSPKV039A002</v>
      </c>
      <c r="C1167" s="144" t="str">
        <f>IF('[1]Hoja de pedidos'!$D1168&gt;0,'[1]Hoja de pedidos'!E1168,"")</f>
        <v>C.A. SUCESORA DE JOSE PUIG &amp; CIA</v>
      </c>
      <c r="D1167" s="144" t="str">
        <f>IF('[1]Hoja de pedidos'!$D1168&gt;0,'[1]Hoja de pedidos'!F1168,"")</f>
        <v>LAMINACION IMPRESA KATY VAINILLA 32g</v>
      </c>
      <c r="E1167" s="144" t="str">
        <f>IF('[1]Hoja de pedidos'!$D1168&gt;0,'[1]Hoja de pedidos'!G1168,"")</f>
        <v>CX</v>
      </c>
      <c r="F1167" s="144" t="str">
        <f>IF('[1]Hoja de pedidos'!$D1168&gt;0,'[1]Hoja de pedidos'!H1168,"")</f>
        <v>LAMINACION</v>
      </c>
    </row>
    <row r="1168" spans="1:6" x14ac:dyDescent="0.25">
      <c r="A1168" s="144" t="str">
        <f>IF('[1]Hoja de pedidos'!$D1169&gt;0,'[1]Hoja de pedidos'!C1169,"")</f>
        <v>01-2812</v>
      </c>
      <c r="B1168" s="144" t="str">
        <f>IF('[1]Hoja de pedidos'!$D1169&gt;0,'[1]Hoja de pedidos'!D1169,"")</f>
        <v>TXPAPS040B001</v>
      </c>
      <c r="C1168" s="144" t="str">
        <f>IF('[1]Hoja de pedidos'!$D1169&gt;0,'[1]Hoja de pedidos'!E1169,"")</f>
        <v>PEPSICO ALIMENTOS, S.C.A.</v>
      </c>
      <c r="D1168" s="144" t="str">
        <f>IF('[1]Hoja de pedidos'!$D1169&gt;0,'[1]Hoja de pedidos'!F1169,"")</f>
        <v>LAMINACIÓN IMPRESA PEPITO ORIGINAL (SIN VITAMINA) 80g</v>
      </c>
      <c r="E1168" s="144" t="str">
        <f>IF('[1]Hoja de pedidos'!$D1169&gt;0,'[1]Hoja de pedidos'!G1169,"")</f>
        <v>CX</v>
      </c>
      <c r="F1168" s="144" t="str">
        <f>IF('[1]Hoja de pedidos'!$D1169&gt;0,'[1]Hoja de pedidos'!H1169,"")</f>
        <v>LAMINACION</v>
      </c>
    </row>
    <row r="1169" spans="1:6" x14ac:dyDescent="0.25">
      <c r="A1169" s="144" t="str">
        <f>IF('[1]Hoja de pedidos'!$D1170&gt;0,'[1]Hoja de pedidos'!C1170,"")</f>
        <v>32-006210</v>
      </c>
      <c r="B1169" s="144" t="str">
        <f>IF('[1]Hoja de pedidos'!$D1170&gt;0,'[1]Hoja de pedidos'!D1170,"")</f>
        <v>TMFFLU2400001</v>
      </c>
      <c r="C1169" s="144" t="str">
        <f>IF('[1]Hoja de pedidos'!$D1170&gt;0,'[1]Hoja de pedidos'!E1170,"")</f>
        <v>FABRICA FESTA S.A.</v>
      </c>
      <c r="D1169" s="144" t="str">
        <f>IF('[1]Hoja de pedidos'!$D1170&gt;0,'[1]Hoja de pedidos'!F1170,"")</f>
        <v>LAMINACION LINER INDUCCION UNIVERSAL SIN IMPRESIÓN</v>
      </c>
      <c r="E1169" s="144" t="str">
        <f>IF('[1]Hoja de pedidos'!$D1170&gt;0,'[1]Hoja de pedidos'!G1170,"")</f>
        <v>MCL</v>
      </c>
      <c r="F1169" s="144" t="str">
        <f>IF('[1]Hoja de pedidos'!$D1170&gt;0,'[1]Hoja de pedidos'!H1170,"")</f>
        <v>CORTE</v>
      </c>
    </row>
    <row r="1170" spans="1:6" x14ac:dyDescent="0.25">
      <c r="A1170" s="144" t="str">
        <f>IF('[1]Hoja de pedidos'!$D1171&gt;0,'[1]Hoja de pedidos'!C1171,"")</f>
        <v>32-006211</v>
      </c>
      <c r="B1170" s="144" t="s">
        <v>69</v>
      </c>
      <c r="C1170" s="144" t="str">
        <f>IF('[1]Hoja de pedidos'!$D1171&gt;0,'[1]Hoja de pedidos'!E1171,"")</f>
        <v>ALFONZO RIVAS &amp; CIA, C.A.</v>
      </c>
      <c r="D1170" s="144" t="str">
        <f>IF('[1]Hoja de pedidos'!$D1171&gt;0,'[1]Hoja de pedidos'!F1171,"")</f>
        <v>LAMINACION IMPRESA YELIGHT SIN SABOR 9g</v>
      </c>
      <c r="E1170" s="144" t="str">
        <f>IF('[1]Hoja de pedidos'!$D1171&gt;0,'[1]Hoja de pedidos'!G1171,"")</f>
        <v>MCL</v>
      </c>
      <c r="F1170" s="144" t="str">
        <f>IF('[1]Hoja de pedidos'!$D1171&gt;0,'[1]Hoja de pedidos'!H1171,"")</f>
        <v>LAMINACION</v>
      </c>
    </row>
    <row r="1171" spans="1:6" x14ac:dyDescent="0.25">
      <c r="A1171" s="144" t="str">
        <f>IF('[1]Hoja de pedidos'!$D1172&gt;0,'[1]Hoja de pedidos'!C1172,"")</f>
        <v>01-2814</v>
      </c>
      <c r="B1171" s="144" t="str">
        <f>IF('[1]Hoja de pedidos'!$D1172&gt;0,'[1]Hoja de pedidos'!D1172,"")</f>
        <v>TMAPAL1190010</v>
      </c>
      <c r="C1171" s="144" t="str">
        <f>IF('[1]Hoja de pedidos'!$D1172&gt;0,'[1]Hoja de pedidos'!E1172,"")</f>
        <v>ALIMENTOS POLAR COMERCIAL, C.A.</v>
      </c>
      <c r="D1171" s="144" t="str">
        <f>IF('[1]Hoja de pedidos'!$D1172&gt;0,'[1]Hoja de pedidos'!F1172,"")</f>
        <v>ALUMINIO LAMINADO SIN IMPRESIÓN</v>
      </c>
      <c r="E1171" s="144" t="str">
        <f>IF('[1]Hoja de pedidos'!$D1172&gt;0,'[1]Hoja de pedidos'!G1172,"")</f>
        <v>MCL</v>
      </c>
      <c r="F1171" s="144" t="str">
        <f>IF('[1]Hoja de pedidos'!$D1172&gt;0,'[1]Hoja de pedidos'!H1172,"")</f>
        <v>LAMINACION</v>
      </c>
    </row>
    <row r="1172" spans="1:6" x14ac:dyDescent="0.25">
      <c r="A1172" s="144" t="str">
        <f>IF('[1]Hoja de pedidos'!$D1173&gt;0,'[1]Hoja de pedidos'!C1173,"")</f>
        <v>01-2797</v>
      </c>
      <c r="B1172" s="144" t="str">
        <f>IF('[1]Hoja de pedidos'!$D1173&gt;0,'[1]Hoja de pedidos'!D1173,"")</f>
        <v xml:space="preserve"> TXPARO040A001</v>
      </c>
      <c r="C1172" s="144" t="str">
        <f>IF('[1]Hoja de pedidos'!$D1173&gt;0,'[1]Hoja de pedidos'!E1173,"")</f>
        <v>PEPSICO ALIMENTOS, S.C.A.</v>
      </c>
      <c r="D1172" s="144" t="str">
        <f>IF('[1]Hoja de pedidos'!$D1173&gt;0,'[1]Hoja de pedidos'!F1173,"")</f>
        <v>LAMINACION IMPRESA RUFFLES ORIGINAL 125g</v>
      </c>
      <c r="E1172" s="144" t="str">
        <f>IF('[1]Hoja de pedidos'!$D1173&gt;0,'[1]Hoja de pedidos'!G1173,"")</f>
        <v>CX</v>
      </c>
      <c r="F1172" s="144" t="str">
        <f>IF('[1]Hoja de pedidos'!$D1173&gt;0,'[1]Hoja de pedidos'!H1173,"")</f>
        <v>LAMINACION</v>
      </c>
    </row>
    <row r="1173" spans="1:6" x14ac:dyDescent="0.25">
      <c r="A1173" s="144" t="str">
        <f>IF('[1]Hoja de pedidos'!$D1174&gt;0,'[1]Hoja de pedidos'!C1174,"")</f>
        <v>01-2819</v>
      </c>
      <c r="B1173" s="144" t="str">
        <f>IF('[1]Hoja de pedidos'!$D1174&gt;0,'[1]Hoja de pedidos'!D1174,"")</f>
        <v>TMAPAL1190010</v>
      </c>
      <c r="C1173" s="144" t="str">
        <f>IF('[1]Hoja de pedidos'!$D1174&gt;0,'[1]Hoja de pedidos'!E1174,"")</f>
        <v>ALIMENTOS POLAR COMERCIAL, C.A.</v>
      </c>
      <c r="D1173" s="144" t="str">
        <f>IF('[1]Hoja de pedidos'!$D1174&gt;0,'[1]Hoja de pedidos'!F1174,"")</f>
        <v>ALUMINIO LAMINADO SIN IMPRESIÓN</v>
      </c>
      <c r="E1173" s="144" t="str">
        <f>IF('[1]Hoja de pedidos'!$D1174&gt;0,'[1]Hoja de pedidos'!G1174,"")</f>
        <v>MCL</v>
      </c>
      <c r="F1173" s="144" t="str">
        <f>IF('[1]Hoja de pedidos'!$D1174&gt;0,'[1]Hoja de pedidos'!H1174,"")</f>
        <v>LAMINACION</v>
      </c>
    </row>
    <row r="1174" spans="1:6" x14ac:dyDescent="0.25">
      <c r="A1174" s="144" t="str">
        <f>IF('[1]Hoja de pedidos'!$D1175&gt;0,'[1]Hoja de pedidos'!C1175,"")</f>
        <v>01-2811</v>
      </c>
      <c r="B1174" s="144" t="str">
        <f>IF('[1]Hoja de pedidos'!$D1175&gt;0,'[1]Hoja de pedidos'!D1175,"")</f>
        <v>TMSVLM0940001</v>
      </c>
      <c r="C1174" s="144" t="str">
        <f>IF('[1]Hoja de pedidos'!$D1175&gt;0,'[1]Hoja de pedidos'!E1175,"")</f>
        <v>SONOCO VENEZOLANA, C.A.</v>
      </c>
      <c r="D1174" s="144" t="str">
        <f>IF('[1]Hoja de pedidos'!$D1175&gt;0,'[1]Hoja de pedidos'!F1175,"")</f>
        <v>LAMINACION LINER RM 511 SIN IMPRESIÓN</v>
      </c>
      <c r="E1174" s="144" t="str">
        <f>IF('[1]Hoja de pedidos'!$D1175&gt;0,'[1]Hoja de pedidos'!G1175,"")</f>
        <v>MCL</v>
      </c>
      <c r="F1174" s="144" t="str">
        <f>IF('[1]Hoja de pedidos'!$D1175&gt;0,'[1]Hoja de pedidos'!H1175,"")</f>
        <v>LAMINACION</v>
      </c>
    </row>
    <row r="1175" spans="1:6" x14ac:dyDescent="0.25">
      <c r="A1175" s="144" t="str">
        <f>IF('[1]Hoja de pedidos'!$D1176&gt;0,'[1]Hoja de pedidos'!C1176,"")</f>
        <v>01-2816</v>
      </c>
      <c r="B1175" s="144" t="str">
        <f>IF('[1]Hoja de pedidos'!$D1176&gt;0,'[1]Hoja de pedidos'!D1176,"")</f>
        <v xml:space="preserve"> TMPPLU2400001</v>
      </c>
      <c r="C1175" s="144" t="str">
        <f>IF('[1]Hoja de pedidos'!$D1176&gt;0,'[1]Hoja de pedidos'!E1176,"")</f>
        <v>PLASTIPRODUCTOS PINCORD, C.A.</v>
      </c>
      <c r="D1175" s="144" t="str">
        <f>IF('[1]Hoja de pedidos'!$D1176&gt;0,'[1]Hoja de pedidos'!F1176,"")</f>
        <v xml:space="preserve">LAMINACION LINNER DE INDUCCION UNIVERSAL SIN IMPRESIÓN        </v>
      </c>
      <c r="E1175" s="144" t="str">
        <f>IF('[1]Hoja de pedidos'!$D1176&gt;0,'[1]Hoja de pedidos'!G1176,"")</f>
        <v>MCL</v>
      </c>
      <c r="F1175" s="144" t="str">
        <f>IF('[1]Hoja de pedidos'!$D1176&gt;0,'[1]Hoja de pedidos'!H1176,"")</f>
        <v>LAMINACION</v>
      </c>
    </row>
    <row r="1176" spans="1:6" x14ac:dyDescent="0.25">
      <c r="A1176" s="144" t="str">
        <f>IF('[1]Hoja de pedidos'!$D1177&gt;0,'[1]Hoja de pedidos'!C1177,"")</f>
        <v>01-2818</v>
      </c>
      <c r="B1176" s="144" t="str">
        <f>IF('[1]Hoja de pedidos'!$D1177&gt;0,'[1]Hoja de pedidos'!D1177,"")</f>
        <v>TMAYGP207A003</v>
      </c>
      <c r="C1176" s="144" t="str">
        <f>IF('[1]Hoja de pedidos'!$D1177&gt;0,'[1]Hoja de pedidos'!E1177,"")</f>
        <v>ANAYANSI,C.A.</v>
      </c>
      <c r="D1176" s="144" t="str">
        <f>IF('[1]Hoja de pedidos'!$D1177&gt;0,'[1]Hoja de pedidos'!F1177,"")</f>
        <v>LINER TERMOSELLABLE MTP  IMPRESO GARANTIA DE PUREZA</v>
      </c>
      <c r="E1176" s="144" t="str">
        <f>IF('[1]Hoja de pedidos'!$D1177&gt;0,'[1]Hoja de pedidos'!G1177,"")</f>
        <v>MCL</v>
      </c>
      <c r="F1176" s="144" t="str">
        <f>IF('[1]Hoja de pedidos'!$D1177&gt;0,'[1]Hoja de pedidos'!H1177,"")</f>
        <v>LAMINACION</v>
      </c>
    </row>
    <row r="1177" spans="1:6" x14ac:dyDescent="0.25">
      <c r="A1177" s="144" t="str">
        <f>IF('[1]Hoja de pedidos'!$D1178&gt;0,'[1]Hoja de pedidos'!C1178,"")</f>
        <v>32-006038</v>
      </c>
      <c r="B1177" s="144" t="str">
        <f>IF('[1]Hoja de pedidos'!$D1178&gt;0,'[1]Hoja de pedidos'!D1178,"")</f>
        <v>TMIDME0570001</v>
      </c>
      <c r="C1177" s="144" t="str">
        <f>IF('[1]Hoja de pedidos'!$D1178&gt;0,'[1]Hoja de pedidos'!E1178,"")</f>
        <v>INDUSTRIAS DIANA C.A.</v>
      </c>
      <c r="D1177" s="144" t="str">
        <f>IF('[1]Hoja de pedidos'!$D1178&gt;0,'[1]Hoja de pedidos'!F1178,"")</f>
        <v>LAMINACION MARGARINA LA ESTANCIA 15g SIN IMPRESIÓN</v>
      </c>
      <c r="E1177" s="144" t="str">
        <f>IF('[1]Hoja de pedidos'!$D1178&gt;0,'[1]Hoja de pedidos'!G1178,"")</f>
        <v>MCL</v>
      </c>
      <c r="F1177" s="144" t="str">
        <f>IF('[1]Hoja de pedidos'!$D1178&gt;0,'[1]Hoja de pedidos'!H1178,"")</f>
        <v>LAMINACION</v>
      </c>
    </row>
    <row r="1178" spans="1:6" x14ac:dyDescent="0.25">
      <c r="A1178" s="144" t="str">
        <f>IF('[1]Hoja de pedidos'!$D1179&gt;0,'[1]Hoja de pedidos'!C1179,"")</f>
        <v>01-2815</v>
      </c>
      <c r="B1178" s="144" t="str">
        <f>IF('[1]Hoja de pedidos'!$D1179&gt;0,'[1]Hoja de pedidos'!D1179,"")</f>
        <v xml:space="preserve"> TMIBPS0420001</v>
      </c>
      <c r="C1178" s="144" t="str">
        <f>IF('[1]Hoja de pedidos'!$D1179&gt;0,'[1]Hoja de pedidos'!E1179,"")</f>
        <v>INDUSTRIAS BIOPAPEL C.A.</v>
      </c>
      <c r="D1178" s="144" t="str">
        <f>IF('[1]Hoja de pedidos'!$D1179&gt;0,'[1]Hoja de pedidos'!F1179,"")</f>
        <v>POLYPOUCH SILICONIZADO SIN IMPRESIÓN</v>
      </c>
      <c r="E1178" s="144" t="str">
        <f>IF('[1]Hoja de pedidos'!$D1179&gt;0,'[1]Hoja de pedidos'!G1179,"")</f>
        <v>MCL</v>
      </c>
      <c r="F1178" s="144" t="str">
        <f>IF('[1]Hoja de pedidos'!$D1179&gt;0,'[1]Hoja de pedidos'!H1179,"")</f>
        <v>LAMINACION</v>
      </c>
    </row>
    <row r="1179" spans="1:6" x14ac:dyDescent="0.25">
      <c r="A1179" s="144" t="str">
        <f>IF('[1]Hoja de pedidos'!$D1180&gt;0,'[1]Hoja de pedidos'!C1180,"")</f>
        <v>01-2821</v>
      </c>
      <c r="B1179" s="144" t="str">
        <f>IF('[1]Hoja de pedidos'!$D1180&gt;0,'[1]Hoja de pedidos'!D1180,"")</f>
        <v xml:space="preserve"> TMIBPS0420001</v>
      </c>
      <c r="C1179" s="144" t="str">
        <f>IF('[1]Hoja de pedidos'!$D1180&gt;0,'[1]Hoja de pedidos'!E1180,"")</f>
        <v>INDUSTRIAS BIOPAPEL C.A.</v>
      </c>
      <c r="D1179" s="144" t="str">
        <f>IF('[1]Hoja de pedidos'!$D1180&gt;0,'[1]Hoja de pedidos'!F1180,"")</f>
        <v>POLYPOUCH SILICONIZADO SIN IMPRESIÓN</v>
      </c>
      <c r="E1179" s="144" t="str">
        <f>IF('[1]Hoja de pedidos'!$D1180&gt;0,'[1]Hoja de pedidos'!G1180,"")</f>
        <v>MCL</v>
      </c>
      <c r="F1179" s="144" t="str">
        <f>IF('[1]Hoja de pedidos'!$D1180&gt;0,'[1]Hoja de pedidos'!H1180,"")</f>
        <v>LAMINACION</v>
      </c>
    </row>
    <row r="1180" spans="1:6" x14ac:dyDescent="0.25">
      <c r="A1180" s="144" t="str">
        <f>IF('[1]Hoja de pedidos'!$D1181&gt;0,'[1]Hoja de pedidos'!C1181,"")</f>
        <v>01-2810</v>
      </c>
      <c r="B1180" s="144" t="str">
        <f>IF('[1]Hoja de pedidos'!$D1181&gt;0,'[1]Hoja de pedidos'!D1181,"")</f>
        <v>TMICPS0420001</v>
      </c>
      <c r="C1180" s="144" t="str">
        <f>IF('[1]Hoja de pedidos'!$D1181&gt;0,'[1]Hoja de pedidos'!E1181,"")</f>
        <v>INDUSTRIAS CORPAÑAL,C.A.</v>
      </c>
      <c r="D1180" s="144" t="str">
        <f>IF('[1]Hoja de pedidos'!$D1181&gt;0,'[1]Hoja de pedidos'!F1181,"")</f>
        <v>POLYPOUCH SILICONADO SIN IMPRESIÓN</v>
      </c>
      <c r="E1180" s="144" t="str">
        <f>IF('[1]Hoja de pedidos'!$D1181&gt;0,'[1]Hoja de pedidos'!G1181,"")</f>
        <v>MCL</v>
      </c>
      <c r="F1180" s="144" t="str">
        <f>IF('[1]Hoja de pedidos'!$D1181&gt;0,'[1]Hoja de pedidos'!H1181,"")</f>
        <v>LAMINACION</v>
      </c>
    </row>
    <row r="1181" spans="1:6" x14ac:dyDescent="0.25">
      <c r="A1181" s="144" t="str">
        <f>IF('[1]Hoja de pedidos'!$D1182&gt;0,'[1]Hoja de pedidos'!C1182,"")</f>
        <v>01-2822</v>
      </c>
      <c r="B1181" s="144" t="str">
        <f>IF('[1]Hoja de pedidos'!$D1182&gt;0,'[1]Hoja de pedidos'!D1182,"")</f>
        <v xml:space="preserve">TMMLCC061A002 </v>
      </c>
      <c r="C1181" s="144" t="str">
        <f>IF('[1]Hoja de pedidos'!$D1182&gt;0,'[1]Hoja de pedidos'!E1182,"")</f>
        <v>MONTALAR DE VENEZUELA, S.A.</v>
      </c>
      <c r="D1181" s="144" t="str">
        <f>IF('[1]Hoja de pedidos'!$D1182&gt;0,'[1]Hoja de pedidos'!F1182,"")</f>
        <v>POLYPOUCH IMPRESO STICK MONTALBÁN “0” CALORIAS 1g</v>
      </c>
      <c r="E1181" s="144" t="str">
        <f>IF('[1]Hoja de pedidos'!$D1182&gt;0,'[1]Hoja de pedidos'!G1182,"")</f>
        <v>MCL</v>
      </c>
      <c r="F1181" s="144" t="str">
        <f>IF('[1]Hoja de pedidos'!$D1182&gt;0,'[1]Hoja de pedidos'!H1182,"")</f>
        <v>LAMINACION</v>
      </c>
    </row>
    <row r="1182" spans="1:6" x14ac:dyDescent="0.25">
      <c r="A1182" s="144" t="str">
        <f>IF('[1]Hoja de pedidos'!$D1183&gt;0,'[1]Hoja de pedidos'!C1183,"")</f>
        <v>21-0294</v>
      </c>
      <c r="B1182" s="144" t="str">
        <f>IF('[1]Hoja de pedidos'!$D1183&gt;0,'[1]Hoja de pedidos'!D1183,"")</f>
        <v>TXSPSP028B002</v>
      </c>
      <c r="C1182" s="144" t="str">
        <f>IF('[1]Hoja de pedidos'!$D1183&gt;0,'[1]Hoja de pedidos'!E1183,"")</f>
        <v>C.A. SUCESORA DE JOSE PUIG &amp; CIA</v>
      </c>
      <c r="D1182" s="144" t="str">
        <f>IF('[1]Hoja de pedidos'!$D1183&gt;0,'[1]Hoja de pedidos'!F1183,"")</f>
        <v>ENVOLTORIO EXTERNO IMPRESO SODA PUIG 240g</v>
      </c>
      <c r="E1182" s="144" t="str">
        <f>IF('[1]Hoja de pedidos'!$D1183&gt;0,'[1]Hoja de pedidos'!G1183,"")</f>
        <v>CX</v>
      </c>
      <c r="F1182" s="144" t="str">
        <f>IF('[1]Hoja de pedidos'!$D1183&gt;0,'[1]Hoja de pedidos'!H1183,"")</f>
        <v>CORTE</v>
      </c>
    </row>
    <row r="1183" spans="1:6" x14ac:dyDescent="0.25">
      <c r="A1183" s="144" t="str">
        <f>IF('[1]Hoja de pedidos'!$D1184&gt;0,'[1]Hoja de pedidos'!C1184,"")</f>
        <v>21-0295</v>
      </c>
      <c r="B1183" s="144" t="str">
        <f>IF('[1]Hoja de pedidos'!$D1184&gt;0,'[1]Hoja de pedidos'!D1184,"")</f>
        <v>TXSPPP0270001</v>
      </c>
      <c r="C1183" s="144" t="str">
        <f>IF('[1]Hoja de pedidos'!$D1184&gt;0,'[1]Hoja de pedidos'!E1184,"")</f>
        <v>C.A. SUCESORA DE JOSE PUIG &amp; CIA</v>
      </c>
      <c r="D1183" s="144" t="str">
        <f>IF('[1]Hoja de pedidos'!$D1184&gt;0,'[1]Hoja de pedidos'!F1184,"")</f>
        <v>BOPP SIN IMPRESIÓN</v>
      </c>
      <c r="E1183" s="144" t="str">
        <f>IF('[1]Hoja de pedidos'!$D1184&gt;0,'[1]Hoja de pedidos'!G1184,"")</f>
        <v>CX</v>
      </c>
      <c r="F1183" s="144" t="str">
        <f>IF('[1]Hoja de pedidos'!$D1184&gt;0,'[1]Hoja de pedidos'!H1184,"")</f>
        <v>CORTE</v>
      </c>
    </row>
    <row r="1184" spans="1:6" x14ac:dyDescent="0.25">
      <c r="A1184" s="144" t="str">
        <f>IF('[1]Hoja de pedidos'!$D1185&gt;0,'[1]Hoja de pedidos'!C1185,"")</f>
        <v>32-006213</v>
      </c>
      <c r="B1184" s="144" t="str">
        <f>IF('[1]Hoja de pedidos'!$D1185&gt;0,'[1]Hoja de pedidos'!D1185,"")</f>
        <v>TMARYS096A001</v>
      </c>
      <c r="C1184" s="144" t="str">
        <f>IF('[1]Hoja de pedidos'!$D1185&gt;0,'[1]Hoja de pedidos'!E1185,"")</f>
        <v>ALFONZO RIVAS &amp; CIA, C.A.</v>
      </c>
      <c r="D1184" s="144" t="str">
        <f>IF('[1]Hoja de pedidos'!$D1185&gt;0,'[1]Hoja de pedidos'!F1185,"")</f>
        <v>LAMINACION IMPRESA YELIGHT SIN SABOR 9g</v>
      </c>
      <c r="E1184" s="144" t="str">
        <f>IF('[1]Hoja de pedidos'!$D1185&gt;0,'[1]Hoja de pedidos'!G1185,"")</f>
        <v>MCL</v>
      </c>
      <c r="F1184" s="144" t="str">
        <f>IF('[1]Hoja de pedidos'!$D1185&gt;0,'[1]Hoja de pedidos'!H1185,"")</f>
        <v>LAMINACION</v>
      </c>
    </row>
    <row r="1185" spans="1:6" x14ac:dyDescent="0.25">
      <c r="A1185" s="144" t="str">
        <f>IF('[1]Hoja de pedidos'!$D1186&gt;0,'[1]Hoja de pedidos'!C1186,"")</f>
        <v>32-006217</v>
      </c>
      <c r="B1185" s="144" t="str">
        <f>IF('[1]Hoja de pedidos'!$D1186&gt;0,'[1]Hoja de pedidos'!D1186,"")</f>
        <v>TMARFC040B001</v>
      </c>
      <c r="C1185" s="144" t="str">
        <f>IF('[1]Hoja de pedidos'!$D1186&gt;0,'[1]Hoja de pedidos'!E1186,"")</f>
        <v>ALFONZO RIVAS &amp; CIA, C.A.</v>
      </c>
      <c r="D1185" s="144" t="str">
        <f>IF('[1]Hoja de pedidos'!$D1186&gt;0,'[1]Hoja de pedidos'!F1186,"")</f>
        <v xml:space="preserve">LAMINACION IMPRESA FLIPS  CHOCOLATE 28g </v>
      </c>
      <c r="E1185" s="144" t="str">
        <f>IF('[1]Hoja de pedidos'!$D1186&gt;0,'[1]Hoja de pedidos'!G1186,"")</f>
        <v>MCL</v>
      </c>
      <c r="F1185" s="144" t="str">
        <f>IF('[1]Hoja de pedidos'!$D1186&gt;0,'[1]Hoja de pedidos'!H1186,"")</f>
        <v>LAMINACION</v>
      </c>
    </row>
    <row r="1186" spans="1:6" x14ac:dyDescent="0.25">
      <c r="A1186" s="144" t="str">
        <f>IF('[1]Hoja de pedidos'!$D1187&gt;0,'[1]Hoja de pedidos'!C1187,"")</f>
        <v>01-2820</v>
      </c>
      <c r="B1186" s="144" t="str">
        <f>IF('[1]Hoja de pedidos'!$D1187&gt;0,'[1]Hoja de pedidos'!D1187,"")</f>
        <v>TXMNAL048B002</v>
      </c>
      <c r="C1186" s="144" t="str">
        <f>IF('[1]Hoja de pedidos'!$D1187&gt;0,'[1]Hoja de pedidos'!E1187,"")</f>
        <v>MOLINOS NACIONALES C.A (MONACA)</v>
      </c>
      <c r="D1186" s="144" t="str">
        <f>IF('[1]Hoja de pedidos'!$D1187&gt;0,'[1]Hoja de pedidos'!F1187,"")</f>
        <v>LAMINACION IMPRESA AVENA LASSIE 400g</v>
      </c>
      <c r="E1186" s="144" t="str">
        <f>IF('[1]Hoja de pedidos'!$D1187&gt;0,'[1]Hoja de pedidos'!G1187,"")</f>
        <v>MCL</v>
      </c>
      <c r="F1186" s="144" t="str">
        <f>IF('[1]Hoja de pedidos'!$D1187&gt;0,'[1]Hoja de pedidos'!H1187,"")</f>
        <v>LAMINACION</v>
      </c>
    </row>
    <row r="1187" spans="1:6" x14ac:dyDescent="0.25">
      <c r="A1187" s="144" t="str">
        <f>IF('[1]Hoja de pedidos'!$D1188&gt;0,'[1]Hoja de pedidos'!C1188,"")</f>
        <v>01-2826</v>
      </c>
      <c r="B1187" s="144" t="str">
        <f>IF('[1]Hoja de pedidos'!$D1188&gt;0,'[1]Hoja de pedidos'!D1188,"")</f>
        <v>TXPACT040B002</v>
      </c>
      <c r="C1187" s="144" t="str">
        <f>IF('[1]Hoja de pedidos'!$D1188&gt;0,'[1]Hoja de pedidos'!E1188,"")</f>
        <v>PEPSICO ALIMENTOS, S.C.A.</v>
      </c>
      <c r="D1187" s="144" t="str">
        <f>IF('[1]Hoja de pedidos'!$D1188&gt;0,'[1]Hoja de pedidos'!F1188,"")</f>
        <v>LAMINACION IMPRESA CHEESE TRIS 54g</v>
      </c>
      <c r="E1187" s="144" t="str">
        <f>IF('[1]Hoja de pedidos'!$D1188&gt;0,'[1]Hoja de pedidos'!G1188,"")</f>
        <v>CX</v>
      </c>
      <c r="F1187" s="144" t="str">
        <f>IF('[1]Hoja de pedidos'!$D1188&gt;0,'[1]Hoja de pedidos'!H1188,"")</f>
        <v>LAMINACION</v>
      </c>
    </row>
    <row r="1188" spans="1:6" x14ac:dyDescent="0.25">
      <c r="A1188" s="144" t="str">
        <f>IF('[1]Hoja de pedidos'!$D1189&gt;0,'[1]Hoja de pedidos'!C1189,"")</f>
        <v>01-2830</v>
      </c>
      <c r="B1188" s="144" t="str">
        <f>IF('[1]Hoja de pedidos'!$D1189&gt;0,'[1]Hoja de pedidos'!D1189,"")</f>
        <v>TXPARF040B001</v>
      </c>
      <c r="C1188" s="144" t="str">
        <f>IF('[1]Hoja de pedidos'!$D1189&gt;0,'[1]Hoja de pedidos'!E1189,"")</f>
        <v>PEPSICO ALIMENTOS, S.C.A.</v>
      </c>
      <c r="D1188" s="144" t="str">
        <f>IF('[1]Hoja de pedidos'!$D1189&gt;0,'[1]Hoja de pedidos'!F1189,"")</f>
        <v xml:space="preserve">LAMINACIÓN IMPRESA RUFFLESS QUESO 125 g </v>
      </c>
      <c r="E1188" s="144" t="str">
        <f>IF('[1]Hoja de pedidos'!$D1189&gt;0,'[1]Hoja de pedidos'!G1189,"")</f>
        <v>CX</v>
      </c>
      <c r="F1188" s="144" t="str">
        <f>IF('[1]Hoja de pedidos'!$D1189&gt;0,'[1]Hoja de pedidos'!H1189,"")</f>
        <v>LAMINACION</v>
      </c>
    </row>
    <row r="1189" spans="1:6" x14ac:dyDescent="0.25">
      <c r="A1189" s="144" t="str">
        <f>IF('[1]Hoja de pedidos'!$D1190&gt;0,'[1]Hoja de pedidos'!C1190,"")</f>
        <v>01-2825</v>
      </c>
      <c r="B1189" s="144" t="str">
        <f>IF('[1]Hoja de pedidos'!$D1190&gt;0,'[1]Hoja de pedidos'!D1190,"")</f>
        <v>TXPCPC023A001</v>
      </c>
      <c r="C1189" s="144" t="str">
        <f>IF('[1]Hoja de pedidos'!$D1190&gt;0,'[1]Hoja de pedidos'!E1190,"")</f>
        <v xml:space="preserve">PEPSI-COLA VENEZUELA, C.A. </v>
      </c>
      <c r="D1189" s="144" t="str">
        <f>IF('[1]Hoja de pedidos'!$D1190&gt;0,'[1]Hoja de pedidos'!F1190,"")</f>
        <v>ETIQUETA IMPRESA PEPSI FREE CULTURAL 1,5 L</v>
      </c>
      <c r="E1189" s="144" t="str">
        <f>IF('[1]Hoja de pedidos'!$D1190&gt;0,'[1]Hoja de pedidos'!G1190,"")</f>
        <v>CX</v>
      </c>
      <c r="F1189" s="144" t="str">
        <f>IF('[1]Hoja de pedidos'!$D1190&gt;0,'[1]Hoja de pedidos'!H1190,"")</f>
        <v>CORTE</v>
      </c>
    </row>
    <row r="1190" spans="1:6" x14ac:dyDescent="0.25">
      <c r="A1190" s="144" t="str">
        <f>IF('[1]Hoja de pedidos'!$D1191&gt;0,'[1]Hoja de pedidos'!C1191,"")</f>
        <v>32-006219</v>
      </c>
      <c r="B1190" s="144" t="str">
        <f>IF('[1]Hoja de pedidos'!$D1191&gt;0,'[1]Hoja de pedidos'!D1191,"")</f>
        <v>TMRDGP207A002</v>
      </c>
      <c r="C1190" s="144" t="str">
        <f>IF('[1]Hoja de pedidos'!$D1191&gt;0,'[1]Hoja de pedidos'!E1191,"")</f>
        <v>REDICA,  C.A.</v>
      </c>
      <c r="D1190" s="144" t="str">
        <f>IF('[1]Hoja de pedidos'!$D1191&gt;0,'[1]Hoja de pedidos'!F1191,"")</f>
        <v>LINER MTP IMPRESO GARANTIA DE PUREZA</v>
      </c>
      <c r="E1190" s="144" t="str">
        <f>IF('[1]Hoja de pedidos'!$D1191&gt;0,'[1]Hoja de pedidos'!G1191,"")</f>
        <v>MCL</v>
      </c>
      <c r="F1190" s="144" t="str">
        <f>IF('[1]Hoja de pedidos'!$D1191&gt;0,'[1]Hoja de pedidos'!H1191,"")</f>
        <v>LAMINACION</v>
      </c>
    </row>
    <row r="1191" spans="1:6" x14ac:dyDescent="0.25">
      <c r="A1191" s="144" t="str">
        <f>IF('[1]Hoja de pedidos'!$D1192&gt;0,'[1]Hoja de pedidos'!C1192,"")</f>
        <v>32-006218</v>
      </c>
      <c r="B1191" s="144" t="str">
        <f>IF('[1]Hoja de pedidos'!$D1192&gt;0,'[1]Hoja de pedidos'!D1192,"")</f>
        <v>TMRDGP207A001</v>
      </c>
      <c r="C1191" s="144" t="str">
        <f>IF('[1]Hoja de pedidos'!$D1192&gt;0,'[1]Hoja de pedidos'!E1192,"")</f>
        <v>REDICA,  C.A.</v>
      </c>
      <c r="D1191" s="144" t="str">
        <f>IF('[1]Hoja de pedidos'!$D1192&gt;0,'[1]Hoja de pedidos'!F1192,"")</f>
        <v>LINER MTP IMP. GARANTIA DE PUREZA</v>
      </c>
      <c r="E1191" s="144" t="str">
        <f>IF('[1]Hoja de pedidos'!$D1192&gt;0,'[1]Hoja de pedidos'!G1192,"")</f>
        <v>CX</v>
      </c>
      <c r="F1191" s="144" t="str">
        <f>IF('[1]Hoja de pedidos'!$D1192&gt;0,'[1]Hoja de pedidos'!H1192,"")</f>
        <v>CORTE</v>
      </c>
    </row>
    <row r="1192" spans="1:6" x14ac:dyDescent="0.25">
      <c r="A1192" s="144" t="str">
        <f>IF('[1]Hoja de pedidos'!$D1193&gt;0,'[1]Hoja de pedidos'!C1193,"")</f>
        <v>01-2838</v>
      </c>
      <c r="B1192" s="144" t="str">
        <f>IF('[1]Hoja de pedidos'!$D1193&gt;0,'[1]Hoja de pedidos'!D1193,"")</f>
        <v>TXPAJS040C001</v>
      </c>
      <c r="C1192" s="144" t="str">
        <f>IF('[1]Hoja de pedidos'!$D1193&gt;0,'[1]Hoja de pedidos'!E1193,"")</f>
        <v>PEPSICO ALIMENTOS, S.C.A.</v>
      </c>
      <c r="D1192" s="144" t="str">
        <f>IF('[1]Hoja de pedidos'!$D1193&gt;0,'[1]Hoja de pedidos'!F1193,"")</f>
        <v>LAMINACION IMPRESA PAPAS JACKS SAL 80g</v>
      </c>
      <c r="E1192" s="144" t="str">
        <f>IF('[1]Hoja de pedidos'!$D1193&gt;0,'[1]Hoja de pedidos'!G1193,"")</f>
        <v>CX</v>
      </c>
      <c r="F1192" s="144" t="str">
        <f>IF('[1]Hoja de pedidos'!$D1193&gt;0,'[1]Hoja de pedidos'!H1193,"")</f>
        <v>LAMINACION</v>
      </c>
    </row>
    <row r="1193" spans="1:6" x14ac:dyDescent="0.25">
      <c r="A1193" s="144" t="str">
        <f>IF('[1]Hoja de pedidos'!$D1194&gt;0,'[1]Hoja de pedidos'!C1194,"")</f>
        <v>32-006216</v>
      </c>
      <c r="B1193" s="144" t="str">
        <f>IF('[1]Hoja de pedidos'!$D1194&gt;0,'[1]Hoja de pedidos'!D1194,"")</f>
        <v>TMARFC040A001</v>
      </c>
      <c r="C1193" s="144" t="str">
        <f>IF('[1]Hoja de pedidos'!$D1194&gt;0,'[1]Hoja de pedidos'!E1194,"")</f>
        <v>ALFONZO RIVAS &amp; CIA, C.A.</v>
      </c>
      <c r="D1193" s="144" t="str">
        <f>IF('[1]Hoja de pedidos'!$D1194&gt;0,'[1]Hoja de pedidos'!F1194,"")</f>
        <v>LAMINACION IMPRESA FLIPS CHOCOLATE 120g</v>
      </c>
      <c r="E1193" s="144" t="str">
        <f>IF('[1]Hoja de pedidos'!$D1194&gt;0,'[1]Hoja de pedidos'!G1194,"")</f>
        <v>MCL</v>
      </c>
      <c r="F1193" s="144" t="str">
        <f>IF('[1]Hoja de pedidos'!$D1194&gt;0,'[1]Hoja de pedidos'!H1194,"")</f>
        <v>LAMINACION</v>
      </c>
    </row>
    <row r="1194" spans="1:6" x14ac:dyDescent="0.25">
      <c r="A1194" s="144" t="str">
        <f>IF('[1]Hoja de pedidos'!$D1195&gt;0,'[1]Hoja de pedidos'!C1195,"")</f>
        <v>01-2824</v>
      </c>
      <c r="B1194" s="144" t="str">
        <f>IF('[1]Hoja de pedidos'!$D1195&gt;0,'[1]Hoja de pedidos'!D1195,"")</f>
        <v xml:space="preserve">TXCPEM023A001  </v>
      </c>
      <c r="C1194" s="144" t="str">
        <f>IF('[1]Hoja de pedidos'!$D1195&gt;0,'[1]Hoja de pedidos'!E1195,"")</f>
        <v>CERVECERIA POLAR,C.A.</v>
      </c>
      <c r="D1194" s="144" t="str">
        <f>IF('[1]Hoja de pedidos'!$D1195&gt;0,'[1]Hoja de pedidos'!F1195,"")</f>
        <v>ETIQUETA IMPRESA MALTIN POLAR 1,5 L</v>
      </c>
      <c r="E1194" s="144" t="str">
        <f>IF('[1]Hoja de pedidos'!$D1195&gt;0,'[1]Hoja de pedidos'!G1195,"")</f>
        <v>CX</v>
      </c>
      <c r="F1194" s="144" t="str">
        <f>IF('[1]Hoja de pedidos'!$D1195&gt;0,'[1]Hoja de pedidos'!H1195,"")</f>
        <v>CORTE</v>
      </c>
    </row>
    <row r="1195" spans="1:6" x14ac:dyDescent="0.25">
      <c r="A1195" s="144" t="str">
        <f>IF('[1]Hoja de pedidos'!$D1196&gt;0,'[1]Hoja de pedidos'!C1196,"")</f>
        <v>01-2827</v>
      </c>
      <c r="B1195" s="144" t="str">
        <f>IF('[1]Hoja de pedidos'!$D1196&gt;0,'[1]Hoja de pedidos'!D1196,"")</f>
        <v>TXPADQ045B002</v>
      </c>
      <c r="C1195" s="144" t="str">
        <f>IF('[1]Hoja de pedidos'!$D1196&gt;0,'[1]Hoja de pedidos'!E1196,"")</f>
        <v>PEPSICO ALIMENTOS, S.C.A.</v>
      </c>
      <c r="D1195" s="144" t="str">
        <f>IF('[1]Hoja de pedidos'!$D1196&gt;0,'[1]Hoja de pedidos'!F1196,"")</f>
        <v xml:space="preserve">LAMINACIÓN IMPRESA DORITOS MEGA QUESO XXL 420 g  </v>
      </c>
      <c r="E1195" s="144" t="str">
        <f>IF('[1]Hoja de pedidos'!$D1196&gt;0,'[1]Hoja de pedidos'!G1196,"")</f>
        <v>CX</v>
      </c>
      <c r="F1195" s="144" t="str">
        <f>IF('[1]Hoja de pedidos'!$D1196&gt;0,'[1]Hoja de pedidos'!H1196,"")</f>
        <v>LAMINACION</v>
      </c>
    </row>
    <row r="1196" spans="1:6" x14ac:dyDescent="0.25">
      <c r="A1196" s="144" t="str">
        <f>IF('[1]Hoja de pedidos'!$D1197&gt;0,'[1]Hoja de pedidos'!C1197,"")</f>
        <v>01-2840</v>
      </c>
      <c r="B1196" s="144" t="str">
        <f>IF('[1]Hoja de pedidos'!$D1197&gt;0,'[1]Hoja de pedidos'!D1197,"")</f>
        <v>TXMSJN030B002</v>
      </c>
      <c r="C1196" s="144" t="str">
        <f>IF('[1]Hoja de pedidos'!$D1197&gt;0,'[1]Hoja de pedidos'!E1197,"")</f>
        <v>MULTINACIONAL DE SABORES C.A.</v>
      </c>
      <c r="D1196" s="144" t="str">
        <f>IF('[1]Hoja de pedidos'!$D1197&gt;0,'[1]Hoja de pedidos'!F1197,"")</f>
        <v>ETIQUETA IMPRESA JUSTY   NARANJA 1,5 L</v>
      </c>
      <c r="E1196" s="144" t="str">
        <f>IF('[1]Hoja de pedidos'!$D1197&gt;0,'[1]Hoja de pedidos'!G1197,"")</f>
        <v>CX</v>
      </c>
      <c r="F1196" s="144" t="str">
        <f>IF('[1]Hoja de pedidos'!$D1197&gt;0,'[1]Hoja de pedidos'!H1197,"")</f>
        <v>CORTE</v>
      </c>
    </row>
    <row r="1197" spans="1:6" x14ac:dyDescent="0.25">
      <c r="A1197" s="144" t="str">
        <f>IF('[1]Hoja de pedidos'!$D1198&gt;0,'[1]Hoja de pedidos'!C1198,"")</f>
        <v>01-2843</v>
      </c>
      <c r="B1197" s="144" t="str">
        <f>IF('[1]Hoja de pedidos'!$D1198&gt;0,'[1]Hoja de pedidos'!D1198,"")</f>
        <v>TMTTGP207A001</v>
      </c>
      <c r="C1197" s="144" t="str">
        <f>IF('[1]Hoja de pedidos'!$D1198&gt;0,'[1]Hoja de pedidos'!E1198,"")</f>
        <v xml:space="preserve">INDUSTRIAS DE TAPAS TAIME, C.A </v>
      </c>
      <c r="D1197" s="144" t="str">
        <f>IF('[1]Hoja de pedidos'!$D1198&gt;0,'[1]Hoja de pedidos'!F1198,"")</f>
        <v>LINER MTP IMP. GARANTIA DE PUREZA</v>
      </c>
      <c r="E1197" s="144" t="str">
        <f>IF('[1]Hoja de pedidos'!$D1198&gt;0,'[1]Hoja de pedidos'!G1198,"")</f>
        <v>MCL</v>
      </c>
      <c r="F1197" s="144" t="str">
        <f>IF('[1]Hoja de pedidos'!$D1198&gt;0,'[1]Hoja de pedidos'!H1198,"")</f>
        <v>LAMINACION</v>
      </c>
    </row>
    <row r="1198" spans="1:6" x14ac:dyDescent="0.25">
      <c r="A1198" s="144" t="str">
        <f>IF('[1]Hoja de pedidos'!$D1199&gt;0,'[1]Hoja de pedidos'!C1199,"")</f>
        <v>01-2846</v>
      </c>
      <c r="B1198" s="144" t="str">
        <f>IF('[1]Hoja de pedidos'!$D1199&gt;0,'[1]Hoja de pedidos'!D1199,"")</f>
        <v>TMAPTG0860001</v>
      </c>
      <c r="C1198" s="144" t="str">
        <f>IF('[1]Hoja de pedidos'!$D1199&gt;0,'[1]Hoja de pedidos'!E1199,"")</f>
        <v>ALIMENTOS POLAR COMERCIAL, C.A.</v>
      </c>
      <c r="D1198" s="144" t="str">
        <f>IF('[1]Hoja de pedidos'!$D1199&gt;0,'[1]Hoja de pedidos'!F1199,"")</f>
        <v>LAMINACION TAPAS GALÓN – 110 SIN IMPRESION</v>
      </c>
      <c r="E1198" s="144" t="str">
        <f>IF('[1]Hoja de pedidos'!$D1199&gt;0,'[1]Hoja de pedidos'!G1199,"")</f>
        <v>MCL</v>
      </c>
      <c r="F1198" s="144" t="str">
        <f>IF('[1]Hoja de pedidos'!$D1199&gt;0,'[1]Hoja de pedidos'!H1199,"")</f>
        <v>LAMINACION</v>
      </c>
    </row>
    <row r="1199" spans="1:6" x14ac:dyDescent="0.25">
      <c r="A1199" s="144" t="str">
        <f>IF('[1]Hoja de pedidos'!$D1200&gt;0,'[1]Hoja de pedidos'!C1200,"")</f>
        <v>32-006206</v>
      </c>
      <c r="B1199" s="144" t="str">
        <f>IF('[1]Hoja de pedidos'!$D1200&gt;0,'[1]Hoja de pedidos'!D1200,"")</f>
        <v>TMARMF045A001</v>
      </c>
      <c r="C1199" s="144" t="str">
        <f>IF('[1]Hoja de pedidos'!$D1200&gt;0,'[1]Hoja de pedidos'!E1200,"")</f>
        <v>ALFONZO RIVAS &amp; CIA, C.A.</v>
      </c>
      <c r="D1199" s="144" t="str">
        <f>IF('[1]Hoja de pedidos'!$D1200&gt;0,'[1]Hoja de pedidos'!F1200,"")</f>
        <v>LAMINACION IMPRESA MAIZORITOS FRUTY AROS 240g</v>
      </c>
      <c r="E1199" s="144" t="str">
        <f>IF('[1]Hoja de pedidos'!$D1200&gt;0,'[1]Hoja de pedidos'!G1200,"")</f>
        <v>MCL</v>
      </c>
      <c r="F1199" s="144" t="str">
        <f>IF('[1]Hoja de pedidos'!$D1200&gt;0,'[1]Hoja de pedidos'!H1200,"")</f>
        <v>LAMINACION</v>
      </c>
    </row>
    <row r="1200" spans="1:6" x14ac:dyDescent="0.25">
      <c r="A1200" s="144" t="str">
        <f>IF('[1]Hoja de pedidos'!$D1201&gt;0,'[1]Hoja de pedidos'!C1201,"")</f>
        <v>01-2850</v>
      </c>
      <c r="B1200" s="144" t="str">
        <f>IF('[1]Hoja de pedidos'!$D1201&gt;0,'[1]Hoja de pedidos'!D1201,"")</f>
        <v>TMAPAL1190010</v>
      </c>
      <c r="C1200" s="144" t="str">
        <f>IF('[1]Hoja de pedidos'!$D1201&gt;0,'[1]Hoja de pedidos'!E1201,"")</f>
        <v>ALIMENTOS POLAR COMERCIAL, C.A.</v>
      </c>
      <c r="D1200" s="144" t="str">
        <f>IF('[1]Hoja de pedidos'!$D1201&gt;0,'[1]Hoja de pedidos'!F1201,"")</f>
        <v>ALUMINIO LAMINADO SIN IMPRESIÓN</v>
      </c>
      <c r="E1200" s="144" t="str">
        <f>IF('[1]Hoja de pedidos'!$D1201&gt;0,'[1]Hoja de pedidos'!G1201,"")</f>
        <v>MCL</v>
      </c>
      <c r="F1200" s="144" t="str">
        <f>IF('[1]Hoja de pedidos'!$D1201&gt;0,'[1]Hoja de pedidos'!H1201,"")</f>
        <v>LAMINACION</v>
      </c>
    </row>
    <row r="1201" spans="1:6" x14ac:dyDescent="0.25">
      <c r="A1201" s="144" t="str">
        <f>IF('[1]Hoja de pedidos'!$D1202&gt;0,'[1]Hoja de pedidos'!C1202,"")</f>
        <v>01-2847</v>
      </c>
      <c r="B1201" s="144" t="str">
        <f>IF('[1]Hoja de pedidos'!$D1202&gt;0,'[1]Hoja de pedidos'!D1202,"")</f>
        <v>TMEDFS0270001</v>
      </c>
      <c r="C1201" s="144" t="str">
        <f>IF('[1]Hoja de pedidos'!$D1202&gt;0,'[1]Hoja de pedidos'!E1202,"")</f>
        <v>FABRICA DE PRODUCTOS IMPERMEABILIZANTES EDIL C.A.,</v>
      </c>
      <c r="D1201" s="144" t="str">
        <f>IF('[1]Hoja de pedidos'!$D1202&gt;0,'[1]Hoja de pedidos'!F1202,"")</f>
        <v>FILM TRANSPARENTE SILICONIZADO SIN IMPRESIÓN</v>
      </c>
      <c r="E1201" s="144" t="str">
        <f>IF('[1]Hoja de pedidos'!$D1202&gt;0,'[1]Hoja de pedidos'!G1202,"")</f>
        <v>MCL</v>
      </c>
      <c r="F1201" s="144" t="str">
        <f>IF('[1]Hoja de pedidos'!$D1202&gt;0,'[1]Hoja de pedidos'!H1202,"")</f>
        <v>LAMINACION</v>
      </c>
    </row>
    <row r="1202" spans="1:6" x14ac:dyDescent="0.25">
      <c r="A1202" s="144" t="str">
        <f>IF('[1]Hoja de pedidos'!$D1203&gt;0,'[1]Hoja de pedidos'!C1203,"")</f>
        <v>32-006203</v>
      </c>
      <c r="B1202" s="144" t="str">
        <f>IF('[1]Hoja de pedidos'!$D1203&gt;0,'[1]Hoja de pedidos'!D1203,"")</f>
        <v>TXTFCA050A001</v>
      </c>
      <c r="C1202" s="144" t="str">
        <f>IF('[1]Hoja de pedidos'!$D1203&gt;0,'[1]Hoja de pedidos'!E1203,"")</f>
        <v>INVERSIONES TORREFACCION DEL CAFÉ, C.A</v>
      </c>
      <c r="D1202" s="144" t="str">
        <f>IF('[1]Hoja de pedidos'!$D1203&gt;0,'[1]Hoja de pedidos'!F1203,"")</f>
        <v>LAMINACION IMPRESA CAFÉ AMANECER MOLIDO GOURMET 200g</v>
      </c>
      <c r="E1202" s="144" t="str">
        <f>IF('[1]Hoja de pedidos'!$D1203&gt;0,'[1]Hoja de pedidos'!G1203,"")</f>
        <v>CX</v>
      </c>
      <c r="F1202" s="144" t="str">
        <f>IF('[1]Hoja de pedidos'!$D1203&gt;0,'[1]Hoja de pedidos'!H1203,"")</f>
        <v>LAMINACION</v>
      </c>
    </row>
    <row r="1203" spans="1:6" x14ac:dyDescent="0.25">
      <c r="A1203" s="144" t="str">
        <f>IF('[1]Hoja de pedidos'!$D1204&gt;0,'[1]Hoja de pedidos'!C1204,"")</f>
        <v>01-2787</v>
      </c>
      <c r="B1203" s="144" t="str">
        <f>IF('[1]Hoja de pedidos'!$D1204&gt;0,'[1]Hoja de pedidos'!D1204,"")</f>
        <v>TMMLPL072A001</v>
      </c>
      <c r="C1203" s="144" t="str">
        <f>IF('[1]Hoja de pedidos'!$D1204&gt;0,'[1]Hoja de pedidos'!E1204,"")</f>
        <v>MONTALAR DE VENEZUELA, S.A.</v>
      </c>
      <c r="D1203" s="144" t="str">
        <f>IF('[1]Hoja de pedidos'!$D1204&gt;0,'[1]Hoja de pedidos'!F1204,"")</f>
        <v>LAMINACIÓN IMPRESA PAPELÓN LIMÓN 115g</v>
      </c>
      <c r="E1203" s="144" t="str">
        <f>IF('[1]Hoja de pedidos'!$D1204&gt;0,'[1]Hoja de pedidos'!G1204,"")</f>
        <v>MCL</v>
      </c>
      <c r="F1203" s="144" t="str">
        <f>IF('[1]Hoja de pedidos'!$D1204&gt;0,'[1]Hoja de pedidos'!H1204,"")</f>
        <v>LAMINACION</v>
      </c>
    </row>
    <row r="1204" spans="1:6" x14ac:dyDescent="0.25">
      <c r="A1204" s="144" t="str">
        <f>IF('[1]Hoja de pedidos'!$D1205&gt;0,'[1]Hoja de pedidos'!C1205,"")</f>
        <v>01-2789</v>
      </c>
      <c r="B1204" s="144" t="str">
        <f>IF('[1]Hoja de pedidos'!$D1205&gt;0,'[1]Hoja de pedidos'!D1205,"")</f>
        <v>TMMLPN083A001</v>
      </c>
      <c r="C1204" s="144" t="str">
        <f>IF('[1]Hoja de pedidos'!$D1205&gt;0,'[1]Hoja de pedidos'!E1205,"")</f>
        <v>MONTALAR DE VENEZUELA, S.A.</v>
      </c>
      <c r="D1204" s="144" t="str">
        <f>IF('[1]Hoja de pedidos'!$D1205&gt;0,'[1]Hoja de pedidos'!F1205,"")</f>
        <v>LAMINACION IMPRESA PAPELON NATURAL 500g</v>
      </c>
      <c r="E1204" s="144" t="str">
        <f>IF('[1]Hoja de pedidos'!$D1205&gt;0,'[1]Hoja de pedidos'!G1205,"")</f>
        <v>MCL</v>
      </c>
      <c r="F1204" s="144" t="str">
        <f>IF('[1]Hoja de pedidos'!$D1205&gt;0,'[1]Hoja de pedidos'!H1205,"")</f>
        <v>LAMINACION</v>
      </c>
    </row>
    <row r="1205" spans="1:6" x14ac:dyDescent="0.25">
      <c r="A1205" s="144" t="str">
        <f>IF('[1]Hoja de pedidos'!$D1206&gt;0,'[1]Hoja de pedidos'!C1206,"")</f>
        <v>01-2786</v>
      </c>
      <c r="B1205" s="144" t="str">
        <f>IF('[1]Hoja de pedidos'!$D1206&gt;0,'[1]Hoja de pedidos'!D1206,"")</f>
        <v>TMMLPH072A001</v>
      </c>
      <c r="C1205" s="144" t="str">
        <f>IF('[1]Hoja de pedidos'!$D1206&gt;0,'[1]Hoja de pedidos'!E1206,"")</f>
        <v>MONTALAR DE VENEZUELA, S.A.</v>
      </c>
      <c r="D1205" s="144" t="str">
        <f>IF('[1]Hoja de pedidos'!$D1206&gt;0,'[1]Hoja de pedidos'!F1206,"")</f>
        <v>LAMINACIÓN IMPRESA PAPELÓN LIMÓN HIERBABUENA 115g</v>
      </c>
      <c r="E1205" s="144" t="str">
        <f>IF('[1]Hoja de pedidos'!$D1206&gt;0,'[1]Hoja de pedidos'!G1206,"")</f>
        <v>MCL</v>
      </c>
      <c r="F1205" s="144" t="str">
        <f>IF('[1]Hoja de pedidos'!$D1206&gt;0,'[1]Hoja de pedidos'!H1206,"")</f>
        <v>LAMINACION</v>
      </c>
    </row>
    <row r="1206" spans="1:6" x14ac:dyDescent="0.25">
      <c r="A1206" s="144" t="str">
        <f>IF('[1]Hoja de pedidos'!$D1207&gt;0,'[1]Hoja de pedidos'!C1207,"")</f>
        <v>32-006206</v>
      </c>
      <c r="B1206" s="144" t="str">
        <f>IF('[1]Hoja de pedidos'!$D1207&gt;0,'[1]Hoja de pedidos'!D1207,"")</f>
        <v>TMARMF045A001</v>
      </c>
      <c r="C1206" s="144" t="str">
        <f>IF('[1]Hoja de pedidos'!$D1207&gt;0,'[1]Hoja de pedidos'!E1207,"")</f>
        <v>ALFONZO RIVAS &amp; CIA, C.A.</v>
      </c>
      <c r="D1206" s="144" t="str">
        <f>IF('[1]Hoja de pedidos'!$D1207&gt;0,'[1]Hoja de pedidos'!F1207,"")</f>
        <v>LAMINACION IMPRESA MAIZORITOS FRUTY AROS 240g</v>
      </c>
      <c r="E1206" s="144" t="str">
        <f>IF('[1]Hoja de pedidos'!$D1207&gt;0,'[1]Hoja de pedidos'!G1207,"")</f>
        <v>MCL</v>
      </c>
      <c r="F1206" s="144" t="str">
        <f>IF('[1]Hoja de pedidos'!$D1207&gt;0,'[1]Hoja de pedidos'!H1207,"")</f>
        <v>LAMINACION</v>
      </c>
    </row>
    <row r="1207" spans="1:6" x14ac:dyDescent="0.25">
      <c r="A1207" s="144" t="str">
        <f>IF('[1]Hoja de pedidos'!$D1208&gt;0,'[1]Hoja de pedidos'!C1208,"")</f>
        <v>01-2842</v>
      </c>
      <c r="B1207" s="144" t="str">
        <f>IF('[1]Hoja de pedidos'!$D1208&gt;0,'[1]Hoja de pedidos'!D1208,"")</f>
        <v xml:space="preserve"> TXMSFR030B002 </v>
      </c>
      <c r="C1207" s="144" t="str">
        <f>IF('[1]Hoja de pedidos'!$D1208&gt;0,'[1]Hoja de pedidos'!E1208,"")</f>
        <v>MULTINACIONAL DE SABORES C.A.</v>
      </c>
      <c r="D1207" s="144" t="str">
        <f>IF('[1]Hoja de pedidos'!$D1208&gt;0,'[1]Hoja de pedidos'!F1208,"")</f>
        <v>ETIQUETA IMPRESA JUSTY FRUTAS ROJAS 1,5 L</v>
      </c>
      <c r="E1207" s="144" t="str">
        <f>IF('[1]Hoja de pedidos'!$D1208&gt;0,'[1]Hoja de pedidos'!G1208,"")</f>
        <v>CX</v>
      </c>
      <c r="F1207" s="144" t="str">
        <f>IF('[1]Hoja de pedidos'!$D1208&gt;0,'[1]Hoja de pedidos'!H1208,"")</f>
        <v>CORTE</v>
      </c>
    </row>
    <row r="1208" spans="1:6" x14ac:dyDescent="0.25">
      <c r="A1208" s="144" t="str">
        <f>IF('[1]Hoja de pedidos'!$D1209&gt;0,'[1]Hoja de pedidos'!C1209,"")</f>
        <v>01-2828</v>
      </c>
      <c r="B1208" s="144" t="str">
        <f>IF('[1]Hoja de pedidos'!$D1209&gt;0,'[1]Hoja de pedidos'!D1209,"")</f>
        <v>TXPARO040A001</v>
      </c>
      <c r="C1208" s="144" t="str">
        <f>IF('[1]Hoja de pedidos'!$D1209&gt;0,'[1]Hoja de pedidos'!E1209,"")</f>
        <v>PEPSICO ALIMENTOS, S.C.A.</v>
      </c>
      <c r="D1208" s="144" t="str">
        <f>IF('[1]Hoja de pedidos'!$D1209&gt;0,'[1]Hoja de pedidos'!F1209,"")</f>
        <v>LAMINACION IMPRESA RUFFLES ORIGINAL 125g</v>
      </c>
      <c r="E1208" s="144" t="str">
        <f>IF('[1]Hoja de pedidos'!$D1209&gt;0,'[1]Hoja de pedidos'!G1209,"")</f>
        <v>CX</v>
      </c>
      <c r="F1208" s="144" t="str">
        <f>IF('[1]Hoja de pedidos'!$D1209&gt;0,'[1]Hoja de pedidos'!H1209,"")</f>
        <v>LAMINACION</v>
      </c>
    </row>
    <row r="1209" spans="1:6" x14ac:dyDescent="0.25">
      <c r="A1209" s="144" t="str">
        <f>IF('[1]Hoja de pedidos'!$D1210&gt;0,'[1]Hoja de pedidos'!C1210,"")</f>
        <v>01-2832</v>
      </c>
      <c r="B1209" s="144" t="str">
        <f>IF('[1]Hoja de pedidos'!$D1210&gt;0,'[1]Hoja de pedidos'!D1210,"")</f>
        <v>TXPAPS040C001</v>
      </c>
      <c r="C1209" s="144" t="str">
        <f>IF('[1]Hoja de pedidos'!$D1210&gt;0,'[1]Hoja de pedidos'!E1210,"")</f>
        <v>PEPSICO ALIMENTOS, S.C.A.</v>
      </c>
      <c r="D1209" s="144" t="str">
        <f>IF('[1]Hoja de pedidos'!$D1210&gt;0,'[1]Hoja de pedidos'!F1210,"")</f>
        <v>LAMINACIÓN IMPRESA PEPITO ORIGINAL (SIN VITAMINA) 80g</v>
      </c>
      <c r="E1209" s="144" t="str">
        <f>IF('[1]Hoja de pedidos'!$D1210&gt;0,'[1]Hoja de pedidos'!G1210,"")</f>
        <v>CX</v>
      </c>
      <c r="F1209" s="144" t="str">
        <f>IF('[1]Hoja de pedidos'!$D1210&gt;0,'[1]Hoja de pedidos'!H1210,"")</f>
        <v>LAMINACION</v>
      </c>
    </row>
    <row r="1210" spans="1:6" x14ac:dyDescent="0.25">
      <c r="A1210" s="144" t="str">
        <f>IF('[1]Hoja de pedidos'!$D1211&gt;0,'[1]Hoja de pedidos'!C1211,"")</f>
        <v>01-2849</v>
      </c>
      <c r="B1210" s="144" t="str">
        <f>IF('[1]Hoja de pedidos'!$D1211&gt;0,'[1]Hoja de pedidos'!D1211,"")</f>
        <v>TMAPAL1190010</v>
      </c>
      <c r="C1210" s="144" t="str">
        <f>IF('[1]Hoja de pedidos'!$D1211&gt;0,'[1]Hoja de pedidos'!E1211,"")</f>
        <v>ALIMENTOS POLAR COMERCIAL, C.A.</v>
      </c>
      <c r="D1210" s="144" t="str">
        <f>IF('[1]Hoja de pedidos'!$D1211&gt;0,'[1]Hoja de pedidos'!F1211,"")</f>
        <v>ALUMINIO LAMINADO SIN IMPRESIÓN</v>
      </c>
      <c r="E1210" s="144" t="str">
        <f>IF('[1]Hoja de pedidos'!$D1211&gt;0,'[1]Hoja de pedidos'!G1211,"")</f>
        <v>MCL</v>
      </c>
      <c r="F1210" s="144" t="str">
        <f>IF('[1]Hoja de pedidos'!$D1211&gt;0,'[1]Hoja de pedidos'!H1211,"")</f>
        <v>LAMINACION</v>
      </c>
    </row>
    <row r="1211" spans="1:6" x14ac:dyDescent="0.25">
      <c r="A1211" s="144" t="str">
        <f>IF('[1]Hoja de pedidos'!$D1212&gt;0,'[1]Hoja de pedidos'!C1212,"")</f>
        <v>01-2848</v>
      </c>
      <c r="B1211" s="144" t="str">
        <f>IF('[1]Hoja de pedidos'!$D1212&gt;0,'[1]Hoja de pedidos'!D1212,"")</f>
        <v>TMAPAL1190010</v>
      </c>
      <c r="C1211" s="144" t="str">
        <f>IF('[1]Hoja de pedidos'!$D1212&gt;0,'[1]Hoja de pedidos'!E1212,"")</f>
        <v>ALIMENTOS POLAR COMERCIAL, C.A.</v>
      </c>
      <c r="D1211" s="144" t="str">
        <f>IF('[1]Hoja de pedidos'!$D1212&gt;0,'[1]Hoja de pedidos'!F1212,"")</f>
        <v>ALUMINIO LAMINADO SIN IMPRESIÓN</v>
      </c>
      <c r="E1211" s="144" t="str">
        <f>IF('[1]Hoja de pedidos'!$D1212&gt;0,'[1]Hoja de pedidos'!G1212,"")</f>
        <v>MCL</v>
      </c>
      <c r="F1211" s="144" t="str">
        <f>IF('[1]Hoja de pedidos'!$D1212&gt;0,'[1]Hoja de pedidos'!H1212,"")</f>
        <v>LAMINACION</v>
      </c>
    </row>
    <row r="1212" spans="1:6" x14ac:dyDescent="0.25">
      <c r="A1212" s="144" t="str">
        <f>IF('[1]Hoja de pedidos'!$D1213&gt;0,'[1]Hoja de pedidos'!C1213,"")</f>
        <v>01-2844</v>
      </c>
      <c r="B1212" s="144" t="str">
        <f>IF('[1]Hoja de pedidos'!$D1213&gt;0,'[1]Hoja de pedidos'!D1213,"")</f>
        <v>TMMCAE057A002</v>
      </c>
      <c r="C1212" s="144" t="str">
        <f>IF('[1]Hoja de pedidos'!$D1213&gt;0,'[1]Hoja de pedidos'!E1213,"")</f>
        <v>DISTRIBUIDORA PLASTICSUR, C.A.</v>
      </c>
      <c r="D1212" s="144" t="str">
        <f>IF('[1]Hoja de pedidos'!$D1213&gt;0,'[1]Hoja de pedidos'!F1213,"")</f>
        <v>POLYPOUCH IMPRESO ANTIGRASO ESTANDAR</v>
      </c>
      <c r="E1212" s="144" t="str">
        <f>IF('[1]Hoja de pedidos'!$D1213&gt;0,'[1]Hoja de pedidos'!G1213,"")</f>
        <v>MCL</v>
      </c>
      <c r="F1212" s="144" t="str">
        <f>IF('[1]Hoja de pedidos'!$D1213&gt;0,'[1]Hoja de pedidos'!H1213,"")</f>
        <v>CORTE</v>
      </c>
    </row>
    <row r="1213" spans="1:6" x14ac:dyDescent="0.25">
      <c r="A1213" s="144" t="str">
        <f>IF('[1]Hoja de pedidos'!$D1214&gt;0,'[1]Hoja de pedidos'!C1214,"")</f>
        <v>01-2841</v>
      </c>
      <c r="B1213" s="144" t="str">
        <f>IF('[1]Hoja de pedidos'!$D1214&gt;0,'[1]Hoja de pedidos'!D1214,"")</f>
        <v xml:space="preserve">TXMSMD030B002 </v>
      </c>
      <c r="C1213" s="144" t="str">
        <f>IF('[1]Hoja de pedidos'!$D1214&gt;0,'[1]Hoja de pedidos'!E1214,"")</f>
        <v>MULTINACIONAL DE SABORES C.A.</v>
      </c>
      <c r="D1213" s="144" t="str">
        <f>IF('[1]Hoja de pedidos'!$D1214&gt;0,'[1]Hoja de pedidos'!F1214,"")</f>
        <v>ETIQUETA IMPRESA JUSTY MANGO Y DURAZNO  1,5 L</v>
      </c>
      <c r="E1213" s="144" t="str">
        <f>IF('[1]Hoja de pedidos'!$D1214&gt;0,'[1]Hoja de pedidos'!G1214,"")</f>
        <v>CX</v>
      </c>
      <c r="F1213" s="144" t="str">
        <f>IF('[1]Hoja de pedidos'!$D1214&gt;0,'[1]Hoja de pedidos'!H1214,"")</f>
        <v>CORTE</v>
      </c>
    </row>
    <row r="1214" spans="1:6" x14ac:dyDescent="0.25">
      <c r="A1214" s="144" t="str">
        <f>IF('[1]Hoja de pedidos'!$D1215&gt;0,'[1]Hoja de pedidos'!C1215,"")</f>
        <v>32-006220</v>
      </c>
      <c r="B1214" s="144" t="str">
        <f>IF('[1]Hoja de pedidos'!$D1215&gt;0,'[1]Hoja de pedidos'!D1215,"")</f>
        <v>TMARCF045A001</v>
      </c>
      <c r="C1214" s="144" t="str">
        <f>IF('[1]Hoja de pedidos'!$D1215&gt;0,'[1]Hoja de pedidos'!E1215,"")</f>
        <v>ALFONZO RIVAS &amp; CIA, C.A.</v>
      </c>
      <c r="D1214" s="144" t="str">
        <f>IF('[1]Hoja de pedidos'!$D1215&gt;0,'[1]Hoja de pedidos'!F1215,"")</f>
        <v>LAMINACION IMPRESA MAIZORITOS CRONCH FLAKES 300g</v>
      </c>
      <c r="E1214" s="144" t="str">
        <f>IF('[1]Hoja de pedidos'!$D1215&gt;0,'[1]Hoja de pedidos'!G1215,"")</f>
        <v>MCL</v>
      </c>
      <c r="F1214" s="144" t="str">
        <f>IF('[1]Hoja de pedidos'!$D1215&gt;0,'[1]Hoja de pedidos'!H1215,"")</f>
        <v>LAMINACION</v>
      </c>
    </row>
    <row r="1215" spans="1:6" x14ac:dyDescent="0.25">
      <c r="A1215" s="144" t="str">
        <f>IF('[1]Hoja de pedidos'!$D1216&gt;0,'[1]Hoja de pedidos'!C1216,"")</f>
        <v>01-2845</v>
      </c>
      <c r="B1215" s="144" t="str">
        <f>IF('[1]Hoja de pedidos'!$D1216&gt;0,'[1]Hoja de pedidos'!D1216,"")</f>
        <v>TMAYGP207A003</v>
      </c>
      <c r="C1215" s="144" t="str">
        <f>IF('[1]Hoja de pedidos'!$D1216&gt;0,'[1]Hoja de pedidos'!E1216,"")</f>
        <v>ANAYANSI,C.A.</v>
      </c>
      <c r="D1215" s="144" t="str">
        <f>IF('[1]Hoja de pedidos'!$D1216&gt;0,'[1]Hoja de pedidos'!F1216,"")</f>
        <v>LINER TERMOSELLABLE MTP  IMPRESO GARANTIA DE PUREZA</v>
      </c>
      <c r="E1215" s="144" t="str">
        <f>IF('[1]Hoja de pedidos'!$D1216&gt;0,'[1]Hoja de pedidos'!G1216,"")</f>
        <v>MCL</v>
      </c>
      <c r="F1215" s="144" t="str">
        <f>IF('[1]Hoja de pedidos'!$D1216&gt;0,'[1]Hoja de pedidos'!H1216,"")</f>
        <v>LAMINACION</v>
      </c>
    </row>
    <row r="1216" spans="1:6" x14ac:dyDescent="0.25">
      <c r="A1216" s="144" t="str">
        <f>IF('[1]Hoja de pedidos'!$D1217&gt;0,'[1]Hoja de pedidos'!C1217,"")</f>
        <v>32-006209</v>
      </c>
      <c r="B1216" s="144" t="str">
        <f>IF('[1]Hoja de pedidos'!$D1217&gt;0,'[1]Hoja de pedidos'!D1217,"")</f>
        <v>TMARMZ044A001</v>
      </c>
      <c r="C1216" s="144" t="str">
        <f>IF('[1]Hoja de pedidos'!$D1217&gt;0,'[1]Hoja de pedidos'!E1217,"")</f>
        <v>ALFONZO RIVAS &amp; CIA, C.A.</v>
      </c>
      <c r="D1216" s="144" t="str">
        <f>IF('[1]Hoja de pedidos'!$D1217&gt;0,'[1]Hoja de pedidos'!F1217,"")</f>
        <v>LAMINACION IMPRESA MAIZINA 90 g</v>
      </c>
      <c r="E1216" s="144" t="str">
        <f>IF('[1]Hoja de pedidos'!$D1217&gt;0,'[1]Hoja de pedidos'!G1217,"")</f>
        <v>MCL</v>
      </c>
      <c r="F1216" s="144" t="str">
        <f>IF('[1]Hoja de pedidos'!$D1217&gt;0,'[1]Hoja de pedidos'!H1217,"")</f>
        <v>LAMINACION</v>
      </c>
    </row>
    <row r="1217" spans="1:6" x14ac:dyDescent="0.25">
      <c r="A1217" s="144" t="str">
        <f>IF('[1]Hoja de pedidos'!$D1218&gt;0,'[1]Hoja de pedidos'!C1218,"")</f>
        <v>32-006208</v>
      </c>
      <c r="B1217" s="144" t="str">
        <f>IF('[1]Hoja de pedidos'!$D1218&gt;0,'[1]Hoja de pedidos'!D1218,"")</f>
        <v>TMARMZ044C001</v>
      </c>
      <c r="C1217" s="144" t="str">
        <f>IF('[1]Hoja de pedidos'!$D1218&gt;0,'[1]Hoja de pedidos'!E1218,"")</f>
        <v>ALFONZO RIVAS &amp; CIA, C.A.</v>
      </c>
      <c r="D1217" s="144" t="str">
        <f>IF('[1]Hoja de pedidos'!$D1218&gt;0,'[1]Hoja de pedidos'!F1218,"")</f>
        <v>LAMINACION IMPRESA MAIZINA 800g</v>
      </c>
      <c r="E1217" s="144" t="str">
        <f>IF('[1]Hoja de pedidos'!$D1218&gt;0,'[1]Hoja de pedidos'!G1218,"")</f>
        <v>MCL</v>
      </c>
      <c r="F1217" s="144" t="str">
        <f>IF('[1]Hoja de pedidos'!$D1218&gt;0,'[1]Hoja de pedidos'!H1218,"")</f>
        <v>LAMINACION</v>
      </c>
    </row>
    <row r="1218" spans="1:6" x14ac:dyDescent="0.25">
      <c r="A1218" s="144" t="str">
        <f>IF('[1]Hoja de pedidos'!$D1219&gt;0,'[1]Hoja de pedidos'!C1219,"")</f>
        <v>01-2854</v>
      </c>
      <c r="B1218" s="144" t="str">
        <f>IF('[1]Hoja de pedidos'!$D1219&gt;0,'[1]Hoja de pedidos'!D1219,"")</f>
        <v>TMTTGP207A001</v>
      </c>
      <c r="C1218" s="144" t="str">
        <f>IF('[1]Hoja de pedidos'!$D1219&gt;0,'[1]Hoja de pedidos'!E1219,"")</f>
        <v xml:space="preserve">INDUSTRIAS DE TAPAS TAIME, C.A </v>
      </c>
      <c r="D1218" s="144" t="str">
        <f>IF('[1]Hoja de pedidos'!$D1219&gt;0,'[1]Hoja de pedidos'!F1219,"")</f>
        <v>LINER MTP IMP. GARANTIA DE PUREZA</v>
      </c>
      <c r="E1218" s="144" t="str">
        <f>IF('[1]Hoja de pedidos'!$D1219&gt;0,'[1]Hoja de pedidos'!G1219,"")</f>
        <v>MCL</v>
      </c>
      <c r="F1218" s="144" t="str">
        <f>IF('[1]Hoja de pedidos'!$D1219&gt;0,'[1]Hoja de pedidos'!H1219,"")</f>
        <v>LAMINACION</v>
      </c>
    </row>
    <row r="1219" spans="1:6" x14ac:dyDescent="0.25">
      <c r="A1219" s="144" t="str">
        <f>IF('[1]Hoja de pedidos'!$D1220&gt;0,'[1]Hoja de pedidos'!C1220,"")</f>
        <v>01-2853</v>
      </c>
      <c r="B1219" s="144" t="str">
        <f>IF('[1]Hoja de pedidos'!$D1220&gt;0,'[1]Hoja de pedidos'!D1220,"")</f>
        <v>TMTTGP207A002</v>
      </c>
      <c r="C1219" s="144" t="str">
        <f>IF('[1]Hoja de pedidos'!$D1220&gt;0,'[1]Hoja de pedidos'!E1220,"")</f>
        <v xml:space="preserve">INDUSTRIAS DE TAPAS TAIME, C.A </v>
      </c>
      <c r="D1219" s="144" t="str">
        <f>IF('[1]Hoja de pedidos'!$D1220&gt;0,'[1]Hoja de pedidos'!F1220,"")</f>
        <v>LINER MTP IMPRESO GARANTIA DE PUREZA</v>
      </c>
      <c r="E1219" s="144" t="str">
        <f>IF('[1]Hoja de pedidos'!$D1220&gt;0,'[1]Hoja de pedidos'!G1220,"")</f>
        <v>MCL</v>
      </c>
      <c r="F1219" s="144" t="str">
        <f>IF('[1]Hoja de pedidos'!$D1220&gt;0,'[1]Hoja de pedidos'!H1220,"")</f>
        <v>CORTE</v>
      </c>
    </row>
    <row r="1220" spans="1:6" x14ac:dyDescent="0.25">
      <c r="A1220" s="144" t="str">
        <f>IF('[1]Hoja de pedidos'!$D1221&gt;0,'[1]Hoja de pedidos'!C1221,"")</f>
        <v>01-2831</v>
      </c>
      <c r="B1220" s="144" t="str">
        <f>IF('[1]Hoja de pedidos'!$D1221&gt;0,'[1]Hoja de pedidos'!D1221,"")</f>
        <v>TXPAPS049B001</v>
      </c>
      <c r="C1220" s="144" t="str">
        <f>IF('[1]Hoja de pedidos'!$D1221&gt;0,'[1]Hoja de pedidos'!E1221,"")</f>
        <v>PEPSICO ALIMENTOS, S.C.A.</v>
      </c>
      <c r="D1220" s="144" t="str">
        <f>IF('[1]Hoja de pedidos'!$D1221&gt;0,'[1]Hoja de pedidos'!F1221,"")</f>
        <v>LAMINACION IMPRESA PEPITO ORIGINAL XXL (SIN VATAMINA)180g</v>
      </c>
      <c r="E1220" s="144" t="str">
        <f>IF('[1]Hoja de pedidos'!$D1221&gt;0,'[1]Hoja de pedidos'!G1221,"")</f>
        <v>CX</v>
      </c>
      <c r="F1220" s="144" t="str">
        <f>IF('[1]Hoja de pedidos'!$D1221&gt;0,'[1]Hoja de pedidos'!H1221,"")</f>
        <v>LAMINACION</v>
      </c>
    </row>
    <row r="1221" spans="1:6" x14ac:dyDescent="0.25">
      <c r="A1221" s="144" t="str">
        <f>IF('[1]Hoja de pedidos'!$D1222&gt;0,'[1]Hoja de pedidos'!C1222,"")</f>
        <v>01-2833</v>
      </c>
      <c r="B1221" s="144" t="str">
        <f>IF('[1]Hoja de pedidos'!$D1222&gt;0,'[1]Hoja de pedidos'!D1222,"")</f>
        <v>TXPACB049A001</v>
      </c>
      <c r="C1221" s="144" t="str">
        <f>IF('[1]Hoja de pedidos'!$D1222&gt;0,'[1]Hoja de pedidos'!E1222,"")</f>
        <v>PEPSICO ALIMENTOS, S.C.A.</v>
      </c>
      <c r="D1221" s="144" t="str">
        <f>IF('[1]Hoja de pedidos'!$D1222&gt;0,'[1]Hoja de pedidos'!F1222,"")</f>
        <v>LAMINACION IMPRESA CHEETOS BOLIQUESOS 180g</v>
      </c>
      <c r="E1221" s="144" t="str">
        <f>IF('[1]Hoja de pedidos'!$D1222&gt;0,'[1]Hoja de pedidos'!G1222,"")</f>
        <v>CX</v>
      </c>
      <c r="F1221" s="144" t="str">
        <f>IF('[1]Hoja de pedidos'!$D1222&gt;0,'[1]Hoja de pedidos'!H1222,"")</f>
        <v>LAMINACION</v>
      </c>
    </row>
    <row r="1222" spans="1:6" x14ac:dyDescent="0.25">
      <c r="A1222" s="144" t="str">
        <f>IF('[1]Hoja de pedidos'!$D1223&gt;0,'[1]Hoja de pedidos'!C1223,"")</f>
        <v>32-006222</v>
      </c>
      <c r="B1222" s="144" t="str">
        <f>IF('[1]Hoja de pedidos'!$D1223&gt;0,'[1]Hoja de pedidos'!D1223,"")</f>
        <v>TMTCAV129A001</v>
      </c>
      <c r="C1222" s="144" t="str">
        <f>IF('[1]Hoja de pedidos'!$D1223&gt;0,'[1]Hoja de pedidos'!E1223,"")</f>
        <v>INVERSIONES TORREFACCION DEL CAFÉ, C.A</v>
      </c>
      <c r="D1222" s="144" t="str">
        <f>IF('[1]Hoja de pedidos'!$D1223&gt;0,'[1]Hoja de pedidos'!F1223,"")</f>
        <v>LAMINACION IMPRESA CAFÉ AMANECER AL VACIO 250g</v>
      </c>
      <c r="E1222" s="144" t="str">
        <f>IF('[1]Hoja de pedidos'!$D1223&gt;0,'[1]Hoja de pedidos'!G1223,"")</f>
        <v>MCL</v>
      </c>
      <c r="F1222" s="144" t="str">
        <f>IF('[1]Hoja de pedidos'!$D1223&gt;0,'[1]Hoja de pedidos'!H1223,"")</f>
        <v>LAMINACION</v>
      </c>
    </row>
    <row r="1223" spans="1:6" x14ac:dyDescent="0.25">
      <c r="A1223" s="144" t="str">
        <f>IF('[1]Hoja de pedidos'!$D1224&gt;0,'[1]Hoja de pedidos'!C1224,"")</f>
        <v>01-2836</v>
      </c>
      <c r="B1223" s="144" t="str">
        <f>IF('[1]Hoja de pedidos'!$D1224&gt;0,'[1]Hoja de pedidos'!D1224,"")</f>
        <v>TXPAPJ031B001</v>
      </c>
      <c r="C1223" s="144" t="str">
        <f>IF('[1]Hoja de pedidos'!$D1224&gt;0,'[1]Hoja de pedidos'!E1224,"")</f>
        <v>PEPSICO ALIMENTOS, S.C.A.</v>
      </c>
      <c r="D1223" s="144" t="str">
        <f>IF('[1]Hoja de pedidos'!$D1224&gt;0,'[1]Hoja de pedidos'!F1224,"")</f>
        <v>LAMINACION IMPRESA PEPITO JUMBO 18g</v>
      </c>
      <c r="E1223" s="144" t="str">
        <f>IF('[1]Hoja de pedidos'!$D1224&gt;0,'[1]Hoja de pedidos'!G1224,"")</f>
        <v>CX</v>
      </c>
      <c r="F1223" s="144" t="str">
        <f>IF('[1]Hoja de pedidos'!$D1224&gt;0,'[1]Hoja de pedidos'!H1224,"")</f>
        <v>LAMINACION</v>
      </c>
    </row>
    <row r="1224" spans="1:6" x14ac:dyDescent="0.25">
      <c r="A1224" s="144" t="str">
        <f>IF('[1]Hoja de pedidos'!$D1225&gt;0,'[1]Hoja de pedidos'!C1225,"")</f>
        <v>32-006224</v>
      </c>
      <c r="B1224" s="144" t="str">
        <f>IF('[1]Hoja de pedidos'!$D1225&gt;0,'[1]Hoja de pedidos'!D1225,"")</f>
        <v>TXABSS065B002</v>
      </c>
      <c r="C1224" s="144" t="str">
        <f>IF('[1]Hoja de pedidos'!$D1225&gt;0,'[1]Hoja de pedidos'!E1225,"")</f>
        <v>ALIMENTOS BOTALON, C.A.</v>
      </c>
      <c r="D1224" s="144" t="str">
        <f>IF('[1]Hoja de pedidos'!$D1225&gt;0,'[1]Hoja de pedidos'!F1225,"")</f>
        <v>LAMINACION IMPRESA CAFÉ MOLIDO GOURMET SAN SALVADOR 500 g</v>
      </c>
      <c r="E1224" s="144" t="str">
        <f>IF('[1]Hoja de pedidos'!$D1225&gt;0,'[1]Hoja de pedidos'!G1225,"")</f>
        <v>CX</v>
      </c>
      <c r="F1224" s="144" t="str">
        <f>IF('[1]Hoja de pedidos'!$D1225&gt;0,'[1]Hoja de pedidos'!H1225,"")</f>
        <v>LAMINACION</v>
      </c>
    </row>
    <row r="1225" spans="1:6" x14ac:dyDescent="0.25">
      <c r="A1225" s="144" t="str">
        <f>IF('[1]Hoja de pedidos'!$D1226&gt;0,'[1]Hoja de pedidos'!C1226,"")</f>
        <v>01-2834</v>
      </c>
      <c r="B1225" s="144" t="str">
        <f>IF('[1]Hoja de pedidos'!$D1226&gt;0,'[1]Hoja de pedidos'!D1226,"")</f>
        <v>TXPACB036B001</v>
      </c>
      <c r="C1225" s="144" t="str">
        <f>IF('[1]Hoja de pedidos'!$D1226&gt;0,'[1]Hoja de pedidos'!E1226,"")</f>
        <v>PEPSICO ALIMENTOS, S.C.A.</v>
      </c>
      <c r="D1225" s="144" t="str">
        <f>IF('[1]Hoja de pedidos'!$D1226&gt;0,'[1]Hoja de pedidos'!F1226,"")</f>
        <v>LAMINACIÓN IMPRESA CHEETOS BOLIQUESO 110g</v>
      </c>
      <c r="E1225" s="144" t="str">
        <f>IF('[1]Hoja de pedidos'!$D1226&gt;0,'[1]Hoja de pedidos'!G1226,"")</f>
        <v>CX</v>
      </c>
      <c r="F1225" s="144" t="str">
        <f>IF('[1]Hoja de pedidos'!$D1226&gt;0,'[1]Hoja de pedidos'!H1226,"")</f>
        <v>LAMINACION</v>
      </c>
    </row>
    <row r="1226" spans="1:6" x14ac:dyDescent="0.25">
      <c r="A1226" s="144" t="str">
        <f>IF('[1]Hoja de pedidos'!$D1227&gt;0,'[1]Hoja de pedidos'!C1227,"")</f>
        <v>01-2852</v>
      </c>
      <c r="B1226" s="144" t="str">
        <f>IF('[1]Hoja de pedidos'!$D1227&gt;0,'[1]Hoja de pedidos'!D1227,"")</f>
        <v>TMANEM045B001</v>
      </c>
      <c r="C1226" s="144" t="str">
        <f>IF('[1]Hoja de pedidos'!$D1227&gt;0,'[1]Hoja de pedidos'!E1227,"")</f>
        <v>ALIMENTOS NUMOCA</v>
      </c>
      <c r="D1226" s="144" t="str">
        <f>IF('[1]Hoja de pedidos'!$D1227&gt;0,'[1]Hoja de pedidos'!F1227,"")</f>
        <v>POLYPOUCH IMPRESO ENDULZANTE MAKEA 1g</v>
      </c>
      <c r="E1226" s="144" t="str">
        <f>IF('[1]Hoja de pedidos'!$D1227&gt;0,'[1]Hoja de pedidos'!G1227,"")</f>
        <v>MCL</v>
      </c>
      <c r="F1226" s="144" t="str">
        <f>IF('[1]Hoja de pedidos'!$D1227&gt;0,'[1]Hoja de pedidos'!H1227,"")</f>
        <v>CORTE</v>
      </c>
    </row>
    <row r="1227" spans="1:6" x14ac:dyDescent="0.25">
      <c r="A1227" s="144" t="str">
        <f>IF('[1]Hoja de pedidos'!$D1228&gt;0,'[1]Hoja de pedidos'!C1228,"")</f>
        <v>01-2837</v>
      </c>
      <c r="B1227" s="144" t="str">
        <f>IF('[1]Hoja de pedidos'!$D1228&gt;0,'[1]Hoja de pedidos'!D1228,"")</f>
        <v>TXPAJS040A001</v>
      </c>
      <c r="C1227" s="144" t="str">
        <f>IF('[1]Hoja de pedidos'!$D1228&gt;0,'[1]Hoja de pedidos'!E1228,"")</f>
        <v>PEPSICO ALIMENTOS, S.C.A.</v>
      </c>
      <c r="D1227" s="144" t="str">
        <f>IF('[1]Hoja de pedidos'!$D1228&gt;0,'[1]Hoja de pedidos'!F1228,"")</f>
        <v>LAMINACION IMPRESA PAPAS JACKS SAL 30g</v>
      </c>
      <c r="E1227" s="144" t="str">
        <f>IF('[1]Hoja de pedidos'!$D1228&gt;0,'[1]Hoja de pedidos'!G1228,"")</f>
        <v>CX</v>
      </c>
      <c r="F1227" s="144" t="str">
        <f>IF('[1]Hoja de pedidos'!$D1228&gt;0,'[1]Hoja de pedidos'!H1228,"")</f>
        <v>LAMINACION</v>
      </c>
    </row>
    <row r="1228" spans="1:6" x14ac:dyDescent="0.25">
      <c r="A1228" s="144" t="str">
        <f>IF('[1]Hoja de pedidos'!$D1229&gt;0,'[1]Hoja de pedidos'!C1229,"")</f>
        <v>01-2829</v>
      </c>
      <c r="B1228" s="144" t="str">
        <f>IF('[1]Hoja de pedidos'!$D1229&gt;0,'[1]Hoja de pedidos'!D1229,"")</f>
        <v>TXPARF040A001</v>
      </c>
      <c r="C1228" s="144" t="str">
        <f>IF('[1]Hoja de pedidos'!$D1229&gt;0,'[1]Hoja de pedidos'!E1229,"")</f>
        <v>PEPSICO ALIMENTOS, S.C.A.</v>
      </c>
      <c r="D1228" s="144" t="str">
        <f>IF('[1]Hoja de pedidos'!$D1229&gt;0,'[1]Hoja de pedidos'!F1229,"")</f>
        <v>LAMINACION IMPRESA RUFFLES QUESO 36g</v>
      </c>
      <c r="E1228" s="144" t="str">
        <f>IF('[1]Hoja de pedidos'!$D1229&gt;0,'[1]Hoja de pedidos'!G1229,"")</f>
        <v>CX</v>
      </c>
      <c r="F1228" s="144" t="str">
        <f>IF('[1]Hoja de pedidos'!$D1229&gt;0,'[1]Hoja de pedidos'!H1229,"")</f>
        <v>LAMINACION</v>
      </c>
    </row>
    <row r="1229" spans="1:6" x14ac:dyDescent="0.25">
      <c r="A1229" s="144" t="str">
        <f>IF('[1]Hoja de pedidos'!$D1230&gt;0,'[1]Hoja de pedidos'!C1230,"")</f>
        <v>01-2831</v>
      </c>
      <c r="B1229" s="144" t="str">
        <f>IF('[1]Hoja de pedidos'!$D1230&gt;0,'[1]Hoja de pedidos'!D1230,"")</f>
        <v>TXPAPS049B001</v>
      </c>
      <c r="C1229" s="144" t="str">
        <f>IF('[1]Hoja de pedidos'!$D1230&gt;0,'[1]Hoja de pedidos'!E1230,"")</f>
        <v>PEPSICO ALIMENTOS, S.C.A.</v>
      </c>
      <c r="D1229" s="144" t="str">
        <f>IF('[1]Hoja de pedidos'!$D1230&gt;0,'[1]Hoja de pedidos'!F1230,"")</f>
        <v>LAMINACION IMPRESA PEPITO ORIGINAL XXL (SIN VATAMINA)180g</v>
      </c>
      <c r="E1229" s="144" t="str">
        <f>IF('[1]Hoja de pedidos'!$D1230&gt;0,'[1]Hoja de pedidos'!G1230,"")</f>
        <v>CX</v>
      </c>
      <c r="F1229" s="144" t="str">
        <f>IF('[1]Hoja de pedidos'!$D1230&gt;0,'[1]Hoja de pedidos'!H1230,"")</f>
        <v>LAMINACION</v>
      </c>
    </row>
    <row r="1230" spans="1:6" x14ac:dyDescent="0.25">
      <c r="A1230" s="144" t="str">
        <f>IF('[1]Hoja de pedidos'!$D1231&gt;0,'[1]Hoja de pedidos'!C1231,"")</f>
        <v>01-2860</v>
      </c>
      <c r="B1230" s="144" t="str">
        <f>IF('[1]Hoja de pedidos'!$D1231&gt;0,'[1]Hoja de pedidos'!D1231,"")</f>
        <v>TMMCGP207A001</v>
      </c>
      <c r="C1230" s="144" t="str">
        <f>IF('[1]Hoja de pedidos'!$D1231&gt;0,'[1]Hoja de pedidos'!E1231,"")</f>
        <v>MORROCEL C.A.</v>
      </c>
      <c r="D1230" s="144" t="str">
        <f>IF('[1]Hoja de pedidos'!$D1231&gt;0,'[1]Hoja de pedidos'!F1231,"")</f>
        <v>LINNER MTP  IMPRESO GARANTIA DE PUREZA</v>
      </c>
      <c r="E1230" s="144" t="str">
        <f>IF('[1]Hoja de pedidos'!$D1231&gt;0,'[1]Hoja de pedidos'!G1231,"")</f>
        <v>MCL</v>
      </c>
      <c r="F1230" s="144" t="str">
        <f>IF('[1]Hoja de pedidos'!$D1231&gt;0,'[1]Hoja de pedidos'!H1231,"")</f>
        <v>LAMINACION</v>
      </c>
    </row>
    <row r="1231" spans="1:6" x14ac:dyDescent="0.25">
      <c r="A1231" s="144" t="str">
        <f>IF('[1]Hoja de pedidos'!$D1232&gt;0,'[1]Hoja de pedidos'!C1232,"")</f>
        <v>01-2857</v>
      </c>
      <c r="B1231" s="144" t="str">
        <f>IF('[1]Hoja de pedidos'!$D1232&gt;0,'[1]Hoja de pedidos'!D1232,"")</f>
        <v>TMAWAA057A001</v>
      </c>
      <c r="C1231" s="144" t="str">
        <f>IF('[1]Hoja de pedidos'!$D1232&gt;0,'[1]Hoja de pedidos'!E1232,"")</f>
        <v>ALUM-WARE PRODUCTOS DE ALUMINIO C.A.</v>
      </c>
      <c r="D1231" s="144" t="str">
        <f>IF('[1]Hoja de pedidos'!$D1232&gt;0,'[1]Hoja de pedidos'!F1232,"")</f>
        <v>POLYPOUCH IMPRESO ANTIGRASO ALUM-WARE</v>
      </c>
      <c r="E1231" s="144" t="str">
        <f>IF('[1]Hoja de pedidos'!$D1232&gt;0,'[1]Hoja de pedidos'!G1232,"")</f>
        <v>MCL</v>
      </c>
      <c r="F1231" s="144" t="str">
        <f>IF('[1]Hoja de pedidos'!$D1232&gt;0,'[1]Hoja de pedidos'!H1232,"")</f>
        <v>LAMINACION</v>
      </c>
    </row>
    <row r="1232" spans="1:6" x14ac:dyDescent="0.25">
      <c r="A1232" s="144" t="str">
        <f>IF('[1]Hoja de pedidos'!$D1233&gt;0,'[1]Hoja de pedidos'!C1233,"")</f>
        <v>01-2835</v>
      </c>
      <c r="B1232" s="144" t="str">
        <f>IF('[1]Hoja de pedidos'!$D1233&gt;0,'[1]Hoja de pedidos'!D1233,"")</f>
        <v>TXPAPJ040C001</v>
      </c>
      <c r="C1232" s="144" t="str">
        <f>IF('[1]Hoja de pedidos'!$D1233&gt;0,'[1]Hoja de pedidos'!E1233,"")</f>
        <v>PEPSICO ALIMENTOS, S.C.A.</v>
      </c>
      <c r="D1232" s="144" t="str">
        <f>IF('[1]Hoja de pedidos'!$D1233&gt;0,'[1]Hoja de pedidos'!F1233,"")</f>
        <v>LAMINACION IMPRESA PEPITO JUMBO 65g</v>
      </c>
      <c r="E1232" s="144" t="str">
        <f>IF('[1]Hoja de pedidos'!$D1233&gt;0,'[1]Hoja de pedidos'!G1233,"")</f>
        <v>CX</v>
      </c>
      <c r="F1232" s="144" t="str">
        <f>IF('[1]Hoja de pedidos'!$D1233&gt;0,'[1]Hoja de pedidos'!H1233,"")</f>
        <v>LAMINACION</v>
      </c>
    </row>
    <row r="1233" spans="1:6" x14ac:dyDescent="0.25">
      <c r="A1233" s="144" t="str">
        <f>IF('[1]Hoja de pedidos'!$D1234&gt;0,'[1]Hoja de pedidos'!C1234,"")</f>
        <v>01-2851</v>
      </c>
      <c r="B1233" s="144" t="str">
        <f>IF('[1]Hoja de pedidos'!$D1234&gt;0,'[1]Hoja de pedidos'!D1234,"")</f>
        <v>TXPCEP023B001</v>
      </c>
      <c r="C1233" s="144" t="str">
        <f>IF('[1]Hoja de pedidos'!$D1234&gt;0,'[1]Hoja de pedidos'!E1234,"")</f>
        <v xml:space="preserve">PEPSI-COLA VENEZUELA, C.A. </v>
      </c>
      <c r="D1233" s="144" t="str">
        <f>IF('[1]Hoja de pedidos'!$D1234&gt;0,'[1]Hoja de pedidos'!F1234,"")</f>
        <v>ETIQUETA IMPRESA  PEPSI FREE 1 L</v>
      </c>
      <c r="E1233" s="144" t="str">
        <f>IF('[1]Hoja de pedidos'!$D1234&gt;0,'[1]Hoja de pedidos'!G1234,"")</f>
        <v>CX</v>
      </c>
      <c r="F1233" s="144" t="str">
        <f>IF('[1]Hoja de pedidos'!$D1234&gt;0,'[1]Hoja de pedidos'!H1234,"")</f>
        <v>CORTE</v>
      </c>
    </row>
    <row r="1234" spans="1:6" x14ac:dyDescent="0.25">
      <c r="A1234" s="144" t="str">
        <f>IF('[1]Hoja de pedidos'!$D1235&gt;0,'[1]Hoja de pedidos'!C1235,"")</f>
        <v>01-2862</v>
      </c>
      <c r="B1234" s="144" t="str">
        <f>IF('[1]Hoja de pedidos'!$D1235&gt;0,'[1]Hoja de pedidos'!D1235,"")</f>
        <v>TMMCPS0420001</v>
      </c>
      <c r="C1234" s="144" t="str">
        <f>IF('[1]Hoja de pedidos'!$D1235&gt;0,'[1]Hoja de pedidos'!E1235,"")</f>
        <v>MORROCEL C.A.</v>
      </c>
      <c r="D1234" s="144" t="str">
        <f>IF('[1]Hoja de pedidos'!$D1235&gt;0,'[1]Hoja de pedidos'!F1235,"")</f>
        <v>POLYPOUCH SILICONIZADO SIN IMPRESIÓN</v>
      </c>
      <c r="E1234" s="144" t="str">
        <f>IF('[1]Hoja de pedidos'!$D1235&gt;0,'[1]Hoja de pedidos'!G1235,"")</f>
        <v>MCL</v>
      </c>
      <c r="F1234" s="144" t="str">
        <f>IF('[1]Hoja de pedidos'!$D1235&gt;0,'[1]Hoja de pedidos'!H1235,"")</f>
        <v>LAMINACION</v>
      </c>
    </row>
    <row r="1235" spans="1:6" x14ac:dyDescent="0.25">
      <c r="A1235" s="144" t="str">
        <f>IF('[1]Hoja de pedidos'!$D1236&gt;0,'[1]Hoja de pedidos'!C1236,"")</f>
        <v>01-2863</v>
      </c>
      <c r="B1235" s="144" t="str">
        <f>IF('[1]Hoja de pedidos'!$D1236&gt;0,'[1]Hoja de pedidos'!D1236,"")</f>
        <v>TXMNAL048B002</v>
      </c>
      <c r="C1235" s="144" t="str">
        <f>IF('[1]Hoja de pedidos'!$D1236&gt;0,'[1]Hoja de pedidos'!E1236,"")</f>
        <v>MOLINOS NACIONALES C.A (MONACA)</v>
      </c>
      <c r="D1235" s="144" t="str">
        <f>IF('[1]Hoja de pedidos'!$D1236&gt;0,'[1]Hoja de pedidos'!F1236,"")</f>
        <v>LAMINACION IMPRESA AVENA LASSIE 400g</v>
      </c>
      <c r="E1235" s="144" t="str">
        <f>IF('[1]Hoja de pedidos'!$D1236&gt;0,'[1]Hoja de pedidos'!G1236,"")</f>
        <v>MCL</v>
      </c>
      <c r="F1235" s="144" t="str">
        <f>IF('[1]Hoja de pedidos'!$D1236&gt;0,'[1]Hoja de pedidos'!H1236,"")</f>
        <v>LAMINACION</v>
      </c>
    </row>
    <row r="1236" spans="1:6" x14ac:dyDescent="0.25">
      <c r="A1236" s="144" t="str">
        <f>IF('[1]Hoja de pedidos'!$D1237&gt;0,'[1]Hoja de pedidos'!C1237,"")</f>
        <v>01-2837</v>
      </c>
      <c r="B1236" s="144" t="str">
        <f>IF('[1]Hoja de pedidos'!$D1237&gt;0,'[1]Hoja de pedidos'!D1237,"")</f>
        <v>TXPAJS040A001</v>
      </c>
      <c r="C1236" s="144" t="str">
        <f>IF('[1]Hoja de pedidos'!$D1237&gt;0,'[1]Hoja de pedidos'!E1237,"")</f>
        <v>PEPSICO ALIMENTOS, S.C.A.</v>
      </c>
      <c r="D1236" s="144" t="str">
        <f>IF('[1]Hoja de pedidos'!$D1237&gt;0,'[1]Hoja de pedidos'!F1237,"")</f>
        <v>LAMINACION IMPRESA PAPAS JACKS SAL 30g</v>
      </c>
      <c r="E1236" s="144" t="str">
        <f>IF('[1]Hoja de pedidos'!$D1237&gt;0,'[1]Hoja de pedidos'!G1237,"")</f>
        <v>CX</v>
      </c>
      <c r="F1236" s="144" t="str">
        <f>IF('[1]Hoja de pedidos'!$D1237&gt;0,'[1]Hoja de pedidos'!H1237,"")</f>
        <v>LAMINACION</v>
      </c>
    </row>
    <row r="1237" spans="1:6" x14ac:dyDescent="0.25">
      <c r="A1237" s="144" t="str">
        <f>IF('[1]Hoja de pedidos'!$D1238&gt;0,'[1]Hoja de pedidos'!C1238,"")</f>
        <v>01-2829</v>
      </c>
      <c r="B1237" s="144" t="str">
        <f>IF('[1]Hoja de pedidos'!$D1238&gt;0,'[1]Hoja de pedidos'!D1238,"")</f>
        <v>TXPARF040A001</v>
      </c>
      <c r="C1237" s="144" t="str">
        <f>IF('[1]Hoja de pedidos'!$D1238&gt;0,'[1]Hoja de pedidos'!E1238,"")</f>
        <v>PEPSICO ALIMENTOS, S.C.A.</v>
      </c>
      <c r="D1237" s="144" t="str">
        <f>IF('[1]Hoja de pedidos'!$D1238&gt;0,'[1]Hoja de pedidos'!F1238,"")</f>
        <v>LAMINACION IMPRESA RUFFLES QUESO 36g</v>
      </c>
      <c r="E1237" s="144" t="str">
        <f>IF('[1]Hoja de pedidos'!$D1238&gt;0,'[1]Hoja de pedidos'!G1238,"")</f>
        <v>CX</v>
      </c>
      <c r="F1237" s="144" t="str">
        <f>IF('[1]Hoja de pedidos'!$D1238&gt;0,'[1]Hoja de pedidos'!H1238,"")</f>
        <v>LAMINACION</v>
      </c>
    </row>
    <row r="1238" spans="1:6" x14ac:dyDescent="0.25">
      <c r="A1238" s="144" t="str">
        <f>IF('[1]Hoja de pedidos'!$D1239&gt;0,'[1]Hoja de pedidos'!C1239,"")</f>
        <v>21-2856</v>
      </c>
      <c r="B1238" s="144" t="str">
        <f>IF('[1]Hoja de pedidos'!$D1239&gt;0,'[1]Hoja de pedidos'!D1239,"")</f>
        <v>TMEIGP207A001</v>
      </c>
      <c r="C1238" s="144" t="str">
        <f>IF('[1]Hoja de pedidos'!$D1239&gt;0,'[1]Hoja de pedidos'!E1239,"")</f>
        <v>ENVASES INDUSTRIALES DEL CENTRO C.A.</v>
      </c>
      <c r="D1238" s="144" t="str">
        <f>IF('[1]Hoja de pedidos'!$D1239&gt;0,'[1]Hoja de pedidos'!F1239,"")</f>
        <v>LINNER MTP  IMPRESO GARANTIA DE PUREZA</v>
      </c>
      <c r="E1238" s="144" t="str">
        <f>IF('[1]Hoja de pedidos'!$D1239&gt;0,'[1]Hoja de pedidos'!G1239,"")</f>
        <v>MCL</v>
      </c>
      <c r="F1238" s="144" t="str">
        <f>IF('[1]Hoja de pedidos'!$D1239&gt;0,'[1]Hoja de pedidos'!H1239,"")</f>
        <v>CORTE</v>
      </c>
    </row>
    <row r="1239" spans="1:6" x14ac:dyDescent="0.25">
      <c r="A1239" s="144" t="str">
        <f>IF('[1]Hoja de pedidos'!$D1240&gt;0,'[1]Hoja de pedidos'!C1240,"")</f>
        <v>01-2865</v>
      </c>
      <c r="B1239" s="144" t="str">
        <f>IF('[1]Hoja de pedidos'!$D1240&gt;0,'[1]Hoja de pedidos'!D1240,"")</f>
        <v>TMSCFN105A001</v>
      </c>
      <c r="C1239" s="144" t="str">
        <f>IF('[1]Hoja de pedidos'!$D1240&gt;0,'[1]Hoja de pedidos'!E1240,"")</f>
        <v>SERVICIOS INDUTRIALES SERGEIN CHAPARRO</v>
      </c>
      <c r="D1239" s="144" t="str">
        <f>IF('[1]Hoja de pedidos'!$D1240&gt;0,'[1]Hoja de pedidos'!F1240,"")</f>
        <v>CINTA LAMINADA LOMO DE CUADERNO NEGRO BRILLANTE</v>
      </c>
      <c r="E1239" s="144" t="str">
        <f>IF('[1]Hoja de pedidos'!$D1240&gt;0,'[1]Hoja de pedidos'!G1240,"")</f>
        <v>MCL</v>
      </c>
      <c r="F1239" s="144" t="str">
        <f>IF('[1]Hoja de pedidos'!$D1240&gt;0,'[1]Hoja de pedidos'!H1240,"")</f>
        <v>CORTE</v>
      </c>
    </row>
    <row r="1240" spans="1:6" x14ac:dyDescent="0.25">
      <c r="A1240" s="144" t="str">
        <f>IF('[1]Hoja de pedidos'!$D1241&gt;0,'[1]Hoja de pedidos'!C1241,"")</f>
        <v>01-2868</v>
      </c>
      <c r="B1240" s="144" t="str">
        <f>IF('[1]Hoja de pedidos'!$D1241&gt;0,'[1]Hoja de pedidos'!D1241,"")</f>
        <v>TMTTGP207A002</v>
      </c>
      <c r="C1240" s="144" t="str">
        <f>IF('[1]Hoja de pedidos'!$D1241&gt;0,'[1]Hoja de pedidos'!E1241,"")</f>
        <v xml:space="preserve">INDUSTRIAS DE TAPAS TAIME, C.A </v>
      </c>
      <c r="D1240" s="144" t="str">
        <f>IF('[1]Hoja de pedidos'!$D1241&gt;0,'[1]Hoja de pedidos'!F1241,"")</f>
        <v>LINER MTP IMPRESO GARANTIA DE PUREZA</v>
      </c>
      <c r="E1240" s="144" t="str">
        <f>IF('[1]Hoja de pedidos'!$D1241&gt;0,'[1]Hoja de pedidos'!G1241,"")</f>
        <v>MCL</v>
      </c>
      <c r="F1240" s="144" t="str">
        <f>IF('[1]Hoja de pedidos'!$D1241&gt;0,'[1]Hoja de pedidos'!H1241,"")</f>
        <v>CORTE</v>
      </c>
    </row>
    <row r="1241" spans="1:6" x14ac:dyDescent="0.25">
      <c r="A1241" s="144" t="str">
        <f>IF('[1]Hoja de pedidos'!$D1242&gt;0,'[1]Hoja de pedidos'!C1242,"")</f>
        <v>01-2864</v>
      </c>
      <c r="B1241" s="144" t="str">
        <f>IF('[1]Hoja de pedidos'!$D1242&gt;0,'[1]Hoja de pedidos'!D1242,"")</f>
        <v>TMDDFT0460001</v>
      </c>
      <c r="C1241" s="144" t="str">
        <f>IF('[1]Hoja de pedidos'!$D1242&gt;0,'[1]Hoja de pedidos'!E1242,"")</f>
        <v>COMERCIALIZADORA Y DISTRIBUIDORA D.D. &amp; D, C.A.</v>
      </c>
      <c r="D1241" s="144" t="str">
        <f>IF('[1]Hoja de pedidos'!$D1242&gt;0,'[1]Hoja de pedidos'!F1242,"")</f>
        <v>FILM TRANSPARENTE SIN IMPRESIÓN</v>
      </c>
      <c r="E1241" s="144" t="str">
        <f>IF('[1]Hoja de pedidos'!$D1242&gt;0,'[1]Hoja de pedidos'!G1242,"")</f>
        <v>MCL</v>
      </c>
      <c r="F1241" s="144" t="str">
        <f>IF('[1]Hoja de pedidos'!$D1242&gt;0,'[1]Hoja de pedidos'!H1242,"")</f>
        <v>CORTE</v>
      </c>
    </row>
    <row r="1242" spans="1:6" x14ac:dyDescent="0.25">
      <c r="A1242" s="144" t="str">
        <f>IF('[1]Hoja de pedidos'!$D1243&gt;0,'[1]Hoja de pedidos'!C1243,"")</f>
        <v>01-2867</v>
      </c>
      <c r="B1242" s="144" t="str">
        <f>IF('[1]Hoja de pedidos'!$D1243&gt;0,'[1]Hoja de pedidos'!D1243,"")</f>
        <v>TMEDFS0270001</v>
      </c>
      <c r="C1242" s="144" t="str">
        <f>IF('[1]Hoja de pedidos'!$D1243&gt;0,'[1]Hoja de pedidos'!E1243,"")</f>
        <v>FABRICA DE PRODUCTOS IMPERMEABILIZANTES EDIL C.A.,</v>
      </c>
      <c r="D1242" s="144" t="str">
        <f>IF('[1]Hoja de pedidos'!$D1243&gt;0,'[1]Hoja de pedidos'!F1243,"")</f>
        <v>FILM TRANSPARENTE SILICONIZADO SIN IMPRESIÓN</v>
      </c>
      <c r="E1242" s="144" t="str">
        <f>IF('[1]Hoja de pedidos'!$D1243&gt;0,'[1]Hoja de pedidos'!G1243,"")</f>
        <v>MCL</v>
      </c>
      <c r="F1242" s="144" t="str">
        <f>IF('[1]Hoja de pedidos'!$D1243&gt;0,'[1]Hoja de pedidos'!H1243,"")</f>
        <v>LAMINACION</v>
      </c>
    </row>
    <row r="1243" spans="1:6" x14ac:dyDescent="0.25">
      <c r="A1243" s="144" t="str">
        <f>IF('[1]Hoja de pedidos'!$D1244&gt;0,'[1]Hoja de pedidos'!C1244,"")</f>
        <v>01-2866</v>
      </c>
      <c r="B1243" s="144" t="str">
        <f>IF('[1]Hoja de pedidos'!$D1244&gt;0,'[1]Hoja de pedidos'!D1244,"")</f>
        <v>TMEDFS0270001</v>
      </c>
      <c r="C1243" s="144" t="str">
        <f>IF('[1]Hoja de pedidos'!$D1244&gt;0,'[1]Hoja de pedidos'!E1244,"")</f>
        <v>FABRICA DE PRODUCTOS IMPERMEABILIZANTES EDIL C.A.,</v>
      </c>
      <c r="D1243" s="144" t="str">
        <f>IF('[1]Hoja de pedidos'!$D1244&gt;0,'[1]Hoja de pedidos'!F1244,"")</f>
        <v>FILM TRANSPARENTE SILICONIZADO SIN IMPRESIÓN</v>
      </c>
      <c r="E1243" s="144" t="str">
        <f>IF('[1]Hoja de pedidos'!$D1244&gt;0,'[1]Hoja de pedidos'!G1244,"")</f>
        <v>MCL</v>
      </c>
      <c r="F1243" s="144" t="str">
        <f>IF('[1]Hoja de pedidos'!$D1244&gt;0,'[1]Hoja de pedidos'!H1244,"")</f>
        <v>LAMINACION</v>
      </c>
    </row>
    <row r="1244" spans="1:6" x14ac:dyDescent="0.25">
      <c r="A1244" s="144" t="str">
        <f>IF('[1]Hoja de pedidos'!$D1245&gt;0,'[1]Hoja de pedidos'!C1245,"")</f>
        <v>01-2871</v>
      </c>
      <c r="B1244" s="144" t="str">
        <f>IF('[1]Hoja de pedidos'!$D1245&gt;0,'[1]Hoja de pedidos'!D1245,"")</f>
        <v>TMAPAL1190010</v>
      </c>
      <c r="C1244" s="144" t="str">
        <f>IF('[1]Hoja de pedidos'!$D1245&gt;0,'[1]Hoja de pedidos'!E1245,"")</f>
        <v>ALIMENTOS POLAR COMERCIAL, C.A.</v>
      </c>
      <c r="D1244" s="144" t="str">
        <f>IF('[1]Hoja de pedidos'!$D1245&gt;0,'[1]Hoja de pedidos'!F1245,"")</f>
        <v>ALUMINIO LAMINADO SIN IMPRESIÓN</v>
      </c>
      <c r="E1244" s="144" t="str">
        <f>IF('[1]Hoja de pedidos'!$D1245&gt;0,'[1]Hoja de pedidos'!G1245,"")</f>
        <v>MCL</v>
      </c>
      <c r="F1244" s="144" t="str">
        <f>IF('[1]Hoja de pedidos'!$D1245&gt;0,'[1]Hoja de pedidos'!H1245,"")</f>
        <v>LAMINACION</v>
      </c>
    </row>
    <row r="1245" spans="1:6" x14ac:dyDescent="0.25">
      <c r="A1245" s="144" t="str">
        <f>IF('[1]Hoja de pedidos'!$D1246&gt;0,'[1]Hoja de pedidos'!C1246,"")</f>
        <v>32-006231</v>
      </c>
      <c r="B1245" s="144" t="str">
        <f>IF('[1]Hoja de pedidos'!$D1246&gt;0,'[1]Hoja de pedidos'!D1246,"")</f>
        <v>TMAHPG0600001</v>
      </c>
      <c r="C1245" s="144" t="str">
        <f>IF('[1]Hoja de pedidos'!$D1246&gt;0,'[1]Hoja de pedidos'!E1246,"")</f>
        <v>ALIMENTOS HEINZ, C.A.</v>
      </c>
      <c r="D1245" s="144" t="str">
        <f>IF('[1]Hoja de pedidos'!$D1246&gt;0,'[1]Hoja de pedidos'!F1246,"")</f>
        <v>POLYPOUCH (LAMINADO PARA GELATINA)</v>
      </c>
      <c r="E1245" s="144" t="str">
        <f>IF('[1]Hoja de pedidos'!$D1246&gt;0,'[1]Hoja de pedidos'!G1246,"")</f>
        <v>MCL</v>
      </c>
      <c r="F1245" s="144" t="str">
        <f>IF('[1]Hoja de pedidos'!$D1246&gt;0,'[1]Hoja de pedidos'!H1246,"")</f>
        <v>CORTE</v>
      </c>
    </row>
    <row r="1246" spans="1:6" x14ac:dyDescent="0.25">
      <c r="A1246" s="144" t="str">
        <f>IF('[1]Hoja de pedidos'!$D1247&gt;0,'[1]Hoja de pedidos'!C1247,"")</f>
        <v>32-006223</v>
      </c>
      <c r="B1246" s="144" t="str">
        <f>IF('[1]Hoja de pedidos'!$D1247&gt;0,'[1]Hoja de pedidos'!D1247,"")</f>
        <v>TMCJET061A001</v>
      </c>
      <c r="C1246" s="144" t="str">
        <f>IF('[1]Hoja de pedidos'!$D1247&gt;0,'[1]Hoja de pedidos'!E1247,"")</f>
        <v>CORPORACION JIGMA 1702, C.A.</v>
      </c>
      <c r="D1246" s="144" t="str">
        <f>IF('[1]Hoja de pedidos'!$D1247&gt;0,'[1]Hoja de pedidos'!F1247,"")</f>
        <v>POLYPOUCH EDULZANTE DULCILINA SIN CALORIAS BASE STEVIA 1g.</v>
      </c>
      <c r="E1246" s="144" t="str">
        <f>IF('[1]Hoja de pedidos'!$D1247&gt;0,'[1]Hoja de pedidos'!G1247,"")</f>
        <v>MCL</v>
      </c>
      <c r="F1246" s="144" t="str">
        <f>IF('[1]Hoja de pedidos'!$D1247&gt;0,'[1]Hoja de pedidos'!H1247,"")</f>
        <v>LAMINACION</v>
      </c>
    </row>
    <row r="1247" spans="1:6" x14ac:dyDescent="0.25">
      <c r="A1247" s="144" t="str">
        <f>IF('[1]Hoja de pedidos'!$D1248&gt;0,'[1]Hoja de pedidos'!C1248,"")</f>
        <v>32-006236</v>
      </c>
      <c r="B1247" s="144" t="str">
        <f>IF('[1]Hoja de pedidos'!$D1248&gt;0,'[1]Hoja de pedidos'!D1248,"")</f>
        <v>TMMCGP207A001</v>
      </c>
      <c r="C1247" s="144" t="str">
        <f>IF('[1]Hoja de pedidos'!$D1248&gt;0,'[1]Hoja de pedidos'!E1248,"")</f>
        <v>MONDELEZ VZ,C.A</v>
      </c>
      <c r="D1247" s="144" t="str">
        <f>IF('[1]Hoja de pedidos'!$D1248&gt;0,'[1]Hoja de pedidos'!F1248,"")</f>
        <v>LINNER MTP  IMPRESO GARANTIA DE PUREZA</v>
      </c>
      <c r="E1247" s="144" t="str">
        <f>IF('[1]Hoja de pedidos'!$D1248&gt;0,'[1]Hoja de pedidos'!G1248,"")</f>
        <v>MCL</v>
      </c>
      <c r="F1247" s="144" t="str">
        <f>IF('[1]Hoja de pedidos'!$D1248&gt;0,'[1]Hoja de pedidos'!H1248,"")</f>
        <v>LAMINACION</v>
      </c>
    </row>
    <row r="1248" spans="1:6" x14ac:dyDescent="0.25">
      <c r="A1248" s="144" t="str">
        <f>IF('[1]Hoja de pedidos'!$D1249&gt;0,'[1]Hoja de pedidos'!C1249,"")</f>
        <v>01-2875</v>
      </c>
      <c r="B1248" s="144" t="str">
        <f>IF('[1]Hoja de pedidos'!$D1249&gt;0,'[1]Hoja de pedidos'!D1249,"")</f>
        <v>TMTTGP207A002</v>
      </c>
      <c r="C1248" s="144" t="str">
        <f>IF('[1]Hoja de pedidos'!$D1249&gt;0,'[1]Hoja de pedidos'!E1249,"")</f>
        <v xml:space="preserve">INDUSTRIAS DE TAPAS TAIME, C.A </v>
      </c>
      <c r="D1248" s="144" t="str">
        <f>IF('[1]Hoja de pedidos'!$D1249&gt;0,'[1]Hoja de pedidos'!F1249,"")</f>
        <v>LINER MTP IMPRESO GARANTIA DE PUREZA</v>
      </c>
      <c r="E1248" s="144" t="str">
        <f>IF('[1]Hoja de pedidos'!$D1249&gt;0,'[1]Hoja de pedidos'!G1249,"")</f>
        <v>MCL</v>
      </c>
      <c r="F1248" s="144" t="str">
        <f>IF('[1]Hoja de pedidos'!$D1249&gt;0,'[1]Hoja de pedidos'!H1249,"")</f>
        <v>CORTE</v>
      </c>
    </row>
    <row r="1249" spans="1:6" x14ac:dyDescent="0.25">
      <c r="A1249" s="144" t="str">
        <f>IF('[1]Hoja de pedidos'!$D1250&gt;0,'[1]Hoja de pedidos'!C1250,"")</f>
        <v>01-2872</v>
      </c>
      <c r="B1249" s="144" t="str">
        <f>IF('[1]Hoja de pedidos'!$D1250&gt;0,'[1]Hoja de pedidos'!D1250,"")</f>
        <v>TMAYGP207A004</v>
      </c>
      <c r="C1249" s="144" t="str">
        <f>IF('[1]Hoja de pedidos'!$D1250&gt;0,'[1]Hoja de pedidos'!E1250,"")</f>
        <v>ANAYANSI,C.A.</v>
      </c>
      <c r="D1249" s="144" t="str">
        <f>IF('[1]Hoja de pedidos'!$D1250&gt;0,'[1]Hoja de pedidos'!F1250,"")</f>
        <v>LINER MTP IMPRESO GARANTIA DE PUREZA</v>
      </c>
      <c r="E1249" s="144" t="str">
        <f>IF('[1]Hoja de pedidos'!$D1250&gt;0,'[1]Hoja de pedidos'!G1250,"")</f>
        <v>MCL</v>
      </c>
      <c r="F1249" s="144" t="str">
        <f>IF('[1]Hoja de pedidos'!$D1250&gt;0,'[1]Hoja de pedidos'!H1250,"")</f>
        <v>CORTE</v>
      </c>
    </row>
    <row r="1250" spans="1:6" x14ac:dyDescent="0.25">
      <c r="A1250" s="144" t="str">
        <f>IF('[1]Hoja de pedidos'!$D1251&gt;0,'[1]Hoja de pedidos'!C1251,"")</f>
        <v>32-006225</v>
      </c>
      <c r="B1250" s="144" t="str">
        <f>IF('[1]Hoja de pedidos'!$D1251&gt;0,'[1]Hoja de pedidos'!D1251,"")</f>
        <v>TXABSS065C002</v>
      </c>
      <c r="C1250" s="144" t="str">
        <f>IF('[1]Hoja de pedidos'!$D1251&gt;0,'[1]Hoja de pedidos'!E1251,"")</f>
        <v>ALIMENTOS BOTALON, C.A.</v>
      </c>
      <c r="D1250" s="144" t="str">
        <f>IF('[1]Hoja de pedidos'!$D1251&gt;0,'[1]Hoja de pedidos'!F1251,"")</f>
        <v>LAMINACION IMPRESA CAFÉ MOLIDO GOURMET SAN SALVADOR 200g</v>
      </c>
      <c r="E1250" s="144" t="str">
        <f>IF('[1]Hoja de pedidos'!$D1251&gt;0,'[1]Hoja de pedidos'!G1251,"")</f>
        <v>CX</v>
      </c>
      <c r="F1250" s="144" t="str">
        <f>IF('[1]Hoja de pedidos'!$D1251&gt;0,'[1]Hoja de pedidos'!H1251,"")</f>
        <v>LAMINACION</v>
      </c>
    </row>
    <row r="1251" spans="1:6" x14ac:dyDescent="0.25">
      <c r="A1251" s="144" t="str">
        <f>IF('[1]Hoja de pedidos'!$D1252&gt;0,'[1]Hoja de pedidos'!C1252,"")</f>
        <v>01-2877</v>
      </c>
      <c r="B1251" s="144" t="str">
        <f>IF('[1]Hoja de pedidos'!$D1252&gt;0,'[1]Hoja de pedidos'!D1252,"")</f>
        <v>TMMCFP1040003</v>
      </c>
      <c r="C1251" s="144" t="str">
        <f>IF('[1]Hoja de pedidos'!$D1252&gt;0,'[1]Hoja de pedidos'!E1252,"")</f>
        <v>SERVICIOS INDUTRIALES SERGEIN CHAPARRO</v>
      </c>
      <c r="D1251" s="144" t="str">
        <f>IF('[1]Hoja de pedidos'!$D1252&gt;0,'[1]Hoja de pedidos'!F1252,"")</f>
        <v>LAMINACION FONDO PLATA SIN IMPRESIÓN</v>
      </c>
      <c r="E1251" s="144" t="str">
        <f>IF('[1]Hoja de pedidos'!$D1252&gt;0,'[1]Hoja de pedidos'!G1252,"")</f>
        <v>MCL</v>
      </c>
      <c r="F1251" s="144" t="str">
        <f>IF('[1]Hoja de pedidos'!$D1252&gt;0,'[1]Hoja de pedidos'!H1252,"")</f>
        <v>LAMINACION</v>
      </c>
    </row>
    <row r="1252" spans="1:6" x14ac:dyDescent="0.25">
      <c r="A1252" s="144" t="str">
        <f>IF('[1]Hoja de pedidos'!$D1253&gt;0,'[1]Hoja de pedidos'!C1253,"")</f>
        <v>01-2876</v>
      </c>
      <c r="B1252" s="144" t="str">
        <f>IF('[1]Hoja de pedidos'!$D1253&gt;0,'[1]Hoja de pedidos'!D1253,"")</f>
        <v>TMSCFD106A003</v>
      </c>
      <c r="C1252" s="144" t="str">
        <f>IF('[1]Hoja de pedidos'!$D1253&gt;0,'[1]Hoja de pedidos'!E1253,"")</f>
        <v>SERVICIOS INDUTRIALES SERGEIN CHAPARRO</v>
      </c>
      <c r="D1252" s="144" t="str">
        <f>IF('[1]Hoja de pedidos'!$D1253&gt;0,'[1]Hoja de pedidos'!F1253,"")</f>
        <v>LAMINACION IMPRESA FONDO DORADO</v>
      </c>
      <c r="E1252" s="144" t="str">
        <f>IF('[1]Hoja de pedidos'!$D1253&gt;0,'[1]Hoja de pedidos'!G1253,"")</f>
        <v>MCL</v>
      </c>
      <c r="F1252" s="144" t="str">
        <f>IF('[1]Hoja de pedidos'!$D1253&gt;0,'[1]Hoja de pedidos'!H1253,"")</f>
        <v>LAMINACION</v>
      </c>
    </row>
    <row r="1253" spans="1:6" x14ac:dyDescent="0.25">
      <c r="A1253" s="144" t="str">
        <f>IF('[1]Hoja de pedidos'!$D1254&gt;0,'[1]Hoja de pedidos'!C1254,"")</f>
        <v>01-2882</v>
      </c>
      <c r="B1253" s="144" t="str">
        <f>IF('[1]Hoja de pedidos'!$D1254&gt;0,'[1]Hoja de pedidos'!D1254,"")</f>
        <v>TXPARO045A001</v>
      </c>
      <c r="C1253" s="144" t="str">
        <f>IF('[1]Hoja de pedidos'!$D1254&gt;0,'[1]Hoja de pedidos'!E1254,"")</f>
        <v>PEPSICO ALIMENTOS, S.C.A.</v>
      </c>
      <c r="D1253" s="144" t="str">
        <f>IF('[1]Hoja de pedidos'!$D1254&gt;0,'[1]Hoja de pedidos'!F1254,"")</f>
        <v>LAMINACION IMPRESA RUFFLES ORIGINAL 300g</v>
      </c>
      <c r="E1253" s="144" t="str">
        <f>IF('[1]Hoja de pedidos'!$D1254&gt;0,'[1]Hoja de pedidos'!G1254,"")</f>
        <v>CX</v>
      </c>
      <c r="F1253" s="144" t="str">
        <f>IF('[1]Hoja de pedidos'!$D1254&gt;0,'[1]Hoja de pedidos'!H1254,"")</f>
        <v>LAMINACION</v>
      </c>
    </row>
    <row r="1254" spans="1:6" x14ac:dyDescent="0.25">
      <c r="A1254" s="144" t="str">
        <f>IF('[1]Hoja de pedidos'!$D1255&gt;0,'[1]Hoja de pedidos'!C1255,"")</f>
        <v>01-2883</v>
      </c>
      <c r="B1254" s="144" t="str">
        <f>IF('[1]Hoja de pedidos'!$D1255&gt;0,'[1]Hoja de pedidos'!D1255,"")</f>
        <v>TXPAPS049B001</v>
      </c>
      <c r="C1254" s="144" t="str">
        <f>IF('[1]Hoja de pedidos'!$D1255&gt;0,'[1]Hoja de pedidos'!E1255,"")</f>
        <v>PEPSICO ALIMENTOS, S.C.A.</v>
      </c>
      <c r="D1254" s="144" t="str">
        <f>IF('[1]Hoja de pedidos'!$D1255&gt;0,'[1]Hoja de pedidos'!F1255,"")</f>
        <v>LAMINACION IMPRESA PEPITO ORIGINAL XXL (SIN VATAMINA)180g</v>
      </c>
      <c r="E1254" s="144" t="str">
        <f>IF('[1]Hoja de pedidos'!$D1255&gt;0,'[1]Hoja de pedidos'!G1255,"")</f>
        <v>CX</v>
      </c>
      <c r="F1254" s="144" t="str">
        <f>IF('[1]Hoja de pedidos'!$D1255&gt;0,'[1]Hoja de pedidos'!H1255,"")</f>
        <v>LAMINACION</v>
      </c>
    </row>
    <row r="1255" spans="1:6" x14ac:dyDescent="0.25">
      <c r="A1255" s="144" t="str">
        <f>IF('[1]Hoja de pedidos'!$D1256&gt;0,'[1]Hoja de pedidos'!C1256,"")</f>
        <v>32-006237</v>
      </c>
      <c r="B1255" s="144" t="str">
        <f>IF('[1]Hoja de pedidos'!$D1256&gt;0,'[1]Hoja de pedidos'!D1256,"")</f>
        <v>TXABCA065A002</v>
      </c>
      <c r="C1255" s="144" t="str">
        <f>IF('[1]Hoja de pedidos'!$D1256&gt;0,'[1]Hoja de pedidos'!E1256,"")</f>
        <v>ALIMENTOS BOTALON, C.A.</v>
      </c>
      <c r="D1255" s="144" t="str">
        <f>IF('[1]Hoja de pedidos'!$D1256&gt;0,'[1]Hoja de pedidos'!F1256,"")</f>
        <v xml:space="preserve"> LAMINACION IMPRESA CAFÉ MOLIDO GOURMET  ARAUCA 200 g</v>
      </c>
      <c r="E1255" s="144" t="str">
        <f>IF('[1]Hoja de pedidos'!$D1256&gt;0,'[1]Hoja de pedidos'!G1256,"")</f>
        <v>CX</v>
      </c>
      <c r="F1255" s="144" t="str">
        <f>IF('[1]Hoja de pedidos'!$D1256&gt;0,'[1]Hoja de pedidos'!H1256,"")</f>
        <v>LAMINACION</v>
      </c>
    </row>
    <row r="1256" spans="1:6" x14ac:dyDescent="0.25">
      <c r="A1256" s="144" t="str">
        <f>IF('[1]Hoja de pedidos'!$D1257&gt;0,'[1]Hoja de pedidos'!C1257,"")</f>
        <v>01-2879</v>
      </c>
      <c r="B1256" s="144" t="str">
        <f>IF('[1]Hoja de pedidos'!$D1257&gt;0,'[1]Hoja de pedidos'!D1257,"")</f>
        <v>TXPAMP045A001</v>
      </c>
      <c r="C1256" s="144" t="str">
        <f>IF('[1]Hoja de pedidos'!$D1257&gt;0,'[1]Hoja de pedidos'!E1257,"")</f>
        <v>PEPSICO ALIMENTOS, S.C.A.</v>
      </c>
      <c r="D1256" s="144" t="str">
        <f>IF('[1]Hoja de pedidos'!$D1257&gt;0,'[1]Hoja de pedidos'!F1257,"")</f>
        <v>LAMINACION IMPRESA CHEETOS MEGA PUFF 270 g</v>
      </c>
      <c r="E1256" s="144" t="str">
        <f>IF('[1]Hoja de pedidos'!$D1257&gt;0,'[1]Hoja de pedidos'!G1257,"")</f>
        <v>CX</v>
      </c>
      <c r="F1256" s="144" t="str">
        <f>IF('[1]Hoja de pedidos'!$D1257&gt;0,'[1]Hoja de pedidos'!H1257,"")</f>
        <v>LAMINACION</v>
      </c>
    </row>
    <row r="1257" spans="1:6" x14ac:dyDescent="0.25">
      <c r="A1257" s="144" t="str">
        <f>IF('[1]Hoja de pedidos'!$D1258&gt;0,'[1]Hoja de pedidos'!C1258,"")</f>
        <v>01-2881</v>
      </c>
      <c r="B1257" s="144" t="str">
        <f>IF('[1]Hoja de pedidos'!$D1258&gt;0,'[1]Hoja de pedidos'!D1258,"")</f>
        <v>TXPARO040A001</v>
      </c>
      <c r="C1257" s="144" t="str">
        <f>IF('[1]Hoja de pedidos'!$D1258&gt;0,'[1]Hoja de pedidos'!E1258,"")</f>
        <v>PEPSICO ALIMENTOS, S.C.A.</v>
      </c>
      <c r="D1257" s="144" t="str">
        <f>IF('[1]Hoja de pedidos'!$D1258&gt;0,'[1]Hoja de pedidos'!F1258,"")</f>
        <v>LAMINACION IMPRESA RUFFLES ORIGINAL 125g</v>
      </c>
      <c r="E1257" s="144" t="str">
        <f>IF('[1]Hoja de pedidos'!$D1258&gt;0,'[1]Hoja de pedidos'!G1258,"")</f>
        <v>CX</v>
      </c>
      <c r="F1257" s="144" t="str">
        <f>IF('[1]Hoja de pedidos'!$D1258&gt;0,'[1]Hoja de pedidos'!H1258,"")</f>
        <v>LAMINACION</v>
      </c>
    </row>
    <row r="1258" spans="1:6" x14ac:dyDescent="0.25">
      <c r="A1258" s="144" t="str">
        <f>IF('[1]Hoja de pedidos'!$D1259&gt;0,'[1]Hoja de pedidos'!C1259,"")</f>
        <v>01-2880</v>
      </c>
      <c r="B1258" s="144" t="str">
        <f>IF('[1]Hoja de pedidos'!$D1259&gt;0,'[1]Hoja de pedidos'!D1259,"")</f>
        <v>TXPAMP036A001</v>
      </c>
      <c r="C1258" s="144" t="str">
        <f>IF('[1]Hoja de pedidos'!$D1259&gt;0,'[1]Hoja de pedidos'!E1259,"")</f>
        <v>PEPSICO ALIMENTOS, S.C.A.</v>
      </c>
      <c r="D1258" s="144" t="str">
        <f>IF('[1]Hoja de pedidos'!$D1259&gt;0,'[1]Hoja de pedidos'!F1259,"")</f>
        <v>LAMINACION IMPRESA CHEETOS MEGA PUFF 110g</v>
      </c>
      <c r="E1258" s="144" t="str">
        <f>IF('[1]Hoja de pedidos'!$D1259&gt;0,'[1]Hoja de pedidos'!G1259,"")</f>
        <v>CX</v>
      </c>
      <c r="F1258" s="144" t="str">
        <f>IF('[1]Hoja de pedidos'!$D1259&gt;0,'[1]Hoja de pedidos'!H1259,"")</f>
        <v>LAMINACION</v>
      </c>
    </row>
    <row r="1259" spans="1:6" x14ac:dyDescent="0.25">
      <c r="A1259" s="144" t="str">
        <f>IF('[1]Hoja de pedidos'!$D1260&gt;0,'[1]Hoja de pedidos'!C1260,"")</f>
        <v>32-006227</v>
      </c>
      <c r="B1259" s="144" t="str">
        <f>IF('[1]Hoja de pedidos'!$D1260&gt;0,'[1]Hoja de pedidos'!D1260,"")</f>
        <v>TXABFA065B002</v>
      </c>
      <c r="C1259" s="144" t="str">
        <f>IF('[1]Hoja de pedidos'!$D1260&gt;0,'[1]Hoja de pedidos'!E1260,"")</f>
        <v>ALIMENTOS BOTALON, C.A.</v>
      </c>
      <c r="D1259" s="144" t="str">
        <f>IF('[1]Hoja de pedidos'!$D1260&gt;0,'[1]Hoja de pedidos'!F1260,"")</f>
        <v>LAMINACION IMPRESA CAFÉ MOLIDO GOURMET FLOR DE ARAUCA 200g</v>
      </c>
      <c r="E1259" s="144" t="str">
        <f>IF('[1]Hoja de pedidos'!$D1260&gt;0,'[1]Hoja de pedidos'!G1260,"")</f>
        <v>CX</v>
      </c>
      <c r="F1259" s="144" t="str">
        <f>IF('[1]Hoja de pedidos'!$D1260&gt;0,'[1]Hoja de pedidos'!H1260,"")</f>
        <v>LAMINACION</v>
      </c>
    </row>
    <row r="1260" spans="1:6" x14ac:dyDescent="0.25">
      <c r="A1260" s="144" t="str">
        <f>IF('[1]Hoja de pedidos'!$D1261&gt;0,'[1]Hoja de pedidos'!C1261,"")</f>
        <v>01-2887</v>
      </c>
      <c r="B1260" s="144" t="str">
        <f>IF('[1]Hoja de pedidos'!$D1261&gt;0,'[1]Hoja de pedidos'!D1261,"")</f>
        <v>TXPCSC023C001</v>
      </c>
      <c r="C1260" s="144" t="str">
        <f>IF('[1]Hoja de pedidos'!$D1261&gt;0,'[1]Hoja de pedidos'!E1261,"")</f>
        <v xml:space="preserve">PEPSI-COLA VENEZUELA, C.A. </v>
      </c>
      <c r="D1260" s="144" t="str">
        <f>IF('[1]Hoja de pedidos'!$D1261&gt;0,'[1]Hoja de pedidos'!F1261,"")</f>
        <v>ETIQUETA IMPRESA SEVEN UP CERO 1,5L</v>
      </c>
      <c r="E1260" s="144" t="str">
        <f>IF('[1]Hoja de pedidos'!$D1261&gt;0,'[1]Hoja de pedidos'!G1261,"")</f>
        <v>CX</v>
      </c>
      <c r="F1260" s="144" t="str">
        <f>IF('[1]Hoja de pedidos'!$D1261&gt;0,'[1]Hoja de pedidos'!H1261,"")</f>
        <v>CORTE</v>
      </c>
    </row>
    <row r="1261" spans="1:6" x14ac:dyDescent="0.25">
      <c r="A1261" s="144" t="str">
        <f>IF('[1]Hoja de pedidos'!$D1262&gt;0,'[1]Hoja de pedidos'!C1262,"")</f>
        <v>01-2886</v>
      </c>
      <c r="B1261" s="144" t="str">
        <f>IF('[1]Hoja de pedidos'!$D1262&gt;0,'[1]Hoja de pedidos'!D1262,"")</f>
        <v>TXPCEP023B001</v>
      </c>
      <c r="C1261" s="144" t="str">
        <f>IF('[1]Hoja de pedidos'!$D1262&gt;0,'[1]Hoja de pedidos'!E1262,"")</f>
        <v xml:space="preserve">PEPSI-COLA VENEZUELA, C.A. </v>
      </c>
      <c r="D1261" s="144" t="str">
        <f>IF('[1]Hoja de pedidos'!$D1262&gt;0,'[1]Hoja de pedidos'!F1262,"")</f>
        <v>ETIQUETA IMPRESA  PEPSI FREE 1 L</v>
      </c>
      <c r="E1261" s="144" t="str">
        <f>IF('[1]Hoja de pedidos'!$D1262&gt;0,'[1]Hoja de pedidos'!G1262,"")</f>
        <v>CX</v>
      </c>
      <c r="F1261" s="144" t="str">
        <f>IF('[1]Hoja de pedidos'!$D1262&gt;0,'[1]Hoja de pedidos'!H1262,"")</f>
        <v>CORTE</v>
      </c>
    </row>
    <row r="1262" spans="1:6" x14ac:dyDescent="0.25">
      <c r="A1262" s="144" t="str">
        <f>IF('[1]Hoja de pedidos'!$D1263&gt;0,'[1]Hoja de pedidos'!C1263,"")</f>
        <v>32-006226</v>
      </c>
      <c r="B1262" s="144" t="str">
        <f>IF('[1]Hoja de pedidos'!$D1263&gt;0,'[1]Hoja de pedidos'!D1263,"")</f>
        <v>TXABFA065A001</v>
      </c>
      <c r="C1262" s="144" t="str">
        <f>IF('[1]Hoja de pedidos'!$D1263&gt;0,'[1]Hoja de pedidos'!E1263,"")</f>
        <v>ALIMENTOS BOTALON, C.A.</v>
      </c>
      <c r="D1262" s="144" t="str">
        <f>IF('[1]Hoja de pedidos'!$D1263&gt;0,'[1]Hoja de pedidos'!F1263,"")</f>
        <v>LAMINACION IMPRESA CAFÉ MOLIDO GOURMET FLOR DE ARAUCA 500g</v>
      </c>
      <c r="E1262" s="144" t="str">
        <f>IF('[1]Hoja de pedidos'!$D1263&gt;0,'[1]Hoja de pedidos'!G1263,"")</f>
        <v>CX</v>
      </c>
      <c r="F1262" s="144" t="str">
        <f>IF('[1]Hoja de pedidos'!$D1263&gt;0,'[1]Hoja de pedidos'!H1263,"")</f>
        <v>LAMINACION</v>
      </c>
    </row>
    <row r="1263" spans="1:6" x14ac:dyDescent="0.25">
      <c r="A1263" s="144" t="str">
        <f>IF('[1]Hoja de pedidos'!$D1264&gt;0,'[1]Hoja de pedidos'!C1264,"")</f>
        <v>01-2893</v>
      </c>
      <c r="B1263" s="144" t="str">
        <f>IF('[1]Hoja de pedidos'!$D1264&gt;0,'[1]Hoja de pedidos'!D1264,"")</f>
        <v>TMSSAL1190090</v>
      </c>
      <c r="C1263" s="144" t="str">
        <f>IF('[1]Hoja de pedidos'!$D1264&gt;0,'[1]Hoja de pedidos'!E1264,"")</f>
        <v>ETIQUETAS SOL SIL C.A</v>
      </c>
      <c r="D1263" s="144" t="str">
        <f>IF('[1]Hoja de pedidos'!$D1264&gt;0,'[1]Hoja de pedidos'!F1264,"")</f>
        <v>ALUMINIO LAMINADO SIN IMPRESIÓN</v>
      </c>
      <c r="E1263" s="144" t="str">
        <f>IF('[1]Hoja de pedidos'!$D1264&gt;0,'[1]Hoja de pedidos'!G1264,"")</f>
        <v>MCL</v>
      </c>
      <c r="F1263" s="144" t="str">
        <f>IF('[1]Hoja de pedidos'!$D1264&gt;0,'[1]Hoja de pedidos'!H1264,"")</f>
        <v>CORTE</v>
      </c>
    </row>
    <row r="1264" spans="1:6" x14ac:dyDescent="0.25">
      <c r="A1264" s="144" t="str">
        <f>IF('[1]Hoja de pedidos'!$D1265&gt;0,'[1]Hoja de pedidos'!C1265,"")</f>
        <v>32-006234</v>
      </c>
      <c r="B1264" s="144" t="str">
        <f>IF('[1]Hoja de pedidos'!$D1265&gt;0,'[1]Hoja de pedidos'!D1265,"")</f>
        <v>TMCPMU102A001</v>
      </c>
      <c r="C1264" s="144" t="str">
        <f>IF('[1]Hoja de pedidos'!$D1265&gt;0,'[1]Hoja de pedidos'!E1265,"")</f>
        <v>CORPORACION PANDEMIX 1990,C.A.</v>
      </c>
      <c r="D1264" s="144" t="str">
        <f>IF('[1]Hoja de pedidos'!$D1265&gt;0,'[1]Hoja de pedidos'!F1265,"")</f>
        <v>LAMINACION IMPRESA SACHET MAGIC PANDA UVA FRUTAS SALVAJES 9g</v>
      </c>
      <c r="E1264" s="144" t="str">
        <f>IF('[1]Hoja de pedidos'!$D1265&gt;0,'[1]Hoja de pedidos'!G1265,"")</f>
        <v>MCL</v>
      </c>
      <c r="F1264" s="144" t="str">
        <f>IF('[1]Hoja de pedidos'!$D1265&gt;0,'[1]Hoja de pedidos'!H1265,"")</f>
        <v>LAMINACION</v>
      </c>
    </row>
    <row r="1265" spans="1:6" x14ac:dyDescent="0.25">
      <c r="A1265" s="144" t="str">
        <f>IF('[1]Hoja de pedidos'!$D1266&gt;0,'[1]Hoja de pedidos'!C1266,"")</f>
        <v>01-2888</v>
      </c>
      <c r="B1265" s="144" t="str">
        <f>IF('[1]Hoja de pedidos'!$D1266&gt;0,'[1]Hoja de pedidos'!D1266,"")</f>
        <v>TMPHSZ0230001</v>
      </c>
      <c r="C1265" s="144" t="str">
        <f>IF('[1]Hoja de pedidos'!$D1266&gt;0,'[1]Hoja de pedidos'!E1266,"")</f>
        <v>PHARSANA DE VENEZUELA,C.A</v>
      </c>
      <c r="D1265" s="144" t="str">
        <f>IF('[1]Hoja de pedidos'!$D1266&gt;0,'[1]Hoja de pedidos'!F1266,"")</f>
        <v>BOPP  FRONTAL SECUREZZA SIN IMPRESIÓN</v>
      </c>
      <c r="E1265" s="144" t="str">
        <f>IF('[1]Hoja de pedidos'!$D1266&gt;0,'[1]Hoja de pedidos'!G1266,"")</f>
        <v>MCL</v>
      </c>
      <c r="F1265" s="144" t="str">
        <f>IF('[1]Hoja de pedidos'!$D1266&gt;0,'[1]Hoja de pedidos'!H1266,"")</f>
        <v>LAMINACION</v>
      </c>
    </row>
    <row r="1266" spans="1:6" x14ac:dyDescent="0.25">
      <c r="A1266" s="144" t="str">
        <f>IF('[1]Hoja de pedidos'!$D1267&gt;0,'[1]Hoja de pedidos'!C1267,"")</f>
        <v>01-2895</v>
      </c>
      <c r="B1266" s="144" t="str">
        <f>IF('[1]Hoja de pedidos'!$D1267&gt;0,'[1]Hoja de pedidos'!D1267,"")</f>
        <v>TMTTGP207A001</v>
      </c>
      <c r="C1266" s="144" t="str">
        <f>IF('[1]Hoja de pedidos'!$D1267&gt;0,'[1]Hoja de pedidos'!E1267,"")</f>
        <v xml:space="preserve">INDUSTRIAS DE TAPAS TAIME, C.A </v>
      </c>
      <c r="D1266" s="144" t="str">
        <f>IF('[1]Hoja de pedidos'!$D1267&gt;0,'[1]Hoja de pedidos'!F1267,"")</f>
        <v>LINER MTP IMP. GARANTIA DE PUREZA</v>
      </c>
      <c r="E1266" s="144" t="str">
        <f>IF('[1]Hoja de pedidos'!$D1267&gt;0,'[1]Hoja de pedidos'!G1267,"")</f>
        <v>MCL</v>
      </c>
      <c r="F1266" s="144" t="str">
        <f>IF('[1]Hoja de pedidos'!$D1267&gt;0,'[1]Hoja de pedidos'!H1267,"")</f>
        <v>LAMINACION</v>
      </c>
    </row>
    <row r="1267" spans="1:6" x14ac:dyDescent="0.25">
      <c r="A1267" s="144" t="str">
        <f>IF('[1]Hoja de pedidos'!$D1268&gt;0,'[1]Hoja de pedidos'!C1268,"")</f>
        <v>01-2894</v>
      </c>
      <c r="B1267" s="144" t="str">
        <f>IF('[1]Hoja de pedidos'!$D1268&gt;0,'[1]Hoja de pedidos'!D1268,"")</f>
        <v>TMSSAL1190110</v>
      </c>
      <c r="C1267" s="144" t="str">
        <f>IF('[1]Hoja de pedidos'!$D1268&gt;0,'[1]Hoja de pedidos'!E1268,"")</f>
        <v>ETIQUETAS SOL SIL C.A</v>
      </c>
      <c r="D1267" s="144" t="str">
        <f>IF('[1]Hoja de pedidos'!$D1268&gt;0,'[1]Hoja de pedidos'!F1268,"")</f>
        <v>ALUMINIO LAMINADO SIN IMPRESIÓN</v>
      </c>
      <c r="E1267" s="144" t="str">
        <f>IF('[1]Hoja de pedidos'!$D1268&gt;0,'[1]Hoja de pedidos'!G1268,"")</f>
        <v>MCL</v>
      </c>
      <c r="F1267" s="144" t="str">
        <f>IF('[1]Hoja de pedidos'!$D1268&gt;0,'[1]Hoja de pedidos'!H1268,"")</f>
        <v>CORTE</v>
      </c>
    </row>
    <row r="1268" spans="1:6" x14ac:dyDescent="0.25">
      <c r="A1268" s="144" t="str">
        <f>IF('[1]Hoja de pedidos'!$D1269&gt;0,'[1]Hoja de pedidos'!C1269,"")</f>
        <v>32-006232</v>
      </c>
      <c r="B1268" s="144" t="str">
        <f>IF('[1]Hoja de pedidos'!$D1269&gt;0,'[1]Hoja de pedidos'!D1269,"")</f>
        <v>TMPPFL109A001</v>
      </c>
      <c r="C1268" s="144" t="str">
        <f>IF('[1]Hoja de pedidos'!$D1269&gt;0,'[1]Hoja de pedidos'!E1269,"")</f>
        <v>PRODUCTOS ALIMENTICIOS PIGOLLO, C.A.</v>
      </c>
      <c r="D1268" s="144" t="str">
        <f>IF('[1]Hoja de pedidos'!$D1269&gt;0,'[1]Hoja de pedidos'!F1269,"")</f>
        <v>LAMINACION IMPRESA FREXTEA LIMON 18g</v>
      </c>
      <c r="E1268" s="144" t="str">
        <f>IF('[1]Hoja de pedidos'!$D1269&gt;0,'[1]Hoja de pedidos'!G1269,"")</f>
        <v>MCL</v>
      </c>
      <c r="F1268" s="144" t="str">
        <f>IF('[1]Hoja de pedidos'!$D1269&gt;0,'[1]Hoja de pedidos'!H1269,"")</f>
        <v>LAMINACION</v>
      </c>
    </row>
    <row r="1269" spans="1:6" x14ac:dyDescent="0.25">
      <c r="A1269" s="144" t="str">
        <f>IF('[1]Hoja de pedidos'!$D1270&gt;0,'[1]Hoja de pedidos'!C1270,"")</f>
        <v>32-006238</v>
      </c>
      <c r="B1269" s="144" t="str">
        <f>IF('[1]Hoja de pedidos'!$D1270&gt;0,'[1]Hoja de pedidos'!D1270,"")</f>
        <v>TMRDGP207A001</v>
      </c>
      <c r="C1269" s="144" t="str">
        <f>IF('[1]Hoja de pedidos'!$D1270&gt;0,'[1]Hoja de pedidos'!E1270,"")</f>
        <v>REDICA,  C.A.</v>
      </c>
      <c r="D1269" s="144" t="str">
        <f>IF('[1]Hoja de pedidos'!$D1270&gt;0,'[1]Hoja de pedidos'!F1270,"")</f>
        <v>LINER MTP IMP. GARANTIA DE PUREZA</v>
      </c>
      <c r="E1269" s="144" t="str">
        <f>IF('[1]Hoja de pedidos'!$D1270&gt;0,'[1]Hoja de pedidos'!G1270,"")</f>
        <v>CX</v>
      </c>
      <c r="F1269" s="144" t="str">
        <f>IF('[1]Hoja de pedidos'!$D1270&gt;0,'[1]Hoja de pedidos'!H1270,"")</f>
        <v>CORTE</v>
      </c>
    </row>
    <row r="1270" spans="1:6" x14ac:dyDescent="0.25">
      <c r="A1270" s="144" t="str">
        <f>IF('[1]Hoja de pedidos'!$D1271&gt;0,'[1]Hoja de pedidos'!C1271,"")</f>
        <v>32-006239</v>
      </c>
      <c r="B1270" s="144" t="str">
        <f>IF('[1]Hoja de pedidos'!$D1271&gt;0,'[1]Hoja de pedidos'!D1271,"")</f>
        <v>TXCHPP0270001</v>
      </c>
      <c r="C1270" s="144" t="str">
        <f>IF('[1]Hoja de pedidos'!$D1271&gt;0,'[1]Hoja de pedidos'!E1271,"")</f>
        <v>HELADERIA LA CHARLOTTE ICE, C.A.</v>
      </c>
      <c r="D1270" s="144" t="str">
        <f>IF('[1]Hoja de pedidos'!$D1271&gt;0,'[1]Hoja de pedidos'!F1271,"")</f>
        <v>BOPP SIN IMPRESIÓN</v>
      </c>
      <c r="E1270" s="144" t="str">
        <f>IF('[1]Hoja de pedidos'!$D1271&gt;0,'[1]Hoja de pedidos'!G1271,"")</f>
        <v>CX</v>
      </c>
      <c r="F1270" s="144" t="str">
        <f>IF('[1]Hoja de pedidos'!$D1271&gt;0,'[1]Hoja de pedidos'!H1271,"")</f>
        <v>CORTE</v>
      </c>
    </row>
    <row r="1271" spans="1:6" x14ac:dyDescent="0.25">
      <c r="A1271" s="144" t="str">
        <f>IF('[1]Hoja de pedidos'!$D1272&gt;0,'[1]Hoja de pedidos'!C1272,"")</f>
        <v>01-2897</v>
      </c>
      <c r="B1271" s="144" t="str">
        <f>IF('[1]Hoja de pedidos'!$D1272&gt;0,'[1]Hoja de pedidos'!D1272,"")</f>
        <v>TMAPAL1190010</v>
      </c>
      <c r="C1271" s="144" t="str">
        <f>IF('[1]Hoja de pedidos'!$D1272&gt;0,'[1]Hoja de pedidos'!E1272,"")</f>
        <v>ALIMENTOS POLAR COMERCIAL, C.A.</v>
      </c>
      <c r="D1271" s="144" t="str">
        <f>IF('[1]Hoja de pedidos'!$D1272&gt;0,'[1]Hoja de pedidos'!F1272,"")</f>
        <v>ALUMINIO LAMINADO SIN IMPRESIÓN</v>
      </c>
      <c r="E1271" s="144" t="str">
        <f>IF('[1]Hoja de pedidos'!$D1272&gt;0,'[1]Hoja de pedidos'!G1272,"")</f>
        <v>MCL</v>
      </c>
      <c r="F1271" s="144" t="str">
        <f>IF('[1]Hoja de pedidos'!$D1272&gt;0,'[1]Hoja de pedidos'!H1272,"")</f>
        <v>LAMINACION</v>
      </c>
    </row>
    <row r="1272" spans="1:6" x14ac:dyDescent="0.25">
      <c r="A1272" s="144" t="str">
        <f>IF('[1]Hoja de pedidos'!$D1273&gt;0,'[1]Hoja de pedidos'!C1273,"")</f>
        <v>32-006239</v>
      </c>
      <c r="B1272" s="144" t="str">
        <f>IF('[1]Hoja de pedidos'!$D1273&gt;0,'[1]Hoja de pedidos'!D1273,"")</f>
        <v>TXCHPP0270001</v>
      </c>
      <c r="C1272" s="144" t="str">
        <f>IF('[1]Hoja de pedidos'!$D1273&gt;0,'[1]Hoja de pedidos'!E1273,"")</f>
        <v>HELADERIA LA CHARLOTTE ICE, C.A.</v>
      </c>
      <c r="D1272" s="144" t="str">
        <f>IF('[1]Hoja de pedidos'!$D1273&gt;0,'[1]Hoja de pedidos'!F1273,"")</f>
        <v>BOPP SIN IMPRESIÓN</v>
      </c>
      <c r="E1272" s="144" t="str">
        <f>IF('[1]Hoja de pedidos'!$D1273&gt;0,'[1]Hoja de pedidos'!G1273,"")</f>
        <v>CX</v>
      </c>
      <c r="F1272" s="144" t="str">
        <f>IF('[1]Hoja de pedidos'!$D1273&gt;0,'[1]Hoja de pedidos'!H1273,"")</f>
        <v>CORTE</v>
      </c>
    </row>
    <row r="1273" spans="1:6" x14ac:dyDescent="0.25">
      <c r="A1273" s="144" t="str">
        <f>IF('[1]Hoja de pedidos'!$D1274&gt;0,'[1]Hoja de pedidos'!C1274,"")</f>
        <v>01-2911</v>
      </c>
      <c r="B1273" s="144" t="str">
        <f>IF('[1]Hoja de pedidos'!$D1274&gt;0,'[1]Hoja de pedidos'!D1274,"")</f>
        <v>TMMCFR106A001</v>
      </c>
      <c r="C1273" s="144" t="str">
        <f>IF('[1]Hoja de pedidos'!$D1274&gt;0,'[1]Hoja de pedidos'!E1274,"")</f>
        <v>SERVICIOS INDUTRIALES SERGEIN CHAPARRO</v>
      </c>
      <c r="D1273" s="144" t="str">
        <f>IF('[1]Hoja de pedidos'!$D1274&gt;0,'[1]Hoja de pedidos'!F1274,"")</f>
        <v>LAMINACION IMPRESA FONDO ROJO</v>
      </c>
      <c r="E1273" s="144" t="str">
        <f>IF('[1]Hoja de pedidos'!$D1274&gt;0,'[1]Hoja de pedidos'!G1274,"")</f>
        <v>MCL</v>
      </c>
      <c r="F1273" s="144" t="str">
        <f>IF('[1]Hoja de pedidos'!$D1274&gt;0,'[1]Hoja de pedidos'!H1274,"")</f>
        <v>LAMINACION</v>
      </c>
    </row>
    <row r="1274" spans="1:6" x14ac:dyDescent="0.25">
      <c r="A1274" s="144" t="str">
        <f>IF('[1]Hoja de pedidos'!$D1275&gt;0,'[1]Hoja de pedidos'!C1275,"")</f>
        <v>01-2870</v>
      </c>
      <c r="B1274" s="144" t="str">
        <f>IF('[1]Hoja de pedidos'!$D1275&gt;0,'[1]Hoja de pedidos'!D1275,"")</f>
        <v>TXMNAL048B002</v>
      </c>
      <c r="C1274" s="144" t="str">
        <f>IF('[1]Hoja de pedidos'!$D1275&gt;0,'[1]Hoja de pedidos'!E1275,"")</f>
        <v>MOLINOS NACIONALES C.A (MONACA)</v>
      </c>
      <c r="D1274" s="144" t="str">
        <f>IF('[1]Hoja de pedidos'!$D1275&gt;0,'[1]Hoja de pedidos'!F1275,"")</f>
        <v>LAMINACION IMPRESA AVENA LASSIE 400g</v>
      </c>
      <c r="E1274" s="144" t="str">
        <f>IF('[1]Hoja de pedidos'!$D1275&gt;0,'[1]Hoja de pedidos'!G1275,"")</f>
        <v>MCL</v>
      </c>
      <c r="F1274" s="144" t="str">
        <f>IF('[1]Hoja de pedidos'!$D1275&gt;0,'[1]Hoja de pedidos'!H1275,"")</f>
        <v>LAMINACION</v>
      </c>
    </row>
    <row r="1275" spans="1:6" x14ac:dyDescent="0.25">
      <c r="A1275" s="144" t="str">
        <f>IF('[1]Hoja de pedidos'!$D1276&gt;0,'[1]Hoja de pedidos'!C1276,"")</f>
        <v>01-2913</v>
      </c>
      <c r="B1275" s="144" t="str">
        <f>IF('[1]Hoja de pedidos'!$D1276&gt;0,'[1]Hoja de pedidos'!D1276,"")</f>
        <v>TMAPAL125A001</v>
      </c>
      <c r="C1275" s="144" t="str">
        <f>IF('[1]Hoja de pedidos'!$D1276&gt;0,'[1]Hoja de pedidos'!E1276,"")</f>
        <v>ALIMENTOS POLAR COMERCIAL, C.A.</v>
      </c>
      <c r="D1275" s="144" t="str">
        <f>IF('[1]Hoja de pedidos'!$D1276&gt;0,'[1]Hoja de pedidos'!F1276,"")</f>
        <v>ALUMINIO LAMINADO SIN IMPRESIÓN</v>
      </c>
      <c r="E1275" s="144" t="str">
        <f>IF('[1]Hoja de pedidos'!$D1276&gt;0,'[1]Hoja de pedidos'!G1276,"")</f>
        <v>MCL</v>
      </c>
      <c r="F1275" s="144" t="str">
        <f>IF('[1]Hoja de pedidos'!$D1276&gt;0,'[1]Hoja de pedidos'!H1276,"")</f>
        <v>LAMINACION</v>
      </c>
    </row>
    <row r="1276" spans="1:6" x14ac:dyDescent="0.25">
      <c r="A1276" s="144" t="str">
        <f>IF('[1]Hoja de pedidos'!$D1277&gt;0,'[1]Hoja de pedidos'!C1277,"")</f>
        <v>01-2912</v>
      </c>
      <c r="B1276" s="144" t="str">
        <f>IF('[1]Hoja de pedidos'!$D1277&gt;0,'[1]Hoja de pedidos'!D1277,"")</f>
        <v>TMMCFV106A001</v>
      </c>
      <c r="C1276" s="144" t="str">
        <f>IF('[1]Hoja de pedidos'!$D1277&gt;0,'[1]Hoja de pedidos'!E1277,"")</f>
        <v>SERVICIOS INDUTRIALES SERGEIN CHAPARRO</v>
      </c>
      <c r="D1276" s="144" t="str">
        <f>IF('[1]Hoja de pedidos'!$D1277&gt;0,'[1]Hoja de pedidos'!F1277,"")</f>
        <v>LAMINACION IMPRESA FONDO VERDE</v>
      </c>
      <c r="E1276" s="144" t="str">
        <f>IF('[1]Hoja de pedidos'!$D1277&gt;0,'[1]Hoja de pedidos'!G1277,"")</f>
        <v>MCL</v>
      </c>
      <c r="F1276" s="144" t="str">
        <f>IF('[1]Hoja de pedidos'!$D1277&gt;0,'[1]Hoja de pedidos'!H1277,"")</f>
        <v>LAMINACION</v>
      </c>
    </row>
    <row r="1277" spans="1:6" x14ac:dyDescent="0.25">
      <c r="A1277" s="144" t="str">
        <f>IF('[1]Hoja de pedidos'!$D1278&gt;0,'[1]Hoja de pedidos'!C1278,"")</f>
        <v>01-2923</v>
      </c>
      <c r="B1277" s="144" t="str">
        <f>IF('[1]Hoja de pedidos'!$D1278&gt;0,'[1]Hoja de pedidos'!D1278,"")</f>
        <v>TMAYGP207A001</v>
      </c>
      <c r="C1277" s="144" t="str">
        <f>IF('[1]Hoja de pedidos'!$D1278&gt;0,'[1]Hoja de pedidos'!E1278,"")</f>
        <v>ANAYANSI,C.A.</v>
      </c>
      <c r="D1277" s="144" t="str">
        <f>IF('[1]Hoja de pedidos'!$D1278&gt;0,'[1]Hoja de pedidos'!F1278,"")</f>
        <v>LINER MTP IMPRESO GARANTIA DE PUREZA</v>
      </c>
      <c r="E1277" s="144" t="str">
        <f>IF('[1]Hoja de pedidos'!$D1278&gt;0,'[1]Hoja de pedidos'!G1278,"")</f>
        <v>MCL</v>
      </c>
      <c r="F1277" s="144" t="str">
        <f>IF('[1]Hoja de pedidos'!$D1278&gt;0,'[1]Hoja de pedidos'!H1278,"")</f>
        <v>LAMINACION</v>
      </c>
    </row>
    <row r="1278" spans="1:6" x14ac:dyDescent="0.25">
      <c r="A1278" s="144" t="str">
        <f>IF('[1]Hoja de pedidos'!$D1279&gt;0,'[1]Hoja de pedidos'!C1279,"")</f>
        <v>01-2925</v>
      </c>
      <c r="B1278" s="144" t="str">
        <f>IF('[1]Hoja de pedidos'!$D1279&gt;0,'[1]Hoja de pedidos'!D1279,"")</f>
        <v>TMAYGP207A001</v>
      </c>
      <c r="C1278" s="144" t="str">
        <f>IF('[1]Hoja de pedidos'!$D1279&gt;0,'[1]Hoja de pedidos'!E1279,"")</f>
        <v>ANAYANSI,C.A.</v>
      </c>
      <c r="D1278" s="144" t="str">
        <f>IF('[1]Hoja de pedidos'!$D1279&gt;0,'[1]Hoja de pedidos'!F1279,"")</f>
        <v>LINER MTP IMPRESO GARANTIA DE PUREZA</v>
      </c>
      <c r="E1278" s="144" t="str">
        <f>IF('[1]Hoja de pedidos'!$D1279&gt;0,'[1]Hoja de pedidos'!G1279,"")</f>
        <v>MCL</v>
      </c>
      <c r="F1278" s="144" t="str">
        <f>IF('[1]Hoja de pedidos'!$D1279&gt;0,'[1]Hoja de pedidos'!H1279,"")</f>
        <v>LAMINACION</v>
      </c>
    </row>
    <row r="1279" spans="1:6" x14ac:dyDescent="0.25">
      <c r="A1279" s="144" t="str">
        <f>IF('[1]Hoja de pedidos'!$D1280&gt;0,'[1]Hoja de pedidos'!C1280,"")</f>
        <v>32-006241</v>
      </c>
      <c r="B1279" s="144" t="str">
        <f>IF('[1]Hoja de pedidos'!$D1280&gt;0,'[1]Hoja de pedidos'!D1280,"")</f>
        <v>TMFFLU2400001</v>
      </c>
      <c r="C1279" s="144" t="str">
        <f>IF('[1]Hoja de pedidos'!$D1280&gt;0,'[1]Hoja de pedidos'!E1280,"")</f>
        <v>FABRICA FESTA S.A.</v>
      </c>
      <c r="D1279" s="144" t="str">
        <f>IF('[1]Hoja de pedidos'!$D1280&gt;0,'[1]Hoja de pedidos'!F1280,"")</f>
        <v>LAMINACION LINER INDUCCION UNIVERSAL SIN IMPRESIÓN</v>
      </c>
      <c r="E1279" s="144" t="str">
        <f>IF('[1]Hoja de pedidos'!$D1280&gt;0,'[1]Hoja de pedidos'!G1280,"")</f>
        <v>MCL</v>
      </c>
      <c r="F1279" s="144" t="str">
        <f>IF('[1]Hoja de pedidos'!$D1280&gt;0,'[1]Hoja de pedidos'!H1280,"")</f>
        <v>CORTE</v>
      </c>
    </row>
    <row r="1280" spans="1:6" x14ac:dyDescent="0.25">
      <c r="A1280" s="144" t="str">
        <f>IF('[1]Hoja de pedidos'!$D1281&gt;0,'[1]Hoja de pedidos'!C1281,"")</f>
        <v>01-2914</v>
      </c>
      <c r="B1280" s="144" t="str">
        <f>IF('[1]Hoja de pedidos'!$D1281&gt;0,'[1]Hoja de pedidos'!D1281,"")</f>
        <v>TXPAPS031A001</v>
      </c>
      <c r="C1280" s="144" t="str">
        <f>IF('[1]Hoja de pedidos'!$D1281&gt;0,'[1]Hoja de pedidos'!E1281,"")</f>
        <v>PEPSICO ALIMENTOS, S.C.A.</v>
      </c>
      <c r="D1280" s="144" t="str">
        <f>IF('[1]Hoja de pedidos'!$D1281&gt;0,'[1]Hoja de pedidos'!F1281,"")</f>
        <v>LAMINACIÓN IMPRESA PEPITO ORIGINAL (SIN VITAMINA) 25g</v>
      </c>
      <c r="E1280" s="144" t="str">
        <f>IF('[1]Hoja de pedidos'!$D1281&gt;0,'[1]Hoja de pedidos'!G1281,"")</f>
        <v>CX</v>
      </c>
      <c r="F1280" s="144" t="str">
        <f>IF('[1]Hoja de pedidos'!$D1281&gt;0,'[1]Hoja de pedidos'!H1281,"")</f>
        <v>LAMINACION</v>
      </c>
    </row>
    <row r="1281" spans="1:6" x14ac:dyDescent="0.25">
      <c r="A1281" s="144" t="str">
        <f>IF('[1]Hoja de pedidos'!$D1282&gt;0,'[1]Hoja de pedidos'!C1282,"")</f>
        <v>01-2910</v>
      </c>
      <c r="B1281" s="144" t="str">
        <f>IF('[1]Hoja de pedidos'!$D1282&gt;0,'[1]Hoja de pedidos'!D1282,"")</f>
        <v>TMMCGP207A001</v>
      </c>
      <c r="C1281" s="144" t="str">
        <f>IF('[1]Hoja de pedidos'!$D1282&gt;0,'[1]Hoja de pedidos'!E1282,"")</f>
        <v>MORROCEL C.A.</v>
      </c>
      <c r="D1281" s="144" t="str">
        <f>IF('[1]Hoja de pedidos'!$D1282&gt;0,'[1]Hoja de pedidos'!F1282,"")</f>
        <v>LINNER MTP  IMPRESO GARANTIA DE PUREZA</v>
      </c>
      <c r="E1281" s="144" t="str">
        <f>IF('[1]Hoja de pedidos'!$D1282&gt;0,'[1]Hoja de pedidos'!G1282,"")</f>
        <v>MCL</v>
      </c>
      <c r="F1281" s="144" t="str">
        <f>IF('[1]Hoja de pedidos'!$D1282&gt;0,'[1]Hoja de pedidos'!H1282,"")</f>
        <v>LAMINACION</v>
      </c>
    </row>
    <row r="1282" spans="1:6" x14ac:dyDescent="0.25">
      <c r="A1282" s="144" t="str">
        <f>IF('[1]Hoja de pedidos'!$D1283&gt;0,'[1]Hoja de pedidos'!C1283,"")</f>
        <v>01-2916</v>
      </c>
      <c r="B1282" s="144" t="str">
        <f>IF('[1]Hoja de pedidos'!$D1283&gt;0,'[1]Hoja de pedidos'!D1283,"")</f>
        <v>TXPACB031A001</v>
      </c>
      <c r="C1282" s="144" t="str">
        <f>IF('[1]Hoja de pedidos'!$D1283&gt;0,'[1]Hoja de pedidos'!E1283,"")</f>
        <v>PEPSICO ALIMENTOS, S.C.A.</v>
      </c>
      <c r="D1282" s="144" t="str">
        <f>IF('[1]Hoja de pedidos'!$D1283&gt;0,'[1]Hoja de pedidos'!F1283,"")</f>
        <v>LAMINACIÓN IMPRESA CHEETOS BOLIQUESO 28g</v>
      </c>
      <c r="E1282" s="144" t="str">
        <f>IF('[1]Hoja de pedidos'!$D1283&gt;0,'[1]Hoja de pedidos'!G1283,"")</f>
        <v>CX</v>
      </c>
      <c r="F1282" s="144" t="str">
        <f>IF('[1]Hoja de pedidos'!$D1283&gt;0,'[1]Hoja de pedidos'!H1283,"")</f>
        <v>LAMINACION</v>
      </c>
    </row>
    <row r="1283" spans="1:6" x14ac:dyDescent="0.25">
      <c r="A1283" s="144" t="str">
        <f>IF('[1]Hoja de pedidos'!$D1284&gt;0,'[1]Hoja de pedidos'!C1284,"")</f>
        <v>01-2917</v>
      </c>
      <c r="B1283" s="144" t="str">
        <f>IF('[1]Hoja de pedidos'!$D1284&gt;0,'[1]Hoja de pedidos'!D1284,"")</f>
        <v>TXPADQ045B002</v>
      </c>
      <c r="C1283" s="144" t="str">
        <f>IF('[1]Hoja de pedidos'!$D1284&gt;0,'[1]Hoja de pedidos'!E1284,"")</f>
        <v>PEPSICO ALIMENTOS, S.C.A.</v>
      </c>
      <c r="D1283" s="144" t="str">
        <f>IF('[1]Hoja de pedidos'!$D1284&gt;0,'[1]Hoja de pedidos'!F1284,"")</f>
        <v xml:space="preserve">LAMINACIÓN IMPRESA DORITOS MEGA QUESO XXL 420 g  </v>
      </c>
      <c r="E1283" s="144" t="str">
        <f>IF('[1]Hoja de pedidos'!$D1284&gt;0,'[1]Hoja de pedidos'!G1284,"")</f>
        <v>CX</v>
      </c>
      <c r="F1283" s="144" t="str">
        <f>IF('[1]Hoja de pedidos'!$D1284&gt;0,'[1]Hoja de pedidos'!H1284,"")</f>
        <v>LAMINACION</v>
      </c>
    </row>
    <row r="1284" spans="1:6" x14ac:dyDescent="0.25">
      <c r="A1284" s="144" t="str">
        <f>IF('[1]Hoja de pedidos'!$D1285&gt;0,'[1]Hoja de pedidos'!C1285,"")</f>
        <v>01-2915</v>
      </c>
      <c r="B1284" s="144" t="str">
        <f>IF('[1]Hoja de pedidos'!$D1285&gt;0,'[1]Hoja de pedidos'!D1285,"")</f>
        <v>TXPAMP031A001</v>
      </c>
      <c r="C1284" s="144" t="str">
        <f>IF('[1]Hoja de pedidos'!$D1285&gt;0,'[1]Hoja de pedidos'!E1285,"")</f>
        <v>PEPSICO ALIMENTOS, S.C.A.</v>
      </c>
      <c r="D1284" s="144" t="str">
        <f>IF('[1]Hoja de pedidos'!$D1285&gt;0,'[1]Hoja de pedidos'!F1285,"")</f>
        <v>LAMINACIÓN IMPRESA CHEETOS MEGA PUFFS 28g</v>
      </c>
      <c r="E1284" s="144" t="str">
        <f>IF('[1]Hoja de pedidos'!$D1285&gt;0,'[1]Hoja de pedidos'!G1285,"")</f>
        <v>CX</v>
      </c>
      <c r="F1284" s="144" t="str">
        <f>IF('[1]Hoja de pedidos'!$D1285&gt;0,'[1]Hoja de pedidos'!H1285,"")</f>
        <v>LAMINACION</v>
      </c>
    </row>
    <row r="1285" spans="1:6" x14ac:dyDescent="0.25">
      <c r="A1285" s="144" t="str">
        <f>IF('[1]Hoja de pedidos'!$D1286&gt;0,'[1]Hoja de pedidos'!C1286,"")</f>
        <v>01-2916</v>
      </c>
      <c r="B1285" s="144" t="str">
        <f>IF('[1]Hoja de pedidos'!$D1286&gt;0,'[1]Hoja de pedidos'!D1286,"")</f>
        <v>TXPACB031A001</v>
      </c>
      <c r="C1285" s="144" t="str">
        <f>IF('[1]Hoja de pedidos'!$D1286&gt;0,'[1]Hoja de pedidos'!E1286,"")</f>
        <v>PEPSICO ALIMENTOS, S.C.A.</v>
      </c>
      <c r="D1285" s="144" t="str">
        <f>IF('[1]Hoja de pedidos'!$D1286&gt;0,'[1]Hoja de pedidos'!F1286,"")</f>
        <v>LAMINACIÓN IMPRESA CHEETOS BOLIQUESO 28g</v>
      </c>
      <c r="E1285" s="144" t="str">
        <f>IF('[1]Hoja de pedidos'!$D1286&gt;0,'[1]Hoja de pedidos'!G1286,"")</f>
        <v>CX</v>
      </c>
      <c r="F1285" s="144" t="str">
        <f>IF('[1]Hoja de pedidos'!$D1286&gt;0,'[1]Hoja de pedidos'!H1286,"")</f>
        <v>LAMINACION</v>
      </c>
    </row>
    <row r="1286" spans="1:6" x14ac:dyDescent="0.25">
      <c r="A1286" s="144" t="str">
        <f>IF('[1]Hoja de pedidos'!$D1287&gt;0,'[1]Hoja de pedidos'!C1287,"")</f>
        <v>01-2890</v>
      </c>
      <c r="B1286" s="144" t="str">
        <f>IF('[1]Hoja de pedidos'!$D1287&gt;0,'[1]Hoja de pedidos'!D1287,"")</f>
        <v>TMSVRM0860010</v>
      </c>
      <c r="C1286" s="144" t="str">
        <f>IF('[1]Hoja de pedidos'!$D1287&gt;0,'[1]Hoja de pedidos'!E1287,"")</f>
        <v>SONOCO VENEZOLANA, C.A.</v>
      </c>
      <c r="D1286" s="144" t="str">
        <f>IF('[1]Hoja de pedidos'!$D1287&gt;0,'[1]Hoja de pedidos'!F1287,"")</f>
        <v>LAMINACION MEMBRANA RM 952 SIN IMPRESIÓN</v>
      </c>
      <c r="E1286" s="144" t="str">
        <f>IF('[1]Hoja de pedidos'!$D1287&gt;0,'[1]Hoja de pedidos'!G1287,"")</f>
        <v>MCL</v>
      </c>
      <c r="F1286" s="144" t="str">
        <f>IF('[1]Hoja de pedidos'!$D1287&gt;0,'[1]Hoja de pedidos'!H1287,"")</f>
        <v>LAMINACION</v>
      </c>
    </row>
    <row r="1287" spans="1:6" x14ac:dyDescent="0.25">
      <c r="A1287" s="144" t="str">
        <f>IF('[1]Hoja de pedidos'!$D1288&gt;0,'[1]Hoja de pedidos'!C1288,"")</f>
        <v>01-2905</v>
      </c>
      <c r="B1287" s="144" t="str">
        <f>IF('[1]Hoja de pedidos'!$D1288&gt;0,'[1]Hoja de pedidos'!D1288,"")</f>
        <v>TMDPAC064A001</v>
      </c>
      <c r="C1287" s="144" t="str">
        <f>IF('[1]Hoja de pedidos'!$D1288&gt;0,'[1]Hoja de pedidos'!E1288,"")</f>
        <v>DISPEVE, C.A</v>
      </c>
      <c r="D1287" s="144" t="str">
        <f>IF('[1]Hoja de pedidos'!$D1288&gt;0,'[1]Hoja de pedidos'!F1288,"")</f>
        <v xml:space="preserve">POLYPOUCH IMPRESO ANTIGRASO CUADROS </v>
      </c>
      <c r="E1287" s="144" t="str">
        <f>IF('[1]Hoja de pedidos'!$D1288&gt;0,'[1]Hoja de pedidos'!G1288,"")</f>
        <v>MCL</v>
      </c>
      <c r="F1287" s="144" t="str">
        <f>IF('[1]Hoja de pedidos'!$D1288&gt;0,'[1]Hoja de pedidos'!H1288,"")</f>
        <v>CORTE</v>
      </c>
    </row>
    <row r="1288" spans="1:6" x14ac:dyDescent="0.25">
      <c r="A1288" s="144" t="str">
        <f>IF('[1]Hoja de pedidos'!$D1289&gt;0,'[1]Hoja de pedidos'!C1289,"")</f>
        <v>01-2926</v>
      </c>
      <c r="B1288" s="144" t="str">
        <f>IF('[1]Hoja de pedidos'!$D1289&gt;0,'[1]Hoja de pedidos'!D1289,"")</f>
        <v>TXPCPY023A001</v>
      </c>
      <c r="C1288" s="144" t="str">
        <f>IF('[1]Hoja de pedidos'!$D1289&gt;0,'[1]Hoja de pedidos'!E1289,"")</f>
        <v xml:space="preserve">PEPSI-COLA VENEZUELA, C.A. </v>
      </c>
      <c r="D1288" s="144" t="str">
        <f>IF('[1]Hoja de pedidos'!$D1289&gt;0,'[1]Hoja de pedidos'!F1289,"")</f>
        <v>ETIQUETA IMPRESA PEPI YANGEL 1,5 L</v>
      </c>
      <c r="E1288" s="144" t="str">
        <f>IF('[1]Hoja de pedidos'!$D1289&gt;0,'[1]Hoja de pedidos'!G1289,"")</f>
        <v>CX</v>
      </c>
      <c r="F1288" s="144" t="str">
        <f>IF('[1]Hoja de pedidos'!$D1289&gt;0,'[1]Hoja de pedidos'!H1289,"")</f>
        <v>CORTE</v>
      </c>
    </row>
    <row r="1289" spans="1:6" x14ac:dyDescent="0.25">
      <c r="A1289" s="144" t="str">
        <f>IF('[1]Hoja de pedidos'!$D1290&gt;0,'[1]Hoja de pedidos'!C1290,"")</f>
        <v>01-2928</v>
      </c>
      <c r="B1289" s="144" t="str">
        <f>IF('[1]Hoja de pedidos'!$D1290&gt;0,'[1]Hoja de pedidos'!D1290,"")</f>
        <v>TXPCPY023A001</v>
      </c>
      <c r="C1289" s="144" t="str">
        <f>IF('[1]Hoja de pedidos'!$D1290&gt;0,'[1]Hoja de pedidos'!E1290,"")</f>
        <v xml:space="preserve">PEPSI-COLA VENEZUELA, C.A. </v>
      </c>
      <c r="D1289" s="144" t="str">
        <f>IF('[1]Hoja de pedidos'!$D1290&gt;0,'[1]Hoja de pedidos'!F1290,"")</f>
        <v>ETIQUETA IMPRESA PEPI YANGEL 1,5 L</v>
      </c>
      <c r="E1289" s="144" t="str">
        <f>IF('[1]Hoja de pedidos'!$D1290&gt;0,'[1]Hoja de pedidos'!G1290,"")</f>
        <v>CX</v>
      </c>
      <c r="F1289" s="144" t="str">
        <f>IF('[1]Hoja de pedidos'!$D1290&gt;0,'[1]Hoja de pedidos'!H1290,"")</f>
        <v>CORTE</v>
      </c>
    </row>
    <row r="1290" spans="1:6" x14ac:dyDescent="0.25">
      <c r="A1290" s="144" t="str">
        <f>IF('[1]Hoja de pedidos'!$D1291&gt;0,'[1]Hoja de pedidos'!C1291,"")</f>
        <v>01-2927</v>
      </c>
      <c r="B1290" s="144" t="str">
        <f>IF('[1]Hoja de pedidos'!$D1291&gt;0,'[1]Hoja de pedidos'!D1291,"")</f>
        <v>TXPCPY023A001</v>
      </c>
      <c r="C1290" s="144" t="str">
        <f>IF('[1]Hoja de pedidos'!$D1291&gt;0,'[1]Hoja de pedidos'!E1291,"")</f>
        <v xml:space="preserve">PEPSI-COLA VENEZUELA, C.A. </v>
      </c>
      <c r="D1290" s="144" t="str">
        <f>IF('[1]Hoja de pedidos'!$D1291&gt;0,'[1]Hoja de pedidos'!F1291,"")</f>
        <v>ETIQUETA IMPRESA PEPI YANGEL 1,5 L</v>
      </c>
      <c r="E1290" s="144" t="str">
        <f>IF('[1]Hoja de pedidos'!$D1291&gt;0,'[1]Hoja de pedidos'!G1291,"")</f>
        <v>CX</v>
      </c>
      <c r="F1290" s="144" t="str">
        <f>IF('[1]Hoja de pedidos'!$D1291&gt;0,'[1]Hoja de pedidos'!H1291,"")</f>
        <v>CORTE</v>
      </c>
    </row>
    <row r="1291" spans="1:6" x14ac:dyDescent="0.25">
      <c r="A1291" s="144" t="str">
        <f>IF('[1]Hoja de pedidos'!$D1292&gt;0,'[1]Hoja de pedidos'!C1292,"")</f>
        <v>01-2901</v>
      </c>
      <c r="B1291" s="144" t="str">
        <f>IF('[1]Hoja de pedidos'!$D1292&gt;0,'[1]Hoja de pedidos'!D1292,"")</f>
        <v>TMDPAC064A001</v>
      </c>
      <c r="C1291" s="144" t="str">
        <f>IF('[1]Hoja de pedidos'!$D1292&gt;0,'[1]Hoja de pedidos'!E1292,"")</f>
        <v>DISPEVE, C.A</v>
      </c>
      <c r="D1291" s="144" t="str">
        <f>IF('[1]Hoja de pedidos'!$D1292&gt;0,'[1]Hoja de pedidos'!F1292,"")</f>
        <v xml:space="preserve">POLYPOUCH IMPRESO ANTIGRASO CUADROS </v>
      </c>
      <c r="E1291" s="144" t="str">
        <f>IF('[1]Hoja de pedidos'!$D1292&gt;0,'[1]Hoja de pedidos'!G1292,"")</f>
        <v>MCL</v>
      </c>
      <c r="F1291" s="144" t="str">
        <f>IF('[1]Hoja de pedidos'!$D1292&gt;0,'[1]Hoja de pedidos'!H1292,"")</f>
        <v>CORTE</v>
      </c>
    </row>
    <row r="1292" spans="1:6" x14ac:dyDescent="0.25">
      <c r="A1292" s="144" t="str">
        <f>IF('[1]Hoja de pedidos'!$D1293&gt;0,'[1]Hoja de pedidos'!C1293,"")</f>
        <v>01-2909</v>
      </c>
      <c r="B1292" s="144" t="str">
        <f>IF('[1]Hoja de pedidos'!$D1293&gt;0,'[1]Hoja de pedidos'!D1293,"")</f>
        <v>TMDPAR064A001</v>
      </c>
      <c r="C1292" s="144" t="str">
        <f>IF('[1]Hoja de pedidos'!$D1293&gt;0,'[1]Hoja de pedidos'!E1293,"")</f>
        <v>DISPEVE, C.A</v>
      </c>
      <c r="D1292" s="144" t="str">
        <f>IF('[1]Hoja de pedidos'!$D1293&gt;0,'[1]Hoja de pedidos'!F1293,"")</f>
        <v xml:space="preserve">POLYPOUCH IMPRESO ANTIGRASO CUADROS </v>
      </c>
      <c r="E1292" s="144" t="str">
        <f>IF('[1]Hoja de pedidos'!$D1293&gt;0,'[1]Hoja de pedidos'!G1293,"")</f>
        <v>MCL</v>
      </c>
      <c r="F1292" s="144" t="str">
        <f>IF('[1]Hoja de pedidos'!$D1293&gt;0,'[1]Hoja de pedidos'!H1293,"")</f>
        <v>CORTE</v>
      </c>
    </row>
    <row r="1293" spans="1:6" x14ac:dyDescent="0.25">
      <c r="A1293" s="144" t="str">
        <f>IF('[1]Hoja de pedidos'!$D1294&gt;0,'[1]Hoja de pedidos'!C1294,"")</f>
        <v>32-006243</v>
      </c>
      <c r="B1293" s="144" t="str">
        <f>IF('[1]Hoja de pedidos'!$D1294&gt;0,'[1]Hoja de pedidos'!D1294,"")</f>
        <v>TMMCGP207A001</v>
      </c>
      <c r="C1293" s="144" t="str">
        <f>IF('[1]Hoja de pedidos'!$D1294&gt;0,'[1]Hoja de pedidos'!E1294,"")</f>
        <v>MONDELEZ VZ,C.A</v>
      </c>
      <c r="D1293" s="144" t="str">
        <f>IF('[1]Hoja de pedidos'!$D1294&gt;0,'[1]Hoja de pedidos'!F1294,"")</f>
        <v>LINNER MTP  IMPRESO GARANTIA DE PUREZA</v>
      </c>
      <c r="E1293" s="144" t="str">
        <f>IF('[1]Hoja de pedidos'!$D1294&gt;0,'[1]Hoja de pedidos'!G1294,"")</f>
        <v>MCL</v>
      </c>
      <c r="F1293" s="144" t="str">
        <f>IF('[1]Hoja de pedidos'!$D1294&gt;0,'[1]Hoja de pedidos'!H1294,"")</f>
        <v>CORTE</v>
      </c>
    </row>
    <row r="1294" spans="1:6" x14ac:dyDescent="0.25">
      <c r="A1294" s="144" t="str">
        <f>IF('[1]Hoja de pedidos'!$D1295&gt;0,'[1]Hoja de pedidos'!C1295,"")</f>
        <v>32-006242</v>
      </c>
      <c r="B1294" s="144" t="str">
        <f>IF('[1]Hoja de pedidos'!$D1295&gt;0,'[1]Hoja de pedidos'!D1295,"")</f>
        <v>TMMCGP207A001</v>
      </c>
      <c r="C1294" s="144" t="str">
        <f>IF('[1]Hoja de pedidos'!$D1295&gt;0,'[1]Hoja de pedidos'!E1295,"")</f>
        <v>MONDELEZ VZ,C.A</v>
      </c>
      <c r="D1294" s="144" t="str">
        <f>IF('[1]Hoja de pedidos'!$D1295&gt;0,'[1]Hoja de pedidos'!F1295,"")</f>
        <v>LINNER MTP  IMPRESO GARANTIA DE PUREZA</v>
      </c>
      <c r="E1294" s="144" t="str">
        <f>IF('[1]Hoja de pedidos'!$D1295&gt;0,'[1]Hoja de pedidos'!G1295,"")</f>
        <v>MCL</v>
      </c>
      <c r="F1294" s="144" t="str">
        <f>IF('[1]Hoja de pedidos'!$D1295&gt;0,'[1]Hoja de pedidos'!H1295,"")</f>
        <v>CORTE</v>
      </c>
    </row>
    <row r="1295" spans="1:6" x14ac:dyDescent="0.25">
      <c r="A1295" s="144" t="str">
        <f>IF('[1]Hoja de pedidos'!$D1296&gt;0,'[1]Hoja de pedidos'!C1296,"")</f>
        <v>01-2904</v>
      </c>
      <c r="B1295" s="144" t="str">
        <f>IF('[1]Hoja de pedidos'!$D1296&gt;0,'[1]Hoja de pedidos'!D1296,"")</f>
        <v>TMDPAC064A001</v>
      </c>
      <c r="C1295" s="144" t="str">
        <f>IF('[1]Hoja de pedidos'!$D1296&gt;0,'[1]Hoja de pedidos'!E1296,"")</f>
        <v>DISPEVE, C.A</v>
      </c>
      <c r="D1295" s="144" t="str">
        <f>IF('[1]Hoja de pedidos'!$D1296&gt;0,'[1]Hoja de pedidos'!F1296,"")</f>
        <v xml:space="preserve">POLYPOUCH IMPRESO ANTIGRASO CUADROS </v>
      </c>
      <c r="E1295" s="144" t="str">
        <f>IF('[1]Hoja de pedidos'!$D1296&gt;0,'[1]Hoja de pedidos'!G1296,"")</f>
        <v>MCL</v>
      </c>
      <c r="F1295" s="144" t="str">
        <f>IF('[1]Hoja de pedidos'!$D1296&gt;0,'[1]Hoja de pedidos'!H1296,"")</f>
        <v>CORTE</v>
      </c>
    </row>
    <row r="1296" spans="1:6" x14ac:dyDescent="0.25">
      <c r="A1296" s="144" t="str">
        <f>IF('[1]Hoja de pedidos'!$D1297&gt;0,'[1]Hoja de pedidos'!C1297,"")</f>
        <v>01-2900</v>
      </c>
      <c r="B1296" s="144" t="str">
        <f>IF('[1]Hoja de pedidos'!$D1297&gt;0,'[1]Hoja de pedidos'!D1297,"")</f>
        <v>TMDPAC064A001</v>
      </c>
      <c r="C1296" s="144" t="str">
        <f>IF('[1]Hoja de pedidos'!$D1297&gt;0,'[1]Hoja de pedidos'!E1297,"")</f>
        <v>DISPEVE, C.A</v>
      </c>
      <c r="D1296" s="144" t="str">
        <f>IF('[1]Hoja de pedidos'!$D1297&gt;0,'[1]Hoja de pedidos'!F1297,"")</f>
        <v xml:space="preserve">POLYPOUCH IMPRESO ANTIGRASO CUADROS </v>
      </c>
      <c r="E1296" s="144" t="str">
        <f>IF('[1]Hoja de pedidos'!$D1297&gt;0,'[1]Hoja de pedidos'!G1297,"")</f>
        <v>MCL</v>
      </c>
      <c r="F1296" s="144" t="str">
        <f>IF('[1]Hoja de pedidos'!$D1297&gt;0,'[1]Hoja de pedidos'!H1297,"")</f>
        <v>CORTE</v>
      </c>
    </row>
    <row r="1297" spans="1:6" x14ac:dyDescent="0.25">
      <c r="A1297" s="144" t="str">
        <f>IF('[1]Hoja de pedidos'!$D1298&gt;0,'[1]Hoja de pedidos'!C1298,"")</f>
        <v>01-2929</v>
      </c>
      <c r="B1297" s="144" t="str">
        <f>IF('[1]Hoja de pedidos'!$D1298&gt;0,'[1]Hoja de pedidos'!D1298,"")</f>
        <v>TXPACT040B002</v>
      </c>
      <c r="C1297" s="144" t="str">
        <f>IF('[1]Hoja de pedidos'!$D1298&gt;0,'[1]Hoja de pedidos'!E1298,"")</f>
        <v>PEPSICO ALIMENTOS, S.C.A.</v>
      </c>
      <c r="D1297" s="144" t="str">
        <f>IF('[1]Hoja de pedidos'!$D1298&gt;0,'[1]Hoja de pedidos'!F1298,"")</f>
        <v>LAMINACION IMPRESA CHEESE TRIS 54g</v>
      </c>
      <c r="E1297" s="144" t="str">
        <f>IF('[1]Hoja de pedidos'!$D1298&gt;0,'[1]Hoja de pedidos'!G1298,"")</f>
        <v>CX</v>
      </c>
      <c r="F1297" s="144" t="str">
        <f>IF('[1]Hoja de pedidos'!$D1298&gt;0,'[1]Hoja de pedidos'!H1298,"")</f>
        <v>LAMINACION</v>
      </c>
    </row>
    <row r="1298" spans="1:6" x14ac:dyDescent="0.25">
      <c r="A1298" s="144" t="str">
        <f>IF('[1]Hoja de pedidos'!$D1299&gt;0,'[1]Hoja de pedidos'!C1299,"")</f>
        <v>01-2918</v>
      </c>
      <c r="B1298" s="144" t="str">
        <f>IF('[1]Hoja de pedidos'!$D1299&gt;0,'[1]Hoja de pedidos'!D1299,"")</f>
        <v>TXPACT040B002</v>
      </c>
      <c r="C1298" s="144" t="str">
        <f>IF('[1]Hoja de pedidos'!$D1299&gt;0,'[1]Hoja de pedidos'!E1299,"")</f>
        <v>PEPSICO ALIMENTOS, S.C.A.</v>
      </c>
      <c r="D1298" s="144" t="str">
        <f>IF('[1]Hoja de pedidos'!$D1299&gt;0,'[1]Hoja de pedidos'!F1299,"")</f>
        <v>LAMINACION IMPRESA CHEESE TRIS 54g</v>
      </c>
      <c r="E1298" s="144" t="str">
        <f>IF('[1]Hoja de pedidos'!$D1299&gt;0,'[1]Hoja de pedidos'!G1299,"")</f>
        <v>CX</v>
      </c>
      <c r="F1298" s="144" t="str">
        <f>IF('[1]Hoja de pedidos'!$D1299&gt;0,'[1]Hoja de pedidos'!H1299,"")</f>
        <v>LAMINACION</v>
      </c>
    </row>
    <row r="1299" spans="1:6" x14ac:dyDescent="0.25">
      <c r="A1299" s="144" t="str">
        <f>IF('[1]Hoja de pedidos'!$D1300&gt;0,'[1]Hoja de pedidos'!C1300,"")</f>
        <v>01-2920</v>
      </c>
      <c r="B1299" s="144" t="str">
        <f>IF('[1]Hoja de pedidos'!$D1300&gt;0,'[1]Hoja de pedidos'!D1300,"")</f>
        <v>TXPAPS049B001</v>
      </c>
      <c r="C1299" s="144" t="str">
        <f>IF('[1]Hoja de pedidos'!$D1300&gt;0,'[1]Hoja de pedidos'!E1300,"")</f>
        <v>PEPSICO ALIMENTOS, S.C.A.</v>
      </c>
      <c r="D1299" s="144" t="str">
        <f>IF('[1]Hoja de pedidos'!$D1300&gt;0,'[1]Hoja de pedidos'!F1300,"")</f>
        <v>LAMINACION IMPRESA PEPITO ORIGINAL XXL (SIN VATAMINA)180g</v>
      </c>
      <c r="E1299" s="144" t="str">
        <f>IF('[1]Hoja de pedidos'!$D1300&gt;0,'[1]Hoja de pedidos'!G1300,"")</f>
        <v>CX</v>
      </c>
      <c r="F1299" s="144" t="str">
        <f>IF('[1]Hoja de pedidos'!$D1300&gt;0,'[1]Hoja de pedidos'!H1300,"")</f>
        <v>LAMINACION</v>
      </c>
    </row>
    <row r="1300" spans="1:6" x14ac:dyDescent="0.25">
      <c r="A1300" s="144" t="str">
        <f>IF('[1]Hoja de pedidos'!$D1301&gt;0,'[1]Hoja de pedidos'!C1301,"")</f>
        <v>01-2919</v>
      </c>
      <c r="B1300" s="144" t="str">
        <f>IF('[1]Hoja de pedidos'!$D1301&gt;0,'[1]Hoja de pedidos'!D1301,"")</f>
        <v>TXPARO045A001</v>
      </c>
      <c r="C1300" s="144" t="str">
        <f>IF('[1]Hoja de pedidos'!$D1301&gt;0,'[1]Hoja de pedidos'!E1301,"")</f>
        <v>PEPSICO ALIMENTOS, S.C.A.</v>
      </c>
      <c r="D1300" s="144" t="str">
        <f>IF('[1]Hoja de pedidos'!$D1301&gt;0,'[1]Hoja de pedidos'!F1301,"")</f>
        <v>LAMINACION IMPRESA RUFFLES ORIGINAL 300g</v>
      </c>
      <c r="E1300" s="144" t="str">
        <f>IF('[1]Hoja de pedidos'!$D1301&gt;0,'[1]Hoja de pedidos'!G1301,"")</f>
        <v>CX</v>
      </c>
      <c r="F1300" s="144" t="str">
        <f>IF('[1]Hoja de pedidos'!$D1301&gt;0,'[1]Hoja de pedidos'!H1301,"")</f>
        <v>LAMINACION</v>
      </c>
    </row>
    <row r="1301" spans="1:6" x14ac:dyDescent="0.25">
      <c r="A1301" s="144" t="str">
        <f>IF('[1]Hoja de pedidos'!$D1302&gt;0,'[1]Hoja de pedidos'!C1302,"")</f>
        <v>01-2921</v>
      </c>
      <c r="B1301" s="144" t="str">
        <f>IF('[1]Hoja de pedidos'!$D1302&gt;0,'[1]Hoja de pedidos'!D1302,"")</f>
        <v>TXPACB049B001</v>
      </c>
      <c r="C1301" s="144" t="str">
        <f>IF('[1]Hoja de pedidos'!$D1302&gt;0,'[1]Hoja de pedidos'!E1302,"")</f>
        <v>PEPSICO ALIMENTOS, S.C.A.</v>
      </c>
      <c r="D1301" s="144" t="str">
        <f>IF('[1]Hoja de pedidos'!$D1302&gt;0,'[1]Hoja de pedidos'!F1302,"")</f>
        <v>LAMINACION IMPRESA CHEETOS BOLIQUESO 180g</v>
      </c>
      <c r="E1301" s="144" t="str">
        <f>IF('[1]Hoja de pedidos'!$D1302&gt;0,'[1]Hoja de pedidos'!G1302,"")</f>
        <v>CX</v>
      </c>
      <c r="F1301" s="144" t="str">
        <f>IF('[1]Hoja de pedidos'!$D1302&gt;0,'[1]Hoja de pedidos'!H1302,"")</f>
        <v>LAMINACION</v>
      </c>
    </row>
    <row r="1302" spans="1:6" x14ac:dyDescent="0.25">
      <c r="A1302" s="144" t="str">
        <f>IF('[1]Hoja de pedidos'!$D1303&gt;0,'[1]Hoja de pedidos'!C1303,"")</f>
        <v>01-2922</v>
      </c>
      <c r="B1302" s="144" t="str">
        <f>IF('[1]Hoja de pedidos'!$D1303&gt;0,'[1]Hoja de pedidos'!D1303,"")</f>
        <v>TXPACB036A001</v>
      </c>
      <c r="C1302" s="144" t="str">
        <f>IF('[1]Hoja de pedidos'!$D1303&gt;0,'[1]Hoja de pedidos'!E1303,"")</f>
        <v>PEPSICO ALIMENTOS, S.C.A.</v>
      </c>
      <c r="D1302" s="144" t="str">
        <f>IF('[1]Hoja de pedidos'!$D1303&gt;0,'[1]Hoja de pedidos'!F1303,"")</f>
        <v>LAMINACIÓN IMPRESA CHEETOS BOLIQUESO 110g</v>
      </c>
      <c r="E1302" s="144" t="str">
        <f>IF('[1]Hoja de pedidos'!$D1303&gt;0,'[1]Hoja de pedidos'!G1303,"")</f>
        <v>CX</v>
      </c>
      <c r="F1302" s="144" t="str">
        <f>IF('[1]Hoja de pedidos'!$D1303&gt;0,'[1]Hoja de pedidos'!H1303,"")</f>
        <v>LAMINACION</v>
      </c>
    </row>
    <row r="1303" spans="1:6" x14ac:dyDescent="0.25">
      <c r="A1303" s="144" t="str">
        <f>IF('[1]Hoja de pedidos'!$D1304&gt;0,'[1]Hoja de pedidos'!C1304,"")</f>
        <v>01-2908</v>
      </c>
      <c r="B1303" s="144" t="str">
        <f>IF('[1]Hoja de pedidos'!$D1304&gt;0,'[1]Hoja de pedidos'!D1304,"")</f>
        <v>TMDPAC064A001</v>
      </c>
      <c r="C1303" s="144" t="str">
        <f>IF('[1]Hoja de pedidos'!$D1304&gt;0,'[1]Hoja de pedidos'!E1304,"")</f>
        <v>DISPEVE, C.A</v>
      </c>
      <c r="D1303" s="144" t="str">
        <f>IF('[1]Hoja de pedidos'!$D1304&gt;0,'[1]Hoja de pedidos'!F1304,"")</f>
        <v xml:space="preserve">POLYPOUCH IMPRESO ANTIGRASO CUADROS </v>
      </c>
      <c r="E1303" s="144" t="str">
        <f>IF('[1]Hoja de pedidos'!$D1304&gt;0,'[1]Hoja de pedidos'!G1304,"")</f>
        <v>MCL</v>
      </c>
      <c r="F1303" s="144" t="str">
        <f>IF('[1]Hoja de pedidos'!$D1304&gt;0,'[1]Hoja de pedidos'!H1304,"")</f>
        <v>CORTE</v>
      </c>
    </row>
    <row r="1304" spans="1:6" x14ac:dyDescent="0.25">
      <c r="A1304" s="144" t="str">
        <f>IF('[1]Hoja de pedidos'!$D1305&gt;0,'[1]Hoja de pedidos'!C1305,"")</f>
        <v>01-2903</v>
      </c>
      <c r="B1304" s="144" t="str">
        <f>IF('[1]Hoja de pedidos'!$D1305&gt;0,'[1]Hoja de pedidos'!D1305,"")</f>
        <v>TMDPAC064A001</v>
      </c>
      <c r="C1304" s="144" t="str">
        <f>IF('[1]Hoja de pedidos'!$D1305&gt;0,'[1]Hoja de pedidos'!E1305,"")</f>
        <v>DISPEVE, C.A</v>
      </c>
      <c r="D1304" s="144" t="str">
        <f>IF('[1]Hoja de pedidos'!$D1305&gt;0,'[1]Hoja de pedidos'!F1305,"")</f>
        <v xml:space="preserve">POLYPOUCH IMPRESO ANTIGRASO CUADROS </v>
      </c>
      <c r="E1304" s="144" t="str">
        <f>IF('[1]Hoja de pedidos'!$D1305&gt;0,'[1]Hoja de pedidos'!G1305,"")</f>
        <v>MCL</v>
      </c>
      <c r="F1304" s="144" t="str">
        <f>IF('[1]Hoja de pedidos'!$D1305&gt;0,'[1]Hoja de pedidos'!H1305,"")</f>
        <v>CORTE</v>
      </c>
    </row>
    <row r="1305" spans="1:6" x14ac:dyDescent="0.25">
      <c r="A1305" s="144" t="str">
        <f>IF('[1]Hoja de pedidos'!$D1306&gt;0,'[1]Hoja de pedidos'!C1306,"")</f>
        <v>01-2937</v>
      </c>
      <c r="B1305" s="144" t="str">
        <f>IF('[1]Hoja de pedidos'!$D1306&gt;0,'[1]Hoja de pedidos'!D1306,"")</f>
        <v>TMEDFS0270001</v>
      </c>
      <c r="C1305" s="144" t="str">
        <f>IF('[1]Hoja de pedidos'!$D1306&gt;0,'[1]Hoja de pedidos'!E1306,"")</f>
        <v>FABRICA DE PRODUCTOS IMPERMEABILIZANTES EDIL C.A.,</v>
      </c>
      <c r="D1305" s="144" t="str">
        <f>IF('[1]Hoja de pedidos'!$D1306&gt;0,'[1]Hoja de pedidos'!F1306,"")</f>
        <v>FILM TRANSPARENTE SILICONIZADO SIN IMPRESIÓN</v>
      </c>
      <c r="E1305" s="144" t="str">
        <f>IF('[1]Hoja de pedidos'!$D1306&gt;0,'[1]Hoja de pedidos'!G1306,"")</f>
        <v>MCL</v>
      </c>
      <c r="F1305" s="144" t="str">
        <f>IF('[1]Hoja de pedidos'!$D1306&gt;0,'[1]Hoja de pedidos'!H1306,"")</f>
        <v>LAMINACION</v>
      </c>
    </row>
    <row r="1306" spans="1:6" x14ac:dyDescent="0.25">
      <c r="A1306" s="144" t="str">
        <f>IF('[1]Hoja de pedidos'!$D1307&gt;0,'[1]Hoja de pedidos'!C1307,"")</f>
        <v>01-2939</v>
      </c>
      <c r="B1306" s="144" t="str">
        <f>IF('[1]Hoja de pedidos'!$D1307&gt;0,'[1]Hoja de pedidos'!D1307,"")</f>
        <v>TMSCFD106A003</v>
      </c>
      <c r="C1306" s="144" t="str">
        <f>IF('[1]Hoja de pedidos'!$D1307&gt;0,'[1]Hoja de pedidos'!E1307,"")</f>
        <v>SERVICIOS INDUTRIALES SERGEIN CHAPARRO</v>
      </c>
      <c r="D1306" s="144" t="str">
        <f>IF('[1]Hoja de pedidos'!$D1307&gt;0,'[1]Hoja de pedidos'!F1307,"")</f>
        <v>LAMINACION IMPRESA FONDO DORADO</v>
      </c>
      <c r="E1306" s="144" t="str">
        <f>IF('[1]Hoja de pedidos'!$D1307&gt;0,'[1]Hoja de pedidos'!G1307,"")</f>
        <v>MCL</v>
      </c>
      <c r="F1306" s="144" t="str">
        <f>IF('[1]Hoja de pedidos'!$D1307&gt;0,'[1]Hoja de pedidos'!H1307,"")</f>
        <v>LAMINACION</v>
      </c>
    </row>
    <row r="1307" spans="1:6" x14ac:dyDescent="0.25">
      <c r="A1307" s="144" t="str">
        <f>IF('[1]Hoja de pedidos'!$D1308&gt;0,'[1]Hoja de pedidos'!C1308,"")</f>
        <v>01-2940</v>
      </c>
      <c r="B1307" s="144" t="str">
        <f>IF('[1]Hoja de pedidos'!$D1308&gt;0,'[1]Hoja de pedidos'!D1308,"")</f>
        <v>TMMCFP1040003</v>
      </c>
      <c r="C1307" s="144" t="str">
        <f>IF('[1]Hoja de pedidos'!$D1308&gt;0,'[1]Hoja de pedidos'!E1308,"")</f>
        <v>SERVICIOS INDUTRIALES SERGEIN CHAPARRO</v>
      </c>
      <c r="D1307" s="144" t="str">
        <f>IF('[1]Hoja de pedidos'!$D1308&gt;0,'[1]Hoja de pedidos'!F1308,"")</f>
        <v>LAMINACION FONDO PLATA SIN IMPRESIÓN</v>
      </c>
      <c r="E1307" s="144" t="str">
        <f>IF('[1]Hoja de pedidos'!$D1308&gt;0,'[1]Hoja de pedidos'!G1308,"")</f>
        <v>MCL</v>
      </c>
      <c r="F1307" s="144" t="str">
        <f>IF('[1]Hoja de pedidos'!$D1308&gt;0,'[1]Hoja de pedidos'!H1308,"")</f>
        <v>LAMINACION</v>
      </c>
    </row>
    <row r="1308" spans="1:6" x14ac:dyDescent="0.25">
      <c r="A1308" s="144" t="str">
        <f>IF('[1]Hoja de pedidos'!$D1309&gt;0,'[1]Hoja de pedidos'!C1309,"")</f>
        <v>01-2899</v>
      </c>
      <c r="B1308" s="144" t="str">
        <f>IF('[1]Hoja de pedidos'!$D1309&gt;0,'[1]Hoja de pedidos'!D1309,"")</f>
        <v>TMDPAC064A001</v>
      </c>
      <c r="C1308" s="144" t="str">
        <f>IF('[1]Hoja de pedidos'!$D1309&gt;0,'[1]Hoja de pedidos'!E1309,"")</f>
        <v>DISPEVE, C.A</v>
      </c>
      <c r="D1308" s="144" t="str">
        <f>IF('[1]Hoja de pedidos'!$D1309&gt;0,'[1]Hoja de pedidos'!F1309,"")</f>
        <v xml:space="preserve">POLYPOUCH IMPRESO ANTIGRASO CUADROS </v>
      </c>
      <c r="E1308" s="144" t="str">
        <f>IF('[1]Hoja de pedidos'!$D1309&gt;0,'[1]Hoja de pedidos'!G1309,"")</f>
        <v>MCL</v>
      </c>
      <c r="F1308" s="144" t="str">
        <f>IF('[1]Hoja de pedidos'!$D1309&gt;0,'[1]Hoja de pedidos'!H1309,"")</f>
        <v>CORTE</v>
      </c>
    </row>
    <row r="1309" spans="1:6" x14ac:dyDescent="0.25">
      <c r="A1309" s="144" t="str">
        <f>IF('[1]Hoja de pedidos'!$D1310&gt;0,'[1]Hoja de pedidos'!C1310,"")</f>
        <v>01-2907</v>
      </c>
      <c r="B1309" s="144" t="str">
        <f>IF('[1]Hoja de pedidos'!$D1310&gt;0,'[1]Hoja de pedidos'!D1310,"")</f>
        <v>TMDPAR064A001</v>
      </c>
      <c r="C1309" s="144" t="str">
        <f>IF('[1]Hoja de pedidos'!$D1310&gt;0,'[1]Hoja de pedidos'!E1310,"")</f>
        <v>DISPEVE, C.A</v>
      </c>
      <c r="D1309" s="144" t="str">
        <f>IF('[1]Hoja de pedidos'!$D1310&gt;0,'[1]Hoja de pedidos'!F1310,"")</f>
        <v xml:space="preserve">POLYPOUCH IMPRESO ANTIGRASO CUADROS </v>
      </c>
      <c r="E1309" s="144" t="str">
        <f>IF('[1]Hoja de pedidos'!$D1310&gt;0,'[1]Hoja de pedidos'!G1310,"")</f>
        <v>MCL</v>
      </c>
      <c r="F1309" s="144" t="str">
        <f>IF('[1]Hoja de pedidos'!$D1310&gt;0,'[1]Hoja de pedidos'!H1310,"")</f>
        <v>CORTE</v>
      </c>
    </row>
    <row r="1310" spans="1:6" x14ac:dyDescent="0.25">
      <c r="A1310" s="144" t="str">
        <f>IF('[1]Hoja de pedidos'!$D1311&gt;0,'[1]Hoja de pedidos'!C1311,"")</f>
        <v>32-006245</v>
      </c>
      <c r="B1310" s="144" t="str">
        <f>IF('[1]Hoja de pedidos'!$D1311&gt;0,'[1]Hoja de pedidos'!D1311,"")</f>
        <v>TMARMZ044B001</v>
      </c>
      <c r="C1310" s="144" t="str">
        <f>IF('[1]Hoja de pedidos'!$D1311&gt;0,'[1]Hoja de pedidos'!E1311,"")</f>
        <v>ALFONZO RIVAS &amp; CIA, C.A.</v>
      </c>
      <c r="D1310" s="144" t="str">
        <f>IF('[1]Hoja de pedidos'!$D1311&gt;0,'[1]Hoja de pedidos'!F1311,"")</f>
        <v>LAMINACION IMPRESA MAIZINA 400g</v>
      </c>
      <c r="E1310" s="144" t="str">
        <f>IF('[1]Hoja de pedidos'!$D1311&gt;0,'[1]Hoja de pedidos'!G1311,"")</f>
        <v>MCL</v>
      </c>
      <c r="F1310" s="144" t="str">
        <f>IF('[1]Hoja de pedidos'!$D1311&gt;0,'[1]Hoja de pedidos'!H1311,"")</f>
        <v>LAMINACION</v>
      </c>
    </row>
    <row r="1311" spans="1:6" x14ac:dyDescent="0.25">
      <c r="A1311" s="144" t="str">
        <f>IF('[1]Hoja de pedidos'!$D1312&gt;0,'[1]Hoja de pedidos'!C1312,"")</f>
        <v>32-006247</v>
      </c>
      <c r="B1311" s="144" t="str">
        <f>IF('[1]Hoja de pedidos'!$D1312&gt;0,'[1]Hoja de pedidos'!D1312,"")</f>
        <v>TMARFL0380001</v>
      </c>
      <c r="C1311" s="144" t="str">
        <f>IF('[1]Hoja de pedidos'!$D1312&gt;0,'[1]Hoja de pedidos'!E1312,"")</f>
        <v>ALFONZO RIVAS &amp; CIA, C.A.</v>
      </c>
      <c r="D1311" s="144" t="str">
        <f>IF('[1]Hoja de pedidos'!$D1312&gt;0,'[1]Hoja de pedidos'!F1312,"")</f>
        <v>LAMINACIÓN  SIN IMPRESIÓN FLIPS 220 g</v>
      </c>
      <c r="E1311" s="144" t="str">
        <f>IF('[1]Hoja de pedidos'!$D1312&gt;0,'[1]Hoja de pedidos'!G1312,"")</f>
        <v>MCL</v>
      </c>
      <c r="F1311" s="144" t="str">
        <f>IF('[1]Hoja de pedidos'!$D1312&gt;0,'[1]Hoja de pedidos'!H1312,"")</f>
        <v>LAMINACION</v>
      </c>
    </row>
    <row r="1312" spans="1:6" x14ac:dyDescent="0.25">
      <c r="A1312" s="144" t="str">
        <f>IF('[1]Hoja de pedidos'!$D1313&gt;0,'[1]Hoja de pedidos'!C1313,"")</f>
        <v>32-006229</v>
      </c>
      <c r="B1312" s="144" t="str">
        <f>IF('[1]Hoja de pedidos'!$D1313&gt;0,'[1]Hoja de pedidos'!D1313,"")</f>
        <v>TMARFC040B001</v>
      </c>
      <c r="C1312" s="144" t="str">
        <f>IF('[1]Hoja de pedidos'!$D1313&gt;0,'[1]Hoja de pedidos'!E1313,"")</f>
        <v>ALFONZO RIVAS &amp; CIA, C.A.</v>
      </c>
      <c r="D1312" s="144" t="str">
        <f>IF('[1]Hoja de pedidos'!$D1313&gt;0,'[1]Hoja de pedidos'!F1313,"")</f>
        <v xml:space="preserve">LAMINACION IMPRESA FLIPS  CHOCOLATE 28g </v>
      </c>
      <c r="E1312" s="144" t="str">
        <f>IF('[1]Hoja de pedidos'!$D1313&gt;0,'[1]Hoja de pedidos'!G1313,"")</f>
        <v>MCL</v>
      </c>
      <c r="F1312" s="144" t="str">
        <f>IF('[1]Hoja de pedidos'!$D1313&gt;0,'[1]Hoja de pedidos'!H1313,"")</f>
        <v>LAMINACION</v>
      </c>
    </row>
    <row r="1313" spans="1:6" x14ac:dyDescent="0.25">
      <c r="A1313" s="144" t="str">
        <f>IF('[1]Hoja de pedidos'!$D1314&gt;0,'[1]Hoja de pedidos'!C1314,"")</f>
        <v>01-2891</v>
      </c>
      <c r="B1313" s="144" t="str">
        <f>IF('[1]Hoja de pedidos'!$D1314&gt;0,'[1]Hoja de pedidos'!D1314,"")</f>
        <v xml:space="preserve">TXCPEM023A001  </v>
      </c>
      <c r="C1313" s="144" t="str">
        <f>IF('[1]Hoja de pedidos'!$D1314&gt;0,'[1]Hoja de pedidos'!E1314,"")</f>
        <v>CERVECERIA POLAR,C.A.</v>
      </c>
      <c r="D1313" s="144" t="str">
        <f>IF('[1]Hoja de pedidos'!$D1314&gt;0,'[1]Hoja de pedidos'!F1314,"")</f>
        <v>ETIQUETA IMPRESA MALTIN POLAR 1,5 L</v>
      </c>
      <c r="E1313" s="144" t="str">
        <f>IF('[1]Hoja de pedidos'!$D1314&gt;0,'[1]Hoja de pedidos'!G1314,"")</f>
        <v>CX</v>
      </c>
      <c r="F1313" s="144" t="str">
        <f>IF('[1]Hoja de pedidos'!$D1314&gt;0,'[1]Hoja de pedidos'!H1314,"")</f>
        <v>CORTE</v>
      </c>
    </row>
    <row r="1314" spans="1:6" x14ac:dyDescent="0.25">
      <c r="A1314" s="144" t="str">
        <f>IF('[1]Hoja de pedidos'!$D1315&gt;0,'[1]Hoja de pedidos'!C1315,"")</f>
        <v>01-2941</v>
      </c>
      <c r="B1314" s="144" t="str">
        <f>IF('[1]Hoja de pedidos'!$D1315&gt;0,'[1]Hoja de pedidos'!D1315,"")</f>
        <v>TMSCFN105A001</v>
      </c>
      <c r="C1314" s="144" t="str">
        <f>IF('[1]Hoja de pedidos'!$D1315&gt;0,'[1]Hoja de pedidos'!E1315,"")</f>
        <v>SERVICIOS INDUTRIALES SERGEIN CHAPARRO</v>
      </c>
      <c r="D1314" s="144" t="str">
        <f>IF('[1]Hoja de pedidos'!$D1315&gt;0,'[1]Hoja de pedidos'!F1315,"")</f>
        <v>CINTA LAMINADA LOMO DE CUADERNO NEGRO BRILLANTE</v>
      </c>
      <c r="E1314" s="144" t="str">
        <f>IF('[1]Hoja de pedidos'!$D1315&gt;0,'[1]Hoja de pedidos'!G1315,"")</f>
        <v>MCL</v>
      </c>
      <c r="F1314" s="144" t="str">
        <f>IF('[1]Hoja de pedidos'!$D1315&gt;0,'[1]Hoja de pedidos'!H1315,"")</f>
        <v>CORTE</v>
      </c>
    </row>
    <row r="1315" spans="1:6" x14ac:dyDescent="0.25">
      <c r="A1315" s="144" t="str">
        <f>IF('[1]Hoja de pedidos'!$D1316&gt;0,'[1]Hoja de pedidos'!C1316,"")</f>
        <v>32-006230</v>
      </c>
      <c r="B1315" s="144" t="str">
        <f>IF('[1]Hoja de pedidos'!$D1316&gt;0,'[1]Hoja de pedidos'!D1316,"")</f>
        <v>TMARFC040A001</v>
      </c>
      <c r="C1315" s="144" t="str">
        <f>IF('[1]Hoja de pedidos'!$D1316&gt;0,'[1]Hoja de pedidos'!E1316,"")</f>
        <v>ALFONZO RIVAS &amp; CIA, C.A.</v>
      </c>
      <c r="D1315" s="144" t="str">
        <f>IF('[1]Hoja de pedidos'!$D1316&gt;0,'[1]Hoja de pedidos'!F1316,"")</f>
        <v>LAMINACION IMPRESA FLIPS CHOCOLATE 120g</v>
      </c>
      <c r="E1315" s="144" t="str">
        <f>IF('[1]Hoja de pedidos'!$D1316&gt;0,'[1]Hoja de pedidos'!G1316,"")</f>
        <v>MCL</v>
      </c>
      <c r="F1315" s="144" t="str">
        <f>IF('[1]Hoja de pedidos'!$D1316&gt;0,'[1]Hoja de pedidos'!H1316,"")</f>
        <v>LAMINACION</v>
      </c>
    </row>
    <row r="1316" spans="1:6" x14ac:dyDescent="0.25">
      <c r="A1316" s="144" t="str">
        <f>IF('[1]Hoja de pedidos'!$D1317&gt;0,'[1]Hoja de pedidos'!C1317,"")</f>
        <v>01-2933</v>
      </c>
      <c r="B1316" s="144" t="str">
        <f>IF('[1]Hoja de pedidos'!$D1317&gt;0,'[1]Hoja de pedidos'!D1317,"")</f>
        <v>TXCLAT029A001</v>
      </c>
      <c r="C1316" s="144" t="str">
        <f>IF('[1]Hoja de pedidos'!$D1317&gt;0,'[1]Hoja de pedidos'!E1317,"")</f>
        <v>CELOVEN, C.A.</v>
      </c>
      <c r="D1316" s="144" t="str">
        <f>IF('[1]Hoja de pedidos'!$D1317&gt;0,'[1]Hoja de pedidos'!F1317,"")</f>
        <v>DECOCEL IMPRESO SOLIDO AZUL P-300</v>
      </c>
      <c r="E1316" s="144" t="str">
        <f>IF('[1]Hoja de pedidos'!$D1317&gt;0,'[1]Hoja de pedidos'!G1317,"")</f>
        <v>CX</v>
      </c>
      <c r="F1316" s="144" t="str">
        <f>IF('[1]Hoja de pedidos'!$D1317&gt;0,'[1]Hoja de pedidos'!H1317,"")</f>
        <v>LAMINACION</v>
      </c>
    </row>
    <row r="1317" spans="1:6" x14ac:dyDescent="0.25">
      <c r="A1317" s="144" t="str">
        <f>IF('[1]Hoja de pedidos'!$D1318&gt;0,'[1]Hoja de pedidos'!C1318,"")</f>
        <v>01-2934</v>
      </c>
      <c r="B1317" s="144" t="str">
        <f>IF('[1]Hoja de pedidos'!$D1318&gt;0,'[1]Hoja de pedidos'!D1318,"")</f>
        <v>TXCLRP029A001</v>
      </c>
      <c r="C1317" s="144" t="str">
        <f>IF('[1]Hoja de pedidos'!$D1318&gt;0,'[1]Hoja de pedidos'!E1318,"")</f>
        <v>CELOVEN, C.A.</v>
      </c>
      <c r="D1317" s="144" t="str">
        <f>IF('[1]Hoja de pedidos'!$D1318&gt;0,'[1]Hoja de pedidos'!F1318,"")</f>
        <v xml:space="preserve">DECOCEL IMPRESO SOLIDO ROJO PIGMENTADO </v>
      </c>
      <c r="E1317" s="144" t="str">
        <f>IF('[1]Hoja de pedidos'!$D1318&gt;0,'[1]Hoja de pedidos'!G1318,"")</f>
        <v>CX</v>
      </c>
      <c r="F1317" s="144" t="str">
        <f>IF('[1]Hoja de pedidos'!$D1318&gt;0,'[1]Hoja de pedidos'!H1318,"")</f>
        <v>LAMINACION</v>
      </c>
    </row>
    <row r="1318" spans="1:6" x14ac:dyDescent="0.25">
      <c r="A1318" s="144" t="str">
        <f>IF('[1]Hoja de pedidos'!$D1319&gt;0,'[1]Hoja de pedidos'!C1319,"")</f>
        <v>01-2931</v>
      </c>
      <c r="B1318" s="144" t="str">
        <f>IF('[1]Hoja de pedidos'!$D1319&gt;0,'[1]Hoja de pedidos'!D1319,"")</f>
        <v>TMCLAT089A001</v>
      </c>
      <c r="C1318" s="144" t="str">
        <f>IF('[1]Hoja de pedidos'!$D1319&gt;0,'[1]Hoja de pedidos'!E1319,"")</f>
        <v>CELOVEN, C.A.</v>
      </c>
      <c r="D1318" s="144" t="str">
        <f>IF('[1]Hoja de pedidos'!$D1319&gt;0,'[1]Hoja de pedidos'!F1319,"")</f>
        <v>LAMINACION IMPRESA DECOCEL SOLIDO AZUL P-300</v>
      </c>
      <c r="E1318" s="144" t="str">
        <f>IF('[1]Hoja de pedidos'!$D1319&gt;0,'[1]Hoja de pedidos'!G1319,"")</f>
        <v>MCL</v>
      </c>
      <c r="F1318" s="144" t="str">
        <f>IF('[1]Hoja de pedidos'!$D1319&gt;0,'[1]Hoja de pedidos'!H1319,"")</f>
        <v>LAMINACION</v>
      </c>
    </row>
    <row r="1319" spans="1:6" x14ac:dyDescent="0.25">
      <c r="A1319" s="144" t="str">
        <f>IF('[1]Hoja de pedidos'!$D1320&gt;0,'[1]Hoja de pedidos'!C1320,"")</f>
        <v>01-2932</v>
      </c>
      <c r="B1319" s="144" t="str">
        <f>IF('[1]Hoja de pedidos'!$D1320&gt;0,'[1]Hoja de pedidos'!D1320,"")</f>
        <v>TMCLRP089A001</v>
      </c>
      <c r="C1319" s="144" t="str">
        <f>IF('[1]Hoja de pedidos'!$D1320&gt;0,'[1]Hoja de pedidos'!E1320,"")</f>
        <v>CELOVEN, C.A.</v>
      </c>
      <c r="D1319" s="144" t="str">
        <f>IF('[1]Hoja de pedidos'!$D1320&gt;0,'[1]Hoja de pedidos'!F1320,"")</f>
        <v>LAMINACION IMPRESA DECOCEL SOLIDO ROJO PIGMENTADO</v>
      </c>
      <c r="E1319" s="144" t="str">
        <f>IF('[1]Hoja de pedidos'!$D1320&gt;0,'[1]Hoja de pedidos'!G1320,"")</f>
        <v>MCL</v>
      </c>
      <c r="F1319" s="144" t="str">
        <f>IF('[1]Hoja de pedidos'!$D1320&gt;0,'[1]Hoja de pedidos'!H1320,"")</f>
        <v>LAMINACION</v>
      </c>
    </row>
    <row r="1320" spans="1:6" x14ac:dyDescent="0.25">
      <c r="A1320" s="144" t="str">
        <f>IF('[1]Hoja de pedidos'!$D1321&gt;0,'[1]Hoja de pedidos'!C1321,"")</f>
        <v>01-2902</v>
      </c>
      <c r="B1320" s="144" t="str">
        <f>IF('[1]Hoja de pedidos'!$D1321&gt;0,'[1]Hoja de pedidos'!D1321,"")</f>
        <v>TMDPAC064A001</v>
      </c>
      <c r="C1320" s="144" t="str">
        <f>IF('[1]Hoja de pedidos'!$D1321&gt;0,'[1]Hoja de pedidos'!E1321,"")</f>
        <v>DISPEVE, C.A</v>
      </c>
      <c r="D1320" s="144" t="str">
        <f>IF('[1]Hoja de pedidos'!$D1321&gt;0,'[1]Hoja de pedidos'!F1321,"")</f>
        <v xml:space="preserve">POLYPOUCH IMPRESO ANTIGRASO CUADROS </v>
      </c>
      <c r="E1320" s="144" t="str">
        <f>IF('[1]Hoja de pedidos'!$D1321&gt;0,'[1]Hoja de pedidos'!G1321,"")</f>
        <v>MCL</v>
      </c>
      <c r="F1320" s="144" t="str">
        <f>IF('[1]Hoja de pedidos'!$D1321&gt;0,'[1]Hoja de pedidos'!H1321,"")</f>
        <v>CORTE</v>
      </c>
    </row>
    <row r="1321" spans="1:6" x14ac:dyDescent="0.25">
      <c r="A1321" s="144" t="str">
        <f>IF('[1]Hoja de pedidos'!$D1322&gt;0,'[1]Hoja de pedidos'!C1322,"")</f>
        <v>01-2898</v>
      </c>
      <c r="B1321" s="144" t="str">
        <f>IF('[1]Hoja de pedidos'!$D1322&gt;0,'[1]Hoja de pedidos'!D1322,"")</f>
        <v>TMDPAC064A001</v>
      </c>
      <c r="C1321" s="144" t="str">
        <f>IF('[1]Hoja de pedidos'!$D1322&gt;0,'[1]Hoja de pedidos'!E1322,"")</f>
        <v>DISPEVE, C.A</v>
      </c>
      <c r="D1321" s="144" t="str">
        <f>IF('[1]Hoja de pedidos'!$D1322&gt;0,'[1]Hoja de pedidos'!F1322,"")</f>
        <v xml:space="preserve">POLYPOUCH IMPRESO ANTIGRASO CUADROS </v>
      </c>
      <c r="E1321" s="144" t="str">
        <f>IF('[1]Hoja de pedidos'!$D1322&gt;0,'[1]Hoja de pedidos'!G1322,"")</f>
        <v>MCL</v>
      </c>
      <c r="F1321" s="144" t="str">
        <f>IF('[1]Hoja de pedidos'!$D1322&gt;0,'[1]Hoja de pedidos'!H1322,"")</f>
        <v>CORTE</v>
      </c>
    </row>
    <row r="1322" spans="1:6" x14ac:dyDescent="0.25">
      <c r="A1322" s="144" t="str">
        <f>IF('[1]Hoja de pedidos'!$D1323&gt;0,'[1]Hoja de pedidos'!C1323,"")</f>
        <v>01-2906</v>
      </c>
      <c r="B1322" s="144" t="str">
        <f>IF('[1]Hoja de pedidos'!$D1323&gt;0,'[1]Hoja de pedidos'!D1323,"")</f>
        <v>TMDPAR064A001</v>
      </c>
      <c r="C1322" s="144" t="str">
        <f>IF('[1]Hoja de pedidos'!$D1323&gt;0,'[1]Hoja de pedidos'!E1323,"")</f>
        <v>DISPEVE, C.A</v>
      </c>
      <c r="D1322" s="144" t="str">
        <f>IF('[1]Hoja de pedidos'!$D1323&gt;0,'[1]Hoja de pedidos'!F1323,"")</f>
        <v xml:space="preserve">POLYPOUCH IMPRESO ANTIGRASO CUADROS </v>
      </c>
      <c r="E1322" s="144" t="str">
        <f>IF('[1]Hoja de pedidos'!$D1323&gt;0,'[1]Hoja de pedidos'!G1323,"")</f>
        <v>MCL</v>
      </c>
      <c r="F1322" s="144" t="str">
        <f>IF('[1]Hoja de pedidos'!$D1323&gt;0,'[1]Hoja de pedidos'!H1323,"")</f>
        <v>CORTE</v>
      </c>
    </row>
    <row r="1323" spans="1:6" x14ac:dyDescent="0.25">
      <c r="A1323" s="144" t="str">
        <f>IF('[1]Hoja de pedidos'!$D1324&gt;0,'[1]Hoja de pedidos'!C1324,"")</f>
        <v>01-2930</v>
      </c>
      <c r="B1323" s="144" t="str">
        <f>IF('[1]Hoja de pedidos'!$D1324&gt;0,'[1]Hoja de pedidos'!D1324,"")</f>
        <v>TMCLPD073A001</v>
      </c>
      <c r="C1323" s="144" t="str">
        <f>IF('[1]Hoja de pedidos'!$D1324&gt;0,'[1]Hoja de pedidos'!E1324,"")</f>
        <v>CELOVEN, C.A.</v>
      </c>
      <c r="D1323" s="144" t="str">
        <f>IF('[1]Hoja de pedidos'!$D1324&gt;0,'[1]Hoja de pedidos'!F1324,"")</f>
        <v>POLYPOUCH SILICONADO DECOCEL 73 g</v>
      </c>
      <c r="E1323" s="144" t="str">
        <f>IF('[1]Hoja de pedidos'!$D1324&gt;0,'[1]Hoja de pedidos'!G1324,"")</f>
        <v>MCL</v>
      </c>
      <c r="F1323" s="144" t="str">
        <f>IF('[1]Hoja de pedidos'!$D1324&gt;0,'[1]Hoja de pedidos'!H1324,"")</f>
        <v>LAMINACION</v>
      </c>
    </row>
    <row r="1324" spans="1:6" x14ac:dyDescent="0.25">
      <c r="A1324" s="144" t="str">
        <f>IF('[1]Hoja de pedidos'!$D1325&gt;0,'[1]Hoja de pedidos'!C1325,"")</f>
        <v>01-2932</v>
      </c>
      <c r="B1324" s="144" t="str">
        <f>IF('[1]Hoja de pedidos'!$D1325&gt;0,'[1]Hoja de pedidos'!D1325,"")</f>
        <v>TMCLRP089A001</v>
      </c>
      <c r="C1324" s="144" t="str">
        <f>IF('[1]Hoja de pedidos'!$D1325&gt;0,'[1]Hoja de pedidos'!E1325,"")</f>
        <v>CELOVEN, C.A.</v>
      </c>
      <c r="D1324" s="144" t="str">
        <f>IF('[1]Hoja de pedidos'!$D1325&gt;0,'[1]Hoja de pedidos'!F1325,"")</f>
        <v>LAMINACION IMPRESA DECOCEL SOLIDO ROJO PIGMENTADO</v>
      </c>
      <c r="E1324" s="144" t="str">
        <f>IF('[1]Hoja de pedidos'!$D1325&gt;0,'[1]Hoja de pedidos'!G1325,"")</f>
        <v>MCL</v>
      </c>
      <c r="F1324" s="144" t="str">
        <f>IF('[1]Hoja de pedidos'!$D1325&gt;0,'[1]Hoja de pedidos'!H1325,"")</f>
        <v>LAMINACION</v>
      </c>
    </row>
    <row r="1325" spans="1:6" x14ac:dyDescent="0.25">
      <c r="A1325" s="144" t="str">
        <f>IF('[1]Hoja de pedidos'!$D1326&gt;0,'[1]Hoja de pedidos'!C1326,"")</f>
        <v>01-2942</v>
      </c>
      <c r="B1325" s="144" t="str">
        <f>IF('[1]Hoja de pedidos'!$D1326&gt;0,'[1]Hoja de pedidos'!D1326,"")</f>
        <v xml:space="preserve">TMMLCC061A002 </v>
      </c>
      <c r="C1325" s="144" t="str">
        <f>IF('[1]Hoja de pedidos'!$D1326&gt;0,'[1]Hoja de pedidos'!E1326,"")</f>
        <v>MONTALAR DE VENEZUELA, S.A.</v>
      </c>
      <c r="D1325" s="144" t="str">
        <f>IF('[1]Hoja de pedidos'!$D1326&gt;0,'[1]Hoja de pedidos'!F1326,"")</f>
        <v>POLYPOUCH IMPRESO STICK MONTALBÁN “0” CALORIAS 1g</v>
      </c>
      <c r="E1325" s="144" t="str">
        <f>IF('[1]Hoja de pedidos'!$D1326&gt;0,'[1]Hoja de pedidos'!G1326,"")</f>
        <v>MCL</v>
      </c>
      <c r="F1325" s="144" t="str">
        <f>IF('[1]Hoja de pedidos'!$D1326&gt;0,'[1]Hoja de pedidos'!H1326,"")</f>
        <v>LAMINACION</v>
      </c>
    </row>
    <row r="1326" spans="1:6" x14ac:dyDescent="0.25">
      <c r="A1326" s="144" t="str">
        <f>IF('[1]Hoja de pedidos'!$D1327&gt;0,'[1]Hoja de pedidos'!C1327,"")</f>
        <v>32-006254</v>
      </c>
      <c r="B1326" s="144" t="str">
        <f>IF('[1]Hoja de pedidos'!$D1327&gt;0,'[1]Hoja de pedidos'!D1327,"")</f>
        <v>TXTFCA050A001</v>
      </c>
      <c r="C1326" s="144" t="str">
        <f>IF('[1]Hoja de pedidos'!$D1327&gt;0,'[1]Hoja de pedidos'!E1327,"")</f>
        <v>INVERSIONES TORREFACCION DEL CAFÉ, C.A</v>
      </c>
      <c r="D1326" s="144" t="str">
        <f>IF('[1]Hoja de pedidos'!$D1327&gt;0,'[1]Hoja de pedidos'!F1327,"")</f>
        <v>LAMINACION IMPRESA CAFÉ AMANECER MOLIDO GOURMET 200g</v>
      </c>
      <c r="E1326" s="144" t="str">
        <f>IF('[1]Hoja de pedidos'!$D1327&gt;0,'[1]Hoja de pedidos'!G1327,"")</f>
        <v>CX</v>
      </c>
      <c r="F1326" s="144" t="str">
        <f>IF('[1]Hoja de pedidos'!$D1327&gt;0,'[1]Hoja de pedidos'!H1327,"")</f>
        <v>LAMINACION</v>
      </c>
    </row>
    <row r="1327" spans="1:6" x14ac:dyDescent="0.25">
      <c r="A1327" s="144" t="str">
        <f>IF('[1]Hoja de pedidos'!$D1328&gt;0,'[1]Hoja de pedidos'!C1328,"")</f>
        <v>32-006251</v>
      </c>
      <c r="B1327" s="144" t="str">
        <f>IF('[1]Hoja de pedidos'!$D1328&gt;0,'[1]Hoja de pedidos'!D1328,"")</f>
        <v>TMARMZ044C001</v>
      </c>
      <c r="C1327" s="144" t="str">
        <f>IF('[1]Hoja de pedidos'!$D1328&gt;0,'[1]Hoja de pedidos'!E1328,"")</f>
        <v>ALFONZO RIVAS &amp; CIA, C.A.</v>
      </c>
      <c r="D1327" s="144" t="str">
        <f>IF('[1]Hoja de pedidos'!$D1328&gt;0,'[1]Hoja de pedidos'!F1328,"")</f>
        <v>LAMINACION IMPRESA MAIZINA 800g</v>
      </c>
      <c r="E1327" s="144" t="str">
        <f>IF('[1]Hoja de pedidos'!$D1328&gt;0,'[1]Hoja de pedidos'!G1328,"")</f>
        <v>MCL</v>
      </c>
      <c r="F1327" s="144" t="str">
        <f>IF('[1]Hoja de pedidos'!$D1328&gt;0,'[1]Hoja de pedidos'!H1328,"")</f>
        <v>LAMINACION</v>
      </c>
    </row>
    <row r="1328" spans="1:6" x14ac:dyDescent="0.25">
      <c r="A1328" s="144" t="str">
        <f>IF('[1]Hoja de pedidos'!$D1329&gt;0,'[1]Hoja de pedidos'!C1329,"")</f>
        <v>32-006248</v>
      </c>
      <c r="B1328" s="144" t="str">
        <f>IF('[1]Hoja de pedidos'!$D1329&gt;0,'[1]Hoja de pedidos'!D1329,"")</f>
        <v>TMARMZ044A001</v>
      </c>
      <c r="C1328" s="144" t="str">
        <f>IF('[1]Hoja de pedidos'!$D1329&gt;0,'[1]Hoja de pedidos'!E1329,"")</f>
        <v>ALFONZO RIVAS &amp; CIA, C.A.</v>
      </c>
      <c r="D1328" s="144" t="str">
        <f>IF('[1]Hoja de pedidos'!$D1329&gt;0,'[1]Hoja de pedidos'!F1329,"")</f>
        <v>LAMINACION IMPRESA MAIZINA 90 g</v>
      </c>
      <c r="E1328" s="144" t="str">
        <f>IF('[1]Hoja de pedidos'!$D1329&gt;0,'[1]Hoja de pedidos'!G1329,"")</f>
        <v>MCL</v>
      </c>
      <c r="F1328" s="144" t="str">
        <f>IF('[1]Hoja de pedidos'!$D1329&gt;0,'[1]Hoja de pedidos'!H1329,"")</f>
        <v>LAMINACION</v>
      </c>
    </row>
    <row r="1329" spans="1:6" x14ac:dyDescent="0.25">
      <c r="A1329" s="144" t="str">
        <f>IF('[1]Hoja de pedidos'!$D1330&gt;0,'[1]Hoja de pedidos'!C1330,"")</f>
        <v>32-006246</v>
      </c>
      <c r="B1329" s="144" t="str">
        <f>IF('[1]Hoja de pedidos'!$D1330&gt;0,'[1]Hoja de pedidos'!D1330,"")</f>
        <v>TMARMZ044B001</v>
      </c>
      <c r="C1329" s="144" t="str">
        <f>IF('[1]Hoja de pedidos'!$D1330&gt;0,'[1]Hoja de pedidos'!E1330,"")</f>
        <v>ALFONZO RIVAS &amp; CIA, C.A.</v>
      </c>
      <c r="D1329" s="144" t="str">
        <f>IF('[1]Hoja de pedidos'!$D1330&gt;0,'[1]Hoja de pedidos'!F1330,"")</f>
        <v>LAMINACION IMPRESA MAIZINA 400g</v>
      </c>
      <c r="E1329" s="144" t="str">
        <f>IF('[1]Hoja de pedidos'!$D1330&gt;0,'[1]Hoja de pedidos'!G1330,"")</f>
        <v>MCL</v>
      </c>
      <c r="F1329" s="144" t="str">
        <f>IF('[1]Hoja de pedidos'!$D1330&gt;0,'[1]Hoja de pedidos'!H1330,"")</f>
        <v>LAMINACION</v>
      </c>
    </row>
    <row r="1330" spans="1:6" x14ac:dyDescent="0.25">
      <c r="A1330" s="144" t="str">
        <f>IF('[1]Hoja de pedidos'!$D1331&gt;0,'[1]Hoja de pedidos'!C1331,"")</f>
        <v>01-2896</v>
      </c>
      <c r="B1330" s="144" t="str">
        <f>IF('[1]Hoja de pedidos'!$D1331&gt;0,'[1]Hoja de pedidos'!D1331,"")</f>
        <v>TMTTGP207A002</v>
      </c>
      <c r="C1330" s="144" t="str">
        <f>IF('[1]Hoja de pedidos'!$D1331&gt;0,'[1]Hoja de pedidos'!E1331,"")</f>
        <v xml:space="preserve">INDUSTRIAS DE TAPAS TAIME, C.A </v>
      </c>
      <c r="D1330" s="144" t="str">
        <f>IF('[1]Hoja de pedidos'!$D1331&gt;0,'[1]Hoja de pedidos'!F1331,"")</f>
        <v>LINER MTP IMPRESO GARANTIA DE PUREZA</v>
      </c>
      <c r="E1330" s="144" t="str">
        <f>IF('[1]Hoja de pedidos'!$D1331&gt;0,'[1]Hoja de pedidos'!G1331,"")</f>
        <v>MCL</v>
      </c>
      <c r="F1330" s="144" t="str">
        <f>IF('[1]Hoja de pedidos'!$D1331&gt;0,'[1]Hoja de pedidos'!H1331,"")</f>
        <v>CORTE</v>
      </c>
    </row>
    <row r="1331" spans="1:6" x14ac:dyDescent="0.25">
      <c r="A1331" s="144" t="str">
        <f>IF('[1]Hoja de pedidos'!$D1332&gt;0,'[1]Hoja de pedidos'!C1332,"")</f>
        <v>32-006255</v>
      </c>
      <c r="B1331" s="144" t="str">
        <f>IF('[1]Hoja de pedidos'!$D1332&gt;0,'[1]Hoja de pedidos'!D1332,"")</f>
        <v>TMMCGP207A001</v>
      </c>
      <c r="C1331" s="144" t="str">
        <f>IF('[1]Hoja de pedidos'!$D1332&gt;0,'[1]Hoja de pedidos'!E1332,"")</f>
        <v>MONDELEZ VZ,C.A</v>
      </c>
      <c r="D1331" s="144" t="str">
        <f>IF('[1]Hoja de pedidos'!$D1332&gt;0,'[1]Hoja de pedidos'!F1332,"")</f>
        <v>LINNER MTP  IMPRESO GARANTIA DE PUREZA</v>
      </c>
      <c r="E1331" s="144" t="str">
        <f>IF('[1]Hoja de pedidos'!$D1332&gt;0,'[1]Hoja de pedidos'!G1332,"")</f>
        <v>MCL</v>
      </c>
      <c r="F1331" s="144" t="str">
        <f>IF('[1]Hoja de pedidos'!$D1332&gt;0,'[1]Hoja de pedidos'!H1332,"")</f>
        <v>LAMINACION</v>
      </c>
    </row>
    <row r="1332" spans="1:6" x14ac:dyDescent="0.25">
      <c r="A1332" s="144" t="str">
        <f>IF('[1]Hoja de pedidos'!$D1333&gt;0,'[1]Hoja de pedidos'!C1333,"")</f>
        <v>01-2891</v>
      </c>
      <c r="B1332" s="144" t="str">
        <f>IF('[1]Hoja de pedidos'!$D1333&gt;0,'[1]Hoja de pedidos'!D1333,"")</f>
        <v xml:space="preserve">TXCPEM023A001  </v>
      </c>
      <c r="C1332" s="144" t="str">
        <f>IF('[1]Hoja de pedidos'!$D1333&gt;0,'[1]Hoja de pedidos'!E1333,"")</f>
        <v>CERVECERIA POLAR,C.A.</v>
      </c>
      <c r="D1332" s="144" t="str">
        <f>IF('[1]Hoja de pedidos'!$D1333&gt;0,'[1]Hoja de pedidos'!F1333,"")</f>
        <v>ETIQUETA IMPRESA MALTIN POLAR 1,5 L</v>
      </c>
      <c r="E1332" s="144" t="str">
        <f>IF('[1]Hoja de pedidos'!$D1333&gt;0,'[1]Hoja de pedidos'!G1333,"")</f>
        <v>CX</v>
      </c>
      <c r="F1332" s="144" t="str">
        <f>IF('[1]Hoja de pedidos'!$D1333&gt;0,'[1]Hoja de pedidos'!H1333,"")</f>
        <v>CORTE</v>
      </c>
    </row>
    <row r="1333" spans="1:6" x14ac:dyDescent="0.25">
      <c r="A1333" s="144" t="str">
        <f>IF('[1]Hoja de pedidos'!$D1334&gt;0,'[1]Hoja de pedidos'!C1334,"")</f>
        <v>000F</v>
      </c>
      <c r="B1333" s="144" t="str">
        <f>IF('[1]Hoja de pedidos'!$D1334&gt;0,'[1]Hoja de pedidos'!D1334,"")</f>
        <v>000F</v>
      </c>
      <c r="C1333" s="144" t="str">
        <f>IF('[1]Hoja de pedidos'!$D1334&gt;0,'[1]Hoja de pedidos'!E1334,"")</f>
        <v xml:space="preserve">FALTA DE PEDIDOS /  INSUMOS </v>
      </c>
      <c r="D1333" s="144" t="str">
        <f>IF('[1]Hoja de pedidos'!$D1334&gt;0,'[1]Hoja de pedidos'!F1334,"")</f>
        <v xml:space="preserve">FALTA DE PEDIDOS /  INSUMOS </v>
      </c>
      <c r="E1333" s="144" t="str">
        <f>IF('[1]Hoja de pedidos'!$D1334&gt;0,'[1]Hoja de pedidos'!G1334,"")</f>
        <v>MCL</v>
      </c>
      <c r="F1333" s="144" t="str">
        <f>IF('[1]Hoja de pedidos'!$D1334&gt;0,'[1]Hoja de pedidos'!H1334,"")</f>
        <v>TODAS</v>
      </c>
    </row>
    <row r="1334" spans="1:6" x14ac:dyDescent="0.25">
      <c r="A1334" s="144" t="str">
        <f>IF('[1]Hoja de pedidos'!$D1335&gt;0,'[1]Hoja de pedidos'!C1335,"")</f>
        <v>01-2943</v>
      </c>
      <c r="B1334" s="144" t="str">
        <f>IF('[1]Hoja de pedidos'!$D1335&gt;0,'[1]Hoja de pedidos'!D1335,"")</f>
        <v>TXPARO040B001</v>
      </c>
      <c r="C1334" s="144" t="str">
        <f>IF('[1]Hoja de pedidos'!$D1335&gt;0,'[1]Hoja de pedidos'!E1335,"")</f>
        <v>PEPSICO ALIMENTOS, S.C.A.</v>
      </c>
      <c r="D1334" s="144" t="str">
        <f>IF('[1]Hoja de pedidos'!$D1335&gt;0,'[1]Hoja de pedidos'!F1335,"")</f>
        <v>LAMINACIÓN IMPRESA RUFFLES ORIGINAL 36g</v>
      </c>
      <c r="E1334" s="144" t="str">
        <f>IF('[1]Hoja de pedidos'!$D1335&gt;0,'[1]Hoja de pedidos'!G1335,"")</f>
        <v>CX</v>
      </c>
      <c r="F1334" s="144" t="str">
        <f>IF('[1]Hoja de pedidos'!$D1335&gt;0,'[1]Hoja de pedidos'!H1335,"")</f>
        <v>LAMINACION</v>
      </c>
    </row>
    <row r="1335" spans="1:6" x14ac:dyDescent="0.25">
      <c r="A1335" s="144" t="str">
        <f>IF('[1]Hoja de pedidos'!$D1336&gt;0,'[1]Hoja de pedidos'!C1336,"")</f>
        <v>32-006256</v>
      </c>
      <c r="B1335" s="144" t="str">
        <f>IF('[1]Hoja de pedidos'!$D1336&gt;0,'[1]Hoja de pedidos'!D1336,"")</f>
        <v>TXTFCA050A001</v>
      </c>
      <c r="C1335" s="144" t="str">
        <f>IF('[1]Hoja de pedidos'!$D1336&gt;0,'[1]Hoja de pedidos'!E1336,"")</f>
        <v>INVERSIONES TORREFACCION DEL CAFÉ, C.A</v>
      </c>
      <c r="D1335" s="144" t="str">
        <f>IF('[1]Hoja de pedidos'!$D1336&gt;0,'[1]Hoja de pedidos'!F1336,"")</f>
        <v>LAMINACION IMPRESA CAFÉ AMANECER MOLIDO GOURMET 200g</v>
      </c>
      <c r="E1335" s="144" t="str">
        <f>IF('[1]Hoja de pedidos'!$D1336&gt;0,'[1]Hoja de pedidos'!G1336,"")</f>
        <v>CX</v>
      </c>
      <c r="F1335" s="144" t="str">
        <f>IF('[1]Hoja de pedidos'!$D1336&gt;0,'[1]Hoja de pedidos'!H1336,"")</f>
        <v>LAMINACION</v>
      </c>
    </row>
    <row r="1336" spans="1:6" x14ac:dyDescent="0.25">
      <c r="A1336" s="144" t="str">
        <f>IF('[1]Hoja de pedidos'!$D1337&gt;0,'[1]Hoja de pedidos'!C1337,"")</f>
        <v>32-006257</v>
      </c>
      <c r="B1336" s="144" t="str">
        <f>IF('[1]Hoja de pedidos'!$D1337&gt;0,'[1]Hoja de pedidos'!D1337,"")</f>
        <v>TXTFDN050A001</v>
      </c>
      <c r="C1336" s="144" t="str">
        <f>IF('[1]Hoja de pedidos'!$D1337&gt;0,'[1]Hoja de pedidos'!E1337,"")</f>
        <v>INVERSIONES TORREFACCION DEL CAFÉ, C.A</v>
      </c>
      <c r="D1336" s="144" t="str">
        <f>IF('[1]Hoja de pedidos'!$D1337&gt;0,'[1]Hoja de pedidos'!F1337,"")</f>
        <v>LAMINACION IMPRESA CAFÉ DELLA NONNA MOLIDO GOURMET 200 g.</v>
      </c>
      <c r="E1336" s="144" t="str">
        <f>IF('[1]Hoja de pedidos'!$D1337&gt;0,'[1]Hoja de pedidos'!G1337,"")</f>
        <v>CX</v>
      </c>
      <c r="F1336" s="144" t="str">
        <f>IF('[1]Hoja de pedidos'!$D1337&gt;0,'[1]Hoja de pedidos'!H1337,"")</f>
        <v>LAMINACION</v>
      </c>
    </row>
    <row r="1337" spans="1:6" x14ac:dyDescent="0.25">
      <c r="A1337" s="144" t="str">
        <f>IF('[1]Hoja de pedidos'!$D1338&gt;0,'[1]Hoja de pedidos'!C1338,"")</f>
        <v>01-2944</v>
      </c>
      <c r="B1337" s="144" t="str">
        <f>IF('[1]Hoja de pedidos'!$D1338&gt;0,'[1]Hoja de pedidos'!D1338,"")</f>
        <v>TXPATR040A001</v>
      </c>
      <c r="C1337" s="144" t="str">
        <f>IF('[1]Hoja de pedidos'!$D1338&gt;0,'[1]Hoja de pedidos'!E1338,"")</f>
        <v>PEPSICO ALIMENTOS, S.C.A.</v>
      </c>
      <c r="D1337" s="144" t="str">
        <f>IF('[1]Hoja de pedidos'!$D1338&gt;0,'[1]Hoja de pedidos'!F1338,"")</f>
        <v>LAMINACION IMPRESA DE TODITO RESUELTO 130g</v>
      </c>
      <c r="E1337" s="144" t="str">
        <f>IF('[1]Hoja de pedidos'!$D1338&gt;0,'[1]Hoja de pedidos'!G1338,"")</f>
        <v>CX</v>
      </c>
      <c r="F1337" s="144" t="str">
        <f>IF('[1]Hoja de pedidos'!$D1338&gt;0,'[1]Hoja de pedidos'!H1338,"")</f>
        <v>LAMINACION</v>
      </c>
    </row>
    <row r="1338" spans="1:6" x14ac:dyDescent="0.25">
      <c r="A1338" s="144" t="str">
        <f>IF('[1]Hoja de pedidos'!$D1339&gt;0,'[1]Hoja de pedidos'!C1339,"")</f>
        <v>01-2945</v>
      </c>
      <c r="B1338" s="144" t="str">
        <f>IF('[1]Hoja de pedidos'!$D1339&gt;0,'[1]Hoja de pedidos'!D1339,"")</f>
        <v>TXPATR040B001</v>
      </c>
      <c r="C1338" s="144" t="str">
        <f>IF('[1]Hoja de pedidos'!$D1339&gt;0,'[1]Hoja de pedidos'!E1339,"")</f>
        <v>PEPSICO ALIMENTOS, S.C.A.</v>
      </c>
      <c r="D1338" s="144" t="str">
        <f>IF('[1]Hoja de pedidos'!$D1339&gt;0,'[1]Hoja de pedidos'!F1339,"")</f>
        <v>LAMINACION IMPRESA DE TODITO RESUELTO 45g</v>
      </c>
      <c r="E1338" s="144" t="str">
        <f>IF('[1]Hoja de pedidos'!$D1339&gt;0,'[1]Hoja de pedidos'!G1339,"")</f>
        <v>CX</v>
      </c>
      <c r="F1338" s="144" t="str">
        <f>IF('[1]Hoja de pedidos'!$D1339&gt;0,'[1]Hoja de pedidos'!H1339,"")</f>
        <v>LAMINACION</v>
      </c>
    </row>
    <row r="1339" spans="1:6" x14ac:dyDescent="0.25">
      <c r="A1339" s="144" t="str">
        <f>IF('[1]Hoja de pedidos'!$D1340&gt;0,'[1]Hoja de pedidos'!C1340,"")</f>
        <v>01-2701</v>
      </c>
      <c r="B1339" s="144" t="str">
        <f>IF('[1]Hoja de pedidos'!$D1340&gt;0,'[1]Hoja de pedidos'!D1340,"")</f>
        <v>TMAPMD112A001</v>
      </c>
      <c r="C1339" s="144" t="str">
        <f>IF('[1]Hoja de pedidos'!$D1340&gt;0,'[1]Hoja de pedidos'!E1340,"")</f>
        <v>ALIMENTOS POLAR COMERCIAL, C.A.</v>
      </c>
      <c r="D1339" s="144" t="str">
        <f>IF('[1]Hoja de pedidos'!$D1340&gt;0,'[1]Hoja de pedidos'!F1340,"")</f>
        <v>ETIQUETA MI GURT DURAZNO 125g</v>
      </c>
      <c r="E1339" s="144" t="str">
        <f>IF('[1]Hoja de pedidos'!$D1340&gt;0,'[1]Hoja de pedidos'!G1340,"")</f>
        <v>MCL</v>
      </c>
      <c r="F1339" s="144" t="str">
        <f>IF('[1]Hoja de pedidos'!$D1340&gt;0,'[1]Hoja de pedidos'!H1340,"")</f>
        <v>LAMINACION</v>
      </c>
    </row>
    <row r="1340" spans="1:6" x14ac:dyDescent="0.25">
      <c r="A1340" s="144" t="str">
        <f>IF('[1]Hoja de pedidos'!$D1341&gt;0,'[1]Hoja de pedidos'!C1341,"")</f>
        <v>01-2948</v>
      </c>
      <c r="B1340" s="144" t="str">
        <f>IF('[1]Hoja de pedidos'!$D1341&gt;0,'[1]Hoja de pedidos'!D1341,"")</f>
        <v>TXPACT040B002</v>
      </c>
      <c r="C1340" s="144" t="str">
        <f>IF('[1]Hoja de pedidos'!$D1341&gt;0,'[1]Hoja de pedidos'!E1341,"")</f>
        <v>PEPSICO ALIMENTOS, S.C.A.</v>
      </c>
      <c r="D1340" s="144" t="str">
        <f>IF('[1]Hoja de pedidos'!$D1341&gt;0,'[1]Hoja de pedidos'!F1341,"")</f>
        <v>LAMINACION IMPRESA CHEESE TRIS 54g</v>
      </c>
      <c r="E1340" s="144" t="str">
        <f>IF('[1]Hoja de pedidos'!$D1341&gt;0,'[1]Hoja de pedidos'!G1341,"")</f>
        <v>CX</v>
      </c>
      <c r="F1340" s="144" t="str">
        <f>IF('[1]Hoja de pedidos'!$D1341&gt;0,'[1]Hoja de pedidos'!H1341,"")</f>
        <v>LAMINACION</v>
      </c>
    </row>
    <row r="1341" spans="1:6" x14ac:dyDescent="0.25">
      <c r="A1341" s="144" t="str">
        <f>IF('[1]Hoja de pedidos'!$D1342&gt;0,'[1]Hoja de pedidos'!C1342,"")</f>
        <v>01-2953</v>
      </c>
      <c r="B1341" s="144" t="str">
        <f>IF('[1]Hoja de pedidos'!$D1342&gt;0,'[1]Hoja de pedidos'!D1342,"")</f>
        <v>TXPAPJ040C001</v>
      </c>
      <c r="C1341" s="144" t="str">
        <f>IF('[1]Hoja de pedidos'!$D1342&gt;0,'[1]Hoja de pedidos'!E1342,"")</f>
        <v>PEPSICO ALIMENTOS, S.C.A.</v>
      </c>
      <c r="D1341" s="144" t="str">
        <f>IF('[1]Hoja de pedidos'!$D1342&gt;0,'[1]Hoja de pedidos'!F1342,"")</f>
        <v>LAMINACION IMPRESA PEPITO JUMBO 65g</v>
      </c>
      <c r="E1341" s="144" t="str">
        <f>IF('[1]Hoja de pedidos'!$D1342&gt;0,'[1]Hoja de pedidos'!G1342,"")</f>
        <v>CX</v>
      </c>
      <c r="F1341" s="144" t="str">
        <f>IF('[1]Hoja de pedidos'!$D1342&gt;0,'[1]Hoja de pedidos'!H1342,"")</f>
        <v>LAMINACION</v>
      </c>
    </row>
    <row r="1342" spans="1:6" x14ac:dyDescent="0.25">
      <c r="A1342" s="144" t="str">
        <f>IF('[1]Hoja de pedidos'!$D1343&gt;0,'[1]Hoja de pedidos'!C1343,"")</f>
        <v>01-2949</v>
      </c>
      <c r="B1342" s="144" t="str">
        <f>IF('[1]Hoja de pedidos'!$D1343&gt;0,'[1]Hoja de pedidos'!D1343,"")</f>
        <v>TXPAPS040C001</v>
      </c>
      <c r="C1342" s="144" t="str">
        <f>IF('[1]Hoja de pedidos'!$D1343&gt;0,'[1]Hoja de pedidos'!E1343,"")</f>
        <v>PEPSICO ALIMENTOS, S.C.A.</v>
      </c>
      <c r="D1342" s="144" t="str">
        <f>IF('[1]Hoja de pedidos'!$D1343&gt;0,'[1]Hoja de pedidos'!F1343,"")</f>
        <v>LAMINACIÓN IMPRESA PEPITO ORIGINAL (SIN VITAMINA) 80g</v>
      </c>
      <c r="E1342" s="144" t="str">
        <f>IF('[1]Hoja de pedidos'!$D1343&gt;0,'[1]Hoja de pedidos'!G1343,"")</f>
        <v>CX</v>
      </c>
      <c r="F1342" s="144" t="str">
        <f>IF('[1]Hoja de pedidos'!$D1343&gt;0,'[1]Hoja de pedidos'!H1343,"")</f>
        <v>LAMINACION</v>
      </c>
    </row>
    <row r="1343" spans="1:6" x14ac:dyDescent="0.25">
      <c r="A1343" s="144" t="str">
        <f>IF('[1]Hoja de pedidos'!$D1344&gt;0,'[1]Hoja de pedidos'!C1344,"")</f>
        <v>01-2955</v>
      </c>
      <c r="B1343" s="144" t="str">
        <f>IF('[1]Hoja de pedidos'!$D1344&gt;0,'[1]Hoja de pedidos'!D1344,"")</f>
        <v>TMAYGP207A003</v>
      </c>
      <c r="C1343" s="144" t="str">
        <f>IF('[1]Hoja de pedidos'!$D1344&gt;0,'[1]Hoja de pedidos'!E1344,"")</f>
        <v>ANAYANSI,C.A.</v>
      </c>
      <c r="D1343" s="144" t="str">
        <f>IF('[1]Hoja de pedidos'!$D1344&gt;0,'[1]Hoja de pedidos'!F1344,"")</f>
        <v>LINER TERMOSELLABLE MTP  IMPRESO GARANTIA DE PUREZA</v>
      </c>
      <c r="E1343" s="144" t="str">
        <f>IF('[1]Hoja de pedidos'!$D1344&gt;0,'[1]Hoja de pedidos'!G1344,"")</f>
        <v>MCL</v>
      </c>
      <c r="F1343" s="144" t="str">
        <f>IF('[1]Hoja de pedidos'!$D1344&gt;0,'[1]Hoja de pedidos'!H1344,"")</f>
        <v>LAMINACION</v>
      </c>
    </row>
    <row r="1344" spans="1:6" x14ac:dyDescent="0.25">
      <c r="A1344" s="144" t="str">
        <f>IF('[1]Hoja de pedidos'!$D1345&gt;0,'[1]Hoja de pedidos'!C1345,"")</f>
        <v>01-2956</v>
      </c>
      <c r="B1344" s="144" t="str">
        <f>IF('[1]Hoja de pedidos'!$D1345&gt;0,'[1]Hoja de pedidos'!D1345,"")</f>
        <v>TMAYGP207A001</v>
      </c>
      <c r="C1344" s="144" t="str">
        <f>IF('[1]Hoja de pedidos'!$D1345&gt;0,'[1]Hoja de pedidos'!E1345,"")</f>
        <v>ANAYANSI,C.A.</v>
      </c>
      <c r="D1344" s="144" t="str">
        <f>IF('[1]Hoja de pedidos'!$D1345&gt;0,'[1]Hoja de pedidos'!F1345,"")</f>
        <v>LINER MTP IMPRESO GARANTIA DE PUREZA</v>
      </c>
      <c r="E1344" s="144" t="str">
        <f>IF('[1]Hoja de pedidos'!$D1345&gt;0,'[1]Hoja de pedidos'!G1345,"")</f>
        <v>MCL</v>
      </c>
      <c r="F1344" s="144" t="str">
        <f>IF('[1]Hoja de pedidos'!$D1345&gt;0,'[1]Hoja de pedidos'!H1345,"")</f>
        <v>LAMINACION</v>
      </c>
    </row>
    <row r="1345" spans="1:6" x14ac:dyDescent="0.25">
      <c r="A1345" s="144" t="str">
        <f>IF('[1]Hoja de pedidos'!$D1346&gt;0,'[1]Hoja de pedidos'!C1346,"")</f>
        <v>01-2957</v>
      </c>
      <c r="B1345" s="144" t="str">
        <f>IF('[1]Hoja de pedidos'!$D1346&gt;0,'[1]Hoja de pedidos'!D1346,"")</f>
        <v xml:space="preserve">TMAYGP207A002 </v>
      </c>
      <c r="C1345" s="144" t="str">
        <f>IF('[1]Hoja de pedidos'!$D1346&gt;0,'[1]Hoja de pedidos'!E1346,"")</f>
        <v>ANAYANSI,C.A.</v>
      </c>
      <c r="D1345" s="144" t="str">
        <f>IF('[1]Hoja de pedidos'!$D1346&gt;0,'[1]Hoja de pedidos'!F1346,"")</f>
        <v>LINER TERMOSELLABLE MTP  IMPRESO GARANTIA DE PUREZA</v>
      </c>
      <c r="E1345" s="144" t="str">
        <f>IF('[1]Hoja de pedidos'!$D1346&gt;0,'[1]Hoja de pedidos'!G1346,"")</f>
        <v>MCL</v>
      </c>
      <c r="F1345" s="144" t="str">
        <f>IF('[1]Hoja de pedidos'!$D1346&gt;0,'[1]Hoja de pedidos'!H1346,"")</f>
        <v>CORTE</v>
      </c>
    </row>
    <row r="1346" spans="1:6" x14ac:dyDescent="0.25">
      <c r="A1346" s="144" t="str">
        <f>IF('[1]Hoja de pedidos'!$D1347&gt;0,'[1]Hoja de pedidos'!C1347,"")</f>
        <v>01-2946</v>
      </c>
      <c r="B1346" s="144" t="str">
        <f>IF('[1]Hoja de pedidos'!$D1347&gt;0,'[1]Hoja de pedidos'!D1347,"")</f>
        <v>TMAPAL1190010</v>
      </c>
      <c r="C1346" s="144" t="str">
        <f>IF('[1]Hoja de pedidos'!$D1347&gt;0,'[1]Hoja de pedidos'!E1347,"")</f>
        <v>ALIMENTOS POLAR COMERCIAL, C.A.</v>
      </c>
      <c r="D1346" s="144" t="str">
        <f>IF('[1]Hoja de pedidos'!$D1347&gt;0,'[1]Hoja de pedidos'!F1347,"")</f>
        <v>ALUMINIO LAMINADO SIN IMPRESIÓN</v>
      </c>
      <c r="E1346" s="144" t="str">
        <f>IF('[1]Hoja de pedidos'!$D1347&gt;0,'[1]Hoja de pedidos'!G1347,"")</f>
        <v>MCL</v>
      </c>
      <c r="F1346" s="144" t="str">
        <f>IF('[1]Hoja de pedidos'!$D1347&gt;0,'[1]Hoja de pedidos'!H1347,"")</f>
        <v>LAMINACION</v>
      </c>
    </row>
    <row r="1347" spans="1:6" x14ac:dyDescent="0.25">
      <c r="A1347" s="144" t="str">
        <f>IF('[1]Hoja de pedidos'!$D1348&gt;0,'[1]Hoja de pedidos'!C1348,"")</f>
        <v>32-006260</v>
      </c>
      <c r="B1347" s="144" t="str">
        <f>IF('[1]Hoja de pedidos'!$D1348&gt;0,'[1]Hoja de pedidos'!D1348,"")</f>
        <v>TXABCA065A002</v>
      </c>
      <c r="C1347" s="144" t="str">
        <f>IF('[1]Hoja de pedidos'!$D1348&gt;0,'[1]Hoja de pedidos'!E1348,"")</f>
        <v>ALIMENTOS BOTALON, C.A.</v>
      </c>
      <c r="D1347" s="144" t="str">
        <f>IF('[1]Hoja de pedidos'!$D1348&gt;0,'[1]Hoja de pedidos'!F1348,"")</f>
        <v xml:space="preserve"> LAMINACION IMPRESA CAFÉ MOLIDO GOURMET  ARAUCA 200 g</v>
      </c>
      <c r="E1347" s="144" t="str">
        <f>IF('[1]Hoja de pedidos'!$D1348&gt;0,'[1]Hoja de pedidos'!G1348,"")</f>
        <v>CX</v>
      </c>
      <c r="F1347" s="144" t="str">
        <f>IF('[1]Hoja de pedidos'!$D1348&gt;0,'[1]Hoja de pedidos'!H1348,"")</f>
        <v>LAMINACION</v>
      </c>
    </row>
    <row r="1348" spans="1:6" x14ac:dyDescent="0.25">
      <c r="A1348" s="144" t="str">
        <f>IF('[1]Hoja de pedidos'!$D1349&gt;0,'[1]Hoja de pedidos'!C1349,"")</f>
        <v>01-2950</v>
      </c>
      <c r="B1348" s="144" t="str">
        <f>IF('[1]Hoja de pedidos'!$D1349&gt;0,'[1]Hoja de pedidos'!D1349,"")</f>
        <v>TXPAPS049B001</v>
      </c>
      <c r="C1348" s="144" t="str">
        <f>IF('[1]Hoja de pedidos'!$D1349&gt;0,'[1]Hoja de pedidos'!E1349,"")</f>
        <v>PEPSICO ALIMENTOS, S.C.A.</v>
      </c>
      <c r="D1348" s="144" t="str">
        <f>IF('[1]Hoja de pedidos'!$D1349&gt;0,'[1]Hoja de pedidos'!F1349,"")</f>
        <v>LAMINACION IMPRESA PEPITO ORIGINAL XXL (SIN VATAMINA)180g</v>
      </c>
      <c r="E1348" s="144" t="str">
        <f>IF('[1]Hoja de pedidos'!$D1349&gt;0,'[1]Hoja de pedidos'!G1349,"")</f>
        <v>CX</v>
      </c>
      <c r="F1348" s="144" t="str">
        <f>IF('[1]Hoja de pedidos'!$D1349&gt;0,'[1]Hoja de pedidos'!H1349,"")</f>
        <v>LAMINACION</v>
      </c>
    </row>
    <row r="1349" spans="1:6" x14ac:dyDescent="0.25">
      <c r="A1349" s="144" t="str">
        <f>IF('[1]Hoja de pedidos'!$D1350&gt;0,'[1]Hoja de pedidos'!C1350,"")</f>
        <v>01-2960</v>
      </c>
      <c r="B1349" s="144" t="str">
        <f>IF('[1]Hoja de pedidos'!$D1350&gt;0,'[1]Hoja de pedidos'!D1350,"")</f>
        <v>TXPAPS040A001</v>
      </c>
      <c r="C1349" s="144" t="str">
        <f>IF('[1]Hoja de pedidos'!$D1350&gt;0,'[1]Hoja de pedidos'!E1350,"")</f>
        <v>PEPSICO ALIMENTOS, S.C.A.</v>
      </c>
      <c r="D1349" s="144" t="str">
        <f>IF('[1]Hoja de pedidos'!$D1350&gt;0,'[1]Hoja de pedidos'!F1350,"")</f>
        <v>LAMINACIÓN IMPRESA PEPITO ORIGINAL (SIN VITAMINA) 25g</v>
      </c>
      <c r="E1349" s="144" t="str">
        <f>IF('[1]Hoja de pedidos'!$D1350&gt;0,'[1]Hoja de pedidos'!G1350,"")</f>
        <v>CX</v>
      </c>
      <c r="F1349" s="144" t="str">
        <f>IF('[1]Hoja de pedidos'!$D1350&gt;0,'[1]Hoja de pedidos'!H1350,"")</f>
        <v>LAMINACION</v>
      </c>
    </row>
    <row r="1350" spans="1:6" x14ac:dyDescent="0.25">
      <c r="A1350" s="144" t="str">
        <f>IF('[1]Hoja de pedidos'!$D1351&gt;0,'[1]Hoja de pedidos'!C1351,"")</f>
        <v>32-006259</v>
      </c>
      <c r="B1350" s="144" t="str">
        <f>IF('[1]Hoja de pedidos'!$D1351&gt;0,'[1]Hoja de pedidos'!D1351,"")</f>
        <v>TXABCA041A001</v>
      </c>
      <c r="C1350" s="144" t="str">
        <f>IF('[1]Hoja de pedidos'!$D1351&gt;0,'[1]Hoja de pedidos'!E1351,"")</f>
        <v>ALIMENTOS BOTALON, C.A.</v>
      </c>
      <c r="D1350" s="144" t="str">
        <f>IF('[1]Hoja de pedidos'!$D1351&gt;0,'[1]Hoja de pedidos'!F1351,"")</f>
        <v>LAMINACION IMPRESA CAFE ARAUCA 100g</v>
      </c>
      <c r="E1350" s="144" t="str">
        <f>IF('[1]Hoja de pedidos'!$D1351&gt;0,'[1]Hoja de pedidos'!G1351,"")</f>
        <v>CX</v>
      </c>
      <c r="F1350" s="144" t="str">
        <f>IF('[1]Hoja de pedidos'!$D1351&gt;0,'[1]Hoja de pedidos'!H1351,"")</f>
        <v>LAMINACION</v>
      </c>
    </row>
    <row r="1351" spans="1:6" x14ac:dyDescent="0.25">
      <c r="A1351" s="144" t="str">
        <f>IF('[1]Hoja de pedidos'!$D1352&gt;0,'[1]Hoja de pedidos'!C1352,"")</f>
        <v>01-2951</v>
      </c>
      <c r="B1351" s="144" t="str">
        <f>IF('[1]Hoja de pedidos'!$D1352&gt;0,'[1]Hoja de pedidos'!D1352,"")</f>
        <v>TXPAPS031A001</v>
      </c>
      <c r="C1351" s="144" t="str">
        <f>IF('[1]Hoja de pedidos'!$D1352&gt;0,'[1]Hoja de pedidos'!E1352,"")</f>
        <v>PEPSICO ALIMENTOS, S.C.A.</v>
      </c>
      <c r="D1351" s="144" t="str">
        <f>IF('[1]Hoja de pedidos'!$D1352&gt;0,'[1]Hoja de pedidos'!F1352,"")</f>
        <v>LAMINACIÓN IMPRESA PEPITO ORIGINAL (SIN VITAMINA) 25g</v>
      </c>
      <c r="E1351" s="144" t="str">
        <f>IF('[1]Hoja de pedidos'!$D1352&gt;0,'[1]Hoja de pedidos'!G1352,"")</f>
        <v>CX</v>
      </c>
      <c r="F1351" s="144" t="str">
        <f>IF('[1]Hoja de pedidos'!$D1352&gt;0,'[1]Hoja de pedidos'!H1352,"")</f>
        <v>LAMINACION</v>
      </c>
    </row>
    <row r="1352" spans="1:6" x14ac:dyDescent="0.25">
      <c r="A1352" s="144" t="str">
        <f>IF('[1]Hoja de pedidos'!$D1353&gt;0,'[1]Hoja de pedidos'!C1353,"")</f>
        <v>01-2963</v>
      </c>
      <c r="B1352" s="144" t="str">
        <f>IF('[1]Hoja de pedidos'!$D1353&gt;0,'[1]Hoja de pedidos'!D1353,"")</f>
        <v>TMPPLU2400001</v>
      </c>
      <c r="C1352" s="144" t="str">
        <f>IF('[1]Hoja de pedidos'!$D1353&gt;0,'[1]Hoja de pedidos'!E1353,"")</f>
        <v>PLASTIPRODUCTOS PINCORD, C.A.</v>
      </c>
      <c r="D1352" s="144" t="str">
        <f>IF('[1]Hoja de pedidos'!$D1353&gt;0,'[1]Hoja de pedidos'!F1353,"")</f>
        <v>LAMINACION LINER INDUCCION UNIVERSAL SIN IMPRESIÓN</v>
      </c>
      <c r="E1352" s="144" t="str">
        <f>IF('[1]Hoja de pedidos'!$D1353&gt;0,'[1]Hoja de pedidos'!G1353,"")</f>
        <v>MCL</v>
      </c>
      <c r="F1352" s="144" t="str">
        <f>IF('[1]Hoja de pedidos'!$D1353&gt;0,'[1]Hoja de pedidos'!H1353,"")</f>
        <v>CORTE</v>
      </c>
    </row>
    <row r="1353" spans="1:6" x14ac:dyDescent="0.25">
      <c r="A1353" s="144" t="str">
        <f>IF('[1]Hoja de pedidos'!$D1354&gt;0,'[1]Hoja de pedidos'!C1354,"")</f>
        <v>32-006261</v>
      </c>
      <c r="B1353" s="144" t="str">
        <f>IF('[1]Hoja de pedidos'!$D1354&gt;0,'[1]Hoja de pedidos'!D1354,"")</f>
        <v>TXABFA065B002</v>
      </c>
      <c r="C1353" s="144" t="str">
        <f>IF('[1]Hoja de pedidos'!$D1354&gt;0,'[1]Hoja de pedidos'!E1354,"")</f>
        <v>ALIMENTOS BOTALON, C.A.</v>
      </c>
      <c r="D1353" s="144" t="str">
        <f>IF('[1]Hoja de pedidos'!$D1354&gt;0,'[1]Hoja de pedidos'!F1354,"")</f>
        <v>LAMINACION IMPRESA CAFÉ MOLIDO GOURMET FLOR DE ARAUCA 200g</v>
      </c>
      <c r="E1353" s="144" t="str">
        <f>IF('[1]Hoja de pedidos'!$D1354&gt;0,'[1]Hoja de pedidos'!G1354,"")</f>
        <v>CX</v>
      </c>
      <c r="F1353" s="144" t="str">
        <f>IF('[1]Hoja de pedidos'!$D1354&gt;0,'[1]Hoja de pedidos'!H1354,"")</f>
        <v>LAMINACION</v>
      </c>
    </row>
    <row r="1354" spans="1:6" x14ac:dyDescent="0.25">
      <c r="A1354" s="144" t="str">
        <f>IF('[1]Hoja de pedidos'!$D1355&gt;0,'[1]Hoja de pedidos'!C1355,"")</f>
        <v>32-006262</v>
      </c>
      <c r="B1354" s="144" t="str">
        <f>IF('[1]Hoja de pedidos'!$D1355&gt;0,'[1]Hoja de pedidos'!D1355,"")</f>
        <v>TXABFA065A001</v>
      </c>
      <c r="C1354" s="144" t="str">
        <f>IF('[1]Hoja de pedidos'!$D1355&gt;0,'[1]Hoja de pedidos'!E1355,"")</f>
        <v>ALIMENTOS BOTALON, C.A.</v>
      </c>
      <c r="D1354" s="144" t="str">
        <f>IF('[1]Hoja de pedidos'!$D1355&gt;0,'[1]Hoja de pedidos'!F1355,"")</f>
        <v>LAMINACION IMPRESA CAFÉ MOLIDO GOURMET FLOR DE ARAUCA 500g</v>
      </c>
      <c r="E1354" s="144" t="str">
        <f>IF('[1]Hoja de pedidos'!$D1355&gt;0,'[1]Hoja de pedidos'!G1355,"")</f>
        <v>CX</v>
      </c>
      <c r="F1354" s="144" t="str">
        <f>IF('[1]Hoja de pedidos'!$D1355&gt;0,'[1]Hoja de pedidos'!H1355,"")</f>
        <v>LAMINACION</v>
      </c>
    </row>
    <row r="1355" spans="1:6" x14ac:dyDescent="0.25">
      <c r="A1355" s="144" t="str">
        <f>IF('[1]Hoja de pedidos'!$D1356&gt;0,'[1]Hoja de pedidos'!C1356,"")</f>
        <v>32-006249</v>
      </c>
      <c r="B1355" s="144" t="str">
        <f>IF('[1]Hoja de pedidos'!$D1356&gt;0,'[1]Hoja de pedidos'!D1356,"")</f>
        <v>TMARMA045A001</v>
      </c>
      <c r="C1355" s="144" t="str">
        <f>IF('[1]Hoja de pedidos'!$D1356&gt;0,'[1]Hoja de pedidos'!E1356,"")</f>
        <v>ALFONZO RIVAS &amp; CIA, C.A.</v>
      </c>
      <c r="D1355" s="144" t="str">
        <f>IF('[1]Hoja de pedidos'!$D1356&gt;0,'[1]Hoja de pedidos'!F1356,"")</f>
        <v>LAMINACION IMPRESA MAIZORITOS AZUCARADAS 240g</v>
      </c>
      <c r="E1355" s="144" t="str">
        <f>IF('[1]Hoja de pedidos'!$D1356&gt;0,'[1]Hoja de pedidos'!G1356,"")</f>
        <v>MCL</v>
      </c>
      <c r="F1355" s="144" t="str">
        <f>IF('[1]Hoja de pedidos'!$D1356&gt;0,'[1]Hoja de pedidos'!H1356,"")</f>
        <v>LAMINACION</v>
      </c>
    </row>
    <row r="1356" spans="1:6" x14ac:dyDescent="0.25">
      <c r="A1356" s="144" t="str">
        <f>IF('[1]Hoja de pedidos'!$D1357&gt;0,'[1]Hoja de pedidos'!C1357,"")</f>
        <v>32-006270</v>
      </c>
      <c r="B1356" s="144" t="str">
        <f>IF('[1]Hoja de pedidos'!$D1357&gt;0,'[1]Hoja de pedidos'!D1357,"")</f>
        <v>TMFFLU2400001</v>
      </c>
      <c r="C1356" s="144" t="str">
        <f>IF('[1]Hoja de pedidos'!$D1357&gt;0,'[1]Hoja de pedidos'!E1357,"")</f>
        <v>FABRICA FESTA S.A.</v>
      </c>
      <c r="D1356" s="144" t="str">
        <f>IF('[1]Hoja de pedidos'!$D1357&gt;0,'[1]Hoja de pedidos'!F1357,"")</f>
        <v>LAMINACION LINER INDUCCION UNIVERSAL SIN IMPRESIÓN</v>
      </c>
      <c r="E1356" s="144" t="str">
        <f>IF('[1]Hoja de pedidos'!$D1357&gt;0,'[1]Hoja de pedidos'!G1357,"")</f>
        <v>MCL</v>
      </c>
      <c r="F1356" s="144" t="str">
        <f>IF('[1]Hoja de pedidos'!$D1357&gt;0,'[1]Hoja de pedidos'!H1357,"")</f>
        <v>CORTE</v>
      </c>
    </row>
    <row r="1357" spans="1:6" x14ac:dyDescent="0.25">
      <c r="A1357" s="144" t="str">
        <f>IF('[1]Hoja de pedidos'!$D1358&gt;0,'[1]Hoja de pedidos'!C1358,"")</f>
        <v>01-2967</v>
      </c>
      <c r="B1357" s="144" t="str">
        <f>IF('[1]Hoja de pedidos'!$D1358&gt;0,'[1]Hoja de pedidos'!D1358,"")</f>
        <v>TMSVRM0890001</v>
      </c>
      <c r="C1357" s="144" t="str">
        <f>IF('[1]Hoja de pedidos'!$D1358&gt;0,'[1]Hoja de pedidos'!E1358,"")</f>
        <v>SONOCO VENEZOLANA, C.A.</v>
      </c>
      <c r="D1357" s="144" t="str">
        <f>IF('[1]Hoja de pedidos'!$D1358&gt;0,'[1]Hoja de pedidos'!F1358,"")</f>
        <v>LAMINACION LINER RM-511 SIN IMPRESIÓN 175 mm</v>
      </c>
      <c r="E1357" s="144" t="str">
        <f>IF('[1]Hoja de pedidos'!$D1358&gt;0,'[1]Hoja de pedidos'!G1358,"")</f>
        <v>MCL</v>
      </c>
      <c r="F1357" s="144" t="str">
        <f>IF('[1]Hoja de pedidos'!$D1358&gt;0,'[1]Hoja de pedidos'!H1358,"")</f>
        <v>LAMINACION</v>
      </c>
    </row>
    <row r="1358" spans="1:6" x14ac:dyDescent="0.25">
      <c r="A1358" s="144" t="str">
        <f>IF('[1]Hoja de pedidos'!$D1359&gt;0,'[1]Hoja de pedidos'!C1359,"")</f>
        <v>01-2947</v>
      </c>
      <c r="B1358" s="144" t="str">
        <f>IF('[1]Hoja de pedidos'!$D1359&gt;0,'[1]Hoja de pedidos'!D1359,"")</f>
        <v>TXPADQ045B002</v>
      </c>
      <c r="C1358" s="144" t="str">
        <f>IF('[1]Hoja de pedidos'!$D1359&gt;0,'[1]Hoja de pedidos'!E1359,"")</f>
        <v>PEPSICO ALIMENTOS, S.C.A.</v>
      </c>
      <c r="D1358" s="144" t="str">
        <f>IF('[1]Hoja de pedidos'!$D1359&gt;0,'[1]Hoja de pedidos'!F1359,"")</f>
        <v xml:space="preserve">LAMINACIÓN IMPRESA DORITOS MEGA QUESO XXL 420 g  </v>
      </c>
      <c r="E1358" s="144" t="str">
        <f>IF('[1]Hoja de pedidos'!$D1359&gt;0,'[1]Hoja de pedidos'!G1359,"")</f>
        <v>CX</v>
      </c>
      <c r="F1358" s="144" t="str">
        <f>IF('[1]Hoja de pedidos'!$D1359&gt;0,'[1]Hoja de pedidos'!H1359,"")</f>
        <v>LAMINACION</v>
      </c>
    </row>
    <row r="1359" spans="1:6" x14ac:dyDescent="0.25">
      <c r="A1359" s="144" t="str">
        <f>IF('[1]Hoja de pedidos'!$D1360&gt;0,'[1]Hoja de pedidos'!C1360,"")</f>
        <v>32-006264</v>
      </c>
      <c r="B1359" s="144" t="str">
        <f>IF('[1]Hoja de pedidos'!$D1360&gt;0,'[1]Hoja de pedidos'!D1360,"")</f>
        <v>TXABSS065B002</v>
      </c>
      <c r="C1359" s="144" t="str">
        <f>IF('[1]Hoja de pedidos'!$D1360&gt;0,'[1]Hoja de pedidos'!E1360,"")</f>
        <v>ALIMENTOS BOTALON, C.A.</v>
      </c>
      <c r="D1359" s="144" t="str">
        <f>IF('[1]Hoja de pedidos'!$D1360&gt;0,'[1]Hoja de pedidos'!F1360,"")</f>
        <v>LAMINACION IMPRESA CAFÉ MOLIDO GOURMET SAN SALVADOR 500 g</v>
      </c>
      <c r="E1359" s="144" t="str">
        <f>IF('[1]Hoja de pedidos'!$D1360&gt;0,'[1]Hoja de pedidos'!G1360,"")</f>
        <v>CX</v>
      </c>
      <c r="F1359" s="144" t="str">
        <f>IF('[1]Hoja de pedidos'!$D1360&gt;0,'[1]Hoja de pedidos'!H1360,"")</f>
        <v>LAMINACION</v>
      </c>
    </row>
    <row r="1360" spans="1:6" x14ac:dyDescent="0.25">
      <c r="A1360" s="144" t="str">
        <f>IF('[1]Hoja de pedidos'!$D1361&gt;0,'[1]Hoja de pedidos'!C1361,"")</f>
        <v>32-006263</v>
      </c>
      <c r="B1360" s="144" t="str">
        <f>IF('[1]Hoja de pedidos'!$D1361&gt;0,'[1]Hoja de pedidos'!D1361,"")</f>
        <v>TXABSS065C002</v>
      </c>
      <c r="C1360" s="144" t="str">
        <f>IF('[1]Hoja de pedidos'!$D1361&gt;0,'[1]Hoja de pedidos'!E1361,"")</f>
        <v>ALIMENTOS BOTALON, C.A.</v>
      </c>
      <c r="D1360" s="144" t="str">
        <f>IF('[1]Hoja de pedidos'!$D1361&gt;0,'[1]Hoja de pedidos'!F1361,"")</f>
        <v>LAMINACION IMPRESA CAFÉ MOLIDO GOURMET SAN SALVADOR 200g</v>
      </c>
      <c r="E1360" s="144" t="str">
        <f>IF('[1]Hoja de pedidos'!$D1361&gt;0,'[1]Hoja de pedidos'!G1361,"")</f>
        <v>CX</v>
      </c>
      <c r="F1360" s="144" t="str">
        <f>IF('[1]Hoja de pedidos'!$D1361&gt;0,'[1]Hoja de pedidos'!H1361,"")</f>
        <v>LAMINACION</v>
      </c>
    </row>
    <row r="1361" spans="1:6" x14ac:dyDescent="0.25">
      <c r="A1361" s="144" t="str">
        <f>IF('[1]Hoja de pedidos'!$D1362&gt;0,'[1]Hoja de pedidos'!C1362,"")</f>
        <v>01-2968</v>
      </c>
      <c r="B1361" s="144" t="str">
        <f>IF('[1]Hoja de pedidos'!$D1362&gt;0,'[1]Hoja de pedidos'!D1362,"")</f>
        <v>TMTCPF110A001</v>
      </c>
      <c r="C1361" s="144" t="str">
        <f>IF('[1]Hoja de pedidos'!$D1362&gt;0,'[1]Hoja de pedidos'!E1362,"")</f>
        <v>TUCAREN, C.A.</v>
      </c>
      <c r="D1361" s="144" t="str">
        <f>IF('[1]Hoja de pedidos'!$D1362&gt;0,'[1]Hoja de pedidos'!F1362,"")</f>
        <v>LAMINACION IMPRESA CORES POLIFILM</v>
      </c>
      <c r="E1361" s="144" t="str">
        <f>IF('[1]Hoja de pedidos'!$D1362&gt;0,'[1]Hoja de pedidos'!G1362,"")</f>
        <v>MCL</v>
      </c>
      <c r="F1361" s="144" t="str">
        <f>IF('[1]Hoja de pedidos'!$D1362&gt;0,'[1]Hoja de pedidos'!H1362,"")</f>
        <v>LAMINACION</v>
      </c>
    </row>
    <row r="1362" spans="1:6" x14ac:dyDescent="0.25">
      <c r="A1362" s="144" t="str">
        <f>IF('[1]Hoja de pedidos'!$D1363&gt;0,'[1]Hoja de pedidos'!C1363,"")</f>
        <v>01-2952</v>
      </c>
      <c r="B1362" s="144" t="str">
        <f>IF('[1]Hoja de pedidos'!$D1363&gt;0,'[1]Hoja de pedidos'!D1363,"")</f>
        <v>TXPAMP036A001</v>
      </c>
      <c r="C1362" s="144" t="str">
        <f>IF('[1]Hoja de pedidos'!$D1363&gt;0,'[1]Hoja de pedidos'!E1363,"")</f>
        <v>PEPSICO ALIMENTOS, S.C.A.</v>
      </c>
      <c r="D1362" s="144" t="str">
        <f>IF('[1]Hoja de pedidos'!$D1363&gt;0,'[1]Hoja de pedidos'!F1363,"")</f>
        <v>LAMINACION IMPRESA CHEETOS MEGA PUFF 110g</v>
      </c>
      <c r="E1362" s="144" t="str">
        <f>IF('[1]Hoja de pedidos'!$D1363&gt;0,'[1]Hoja de pedidos'!G1363,"")</f>
        <v>CX</v>
      </c>
      <c r="F1362" s="144" t="str">
        <f>IF('[1]Hoja de pedidos'!$D1363&gt;0,'[1]Hoja de pedidos'!H1363,"")</f>
        <v>LAMINACION</v>
      </c>
    </row>
    <row r="1363" spans="1:6" x14ac:dyDescent="0.25">
      <c r="A1363" s="144" t="str">
        <f>IF('[1]Hoja de pedidos'!$D1364&gt;0,'[1]Hoja de pedidos'!C1364,"")</f>
        <v>32-006238</v>
      </c>
      <c r="B1363" s="144" t="str">
        <f>IF('[1]Hoja de pedidos'!$D1364&gt;0,'[1]Hoja de pedidos'!D1364,"")</f>
        <v>TXAVAM023A001</v>
      </c>
      <c r="C1363" s="144" t="str">
        <f>IF('[1]Hoja de pedidos'!$D1364&gt;0,'[1]Hoja de pedidos'!E1364,"")</f>
        <v>ANVIAGUA, C. A.</v>
      </c>
      <c r="D1363" s="144" t="str">
        <f>IF('[1]Hoja de pedidos'!$D1364&gt;0,'[1]Hoja de pedidos'!F1364,"")</f>
        <v>ETIQUETA IMPRESA AGUA MINERAL LOS ALPES 330ml</v>
      </c>
      <c r="E1363" s="144" t="str">
        <f>IF('[1]Hoja de pedidos'!$D1364&gt;0,'[1]Hoja de pedidos'!G1364,"")</f>
        <v>CX</v>
      </c>
      <c r="F1363" s="144" t="str">
        <f>IF('[1]Hoja de pedidos'!$D1364&gt;0,'[1]Hoja de pedidos'!H1364,"")</f>
        <v>CORTE</v>
      </c>
    </row>
    <row r="1364" spans="1:6" x14ac:dyDescent="0.25">
      <c r="A1364" s="144" t="str">
        <f>IF('[1]Hoja de pedidos'!$D1365&gt;0,'[1]Hoja de pedidos'!C1365,"")</f>
        <v>32-006258</v>
      </c>
      <c r="B1364" s="144" t="str">
        <f>IF('[1]Hoja de pedidos'!$D1365&gt;0,'[1]Hoja de pedidos'!D1365,"")</f>
        <v>TMAHPG0600001</v>
      </c>
      <c r="C1364" s="144" t="str">
        <f>IF('[1]Hoja de pedidos'!$D1365&gt;0,'[1]Hoja de pedidos'!E1365,"")</f>
        <v>ALIMENTOS HEINZ, C.A.</v>
      </c>
      <c r="D1364" s="144" t="str">
        <f>IF('[1]Hoja de pedidos'!$D1365&gt;0,'[1]Hoja de pedidos'!F1365,"")</f>
        <v>POLYPOUCH (LAMINADO PARA GELATINA)</v>
      </c>
      <c r="E1364" s="144" t="str">
        <f>IF('[1]Hoja de pedidos'!$D1365&gt;0,'[1]Hoja de pedidos'!G1365,"")</f>
        <v>MCL</v>
      </c>
      <c r="F1364" s="144" t="str">
        <f>IF('[1]Hoja de pedidos'!$D1365&gt;0,'[1]Hoja de pedidos'!H1365,"")</f>
        <v>LAMINACION</v>
      </c>
    </row>
    <row r="1365" spans="1:6" x14ac:dyDescent="0.25">
      <c r="A1365" s="144" t="str">
        <f>IF('[1]Hoja de pedidos'!$D1366&gt;0,'[1]Hoja de pedidos'!C1366,"")</f>
        <v>32-006268</v>
      </c>
      <c r="B1365" s="144" t="str">
        <f>IF('[1]Hoja de pedidos'!$D1366&gt;0,'[1]Hoja de pedidos'!D1366,"")</f>
        <v>TXAVAM023A001</v>
      </c>
      <c r="C1365" s="144" t="str">
        <f>IF('[1]Hoja de pedidos'!$D1366&gt;0,'[1]Hoja de pedidos'!E1366,"")</f>
        <v>ANVIAGUA, C. A.</v>
      </c>
      <c r="D1365" s="144" t="str">
        <f>IF('[1]Hoja de pedidos'!$D1366&gt;0,'[1]Hoja de pedidos'!F1366,"")</f>
        <v>ETIQUETA IMPRESA AGUA MINERAL LOS ALPES 330ml</v>
      </c>
      <c r="E1365" s="144" t="str">
        <f>IF('[1]Hoja de pedidos'!$D1366&gt;0,'[1]Hoja de pedidos'!G1366,"")</f>
        <v>CX</v>
      </c>
      <c r="F1365" s="144" t="str">
        <f>IF('[1]Hoja de pedidos'!$D1366&gt;0,'[1]Hoja de pedidos'!H1366,"")</f>
        <v>CORTE</v>
      </c>
    </row>
    <row r="1366" spans="1:6" x14ac:dyDescent="0.25">
      <c r="A1366" s="144" t="str">
        <f>IF('[1]Hoja de pedidos'!$D1367&gt;0,'[1]Hoja de pedidos'!C1367,"")</f>
        <v>01-2971</v>
      </c>
      <c r="B1366" s="144" t="str">
        <f>IF('[1]Hoja de pedidos'!$D1367&gt;0,'[1]Hoja de pedidos'!D1367,"")</f>
        <v>TMSCFD106A003</v>
      </c>
      <c r="C1366" s="144" t="str">
        <f>IF('[1]Hoja de pedidos'!$D1367&gt;0,'[1]Hoja de pedidos'!E1367,"")</f>
        <v>SERVICIOS INDUTRIALES SERGEIN CHAPARRO</v>
      </c>
      <c r="D1366" s="144" t="str">
        <f>IF('[1]Hoja de pedidos'!$D1367&gt;0,'[1]Hoja de pedidos'!F1367,"")</f>
        <v>LAMINACION IMPRESA FONDO DORADO</v>
      </c>
      <c r="E1366" s="144" t="str">
        <f>IF('[1]Hoja de pedidos'!$D1367&gt;0,'[1]Hoja de pedidos'!G1367,"")</f>
        <v>MCL</v>
      </c>
      <c r="F1366" s="144" t="str">
        <f>IF('[1]Hoja de pedidos'!$D1367&gt;0,'[1]Hoja de pedidos'!H1367,"")</f>
        <v>LAMINACION</v>
      </c>
    </row>
    <row r="1367" spans="1:6" x14ac:dyDescent="0.25">
      <c r="A1367" s="144" t="str">
        <f>IF('[1]Hoja de pedidos'!$D1368&gt;0,'[1]Hoja de pedidos'!C1368,"")</f>
        <v>01-2970</v>
      </c>
      <c r="B1367" s="144" t="str">
        <f>IF('[1]Hoja de pedidos'!$D1368&gt;0,'[1]Hoja de pedidos'!D1368,"")</f>
        <v>TMEIGP207A001</v>
      </c>
      <c r="C1367" s="144" t="str">
        <f>IF('[1]Hoja de pedidos'!$D1368&gt;0,'[1]Hoja de pedidos'!E1368,"")</f>
        <v>ENVASES INDUSTRIALES DEL CENTRO C.A.</v>
      </c>
      <c r="D1367" s="144" t="str">
        <f>IF('[1]Hoja de pedidos'!$D1368&gt;0,'[1]Hoja de pedidos'!F1368,"")</f>
        <v>LINNER MTP  IMPRESO GARANTIA DE PUREZA</v>
      </c>
      <c r="E1367" s="144" t="str">
        <f>IF('[1]Hoja de pedidos'!$D1368&gt;0,'[1]Hoja de pedidos'!G1368,"")</f>
        <v>MCL</v>
      </c>
      <c r="F1367" s="144" t="str">
        <f>IF('[1]Hoja de pedidos'!$D1368&gt;0,'[1]Hoja de pedidos'!H1368,"")</f>
        <v>CORTE</v>
      </c>
    </row>
    <row r="1368" spans="1:6" x14ac:dyDescent="0.25">
      <c r="A1368" s="144" t="str">
        <f>IF('[1]Hoja de pedidos'!$D1369&gt;0,'[1]Hoja de pedidos'!C1369,"")</f>
        <v>01-2964</v>
      </c>
      <c r="B1368" s="144" t="str">
        <f>IF('[1]Hoja de pedidos'!$D1369&gt;0,'[1]Hoja de pedidos'!D1369,"")</f>
        <v>TMGCOF043B001</v>
      </c>
      <c r="C1368" s="144" t="str">
        <f>IF('[1]Hoja de pedidos'!$D1369&gt;0,'[1]Hoja de pedidos'!E1369,"")</f>
        <v>GENIA CARE, C.A.</v>
      </c>
      <c r="D1368" s="144" t="str">
        <f>IF('[1]Hoja de pedidos'!$D1369&gt;0,'[1]Hoja de pedidos'!F1369,"")</f>
        <v>POLYPOUCH IMPRESO FRENTE GASA ESTERIZADAS ORTOBAN 10 * 10 cm</v>
      </c>
      <c r="E1368" s="144" t="str">
        <f>IF('[1]Hoja de pedidos'!$D1369&gt;0,'[1]Hoja de pedidos'!G1369,"")</f>
        <v>MCL</v>
      </c>
      <c r="F1368" s="144" t="str">
        <f>IF('[1]Hoja de pedidos'!$D1369&gt;0,'[1]Hoja de pedidos'!H1369,"")</f>
        <v>LAMINACION</v>
      </c>
    </row>
    <row r="1369" spans="1:6" x14ac:dyDescent="0.25">
      <c r="A1369" s="144" t="str">
        <f>IF('[1]Hoja de pedidos'!$D1370&gt;0,'[1]Hoja de pedidos'!C1370,"")</f>
        <v>01-2969</v>
      </c>
      <c r="B1369" s="144" t="str">
        <f>IF('[1]Hoja de pedidos'!$D1370&gt;0,'[1]Hoja de pedidos'!D1370,"")</f>
        <v>TXPCPF023C001</v>
      </c>
      <c r="C1369" s="144" t="str">
        <f>IF('[1]Hoja de pedidos'!$D1370&gt;0,'[1]Hoja de pedidos'!E1370,"")</f>
        <v xml:space="preserve">PEPSI-COLA VENEZUELA, C.A. </v>
      </c>
      <c r="D1369" s="144" t="str">
        <f>IF('[1]Hoja de pedidos'!$D1370&gt;0,'[1]Hoja de pedidos'!F1370,"")</f>
        <v>ETIQUETA IMPRESA PEPSI  FREE 2 L</v>
      </c>
      <c r="E1369" s="144" t="str">
        <f>IF('[1]Hoja de pedidos'!$D1370&gt;0,'[1]Hoja de pedidos'!G1370,"")</f>
        <v>CX</v>
      </c>
      <c r="F1369" s="144" t="str">
        <f>IF('[1]Hoja de pedidos'!$D1370&gt;0,'[1]Hoja de pedidos'!H1370,"")</f>
        <v>CORTE</v>
      </c>
    </row>
    <row r="1370" spans="1:6" x14ac:dyDescent="0.25">
      <c r="A1370" s="144" t="str">
        <f>IF('[1]Hoja de pedidos'!$D1371&gt;0,'[1]Hoja de pedidos'!C1371,"")</f>
        <v>32-006282</v>
      </c>
      <c r="B1370" s="144" t="str">
        <f>IF('[1]Hoja de pedidos'!$D1371&gt;0,'[1]Hoja de pedidos'!D1371,"")</f>
        <v>TMLIPR0450001</v>
      </c>
      <c r="C1370" s="144" t="str">
        <f>IF('[1]Hoja de pedidos'!$D1371&gt;0,'[1]Hoja de pedidos'!E1371,"")</f>
        <v>LITO INNOVACIÓN 3.000, C. A.</v>
      </c>
      <c r="D1370" s="144" t="str">
        <f>IF('[1]Hoja de pedidos'!$D1371&gt;0,'[1]Hoja de pedidos'!F1371,"")</f>
        <v>POLYPOUCH SIN IMPRESIÓN</v>
      </c>
      <c r="E1370" s="144" t="str">
        <f>IF('[1]Hoja de pedidos'!$D1371&gt;0,'[1]Hoja de pedidos'!G1371,"")</f>
        <v>MCL</v>
      </c>
      <c r="F1370" s="144" t="str">
        <f>IF('[1]Hoja de pedidos'!$D1371&gt;0,'[1]Hoja de pedidos'!H1371,"")</f>
        <v>LAMINACION</v>
      </c>
    </row>
    <row r="1371" spans="1:6" x14ac:dyDescent="0.25">
      <c r="A1371" s="144" t="str">
        <f>IF('[1]Hoja de pedidos'!$D1372&gt;0,'[1]Hoja de pedidos'!C1372,"")</f>
        <v>32-006271</v>
      </c>
      <c r="B1371" s="144" t="str">
        <f>IF('[1]Hoja de pedidos'!$D1372&gt;0,'[1]Hoja de pedidos'!D1372,"")</f>
        <v>TXCHPP0270001</v>
      </c>
      <c r="C1371" s="144" t="str">
        <f>IF('[1]Hoja de pedidos'!$D1372&gt;0,'[1]Hoja de pedidos'!E1372,"")</f>
        <v>HELADERIA LA CHARLOTTE ICE, C.A.</v>
      </c>
      <c r="D1371" s="144" t="str">
        <f>IF('[1]Hoja de pedidos'!$D1372&gt;0,'[1]Hoja de pedidos'!F1372,"")</f>
        <v>BOPP SIN IMPRESIÓN</v>
      </c>
      <c r="E1371" s="144" t="str">
        <f>IF('[1]Hoja de pedidos'!$D1372&gt;0,'[1]Hoja de pedidos'!G1372,"")</f>
        <v>CX</v>
      </c>
      <c r="F1371" s="144" t="str">
        <f>IF('[1]Hoja de pedidos'!$D1372&gt;0,'[1]Hoja de pedidos'!H1372,"")</f>
        <v>CORTE</v>
      </c>
    </row>
    <row r="1372" spans="1:6" x14ac:dyDescent="0.25">
      <c r="A1372" s="144" t="str">
        <f>IF('[1]Hoja de pedidos'!$D1373&gt;0,'[1]Hoja de pedidos'!C1373,"")</f>
        <v>32-006281</v>
      </c>
      <c r="B1372" s="144" t="str">
        <f>IF('[1]Hoja de pedidos'!$D1373&gt;0,'[1]Hoja de pedidos'!D1373,"")</f>
        <v>TMLVPL071B001</v>
      </c>
      <c r="C1372" s="144" t="str">
        <f>IF('[1]Hoja de pedidos'!$D1373&gt;0,'[1]Hoja de pedidos'!E1373,"")</f>
        <v>LEVAPAN VENEZOLANA, S.A.</v>
      </c>
      <c r="D1372" s="144" t="str">
        <f>IF('[1]Hoja de pedidos'!$D1373&gt;0,'[1]Hoja de pedidos'!F1373,"")</f>
        <v>POLYPOUCH PARAFINADO IMPRESO LEVAPAN</v>
      </c>
      <c r="E1372" s="144" t="str">
        <f>IF('[1]Hoja de pedidos'!$D1373&gt;0,'[1]Hoja de pedidos'!G1373,"")</f>
        <v>MCL</v>
      </c>
      <c r="F1372" s="144" t="str">
        <f>IF('[1]Hoja de pedidos'!$D1373&gt;0,'[1]Hoja de pedidos'!H1373,"")</f>
        <v>LAMINACION</v>
      </c>
    </row>
    <row r="1373" spans="1:6" x14ac:dyDescent="0.25">
      <c r="A1373" s="144" t="str">
        <f>IF('[1]Hoja de pedidos'!$D1374&gt;0,'[1]Hoja de pedidos'!C1374,"")</f>
        <v>01-2965</v>
      </c>
      <c r="B1373" s="144" t="str">
        <f>IF('[1]Hoja de pedidos'!$D1374&gt;0,'[1]Hoja de pedidos'!D1374,"")</f>
        <v>TMGC0D0300002</v>
      </c>
      <c r="C1373" s="144" t="str">
        <f>IF('[1]Hoja de pedidos'!$D1374&gt;0,'[1]Hoja de pedidos'!E1374,"")</f>
        <v>GENIA CARE, C.A.</v>
      </c>
      <c r="D1373" s="144" t="str">
        <f>IF('[1]Hoja de pedidos'!$D1374&gt;0,'[1]Hoja de pedidos'!F1374,"")</f>
        <v>DORSO SIN IMPRESIÓN GASAS ESTERIZABLES ORTOBAN 10 * 10 cm</v>
      </c>
      <c r="E1373" s="144" t="str">
        <f>IF('[1]Hoja de pedidos'!$D1374&gt;0,'[1]Hoja de pedidos'!G1374,"")</f>
        <v>MCL</v>
      </c>
      <c r="F1373" s="144" t="str">
        <f>IF('[1]Hoja de pedidos'!$D1374&gt;0,'[1]Hoja de pedidos'!H1374,"")</f>
        <v>LAMINACION</v>
      </c>
    </row>
    <row r="1374" spans="1:6" x14ac:dyDescent="0.25">
      <c r="A1374" s="144" t="str">
        <f>IF('[1]Hoja de pedidos'!$D1375&gt;0,'[1]Hoja de pedidos'!C1375,"")</f>
        <v>01-2974</v>
      </c>
      <c r="B1374" s="144" t="str">
        <f>IF('[1]Hoja de pedidos'!$D1375&gt;0,'[1]Hoja de pedidos'!D1375,"")</f>
        <v>TMCLPD073A001</v>
      </c>
      <c r="C1374" s="144" t="str">
        <f>IF('[1]Hoja de pedidos'!$D1375&gt;0,'[1]Hoja de pedidos'!E1375,"")</f>
        <v>CELOVEN, C.A.</v>
      </c>
      <c r="D1374" s="144" t="str">
        <f>IF('[1]Hoja de pedidos'!$D1375&gt;0,'[1]Hoja de pedidos'!F1375,"")</f>
        <v>POLYPOUCH SILICONADO DECOCEL 73 g</v>
      </c>
      <c r="E1374" s="144" t="str">
        <f>IF('[1]Hoja de pedidos'!$D1375&gt;0,'[1]Hoja de pedidos'!G1375,"")</f>
        <v>MCL</v>
      </c>
      <c r="F1374" s="144" t="str">
        <f>IF('[1]Hoja de pedidos'!$D1375&gt;0,'[1]Hoja de pedidos'!H1375,"")</f>
        <v>LAMINACION</v>
      </c>
    </row>
    <row r="1375" spans="1:6" x14ac:dyDescent="0.25">
      <c r="A1375" s="144" t="str">
        <f>IF('[1]Hoja de pedidos'!$D1376&gt;0,'[1]Hoja de pedidos'!C1376,"")</f>
        <v>32-006264</v>
      </c>
      <c r="B1375" s="144" t="str">
        <f>IF('[1]Hoja de pedidos'!$D1376&gt;0,'[1]Hoja de pedidos'!D1376,"")</f>
        <v>TXABSS065B002</v>
      </c>
      <c r="C1375" s="144" t="str">
        <f>IF('[1]Hoja de pedidos'!$D1376&gt;0,'[1]Hoja de pedidos'!E1376,"")</f>
        <v>ALIMENTOS BOTALON, C.A.</v>
      </c>
      <c r="D1375" s="144" t="str">
        <f>IF('[1]Hoja de pedidos'!$D1376&gt;0,'[1]Hoja de pedidos'!F1376,"")</f>
        <v>LAMINACION IMPRESA CAFÉ MOLIDO GOURMET SAN SALVADOR 500 g</v>
      </c>
      <c r="E1375" s="144" t="str">
        <f>IF('[1]Hoja de pedidos'!$D1376&gt;0,'[1]Hoja de pedidos'!G1376,"")</f>
        <v>CX</v>
      </c>
      <c r="F1375" s="144" t="str">
        <f>IF('[1]Hoja de pedidos'!$D1376&gt;0,'[1]Hoja de pedidos'!H1376,"")</f>
        <v>LAMINACION</v>
      </c>
    </row>
    <row r="1376" spans="1:6" x14ac:dyDescent="0.25">
      <c r="A1376" s="144" t="str">
        <f>IF('[1]Hoja de pedidos'!$D1377&gt;0,'[1]Hoja de pedidos'!C1377,"")</f>
        <v>21-0305</v>
      </c>
      <c r="B1376" s="144" t="str">
        <f>IF('[1]Hoja de pedidos'!$D1377&gt;0,'[1]Hoja de pedidos'!D1377,"")</f>
        <v>TMPNTG0870001</v>
      </c>
      <c r="C1376" s="144" t="str">
        <f>IF('[1]Hoja de pedidos'!$D1377&gt;0,'[1]Hoja de pedidos'!E1377,"")</f>
        <v>PROCESADORA NATURALYST, S.A.</v>
      </c>
      <c r="D1376" s="144" t="str">
        <f>IF('[1]Hoja de pedidos'!$D1377&gt;0,'[1]Hoja de pedidos'!F1377,"")</f>
        <v>LAMINACION TAPA DE GALON SIN IMPRESIÓN</v>
      </c>
      <c r="E1376" s="144" t="str">
        <f>IF('[1]Hoja de pedidos'!$D1377&gt;0,'[1]Hoja de pedidos'!G1377,"")</f>
        <v>MCL</v>
      </c>
      <c r="F1376" s="144" t="str">
        <f>IF('[1]Hoja de pedidos'!$D1377&gt;0,'[1]Hoja de pedidos'!H1377,"")</f>
        <v>LAMINACION</v>
      </c>
    </row>
    <row r="1377" spans="1:6" x14ac:dyDescent="0.25">
      <c r="A1377" s="144" t="str">
        <f>IF('[1]Hoja de pedidos'!$D1378&gt;0,'[1]Hoja de pedidos'!C1378,"")</f>
        <v>01-2975</v>
      </c>
      <c r="B1377" s="144" t="str">
        <f>IF('[1]Hoja de pedidos'!$D1378&gt;0,'[1]Hoja de pedidos'!D1378,"")</f>
        <v>TMAPTG0860001</v>
      </c>
      <c r="C1377" s="144" t="str">
        <f>IF('[1]Hoja de pedidos'!$D1378&gt;0,'[1]Hoja de pedidos'!E1378,"")</f>
        <v>ALIMENTOS POLAR COMERCIAL, C.A.</v>
      </c>
      <c r="D1377" s="144" t="str">
        <f>IF('[1]Hoja de pedidos'!$D1378&gt;0,'[1]Hoja de pedidos'!F1378,"")</f>
        <v>LAMINACION TAPAS GALÓN – 110 SIN IMPRESION</v>
      </c>
      <c r="E1377" s="144" t="str">
        <f>IF('[1]Hoja de pedidos'!$D1378&gt;0,'[1]Hoja de pedidos'!G1378,"")</f>
        <v>MCL</v>
      </c>
      <c r="F1377" s="144" t="str">
        <f>IF('[1]Hoja de pedidos'!$D1378&gt;0,'[1]Hoja de pedidos'!H1378,"")</f>
        <v>LAMINACION</v>
      </c>
    </row>
    <row r="1378" spans="1:6" x14ac:dyDescent="0.25">
      <c r="A1378" s="144" t="str">
        <f>IF('[1]Hoja de pedidos'!$D1379&gt;0,'[1]Hoja de pedidos'!C1379,"")</f>
        <v>32-006250</v>
      </c>
      <c r="B1378" s="144" t="str">
        <f>IF('[1]Hoja de pedidos'!$D1379&gt;0,'[1]Hoja de pedidos'!D1379,"")</f>
        <v>TMARCF045A001</v>
      </c>
      <c r="C1378" s="144" t="str">
        <f>IF('[1]Hoja de pedidos'!$D1379&gt;0,'[1]Hoja de pedidos'!E1379,"")</f>
        <v>ALFONZO RIVAS &amp; CIA, C.A.</v>
      </c>
      <c r="D1378" s="144" t="str">
        <f>IF('[1]Hoja de pedidos'!$D1379&gt;0,'[1]Hoja de pedidos'!F1379,"")</f>
        <v>LAMINACION IMPRESA MAIZORITOS CRONCH FLAKES 300g</v>
      </c>
      <c r="E1378" s="144" t="str">
        <f>IF('[1]Hoja de pedidos'!$D1379&gt;0,'[1]Hoja de pedidos'!G1379,"")</f>
        <v>MCL</v>
      </c>
      <c r="F1378" s="144" t="str">
        <f>IF('[1]Hoja de pedidos'!$D1379&gt;0,'[1]Hoja de pedidos'!H1379,"")</f>
        <v>LAMINACION</v>
      </c>
    </row>
    <row r="1379" spans="1:6" x14ac:dyDescent="0.25">
      <c r="A1379" s="144" t="str">
        <f>IF('[1]Hoja de pedidos'!$D1380&gt;0,'[1]Hoja de pedidos'!C1380,"")</f>
        <v>32-006253</v>
      </c>
      <c r="B1379" s="144" t="str">
        <f>IF('[1]Hoja de pedidos'!$D1380&gt;0,'[1]Hoja de pedidos'!D1380,"")</f>
        <v>TMARCF045A001</v>
      </c>
      <c r="C1379" s="144" t="str">
        <f>IF('[1]Hoja de pedidos'!$D1380&gt;0,'[1]Hoja de pedidos'!E1380,"")</f>
        <v>ALFONZO RIVAS &amp; CIA, C.A.</v>
      </c>
      <c r="D1379" s="144" t="str">
        <f>IF('[1]Hoja de pedidos'!$D1380&gt;0,'[1]Hoja de pedidos'!F1380,"")</f>
        <v>LAMINACION IMPRESA MAIZORITOS CRONCH FLAKES 300g</v>
      </c>
      <c r="E1379" s="144" t="str">
        <f>IF('[1]Hoja de pedidos'!$D1380&gt;0,'[1]Hoja de pedidos'!G1380,"")</f>
        <v>MCL</v>
      </c>
      <c r="F1379" s="144" t="str">
        <f>IF('[1]Hoja de pedidos'!$D1380&gt;0,'[1]Hoja de pedidos'!H1380,"")</f>
        <v>LAMINACION</v>
      </c>
    </row>
    <row r="1380" spans="1:6" x14ac:dyDescent="0.25">
      <c r="A1380" s="144" t="str">
        <f>IF('[1]Hoja de pedidos'!$D1381&gt;0,'[1]Hoja de pedidos'!C1381,"")</f>
        <v>01-2984</v>
      </c>
      <c r="B1380" s="144" t="str">
        <f>IF('[1]Hoja de pedidos'!$D1381&gt;0,'[1]Hoja de pedidos'!D1381,"")</f>
        <v>TXMSGN030B001</v>
      </c>
      <c r="C1380" s="144" t="str">
        <f>IF('[1]Hoja de pedidos'!$D1381&gt;0,'[1]Hoja de pedidos'!E1381,"")</f>
        <v>MULTINACIONAL DE SABORES C.A.</v>
      </c>
      <c r="D1380" s="144" t="str">
        <f>IF('[1]Hoja de pedidos'!$D1381&gt;0,'[1]Hoja de pedidos'!F1381,"")</f>
        <v>ETIQUETA IMPRESA REFRESCO GLUP COLA NEGRA 1,5 L</v>
      </c>
      <c r="E1380" s="144" t="str">
        <f>IF('[1]Hoja de pedidos'!$D1381&gt;0,'[1]Hoja de pedidos'!G1381,"")</f>
        <v>CX</v>
      </c>
      <c r="F1380" s="144" t="str">
        <f>IF('[1]Hoja de pedidos'!$D1381&gt;0,'[1]Hoja de pedidos'!H1381,"")</f>
        <v>CORTE</v>
      </c>
    </row>
    <row r="1381" spans="1:6" x14ac:dyDescent="0.25">
      <c r="A1381" s="144" t="str">
        <f>IF('[1]Hoja de pedidos'!$D1382&gt;0,'[1]Hoja de pedidos'!C1382,"")</f>
        <v>01-2972</v>
      </c>
      <c r="B1381" s="144" t="str">
        <f>IF('[1]Hoja de pedidos'!$D1382&gt;0,'[1]Hoja de pedidos'!D1382,"")</f>
        <v>TMEDFS0270001</v>
      </c>
      <c r="C1381" s="144" t="str">
        <f>IF('[1]Hoja de pedidos'!$D1382&gt;0,'[1]Hoja de pedidos'!E1382,"")</f>
        <v>FABRICA DE PRODUCTOS IMPERMEABILIZANTES EDIL C.A.,</v>
      </c>
      <c r="D1381" s="144" t="str">
        <f>IF('[1]Hoja de pedidos'!$D1382&gt;0,'[1]Hoja de pedidos'!F1382,"")</f>
        <v>FILM TRANSPARENTE SILICONIZADO SIN IMPRESIÓN</v>
      </c>
      <c r="E1381" s="144" t="str">
        <f>IF('[1]Hoja de pedidos'!$D1382&gt;0,'[1]Hoja de pedidos'!G1382,"")</f>
        <v>MCL</v>
      </c>
      <c r="F1381" s="144" t="str">
        <f>IF('[1]Hoja de pedidos'!$D1382&gt;0,'[1]Hoja de pedidos'!H1382,"")</f>
        <v>LAMINACION</v>
      </c>
    </row>
    <row r="1382" spans="1:6" x14ac:dyDescent="0.25">
      <c r="A1382" s="144" t="str">
        <f>IF('[1]Hoja de pedidos'!$D1383&gt;0,'[1]Hoja de pedidos'!C1383,"")</f>
        <v>01-2973</v>
      </c>
      <c r="B1382" s="144" t="str">
        <f>IF('[1]Hoja de pedidos'!$D1383&gt;0,'[1]Hoja de pedidos'!D1383,"")</f>
        <v>TMEDFS0270001</v>
      </c>
      <c r="C1382" s="144" t="str">
        <f>IF('[1]Hoja de pedidos'!$D1383&gt;0,'[1]Hoja de pedidos'!E1383,"")</f>
        <v>FABRICA DE PRODUCTOS IMPERMEABILIZANTES EDIL C.A.,</v>
      </c>
      <c r="D1382" s="144" t="str">
        <f>IF('[1]Hoja de pedidos'!$D1383&gt;0,'[1]Hoja de pedidos'!F1383,"")</f>
        <v>FILM TRANSPARENTE SILICONIZADO SIN IMPRESIÓN</v>
      </c>
      <c r="E1382" s="144" t="str">
        <f>IF('[1]Hoja de pedidos'!$D1383&gt;0,'[1]Hoja de pedidos'!G1383,"")</f>
        <v>MCL</v>
      </c>
      <c r="F1382" s="144" t="str">
        <f>IF('[1]Hoja de pedidos'!$D1383&gt;0,'[1]Hoja de pedidos'!H1383,"")</f>
        <v>LAMINACION</v>
      </c>
    </row>
    <row r="1383" spans="1:6" x14ac:dyDescent="0.25">
      <c r="A1383" s="144" t="str">
        <f>IF('[1]Hoja de pedidos'!$D1384&gt;0,'[1]Hoja de pedidos'!C1384,"")</f>
        <v>01-2989</v>
      </c>
      <c r="B1383" s="144" t="str">
        <f>IF('[1]Hoja de pedidos'!$D1384&gt;0,'[1]Hoja de pedidos'!D1384,"")</f>
        <v>TXPAPS031A001</v>
      </c>
      <c r="C1383" s="144" t="str">
        <f>IF('[1]Hoja de pedidos'!$D1384&gt;0,'[1]Hoja de pedidos'!E1384,"")</f>
        <v>PEPSICO ALIMENTOS, S.C.A.</v>
      </c>
      <c r="D1383" s="144" t="str">
        <f>IF('[1]Hoja de pedidos'!$D1384&gt;0,'[1]Hoja de pedidos'!F1384,"")</f>
        <v>LAMINACIÓN IMPRESA PEPITO ORIGINAL (SIN VITAMINA) 25g</v>
      </c>
      <c r="E1383" s="144" t="str">
        <f>IF('[1]Hoja de pedidos'!$D1384&gt;0,'[1]Hoja de pedidos'!G1384,"")</f>
        <v>CX</v>
      </c>
      <c r="F1383" s="144" t="str">
        <f>IF('[1]Hoja de pedidos'!$D1384&gt;0,'[1]Hoja de pedidos'!H1384,"")</f>
        <v>LAMINACION</v>
      </c>
    </row>
    <row r="1384" spans="1:6" x14ac:dyDescent="0.25">
      <c r="A1384" s="144" t="str">
        <f>IF('[1]Hoja de pedidos'!$D1385&gt;0,'[1]Hoja de pedidos'!C1385,"")</f>
        <v>01-2994</v>
      </c>
      <c r="B1384" s="144" t="str">
        <f>IF('[1]Hoja de pedidos'!$D1385&gt;0,'[1]Hoja de pedidos'!D1385,"")</f>
        <v>TXPADQ045B002</v>
      </c>
      <c r="C1384" s="144" t="str">
        <f>IF('[1]Hoja de pedidos'!$D1385&gt;0,'[1]Hoja de pedidos'!E1385,"")</f>
        <v>PEPSICO ALIMENTOS, S.C.A.</v>
      </c>
      <c r="D1384" s="144" t="str">
        <f>IF('[1]Hoja de pedidos'!$D1385&gt;0,'[1]Hoja de pedidos'!F1385,"")</f>
        <v xml:space="preserve">LAMINACIÓN IMPRESA DORITOS MEGA QUESO XXL 420 g  </v>
      </c>
      <c r="E1384" s="144" t="str">
        <f>IF('[1]Hoja de pedidos'!$D1385&gt;0,'[1]Hoja de pedidos'!G1385,"")</f>
        <v>CX</v>
      </c>
      <c r="F1384" s="144" t="str">
        <f>IF('[1]Hoja de pedidos'!$D1385&gt;0,'[1]Hoja de pedidos'!H1385,"")</f>
        <v>LAMINACION</v>
      </c>
    </row>
    <row r="1385" spans="1:6" x14ac:dyDescent="0.25">
      <c r="A1385" s="144" t="str">
        <f>IF('[1]Hoja de pedidos'!$D1386&gt;0,'[1]Hoja de pedidos'!C1386,"")</f>
        <v>01-2993</v>
      </c>
      <c r="B1385" s="144" t="str">
        <f>IF('[1]Hoja de pedidos'!$D1386&gt;0,'[1]Hoja de pedidos'!D1386,"")</f>
        <v>TXPADQ040A001</v>
      </c>
      <c r="C1385" s="144" t="str">
        <f>IF('[1]Hoja de pedidos'!$D1386&gt;0,'[1]Hoja de pedidos'!E1386,"")</f>
        <v>PEPSICO ALIMENTOS, S.C.A.</v>
      </c>
      <c r="D1385" s="144" t="str">
        <f>IF('[1]Hoja de pedidos'!$D1386&gt;0,'[1]Hoja de pedidos'!F1386,"")</f>
        <v>LAMINACIÓN IMPRESA DORITOS MEGA QUESO 150g.</v>
      </c>
      <c r="E1385" s="144" t="str">
        <f>IF('[1]Hoja de pedidos'!$D1386&gt;0,'[1]Hoja de pedidos'!G1386,"")</f>
        <v>CX</v>
      </c>
      <c r="F1385" s="144" t="str">
        <f>IF('[1]Hoja de pedidos'!$D1386&gt;0,'[1]Hoja de pedidos'!H1386,"")</f>
        <v>LAMINACION</v>
      </c>
    </row>
    <row r="1386" spans="1:6" x14ac:dyDescent="0.25">
      <c r="A1386" s="144" t="str">
        <f>IF('[1]Hoja de pedidos'!$D1387&gt;0,'[1]Hoja de pedidos'!C1387,"")</f>
        <v>01-2988</v>
      </c>
      <c r="B1386" s="144" t="str">
        <f>IF('[1]Hoja de pedidos'!$D1387&gt;0,'[1]Hoja de pedidos'!D1387,"")</f>
        <v>TXPACT040A002</v>
      </c>
      <c r="C1386" s="144" t="str">
        <f>IF('[1]Hoja de pedidos'!$D1387&gt;0,'[1]Hoja de pedidos'!E1387,"")</f>
        <v>PEPSICO ALIMENTOS, S.C.A.</v>
      </c>
      <c r="D1386" s="144" t="str">
        <f>IF('[1]Hoja de pedidos'!$D1387&gt;0,'[1]Hoja de pedidos'!F1387,"")</f>
        <v>LAMINACION IMPRESA CHEESE TRIS 150g</v>
      </c>
      <c r="E1386" s="144" t="str">
        <f>IF('[1]Hoja de pedidos'!$D1387&gt;0,'[1]Hoja de pedidos'!G1387,"")</f>
        <v>CX</v>
      </c>
      <c r="F1386" s="144" t="str">
        <f>IF('[1]Hoja de pedidos'!$D1387&gt;0,'[1]Hoja de pedidos'!H1387,"")</f>
        <v>LAMINACION</v>
      </c>
    </row>
    <row r="1387" spans="1:6" x14ac:dyDescent="0.25">
      <c r="A1387" s="144" t="str">
        <f>IF('[1]Hoja de pedidos'!$D1388&gt;0,'[1]Hoja de pedidos'!C1388,"")</f>
        <v>01-2995</v>
      </c>
      <c r="B1387" s="144" t="str">
        <f>IF('[1]Hoja de pedidos'!$D1388&gt;0,'[1]Hoja de pedidos'!D1388,"")</f>
        <v>TMSCFD106A003</v>
      </c>
      <c r="C1387" s="144" t="str">
        <f>IF('[1]Hoja de pedidos'!$D1388&gt;0,'[1]Hoja de pedidos'!E1388,"")</f>
        <v>SERVICIOS INDUTRIALES SERGEIN CHAPARRO</v>
      </c>
      <c r="D1387" s="144" t="str">
        <f>IF('[1]Hoja de pedidos'!$D1388&gt;0,'[1]Hoja de pedidos'!F1388,"")</f>
        <v>LAMINACION IMPRESA FONDO DORADO</v>
      </c>
      <c r="E1387" s="144" t="str">
        <f>IF('[1]Hoja de pedidos'!$D1388&gt;0,'[1]Hoja de pedidos'!G1388,"")</f>
        <v>MCL</v>
      </c>
      <c r="F1387" s="144" t="str">
        <f>IF('[1]Hoja de pedidos'!$D1388&gt;0,'[1]Hoja de pedidos'!H1388,"")</f>
        <v>LAMINACION</v>
      </c>
    </row>
    <row r="1388" spans="1:6" x14ac:dyDescent="0.25">
      <c r="A1388" s="144" t="str">
        <f>IF('[1]Hoja de pedidos'!$D1389&gt;0,'[1]Hoja de pedidos'!C1389,"")</f>
        <v>01-2996</v>
      </c>
      <c r="B1388" s="144" t="str">
        <f>IF('[1]Hoja de pedidos'!$D1389&gt;0,'[1]Hoja de pedidos'!D1389,"")</f>
        <v>TMMCFP1040003</v>
      </c>
      <c r="C1388" s="144" t="str">
        <f>IF('[1]Hoja de pedidos'!$D1389&gt;0,'[1]Hoja de pedidos'!E1389,"")</f>
        <v>SERVICIOS INDUTRIALES SERGEIN CHAPARRO</v>
      </c>
      <c r="D1388" s="144" t="str">
        <f>IF('[1]Hoja de pedidos'!$D1389&gt;0,'[1]Hoja de pedidos'!F1389,"")</f>
        <v>LAMINACION FONDO PLATA SIN IMPRESIÓN</v>
      </c>
      <c r="E1388" s="144" t="str">
        <f>IF('[1]Hoja de pedidos'!$D1389&gt;0,'[1]Hoja de pedidos'!G1389,"")</f>
        <v>MCL</v>
      </c>
      <c r="F1388" s="144" t="str">
        <f>IF('[1]Hoja de pedidos'!$D1389&gt;0,'[1]Hoja de pedidos'!H1389,"")</f>
        <v>LAMINACION</v>
      </c>
    </row>
    <row r="1389" spans="1:6" x14ac:dyDescent="0.25">
      <c r="A1389" s="144" t="str">
        <f>IF('[1]Hoja de pedidos'!$D1390&gt;0,'[1]Hoja de pedidos'!C1390,"")</f>
        <v>01-2997</v>
      </c>
      <c r="B1389" s="144" t="str">
        <f>IF('[1]Hoja de pedidos'!$D1390&gt;0,'[1]Hoja de pedidos'!D1390,"")</f>
        <v>TMSCFN105A001</v>
      </c>
      <c r="C1389" s="144" t="str">
        <f>IF('[1]Hoja de pedidos'!$D1390&gt;0,'[1]Hoja de pedidos'!E1390,"")</f>
        <v>SERVICIOS INDUTRIALES SERGEIN CHAPARRO</v>
      </c>
      <c r="D1389" s="144" t="str">
        <f>IF('[1]Hoja de pedidos'!$D1390&gt;0,'[1]Hoja de pedidos'!F1390,"")</f>
        <v>CINTA LAMINADA LOMO DE CUADERNO NEGRO BRILLANTE</v>
      </c>
      <c r="E1389" s="144" t="str">
        <f>IF('[1]Hoja de pedidos'!$D1390&gt;0,'[1]Hoja de pedidos'!G1390,"")</f>
        <v>MCL</v>
      </c>
      <c r="F1389" s="144" t="str">
        <f>IF('[1]Hoja de pedidos'!$D1390&gt;0,'[1]Hoja de pedidos'!H1390,"")</f>
        <v>CORTE</v>
      </c>
    </row>
    <row r="1390" spans="1:6" x14ac:dyDescent="0.25">
      <c r="A1390" s="144" t="str">
        <f>IF('[1]Hoja de pedidos'!$D1391&gt;0,'[1]Hoja de pedidos'!C1391,"")</f>
        <v>01-2990</v>
      </c>
      <c r="B1390" s="144" t="str">
        <f>IF('[1]Hoja de pedidos'!$D1391&gt;0,'[1]Hoja de pedidos'!D1391,"")</f>
        <v>TXPACT040B002</v>
      </c>
      <c r="C1390" s="144" t="str">
        <f>IF('[1]Hoja de pedidos'!$D1391&gt;0,'[1]Hoja de pedidos'!E1391,"")</f>
        <v>PEPSICO ALIMENTOS, S.C.A.</v>
      </c>
      <c r="D1390" s="144" t="str">
        <f>IF('[1]Hoja de pedidos'!$D1391&gt;0,'[1]Hoja de pedidos'!F1391,"")</f>
        <v>LAMINACION IMPRESA CHEESE TRIS 54g</v>
      </c>
      <c r="E1390" s="144" t="str">
        <f>IF('[1]Hoja de pedidos'!$D1391&gt;0,'[1]Hoja de pedidos'!G1391,"")</f>
        <v>CX</v>
      </c>
      <c r="F1390" s="144" t="str">
        <f>IF('[1]Hoja de pedidos'!$D1391&gt;0,'[1]Hoja de pedidos'!H1391,"")</f>
        <v>LAMINACION</v>
      </c>
    </row>
    <row r="1391" spans="1:6" x14ac:dyDescent="0.25">
      <c r="A1391" s="144" t="str">
        <f>IF('[1]Hoja de pedidos'!$D1392&gt;0,'[1]Hoja de pedidos'!C1392,"")</f>
        <v>01-2962</v>
      </c>
      <c r="B1391" s="144" t="str">
        <f>IF('[1]Hoja de pedidos'!$D1392&gt;0,'[1]Hoja de pedidos'!D1392,"")</f>
        <v>TMAWAA057A001</v>
      </c>
      <c r="C1391" s="144" t="str">
        <f>IF('[1]Hoja de pedidos'!$D1392&gt;0,'[1]Hoja de pedidos'!E1392,"")</f>
        <v>ALUM-WARE PRODUCTOS DE ALUMINIO C.A.</v>
      </c>
      <c r="D1391" s="144" t="str">
        <f>IF('[1]Hoja de pedidos'!$D1392&gt;0,'[1]Hoja de pedidos'!F1392,"")</f>
        <v>POLYPOUCH IMPRESO ANTIGRASO ALUM-WARE</v>
      </c>
      <c r="E1391" s="144" t="str">
        <f>IF('[1]Hoja de pedidos'!$D1392&gt;0,'[1]Hoja de pedidos'!G1392,"")</f>
        <v>MCL</v>
      </c>
      <c r="F1391" s="144" t="str">
        <f>IF('[1]Hoja de pedidos'!$D1392&gt;0,'[1]Hoja de pedidos'!H1392,"")</f>
        <v>LAMINACION</v>
      </c>
    </row>
    <row r="1392" spans="1:6" x14ac:dyDescent="0.25">
      <c r="A1392" s="144" t="str">
        <f>IF('[1]Hoja de pedidos'!$D1393&gt;0,'[1]Hoja de pedidos'!C1393,"")</f>
        <v>01-2976</v>
      </c>
      <c r="B1392" s="144" t="str">
        <f>IF('[1]Hoja de pedidos'!$D1393&gt;0,'[1]Hoja de pedidos'!D1393,"")</f>
        <v>TXMSGN030C001</v>
      </c>
      <c r="C1392" s="144" t="str">
        <f>IF('[1]Hoja de pedidos'!$D1393&gt;0,'[1]Hoja de pedidos'!E1393,"")</f>
        <v>MULTINACIONAL DE SABORES C.A.</v>
      </c>
      <c r="D1392" s="144" t="str">
        <f>IF('[1]Hoja de pedidos'!$D1393&gt;0,'[1]Hoja de pedidos'!F1393,"")</f>
        <v>ETIQUETA IMPRESA REFRESCO GLUP COLA NEGRA 1 L</v>
      </c>
      <c r="E1392" s="144" t="str">
        <f>IF('[1]Hoja de pedidos'!$D1393&gt;0,'[1]Hoja de pedidos'!G1393,"")</f>
        <v>CX</v>
      </c>
      <c r="F1392" s="144" t="str">
        <f>IF('[1]Hoja de pedidos'!$D1393&gt;0,'[1]Hoja de pedidos'!H1393,"")</f>
        <v>CORTE</v>
      </c>
    </row>
    <row r="1393" spans="1:6" x14ac:dyDescent="0.25">
      <c r="A1393" s="144" t="str">
        <f>IF('[1]Hoja de pedidos'!$D1394&gt;0,'[1]Hoja de pedidos'!C1394,"")</f>
        <v>01-2980</v>
      </c>
      <c r="B1393" s="144" t="str">
        <f>IF('[1]Hoja de pedidos'!$D1394&gt;0,'[1]Hoja de pedidos'!D1394,"")</f>
        <v>TXMSGN030D001</v>
      </c>
      <c r="C1393" s="144" t="str">
        <f>IF('[1]Hoja de pedidos'!$D1394&gt;0,'[1]Hoja de pedidos'!E1394,"")</f>
        <v>MULTINACIONAL DE SABORES C.A.</v>
      </c>
      <c r="D1393" s="144" t="str">
        <f>IF('[1]Hoja de pedidos'!$D1394&gt;0,'[1]Hoja de pedidos'!F1394,"")</f>
        <v>ETIQUETA IMPRESA REFRESCO GLUP COLA NEGRA 400 ml</v>
      </c>
      <c r="E1393" s="144" t="str">
        <f>IF('[1]Hoja de pedidos'!$D1394&gt;0,'[1]Hoja de pedidos'!G1394,"")</f>
        <v>CX</v>
      </c>
      <c r="F1393" s="144" t="str">
        <f>IF('[1]Hoja de pedidos'!$D1394&gt;0,'[1]Hoja de pedidos'!H1394,"")</f>
        <v>CORTE</v>
      </c>
    </row>
    <row r="1394" spans="1:6" x14ac:dyDescent="0.25">
      <c r="A1394" s="144" t="str">
        <f>IF('[1]Hoja de pedidos'!$D1395&gt;0,'[1]Hoja de pedidos'!C1395,"")</f>
        <v>32-006272</v>
      </c>
      <c r="B1394" s="144" t="str">
        <f>IF('[1]Hoja de pedidos'!$D1395&gt;0,'[1]Hoja de pedidos'!D1395,"")</f>
        <v>TMARFL0380001</v>
      </c>
      <c r="C1394" s="144" t="str">
        <f>IF('[1]Hoja de pedidos'!$D1395&gt;0,'[1]Hoja de pedidos'!E1395,"")</f>
        <v>ALFONZO RIVAS &amp; CIA, C.A.</v>
      </c>
      <c r="D1394" s="144" t="str">
        <f>IF('[1]Hoja de pedidos'!$D1395&gt;0,'[1]Hoja de pedidos'!F1395,"")</f>
        <v>LAMINACIÓN  SIN IMPRESIÓN FLIPS 220 g</v>
      </c>
      <c r="E1394" s="144" t="str">
        <f>IF('[1]Hoja de pedidos'!$D1395&gt;0,'[1]Hoja de pedidos'!G1395,"")</f>
        <v>MCL</v>
      </c>
      <c r="F1394" s="144" t="str">
        <f>IF('[1]Hoja de pedidos'!$D1395&gt;0,'[1]Hoja de pedidos'!H1395,"")</f>
        <v>LAMINACION</v>
      </c>
    </row>
    <row r="1395" spans="1:6" x14ac:dyDescent="0.25">
      <c r="A1395" s="144" t="str">
        <f>IF('[1]Hoja de pedidos'!$D1396&gt;0,'[1]Hoja de pedidos'!C1396,"")</f>
        <v>01-2983</v>
      </c>
      <c r="B1395" s="144" t="str">
        <f>IF('[1]Hoja de pedidos'!$D1396&gt;0,'[1]Hoja de pedidos'!D1396,"")</f>
        <v>TXMSGF030D001</v>
      </c>
      <c r="C1395" s="144" t="str">
        <f>IF('[1]Hoja de pedidos'!$D1396&gt;0,'[1]Hoja de pedidos'!E1396,"")</f>
        <v>MULTINACIONAL DE SABORES C.A.</v>
      </c>
      <c r="D1395" s="144" t="str">
        <f>IF('[1]Hoja de pedidos'!$D1396&gt;0,'[1]Hoja de pedidos'!F1396,"")</f>
        <v>ETIQUETA IMPRESA REFRESCO GLUP FRESH 400 ml</v>
      </c>
      <c r="E1395" s="144" t="str">
        <f>IF('[1]Hoja de pedidos'!$D1396&gt;0,'[1]Hoja de pedidos'!G1396,"")</f>
        <v>CX</v>
      </c>
      <c r="F1395" s="144" t="str">
        <f>IF('[1]Hoja de pedidos'!$D1396&gt;0,'[1]Hoja de pedidos'!H1396,"")</f>
        <v>CORTE</v>
      </c>
    </row>
    <row r="1396" spans="1:6" x14ac:dyDescent="0.25">
      <c r="A1396" s="144" t="str">
        <f>IF('[1]Hoja de pedidos'!$D1397&gt;0,'[1]Hoja de pedidos'!C1397,"")</f>
        <v>01-2979</v>
      </c>
      <c r="B1396" s="144" t="str">
        <f>IF('[1]Hoja de pedidos'!$D1397&gt;0,'[1]Hoja de pedidos'!D1397,"")</f>
        <v>TXMSGF030C001</v>
      </c>
      <c r="C1396" s="144" t="str">
        <f>IF('[1]Hoja de pedidos'!$D1397&gt;0,'[1]Hoja de pedidos'!E1397,"")</f>
        <v>MULTINACIONAL DE SABORES C.A.</v>
      </c>
      <c r="D1396" s="144" t="str">
        <f>IF('[1]Hoja de pedidos'!$D1397&gt;0,'[1]Hoja de pedidos'!F1397,"")</f>
        <v>ETIQUETA IMPRESA REFRESCO GLUP FRESH 1 L</v>
      </c>
      <c r="E1396" s="144" t="str">
        <f>IF('[1]Hoja de pedidos'!$D1397&gt;0,'[1]Hoja de pedidos'!G1397,"")</f>
        <v>CX</v>
      </c>
      <c r="F1396" s="144" t="str">
        <f>IF('[1]Hoja de pedidos'!$D1397&gt;0,'[1]Hoja de pedidos'!H1397,"")</f>
        <v>CORTE</v>
      </c>
    </row>
    <row r="1397" spans="1:6" x14ac:dyDescent="0.25">
      <c r="A1397" s="144" t="str">
        <f>IF('[1]Hoja de pedidos'!$D1398&gt;0,'[1]Hoja de pedidos'!C1398,"")</f>
        <v>01-2998</v>
      </c>
      <c r="B1397" s="144" t="str">
        <f>IF('[1]Hoja de pedidos'!$D1398&gt;0,'[1]Hoja de pedidos'!D1398,"")</f>
        <v>TMPHSZ0230001</v>
      </c>
      <c r="C1397" s="144" t="str">
        <f>IF('[1]Hoja de pedidos'!$D1398&gt;0,'[1]Hoja de pedidos'!E1398,"")</f>
        <v>PHARSANA DE VENEZUELA,C.A</v>
      </c>
      <c r="D1397" s="144" t="str">
        <f>IF('[1]Hoja de pedidos'!$D1398&gt;0,'[1]Hoja de pedidos'!F1398,"")</f>
        <v>BOPP  FRONTAL SECUREZZA SIN IMPRESIÓN</v>
      </c>
      <c r="E1397" s="144" t="str">
        <f>IF('[1]Hoja de pedidos'!$D1398&gt;0,'[1]Hoja de pedidos'!G1398,"")</f>
        <v>MCL</v>
      </c>
      <c r="F1397" s="144" t="str">
        <f>IF('[1]Hoja de pedidos'!$D1398&gt;0,'[1]Hoja de pedidos'!H1398,"")</f>
        <v>LAMINACION</v>
      </c>
    </row>
    <row r="1398" spans="1:6" x14ac:dyDescent="0.25">
      <c r="A1398" s="144" t="str">
        <f>IF('[1]Hoja de pedidos'!$D1399&gt;0,'[1]Hoja de pedidos'!C1399,"")</f>
        <v>01-3001</v>
      </c>
      <c r="B1398" s="144" t="str">
        <f>IF('[1]Hoja de pedidos'!$D1399&gt;0,'[1]Hoja de pedidos'!D1399,"")</f>
        <v>TXPAPS049B001</v>
      </c>
      <c r="C1398" s="144" t="str">
        <f>IF('[1]Hoja de pedidos'!$D1399&gt;0,'[1]Hoja de pedidos'!E1399,"")</f>
        <v>PEPSICO ALIMENTOS, S.C.A.</v>
      </c>
      <c r="D1398" s="144" t="str">
        <f>IF('[1]Hoja de pedidos'!$D1399&gt;0,'[1]Hoja de pedidos'!F1399,"")</f>
        <v>LAMINACION IMPRESA PEPITO ORIGINAL XXL (SIN VATAMINA)180g</v>
      </c>
      <c r="E1398" s="144" t="str">
        <f>IF('[1]Hoja de pedidos'!$D1399&gt;0,'[1]Hoja de pedidos'!G1399,"")</f>
        <v>CX</v>
      </c>
      <c r="F1398" s="144" t="str">
        <f>IF('[1]Hoja de pedidos'!$D1399&gt;0,'[1]Hoja de pedidos'!H1399,"")</f>
        <v>LAMINACION</v>
      </c>
    </row>
    <row r="1399" spans="1:6" x14ac:dyDescent="0.25">
      <c r="A1399" s="144" t="str">
        <f>IF('[1]Hoja de pedidos'!$D1400&gt;0,'[1]Hoja de pedidos'!C1400,"")</f>
        <v>32-006266</v>
      </c>
      <c r="B1399" s="144" t="str">
        <f>IF('[1]Hoja de pedidos'!$D1400&gt;0,'[1]Hoja de pedidos'!D1400,"")</f>
        <v>TXTFCA040C001</v>
      </c>
      <c r="C1399" s="144" t="str">
        <f>IF('[1]Hoja de pedidos'!$D1400&gt;0,'[1]Hoja de pedidos'!E1400,"")</f>
        <v>INVERSIONES TORREFACCION DEL CAFÉ, C.A</v>
      </c>
      <c r="D1399" s="144" t="str">
        <f>IF('[1]Hoja de pedidos'!$D1400&gt;0,'[1]Hoja de pedidos'!F1400,"")</f>
        <v xml:space="preserve">LAMINACION IMPRESA CAFÉ AMANECER MOLIDO GOURMET 100g </v>
      </c>
      <c r="E1399" s="144" t="str">
        <f>IF('[1]Hoja de pedidos'!$D1400&gt;0,'[1]Hoja de pedidos'!G1400,"")</f>
        <v>CX</v>
      </c>
      <c r="F1399" s="144" t="str">
        <f>IF('[1]Hoja de pedidos'!$D1400&gt;0,'[1]Hoja de pedidos'!H1400,"")</f>
        <v>LAMINACION</v>
      </c>
    </row>
    <row r="1400" spans="1:6" x14ac:dyDescent="0.25">
      <c r="A1400" s="144" t="str">
        <f>IF('[1]Hoja de pedidos'!$D1401&gt;0,'[1]Hoja de pedidos'!C1401,"")</f>
        <v>32-006267</v>
      </c>
      <c r="B1400" s="144" t="str">
        <f>IF('[1]Hoja de pedidos'!$D1401&gt;0,'[1]Hoja de pedidos'!D1401,"")</f>
        <v>TXTFDN040C001</v>
      </c>
      <c r="C1400" s="144" t="str">
        <f>IF('[1]Hoja de pedidos'!$D1401&gt;0,'[1]Hoja de pedidos'!E1401,"")</f>
        <v>INVERSIONES TORREFACCION DEL CAFÉ, C.A</v>
      </c>
      <c r="D1400" s="144" t="str">
        <f>IF('[1]Hoja de pedidos'!$D1401&gt;0,'[1]Hoja de pedidos'!F1401,"")</f>
        <v>LAMINACION IMPRESA CAFÉ DELLA NONNA MOLIDO GOURMET 100g</v>
      </c>
      <c r="E1400" s="144" t="str">
        <f>IF('[1]Hoja de pedidos'!$D1401&gt;0,'[1]Hoja de pedidos'!G1401,"")</f>
        <v>CX</v>
      </c>
      <c r="F1400" s="144" t="str">
        <f>IF('[1]Hoja de pedidos'!$D1401&gt;0,'[1]Hoja de pedidos'!H1401,"")</f>
        <v>LAMINACION</v>
      </c>
    </row>
    <row r="1401" spans="1:6" x14ac:dyDescent="0.25">
      <c r="A1401" s="144" t="str">
        <f>IF('[1]Hoja de pedidos'!$D1402&gt;0,'[1]Hoja de pedidos'!C1402,"")</f>
        <v>01-3004</v>
      </c>
      <c r="B1401" s="144" t="str">
        <f>IF('[1]Hoja de pedidos'!$D1402&gt;0,'[1]Hoja de pedidos'!D1402,"")</f>
        <v>TXPATR049C001</v>
      </c>
      <c r="C1401" s="144" t="str">
        <f>IF('[1]Hoja de pedidos'!$D1402&gt;0,'[1]Hoja de pedidos'!E1402,"")</f>
        <v>PEPSICO ALIMENTOS, S.C.A.</v>
      </c>
      <c r="D1401" s="144" t="str">
        <f>IF('[1]Hoja de pedidos'!$D1402&gt;0,'[1]Hoja de pedidos'!F1402,"")</f>
        <v>LAMINACION IMPRESA DE TODITO RESUELTO XXL 400g</v>
      </c>
      <c r="E1401" s="144" t="str">
        <f>IF('[1]Hoja de pedidos'!$D1402&gt;0,'[1]Hoja de pedidos'!G1402,"")</f>
        <v>CX</v>
      </c>
      <c r="F1401" s="144" t="str">
        <f>IF('[1]Hoja de pedidos'!$D1402&gt;0,'[1]Hoja de pedidos'!H1402,"")</f>
        <v>LAMINACION</v>
      </c>
    </row>
    <row r="1402" spans="1:6" x14ac:dyDescent="0.25">
      <c r="A1402" s="144" t="str">
        <f>IF('[1]Hoja de pedidos'!$D1403&gt;0,'[1]Hoja de pedidos'!C1403,"")</f>
        <v>01-3000</v>
      </c>
      <c r="B1402" s="144" t="str">
        <f>IF('[1]Hoja de pedidos'!$D1403&gt;0,'[1]Hoja de pedidos'!D1403,"")</f>
        <v>TXPAPS040C001</v>
      </c>
      <c r="C1402" s="144" t="str">
        <f>IF('[1]Hoja de pedidos'!$D1403&gt;0,'[1]Hoja de pedidos'!E1403,"")</f>
        <v>PEPSICO ALIMENTOS, S.C.A.</v>
      </c>
      <c r="D1402" s="144" t="str">
        <f>IF('[1]Hoja de pedidos'!$D1403&gt;0,'[1]Hoja de pedidos'!F1403,"")</f>
        <v>LAMINACIÓN IMPRESA PEPITO ORIGINAL (SIN VITAMINA) 80g</v>
      </c>
      <c r="E1402" s="144" t="str">
        <f>IF('[1]Hoja de pedidos'!$D1403&gt;0,'[1]Hoja de pedidos'!G1403,"")</f>
        <v>CX</v>
      </c>
      <c r="F1402" s="144" t="str">
        <f>IF('[1]Hoja de pedidos'!$D1403&gt;0,'[1]Hoja de pedidos'!H1403,"")</f>
        <v>LAMINACION</v>
      </c>
    </row>
    <row r="1403" spans="1:6" x14ac:dyDescent="0.25">
      <c r="A1403" s="144" t="str">
        <f>IF('[1]Hoja de pedidos'!$D1404&gt;0,'[1]Hoja de pedidos'!C1404,"")</f>
        <v>01-3002</v>
      </c>
      <c r="B1403" s="144" t="str">
        <f>IF('[1]Hoja de pedidos'!$D1404&gt;0,'[1]Hoja de pedidos'!D1404,"")</f>
        <v>TXPACB036B001</v>
      </c>
      <c r="C1403" s="144" t="str">
        <f>IF('[1]Hoja de pedidos'!$D1404&gt;0,'[1]Hoja de pedidos'!E1404,"")</f>
        <v>PEPSICO ALIMENTOS, S.C.A.</v>
      </c>
      <c r="D1403" s="144" t="str">
        <f>IF('[1]Hoja de pedidos'!$D1404&gt;0,'[1]Hoja de pedidos'!F1404,"")</f>
        <v>LAMINACIÓN IMPRESA CHEETOS BOLIQUESO 110g</v>
      </c>
      <c r="E1403" s="144" t="str">
        <f>IF('[1]Hoja de pedidos'!$D1404&gt;0,'[1]Hoja de pedidos'!G1404,"")</f>
        <v>CX</v>
      </c>
      <c r="F1403" s="144" t="str">
        <f>IF('[1]Hoja de pedidos'!$D1404&gt;0,'[1]Hoja de pedidos'!H1404,"")</f>
        <v>LAMINACION</v>
      </c>
    </row>
    <row r="1404" spans="1:6" x14ac:dyDescent="0.25">
      <c r="A1404" s="144" t="str">
        <f>IF('[1]Hoja de pedidos'!$D1405&gt;0,'[1]Hoja de pedidos'!C1405,"")</f>
        <v>32-006287</v>
      </c>
      <c r="B1404" s="144" t="str">
        <f>IF('[1]Hoja de pedidos'!$D1405&gt;0,'[1]Hoja de pedidos'!D1405,"")</f>
        <v>TMMCGP207A001</v>
      </c>
      <c r="C1404" s="144" t="str">
        <f>IF('[1]Hoja de pedidos'!$D1405&gt;0,'[1]Hoja de pedidos'!E1405,"")</f>
        <v>REDICA,  C.A.</v>
      </c>
      <c r="D1404" s="144" t="str">
        <f>IF('[1]Hoja de pedidos'!$D1405&gt;0,'[1]Hoja de pedidos'!F1405,"")</f>
        <v>LINNER MTP  IMPRESO GARANTIA DE PUREZA</v>
      </c>
      <c r="E1404" s="144" t="str">
        <f>IF('[1]Hoja de pedidos'!$D1405&gt;0,'[1]Hoja de pedidos'!G1405,"")</f>
        <v>MCL</v>
      </c>
      <c r="F1404" s="144" t="str">
        <f>IF('[1]Hoja de pedidos'!$D1405&gt;0,'[1]Hoja de pedidos'!H1405,"")</f>
        <v>LAMINACION</v>
      </c>
    </row>
    <row r="1405" spans="1:6" x14ac:dyDescent="0.25">
      <c r="A1405" s="144" t="str">
        <f>IF('[1]Hoja de pedidos'!$D1406&gt;0,'[1]Hoja de pedidos'!C1406,"")</f>
        <v>01-3005</v>
      </c>
      <c r="B1405" s="144" t="str">
        <f>IF('[1]Hoja de pedidos'!$D1406&gt;0,'[1]Hoja de pedidos'!D1406,"")</f>
        <v>TXPATR040A001</v>
      </c>
      <c r="C1405" s="144" t="str">
        <f>IF('[1]Hoja de pedidos'!$D1406&gt;0,'[1]Hoja de pedidos'!E1406,"")</f>
        <v>PEPSICO ALIMENTOS, S.C.A.</v>
      </c>
      <c r="D1405" s="144" t="str">
        <f>IF('[1]Hoja de pedidos'!$D1406&gt;0,'[1]Hoja de pedidos'!F1406,"")</f>
        <v>LAMINACION IMPRESA DE TODITO RESUELTO 130g</v>
      </c>
      <c r="E1405" s="144" t="str">
        <f>IF('[1]Hoja de pedidos'!$D1406&gt;0,'[1]Hoja de pedidos'!G1406,"")</f>
        <v>CX</v>
      </c>
      <c r="F1405" s="144" t="str">
        <f>IF('[1]Hoja de pedidos'!$D1406&gt;0,'[1]Hoja de pedidos'!H1406,"")</f>
        <v>LAMINACION</v>
      </c>
    </row>
    <row r="1406" spans="1:6" x14ac:dyDescent="0.25">
      <c r="A1406" s="144" t="str">
        <f>IF('[1]Hoja de pedidos'!$D1407&gt;0,'[1]Hoja de pedidos'!C1407,"")</f>
        <v>01-3003</v>
      </c>
      <c r="B1406" s="144" t="str">
        <f>IF('[1]Hoja de pedidos'!$D1407&gt;0,'[1]Hoja de pedidos'!D1407,"")</f>
        <v>TXPATR040B001</v>
      </c>
      <c r="C1406" s="144" t="str">
        <f>IF('[1]Hoja de pedidos'!$D1407&gt;0,'[1]Hoja de pedidos'!E1407,"")</f>
        <v>PEPSICO ALIMENTOS, S.C.A.</v>
      </c>
      <c r="D1406" s="144" t="str">
        <f>IF('[1]Hoja de pedidos'!$D1407&gt;0,'[1]Hoja de pedidos'!F1407,"")</f>
        <v>LAMINACION IMPRESA DE TODITO RESUELTO 45g</v>
      </c>
      <c r="E1406" s="144" t="str">
        <f>IF('[1]Hoja de pedidos'!$D1407&gt;0,'[1]Hoja de pedidos'!G1407,"")</f>
        <v>CX</v>
      </c>
      <c r="F1406" s="144" t="str">
        <f>IF('[1]Hoja de pedidos'!$D1407&gt;0,'[1]Hoja de pedidos'!H1407,"")</f>
        <v>LAMINACION</v>
      </c>
    </row>
    <row r="1407" spans="1:6" x14ac:dyDescent="0.25">
      <c r="A1407" s="144" t="str">
        <f>IF('[1]Hoja de pedidos'!$D1408&gt;0,'[1]Hoja de pedidos'!C1408,"")</f>
        <v>01-2982</v>
      </c>
      <c r="B1407" s="144" t="str">
        <f>IF('[1]Hoja de pedidos'!$D1408&gt;0,'[1]Hoja de pedidos'!D1408,"")</f>
        <v>TXMSGU030C001</v>
      </c>
      <c r="C1407" s="144" t="str">
        <f>IF('[1]Hoja de pedidos'!$D1408&gt;0,'[1]Hoja de pedidos'!E1408,"")</f>
        <v>MULTINACIONAL DE SABORES C.A.</v>
      </c>
      <c r="D1407" s="144" t="str">
        <f>IF('[1]Hoja de pedidos'!$D1408&gt;0,'[1]Hoja de pedidos'!F1408,"")</f>
        <v>ETIQUETA IMPRESA REFRESCO GLUP UVA 400 ml</v>
      </c>
      <c r="E1407" s="144" t="str">
        <f>IF('[1]Hoja de pedidos'!$D1408&gt;0,'[1]Hoja de pedidos'!G1408,"")</f>
        <v>CX</v>
      </c>
      <c r="F1407" s="144" t="str">
        <f>IF('[1]Hoja de pedidos'!$D1408&gt;0,'[1]Hoja de pedidos'!H1408,"")</f>
        <v>CORTE</v>
      </c>
    </row>
    <row r="1408" spans="1:6" x14ac:dyDescent="0.25">
      <c r="A1408" s="144" t="str">
        <f>IF('[1]Hoja de pedidos'!$D1409&gt;0,'[1]Hoja de pedidos'!C1409,"")</f>
        <v>01-2978</v>
      </c>
      <c r="B1408" s="144" t="str">
        <f>IF('[1]Hoja de pedidos'!$D1409&gt;0,'[1]Hoja de pedidos'!D1409,"")</f>
        <v>TXMSGU030D001</v>
      </c>
      <c r="C1408" s="144" t="str">
        <f>IF('[1]Hoja de pedidos'!$D1409&gt;0,'[1]Hoja de pedidos'!E1409,"")</f>
        <v>MULTINACIONAL DE SABORES C.A.</v>
      </c>
      <c r="D1408" s="144" t="str">
        <f>IF('[1]Hoja de pedidos'!$D1409&gt;0,'[1]Hoja de pedidos'!F1409,"")</f>
        <v>ETIQUETA IMPRESA REFRESCO GLUP UVA 1 L</v>
      </c>
      <c r="E1408" s="144" t="str">
        <f>IF('[1]Hoja de pedidos'!$D1409&gt;0,'[1]Hoja de pedidos'!G1409,"")</f>
        <v>CX</v>
      </c>
      <c r="F1408" s="144" t="str">
        <f>IF('[1]Hoja de pedidos'!$D1409&gt;0,'[1]Hoja de pedidos'!H1409,"")</f>
        <v>CORTE</v>
      </c>
    </row>
    <row r="1409" spans="1:6" x14ac:dyDescent="0.25">
      <c r="A1409" s="144" t="str">
        <f>IF('[1]Hoja de pedidos'!$D1410&gt;0,'[1]Hoja de pedidos'!C1410,"")</f>
        <v>01-2981</v>
      </c>
      <c r="B1409" s="144" t="str">
        <f>IF('[1]Hoja de pedidos'!$D1410&gt;0,'[1]Hoja de pedidos'!D1410,"")</f>
        <v>TXMSGK030D001</v>
      </c>
      <c r="C1409" s="144" t="str">
        <f>IF('[1]Hoja de pedidos'!$D1410&gt;0,'[1]Hoja de pedidos'!E1410,"")</f>
        <v>MULTINACIONAL DE SABORES C.A.</v>
      </c>
      <c r="D1409" s="144" t="str">
        <f>IF('[1]Hoja de pedidos'!$D1410&gt;0,'[1]Hoja de pedidos'!F1410,"")</f>
        <v>ETIQUETA IMPRESA REFRESCO GLUP KOLITA 400 ml</v>
      </c>
      <c r="E1409" s="144" t="str">
        <f>IF('[1]Hoja de pedidos'!$D1410&gt;0,'[1]Hoja de pedidos'!G1410,"")</f>
        <v>CX</v>
      </c>
      <c r="F1409" s="144" t="str">
        <f>IF('[1]Hoja de pedidos'!$D1410&gt;0,'[1]Hoja de pedidos'!H1410,"")</f>
        <v>CORTE</v>
      </c>
    </row>
    <row r="1410" spans="1:6" x14ac:dyDescent="0.25">
      <c r="A1410" s="144" t="str">
        <f>IF('[1]Hoja de pedidos'!$D1411&gt;0,'[1]Hoja de pedidos'!C1411,"")</f>
        <v>01-2977</v>
      </c>
      <c r="B1410" s="144" t="str">
        <f>IF('[1]Hoja de pedidos'!$D1411&gt;0,'[1]Hoja de pedidos'!D1411,"")</f>
        <v>TXMSGK030C001</v>
      </c>
      <c r="C1410" s="144" t="str">
        <f>IF('[1]Hoja de pedidos'!$D1411&gt;0,'[1]Hoja de pedidos'!E1411,"")</f>
        <v>MULTINACIONAL DE SABORES C.A.</v>
      </c>
      <c r="D1410" s="144" t="str">
        <f>IF('[1]Hoja de pedidos'!$D1411&gt;0,'[1]Hoja de pedidos'!F1411,"")</f>
        <v>ETIQUETA IMPRESA REFRESCO GLUP KOLITTA 1 L</v>
      </c>
      <c r="E1410" s="144" t="str">
        <f>IF('[1]Hoja de pedidos'!$D1411&gt;0,'[1]Hoja de pedidos'!G1411,"")</f>
        <v>CX</v>
      </c>
      <c r="F1410" s="144" t="str">
        <f>IF('[1]Hoja de pedidos'!$D1411&gt;0,'[1]Hoja de pedidos'!H1411,"")</f>
        <v>CORTE</v>
      </c>
    </row>
    <row r="1411" spans="1:6" x14ac:dyDescent="0.25">
      <c r="A1411" s="144" t="str">
        <f>IF('[1]Hoja de pedidos'!$D1412&gt;0,'[1]Hoja de pedidos'!C1412,"")</f>
        <v>32-006273</v>
      </c>
      <c r="B1411" s="144" t="str">
        <f>IF('[1]Hoja de pedidos'!$D1412&gt;0,'[1]Hoja de pedidos'!D1412,"")</f>
        <v>TMARYC096A001</v>
      </c>
      <c r="C1411" s="144" t="str">
        <f>IF('[1]Hoja de pedidos'!$D1412&gt;0,'[1]Hoja de pedidos'!E1412,"")</f>
        <v>ALFONZO RIVAS &amp; CIA, C.A.</v>
      </c>
      <c r="D1411" s="144" t="str">
        <f>IF('[1]Hoja de pedidos'!$D1412&gt;0,'[1]Hoja de pedidos'!F1412,"")</f>
        <v>LAMINACION IMPRESA YELIGHT CEREZA 12 g</v>
      </c>
      <c r="E1411" s="144" t="str">
        <f>IF('[1]Hoja de pedidos'!$D1412&gt;0,'[1]Hoja de pedidos'!G1412,"")</f>
        <v>MCL</v>
      </c>
      <c r="F1411" s="144" t="str">
        <f>IF('[1]Hoja de pedidos'!$D1412&gt;0,'[1]Hoja de pedidos'!H1412,"")</f>
        <v>LAMINACION</v>
      </c>
    </row>
    <row r="1412" spans="1:6" x14ac:dyDescent="0.25">
      <c r="A1412" s="144" t="str">
        <f>IF('[1]Hoja de pedidos'!$D1413&gt;0,'[1]Hoja de pedidos'!C1413,"")</f>
        <v>01-3006</v>
      </c>
      <c r="B1412" s="144" t="str">
        <f>IF('[1]Hoja de pedidos'!$D1413&gt;0,'[1]Hoja de pedidos'!D1413,"")</f>
        <v>TXPARF040A001</v>
      </c>
      <c r="C1412" s="144" t="str">
        <f>IF('[1]Hoja de pedidos'!$D1413&gt;0,'[1]Hoja de pedidos'!E1413,"")</f>
        <v>PEPSICO ALIMENTOS, S.C.A.</v>
      </c>
      <c r="D1412" s="144" t="str">
        <f>IF('[1]Hoja de pedidos'!$D1413&gt;0,'[1]Hoja de pedidos'!F1413,"")</f>
        <v>LAMINACION IMPRESA RUFFLES QUESO 36g</v>
      </c>
      <c r="E1412" s="144" t="str">
        <f>IF('[1]Hoja de pedidos'!$D1413&gt;0,'[1]Hoja de pedidos'!G1413,"")</f>
        <v>CX</v>
      </c>
      <c r="F1412" s="144" t="str">
        <f>IF('[1]Hoja de pedidos'!$D1413&gt;0,'[1]Hoja de pedidos'!H1413,"")</f>
        <v>LAMINACION</v>
      </c>
    </row>
    <row r="1413" spans="1:6" x14ac:dyDescent="0.25">
      <c r="A1413" s="144" t="str">
        <f>IF('[1]Hoja de pedidos'!$D1414&gt;0,'[1]Hoja de pedidos'!C1414,"")</f>
        <v>21-0306</v>
      </c>
      <c r="B1413" s="144" t="str">
        <f>IF('[1]Hoja de pedidos'!$D1414&gt;0,'[1]Hoja de pedidos'!D1414,"")</f>
        <v>TXAMCP040A001</v>
      </c>
      <c r="C1413" s="144" t="str">
        <f>IF('[1]Hoja de pedidos'!$D1414&gt;0,'[1]Hoja de pedidos'!E1414,"")</f>
        <v>ALIMENTOS MUNCHY, C.A.</v>
      </c>
      <c r="D1413" s="144" t="str">
        <f>IF('[1]Hoja de pedidos'!$D1414&gt;0,'[1]Hoja de pedidos'!F1414,"")</f>
        <v>LAMINACION IMPRESA CHICHARRON SON PICANTE 62 g</v>
      </c>
      <c r="E1413" s="144" t="str">
        <f>IF('[1]Hoja de pedidos'!$D1414&gt;0,'[1]Hoja de pedidos'!G1414,"")</f>
        <v>CX</v>
      </c>
      <c r="F1413" s="144" t="str">
        <f>IF('[1]Hoja de pedidos'!$D1414&gt;0,'[1]Hoja de pedidos'!H1414,"")</f>
        <v>LAMINACION</v>
      </c>
    </row>
    <row r="1414" spans="1:6" x14ac:dyDescent="0.25">
      <c r="A1414" s="144" t="str">
        <f>IF('[1]Hoja de pedidos'!$D1415&gt;0,'[1]Hoja de pedidos'!C1415,"")</f>
        <v>01-2987</v>
      </c>
      <c r="B1414" s="144" t="str">
        <f>IF('[1]Hoja de pedidos'!$D1415&gt;0,'[1]Hoja de pedidos'!D1415,"")</f>
        <v>TXMSGF030B001</v>
      </c>
      <c r="C1414" s="144" t="str">
        <f>IF('[1]Hoja de pedidos'!$D1415&gt;0,'[1]Hoja de pedidos'!E1415,"")</f>
        <v>MULTINACIONAL DE SABORES C.A.</v>
      </c>
      <c r="D1414" s="144" t="str">
        <f>IF('[1]Hoja de pedidos'!$D1415&gt;0,'[1]Hoja de pedidos'!F1415,"")</f>
        <v>ETIQUETA IMPRESA REFRESCO GLUP FRESH 1,5 L</v>
      </c>
      <c r="E1414" s="144" t="str">
        <f>IF('[1]Hoja de pedidos'!$D1415&gt;0,'[1]Hoja de pedidos'!G1415,"")</f>
        <v>CX</v>
      </c>
      <c r="F1414" s="144" t="str">
        <f>IF('[1]Hoja de pedidos'!$D1415&gt;0,'[1]Hoja de pedidos'!H1415,"")</f>
        <v>CORTE</v>
      </c>
    </row>
    <row r="1415" spans="1:6" x14ac:dyDescent="0.25">
      <c r="A1415" s="144" t="str">
        <f>IF('[1]Hoja de pedidos'!$D1416&gt;0,'[1]Hoja de pedidos'!C1416,"")</f>
        <v>01-3010</v>
      </c>
      <c r="B1415" s="144" t="str">
        <f>IF('[1]Hoja de pedidos'!$D1416&gt;0,'[1]Hoja de pedidos'!D1416,"")</f>
        <v>TMSCFD106A003</v>
      </c>
      <c r="C1415" s="144" t="str">
        <f>IF('[1]Hoja de pedidos'!$D1416&gt;0,'[1]Hoja de pedidos'!E1416,"")</f>
        <v>SERVICIOS INDUTRIALES SERGEIN CHAPARRO</v>
      </c>
      <c r="D1415" s="144" t="str">
        <f>IF('[1]Hoja de pedidos'!$D1416&gt;0,'[1]Hoja de pedidos'!F1416,"")</f>
        <v>LAMINACION IMPRESA FONDO DORADO</v>
      </c>
      <c r="E1415" s="144" t="str">
        <f>IF('[1]Hoja de pedidos'!$D1416&gt;0,'[1]Hoja de pedidos'!G1416,"")</f>
        <v>MCL</v>
      </c>
      <c r="F1415" s="144" t="str">
        <f>IF('[1]Hoja de pedidos'!$D1416&gt;0,'[1]Hoja de pedidos'!H1416,"")</f>
        <v>LAMINACION</v>
      </c>
    </row>
    <row r="1416" spans="1:6" x14ac:dyDescent="0.25">
      <c r="A1416" s="144" t="str">
        <f>IF('[1]Hoja de pedidos'!$D1417&gt;0,'[1]Hoja de pedidos'!C1417,"")</f>
        <v>01-3012</v>
      </c>
      <c r="B1416" s="144" t="str">
        <f>IF('[1]Hoja de pedidos'!$D1417&gt;0,'[1]Hoja de pedidos'!D1417,"")</f>
        <v>TMSCFN105A001</v>
      </c>
      <c r="C1416" s="144" t="str">
        <f>IF('[1]Hoja de pedidos'!$D1417&gt;0,'[1]Hoja de pedidos'!E1417,"")</f>
        <v>SERVICIOS INDUTRIALES SERGEIN CHAPARRO</v>
      </c>
      <c r="D1416" s="144" t="str">
        <f>IF('[1]Hoja de pedidos'!$D1417&gt;0,'[1]Hoja de pedidos'!F1417,"")</f>
        <v>CINTA LAMINADA LOMO DE CUADERNO NEGRO BRILLANTE</v>
      </c>
      <c r="E1416" s="144" t="str">
        <f>IF('[1]Hoja de pedidos'!$D1417&gt;0,'[1]Hoja de pedidos'!G1417,"")</f>
        <v>MCL</v>
      </c>
      <c r="F1416" s="144" t="str">
        <f>IF('[1]Hoja de pedidos'!$D1417&gt;0,'[1]Hoja de pedidos'!H1417,"")</f>
        <v>CORTE</v>
      </c>
    </row>
    <row r="1417" spans="1:6" x14ac:dyDescent="0.25">
      <c r="A1417" s="144" t="str">
        <f>IF('[1]Hoja de pedidos'!$D1418&gt;0,'[1]Hoja de pedidos'!C1418,"")</f>
        <v>01-3011</v>
      </c>
      <c r="B1417" s="144" t="str">
        <f>IF('[1]Hoja de pedidos'!$D1418&gt;0,'[1]Hoja de pedidos'!D1418,"")</f>
        <v>TMMCFP1040003</v>
      </c>
      <c r="C1417" s="144" t="str">
        <f>IF('[1]Hoja de pedidos'!$D1418&gt;0,'[1]Hoja de pedidos'!E1418,"")</f>
        <v>SERVICIOS INDUTRIALES SERGEIN CHAPARRO</v>
      </c>
      <c r="D1417" s="144" t="str">
        <f>IF('[1]Hoja de pedidos'!$D1418&gt;0,'[1]Hoja de pedidos'!F1418,"")</f>
        <v>LAMINACION FONDO PLATA SIN IMPRESIÓN</v>
      </c>
      <c r="E1417" s="144" t="str">
        <f>IF('[1]Hoja de pedidos'!$D1418&gt;0,'[1]Hoja de pedidos'!G1418,"")</f>
        <v>MCL</v>
      </c>
      <c r="F1417" s="144" t="str">
        <f>IF('[1]Hoja de pedidos'!$D1418&gt;0,'[1]Hoja de pedidos'!H1418,"")</f>
        <v>LAMINACION</v>
      </c>
    </row>
    <row r="1418" spans="1:6" x14ac:dyDescent="0.25">
      <c r="A1418" s="144" t="str">
        <f>IF('[1]Hoja de pedidos'!$D1419&gt;0,'[1]Hoja de pedidos'!C1419,"")</f>
        <v>01-3008</v>
      </c>
      <c r="B1418" s="144" t="str">
        <f>IF('[1]Hoja de pedidos'!$D1419&gt;0,'[1]Hoja de pedidos'!D1419,"")</f>
        <v>TXPARQ031A001</v>
      </c>
      <c r="C1418" s="144" t="str">
        <f>IF('[1]Hoja de pedidos'!$D1419&gt;0,'[1]Hoja de pedidos'!E1419,"")</f>
        <v>PEPSICO ALIMENTOS, S.C.A.</v>
      </c>
      <c r="D1418" s="144" t="str">
        <f>IF('[1]Hoja de pedidos'!$D1419&gt;0,'[1]Hoja de pedidos'!F1419,"")</f>
        <v>LAMINACIÓN IMPRESA ROSQUIS 32g</v>
      </c>
      <c r="E1418" s="144" t="str">
        <f>IF('[1]Hoja de pedidos'!$D1419&gt;0,'[1]Hoja de pedidos'!G1419,"")</f>
        <v>CX</v>
      </c>
      <c r="F1418" s="144" t="str">
        <f>IF('[1]Hoja de pedidos'!$D1419&gt;0,'[1]Hoja de pedidos'!H1419,"")</f>
        <v>LAMINACION</v>
      </c>
    </row>
    <row r="1419" spans="1:6" x14ac:dyDescent="0.25">
      <c r="A1419" s="144" t="str">
        <f>IF('[1]Hoja de pedidos'!$D1420&gt;0,'[1]Hoja de pedidos'!C1420,"")</f>
        <v>01-3009</v>
      </c>
      <c r="B1419" s="144" t="str">
        <f>IF('[1]Hoja de pedidos'!$D1420&gt;0,'[1]Hoja de pedidos'!D1420,"")</f>
        <v>TXPARQ040B001</v>
      </c>
      <c r="C1419" s="144" t="str">
        <f>IF('[1]Hoja de pedidos'!$D1420&gt;0,'[1]Hoja de pedidos'!E1420,"")</f>
        <v>PEPSICO ALIMENTOS, S.C.A.</v>
      </c>
      <c r="D1419" s="144" t="str">
        <f>IF('[1]Hoja de pedidos'!$D1420&gt;0,'[1]Hoja de pedidos'!F1420,"")</f>
        <v>LAMINACIÓN IMPRESA ROSQUIS 135g</v>
      </c>
      <c r="E1419" s="144" t="str">
        <f>IF('[1]Hoja de pedidos'!$D1420&gt;0,'[1]Hoja de pedidos'!G1420,"")</f>
        <v>CX</v>
      </c>
      <c r="F1419" s="144" t="str">
        <f>IF('[1]Hoja de pedidos'!$D1420&gt;0,'[1]Hoja de pedidos'!H1420,"")</f>
        <v>LAMINACION</v>
      </c>
    </row>
    <row r="1420" spans="1:6" x14ac:dyDescent="0.25">
      <c r="A1420" s="144" t="str">
        <f>IF('[1]Hoja de pedidos'!$D1421&gt;0,'[1]Hoja de pedidos'!C1421,"")</f>
        <v>01-2986</v>
      </c>
      <c r="B1420" s="144" t="str">
        <f>IF('[1]Hoja de pedidos'!$D1421&gt;0,'[1]Hoja de pedidos'!D1421,"")</f>
        <v>TXMSGU030B001</v>
      </c>
      <c r="C1420" s="144" t="str">
        <f>IF('[1]Hoja de pedidos'!$D1421&gt;0,'[1]Hoja de pedidos'!E1421,"")</f>
        <v>MULTINACIONAL DE SABORES C.A.</v>
      </c>
      <c r="D1420" s="144" t="str">
        <f>IF('[1]Hoja de pedidos'!$D1421&gt;0,'[1]Hoja de pedidos'!F1421,"")</f>
        <v>ETIQUETA IMPRESA REFRESCO GLUP UVA 1,5 L</v>
      </c>
      <c r="E1420" s="144" t="str">
        <f>IF('[1]Hoja de pedidos'!$D1421&gt;0,'[1]Hoja de pedidos'!G1421,"")</f>
        <v>CX</v>
      </c>
      <c r="F1420" s="144" t="str">
        <f>IF('[1]Hoja de pedidos'!$D1421&gt;0,'[1]Hoja de pedidos'!H1421,"")</f>
        <v>CORTE</v>
      </c>
    </row>
    <row r="1421" spans="1:6" x14ac:dyDescent="0.25">
      <c r="A1421" s="144" t="str">
        <f>IF('[1]Hoja de pedidos'!$D1422&gt;0,'[1]Hoja de pedidos'!C1422,"")</f>
        <v>01-3013</v>
      </c>
      <c r="B1421" s="144" t="str">
        <f>IF('[1]Hoja de pedidos'!$D1422&gt;0,'[1]Hoja de pedidos'!D1422,"")</f>
        <v>TXPCEP023B001</v>
      </c>
      <c r="C1421" s="144" t="str">
        <f>IF('[1]Hoja de pedidos'!$D1422&gt;0,'[1]Hoja de pedidos'!E1422,"")</f>
        <v xml:space="preserve">PEPSI-COLA VENEZUELA, C.A. </v>
      </c>
      <c r="D1421" s="144" t="str">
        <f>IF('[1]Hoja de pedidos'!$D1422&gt;0,'[1]Hoja de pedidos'!F1422,"")</f>
        <v>ETIQUETA IMPRESA  PEPSI FREE 1 L</v>
      </c>
      <c r="E1421" s="144" t="str">
        <f>IF('[1]Hoja de pedidos'!$D1422&gt;0,'[1]Hoja de pedidos'!G1422,"")</f>
        <v>CX</v>
      </c>
      <c r="F1421" s="144" t="str">
        <f>IF('[1]Hoja de pedidos'!$D1422&gt;0,'[1]Hoja de pedidos'!H1422,"")</f>
        <v>CORTE</v>
      </c>
    </row>
    <row r="1422" spans="1:6" x14ac:dyDescent="0.25">
      <c r="A1422" s="144" t="str">
        <f>IF('[1]Hoja de pedidos'!$D1423&gt;0,'[1]Hoja de pedidos'!C1423,"")</f>
        <v>01-3014</v>
      </c>
      <c r="B1422" s="144" t="str">
        <f>IF('[1]Hoja de pedidos'!$D1423&gt;0,'[1]Hoja de pedidos'!D1423,"")</f>
        <v>TXPAMP031A001</v>
      </c>
      <c r="C1422" s="144" t="str">
        <f>IF('[1]Hoja de pedidos'!$D1423&gt;0,'[1]Hoja de pedidos'!E1423,"")</f>
        <v>PEPSICO ALIMENTOS, S.C.A.</v>
      </c>
      <c r="D1422" s="144" t="str">
        <f>IF('[1]Hoja de pedidos'!$D1423&gt;0,'[1]Hoja de pedidos'!F1423,"")</f>
        <v>LAMINACIÓN IMPRESA CHEETOS MEGA PUFFS 28g</v>
      </c>
      <c r="E1422" s="144" t="str">
        <f>IF('[1]Hoja de pedidos'!$D1423&gt;0,'[1]Hoja de pedidos'!G1423,"")</f>
        <v>CX</v>
      </c>
      <c r="F1422" s="144" t="str">
        <f>IF('[1]Hoja de pedidos'!$D1423&gt;0,'[1]Hoja de pedidos'!H1423,"")</f>
        <v>LAMINACION</v>
      </c>
    </row>
    <row r="1423" spans="1:6" x14ac:dyDescent="0.25">
      <c r="A1423" s="144" t="str">
        <f>IF('[1]Hoja de pedidos'!$D1424&gt;0,'[1]Hoja de pedidos'!C1424,"")</f>
        <v>32-006292</v>
      </c>
      <c r="B1423" s="144" t="str">
        <f>IF('[1]Hoja de pedidos'!$D1424&gt;0,'[1]Hoja de pedidos'!D1424,"")</f>
        <v>TMAHPG0700001</v>
      </c>
      <c r="C1423" s="144" t="str">
        <f>IF('[1]Hoja de pedidos'!$D1424&gt;0,'[1]Hoja de pedidos'!E1424,"")</f>
        <v>ALIMENTOS HEINZ, C.A.</v>
      </c>
      <c r="D1423" s="144" t="str">
        <f>IF('[1]Hoja de pedidos'!$D1424&gt;0,'[1]Hoja de pedidos'!F1424,"")</f>
        <v>POLYPOUCH SIN IMPRESIÓN (LAMINADO PARA GELATINA)</v>
      </c>
      <c r="E1423" s="144" t="str">
        <f>IF('[1]Hoja de pedidos'!$D1424&gt;0,'[1]Hoja de pedidos'!G1424,"")</f>
        <v>MCL</v>
      </c>
      <c r="F1423" s="144" t="str">
        <f>IF('[1]Hoja de pedidos'!$D1424&gt;0,'[1]Hoja de pedidos'!H1424,"")</f>
        <v>LAMINACION</v>
      </c>
    </row>
    <row r="1424" spans="1:6" x14ac:dyDescent="0.25">
      <c r="A1424" s="144" t="str">
        <f>IF('[1]Hoja de pedidos'!$D1425&gt;0,'[1]Hoja de pedidos'!C1425,"")</f>
        <v>01-2985</v>
      </c>
      <c r="B1424" s="144" t="str">
        <f>IF('[1]Hoja de pedidos'!$D1425&gt;0,'[1]Hoja de pedidos'!D1425,"")</f>
        <v>TXMSGK030B001</v>
      </c>
      <c r="C1424" s="144" t="str">
        <f>IF('[1]Hoja de pedidos'!$D1425&gt;0,'[1]Hoja de pedidos'!E1425,"")</f>
        <v>MULTINACIONAL DE SABORES C.A.</v>
      </c>
      <c r="D1424" s="144" t="str">
        <f>IF('[1]Hoja de pedidos'!$D1425&gt;0,'[1]Hoja de pedidos'!F1425,"")</f>
        <v>ETIQUETA IMPRESA REFRESCO GLUP KOLITA 1,5 L</v>
      </c>
      <c r="E1424" s="144" t="str">
        <f>IF('[1]Hoja de pedidos'!$D1425&gt;0,'[1]Hoja de pedidos'!G1425,"")</f>
        <v>CX</v>
      </c>
      <c r="F1424" s="144" t="str">
        <f>IF('[1]Hoja de pedidos'!$D1425&gt;0,'[1]Hoja de pedidos'!H1425,"")</f>
        <v>CORTE</v>
      </c>
    </row>
    <row r="1425" spans="1:6" x14ac:dyDescent="0.25">
      <c r="A1425" s="144" t="str">
        <f>IF('[1]Hoja de pedidos'!$D1426&gt;0,'[1]Hoja de pedidos'!C1426,"")</f>
        <v>32-006283</v>
      </c>
      <c r="B1425" s="144" t="str">
        <f>IF('[1]Hoja de pedidos'!$D1426&gt;0,'[1]Hoja de pedidos'!D1426,"")</f>
        <v>TMARMF045A001</v>
      </c>
      <c r="C1425" s="144" t="str">
        <f>IF('[1]Hoja de pedidos'!$D1426&gt;0,'[1]Hoja de pedidos'!E1426,"")</f>
        <v>ALFONZO RIVAS &amp; CIA, C.A.</v>
      </c>
      <c r="D1425" s="144" t="str">
        <f>IF('[1]Hoja de pedidos'!$D1426&gt;0,'[1]Hoja de pedidos'!F1426,"")</f>
        <v>LAMINACION IMPRESA MAIZORITOS FRUTY AROS 240g</v>
      </c>
      <c r="E1425" s="144" t="str">
        <f>IF('[1]Hoja de pedidos'!$D1426&gt;0,'[1]Hoja de pedidos'!G1426,"")</f>
        <v>MCL</v>
      </c>
      <c r="F1425" s="144" t="str">
        <f>IF('[1]Hoja de pedidos'!$D1426&gt;0,'[1]Hoja de pedidos'!H1426,"")</f>
        <v>LAMINACION</v>
      </c>
    </row>
    <row r="1426" spans="1:6" x14ac:dyDescent="0.25">
      <c r="A1426" s="144" t="str">
        <f>IF('[1]Hoja de pedidos'!$D1427&gt;0,'[1]Hoja de pedidos'!C1427,"")</f>
        <v>01-3016</v>
      </c>
      <c r="B1426" s="144" t="str">
        <f>IF('[1]Hoja de pedidos'!$D1427&gt;0,'[1]Hoja de pedidos'!D1427,"")</f>
        <v>TXPAMP045A001</v>
      </c>
      <c r="C1426" s="144" t="str">
        <f>IF('[1]Hoja de pedidos'!$D1427&gt;0,'[1]Hoja de pedidos'!E1427,"")</f>
        <v>PEPSICO ALIMENTOS, S.C.A.</v>
      </c>
      <c r="D1426" s="144" t="str">
        <f>IF('[1]Hoja de pedidos'!$D1427&gt;0,'[1]Hoja de pedidos'!F1427,"")</f>
        <v>LAMINACION IMPRESA CHEETOS MEGA PUFF 270 g</v>
      </c>
      <c r="E1426" s="144" t="str">
        <f>IF('[1]Hoja de pedidos'!$D1427&gt;0,'[1]Hoja de pedidos'!G1427,"")</f>
        <v>CX</v>
      </c>
      <c r="F1426" s="144" t="str">
        <f>IF('[1]Hoja de pedidos'!$D1427&gt;0,'[1]Hoja de pedidos'!H1427,"")</f>
        <v>LAMINACION</v>
      </c>
    </row>
    <row r="1427" spans="1:6" x14ac:dyDescent="0.25">
      <c r="A1427" s="144" t="str">
        <f>IF('[1]Hoja de pedidos'!$D1428&gt;0,'[1]Hoja de pedidos'!C1428,"")</f>
        <v>01-3015</v>
      </c>
      <c r="B1427" s="144" t="str">
        <f>IF('[1]Hoja de pedidos'!$D1428&gt;0,'[1]Hoja de pedidos'!D1428,"")</f>
        <v>TXPAMP036A001</v>
      </c>
      <c r="C1427" s="144" t="str">
        <f>IF('[1]Hoja de pedidos'!$D1428&gt;0,'[1]Hoja de pedidos'!E1428,"")</f>
        <v>PEPSICO ALIMENTOS, S.C.A.</v>
      </c>
      <c r="D1427" s="144" t="str">
        <f>IF('[1]Hoja de pedidos'!$D1428&gt;0,'[1]Hoja de pedidos'!F1428,"")</f>
        <v>LAMINACION IMPRESA CHEETOS MEGA PUFF 110g</v>
      </c>
      <c r="E1427" s="144" t="str">
        <f>IF('[1]Hoja de pedidos'!$D1428&gt;0,'[1]Hoja de pedidos'!G1428,"")</f>
        <v>CX</v>
      </c>
      <c r="F1427" s="144" t="str">
        <f>IF('[1]Hoja de pedidos'!$D1428&gt;0,'[1]Hoja de pedidos'!H1428,"")</f>
        <v>LAMINACION</v>
      </c>
    </row>
    <row r="1428" spans="1:6" x14ac:dyDescent="0.25">
      <c r="A1428" s="144" t="str">
        <f>IF('[1]Hoja de pedidos'!$D1429&gt;0,'[1]Hoja de pedidos'!C1429,"")</f>
        <v>32-006290</v>
      </c>
      <c r="B1428" s="144" t="str">
        <f>IF('[1]Hoja de pedidos'!$D1429&gt;0,'[1]Hoja de pedidos'!D1429,"")</f>
        <v>TMAHPF1090001</v>
      </c>
      <c r="C1428" s="144" t="str">
        <f>IF('[1]Hoja de pedidos'!$D1429&gt;0,'[1]Hoja de pedidos'!E1429,"")</f>
        <v>ALIMENTOS HEINZ, C.A.</v>
      </c>
      <c r="D1428" s="144" t="str">
        <f>IF('[1]Hoja de pedidos'!$D1429&gt;0,'[1]Hoja de pedidos'!F1429,"")</f>
        <v xml:space="preserve">PAPEL POLY FOIL (MORROTRIPLEX PARA FLAN Y HELADOS) </v>
      </c>
      <c r="E1428" s="144" t="str">
        <f>IF('[1]Hoja de pedidos'!$D1429&gt;0,'[1]Hoja de pedidos'!G1429,"")</f>
        <v>MCL</v>
      </c>
      <c r="F1428" s="144" t="str">
        <f>IF('[1]Hoja de pedidos'!$D1429&gt;0,'[1]Hoja de pedidos'!H1429,"")</f>
        <v>LAMINACION</v>
      </c>
    </row>
    <row r="1429" spans="1:6" x14ac:dyDescent="0.25">
      <c r="A1429" s="144" t="str">
        <f>IF('[1]Hoja de pedidos'!$D1430&gt;0,'[1]Hoja de pedidos'!C1430,"")</f>
        <v>32-006291</v>
      </c>
      <c r="B1429" s="144" t="str">
        <f>IF('[1]Hoja de pedidos'!$D1430&gt;0,'[1]Hoja de pedidos'!D1430,"")</f>
        <v>TMAHPF1090002</v>
      </c>
      <c r="C1429" s="144" t="str">
        <f>IF('[1]Hoja de pedidos'!$D1430&gt;0,'[1]Hoja de pedidos'!E1430,"")</f>
        <v>ALIMENTOS HEINZ, C.A.</v>
      </c>
      <c r="D1429" s="144" t="str">
        <f>IF('[1]Hoja de pedidos'!$D1430&gt;0,'[1]Hoja de pedidos'!F1430,"")</f>
        <v xml:space="preserve">PAPEL POLY FOIL (MORROTRIPLEX PARA FLAN Y HELADOS) </v>
      </c>
      <c r="E1429" s="144" t="str">
        <f>IF('[1]Hoja de pedidos'!$D1430&gt;0,'[1]Hoja de pedidos'!G1430,"")</f>
        <v>MCL</v>
      </c>
      <c r="F1429" s="144" t="str">
        <f>IF('[1]Hoja de pedidos'!$D1430&gt;0,'[1]Hoja de pedidos'!H1430,"")</f>
        <v>LAMINACION</v>
      </c>
    </row>
    <row r="1430" spans="1:6" x14ac:dyDescent="0.25">
      <c r="A1430" s="144" t="str">
        <f>IF('[1]Hoja de pedidos'!$D1431&gt;0,'[1]Hoja de pedidos'!C1431,"")</f>
        <v>32-006286</v>
      </c>
      <c r="B1430" s="144" t="str">
        <f>IF('[1]Hoja de pedidos'!$D1431&gt;0,'[1]Hoja de pedidos'!D1431,"")</f>
        <v>TXECAC028A001</v>
      </c>
      <c r="C1430" s="144" t="str">
        <f>IF('[1]Hoja de pedidos'!$D1431&gt;0,'[1]Hoja de pedidos'!E1431,"")</f>
        <v>EMBOTELLADORA CRISTAL;C.A.</v>
      </c>
      <c r="D1430" s="144" t="str">
        <f>IF('[1]Hoja de pedidos'!$D1431&gt;0,'[1]Hoja de pedidos'!F1431,"")</f>
        <v xml:space="preserve">ETIQUETA IMPRESA AGUA MINERAL CRYSTAL 330 cm³ </v>
      </c>
      <c r="E1430" s="144" t="str">
        <f>IF('[1]Hoja de pedidos'!$D1431&gt;0,'[1]Hoja de pedidos'!G1431,"")</f>
        <v>CX</v>
      </c>
      <c r="F1430" s="144" t="str">
        <f>IF('[1]Hoja de pedidos'!$D1431&gt;0,'[1]Hoja de pedidos'!H1431,"")</f>
        <v>CORTE</v>
      </c>
    </row>
    <row r="1431" spans="1:6" x14ac:dyDescent="0.25">
      <c r="A1431" s="144" t="str">
        <f>IF('[1]Hoja de pedidos'!$D1432&gt;0,'[1]Hoja de pedidos'!C1432,"")</f>
        <v>01-3020</v>
      </c>
      <c r="B1431" s="144" t="str">
        <f>IF('[1]Hoja de pedidos'!$D1432&gt;0,'[1]Hoja de pedidos'!D1432,"")</f>
        <v>TMMCGP207A001</v>
      </c>
      <c r="C1431" s="144" t="str">
        <f>IF('[1]Hoja de pedidos'!$D1432&gt;0,'[1]Hoja de pedidos'!E1432,"")</f>
        <v>MORROCEL C.A.</v>
      </c>
      <c r="D1431" s="144" t="str">
        <f>IF('[1]Hoja de pedidos'!$D1432&gt;0,'[1]Hoja de pedidos'!F1432,"")</f>
        <v>LINNER MTP  IMPRESO GARANTIA DE PUREZA</v>
      </c>
      <c r="E1431" s="144" t="str">
        <f>IF('[1]Hoja de pedidos'!$D1432&gt;0,'[1]Hoja de pedidos'!G1432,"")</f>
        <v>MCL</v>
      </c>
      <c r="F1431" s="144" t="str">
        <f>IF('[1]Hoja de pedidos'!$D1432&gt;0,'[1]Hoja de pedidos'!H1432,"")</f>
        <v>LAMINACION</v>
      </c>
    </row>
    <row r="1432" spans="1:6" x14ac:dyDescent="0.25">
      <c r="A1432" s="144" t="str">
        <f>IF('[1]Hoja de pedidos'!$D1433&gt;0,'[1]Hoja de pedidos'!C1433,"")</f>
        <v>32-006275</v>
      </c>
      <c r="B1432" s="144" t="str">
        <f>IF('[1]Hoja de pedidos'!$D1433&gt;0,'[1]Hoja de pedidos'!D1433,"")</f>
        <v>TMARMZ044A001</v>
      </c>
      <c r="C1432" s="144" t="str">
        <f>IF('[1]Hoja de pedidos'!$D1433&gt;0,'[1]Hoja de pedidos'!E1433,"")</f>
        <v>ALFONZO RIVAS &amp; CIA, C.A.</v>
      </c>
      <c r="D1432" s="144" t="str">
        <f>IF('[1]Hoja de pedidos'!$D1433&gt;0,'[1]Hoja de pedidos'!F1433,"")</f>
        <v>LAMINACION IMPRESA MAIZINA 90 g</v>
      </c>
      <c r="E1432" s="144" t="str">
        <f>IF('[1]Hoja de pedidos'!$D1433&gt;0,'[1]Hoja de pedidos'!G1433,"")</f>
        <v>MCL</v>
      </c>
      <c r="F1432" s="144" t="str">
        <f>IF('[1]Hoja de pedidos'!$D1433&gt;0,'[1]Hoja de pedidos'!H1433,"")</f>
        <v>LAMINACION</v>
      </c>
    </row>
    <row r="1433" spans="1:6" x14ac:dyDescent="0.25">
      <c r="A1433" s="144" t="str">
        <f>IF('[1]Hoja de pedidos'!$D1434&gt;0,'[1]Hoja de pedidos'!C1434,"")</f>
        <v>01-3017</v>
      </c>
      <c r="B1433" s="144" t="str">
        <f>IF('[1]Hoja de pedidos'!$D1434&gt;0,'[1]Hoja de pedidos'!D1434,"")</f>
        <v>TXPCPF023B001</v>
      </c>
      <c r="C1433" s="144" t="str">
        <f>IF('[1]Hoja de pedidos'!$D1434&gt;0,'[1]Hoja de pedidos'!E1434,"")</f>
        <v xml:space="preserve">PEPSI-COLA VENEZUELA, C.A. </v>
      </c>
      <c r="D1433" s="144" t="str">
        <f>IF('[1]Hoja de pedidos'!$D1434&gt;0,'[1]Hoja de pedidos'!F1434,"")</f>
        <v>ETIQUETA IMPRESA PEPSI  FREE 1,5 L</v>
      </c>
      <c r="E1433" s="144" t="str">
        <f>IF('[1]Hoja de pedidos'!$D1434&gt;0,'[1]Hoja de pedidos'!G1434,"")</f>
        <v>CX</v>
      </c>
      <c r="F1433" s="144" t="str">
        <f>IF('[1]Hoja de pedidos'!$D1434&gt;0,'[1]Hoja de pedidos'!H1434,"")</f>
        <v>CORTE</v>
      </c>
    </row>
    <row r="1434" spans="1:6" x14ac:dyDescent="0.25">
      <c r="A1434" s="144" t="str">
        <f>IF('[1]Hoja de pedidos'!$D1435&gt;0,'[1]Hoja de pedidos'!C1435,"")</f>
        <v>32-006252</v>
      </c>
      <c r="B1434" s="144" t="str">
        <f>IF('[1]Hoja de pedidos'!$D1435&gt;0,'[1]Hoja de pedidos'!D1435,"")</f>
        <v>TMARMZ076B001</v>
      </c>
      <c r="C1434" s="144" t="str">
        <f>IF('[1]Hoja de pedidos'!$D1435&gt;0,'[1]Hoja de pedidos'!E1435,"")</f>
        <v>ALFONZO RIVAS &amp; CIA, C.A.</v>
      </c>
      <c r="D1434" s="144" t="str">
        <f>IF('[1]Hoja de pedidos'!$D1435&gt;0,'[1]Hoja de pedidos'!F1435,"")</f>
        <v>LAMINACION IMPRESA MAIZINA 120 g</v>
      </c>
      <c r="E1434" s="144" t="str">
        <f>IF('[1]Hoja de pedidos'!$D1435&gt;0,'[1]Hoja de pedidos'!G1435,"")</f>
        <v>MCL</v>
      </c>
      <c r="F1434" s="144" t="str">
        <f>IF('[1]Hoja de pedidos'!$D1435&gt;0,'[1]Hoja de pedidos'!H1435,"")</f>
        <v>LAMINACION</v>
      </c>
    </row>
    <row r="1435" spans="1:6" x14ac:dyDescent="0.25">
      <c r="A1435" s="144" t="str">
        <f>IF('[1]Hoja de pedidos'!$D1436&gt;0,'[1]Hoja de pedidos'!C1436,"")</f>
        <v>32-006276</v>
      </c>
      <c r="B1435" s="144" t="str">
        <f>IF('[1]Hoja de pedidos'!$D1436&gt;0,'[1]Hoja de pedidos'!D1436,"")</f>
        <v>TMARMZ076A001</v>
      </c>
      <c r="C1435" s="144" t="str">
        <f>IF('[1]Hoja de pedidos'!$D1436&gt;0,'[1]Hoja de pedidos'!E1436,"")</f>
        <v>ALFONZO RIVAS &amp; CIA, C.A.</v>
      </c>
      <c r="D1435" s="144" t="str">
        <f>IF('[1]Hoja de pedidos'!$D1436&gt;0,'[1]Hoja de pedidos'!F1436,"")</f>
        <v>LAMINACION IMPRESA MAIZINA 2 kg</v>
      </c>
      <c r="E1435" s="144" t="str">
        <f>IF('[1]Hoja de pedidos'!$D1436&gt;0,'[1]Hoja de pedidos'!G1436,"")</f>
        <v>MCL</v>
      </c>
      <c r="F1435" s="144" t="str">
        <f>IF('[1]Hoja de pedidos'!$D1436&gt;0,'[1]Hoja de pedidos'!H1436,"")</f>
        <v>LAMINACION</v>
      </c>
    </row>
    <row r="1436" spans="1:6" x14ac:dyDescent="0.25">
      <c r="A1436" s="144" t="str">
        <f>IF('[1]Hoja de pedidos'!$D1437&gt;0,'[1]Hoja de pedidos'!C1437,"")</f>
        <v>01-2959</v>
      </c>
      <c r="B1436" s="144" t="str">
        <f>IF('[1]Hoja de pedidos'!$D1437&gt;0,'[1]Hoja de pedidos'!D1437,"")</f>
        <v>TXPARS040A002</v>
      </c>
      <c r="C1436" s="144" t="str">
        <f>IF('[1]Hoja de pedidos'!$D1437&gt;0,'[1]Hoja de pedidos'!E1437,"")</f>
        <v>PEPSICO ALIMENTOS, S.C.A.</v>
      </c>
      <c r="D1436" s="144" t="str">
        <f>IF('[1]Hoja de pedidos'!$D1437&gt;0,'[1]Hoja de pedidos'!F1437,"")</f>
        <v>LAMINACION IMPRESA JACKS TOSTON RUSTICO SAL 100g</v>
      </c>
      <c r="E1436" s="144" t="str">
        <f>IF('[1]Hoja de pedidos'!$D1437&gt;0,'[1]Hoja de pedidos'!G1437,"")</f>
        <v>CX</v>
      </c>
      <c r="F1436" s="144" t="str">
        <f>IF('[1]Hoja de pedidos'!$D1437&gt;0,'[1]Hoja de pedidos'!H1437,"")</f>
        <v>LAMINACION</v>
      </c>
    </row>
    <row r="1437" spans="1:6" x14ac:dyDescent="0.25">
      <c r="A1437" s="144" t="str">
        <f>IF('[1]Hoja de pedidos'!$D1438&gt;0,'[1]Hoja de pedidos'!C1438,"")</f>
        <v>01-2958</v>
      </c>
      <c r="B1437" s="144" t="str">
        <f>IF('[1]Hoja de pedidos'!$D1438&gt;0,'[1]Hoja de pedidos'!D1438,"")</f>
        <v>TXPARS040B002</v>
      </c>
      <c r="C1437" s="144" t="str">
        <f>IF('[1]Hoja de pedidos'!$D1438&gt;0,'[1]Hoja de pedidos'!E1438,"")</f>
        <v>PEPSICO ALIMENTOS, S.C.A.</v>
      </c>
      <c r="D1437" s="144" t="str">
        <f>IF('[1]Hoja de pedidos'!$D1438&gt;0,'[1]Hoja de pedidos'!F1438,"")</f>
        <v>LAMINACION IMPRESA JACKS TOSTON RUSTICO SAL 45g</v>
      </c>
      <c r="E1437" s="144" t="str">
        <f>IF('[1]Hoja de pedidos'!$D1438&gt;0,'[1]Hoja de pedidos'!G1438,"")</f>
        <v>CX</v>
      </c>
      <c r="F1437" s="144" t="str">
        <f>IF('[1]Hoja de pedidos'!$D1438&gt;0,'[1]Hoja de pedidos'!H1438,"")</f>
        <v>LAMINACION</v>
      </c>
    </row>
    <row r="1438" spans="1:6" x14ac:dyDescent="0.25">
      <c r="A1438" s="144" t="str">
        <f>IF('[1]Hoja de pedidos'!$D1439&gt;0,'[1]Hoja de pedidos'!C1439,"")</f>
        <v>01-3021</v>
      </c>
      <c r="B1438" s="144" t="str">
        <f>IF('[1]Hoja de pedidos'!$D1439&gt;0,'[1]Hoja de pedidos'!D1439,"")</f>
        <v xml:space="preserve">TXCPEM023A001  </v>
      </c>
      <c r="C1438" s="144" t="str">
        <f>IF('[1]Hoja de pedidos'!$D1439&gt;0,'[1]Hoja de pedidos'!E1439,"")</f>
        <v>CERVECERIA POLAR,C.A.</v>
      </c>
      <c r="D1438" s="144" t="str">
        <f>IF('[1]Hoja de pedidos'!$D1439&gt;0,'[1]Hoja de pedidos'!F1439,"")</f>
        <v>ETIQUETA IMPRESA MALTIN POLAR 1,5 L</v>
      </c>
      <c r="E1438" s="144" t="str">
        <f>IF('[1]Hoja de pedidos'!$D1439&gt;0,'[1]Hoja de pedidos'!G1439,"")</f>
        <v>CX</v>
      </c>
      <c r="F1438" s="144" t="str">
        <f>IF('[1]Hoja de pedidos'!$D1439&gt;0,'[1]Hoja de pedidos'!H1439,"")</f>
        <v>CORTE</v>
      </c>
    </row>
    <row r="1439" spans="1:6" x14ac:dyDescent="0.25">
      <c r="A1439" s="144" t="str">
        <f>IF('[1]Hoja de pedidos'!$D1440&gt;0,'[1]Hoja de pedidos'!C1440,"")</f>
        <v>01-3026</v>
      </c>
      <c r="B1439" s="144" t="str">
        <f>IF('[1]Hoja de pedidos'!$D1440&gt;0,'[1]Hoja de pedidos'!D1440,"")</f>
        <v>TMAPAL125A001</v>
      </c>
      <c r="C1439" s="144" t="str">
        <f>IF('[1]Hoja de pedidos'!$D1440&gt;0,'[1]Hoja de pedidos'!E1440,"")</f>
        <v>ALIMENTOS POLAR COMERCIAL, C.A.</v>
      </c>
      <c r="D1439" s="144" t="str">
        <f>IF('[1]Hoja de pedidos'!$D1440&gt;0,'[1]Hoja de pedidos'!F1440,"")</f>
        <v>ALUMINIO LAMINADO SIN IMPRESIÓN</v>
      </c>
      <c r="E1439" s="144" t="str">
        <f>IF('[1]Hoja de pedidos'!$D1440&gt;0,'[1]Hoja de pedidos'!G1440,"")</f>
        <v>MCL</v>
      </c>
      <c r="F1439" s="144" t="str">
        <f>IF('[1]Hoja de pedidos'!$D1440&gt;0,'[1]Hoja de pedidos'!H1440,"")</f>
        <v>LAMINACION</v>
      </c>
    </row>
    <row r="1440" spans="1:6" x14ac:dyDescent="0.25">
      <c r="A1440" s="144" t="str">
        <f>IF('[1]Hoja de pedidos'!$D1441&gt;0,'[1]Hoja de pedidos'!C1441,"")</f>
        <v>01-2959</v>
      </c>
      <c r="B1440" s="144" t="str">
        <f>IF('[1]Hoja de pedidos'!$D1441&gt;0,'[1]Hoja de pedidos'!D1441,"")</f>
        <v>TXPARS040A002</v>
      </c>
      <c r="C1440" s="144" t="str">
        <f>IF('[1]Hoja de pedidos'!$D1441&gt;0,'[1]Hoja de pedidos'!E1441,"")</f>
        <v>PEPSICO ALIMENTOS, S.C.A.</v>
      </c>
      <c r="D1440" s="144" t="str">
        <f>IF('[1]Hoja de pedidos'!$D1441&gt;0,'[1]Hoja de pedidos'!F1441,"")</f>
        <v>LAMINACION IMPRESA JACKS TOSTON RUSTICO SAL 100g</v>
      </c>
      <c r="E1440" s="144" t="str">
        <f>IF('[1]Hoja de pedidos'!$D1441&gt;0,'[1]Hoja de pedidos'!G1441,"")</f>
        <v>CX</v>
      </c>
      <c r="F1440" s="144" t="str">
        <f>IF('[1]Hoja de pedidos'!$D1441&gt;0,'[1]Hoja de pedidos'!H1441,"")</f>
        <v>LAMINACION</v>
      </c>
    </row>
    <row r="1441" spans="1:6" x14ac:dyDescent="0.25">
      <c r="A1441" s="144" t="str">
        <f>IF('[1]Hoja de pedidos'!$D1442&gt;0,'[1]Hoja de pedidos'!C1442,"")</f>
        <v>32-006296</v>
      </c>
      <c r="B1441" s="144" t="str">
        <f>IF('[1]Hoja de pedidos'!$D1442&gt;0,'[1]Hoja de pedidos'!D1442,"")</f>
        <v>TXHCFF029A001</v>
      </c>
      <c r="C1441" s="144" t="str">
        <f>IF('[1]Hoja de pedidos'!$D1442&gt;0,'[1]Hoja de pedidos'!E1442,"")</f>
        <v>HELADOS CALI, C.A.</v>
      </c>
      <c r="D1441" s="144" t="str">
        <f>IF('[1]Hoja de pedidos'!$D1442&gt;0,'[1]Hoja de pedidos'!F1442,"")</f>
        <v>ENVOLTORIO IMPRESO HELADOS FRES SABOR A  FRUTAS 70 cm³</v>
      </c>
      <c r="E1441" s="144" t="str">
        <f>IF('[1]Hoja de pedidos'!$D1442&gt;0,'[1]Hoja de pedidos'!G1442,"")</f>
        <v>CX</v>
      </c>
      <c r="F1441" s="144" t="str">
        <f>IF('[1]Hoja de pedidos'!$D1442&gt;0,'[1]Hoja de pedidos'!H1442,"")</f>
        <v>CORTE</v>
      </c>
    </row>
    <row r="1442" spans="1:6" x14ac:dyDescent="0.25">
      <c r="A1442" s="144" t="str">
        <f>IF('[1]Hoja de pedidos'!$D1443&gt;0,'[1]Hoja de pedidos'!C1443,"")</f>
        <v>01-3018</v>
      </c>
      <c r="B1442" s="144" t="str">
        <f>IF('[1]Hoja de pedidos'!$D1443&gt;0,'[1]Hoja de pedidos'!D1443,"")</f>
        <v xml:space="preserve">TMSVRM0960010   </v>
      </c>
      <c r="C1442" s="144" t="str">
        <f>IF('[1]Hoja de pedidos'!$D1443&gt;0,'[1]Hoja de pedidos'!E1443,"")</f>
        <v>SONOCO VENEZOLANA, C.A.</v>
      </c>
      <c r="D1442" s="144" t="str">
        <f>IF('[1]Hoja de pedidos'!$D1443&gt;0,'[1]Hoja de pedidos'!F1443,"")</f>
        <v>LAMINACION MEMBRANA RM 952 SIN IMPRESIÓN</v>
      </c>
      <c r="E1442" s="144" t="str">
        <f>IF('[1]Hoja de pedidos'!$D1443&gt;0,'[1]Hoja de pedidos'!G1443,"")</f>
        <v>MCL</v>
      </c>
      <c r="F1442" s="144" t="str">
        <f>IF('[1]Hoja de pedidos'!$D1443&gt;0,'[1]Hoja de pedidos'!H1443,"")</f>
        <v>LAMINACION</v>
      </c>
    </row>
    <row r="1443" spans="1:6" x14ac:dyDescent="0.25">
      <c r="A1443" s="144" t="str">
        <f>IF('[1]Hoja de pedidos'!$D1444&gt;0,'[1]Hoja de pedidos'!C1444,"")</f>
        <v>02-3019</v>
      </c>
      <c r="B1443" s="144" t="str">
        <f>IF('[1]Hoja de pedidos'!$D1444&gt;0,'[1]Hoja de pedidos'!D1444,"")</f>
        <v xml:space="preserve">TMSVRM0960010   </v>
      </c>
      <c r="C1443" s="144" t="str">
        <f>IF('[1]Hoja de pedidos'!$D1444&gt;0,'[1]Hoja de pedidos'!E1444,"")</f>
        <v>SONOCO VENEZOLANA, C.A.</v>
      </c>
      <c r="D1443" s="144" t="str">
        <f>IF('[1]Hoja de pedidos'!$D1444&gt;0,'[1]Hoja de pedidos'!F1444,"")</f>
        <v>LAMINACION MEMBRANA RM 952 SIN IMPRESIÓN</v>
      </c>
      <c r="E1443" s="144" t="str">
        <f>IF('[1]Hoja de pedidos'!$D1444&gt;0,'[1]Hoja de pedidos'!G1444,"")</f>
        <v>MCL</v>
      </c>
      <c r="F1443" s="144" t="str">
        <f>IF('[1]Hoja de pedidos'!$D1444&gt;0,'[1]Hoja de pedidos'!H1444,"")</f>
        <v>LAMINACION</v>
      </c>
    </row>
    <row r="1444" spans="1:6" x14ac:dyDescent="0.25">
      <c r="A1444" s="144" t="str">
        <f>IF('[1]Hoja de pedidos'!$D1445&gt;0,'[1]Hoja de pedidos'!C1445,"")</f>
        <v>01-3027</v>
      </c>
      <c r="B1444" s="144" t="str">
        <f>IF('[1]Hoja de pedidos'!$D1445&gt;0,'[1]Hoja de pedidos'!D1445,"")</f>
        <v>TMEDFB0270001</v>
      </c>
      <c r="C1444" s="144" t="str">
        <f>IF('[1]Hoja de pedidos'!$D1445&gt;0,'[1]Hoja de pedidos'!E1445,"")</f>
        <v>FABRICA DE PRODUCTOS IMPERMEABILIZANTES EDIL C.A.,</v>
      </c>
      <c r="D1444" s="144" t="str">
        <f>IF('[1]Hoja de pedidos'!$D1445&gt;0,'[1]Hoja de pedidos'!F1445,"")</f>
        <v xml:space="preserve">FILM SILICONIZADO SIN IMPRESION BLANCO                            </v>
      </c>
      <c r="E1444" s="144" t="str">
        <f>IF('[1]Hoja de pedidos'!$D1445&gt;0,'[1]Hoja de pedidos'!G1445,"")</f>
        <v>MCL</v>
      </c>
      <c r="F1444" s="144" t="str">
        <f>IF('[1]Hoja de pedidos'!$D1445&gt;0,'[1]Hoja de pedidos'!H1445,"")</f>
        <v>LAMINACION</v>
      </c>
    </row>
    <row r="1445" spans="1:6" x14ac:dyDescent="0.25">
      <c r="A1445" s="144" t="str">
        <f>IF('[1]Hoja de pedidos'!$D1446&gt;0,'[1]Hoja de pedidos'!C1446,"")</f>
        <v>01-2966</v>
      </c>
      <c r="B1445" s="144" t="str">
        <f>IF('[1]Hoja de pedidos'!$D1446&gt;0,'[1]Hoja de pedidos'!D1446,"")</f>
        <v>TXMSJN030B002</v>
      </c>
      <c r="C1445" s="144" t="str">
        <f>IF('[1]Hoja de pedidos'!$D1446&gt;0,'[1]Hoja de pedidos'!E1446,"")</f>
        <v>MULTINACIONAL DE SABORES C.A.</v>
      </c>
      <c r="D1445" s="144" t="str">
        <f>IF('[1]Hoja de pedidos'!$D1446&gt;0,'[1]Hoja de pedidos'!F1446,"")</f>
        <v>ETIQUETA IMPRESA JUSTY   NARANJA 1,5 L</v>
      </c>
      <c r="E1445" s="144" t="str">
        <f>IF('[1]Hoja de pedidos'!$D1446&gt;0,'[1]Hoja de pedidos'!G1446,"")</f>
        <v>CX</v>
      </c>
      <c r="F1445" s="144" t="str">
        <f>IF('[1]Hoja de pedidos'!$D1446&gt;0,'[1]Hoja de pedidos'!H1446,"")</f>
        <v>CORTE</v>
      </c>
    </row>
    <row r="1446" spans="1:6" x14ac:dyDescent="0.25">
      <c r="A1446" s="144" t="str">
        <f>IF('[1]Hoja de pedidos'!$D1447&gt;0,'[1]Hoja de pedidos'!C1447,"")</f>
        <v>01-3044</v>
      </c>
      <c r="B1446" s="144" t="str">
        <f>IF('[1]Hoja de pedidos'!$D1447&gt;0,'[1]Hoja de pedidos'!D1447,"")</f>
        <v>TMMCFP1040003</v>
      </c>
      <c r="C1446" s="144" t="str">
        <f>IF('[1]Hoja de pedidos'!$D1447&gt;0,'[1]Hoja de pedidos'!E1447,"")</f>
        <v>SERVICIOS INDUTRIALES SERGEIN CHAPARRO</v>
      </c>
      <c r="D1446" s="144" t="str">
        <f>IF('[1]Hoja de pedidos'!$D1447&gt;0,'[1]Hoja de pedidos'!F1447,"")</f>
        <v>LAMINACION FONDO PLATA SIN IMPRESIÓN</v>
      </c>
      <c r="E1446" s="144" t="str">
        <f>IF('[1]Hoja de pedidos'!$D1447&gt;0,'[1]Hoja de pedidos'!G1447,"")</f>
        <v>MCL</v>
      </c>
      <c r="F1446" s="144" t="str">
        <f>IF('[1]Hoja de pedidos'!$D1447&gt;0,'[1]Hoja de pedidos'!H1447,"")</f>
        <v>LAMINACION</v>
      </c>
    </row>
    <row r="1447" spans="1:6" x14ac:dyDescent="0.25">
      <c r="A1447" s="144" t="str">
        <f>IF('[1]Hoja de pedidos'!$D1448&gt;0,'[1]Hoja de pedidos'!C1448,"")</f>
        <v>01-3051</v>
      </c>
      <c r="B1447" s="144" t="str">
        <f>IF('[1]Hoja de pedidos'!$D1448&gt;0,'[1]Hoja de pedidos'!D1448,"")</f>
        <v>TMSCFD106A003</v>
      </c>
      <c r="C1447" s="144" t="str">
        <f>IF('[1]Hoja de pedidos'!$D1448&gt;0,'[1]Hoja de pedidos'!E1448,"")</f>
        <v>SERVICIOS INDUTRIALES SERGEIN CHAPARRO</v>
      </c>
      <c r="D1447" s="144" t="str">
        <f>IF('[1]Hoja de pedidos'!$D1448&gt;0,'[1]Hoja de pedidos'!F1448,"")</f>
        <v>LAMINACION IMPRESA FONDO DORADO</v>
      </c>
      <c r="E1447" s="144" t="str">
        <f>IF('[1]Hoja de pedidos'!$D1448&gt;0,'[1]Hoja de pedidos'!G1448,"")</f>
        <v>MCL</v>
      </c>
      <c r="F1447" s="144" t="str">
        <f>IF('[1]Hoja de pedidos'!$D1448&gt;0,'[1]Hoja de pedidos'!H1448,"")</f>
        <v>LAMINACION</v>
      </c>
    </row>
    <row r="1448" spans="1:6" x14ac:dyDescent="0.25">
      <c r="A1448" s="144" t="str">
        <f>IF('[1]Hoja de pedidos'!$D1449&gt;0,'[1]Hoja de pedidos'!C1449,"")</f>
        <v>01-3031</v>
      </c>
      <c r="B1448" s="144" t="str">
        <f>IF('[1]Hoja de pedidos'!$D1449&gt;0,'[1]Hoja de pedidos'!D1449,"")</f>
        <v xml:space="preserve">TMAYGP207A002 </v>
      </c>
      <c r="C1448" s="144" t="str">
        <f>IF('[1]Hoja de pedidos'!$D1449&gt;0,'[1]Hoja de pedidos'!E1449,"")</f>
        <v>ANAYANSI,C.A.</v>
      </c>
      <c r="D1448" s="144" t="str">
        <f>IF('[1]Hoja de pedidos'!$D1449&gt;0,'[1]Hoja de pedidos'!F1449,"")</f>
        <v>LINER TERMOSELLABLE MTP  IMPRESO GARANTIA DE PUREZA</v>
      </c>
      <c r="E1448" s="144" t="str">
        <f>IF('[1]Hoja de pedidos'!$D1449&gt;0,'[1]Hoja de pedidos'!G1449,"")</f>
        <v>MCL</v>
      </c>
      <c r="F1448" s="144" t="str">
        <f>IF('[1]Hoja de pedidos'!$D1449&gt;0,'[1]Hoja de pedidos'!H1449,"")</f>
        <v>CORTE</v>
      </c>
    </row>
    <row r="1449" spans="1:6" x14ac:dyDescent="0.25">
      <c r="A1449" s="144" t="str">
        <f>IF('[1]Hoja de pedidos'!$D1450&gt;0,'[1]Hoja de pedidos'!C1450,"")</f>
        <v>01-3029</v>
      </c>
      <c r="B1449" s="144" t="str">
        <f>IF('[1]Hoja de pedidos'!$D1450&gt;0,'[1]Hoja de pedidos'!D1450,"")</f>
        <v>TMAYGP207A001</v>
      </c>
      <c r="C1449" s="144" t="str">
        <f>IF('[1]Hoja de pedidos'!$D1450&gt;0,'[1]Hoja de pedidos'!E1450,"")</f>
        <v>ANAYANSI,C.A.</v>
      </c>
      <c r="D1449" s="144" t="str">
        <f>IF('[1]Hoja de pedidos'!$D1450&gt;0,'[1]Hoja de pedidos'!F1450,"")</f>
        <v>LINER MTP IMPRESO GARANTIA DE PUREZA</v>
      </c>
      <c r="E1449" s="144" t="str">
        <f>IF('[1]Hoja de pedidos'!$D1450&gt;0,'[1]Hoja de pedidos'!G1450,"")</f>
        <v>MCL</v>
      </c>
      <c r="F1449" s="144" t="str">
        <f>IF('[1]Hoja de pedidos'!$D1450&gt;0,'[1]Hoja de pedidos'!H1450,"")</f>
        <v>LAMINACION</v>
      </c>
    </row>
    <row r="1450" spans="1:6" x14ac:dyDescent="0.25">
      <c r="A1450" s="144" t="str">
        <f>IF('[1]Hoja de pedidos'!$D1451&gt;0,'[1]Hoja de pedidos'!C1451,"")</f>
        <v>01-3030</v>
      </c>
      <c r="B1450" s="144" t="str">
        <f>IF('[1]Hoja de pedidos'!$D1451&gt;0,'[1]Hoja de pedidos'!D1451,"")</f>
        <v>TMAYGP207A001</v>
      </c>
      <c r="C1450" s="144" t="str">
        <f>IF('[1]Hoja de pedidos'!$D1451&gt;0,'[1]Hoja de pedidos'!E1451,"")</f>
        <v>ANAYANSI,C.A.</v>
      </c>
      <c r="D1450" s="144" t="str">
        <f>IF('[1]Hoja de pedidos'!$D1451&gt;0,'[1]Hoja de pedidos'!F1451,"")</f>
        <v>LINER MTP IMPRESO GARANTIA DE PUREZA</v>
      </c>
      <c r="E1450" s="144" t="str">
        <f>IF('[1]Hoja de pedidos'!$D1451&gt;0,'[1]Hoja de pedidos'!G1451,"")</f>
        <v>MCL</v>
      </c>
      <c r="F1450" s="144" t="str">
        <f>IF('[1]Hoja de pedidos'!$D1451&gt;0,'[1]Hoja de pedidos'!H1451,"")</f>
        <v>LAMINACION</v>
      </c>
    </row>
    <row r="1451" spans="1:6" x14ac:dyDescent="0.25">
      <c r="A1451" s="144" t="str">
        <f>IF('[1]Hoja de pedidos'!$D1452&gt;0,'[1]Hoja de pedidos'!C1452,"")</f>
        <v>01-3035</v>
      </c>
      <c r="B1451" s="144" t="str">
        <f>IF('[1]Hoja de pedidos'!$D1452&gt;0,'[1]Hoja de pedidos'!D1452,"")</f>
        <v>TXPACT040B002</v>
      </c>
      <c r="C1451" s="144" t="str">
        <f>IF('[1]Hoja de pedidos'!$D1452&gt;0,'[1]Hoja de pedidos'!E1452,"")</f>
        <v>PEPSICO ALIMENTOS, S.C.A.</v>
      </c>
      <c r="D1451" s="144" t="str">
        <f>IF('[1]Hoja de pedidos'!$D1452&gt;0,'[1]Hoja de pedidos'!F1452,"")</f>
        <v>LAMINACION IMPRESA CHEESE TRIS 54g</v>
      </c>
      <c r="E1451" s="144" t="str">
        <f>IF('[1]Hoja de pedidos'!$D1452&gt;0,'[1]Hoja de pedidos'!G1452,"")</f>
        <v>CX</v>
      </c>
      <c r="F1451" s="144" t="str">
        <f>IF('[1]Hoja de pedidos'!$D1452&gt;0,'[1]Hoja de pedidos'!H1452,"")</f>
        <v>LAMINACION</v>
      </c>
    </row>
    <row r="1452" spans="1:6" x14ac:dyDescent="0.25">
      <c r="A1452" s="144" t="str">
        <f>IF('[1]Hoja de pedidos'!$D1453&gt;0,'[1]Hoja de pedidos'!C1453,"")</f>
        <v>01-3032</v>
      </c>
      <c r="B1452" s="144" t="str">
        <f>IF('[1]Hoja de pedidos'!$D1453&gt;0,'[1]Hoja de pedidos'!D1453,"")</f>
        <v>TXPARQ040B001</v>
      </c>
      <c r="C1452" s="144" t="str">
        <f>IF('[1]Hoja de pedidos'!$D1453&gt;0,'[1]Hoja de pedidos'!E1453,"")</f>
        <v>PEPSICO ALIMENTOS, S.C.A.</v>
      </c>
      <c r="D1452" s="144" t="str">
        <f>IF('[1]Hoja de pedidos'!$D1453&gt;0,'[1]Hoja de pedidos'!F1453,"")</f>
        <v>LAMINACIÓN IMPRESA ROSQUIS 135g</v>
      </c>
      <c r="E1452" s="144" t="str">
        <f>IF('[1]Hoja de pedidos'!$D1453&gt;0,'[1]Hoja de pedidos'!G1453,"")</f>
        <v>CX</v>
      </c>
      <c r="F1452" s="144" t="str">
        <f>IF('[1]Hoja de pedidos'!$D1453&gt;0,'[1]Hoja de pedidos'!H1453,"")</f>
        <v>LAMINACION</v>
      </c>
    </row>
    <row r="1453" spans="1:6" x14ac:dyDescent="0.25">
      <c r="A1453" s="144" t="str">
        <f>IF('[1]Hoja de pedidos'!$D1454&gt;0,'[1]Hoja de pedidos'!C1454,"")</f>
        <v>01-3042</v>
      </c>
      <c r="B1453" s="144" t="str">
        <f>IF('[1]Hoja de pedidos'!$D1454&gt;0,'[1]Hoja de pedidos'!D1454,"")</f>
        <v>TXPACB031A001</v>
      </c>
      <c r="C1453" s="144" t="str">
        <f>IF('[1]Hoja de pedidos'!$D1454&gt;0,'[1]Hoja de pedidos'!E1454,"")</f>
        <v>PEPSICO ALIMENTOS, S.C.A.</v>
      </c>
      <c r="D1453" s="144" t="str">
        <f>IF('[1]Hoja de pedidos'!$D1454&gt;0,'[1]Hoja de pedidos'!F1454,"")</f>
        <v>LAMINACIÓN IMPRESA CHEETOS BOLIQUESO 28g</v>
      </c>
      <c r="E1453" s="144" t="str">
        <f>IF('[1]Hoja de pedidos'!$D1454&gt;0,'[1]Hoja de pedidos'!G1454,"")</f>
        <v>CX</v>
      </c>
      <c r="F1453" s="144" t="str">
        <f>IF('[1]Hoja de pedidos'!$D1454&gt;0,'[1]Hoja de pedidos'!H1454,"")</f>
        <v>LAMINACION</v>
      </c>
    </row>
    <row r="1454" spans="1:6" x14ac:dyDescent="0.25">
      <c r="A1454" s="144" t="str">
        <f>IF('[1]Hoja de pedidos'!$D1455&gt;0,'[1]Hoja de pedidos'!C1455,"")</f>
        <v>01-3043</v>
      </c>
      <c r="B1454" s="144" t="str">
        <f>IF('[1]Hoja de pedidos'!$D1455&gt;0,'[1]Hoja de pedidos'!D1455,"")</f>
        <v>TXPAPS031A001</v>
      </c>
      <c r="C1454" s="144" t="str">
        <f>IF('[1]Hoja de pedidos'!$D1455&gt;0,'[1]Hoja de pedidos'!E1455,"")</f>
        <v>PEPSICO ALIMENTOS, S.C.A.</v>
      </c>
      <c r="D1454" s="144" t="str">
        <f>IF('[1]Hoja de pedidos'!$D1455&gt;0,'[1]Hoja de pedidos'!F1455,"")</f>
        <v>LAMINACIÓN IMPRESA PEPITO ORIGINAL (SIN VITAMINA) 25g</v>
      </c>
      <c r="E1454" s="144" t="str">
        <f>IF('[1]Hoja de pedidos'!$D1455&gt;0,'[1]Hoja de pedidos'!G1455,"")</f>
        <v>CX</v>
      </c>
      <c r="F1454" s="144" t="str">
        <f>IF('[1]Hoja de pedidos'!$D1455&gt;0,'[1]Hoja de pedidos'!H1455,"")</f>
        <v>LAMINACION</v>
      </c>
    </row>
    <row r="1455" spans="1:6" x14ac:dyDescent="0.25">
      <c r="A1455" s="144" t="str">
        <f>IF('[1]Hoja de pedidos'!$D1456&gt;0,'[1]Hoja de pedidos'!C1456,"")</f>
        <v>01-3041</v>
      </c>
      <c r="B1455" s="144" t="str">
        <f>IF('[1]Hoja de pedidos'!$D1456&gt;0,'[1]Hoja de pedidos'!D1456,"")</f>
        <v>TXPAPS049B001</v>
      </c>
      <c r="C1455" s="144" t="str">
        <f>IF('[1]Hoja de pedidos'!$D1456&gt;0,'[1]Hoja de pedidos'!E1456,"")</f>
        <v>PEPSICO ALIMENTOS, S.C.A.</v>
      </c>
      <c r="D1455" s="144" t="str">
        <f>IF('[1]Hoja de pedidos'!$D1456&gt;0,'[1]Hoja de pedidos'!F1456,"")</f>
        <v>LAMINACION IMPRESA PEPITO ORIGINAL XXL (SIN VATAMINA)180g</v>
      </c>
      <c r="E1455" s="144" t="str">
        <f>IF('[1]Hoja de pedidos'!$D1456&gt;0,'[1]Hoja de pedidos'!G1456,"")</f>
        <v>CX</v>
      </c>
      <c r="F1455" s="144" t="str">
        <f>IF('[1]Hoja de pedidos'!$D1456&gt;0,'[1]Hoja de pedidos'!H1456,"")</f>
        <v>LAMINACION</v>
      </c>
    </row>
    <row r="1456" spans="1:6" x14ac:dyDescent="0.25">
      <c r="A1456" s="144" t="str">
        <f>IF('[1]Hoja de pedidos'!$D1457&gt;0,'[1]Hoja de pedidos'!C1457,"")</f>
        <v>01-3038</v>
      </c>
      <c r="B1456" s="144" t="str">
        <f>IF('[1]Hoja de pedidos'!$D1457&gt;0,'[1]Hoja de pedidos'!D1457,"")</f>
        <v>TXPATR049C001</v>
      </c>
      <c r="C1456" s="144" t="str">
        <f>IF('[1]Hoja de pedidos'!$D1457&gt;0,'[1]Hoja de pedidos'!E1457,"")</f>
        <v>PEPSICO ALIMENTOS, S.C.A.</v>
      </c>
      <c r="D1456" s="144" t="str">
        <f>IF('[1]Hoja de pedidos'!$D1457&gt;0,'[1]Hoja de pedidos'!F1457,"")</f>
        <v>LAMINACION IMPRESA DE TODITO RESUELTO XXL 400g</v>
      </c>
      <c r="E1456" s="144" t="str">
        <f>IF('[1]Hoja de pedidos'!$D1457&gt;0,'[1]Hoja de pedidos'!G1457,"")</f>
        <v>CX</v>
      </c>
      <c r="F1456" s="144" t="str">
        <f>IF('[1]Hoja de pedidos'!$D1457&gt;0,'[1]Hoja de pedidos'!H1457,"")</f>
        <v>LAMINACION</v>
      </c>
    </row>
    <row r="1457" spans="1:6" x14ac:dyDescent="0.25">
      <c r="A1457" s="144" t="str">
        <f>IF('[1]Hoja de pedidos'!$D1458&gt;0,'[1]Hoja de pedidos'!C1458,"")</f>
        <v>01-3033</v>
      </c>
      <c r="B1457" s="144" t="str">
        <f>IF('[1]Hoja de pedidos'!$D1458&gt;0,'[1]Hoja de pedidos'!D1458,"")</f>
        <v>TXPADQ045B002</v>
      </c>
      <c r="C1457" s="144" t="str">
        <f>IF('[1]Hoja de pedidos'!$D1458&gt;0,'[1]Hoja de pedidos'!E1458,"")</f>
        <v>PEPSICO ALIMENTOS, S.C.A.</v>
      </c>
      <c r="D1457" s="144" t="str">
        <f>IF('[1]Hoja de pedidos'!$D1458&gt;0,'[1]Hoja de pedidos'!F1458,"")</f>
        <v xml:space="preserve">LAMINACIÓN IMPRESA DORITOS MEGA QUESO XXL 420 g  </v>
      </c>
      <c r="E1457" s="144" t="str">
        <f>IF('[1]Hoja de pedidos'!$D1458&gt;0,'[1]Hoja de pedidos'!G1458,"")</f>
        <v>CX</v>
      </c>
      <c r="F1457" s="144" t="str">
        <f>IF('[1]Hoja de pedidos'!$D1458&gt;0,'[1]Hoja de pedidos'!H1458,"")</f>
        <v>LAMINACION</v>
      </c>
    </row>
    <row r="1458" spans="1:6" x14ac:dyDescent="0.25">
      <c r="A1458" s="144" t="str">
        <f>IF('[1]Hoja de pedidos'!$D1459&gt;0,'[1]Hoja de pedidos'!C1459,"")</f>
        <v>01-3040</v>
      </c>
      <c r="B1458" s="144" t="str">
        <f>IF('[1]Hoja de pedidos'!$D1459&gt;0,'[1]Hoja de pedidos'!D1459,"")</f>
        <v>TXPAPS040C001</v>
      </c>
      <c r="C1458" s="144" t="str">
        <f>IF('[1]Hoja de pedidos'!$D1459&gt;0,'[1]Hoja de pedidos'!E1459,"")</f>
        <v>PEPSICO ALIMENTOS, S.C.A.</v>
      </c>
      <c r="D1458" s="144" t="str">
        <f>IF('[1]Hoja de pedidos'!$D1459&gt;0,'[1]Hoja de pedidos'!F1459,"")</f>
        <v>LAMINACIÓN IMPRESA PEPITO ORIGINAL (SIN VITAMINA) 80g</v>
      </c>
      <c r="E1458" s="144" t="str">
        <f>IF('[1]Hoja de pedidos'!$D1459&gt;0,'[1]Hoja de pedidos'!G1459,"")</f>
        <v>CX</v>
      </c>
      <c r="F1458" s="144" t="str">
        <f>IF('[1]Hoja de pedidos'!$D1459&gt;0,'[1]Hoja de pedidos'!H1459,"")</f>
        <v>LAMINACION</v>
      </c>
    </row>
    <row r="1459" spans="1:6" x14ac:dyDescent="0.25">
      <c r="A1459" s="144" t="str">
        <f>IF('[1]Hoja de pedidos'!$D1460&gt;0,'[1]Hoja de pedidos'!C1460,"")</f>
        <v>32-006277</v>
      </c>
      <c r="B1459" s="144" t="str">
        <f>IF('[1]Hoja de pedidos'!$D1460&gt;0,'[1]Hoja de pedidos'!D1460,"")</f>
        <v>TMARFS096A001</v>
      </c>
      <c r="C1459" s="144" t="str">
        <f>IF('[1]Hoja de pedidos'!$D1460&gt;0,'[1]Hoja de pedidos'!E1460,"")</f>
        <v>ALFONZO RIVAS &amp; CIA, C.A.</v>
      </c>
      <c r="D1459" s="144" t="str">
        <f>IF('[1]Hoja de pedidos'!$D1460&gt;0,'[1]Hoja de pedidos'!F1460,"")</f>
        <v>LAMINACION IMPRESA YELIGHT FUSION SILVESTRE 12g</v>
      </c>
      <c r="E1459" s="144" t="str">
        <f>IF('[1]Hoja de pedidos'!$D1460&gt;0,'[1]Hoja de pedidos'!G1460,"")</f>
        <v>MCL</v>
      </c>
      <c r="F1459" s="144" t="str">
        <f>IF('[1]Hoja de pedidos'!$D1460&gt;0,'[1]Hoja de pedidos'!H1460,"")</f>
        <v>LAMINACION</v>
      </c>
    </row>
    <row r="1460" spans="1:6" x14ac:dyDescent="0.25">
      <c r="A1460" s="144" t="str">
        <f>IF('[1]Hoja de pedidos'!$D1461&gt;0,'[1]Hoja de pedidos'!C1461,"")</f>
        <v>01-3048</v>
      </c>
      <c r="B1460" s="144" t="str">
        <f>IF('[1]Hoja de pedidos'!$D1461&gt;0,'[1]Hoja de pedidos'!D1461,"")</f>
        <v>TMAWAA057A002</v>
      </c>
      <c r="C1460" s="144" t="str">
        <f>IF('[1]Hoja de pedidos'!$D1461&gt;0,'[1]Hoja de pedidos'!E1461,"")</f>
        <v>ALUM-WARE PRODUCTOS DE ALUMINIO C.A.</v>
      </c>
      <c r="D1460" s="144" t="str">
        <f>IF('[1]Hoja de pedidos'!$D1461&gt;0,'[1]Hoja de pedidos'!F1461,"")</f>
        <v>POLYPOUCH IMPRESO ANTIGRASO ALUM-WARE</v>
      </c>
      <c r="E1460" s="144" t="str">
        <f>IF('[1]Hoja de pedidos'!$D1461&gt;0,'[1]Hoja de pedidos'!G1461,"")</f>
        <v>MCL</v>
      </c>
      <c r="F1460" s="144" t="str">
        <f>IF('[1]Hoja de pedidos'!$D1461&gt;0,'[1]Hoja de pedidos'!H1461,"")</f>
        <v>CORTE</v>
      </c>
    </row>
    <row r="1461" spans="1:6" x14ac:dyDescent="0.25">
      <c r="A1461" s="144" t="str">
        <f>IF('[1]Hoja de pedidos'!$D1462&gt;0,'[1]Hoja de pedidos'!C1462,"")</f>
        <v>32-006308</v>
      </c>
      <c r="B1461" s="144" t="str">
        <f>IF('[1]Hoja de pedidos'!$D1462&gt;0,'[1]Hoja de pedidos'!D1462,"")</f>
        <v>TMRDGP207A001</v>
      </c>
      <c r="C1461" s="144" t="str">
        <f>IF('[1]Hoja de pedidos'!$D1462&gt;0,'[1]Hoja de pedidos'!E1462,"")</f>
        <v>REDICA,  C.A.</v>
      </c>
      <c r="D1461" s="144" t="str">
        <f>IF('[1]Hoja de pedidos'!$D1462&gt;0,'[1]Hoja de pedidos'!F1462,"")</f>
        <v>LINER MTP IMP. GARANTIA DE PUREZA</v>
      </c>
      <c r="E1461" s="144" t="str">
        <f>IF('[1]Hoja de pedidos'!$D1462&gt;0,'[1]Hoja de pedidos'!G1462,"")</f>
        <v>CX</v>
      </c>
      <c r="F1461" s="144" t="str">
        <f>IF('[1]Hoja de pedidos'!$D1462&gt;0,'[1]Hoja de pedidos'!H1462,"")</f>
        <v>CORTE</v>
      </c>
    </row>
    <row r="1462" spans="1:6" x14ac:dyDescent="0.25">
      <c r="A1462" s="144" t="str">
        <f>IF('[1]Hoja de pedidos'!$D1463&gt;0,'[1]Hoja de pedidos'!C1463,"")</f>
        <v>32-006307</v>
      </c>
      <c r="B1462" s="144" t="str">
        <f>IF('[1]Hoja de pedidos'!$D1463&gt;0,'[1]Hoja de pedidos'!D1463,"")</f>
        <v>TMMCGP207A004</v>
      </c>
      <c r="C1462" s="144" t="str">
        <f>IF('[1]Hoja de pedidos'!$D1463&gt;0,'[1]Hoja de pedidos'!E1463,"")</f>
        <v>MONDELEZ VZ,C.A</v>
      </c>
      <c r="D1462" s="144" t="str">
        <f>IF('[1]Hoja de pedidos'!$D1463&gt;0,'[1]Hoja de pedidos'!F1463,"")</f>
        <v>LINER MTP IMPRESO GARANTIA DE PUREZA</v>
      </c>
      <c r="E1462" s="144" t="str">
        <f>IF('[1]Hoja de pedidos'!$D1463&gt;0,'[1]Hoja de pedidos'!G1463,"")</f>
        <v>MCL</v>
      </c>
      <c r="F1462" s="144" t="str">
        <f>IF('[1]Hoja de pedidos'!$D1463&gt;0,'[1]Hoja de pedidos'!H1463,"")</f>
        <v>CORTE</v>
      </c>
    </row>
    <row r="1463" spans="1:6" x14ac:dyDescent="0.25">
      <c r="A1463" s="144" t="str">
        <f>IF('[1]Hoja de pedidos'!$D1464&gt;0,'[1]Hoja de pedidos'!C1464,"")</f>
        <v>32-006278</v>
      </c>
      <c r="B1463" s="144" t="str">
        <f>IF('[1]Hoja de pedidos'!$D1464&gt;0,'[1]Hoja de pedidos'!D1464,"")</f>
        <v>TMARFC096A001</v>
      </c>
      <c r="C1463" s="144" t="str">
        <f>IF('[1]Hoja de pedidos'!$D1464&gt;0,'[1]Hoja de pedidos'!E1464,"")</f>
        <v>ALFONZO RIVAS &amp; CIA, C.A.</v>
      </c>
      <c r="D1463" s="144" t="str">
        <f>IF('[1]Hoja de pedidos'!$D1464&gt;0,'[1]Hoja de pedidos'!F1464,"")</f>
        <v>LAMINACION IMPRESA YELIGHT FUSION CITRICA 12g</v>
      </c>
      <c r="E1463" s="144" t="str">
        <f>IF('[1]Hoja de pedidos'!$D1464&gt;0,'[1]Hoja de pedidos'!G1464,"")</f>
        <v>MCL</v>
      </c>
      <c r="F1463" s="144" t="str">
        <f>IF('[1]Hoja de pedidos'!$D1464&gt;0,'[1]Hoja de pedidos'!H1464,"")</f>
        <v>LAMINACION</v>
      </c>
    </row>
    <row r="1464" spans="1:6" x14ac:dyDescent="0.25">
      <c r="A1464" s="144" t="str">
        <f>IF('[1]Hoja de pedidos'!$D1465&gt;0,'[1]Hoja de pedidos'!C1465,"")</f>
        <v>32-006279</v>
      </c>
      <c r="B1464" s="144" t="str">
        <f>IF('[1]Hoja de pedidos'!$D1465&gt;0,'[1]Hoja de pedidos'!D1465,"")</f>
        <v>TMARYC096A001</v>
      </c>
      <c r="C1464" s="144" t="str">
        <f>IF('[1]Hoja de pedidos'!$D1465&gt;0,'[1]Hoja de pedidos'!E1465,"")</f>
        <v>ALFONZO RIVAS &amp; CIA, C.A.</v>
      </c>
      <c r="D1464" s="144" t="str">
        <f>IF('[1]Hoja de pedidos'!$D1465&gt;0,'[1]Hoja de pedidos'!F1465,"")</f>
        <v>LAMINACION IMPRESA YELIGHT CEREZA 12 g</v>
      </c>
      <c r="E1464" s="144" t="str">
        <f>IF('[1]Hoja de pedidos'!$D1465&gt;0,'[1]Hoja de pedidos'!G1465,"")</f>
        <v>MCL</v>
      </c>
      <c r="F1464" s="144" t="str">
        <f>IF('[1]Hoja de pedidos'!$D1465&gt;0,'[1]Hoja de pedidos'!H1465,"")</f>
        <v>LAMINACION</v>
      </c>
    </row>
    <row r="1465" spans="1:6" x14ac:dyDescent="0.25">
      <c r="A1465" s="144" t="str">
        <f>IF('[1]Hoja de pedidos'!$D1466&gt;0,'[1]Hoja de pedidos'!C1466,"")</f>
        <v>32-006280</v>
      </c>
      <c r="B1465" s="144" t="str">
        <f>IF('[1]Hoja de pedidos'!$D1466&gt;0,'[1]Hoja de pedidos'!D1466,"")</f>
        <v>TMARYF096A001</v>
      </c>
      <c r="C1465" s="144" t="str">
        <f>IF('[1]Hoja de pedidos'!$D1466&gt;0,'[1]Hoja de pedidos'!E1466,"")</f>
        <v>ALFONZO RIVAS &amp; CIA, C.A.</v>
      </c>
      <c r="D1465" s="144" t="str">
        <f>IF('[1]Hoja de pedidos'!$D1466&gt;0,'[1]Hoja de pedidos'!F1466,"")</f>
        <v>LAMINACION IMPRESA YELIGHT FRESA 12g</v>
      </c>
      <c r="E1465" s="144" t="str">
        <f>IF('[1]Hoja de pedidos'!$D1466&gt;0,'[1]Hoja de pedidos'!G1466,"")</f>
        <v>MCL</v>
      </c>
      <c r="F1465" s="144" t="str">
        <f>IF('[1]Hoja de pedidos'!$D1466&gt;0,'[1]Hoja de pedidos'!H1466,"")</f>
        <v>LAMINACION</v>
      </c>
    </row>
    <row r="1466" spans="1:6" x14ac:dyDescent="0.25">
      <c r="A1466" s="144" t="str">
        <f>IF('[1]Hoja de pedidos'!$D1467&gt;0,'[1]Hoja de pedidos'!C1467,"")</f>
        <v>01-3047</v>
      </c>
      <c r="B1466" s="144" t="str">
        <f>IF('[1]Hoja de pedidos'!$D1467&gt;0,'[1]Hoja de pedidos'!D1467,"")</f>
        <v>TMAWAA057A010</v>
      </c>
      <c r="C1466" s="144" t="str">
        <f>IF('[1]Hoja de pedidos'!$D1467&gt;0,'[1]Hoja de pedidos'!E1467,"")</f>
        <v>ALUM-WARE PRODUCTOS DE ALUMINIO C.A.</v>
      </c>
      <c r="D1466" s="144" t="str">
        <f>IF('[1]Hoja de pedidos'!$D1467&gt;0,'[1]Hoja de pedidos'!F1467,"")</f>
        <v>POLYPOUCH IMPRESO ANTIGRASO ALUM-WARE</v>
      </c>
      <c r="E1466" s="144" t="str">
        <f>IF('[1]Hoja de pedidos'!$D1467&gt;0,'[1]Hoja de pedidos'!G1467,"")</f>
        <v>MCL</v>
      </c>
      <c r="F1466" s="144" t="str">
        <f>IF('[1]Hoja de pedidos'!$D1467&gt;0,'[1]Hoja de pedidos'!H1467,"")</f>
        <v>CORTE</v>
      </c>
    </row>
    <row r="1467" spans="1:6" x14ac:dyDescent="0.25">
      <c r="A1467" s="144" t="str">
        <f>IF('[1]Hoja de pedidos'!$D1468&gt;0,'[1]Hoja de pedidos'!C1468,"")</f>
        <v>32-006274</v>
      </c>
      <c r="B1467" s="144" t="str">
        <f>IF('[1]Hoja de pedidos'!$D1468&gt;0,'[1]Hoja de pedidos'!D1468,"")</f>
        <v>TMARMZ044D001</v>
      </c>
      <c r="C1467" s="144" t="str">
        <f>IF('[1]Hoja de pedidos'!$D1468&gt;0,'[1]Hoja de pedidos'!E1468,"")</f>
        <v>ALFONZO RIVAS &amp; CIA, C.A.</v>
      </c>
      <c r="D1467" s="144" t="str">
        <f>IF('[1]Hoja de pedidos'!$D1468&gt;0,'[1]Hoja de pedidos'!F1468,"")</f>
        <v>LAMINACION IMPRESA MAIZINA 200g</v>
      </c>
      <c r="E1467" s="144" t="str">
        <f>IF('[1]Hoja de pedidos'!$D1468&gt;0,'[1]Hoja de pedidos'!G1468,"")</f>
        <v>MCL</v>
      </c>
      <c r="F1467" s="144" t="str">
        <f>IF('[1]Hoja de pedidos'!$D1468&gt;0,'[1]Hoja de pedidos'!H1468,"")</f>
        <v>LAMINACION</v>
      </c>
    </row>
    <row r="1468" spans="1:6" x14ac:dyDescent="0.25">
      <c r="A1468" s="144" t="str">
        <f>IF('[1]Hoja de pedidos'!$D1469&gt;0,'[1]Hoja de pedidos'!C1469,"")</f>
        <v>01-3052</v>
      </c>
      <c r="B1468" s="144" t="str">
        <f>IF('[1]Hoja de pedidos'!$D1469&gt;0,'[1]Hoja de pedidos'!D1469,"")</f>
        <v>TXMNAL048B001</v>
      </c>
      <c r="C1468" s="144" t="str">
        <f>IF('[1]Hoja de pedidos'!$D1469&gt;0,'[1]Hoja de pedidos'!E1469,"")</f>
        <v>MOLINOS NACIONALES C.A (MONACA)</v>
      </c>
      <c r="D1468" s="144" t="str">
        <f>IF('[1]Hoja de pedidos'!$D1469&gt;0,'[1]Hoja de pedidos'!F1469,"")</f>
        <v>LAMINACION IMPRESA AVENA LASSIE 800 g</v>
      </c>
      <c r="E1468" s="144" t="str">
        <f>IF('[1]Hoja de pedidos'!$D1469&gt;0,'[1]Hoja de pedidos'!G1469,"")</f>
        <v>CX</v>
      </c>
      <c r="F1468" s="144" t="str">
        <f>IF('[1]Hoja de pedidos'!$D1469&gt;0,'[1]Hoja de pedidos'!H1469,"")</f>
        <v>LAMINACION</v>
      </c>
    </row>
    <row r="1469" spans="1:6" x14ac:dyDescent="0.25">
      <c r="A1469" s="144" t="str">
        <f>IF('[1]Hoja de pedidos'!$D1470&gt;0,'[1]Hoja de pedidos'!C1470,"")</f>
        <v>01-3037</v>
      </c>
      <c r="B1469" s="144" t="str">
        <f>IF('[1]Hoja de pedidos'!$D1470&gt;0,'[1]Hoja de pedidos'!D1470,"")</f>
        <v>TXPATR040B001</v>
      </c>
      <c r="C1469" s="144" t="str">
        <f>IF('[1]Hoja de pedidos'!$D1470&gt;0,'[1]Hoja de pedidos'!E1470,"")</f>
        <v>PEPSICO ALIMENTOS, S.C.A.</v>
      </c>
      <c r="D1469" s="144" t="str">
        <f>IF('[1]Hoja de pedidos'!$D1470&gt;0,'[1]Hoja de pedidos'!F1470,"")</f>
        <v>LAMINACION IMPRESA DE TODITO RESUELTO 45g</v>
      </c>
      <c r="E1469" s="144" t="str">
        <f>IF('[1]Hoja de pedidos'!$D1470&gt;0,'[1]Hoja de pedidos'!G1470,"")</f>
        <v>CX</v>
      </c>
      <c r="F1469" s="144" t="str">
        <f>IF('[1]Hoja de pedidos'!$D1470&gt;0,'[1]Hoja de pedidos'!H1470,"")</f>
        <v>LAMINACION</v>
      </c>
    </row>
    <row r="1470" spans="1:6" x14ac:dyDescent="0.25">
      <c r="A1470" s="144" t="str">
        <f>IF('[1]Hoja de pedidos'!$D1471&gt;0,'[1]Hoja de pedidos'!C1471,"")</f>
        <v>01-3039</v>
      </c>
      <c r="B1470" s="144" t="str">
        <f>IF('[1]Hoja de pedidos'!$D1471&gt;0,'[1]Hoja de pedidos'!D1471,"")</f>
        <v>TXPATR040A001</v>
      </c>
      <c r="C1470" s="144" t="str">
        <f>IF('[1]Hoja de pedidos'!$D1471&gt;0,'[1]Hoja de pedidos'!E1471,"")</f>
        <v>PEPSICO ALIMENTOS, S.C.A.</v>
      </c>
      <c r="D1470" s="144" t="str">
        <f>IF('[1]Hoja de pedidos'!$D1471&gt;0,'[1]Hoja de pedidos'!F1471,"")</f>
        <v>LAMINACION IMPRESA DE TODITO RESUELTO 130g</v>
      </c>
      <c r="E1470" s="144" t="str">
        <f>IF('[1]Hoja de pedidos'!$D1471&gt;0,'[1]Hoja de pedidos'!G1471,"")</f>
        <v>CX</v>
      </c>
      <c r="F1470" s="144" t="str">
        <f>IF('[1]Hoja de pedidos'!$D1471&gt;0,'[1]Hoja de pedidos'!H1471,"")</f>
        <v>LAMINACION</v>
      </c>
    </row>
    <row r="1471" spans="1:6" x14ac:dyDescent="0.25">
      <c r="A1471" s="144" t="str">
        <f>IF('[1]Hoja de pedidos'!$D1472&gt;0,'[1]Hoja de pedidos'!C1472,"")</f>
        <v>01-3053</v>
      </c>
      <c r="B1471" s="144" t="str">
        <f>IF('[1]Hoja de pedidos'!$D1472&gt;0,'[1]Hoja de pedidos'!D1472,"")</f>
        <v>TXPADQ040A001</v>
      </c>
      <c r="C1471" s="144" t="str">
        <f>IF('[1]Hoja de pedidos'!$D1472&gt;0,'[1]Hoja de pedidos'!E1472,"")</f>
        <v>PEPSICO ALIMENTOS, S.C.A.</v>
      </c>
      <c r="D1471" s="144" t="str">
        <f>IF('[1]Hoja de pedidos'!$D1472&gt;0,'[1]Hoja de pedidos'!F1472,"")</f>
        <v>LAMINACIÓN IMPRESA DORITOS MEGA QUESO 150g.</v>
      </c>
      <c r="E1471" s="144" t="str">
        <f>IF('[1]Hoja de pedidos'!$D1472&gt;0,'[1]Hoja de pedidos'!G1472,"")</f>
        <v>CX</v>
      </c>
      <c r="F1471" s="144" t="str">
        <f>IF('[1]Hoja de pedidos'!$D1472&gt;0,'[1]Hoja de pedidos'!H1472,"")</f>
        <v>LAMINACION</v>
      </c>
    </row>
    <row r="1472" spans="1:6" x14ac:dyDescent="0.25">
      <c r="A1472" s="144" t="str">
        <f>IF('[1]Hoja de pedidos'!$D1473&gt;0,'[1]Hoja de pedidos'!C1473,"")</f>
        <v>01-3034</v>
      </c>
      <c r="B1472" s="144" t="str">
        <f>IF('[1]Hoja de pedidos'!$D1473&gt;0,'[1]Hoja de pedidos'!D1473,"")</f>
        <v>TXPARF040B001</v>
      </c>
      <c r="C1472" s="144" t="str">
        <f>IF('[1]Hoja de pedidos'!$D1473&gt;0,'[1]Hoja de pedidos'!E1473,"")</f>
        <v>PEPSICO ALIMENTOS, S.C.A.</v>
      </c>
      <c r="D1472" s="144" t="str">
        <f>IF('[1]Hoja de pedidos'!$D1473&gt;0,'[1]Hoja de pedidos'!F1473,"")</f>
        <v xml:space="preserve">LAMINACIÓN IMPRESA RUFFLESS QUESO 125 g </v>
      </c>
      <c r="E1472" s="144" t="str">
        <f>IF('[1]Hoja de pedidos'!$D1473&gt;0,'[1]Hoja de pedidos'!G1473,"")</f>
        <v>CX</v>
      </c>
      <c r="F1472" s="144" t="str">
        <f>IF('[1]Hoja de pedidos'!$D1473&gt;0,'[1]Hoja de pedidos'!H1473,"")</f>
        <v>LAMINACION</v>
      </c>
    </row>
    <row r="1473" spans="1:6" x14ac:dyDescent="0.25">
      <c r="A1473" s="144" t="str">
        <f>IF('[1]Hoja de pedidos'!$D1474&gt;0,'[1]Hoja de pedidos'!C1474,"")</f>
        <v>01-3036</v>
      </c>
      <c r="B1473" s="144" t="str">
        <f>IF('[1]Hoja de pedidos'!$D1474&gt;0,'[1]Hoja de pedidos'!D1474,"")</f>
        <v>TXPARO040A001</v>
      </c>
      <c r="C1473" s="144" t="str">
        <f>IF('[1]Hoja de pedidos'!$D1474&gt;0,'[1]Hoja de pedidos'!E1474,"")</f>
        <v>PEPSICO ALIMENTOS, S.C.A.</v>
      </c>
      <c r="D1473" s="144" t="str">
        <f>IF('[1]Hoja de pedidos'!$D1474&gt;0,'[1]Hoja de pedidos'!F1474,"")</f>
        <v>LAMINACION IMPRESA RUFFLES ORIGINAL 125g</v>
      </c>
      <c r="E1473" s="144" t="str">
        <f>IF('[1]Hoja de pedidos'!$D1474&gt;0,'[1]Hoja de pedidos'!G1474,"")</f>
        <v>CX</v>
      </c>
      <c r="F1473" s="144" t="str">
        <f>IF('[1]Hoja de pedidos'!$D1474&gt;0,'[1]Hoja de pedidos'!H1474,"")</f>
        <v>LAMINACION</v>
      </c>
    </row>
    <row r="1474" spans="1:6" x14ac:dyDescent="0.25">
      <c r="A1474" s="144" t="str">
        <f>IF('[1]Hoja de pedidos'!$D1475&gt;0,'[1]Hoja de pedidos'!C1475,"")</f>
        <v>32-006288</v>
      </c>
      <c r="B1474" s="144" t="str">
        <f>IF('[1]Hoja de pedidos'!$D1475&gt;0,'[1]Hoja de pedidos'!D1475,"")</f>
        <v>TMARTL103A001</v>
      </c>
      <c r="C1474" s="144" t="str">
        <f>IF('[1]Hoja de pedidos'!$D1475&gt;0,'[1]Hoja de pedidos'!E1475,"")</f>
        <v>ALFONZO RIVAS &amp; CIA, C.A.</v>
      </c>
      <c r="D1474" s="144" t="str">
        <f>IF('[1]Hoja de pedidos'!$D1475&gt;0,'[1]Hoja de pedidos'!F1475,"")</f>
        <v>LAMINACION IMPRESA TE LISTO LIMÓN 90 g</v>
      </c>
      <c r="E1474" s="144" t="str">
        <f>IF('[1]Hoja de pedidos'!$D1475&gt;0,'[1]Hoja de pedidos'!G1475,"")</f>
        <v>MCL</v>
      </c>
      <c r="F1474" s="144" t="str">
        <f>IF('[1]Hoja de pedidos'!$D1475&gt;0,'[1]Hoja de pedidos'!H1475,"")</f>
        <v>LAMINACION</v>
      </c>
    </row>
    <row r="1475" spans="1:6" x14ac:dyDescent="0.25">
      <c r="A1475" s="144" t="str">
        <f>IF('[1]Hoja de pedidos'!$D1476&gt;0,'[1]Hoja de pedidos'!C1476,"")</f>
        <v>32-006284</v>
      </c>
      <c r="B1475" s="144" t="str">
        <f>IF('[1]Hoja de pedidos'!$D1476&gt;0,'[1]Hoja de pedidos'!D1476,"")</f>
        <v>TMARCF045A001</v>
      </c>
      <c r="C1475" s="144" t="str">
        <f>IF('[1]Hoja de pedidos'!$D1476&gt;0,'[1]Hoja de pedidos'!E1476,"")</f>
        <v>ALFONZO RIVAS &amp; CIA, C.A.</v>
      </c>
      <c r="D1475" s="144" t="str">
        <f>IF('[1]Hoja de pedidos'!$D1476&gt;0,'[1]Hoja de pedidos'!F1476,"")</f>
        <v>LAMINACION IMPRESA MAIZORITOS CRONCH FLAKES 300g</v>
      </c>
      <c r="E1475" s="144" t="str">
        <f>IF('[1]Hoja de pedidos'!$D1476&gt;0,'[1]Hoja de pedidos'!G1476,"")</f>
        <v>MCL</v>
      </c>
      <c r="F1475" s="144" t="str">
        <f>IF('[1]Hoja de pedidos'!$D1476&gt;0,'[1]Hoja de pedidos'!H1476,"")</f>
        <v>LAMINACION</v>
      </c>
    </row>
    <row r="1476" spans="1:6" x14ac:dyDescent="0.25">
      <c r="A1476" s="144" t="str">
        <f>IF('[1]Hoja de pedidos'!$D1477&gt;0,'[1]Hoja de pedidos'!C1477,"")</f>
        <v>01-3045</v>
      </c>
      <c r="B1476" s="144" t="str">
        <f>IF('[1]Hoja de pedidos'!$D1477&gt;0,'[1]Hoja de pedidos'!D1477,"")</f>
        <v>TMTTGP207A002</v>
      </c>
      <c r="C1476" s="144" t="str">
        <f>IF('[1]Hoja de pedidos'!$D1477&gt;0,'[1]Hoja de pedidos'!E1477,"")</f>
        <v xml:space="preserve">INDUSTRIAS DE TAPAS TAIME, C.A </v>
      </c>
      <c r="D1476" s="144" t="str">
        <f>IF('[1]Hoja de pedidos'!$D1477&gt;0,'[1]Hoja de pedidos'!F1477,"")</f>
        <v>LINER MTP IMPRESO GARANTIA DE PUREZA</v>
      </c>
      <c r="E1476" s="144" t="str">
        <f>IF('[1]Hoja de pedidos'!$D1477&gt;0,'[1]Hoja de pedidos'!G1477,"")</f>
        <v>MCL</v>
      </c>
      <c r="F1476" s="144" t="str">
        <f>IF('[1]Hoja de pedidos'!$D1477&gt;0,'[1]Hoja de pedidos'!H1477,"")</f>
        <v>CORTE</v>
      </c>
    </row>
    <row r="1477" spans="1:6" x14ac:dyDescent="0.25">
      <c r="A1477" s="144" t="str">
        <f>IF('[1]Hoja de pedidos'!$D1478&gt;0,'[1]Hoja de pedidos'!C1478,"")</f>
        <v>01-3046</v>
      </c>
      <c r="B1477" s="144" t="str">
        <f>IF('[1]Hoja de pedidos'!$D1478&gt;0,'[1]Hoja de pedidos'!D1478,"")</f>
        <v>TMRBFD132A001</v>
      </c>
      <c r="C1477" s="144" t="str">
        <f>IF('[1]Hoja de pedidos'!$D1478&gt;0,'[1]Hoja de pedidos'!E1478,"")</f>
        <v>PRODUCCIONES RB, C.A</v>
      </c>
      <c r="D1477" s="144" t="str">
        <f>IF('[1]Hoja de pedidos'!$D1478&gt;0,'[1]Hoja de pedidos'!F1478,"")</f>
        <v>LAMINACION IMPRESA FONDO DORADO</v>
      </c>
      <c r="E1477" s="144" t="str">
        <f>IF('[1]Hoja de pedidos'!$D1478&gt;0,'[1]Hoja de pedidos'!G1478,"")</f>
        <v>MCL</v>
      </c>
      <c r="F1477" s="144" t="str">
        <f>IF('[1]Hoja de pedidos'!$D1478&gt;0,'[1]Hoja de pedidos'!H1478,"")</f>
        <v>LAMINACION</v>
      </c>
    </row>
    <row r="1478" spans="1:6" x14ac:dyDescent="0.25">
      <c r="A1478" s="144" t="str">
        <f>IF('[1]Hoja de pedidos'!$D1479&gt;0,'[1]Hoja de pedidos'!C1479,"")</f>
        <v>01-3058</v>
      </c>
      <c r="B1478" s="144" t="str">
        <f>IF('[1]Hoja de pedidos'!$D1479&gt;0,'[1]Hoja de pedidos'!D1479,"")</f>
        <v>TMMCFP1040004</v>
      </c>
      <c r="C1478" s="144" t="str">
        <f>IF('[1]Hoja de pedidos'!$D1479&gt;0,'[1]Hoja de pedidos'!E1479,"")</f>
        <v>SERVICIOS INDUTRIALES SERGEIN CHAPARRO</v>
      </c>
      <c r="D1478" s="144" t="str">
        <f>IF('[1]Hoja de pedidos'!$D1479&gt;0,'[1]Hoja de pedidos'!F1479,"")</f>
        <v>LAMINACION FONDO PLATA SIN IMPRESIÓN</v>
      </c>
      <c r="E1478" s="144" t="str">
        <f>IF('[1]Hoja de pedidos'!$D1479&gt;0,'[1]Hoja de pedidos'!G1479,"")</f>
        <v>MCL</v>
      </c>
      <c r="F1478" s="144" t="str">
        <f>IF('[1]Hoja de pedidos'!$D1479&gt;0,'[1]Hoja de pedidos'!H1479,"")</f>
        <v>LAMINACION</v>
      </c>
    </row>
    <row r="1479" spans="1:6" x14ac:dyDescent="0.25">
      <c r="A1479" s="144" t="str">
        <f>IF('[1]Hoja de pedidos'!$D1480&gt;0,'[1]Hoja de pedidos'!C1480,"")</f>
        <v>01-3064</v>
      </c>
      <c r="B1479" s="144" t="str">
        <f>IF('[1]Hoja de pedidos'!$D1480&gt;0,'[1]Hoja de pedidos'!D1480,"")</f>
        <v>TMMCAL1250001</v>
      </c>
      <c r="C1479" s="144" t="str">
        <f>IF('[1]Hoja de pedidos'!$D1480&gt;0,'[1]Hoja de pedidos'!E1480,"")</f>
        <v>MORROCEL C.A.</v>
      </c>
      <c r="D1479" s="144" t="str">
        <f>IF('[1]Hoja de pedidos'!$D1480&gt;0,'[1]Hoja de pedidos'!F1480,"")</f>
        <v>ALUMINIO LAMINADO SIN IMPRESIÓN</v>
      </c>
      <c r="E1479" s="144" t="str">
        <f>IF('[1]Hoja de pedidos'!$D1480&gt;0,'[1]Hoja de pedidos'!G1480,"")</f>
        <v>MCL</v>
      </c>
      <c r="F1479" s="144" t="str">
        <f>IF('[1]Hoja de pedidos'!$D1480&gt;0,'[1]Hoja de pedidos'!H1480,"")</f>
        <v>LAMINACION</v>
      </c>
    </row>
    <row r="1480" spans="1:6" x14ac:dyDescent="0.25">
      <c r="A1480" s="144" t="str">
        <f>IF('[1]Hoja de pedidos'!$D1481&gt;0,'[1]Hoja de pedidos'!C1481,"")</f>
        <v>01-3059</v>
      </c>
      <c r="B1480" s="144" t="str">
        <f>IF('[1]Hoja de pedidos'!$D1481&gt;0,'[1]Hoja de pedidos'!D1481,"")</f>
        <v>TMMCFD106A003</v>
      </c>
      <c r="C1480" s="144" t="str">
        <f>IF('[1]Hoja de pedidos'!$D1481&gt;0,'[1]Hoja de pedidos'!E1481,"")</f>
        <v>SERVICIOS INDUTRIALES SERGEIN CHAPARRO</v>
      </c>
      <c r="D1480" s="144" t="str">
        <f>IF('[1]Hoja de pedidos'!$D1481&gt;0,'[1]Hoja de pedidos'!F1481,"")</f>
        <v>LAMINACION IMPRESA FONDO DORADO</v>
      </c>
      <c r="E1480" s="144" t="str">
        <f>IF('[1]Hoja de pedidos'!$D1481&gt;0,'[1]Hoja de pedidos'!G1481,"")</f>
        <v>MCL</v>
      </c>
      <c r="F1480" s="144" t="str">
        <f>IF('[1]Hoja de pedidos'!$D1481&gt;0,'[1]Hoja de pedidos'!H1481,"")</f>
        <v>LAMINACION</v>
      </c>
    </row>
    <row r="1481" spans="1:6" x14ac:dyDescent="0.25">
      <c r="A1481" s="144" t="str">
        <f>IF('[1]Hoja de pedidos'!$D1482&gt;0,'[1]Hoja de pedidos'!C1482,"")</f>
        <v>32-006285</v>
      </c>
      <c r="B1481" s="144" t="str">
        <f>IF('[1]Hoja de pedidos'!$D1482&gt;0,'[1]Hoja de pedidos'!D1482,"")</f>
        <v>TMARFC040A001</v>
      </c>
      <c r="C1481" s="144" t="str">
        <f>IF('[1]Hoja de pedidos'!$D1482&gt;0,'[1]Hoja de pedidos'!E1482,"")</f>
        <v>ALFONZO RIVAS &amp; CIA, C.A.</v>
      </c>
      <c r="D1481" s="144" t="str">
        <f>IF('[1]Hoja de pedidos'!$D1482&gt;0,'[1]Hoja de pedidos'!F1482,"")</f>
        <v>LAMINACION IMPRESA FLIPS CHOCOLATE 120g</v>
      </c>
      <c r="E1481" s="144" t="str">
        <f>IF('[1]Hoja de pedidos'!$D1482&gt;0,'[1]Hoja de pedidos'!G1482,"")</f>
        <v>MCL</v>
      </c>
      <c r="F1481" s="144" t="str">
        <f>IF('[1]Hoja de pedidos'!$D1482&gt;0,'[1]Hoja de pedidos'!H1482,"")</f>
        <v>LAMINACION</v>
      </c>
    </row>
    <row r="1482" spans="1:6" x14ac:dyDescent="0.25">
      <c r="A1482" s="144" t="str">
        <f>IF('[1]Hoja de pedidos'!$D1483&gt;0,'[1]Hoja de pedidos'!C1483,"")</f>
        <v>32-006309</v>
      </c>
      <c r="B1482" s="144" t="str">
        <f>IF('[1]Hoja de pedidos'!$D1483&gt;0,'[1]Hoja de pedidos'!D1483,"")</f>
        <v>TMFFLU2400001</v>
      </c>
      <c r="C1482" s="144" t="str">
        <f>IF('[1]Hoja de pedidos'!$D1483&gt;0,'[1]Hoja de pedidos'!E1483,"")</f>
        <v>FABRICA FESTA S.A.</v>
      </c>
      <c r="D1482" s="144" t="str">
        <f>IF('[1]Hoja de pedidos'!$D1483&gt;0,'[1]Hoja de pedidos'!F1483,"")</f>
        <v>LAMINACION LINER INDUCCION UNIVERSAL SIN IMPRESIÓN</v>
      </c>
      <c r="E1482" s="144" t="str">
        <f>IF('[1]Hoja de pedidos'!$D1483&gt;0,'[1]Hoja de pedidos'!G1483,"")</f>
        <v>MCL</v>
      </c>
      <c r="F1482" s="144" t="str">
        <f>IF('[1]Hoja de pedidos'!$D1483&gt;0,'[1]Hoja de pedidos'!H1483,"")</f>
        <v>CORTE</v>
      </c>
    </row>
    <row r="1483" spans="1:6" x14ac:dyDescent="0.25">
      <c r="A1483" s="144" t="str">
        <f>IF('[1]Hoja de pedidos'!$D1484&gt;0,'[1]Hoja de pedidos'!C1484,"")</f>
        <v>01-3079</v>
      </c>
      <c r="B1483" s="144" t="str">
        <f>IF('[1]Hoja de pedidos'!$D1484&gt;0,'[1]Hoja de pedidos'!D1484,"")</f>
        <v>TMAPAL125A001</v>
      </c>
      <c r="C1483" s="144" t="str">
        <f>IF('[1]Hoja de pedidos'!$D1484&gt;0,'[1]Hoja de pedidos'!E1484,"")</f>
        <v>ALIMENTOS POLAR COMERCIAL, C.A.</v>
      </c>
      <c r="D1483" s="144" t="str">
        <f>IF('[1]Hoja de pedidos'!$D1484&gt;0,'[1]Hoja de pedidos'!F1484,"")</f>
        <v>ALUMINIO LAMINADO SIN IMPRESIÓN</v>
      </c>
      <c r="E1483" s="144" t="str">
        <f>IF('[1]Hoja de pedidos'!$D1484&gt;0,'[1]Hoja de pedidos'!G1484,"")</f>
        <v>MCL</v>
      </c>
      <c r="F1483" s="144" t="str">
        <f>IF('[1]Hoja de pedidos'!$D1484&gt;0,'[1]Hoja de pedidos'!H1484,"")</f>
        <v>LAMINACION</v>
      </c>
    </row>
    <row r="1484" spans="1:6" x14ac:dyDescent="0.25">
      <c r="A1484" s="144" t="str">
        <f>IF('[1]Hoja de pedidos'!$D1485&gt;0,'[1]Hoja de pedidos'!C1485,"")</f>
        <v>01-3063</v>
      </c>
      <c r="B1484" s="144" t="str">
        <f>IF('[1]Hoja de pedidos'!$D1485&gt;0,'[1]Hoja de pedidos'!D1485,"")</f>
        <v>TMMCAL1190001</v>
      </c>
      <c r="C1484" s="144" t="str">
        <f>IF('[1]Hoja de pedidos'!$D1485&gt;0,'[1]Hoja de pedidos'!E1485,"")</f>
        <v>MORROCEL C.A.</v>
      </c>
      <c r="D1484" s="144" t="str">
        <f>IF('[1]Hoja de pedidos'!$D1485&gt;0,'[1]Hoja de pedidos'!F1485,"")</f>
        <v>ALUMINIO LAMINADO SIN IMPRESIÓN</v>
      </c>
      <c r="E1484" s="144" t="str">
        <f>IF('[1]Hoja de pedidos'!$D1485&gt;0,'[1]Hoja de pedidos'!G1485,"")</f>
        <v>MCL</v>
      </c>
      <c r="F1484" s="144" t="str">
        <f>IF('[1]Hoja de pedidos'!$D1485&gt;0,'[1]Hoja de pedidos'!H1485,"")</f>
        <v>LAMINACION</v>
      </c>
    </row>
    <row r="1485" spans="1:6" x14ac:dyDescent="0.25">
      <c r="A1485" s="144" t="str">
        <f>IF('[1]Hoja de pedidos'!$D1486&gt;0,'[1]Hoja de pedidos'!C1486,"")</f>
        <v>01-3080</v>
      </c>
      <c r="B1485" s="144" t="str">
        <f>IF('[1]Hoja de pedidos'!$D1486&gt;0,'[1]Hoja de pedidos'!D1486,"")</f>
        <v>TMAPAL1190010</v>
      </c>
      <c r="C1485" s="144" t="str">
        <f>IF('[1]Hoja de pedidos'!$D1486&gt;0,'[1]Hoja de pedidos'!E1486,"")</f>
        <v>ALIMENTOS POLAR COMERCIAL, C.A.</v>
      </c>
      <c r="D1485" s="144" t="str">
        <f>IF('[1]Hoja de pedidos'!$D1486&gt;0,'[1]Hoja de pedidos'!F1486,"")</f>
        <v>ALUMINIO LAMINADO SIN IMPRESIÓN</v>
      </c>
      <c r="E1485" s="144" t="str">
        <f>IF('[1]Hoja de pedidos'!$D1486&gt;0,'[1]Hoja de pedidos'!G1486,"")</f>
        <v>MCL</v>
      </c>
      <c r="F1485" s="144" t="str">
        <f>IF('[1]Hoja de pedidos'!$D1486&gt;0,'[1]Hoja de pedidos'!H1486,"")</f>
        <v>LAMINACION</v>
      </c>
    </row>
    <row r="1486" spans="1:6" x14ac:dyDescent="0.25">
      <c r="A1486" s="144" t="str">
        <f>IF('[1]Hoja de pedidos'!$D1487&gt;0,'[1]Hoja de pedidos'!C1487,"")</f>
        <v>01-3060</v>
      </c>
      <c r="B1486" s="144" t="str">
        <f>IF('[1]Hoja de pedidos'!$D1487&gt;0,'[1]Hoja de pedidos'!D1487,"")</f>
        <v>TMSSAL1190090</v>
      </c>
      <c r="C1486" s="144" t="str">
        <f>IF('[1]Hoja de pedidos'!$D1487&gt;0,'[1]Hoja de pedidos'!E1487,"")</f>
        <v>ETIQUETAS SOL SIL C.A</v>
      </c>
      <c r="D1486" s="144" t="str">
        <f>IF('[1]Hoja de pedidos'!$D1487&gt;0,'[1]Hoja de pedidos'!F1487,"")</f>
        <v>ALUMINIO LAMINADO SIN IMPRESIÓN</v>
      </c>
      <c r="E1486" s="144" t="str">
        <f>IF('[1]Hoja de pedidos'!$D1487&gt;0,'[1]Hoja de pedidos'!G1487,"")</f>
        <v>MCL</v>
      </c>
      <c r="F1486" s="144" t="str">
        <f>IF('[1]Hoja de pedidos'!$D1487&gt;0,'[1]Hoja de pedidos'!H1487,"")</f>
        <v>CORTE</v>
      </c>
    </row>
    <row r="1487" spans="1:6" x14ac:dyDescent="0.25">
      <c r="A1487" s="144" t="str">
        <f>IF('[1]Hoja de pedidos'!$D1488&gt;0,'[1]Hoja de pedidos'!C1488,"")</f>
        <v>32-006289</v>
      </c>
      <c r="B1487" s="144" t="str">
        <f>IF('[1]Hoja de pedidos'!$D1488&gt;0,'[1]Hoja de pedidos'!D1488,"")</f>
        <v>TMARTD103A001</v>
      </c>
      <c r="C1487" s="144" t="str">
        <f>IF('[1]Hoja de pedidos'!$D1488&gt;0,'[1]Hoja de pedidos'!E1488,"")</f>
        <v>ALFONZO RIVAS &amp; CIA, C.A.</v>
      </c>
      <c r="D1487" s="144" t="str">
        <f>IF('[1]Hoja de pedidos'!$D1488&gt;0,'[1]Hoja de pedidos'!F1488,"")</f>
        <v>LAMINACION IMPRESA TE LISTO DURAZNO 90g</v>
      </c>
      <c r="E1487" s="144" t="str">
        <f>IF('[1]Hoja de pedidos'!$D1488&gt;0,'[1]Hoja de pedidos'!G1488,"")</f>
        <v>MCL</v>
      </c>
      <c r="F1487" s="144" t="str">
        <f>IF('[1]Hoja de pedidos'!$D1488&gt;0,'[1]Hoja de pedidos'!H1488,"")</f>
        <v>LAMINACION</v>
      </c>
    </row>
    <row r="1488" spans="1:6" x14ac:dyDescent="0.25">
      <c r="A1488" s="144" t="str">
        <f>IF('[1]Hoja de pedidos'!$D1489&gt;0,'[1]Hoja de pedidos'!C1489,"")</f>
        <v>01-3024</v>
      </c>
      <c r="B1488" s="144" t="str">
        <f>IF('[1]Hoja de pedidos'!$D1489&gt;0,'[1]Hoja de pedidos'!D1489,"")</f>
        <v>TMUMBC141A001</v>
      </c>
      <c r="C1488" s="144" t="str">
        <f>IF('[1]Hoja de pedidos'!$D1489&gt;0,'[1]Hoja de pedidos'!E1489,"")</f>
        <v>UM DESCARTABLES, C.A.</v>
      </c>
      <c r="D1488" s="144" t="str">
        <f>IF('[1]Hoja de pedidos'!$D1489&gt;0,'[1]Hoja de pedidos'!F1489,"")</f>
        <v>BOLSAS IMPRESAS KIT BATA CIRUJANO DESCARTABLES ESTERIL</v>
      </c>
      <c r="E1488" s="144" t="str">
        <f>IF('[1]Hoja de pedidos'!$D1489&gt;0,'[1]Hoja de pedidos'!G1489,"")</f>
        <v>MCL</v>
      </c>
      <c r="F1488" s="144" t="str">
        <f>IF('[1]Hoja de pedidos'!$D1489&gt;0,'[1]Hoja de pedidos'!H1489,"")</f>
        <v>LAMINACION</v>
      </c>
    </row>
    <row r="1489" spans="1:6" x14ac:dyDescent="0.25">
      <c r="A1489" s="144" t="str">
        <f>IF('[1]Hoja de pedidos'!$D1490&gt;0,'[1]Hoja de pedidos'!C1490,"")</f>
        <v>01-3082</v>
      </c>
      <c r="B1489" s="144" t="str">
        <f>IF('[1]Hoja de pedidos'!$D1490&gt;0,'[1]Hoja de pedidos'!D1490,"")</f>
        <v>TMSCFD106A003</v>
      </c>
      <c r="C1489" s="144" t="str">
        <f>IF('[1]Hoja de pedidos'!$D1490&gt;0,'[1]Hoja de pedidos'!E1490,"")</f>
        <v>SERVICIOS INDUTRIALES SERGEIN CHAPARRO</v>
      </c>
      <c r="D1489" s="144" t="str">
        <f>IF('[1]Hoja de pedidos'!$D1490&gt;0,'[1]Hoja de pedidos'!F1490,"")</f>
        <v>LAMINACION IMPRESA FONDO DORADO</v>
      </c>
      <c r="E1489" s="144" t="str">
        <f>IF('[1]Hoja de pedidos'!$D1490&gt;0,'[1]Hoja de pedidos'!G1490,"")</f>
        <v>MCL</v>
      </c>
      <c r="F1489" s="144" t="str">
        <f>IF('[1]Hoja de pedidos'!$D1490&gt;0,'[1]Hoja de pedidos'!H1490,"")</f>
        <v>LAMINACION</v>
      </c>
    </row>
    <row r="1490" spans="1:6" x14ac:dyDescent="0.25">
      <c r="A1490" s="144" t="str">
        <f>IF('[1]Hoja de pedidos'!$D1491&gt;0,'[1]Hoja de pedidos'!C1491,"")</f>
        <v>01-3081</v>
      </c>
      <c r="B1490" s="144" t="str">
        <f>IF('[1]Hoja de pedidos'!$D1491&gt;0,'[1]Hoja de pedidos'!D1491,"")</f>
        <v>TMMCFP1040003</v>
      </c>
      <c r="C1490" s="144" t="str">
        <f>IF('[1]Hoja de pedidos'!$D1491&gt;0,'[1]Hoja de pedidos'!E1491,"")</f>
        <v>SERVICIOS INDUTRIALES SERGEIN CHAPARRO</v>
      </c>
      <c r="D1490" s="144" t="str">
        <f>IF('[1]Hoja de pedidos'!$D1491&gt;0,'[1]Hoja de pedidos'!F1491,"")</f>
        <v>LAMINACION FONDO PLATA SIN IMPRESIÓN</v>
      </c>
      <c r="E1490" s="144" t="str">
        <f>IF('[1]Hoja de pedidos'!$D1491&gt;0,'[1]Hoja de pedidos'!G1491,"")</f>
        <v>MCL</v>
      </c>
      <c r="F1490" s="144" t="str">
        <f>IF('[1]Hoja de pedidos'!$D1491&gt;0,'[1]Hoja de pedidos'!H1491,"")</f>
        <v>LAMINACION</v>
      </c>
    </row>
    <row r="1491" spans="1:6" x14ac:dyDescent="0.25">
      <c r="A1491" s="144" t="str">
        <f>IF('[1]Hoja de pedidos'!$D1492&gt;0,'[1]Hoja de pedidos'!C1492,"")</f>
        <v>01-3066</v>
      </c>
      <c r="B1491" s="144" t="str">
        <f>IF('[1]Hoja de pedidos'!$D1492&gt;0,'[1]Hoja de pedidos'!D1492,"")</f>
        <v>TXPARQ031A001</v>
      </c>
      <c r="C1491" s="144" t="str">
        <f>IF('[1]Hoja de pedidos'!$D1492&gt;0,'[1]Hoja de pedidos'!E1492,"")</f>
        <v>PEPSICO ALIMENTOS, S.C.A.</v>
      </c>
      <c r="D1491" s="144" t="str">
        <f>IF('[1]Hoja de pedidos'!$D1492&gt;0,'[1]Hoja de pedidos'!F1492,"")</f>
        <v>LAMINACIÓN IMPRESA ROSQUIS 32g</v>
      </c>
      <c r="E1491" s="144" t="str">
        <f>IF('[1]Hoja de pedidos'!$D1492&gt;0,'[1]Hoja de pedidos'!G1492,"")</f>
        <v>CX</v>
      </c>
      <c r="F1491" s="144" t="str">
        <f>IF('[1]Hoja de pedidos'!$D1492&gt;0,'[1]Hoja de pedidos'!H1492,"")</f>
        <v>LAMINACION</v>
      </c>
    </row>
    <row r="1492" spans="1:6" x14ac:dyDescent="0.25">
      <c r="A1492" s="144" t="str">
        <f>IF('[1]Hoja de pedidos'!$D1493&gt;0,'[1]Hoja de pedidos'!C1493,"")</f>
        <v>01-3056</v>
      </c>
      <c r="B1492" s="144" t="str">
        <f>IF('[1]Hoja de pedidos'!$D1493&gt;0,'[1]Hoja de pedidos'!D1493,"")</f>
        <v>TXPCSC023A001</v>
      </c>
      <c r="C1492" s="144" t="str">
        <f>IF('[1]Hoja de pedidos'!$D1493&gt;0,'[1]Hoja de pedidos'!E1493,"")</f>
        <v xml:space="preserve">PEPSI-COLA VENEZUELA, C.A. </v>
      </c>
      <c r="D1492" s="144" t="str">
        <f>IF('[1]Hoja de pedidos'!$D1493&gt;0,'[1]Hoja de pedidos'!F1493,"")</f>
        <v>ETIQUETA IMPRESA SEVEN UP CERO 2 L</v>
      </c>
      <c r="E1492" s="144" t="str">
        <f>IF('[1]Hoja de pedidos'!$D1493&gt;0,'[1]Hoja de pedidos'!G1493,"")</f>
        <v>CX</v>
      </c>
      <c r="F1492" s="144" t="str">
        <f>IF('[1]Hoja de pedidos'!$D1493&gt;0,'[1]Hoja de pedidos'!H1493,"")</f>
        <v>CORTE</v>
      </c>
    </row>
    <row r="1493" spans="1:6" x14ac:dyDescent="0.25">
      <c r="A1493" s="144" t="str">
        <f>IF('[1]Hoja de pedidos'!$D1494&gt;0,'[1]Hoja de pedidos'!C1494,"")</f>
        <v>01-3054</v>
      </c>
      <c r="B1493" s="144" t="str">
        <f>IF('[1]Hoja de pedidos'!$D1494&gt;0,'[1]Hoja de pedidos'!D1494,"")</f>
        <v>TXPCPF023C001</v>
      </c>
      <c r="C1493" s="144" t="str">
        <f>IF('[1]Hoja de pedidos'!$D1494&gt;0,'[1]Hoja de pedidos'!E1494,"")</f>
        <v xml:space="preserve">PEPSI-COLA VENEZUELA, C.A. </v>
      </c>
      <c r="D1493" s="144" t="str">
        <f>IF('[1]Hoja de pedidos'!$D1494&gt;0,'[1]Hoja de pedidos'!F1494,"")</f>
        <v>ETIQUETA IMPRESA PEPSI  FREE 2 L</v>
      </c>
      <c r="E1493" s="144" t="str">
        <f>IF('[1]Hoja de pedidos'!$D1494&gt;0,'[1]Hoja de pedidos'!G1494,"")</f>
        <v>CX</v>
      </c>
      <c r="F1493" s="144" t="str">
        <f>IF('[1]Hoja de pedidos'!$D1494&gt;0,'[1]Hoja de pedidos'!H1494,"")</f>
        <v>CORTE</v>
      </c>
    </row>
    <row r="1494" spans="1:6" x14ac:dyDescent="0.25">
      <c r="A1494" s="144" t="str">
        <f>IF('[1]Hoja de pedidos'!$D1495&gt;0,'[1]Hoja de pedidos'!C1495,"")</f>
        <v>21-0314</v>
      </c>
      <c r="B1494" s="144" t="str">
        <f>IF('[1]Hoja de pedidos'!$D1495&gt;0,'[1]Hoja de pedidos'!D1495,"")</f>
        <v>TMAKPQ0750002</v>
      </c>
      <c r="C1494" s="144" t="str">
        <f>IF('[1]Hoja de pedidos'!$D1495&gt;0,'[1]Hoja de pedidos'!E1495,"")</f>
        <v>LACTEOS ANANKÉ, C.A</v>
      </c>
      <c r="D1494" s="144" t="str">
        <f>IF('[1]Hoja de pedidos'!$D1495&gt;0,'[1]Hoja de pedidos'!F1495,"")</f>
        <v>POLYPOUCH SIN IMPRESIÓN</v>
      </c>
      <c r="E1494" s="144" t="str">
        <f>IF('[1]Hoja de pedidos'!$D1495&gt;0,'[1]Hoja de pedidos'!G1495,"")</f>
        <v>MCL</v>
      </c>
      <c r="F1494" s="144" t="str">
        <f>IF('[1]Hoja de pedidos'!$D1495&gt;0,'[1]Hoja de pedidos'!H1495,"")</f>
        <v>LAMINACION</v>
      </c>
    </row>
    <row r="1495" spans="1:6" x14ac:dyDescent="0.25">
      <c r="A1495" s="144" t="str">
        <f>IF('[1]Hoja de pedidos'!$D1496&gt;0,'[1]Hoja de pedidos'!C1496,"")</f>
        <v>01-3055</v>
      </c>
      <c r="B1495" s="144" t="str">
        <f>IF('[1]Hoja de pedidos'!$D1496&gt;0,'[1]Hoja de pedidos'!D1496,"")</f>
        <v>TXPCPF023B001</v>
      </c>
      <c r="C1495" s="144" t="str">
        <f>IF('[1]Hoja de pedidos'!$D1496&gt;0,'[1]Hoja de pedidos'!E1496,"")</f>
        <v xml:space="preserve">PEPSI-COLA VENEZUELA, C.A. </v>
      </c>
      <c r="D1495" s="144" t="str">
        <f>IF('[1]Hoja de pedidos'!$D1496&gt;0,'[1]Hoja de pedidos'!F1496,"")</f>
        <v>ETIQUETA IMPRESA PEPSI  FREE 1,5 L</v>
      </c>
      <c r="E1495" s="144" t="str">
        <f>IF('[1]Hoja de pedidos'!$D1496&gt;0,'[1]Hoja de pedidos'!G1496,"")</f>
        <v>CX</v>
      </c>
      <c r="F1495" s="144" t="str">
        <f>IF('[1]Hoja de pedidos'!$D1496&gt;0,'[1]Hoja de pedidos'!H1496,"")</f>
        <v>CORTE</v>
      </c>
    </row>
    <row r="1496" spans="1:6" x14ac:dyDescent="0.25">
      <c r="A1496" s="144" t="str">
        <f>IF('[1]Hoja de pedidos'!$D1497&gt;0,'[1]Hoja de pedidos'!C1497,"")</f>
        <v>01-3073</v>
      </c>
      <c r="B1496" s="144" t="str">
        <f>IF('[1]Hoja de pedidos'!$D1497&gt;0,'[1]Hoja de pedidos'!D1497,"")</f>
        <v>TXPAPS031A001</v>
      </c>
      <c r="C1496" s="144" t="str">
        <f>IF('[1]Hoja de pedidos'!$D1497&gt;0,'[1]Hoja de pedidos'!E1497,"")</f>
        <v>PEPSICO ALIMENTOS, S.C.A.</v>
      </c>
      <c r="D1496" s="144" t="str">
        <f>IF('[1]Hoja de pedidos'!$D1497&gt;0,'[1]Hoja de pedidos'!F1497,"")</f>
        <v>LAMINACIÓN IMPRESA PEPITO ORIGINAL (SIN VITAMINA) 25g</v>
      </c>
      <c r="E1496" s="144" t="str">
        <f>IF('[1]Hoja de pedidos'!$D1497&gt;0,'[1]Hoja de pedidos'!G1497,"")</f>
        <v>CX</v>
      </c>
      <c r="F1496" s="144" t="str">
        <f>IF('[1]Hoja de pedidos'!$D1497&gt;0,'[1]Hoja de pedidos'!H1497,"")</f>
        <v>LAMINACION</v>
      </c>
    </row>
    <row r="1497" spans="1:6" x14ac:dyDescent="0.25">
      <c r="A1497" s="144" t="str">
        <f>IF('[1]Hoja de pedidos'!$D1498&gt;0,'[1]Hoja de pedidos'!C1498,"")</f>
        <v>01-3069</v>
      </c>
      <c r="B1497" s="144" t="str">
        <f>IF('[1]Hoja de pedidos'!$D1498&gt;0,'[1]Hoja de pedidos'!D1498,"")</f>
        <v>TXPADQ045B002</v>
      </c>
      <c r="C1497" s="144" t="str">
        <f>IF('[1]Hoja de pedidos'!$D1498&gt;0,'[1]Hoja de pedidos'!E1498,"")</f>
        <v>PEPSICO ALIMENTOS, S.C.A.</v>
      </c>
      <c r="D1497" s="144" t="str">
        <f>IF('[1]Hoja de pedidos'!$D1498&gt;0,'[1]Hoja de pedidos'!F1498,"")</f>
        <v xml:space="preserve">LAMINACIÓN IMPRESA DORITOS MEGA QUESO XXL 420 g  </v>
      </c>
      <c r="E1497" s="144" t="str">
        <f>IF('[1]Hoja de pedidos'!$D1498&gt;0,'[1]Hoja de pedidos'!G1498,"")</f>
        <v>CX</v>
      </c>
      <c r="F1497" s="144" t="str">
        <f>IF('[1]Hoja de pedidos'!$D1498&gt;0,'[1]Hoja de pedidos'!H1498,"")</f>
        <v>LAMINACION</v>
      </c>
    </row>
    <row r="1498" spans="1:6" x14ac:dyDescent="0.25">
      <c r="A1498" s="144" t="str">
        <f>IF('[1]Hoja de pedidos'!$D1499&gt;0,'[1]Hoja de pedidos'!C1499,"")</f>
        <v>01-3075</v>
      </c>
      <c r="B1498" s="144" t="str">
        <f>IF('[1]Hoja de pedidos'!$D1499&gt;0,'[1]Hoja de pedidos'!D1499,"")</f>
        <v>TXPAPS049B001</v>
      </c>
      <c r="C1498" s="144" t="str">
        <f>IF('[1]Hoja de pedidos'!$D1499&gt;0,'[1]Hoja de pedidos'!E1499,"")</f>
        <v>PEPSICO ALIMENTOS, S.C.A.</v>
      </c>
      <c r="D1498" s="144" t="str">
        <f>IF('[1]Hoja de pedidos'!$D1499&gt;0,'[1]Hoja de pedidos'!F1499,"")</f>
        <v>LAMINACION IMPRESA PEPITO ORIGINAL XXL (SIN VATAMINA)180g</v>
      </c>
      <c r="E1498" s="144" t="str">
        <f>IF('[1]Hoja de pedidos'!$D1499&gt;0,'[1]Hoja de pedidos'!G1499,"")</f>
        <v>CX</v>
      </c>
      <c r="F1498" s="144" t="str">
        <f>IF('[1]Hoja de pedidos'!$D1499&gt;0,'[1]Hoja de pedidos'!H1499,"")</f>
        <v>LAMINACION</v>
      </c>
    </row>
    <row r="1499" spans="1:6" x14ac:dyDescent="0.25">
      <c r="A1499" s="144" t="str">
        <f>IF('[1]Hoja de pedidos'!$D1500&gt;0,'[1]Hoja de pedidos'!C1500,"")</f>
        <v>01-3067</v>
      </c>
      <c r="B1499" s="144" t="str">
        <f>IF('[1]Hoja de pedidos'!$D1500&gt;0,'[1]Hoja de pedidos'!D1500,"")</f>
        <v>TXPARQ040B001</v>
      </c>
      <c r="C1499" s="144" t="str">
        <f>IF('[1]Hoja de pedidos'!$D1500&gt;0,'[1]Hoja de pedidos'!E1500,"")</f>
        <v>PEPSICO ALIMENTOS, S.C.A.</v>
      </c>
      <c r="D1499" s="144" t="str">
        <f>IF('[1]Hoja de pedidos'!$D1500&gt;0,'[1]Hoja de pedidos'!F1500,"")</f>
        <v>LAMINACIÓN IMPRESA ROSQUIS 135g</v>
      </c>
      <c r="E1499" s="144" t="str">
        <f>IF('[1]Hoja de pedidos'!$D1500&gt;0,'[1]Hoja de pedidos'!G1500,"")</f>
        <v>CX</v>
      </c>
      <c r="F1499" s="144" t="str">
        <f>IF('[1]Hoja de pedidos'!$D1500&gt;0,'[1]Hoja de pedidos'!H1500,"")</f>
        <v>LAMINACION</v>
      </c>
    </row>
    <row r="1500" spans="1:6" x14ac:dyDescent="0.25">
      <c r="A1500" s="144" t="str">
        <f>IF('[1]Hoja de pedidos'!$D1501&gt;0,'[1]Hoja de pedidos'!C1501,"")</f>
        <v>01-3068</v>
      </c>
      <c r="B1500" s="144" t="str">
        <f>IF('[1]Hoja de pedidos'!$D1501&gt;0,'[1]Hoja de pedidos'!D1501,"")</f>
        <v>TXPADQ040A001</v>
      </c>
      <c r="C1500" s="144" t="str">
        <f>IF('[1]Hoja de pedidos'!$D1501&gt;0,'[1]Hoja de pedidos'!E1501,"")</f>
        <v>PEPSICO ALIMENTOS, S.C.A.</v>
      </c>
      <c r="D1500" s="144" t="str">
        <f>IF('[1]Hoja de pedidos'!$D1501&gt;0,'[1]Hoja de pedidos'!F1501,"")</f>
        <v>LAMINACIÓN IMPRESA DORITOS MEGA QUESO 150g.</v>
      </c>
      <c r="E1500" s="144" t="str">
        <f>IF('[1]Hoja de pedidos'!$D1501&gt;0,'[1]Hoja de pedidos'!G1501,"")</f>
        <v>CX</v>
      </c>
      <c r="F1500" s="144" t="str">
        <f>IF('[1]Hoja de pedidos'!$D1501&gt;0,'[1]Hoja de pedidos'!H1501,"")</f>
        <v>LAMINACION</v>
      </c>
    </row>
    <row r="1501" spans="1:6" x14ac:dyDescent="0.25">
      <c r="A1501" s="144" t="str">
        <f>IF('[1]Hoja de pedidos'!$D1502&gt;0,'[1]Hoja de pedidos'!C1502,"")</f>
        <v>01-3072</v>
      </c>
      <c r="B1501" s="144" t="str">
        <f>IF('[1]Hoja de pedidos'!$D1502&gt;0,'[1]Hoja de pedidos'!D1502,"")</f>
        <v>TXPATR040B001</v>
      </c>
      <c r="C1501" s="144" t="str">
        <f>IF('[1]Hoja de pedidos'!$D1502&gt;0,'[1]Hoja de pedidos'!E1502,"")</f>
        <v>PEPSICO ALIMENTOS, S.C.A.</v>
      </c>
      <c r="D1501" s="144" t="str">
        <f>IF('[1]Hoja de pedidos'!$D1502&gt;0,'[1]Hoja de pedidos'!F1502,"")</f>
        <v>LAMINACION IMPRESA DE TODITO RESUELTO 45g</v>
      </c>
      <c r="E1501" s="144" t="str">
        <f>IF('[1]Hoja de pedidos'!$D1502&gt;0,'[1]Hoja de pedidos'!G1502,"")</f>
        <v>CX</v>
      </c>
      <c r="F1501" s="144" t="str">
        <f>IF('[1]Hoja de pedidos'!$D1502&gt;0,'[1]Hoja de pedidos'!H1502,"")</f>
        <v>LAMINACION</v>
      </c>
    </row>
    <row r="1502" spans="1:6" x14ac:dyDescent="0.25">
      <c r="A1502" s="144" t="str">
        <f>IF('[1]Hoja de pedidos'!$D1503&gt;0,'[1]Hoja de pedidos'!C1503,"")</f>
        <v>01-3087</v>
      </c>
      <c r="B1502" s="144" t="str">
        <f>IF('[1]Hoja de pedidos'!$D1503&gt;0,'[1]Hoja de pedidos'!D1503,"")</f>
        <v>TMMCAE057A002</v>
      </c>
      <c r="C1502" s="144" t="str">
        <f>IF('[1]Hoja de pedidos'!$D1503&gt;0,'[1]Hoja de pedidos'!E1503,"")</f>
        <v>DISTINTA, C.A.</v>
      </c>
      <c r="D1502" s="144" t="str">
        <f>IF('[1]Hoja de pedidos'!$D1503&gt;0,'[1]Hoja de pedidos'!F1503,"")</f>
        <v>POLYPOUCH IMPRESO ANTIGRASO ESTANDAR</v>
      </c>
      <c r="E1502" s="144" t="str">
        <f>IF('[1]Hoja de pedidos'!$D1503&gt;0,'[1]Hoja de pedidos'!G1503,"")</f>
        <v>MCL</v>
      </c>
      <c r="F1502" s="144" t="str">
        <f>IF('[1]Hoja de pedidos'!$D1503&gt;0,'[1]Hoja de pedidos'!H1503,"")</f>
        <v>CORTE</v>
      </c>
    </row>
    <row r="1503" spans="1:6" x14ac:dyDescent="0.25">
      <c r="A1503" s="144" t="str">
        <f>IF('[1]Hoja de pedidos'!$D1504&gt;0,'[1]Hoja de pedidos'!C1504,"")</f>
        <v>01-3071</v>
      </c>
      <c r="B1503" s="144" t="str">
        <f>IF('[1]Hoja de pedidos'!$D1504&gt;0,'[1]Hoja de pedidos'!D1504,"")</f>
        <v>TXPARQ045A001</v>
      </c>
      <c r="C1503" s="144" t="str">
        <f>IF('[1]Hoja de pedidos'!$D1504&gt;0,'[1]Hoja de pedidos'!E1504,"")</f>
        <v>PEPSICO ALIMENTOS, S.C.A.</v>
      </c>
      <c r="D1503" s="144" t="str">
        <f>IF('[1]Hoja de pedidos'!$D1504&gt;0,'[1]Hoja de pedidos'!F1504,"")</f>
        <v>LAMINACION IMPRESA RUFFLES QUESO 300g</v>
      </c>
      <c r="E1503" s="144" t="str">
        <f>IF('[1]Hoja de pedidos'!$D1504&gt;0,'[1]Hoja de pedidos'!G1504,"")</f>
        <v>CX</v>
      </c>
      <c r="F1503" s="144" t="str">
        <f>IF('[1]Hoja de pedidos'!$D1504&gt;0,'[1]Hoja de pedidos'!H1504,"")</f>
        <v>LAMINACION</v>
      </c>
    </row>
    <row r="1504" spans="1:6" x14ac:dyDescent="0.25">
      <c r="A1504" s="144" t="str">
        <f>IF('[1]Hoja de pedidos'!$D1505&gt;0,'[1]Hoja de pedidos'!C1505,"")</f>
        <v>01-3076</v>
      </c>
      <c r="B1504" s="144" t="str">
        <f>IF('[1]Hoja de pedidos'!$D1505&gt;0,'[1]Hoja de pedidos'!D1505,"")</f>
        <v>TXPACB049B001</v>
      </c>
      <c r="C1504" s="144" t="str">
        <f>IF('[1]Hoja de pedidos'!$D1505&gt;0,'[1]Hoja de pedidos'!E1505,"")</f>
        <v>PEPSICO ALIMENTOS, S.C.A.</v>
      </c>
      <c r="D1504" s="144" t="str">
        <f>IF('[1]Hoja de pedidos'!$D1505&gt;0,'[1]Hoja de pedidos'!F1505,"")</f>
        <v>LAMINACION IMPRESA CHEETOS BOLIQUESO 180g</v>
      </c>
      <c r="E1504" s="144" t="str">
        <f>IF('[1]Hoja de pedidos'!$D1505&gt;0,'[1]Hoja de pedidos'!G1505,"")</f>
        <v>CX</v>
      </c>
      <c r="F1504" s="144" t="str">
        <f>IF('[1]Hoja de pedidos'!$D1505&gt;0,'[1]Hoja de pedidos'!H1505,"")</f>
        <v>LAMINACION</v>
      </c>
    </row>
    <row r="1505" spans="1:6" x14ac:dyDescent="0.25">
      <c r="A1505" s="144" t="str">
        <f>IF('[1]Hoja de pedidos'!$D1506&gt;0,'[1]Hoja de pedidos'!C1506,"")</f>
        <v>01-3072</v>
      </c>
      <c r="B1505" s="144" t="str">
        <f>IF('[1]Hoja de pedidos'!$D1506&gt;0,'[1]Hoja de pedidos'!D1506,"")</f>
        <v>TXPATR040B001</v>
      </c>
      <c r="C1505" s="144" t="str">
        <f>IF('[1]Hoja de pedidos'!$D1506&gt;0,'[1]Hoja de pedidos'!E1506,"")</f>
        <v>PEPSICO ALIMENTOS, S.C.A.</v>
      </c>
      <c r="D1505" s="144" t="str">
        <f>IF('[1]Hoja de pedidos'!$D1506&gt;0,'[1]Hoja de pedidos'!F1506,"")</f>
        <v>LAMINACION IMPRESA DE TODITO RESUELTO 45g</v>
      </c>
      <c r="E1505" s="144" t="str">
        <f>IF('[1]Hoja de pedidos'!$D1506&gt;0,'[1]Hoja de pedidos'!G1506,"")</f>
        <v>CX</v>
      </c>
      <c r="F1505" s="144" t="str">
        <f>IF('[1]Hoja de pedidos'!$D1506&gt;0,'[1]Hoja de pedidos'!H1506,"")</f>
        <v>LAMINACION</v>
      </c>
    </row>
    <row r="1506" spans="1:6" x14ac:dyDescent="0.25">
      <c r="A1506" s="144" t="str">
        <f>IF('[1]Hoja de pedidos'!$D1507&gt;0,'[1]Hoja de pedidos'!C1507,"")</f>
        <v>01-3022</v>
      </c>
      <c r="B1506" s="144" t="str">
        <f>IF('[1]Hoja de pedidos'!$D1507&gt;0,'[1]Hoja de pedidos'!D1507,"")</f>
        <v>TXMSGV030C001</v>
      </c>
      <c r="C1506" s="144" t="str">
        <f>IF('[1]Hoja de pedidos'!$D1507&gt;0,'[1]Hoja de pedidos'!E1507,"")</f>
        <v>MULTINACIONAL DE SABORES C.A.</v>
      </c>
      <c r="D1506" s="144" t="str">
        <f>IF('[1]Hoja de pedidos'!$D1507&gt;0,'[1]Hoja de pedidos'!F1507,"")</f>
        <v>ETIQUETA IMPRESA REFRESCO GLUP MANZANA VERDE 1 L</v>
      </c>
      <c r="E1506" s="144" t="str">
        <f>IF('[1]Hoja de pedidos'!$D1507&gt;0,'[1]Hoja de pedidos'!G1507,"")</f>
        <v>CX</v>
      </c>
      <c r="F1506" s="144" t="str">
        <f>IF('[1]Hoja de pedidos'!$D1507&gt;0,'[1]Hoja de pedidos'!H1507,"")</f>
        <v>CORTE</v>
      </c>
    </row>
    <row r="1507" spans="1:6" x14ac:dyDescent="0.25">
      <c r="A1507" s="144" t="str">
        <f>IF('[1]Hoja de pedidos'!$D1508&gt;0,'[1]Hoja de pedidos'!C1508,"")</f>
        <v>01-3061</v>
      </c>
      <c r="B1507" s="144" t="str">
        <f>IF('[1]Hoja de pedidos'!$D1508&gt;0,'[1]Hoja de pedidos'!D1508,"")</f>
        <v>TMSSAL1190090</v>
      </c>
      <c r="C1507" s="144" t="str">
        <f>IF('[1]Hoja de pedidos'!$D1508&gt;0,'[1]Hoja de pedidos'!E1508,"")</f>
        <v>ETIQUETAS SOL SIL C.A</v>
      </c>
      <c r="D1507" s="144" t="str">
        <f>IF('[1]Hoja de pedidos'!$D1508&gt;0,'[1]Hoja de pedidos'!F1508,"")</f>
        <v>ALUMINIO LAMINADO SIN IMPRESIÓN</v>
      </c>
      <c r="E1507" s="144" t="str">
        <f>IF('[1]Hoja de pedidos'!$D1508&gt;0,'[1]Hoja de pedidos'!G1508,"")</f>
        <v>MCL</v>
      </c>
      <c r="F1507" s="144" t="str">
        <f>IF('[1]Hoja de pedidos'!$D1508&gt;0,'[1]Hoja de pedidos'!H1508,"")</f>
        <v>CORTE</v>
      </c>
    </row>
    <row r="1508" spans="1:6" x14ac:dyDescent="0.25">
      <c r="A1508" s="144" t="str">
        <f>IF('[1]Hoja de pedidos'!$D1509&gt;0,'[1]Hoja de pedidos'!C1509,"")</f>
        <v>01-3070</v>
      </c>
      <c r="B1508" s="144" t="str">
        <f>IF('[1]Hoja de pedidos'!$D1509&gt;0,'[1]Hoja de pedidos'!D1509,"")</f>
        <v>TXPACT040B002</v>
      </c>
      <c r="C1508" s="144" t="str">
        <f>IF('[1]Hoja de pedidos'!$D1509&gt;0,'[1]Hoja de pedidos'!E1509,"")</f>
        <v>PEPSICO ALIMENTOS, S.C.A.</v>
      </c>
      <c r="D1508" s="144" t="str">
        <f>IF('[1]Hoja de pedidos'!$D1509&gt;0,'[1]Hoja de pedidos'!F1509,"")</f>
        <v>LAMINACION IMPRESA CHEESE TRIS 54g</v>
      </c>
      <c r="E1508" s="144" t="str">
        <f>IF('[1]Hoja de pedidos'!$D1509&gt;0,'[1]Hoja de pedidos'!G1509,"")</f>
        <v>CX</v>
      </c>
      <c r="F1508" s="144" t="str">
        <f>IF('[1]Hoja de pedidos'!$D1509&gt;0,'[1]Hoja de pedidos'!H1509,"")</f>
        <v>LAMINACION</v>
      </c>
    </row>
    <row r="1509" spans="1:6" x14ac:dyDescent="0.25">
      <c r="A1509" s="144" t="str">
        <f>IF('[1]Hoja de pedidos'!$D1510&gt;0,'[1]Hoja de pedidos'!C1510,"")</f>
        <v>01-3023</v>
      </c>
      <c r="B1509" s="144" t="str">
        <f>IF('[1]Hoja de pedidos'!$D1510&gt;0,'[1]Hoja de pedidos'!D1510,"")</f>
        <v>TXMSGV030D001</v>
      </c>
      <c r="C1509" s="144" t="str">
        <f>IF('[1]Hoja de pedidos'!$D1510&gt;0,'[1]Hoja de pedidos'!E1510,"")</f>
        <v>MULTINACIONAL DE SABORES C.A.</v>
      </c>
      <c r="D1509" s="144" t="str">
        <f>IF('[1]Hoja de pedidos'!$D1510&gt;0,'[1]Hoja de pedidos'!F1510,"")</f>
        <v>ETIQUETA IMPRESA REFRESCO GLUP MANZANA VERDE 400ml</v>
      </c>
      <c r="E1509" s="144" t="str">
        <f>IF('[1]Hoja de pedidos'!$D1510&gt;0,'[1]Hoja de pedidos'!G1510,"")</f>
        <v>CX</v>
      </c>
      <c r="F1509" s="144" t="str">
        <f>IF('[1]Hoja de pedidos'!$D1510&gt;0,'[1]Hoja de pedidos'!H1510,"")</f>
        <v>CORTE</v>
      </c>
    </row>
    <row r="1510" spans="1:6" x14ac:dyDescent="0.25">
      <c r="A1510" s="144" t="str">
        <f>IF('[1]Hoja de pedidos'!$D1511&gt;0,'[1]Hoja de pedidos'!C1511,"")</f>
        <v>01-3084</v>
      </c>
      <c r="B1510" s="144" t="str">
        <f>IF('[1]Hoja de pedidos'!$D1511&gt;0,'[1]Hoja de pedidos'!D1511,"")</f>
        <v>TMSCFN105A001</v>
      </c>
      <c r="C1510" s="144" t="str">
        <f>IF('[1]Hoja de pedidos'!$D1511&gt;0,'[1]Hoja de pedidos'!E1511,"")</f>
        <v>SERVICIOS INDUTRIALES SERGEIN CHAPARRO</v>
      </c>
      <c r="D1510" s="144" t="str">
        <f>IF('[1]Hoja de pedidos'!$D1511&gt;0,'[1]Hoja de pedidos'!F1511,"")</f>
        <v>LAMINACION IMPRESA FONDO NEGRO</v>
      </c>
      <c r="E1510" s="144" t="str">
        <f>IF('[1]Hoja de pedidos'!$D1511&gt;0,'[1]Hoja de pedidos'!G1511,"")</f>
        <v>MCL</v>
      </c>
      <c r="F1510" s="144" t="str">
        <f>IF('[1]Hoja de pedidos'!$D1511&gt;0,'[1]Hoja de pedidos'!H1511,"")</f>
        <v>CORTE</v>
      </c>
    </row>
    <row r="1511" spans="1:6" x14ac:dyDescent="0.25">
      <c r="A1511" s="144" t="str">
        <f>IF('[1]Hoja de pedidos'!$D1512&gt;0,'[1]Hoja de pedidos'!C1512,"")</f>
        <v>21-0317</v>
      </c>
      <c r="B1511" s="144" t="str">
        <f>IF('[1]Hoja de pedidos'!$D1512&gt;0,'[1]Hoja de pedidos'!D1512,"")</f>
        <v>TXSPSP024B001</v>
      </c>
      <c r="C1511" s="144" t="str">
        <f>IF('[1]Hoja de pedidos'!$D1512&gt;0,'[1]Hoja de pedidos'!E1512,"")</f>
        <v>C.A. SUCESORA DE JOSE PUIG &amp; CIA</v>
      </c>
      <c r="D1511" s="144" t="str">
        <f>IF('[1]Hoja de pedidos'!$D1512&gt;0,'[1]Hoja de pedidos'!F1512,"")</f>
        <v>ENVOLTORIO EXTERNO IMPRESO SODA PUIG 240g</v>
      </c>
      <c r="E1511" s="144" t="str">
        <f>IF('[1]Hoja de pedidos'!$D1512&gt;0,'[1]Hoja de pedidos'!G1512,"")</f>
        <v>CX</v>
      </c>
      <c r="F1511" s="144" t="str">
        <f>IF('[1]Hoja de pedidos'!$D1512&gt;0,'[1]Hoja de pedidos'!H1512,"")</f>
        <v>CORTE</v>
      </c>
    </row>
    <row r="1512" spans="1:6" x14ac:dyDescent="0.25">
      <c r="A1512" s="144" t="str">
        <f>IF('[1]Hoja de pedidos'!$D1513&gt;0,'[1]Hoja de pedidos'!C1513,"")</f>
        <v>21-0315</v>
      </c>
      <c r="B1512" s="144" t="str">
        <f>IF('[1]Hoja de pedidos'!$D1513&gt;0,'[1]Hoja de pedidos'!D1513,"")</f>
        <v>TXSPSP019A001</v>
      </c>
      <c r="C1512" s="144" t="str">
        <f>IF('[1]Hoja de pedidos'!$D1513&gt;0,'[1]Hoja de pedidos'!E1513,"")</f>
        <v>C.A. SUCESORA DE JOSE PUIG &amp; CIA</v>
      </c>
      <c r="D1512" s="144" t="str">
        <f>IF('[1]Hoja de pedidos'!$D1513&gt;0,'[1]Hoja de pedidos'!F1513,"")</f>
        <v>ENVOLTORIO INTERNO IMPRESO GALLETAS SODA PUIG 24 g</v>
      </c>
      <c r="E1512" s="144" t="str">
        <f>IF('[1]Hoja de pedidos'!$D1513&gt;0,'[1]Hoja de pedidos'!G1513,"")</f>
        <v>CX</v>
      </c>
      <c r="F1512" s="144" t="str">
        <f>IF('[1]Hoja de pedidos'!$D1513&gt;0,'[1]Hoja de pedidos'!H1513,"")</f>
        <v>CORTE</v>
      </c>
    </row>
    <row r="1513" spans="1:6" x14ac:dyDescent="0.25">
      <c r="A1513" s="144" t="str">
        <f>IF('[1]Hoja de pedidos'!$D1514&gt;0,'[1]Hoja de pedidos'!C1514,"")</f>
        <v>21-0312</v>
      </c>
      <c r="B1513" s="144" t="str">
        <f>IF('[1]Hoja de pedidos'!$D1514&gt;0,'[1]Hoja de pedidos'!D1514,"")</f>
        <v>TXSPSP028B002</v>
      </c>
      <c r="C1513" s="144" t="str">
        <f>IF('[1]Hoja de pedidos'!$D1514&gt;0,'[1]Hoja de pedidos'!E1514,"")</f>
        <v>C.A. SUCESORA DE JOSE PUIG &amp; CIA</v>
      </c>
      <c r="D1513" s="144" t="str">
        <f>IF('[1]Hoja de pedidos'!$D1514&gt;0,'[1]Hoja de pedidos'!F1514,"")</f>
        <v>ENVOLTORIO EXTERNO IMPRESO SODA PUIG 240g</v>
      </c>
      <c r="E1513" s="144" t="str">
        <f>IF('[1]Hoja de pedidos'!$D1514&gt;0,'[1]Hoja de pedidos'!G1514,"")</f>
        <v>CX</v>
      </c>
      <c r="F1513" s="144" t="str">
        <f>IF('[1]Hoja de pedidos'!$D1514&gt;0,'[1]Hoja de pedidos'!H1514,"")</f>
        <v>CORTE</v>
      </c>
    </row>
    <row r="1514" spans="1:6" x14ac:dyDescent="0.25">
      <c r="A1514" s="144" t="str">
        <f>IF('[1]Hoja de pedidos'!$D1515&gt;0,'[1]Hoja de pedidos'!C1515,"")</f>
        <v>01-3074</v>
      </c>
      <c r="B1514" s="144" t="str">
        <f>IF('[1]Hoja de pedidos'!$D1515&gt;0,'[1]Hoja de pedidos'!D1515,"")</f>
        <v>TXPAPS040C001</v>
      </c>
      <c r="C1514" s="144" t="str">
        <f>IF('[1]Hoja de pedidos'!$D1515&gt;0,'[1]Hoja de pedidos'!E1515,"")</f>
        <v>PEPSICO ALIMENTOS, S.C.A.</v>
      </c>
      <c r="D1514" s="144" t="str">
        <f>IF('[1]Hoja de pedidos'!$D1515&gt;0,'[1]Hoja de pedidos'!F1515,"")</f>
        <v>LAMINACIÓN IMPRESA PEPITO ORIGINAL (SIN VITAMINA) 80g</v>
      </c>
      <c r="E1514" s="144" t="str">
        <f>IF('[1]Hoja de pedidos'!$D1515&gt;0,'[1]Hoja de pedidos'!G1515,"")</f>
        <v>CX</v>
      </c>
      <c r="F1514" s="144" t="str">
        <f>IF('[1]Hoja de pedidos'!$D1515&gt;0,'[1]Hoja de pedidos'!H1515,"")</f>
        <v>LAMINACION</v>
      </c>
    </row>
    <row r="1515" spans="1:6" x14ac:dyDescent="0.25">
      <c r="A1515" s="144" t="str">
        <f>IF('[1]Hoja de pedidos'!$D1516&gt;0,'[1]Hoja de pedidos'!C1516,"")</f>
        <v>01-3078</v>
      </c>
      <c r="B1515" s="144" t="str">
        <f>IF('[1]Hoja de pedidos'!$D1516&gt;0,'[1]Hoja de pedidos'!D1516,"")</f>
        <v>TXPAPJ040C001</v>
      </c>
      <c r="C1515" s="144" t="str">
        <f>IF('[1]Hoja de pedidos'!$D1516&gt;0,'[1]Hoja de pedidos'!E1516,"")</f>
        <v>PEPSICO ALIMENTOS, S.C.A.</v>
      </c>
      <c r="D1515" s="144" t="str">
        <f>IF('[1]Hoja de pedidos'!$D1516&gt;0,'[1]Hoja de pedidos'!F1516,"")</f>
        <v>LAMINACION IMPRESA PEPITO JUMBO 65g</v>
      </c>
      <c r="E1515" s="144" t="str">
        <f>IF('[1]Hoja de pedidos'!$D1516&gt;0,'[1]Hoja de pedidos'!G1516,"")</f>
        <v>CX</v>
      </c>
      <c r="F1515" s="144" t="str">
        <f>IF('[1]Hoja de pedidos'!$D1516&gt;0,'[1]Hoja de pedidos'!H1516,"")</f>
        <v>LAMINACION</v>
      </c>
    </row>
    <row r="1516" spans="1:6" x14ac:dyDescent="0.25">
      <c r="A1516" s="144" t="str">
        <f>IF('[1]Hoja de pedidos'!$D1517&gt;0,'[1]Hoja de pedidos'!C1517,"")</f>
        <v>01-3077</v>
      </c>
      <c r="B1516" s="144" t="str">
        <f>IF('[1]Hoja de pedidos'!$D1517&gt;0,'[1]Hoja de pedidos'!D1517,"")</f>
        <v>TXPACB036B001</v>
      </c>
      <c r="C1516" s="144" t="str">
        <f>IF('[1]Hoja de pedidos'!$D1517&gt;0,'[1]Hoja de pedidos'!E1517,"")</f>
        <v>PEPSICO ALIMENTOS, S.C.A.</v>
      </c>
      <c r="D1516" s="144" t="str">
        <f>IF('[1]Hoja de pedidos'!$D1517&gt;0,'[1]Hoja de pedidos'!F1517,"")</f>
        <v>LAMINACIÓN IMPRESA CHEETOS BOLIQUESO 110g</v>
      </c>
      <c r="E1516" s="144" t="str">
        <f>IF('[1]Hoja de pedidos'!$D1517&gt;0,'[1]Hoja de pedidos'!G1517,"")</f>
        <v>CX</v>
      </c>
      <c r="F1516" s="144" t="str">
        <f>IF('[1]Hoja de pedidos'!$D1517&gt;0,'[1]Hoja de pedidos'!H1517,"")</f>
        <v>LAMINACION</v>
      </c>
    </row>
    <row r="1517" spans="1:6" x14ac:dyDescent="0.25">
      <c r="A1517" s="144" t="str">
        <f>IF('[1]Hoja de pedidos'!$D1518&gt;0,'[1]Hoja de pedidos'!C1518,"")</f>
        <v>21-0310</v>
      </c>
      <c r="B1517" s="144" t="str">
        <f>IF('[1]Hoja de pedidos'!$D1518&gt;0,'[1]Hoja de pedidos'!D1518,"")</f>
        <v>TXSPSS024B001</v>
      </c>
      <c r="C1517" s="144" t="str">
        <f>IF('[1]Hoja de pedidos'!$D1518&gt;0,'[1]Hoja de pedidos'!E1518,"")</f>
        <v>C.A. SUCESORA DE JOSE PUIG &amp; CIA</v>
      </c>
      <c r="D1517" s="144" t="str">
        <f>IF('[1]Hoja de pedidos'!$D1518&gt;0,'[1]Hoja de pedidos'!F1518,"")</f>
        <v>ENVOLTORIO INTERNO IMPRESO SODA EL SOL 24g</v>
      </c>
      <c r="E1517" s="144" t="str">
        <f>IF('[1]Hoja de pedidos'!$D1518&gt;0,'[1]Hoja de pedidos'!G1518,"")</f>
        <v>CX</v>
      </c>
      <c r="F1517" s="144" t="str">
        <f>IF('[1]Hoja de pedidos'!$D1518&gt;0,'[1]Hoja de pedidos'!H1518,"")</f>
        <v>CORTE</v>
      </c>
    </row>
    <row r="1518" spans="1:6" x14ac:dyDescent="0.25">
      <c r="A1518" s="144" t="str">
        <f>IF('[1]Hoja de pedidos'!$D1519&gt;0,'[1]Hoja de pedidos'!C1519,"")</f>
        <v>21-0311</v>
      </c>
      <c r="B1518" s="144" t="str">
        <f>IF('[1]Hoja de pedidos'!$D1519&gt;0,'[1]Hoja de pedidos'!D1519,"")</f>
        <v>TXSPSS028B002</v>
      </c>
      <c r="C1518" s="144" t="str">
        <f>IF('[1]Hoja de pedidos'!$D1519&gt;0,'[1]Hoja de pedidos'!E1519,"")</f>
        <v>C.A. SUCESORA DE JOSE PUIG &amp; CIA</v>
      </c>
      <c r="D1518" s="144" t="str">
        <f>IF('[1]Hoja de pedidos'!$D1519&gt;0,'[1]Hoja de pedidos'!F1519,"")</f>
        <v>ENVOLTORIO EXTERNO IMPRESO SODA EL SOL 240 g</v>
      </c>
      <c r="E1518" s="144" t="str">
        <f>IF('[1]Hoja de pedidos'!$D1519&gt;0,'[1]Hoja de pedidos'!G1519,"")</f>
        <v>CX</v>
      </c>
      <c r="F1518" s="144" t="str">
        <f>IF('[1]Hoja de pedidos'!$D1519&gt;0,'[1]Hoja de pedidos'!H1519,"")</f>
        <v>CORTE</v>
      </c>
    </row>
    <row r="1519" spans="1:6" x14ac:dyDescent="0.25">
      <c r="A1519" s="144" t="str">
        <f>IF('[1]Hoja de pedidos'!$D1520&gt;0,'[1]Hoja de pedidos'!C1520,"")</f>
        <v>01-3086</v>
      </c>
      <c r="B1519" s="144" t="str">
        <f>IF('[1]Hoja de pedidos'!$D1520&gt;0,'[1]Hoja de pedidos'!D1520,"")</f>
        <v>TXMSGP023A001</v>
      </c>
      <c r="C1519" s="144" t="str">
        <f>IF('[1]Hoja de pedidos'!$D1520&gt;0,'[1]Hoja de pedidos'!E1520,"")</f>
        <v>MULTINACIONAL DE SABORES C.A.</v>
      </c>
      <c r="D1519" s="144" t="str">
        <f>IF('[1]Hoja de pedidos'!$D1520&gt;0,'[1]Hoja de pedidos'!F1520,"")</f>
        <v>ETIQUETA IMPRESA REFRESCO GLUP PIÑA 2L</v>
      </c>
      <c r="E1519" s="144" t="str">
        <f>IF('[1]Hoja de pedidos'!$D1520&gt;0,'[1]Hoja de pedidos'!G1520,"")</f>
        <v>CX</v>
      </c>
      <c r="F1519" s="144" t="str">
        <f>IF('[1]Hoja de pedidos'!$D1520&gt;0,'[1]Hoja de pedidos'!H1520,"")</f>
        <v>CORTE</v>
      </c>
    </row>
    <row r="1520" spans="1:6" x14ac:dyDescent="0.25">
      <c r="A1520" s="144" t="str">
        <f>IF('[1]Hoja de pedidos'!$D1521&gt;0,'[1]Hoja de pedidos'!C1521,"")</f>
        <v>01-3085</v>
      </c>
      <c r="B1520" s="144" t="str">
        <f>IF('[1]Hoja de pedidos'!$D1521&gt;0,'[1]Hoja de pedidos'!D1521,"")</f>
        <v>TXMSGN023C001</v>
      </c>
      <c r="C1520" s="144" t="str">
        <f>IF('[1]Hoja de pedidos'!$D1521&gt;0,'[1]Hoja de pedidos'!E1521,"")</f>
        <v>MULTINACIONAL DE SABORES C.A.</v>
      </c>
      <c r="D1520" s="144" t="str">
        <f>IF('[1]Hoja de pedidos'!$D1521&gt;0,'[1]Hoja de pedidos'!F1521,"")</f>
        <v>ETIQUETA IMPRESA REFRESCO GLUP COLA NEGRA 1L</v>
      </c>
      <c r="E1520" s="144" t="str">
        <f>IF('[1]Hoja de pedidos'!$D1521&gt;0,'[1]Hoja de pedidos'!G1521,"")</f>
        <v>CX</v>
      </c>
      <c r="F1520" s="144" t="str">
        <f>IF('[1]Hoja de pedidos'!$D1521&gt;0,'[1]Hoja de pedidos'!H1521,"")</f>
        <v>CORTE</v>
      </c>
    </row>
    <row r="1521" spans="1:6" x14ac:dyDescent="0.25">
      <c r="A1521" s="144" t="str">
        <f>IF('[1]Hoja de pedidos'!$D1522&gt;0,'[1]Hoja de pedidos'!C1522,"")</f>
        <v>32-006317</v>
      </c>
      <c r="B1521" s="144" t="str">
        <f>IF('[1]Hoja de pedidos'!$D1522&gt;0,'[1]Hoja de pedidos'!D1522,"")</f>
        <v>TXABSS065B002</v>
      </c>
      <c r="C1521" s="144" t="str">
        <f>IF('[1]Hoja de pedidos'!$D1522&gt;0,'[1]Hoja de pedidos'!E1522,"")</f>
        <v>ALIMENTOS BOTALON, C.A.</v>
      </c>
      <c r="D1521" s="144" t="str">
        <f>IF('[1]Hoja de pedidos'!$D1522&gt;0,'[1]Hoja de pedidos'!F1522,"")</f>
        <v>LAMINACION IMPRESA CAFÉ MOLIDO GOURMET SAN SALVADOR 500 g</v>
      </c>
      <c r="E1521" s="144" t="str">
        <f>IF('[1]Hoja de pedidos'!$D1522&gt;0,'[1]Hoja de pedidos'!G1522,"")</f>
        <v>CX</v>
      </c>
      <c r="F1521" s="144" t="str">
        <f>IF('[1]Hoja de pedidos'!$D1522&gt;0,'[1]Hoja de pedidos'!H1522,"")</f>
        <v>LAMINACION</v>
      </c>
    </row>
    <row r="1522" spans="1:6" x14ac:dyDescent="0.25">
      <c r="A1522" s="144" t="str">
        <f>IF('[1]Hoja de pedidos'!$D1523&gt;0,'[1]Hoja de pedidos'!C1523,"")</f>
        <v>32-006322</v>
      </c>
      <c r="B1522" s="144" t="str">
        <f>IF('[1]Hoja de pedidos'!$D1523&gt;0,'[1]Hoja de pedidos'!D1523,"")</f>
        <v>TMTCAV129A001</v>
      </c>
      <c r="C1522" s="144" t="str">
        <f>IF('[1]Hoja de pedidos'!$D1523&gt;0,'[1]Hoja de pedidos'!E1523,"")</f>
        <v>INVERSIONES TORREFACCION DEL CAFÉ, C.A</v>
      </c>
      <c r="D1522" s="144" t="str">
        <f>IF('[1]Hoja de pedidos'!$D1523&gt;0,'[1]Hoja de pedidos'!F1523,"")</f>
        <v>LAMINACION IMPRESA CAFÉ AMANECER AL VACIO 250g</v>
      </c>
      <c r="E1522" s="144" t="str">
        <f>IF('[1]Hoja de pedidos'!$D1523&gt;0,'[1]Hoja de pedidos'!G1523,"")</f>
        <v>MCL</v>
      </c>
      <c r="F1522" s="144" t="str">
        <f>IF('[1]Hoja de pedidos'!$D1523&gt;0,'[1]Hoja de pedidos'!H1523,"")</f>
        <v>LAMINACION</v>
      </c>
    </row>
    <row r="1523" spans="1:6" x14ac:dyDescent="0.25">
      <c r="A1523" s="144" t="str">
        <f>IF('[1]Hoja de pedidos'!$D1524&gt;0,'[1]Hoja de pedidos'!C1524,"")</f>
        <v>01-3088</v>
      </c>
      <c r="B1523" s="144" t="str">
        <f>IF('[1]Hoja de pedidos'!$D1524&gt;0,'[1]Hoja de pedidos'!D1524,"")</f>
        <v>TMAPTC078A001</v>
      </c>
      <c r="C1523" s="144" t="str">
        <f>IF('[1]Hoja de pedidos'!$D1524&gt;0,'[1]Hoja de pedidos'!E1524,"")</f>
        <v>ALIMENTOS POLAR COMERCIAL, C.A.</v>
      </c>
      <c r="D1523" s="144" t="str">
        <f>IF('[1]Hoja de pedidos'!$D1524&gt;0,'[1]Hoja de pedidos'!F1524,"")</f>
        <v>LAMINACION IMPRESA TAPAS COLADOS BU 130g</v>
      </c>
      <c r="E1523" s="144" t="str">
        <f>IF('[1]Hoja de pedidos'!$D1524&gt;0,'[1]Hoja de pedidos'!G1524,"")</f>
        <v>MCL</v>
      </c>
      <c r="F1523" s="144" t="str">
        <f>IF('[1]Hoja de pedidos'!$D1524&gt;0,'[1]Hoja de pedidos'!H1524,"")</f>
        <v>LAMINACION</v>
      </c>
    </row>
    <row r="1524" spans="1:6" x14ac:dyDescent="0.25">
      <c r="A1524" s="144" t="str">
        <f>IF('[1]Hoja de pedidos'!$D1525&gt;0,'[1]Hoja de pedidos'!C1525,"")</f>
        <v>01-3062</v>
      </c>
      <c r="B1524" s="144" t="str">
        <f>IF('[1]Hoja de pedidos'!$D1525&gt;0,'[1]Hoja de pedidos'!D1525,"")</f>
        <v>TMDCCA089A001</v>
      </c>
      <c r="C1524" s="144" t="str">
        <f>IF('[1]Hoja de pedidos'!$D1525&gt;0,'[1]Hoja de pedidos'!E1525,"")</f>
        <v>DISTRIBUIDORA CAMPO ALEGRE C.A</v>
      </c>
      <c r="D1524" s="144" t="str">
        <f>IF('[1]Hoja de pedidos'!$D1525&gt;0,'[1]Hoja de pedidos'!F1525,"")</f>
        <v>LAMINACION IMPRESA LECHE EN POLVO 900g</v>
      </c>
      <c r="E1524" s="144" t="str">
        <f>IF('[1]Hoja de pedidos'!$D1525&gt;0,'[1]Hoja de pedidos'!G1525,"")</f>
        <v>MCL</v>
      </c>
      <c r="F1524" s="144" t="str">
        <f>IF('[1]Hoja de pedidos'!$D1525&gt;0,'[1]Hoja de pedidos'!H1525,"")</f>
        <v>LAMINACION</v>
      </c>
    </row>
    <row r="1525" spans="1:6" x14ac:dyDescent="0.25">
      <c r="A1525" s="144" t="str">
        <f>IF('[1]Hoja de pedidos'!$D1526&gt;0,'[1]Hoja de pedidos'!C1526,"")</f>
        <v>32-006300</v>
      </c>
      <c r="B1525" s="144" t="str">
        <f>IF('[1]Hoja de pedidos'!$D1526&gt;0,'[1]Hoja de pedidos'!D1526,"")</f>
        <v>TMAJPC102A001</v>
      </c>
      <c r="C1525" s="144" t="str">
        <f>IF('[1]Hoja de pedidos'!$D1526&gt;0,'[1]Hoja de pedidos'!E1526,"")</f>
        <v>ALIMENTOS DEL JARDIN C.A.</v>
      </c>
      <c r="D1525" s="144" t="str">
        <f>IF('[1]Hoja de pedidos'!$D1526&gt;0,'[1]Hoja de pedidos'!F1526,"")</f>
        <v>FRUXI LIFE PIÑA COCO,PARCHITA,COCTEL FRUTA,FRESA 30g</v>
      </c>
      <c r="E1525" s="144" t="str">
        <f>IF('[1]Hoja de pedidos'!$D1526&gt;0,'[1]Hoja de pedidos'!G1526,"")</f>
        <v>MCL</v>
      </c>
      <c r="F1525" s="144" t="str">
        <f>IF('[1]Hoja de pedidos'!$D1526&gt;0,'[1]Hoja de pedidos'!H1526,"")</f>
        <v>LAMINACION</v>
      </c>
    </row>
    <row r="1526" spans="1:6" x14ac:dyDescent="0.25">
      <c r="A1526" s="144" t="str">
        <f>IF('[1]Hoja de pedidos'!$D1527&gt;0,'[1]Hoja de pedidos'!C1527,"")</f>
        <v>01-3090</v>
      </c>
      <c r="B1526" s="144" t="str">
        <f>IF('[1]Hoja de pedidos'!$D1527&gt;0,'[1]Hoja de pedidos'!D1527,"")</f>
        <v>TMDVPD079A001</v>
      </c>
      <c r="C1526" s="144" t="str">
        <f>IF('[1]Hoja de pedidos'!$D1527&gt;0,'[1]Hoja de pedidos'!E1527,"")</f>
        <v>DISTRIBUIDORA DH VITAL, C.A</v>
      </c>
      <c r="D1526" s="144" t="str">
        <f>IF('[1]Hoja de pedidos'!$D1527&gt;0,'[1]Hoja de pedidos'!F1527,"")</f>
        <v>LAMINACION IMPRESA DECOLORANTE</v>
      </c>
      <c r="E1526" s="144" t="str">
        <f>IF('[1]Hoja de pedidos'!$D1527&gt;0,'[1]Hoja de pedidos'!G1527,"")</f>
        <v>MCL</v>
      </c>
      <c r="F1526" s="144" t="str">
        <f>IF('[1]Hoja de pedidos'!$D1527&gt;0,'[1]Hoja de pedidos'!H1527,"")</f>
        <v>LAMINACION</v>
      </c>
    </row>
    <row r="1527" spans="1:6" x14ac:dyDescent="0.25">
      <c r="A1527" s="144" t="str">
        <f>IF('[1]Hoja de pedidos'!$D1528&gt;0,'[1]Hoja de pedidos'!C1528,"")</f>
        <v>32-006265</v>
      </c>
      <c r="B1527" s="144" t="str">
        <f>IF('[1]Hoja de pedidos'!$D1528&gt;0,'[1]Hoja de pedidos'!D1528,"")</f>
        <v>TXABSG096A001</v>
      </c>
      <c r="C1527" s="144" t="str">
        <f>IF('[1]Hoja de pedidos'!$D1528&gt;0,'[1]Hoja de pedidos'!E1528,"")</f>
        <v>ALIMENTOS BOTALON, C.A.</v>
      </c>
      <c r="D1527" s="144" t="str">
        <f>IF('[1]Hoja de pedidos'!$D1528&gt;0,'[1]Hoja de pedidos'!F1528,"")</f>
        <v>LAMINACION IMPRESA CAFÉ TOSTADO EN GRANO SAN SALVADOR 1kg</v>
      </c>
      <c r="E1527" s="144" t="str">
        <f>IF('[1]Hoja de pedidos'!$D1528&gt;0,'[1]Hoja de pedidos'!G1528,"")</f>
        <v>CX</v>
      </c>
      <c r="F1527" s="144" t="str">
        <f>IF('[1]Hoja de pedidos'!$D1528&gt;0,'[1]Hoja de pedidos'!H1528,"")</f>
        <v>LAMINACION</v>
      </c>
    </row>
    <row r="1528" spans="1:6" x14ac:dyDescent="0.25">
      <c r="A1528" s="144" t="str">
        <f>IF('[1]Hoja de pedidos'!$D1529&gt;0,'[1]Hoja de pedidos'!C1529,"")</f>
        <v>01-3045</v>
      </c>
      <c r="B1528" s="144" t="str">
        <f>IF('[1]Hoja de pedidos'!$D1529&gt;0,'[1]Hoja de pedidos'!D1529,"")</f>
        <v>TMTTGP207A002</v>
      </c>
      <c r="C1528" s="144" t="str">
        <f>IF('[1]Hoja de pedidos'!$D1529&gt;0,'[1]Hoja de pedidos'!E1529,"")</f>
        <v xml:space="preserve">INDUSTRIAS DE TAPAS TAIME, C.A </v>
      </c>
      <c r="D1528" s="144" t="str">
        <f>IF('[1]Hoja de pedidos'!$D1529&gt;0,'[1]Hoja de pedidos'!F1529,"")</f>
        <v>LINER MTP IMPRESO GARANTIA DE PUREZA</v>
      </c>
      <c r="E1528" s="144" t="str">
        <f>IF('[1]Hoja de pedidos'!$D1529&gt;0,'[1]Hoja de pedidos'!G1529,"")</f>
        <v>MCL</v>
      </c>
      <c r="F1528" s="144" t="str">
        <f>IF('[1]Hoja de pedidos'!$D1529&gt;0,'[1]Hoja de pedidos'!H1529,"")</f>
        <v>CORTE</v>
      </c>
    </row>
    <row r="1529" spans="1:6" x14ac:dyDescent="0.25">
      <c r="A1529" s="144" t="str">
        <f>IF('[1]Hoja de pedidos'!$D1530&gt;0,'[1]Hoja de pedidos'!C1530,"")</f>
        <v>01-3094</v>
      </c>
      <c r="B1529" s="144" t="str">
        <f>IF('[1]Hoja de pedidos'!$D1530&gt;0,'[1]Hoja de pedidos'!D1530,"")</f>
        <v>TMAYGP207A001</v>
      </c>
      <c r="C1529" s="144" t="str">
        <f>IF('[1]Hoja de pedidos'!$D1530&gt;0,'[1]Hoja de pedidos'!E1530,"")</f>
        <v>ANAYANSI,C.A.</v>
      </c>
      <c r="D1529" s="144" t="str">
        <f>IF('[1]Hoja de pedidos'!$D1530&gt;0,'[1]Hoja de pedidos'!F1530,"")</f>
        <v>LINER MTP IMPRESO GARANTIA DE PUREZA</v>
      </c>
      <c r="E1529" s="144" t="str">
        <f>IF('[1]Hoja de pedidos'!$D1530&gt;0,'[1]Hoja de pedidos'!G1530,"")</f>
        <v>MCL</v>
      </c>
      <c r="F1529" s="144" t="str">
        <f>IF('[1]Hoja de pedidos'!$D1530&gt;0,'[1]Hoja de pedidos'!H1530,"")</f>
        <v>LAMINACION</v>
      </c>
    </row>
    <row r="1530" spans="1:6" x14ac:dyDescent="0.25">
      <c r="A1530" s="144" t="str">
        <f>IF('[1]Hoja de pedidos'!$D1531&gt;0,'[1]Hoja de pedidos'!C1531,"")</f>
        <v>01-3095</v>
      </c>
      <c r="B1530" s="144" t="str">
        <f>IF('[1]Hoja de pedidos'!$D1531&gt;0,'[1]Hoja de pedidos'!D1531,"")</f>
        <v>TMAYGP207A003</v>
      </c>
      <c r="C1530" s="144" t="str">
        <f>IF('[1]Hoja de pedidos'!$D1531&gt;0,'[1]Hoja de pedidos'!E1531,"")</f>
        <v>ANAYANSI,C.A.</v>
      </c>
      <c r="D1530" s="144" t="str">
        <f>IF('[1]Hoja de pedidos'!$D1531&gt;0,'[1]Hoja de pedidos'!F1531,"")</f>
        <v>LINER TERMOSELLABLE MTP  IMPRESO GARANTIA DE PUREZA</v>
      </c>
      <c r="E1530" s="144" t="str">
        <f>IF('[1]Hoja de pedidos'!$D1531&gt;0,'[1]Hoja de pedidos'!G1531,"")</f>
        <v>MCL</v>
      </c>
      <c r="F1530" s="144" t="str">
        <f>IF('[1]Hoja de pedidos'!$D1531&gt;0,'[1]Hoja de pedidos'!H1531,"")</f>
        <v>LAMINACION</v>
      </c>
    </row>
    <row r="1531" spans="1:6" x14ac:dyDescent="0.25">
      <c r="A1531" s="144" t="str">
        <f>IF('[1]Hoja de pedidos'!$D1532&gt;0,'[1]Hoja de pedidos'!C1532,"")</f>
        <v>32-006323</v>
      </c>
      <c r="B1531" s="144" t="str">
        <f>IF('[1]Hoja de pedidos'!$D1532&gt;0,'[1]Hoja de pedidos'!D1532,"")</f>
        <v>TXHCFF029A001</v>
      </c>
      <c r="C1531" s="144" t="str">
        <f>IF('[1]Hoja de pedidos'!$D1532&gt;0,'[1]Hoja de pedidos'!E1532,"")</f>
        <v>HELADOS CALI, C.A.</v>
      </c>
      <c r="D1531" s="144" t="str">
        <f>IF('[1]Hoja de pedidos'!$D1532&gt;0,'[1]Hoja de pedidos'!F1532,"")</f>
        <v>ENVOLTORIO IMPRESO HELADOS FRES SABOR A  FRUTAS 70 cm³</v>
      </c>
      <c r="E1531" s="144" t="str">
        <f>IF('[1]Hoja de pedidos'!$D1532&gt;0,'[1]Hoja de pedidos'!G1532,"")</f>
        <v>CX</v>
      </c>
      <c r="F1531" s="144" t="str">
        <f>IF('[1]Hoja de pedidos'!$D1532&gt;0,'[1]Hoja de pedidos'!H1532,"")</f>
        <v>CORTE</v>
      </c>
    </row>
    <row r="1532" spans="1:6" x14ac:dyDescent="0.25">
      <c r="A1532" s="144" t="str">
        <f>IF('[1]Hoja de pedidos'!$D1533&gt;0,'[1]Hoja de pedidos'!C1533,"")</f>
        <v>32-006328</v>
      </c>
      <c r="B1532" s="144" t="str">
        <f>IF('[1]Hoja de pedidos'!$D1533&gt;0,'[1]Hoja de pedidos'!D1533,"")</f>
        <v>TMMCGP207A004</v>
      </c>
      <c r="C1532" s="144" t="str">
        <f>IF('[1]Hoja de pedidos'!$D1533&gt;0,'[1]Hoja de pedidos'!E1533,"")</f>
        <v>MONDELEZ VZ,C.A</v>
      </c>
      <c r="D1532" s="144" t="str">
        <f>IF('[1]Hoja de pedidos'!$D1533&gt;0,'[1]Hoja de pedidos'!F1533,"")</f>
        <v>LINER MTP IMPRESO GARANTIA DE PUREZA</v>
      </c>
      <c r="E1532" s="144" t="str">
        <f>IF('[1]Hoja de pedidos'!$D1533&gt;0,'[1]Hoja de pedidos'!G1533,"")</f>
        <v>MCL</v>
      </c>
      <c r="F1532" s="144" t="str">
        <f>IF('[1]Hoja de pedidos'!$D1533&gt;0,'[1]Hoja de pedidos'!H1533,"")</f>
        <v>CORTE</v>
      </c>
    </row>
    <row r="1533" spans="1:6" x14ac:dyDescent="0.25">
      <c r="A1533" s="144" t="str">
        <f>IF('[1]Hoja de pedidos'!$D1534&gt;0,'[1]Hoja de pedidos'!C1534,"")</f>
        <v>32-006318</v>
      </c>
      <c r="B1533" s="144" t="str">
        <f>IF('[1]Hoja de pedidos'!$D1534&gt;0,'[1]Hoja de pedidos'!D1534,"")</f>
        <v>TMAVLU2400001</v>
      </c>
      <c r="C1533" s="144" t="str">
        <f>IF('[1]Hoja de pedidos'!$D1534&gt;0,'[1]Hoja de pedidos'!E1534,"")</f>
        <v>ALPLA DE VENEZUELA, S.A.</v>
      </c>
      <c r="D1533" s="144" t="str">
        <f>IF('[1]Hoja de pedidos'!$D1534&gt;0,'[1]Hoja de pedidos'!F1534,"")</f>
        <v>LAMINACION LINNER INDUCCIÓN UNIVERSAL SIN IMPRESIÓN</v>
      </c>
      <c r="E1533" s="144" t="str">
        <f>IF('[1]Hoja de pedidos'!$D1534&gt;0,'[1]Hoja de pedidos'!G1534,"")</f>
        <v>MCL</v>
      </c>
      <c r="F1533" s="144" t="str">
        <f>IF('[1]Hoja de pedidos'!$D1534&gt;0,'[1]Hoja de pedidos'!H1534,"")</f>
        <v>LAMINACION</v>
      </c>
    </row>
    <row r="1534" spans="1:6" x14ac:dyDescent="0.25">
      <c r="A1534" s="144" t="str">
        <f>IF('[1]Hoja de pedidos'!$D1535&gt;0,'[1]Hoja de pedidos'!C1535,"")</f>
        <v>01-3091</v>
      </c>
      <c r="B1534" s="144" t="str">
        <f>IF('[1]Hoja de pedidos'!$D1535&gt;0,'[1]Hoja de pedidos'!D1535,"")</f>
        <v>TMMCAE057A002</v>
      </c>
      <c r="C1534" s="144" t="str">
        <f>IF('[1]Hoja de pedidos'!$D1535&gt;0,'[1]Hoja de pedidos'!E1535,"")</f>
        <v>DISTINTA, C.A.</v>
      </c>
      <c r="D1534" s="144" t="str">
        <f>IF('[1]Hoja de pedidos'!$D1535&gt;0,'[1]Hoja de pedidos'!F1535,"")</f>
        <v>POLYPOUCH IMPRESO ANTIGRASO ESTANDAR</v>
      </c>
      <c r="E1534" s="144" t="str">
        <f>IF('[1]Hoja de pedidos'!$D1535&gt;0,'[1]Hoja de pedidos'!G1535,"")</f>
        <v>MCL</v>
      </c>
      <c r="F1534" s="144" t="str">
        <f>IF('[1]Hoja de pedidos'!$D1535&gt;0,'[1]Hoja de pedidos'!H1535,"")</f>
        <v>CORTE</v>
      </c>
    </row>
    <row r="1535" spans="1:6" x14ac:dyDescent="0.25">
      <c r="A1535" s="144" t="str">
        <f>IF('[1]Hoja de pedidos'!$D1536&gt;0,'[1]Hoja de pedidos'!C1536,"")</f>
        <v>32-006305</v>
      </c>
      <c r="B1535" s="144" t="str">
        <f>IF('[1]Hoja de pedidos'!$D1536&gt;0,'[1]Hoja de pedidos'!D1536,"")</f>
        <v>TXTFCA050B001</v>
      </c>
      <c r="C1535" s="144" t="str">
        <f>IF('[1]Hoja de pedidos'!$D1536&gt;0,'[1]Hoja de pedidos'!E1536,"")</f>
        <v>INVERSIONES TORREFACCION DEL CAFÉ, C.A</v>
      </c>
      <c r="D1535" s="144" t="str">
        <f>IF('[1]Hoja de pedidos'!$D1536&gt;0,'[1]Hoja de pedidos'!F1536,"")</f>
        <v>LAMINACION IMPRESA CAFÉ AMANECER MOLIDO GOURMET 500g</v>
      </c>
      <c r="E1535" s="144" t="str">
        <f>IF('[1]Hoja de pedidos'!$D1536&gt;0,'[1]Hoja de pedidos'!G1536,"")</f>
        <v>CX</v>
      </c>
      <c r="F1535" s="144" t="str">
        <f>IF('[1]Hoja de pedidos'!$D1536&gt;0,'[1]Hoja de pedidos'!H1536,"")</f>
        <v>LAMINACION</v>
      </c>
    </row>
    <row r="1536" spans="1:6" x14ac:dyDescent="0.25">
      <c r="A1536" s="144" t="str">
        <f>IF('[1]Hoja de pedidos'!$D1537&gt;0,'[1]Hoja de pedidos'!C1537,"")</f>
        <v>32-006303</v>
      </c>
      <c r="B1536" s="144" t="str">
        <f>IF('[1]Hoja de pedidos'!$D1537&gt;0,'[1]Hoja de pedidos'!D1537,"")</f>
        <v>TXTFDN050B001</v>
      </c>
      <c r="C1536" s="144" t="str">
        <f>IF('[1]Hoja de pedidos'!$D1537&gt;0,'[1]Hoja de pedidos'!E1537,"")</f>
        <v>INVERSIONES TORREFACCION DEL CAFÉ, C.A</v>
      </c>
      <c r="D1536" s="144" t="str">
        <f>IF('[1]Hoja de pedidos'!$D1537&gt;0,'[1]Hoja de pedidos'!F1537,"")</f>
        <v>LAMINACION IMPRESA CAFÉ DELLA NONNA MOLIDO GOURMET 500 g.</v>
      </c>
      <c r="E1536" s="144" t="str">
        <f>IF('[1]Hoja de pedidos'!$D1537&gt;0,'[1]Hoja de pedidos'!G1537,"")</f>
        <v>CX</v>
      </c>
      <c r="F1536" s="144" t="str">
        <f>IF('[1]Hoja de pedidos'!$D1537&gt;0,'[1]Hoja de pedidos'!H1537,"")</f>
        <v>LAMINACION</v>
      </c>
    </row>
    <row r="1537" spans="1:6" x14ac:dyDescent="0.25">
      <c r="A1537" s="144" t="str">
        <f>IF('[1]Hoja de pedidos'!$D1538&gt;0,'[1]Hoja de pedidos'!C1538,"")</f>
        <v>32-006306</v>
      </c>
      <c r="B1537" s="144" t="str">
        <f>IF('[1]Hoja de pedidos'!$D1538&gt;0,'[1]Hoja de pedidos'!D1538,"")</f>
        <v>TXTFCA050A001</v>
      </c>
      <c r="C1537" s="144" t="str">
        <f>IF('[1]Hoja de pedidos'!$D1538&gt;0,'[1]Hoja de pedidos'!E1538,"")</f>
        <v>INVERSIONES TORREFACCION DEL CAFÉ, C.A</v>
      </c>
      <c r="D1537" s="144" t="str">
        <f>IF('[1]Hoja de pedidos'!$D1538&gt;0,'[1]Hoja de pedidos'!F1538,"")</f>
        <v>LAMINACION IMPRESA CAFÉ AMANECER MOLIDO GOURMET 200g</v>
      </c>
      <c r="E1537" s="144" t="str">
        <f>IF('[1]Hoja de pedidos'!$D1538&gt;0,'[1]Hoja de pedidos'!G1538,"")</f>
        <v>CX</v>
      </c>
      <c r="F1537" s="144" t="str">
        <f>IF('[1]Hoja de pedidos'!$D1538&gt;0,'[1]Hoja de pedidos'!H1538,"")</f>
        <v>LAMINACION</v>
      </c>
    </row>
    <row r="1538" spans="1:6" x14ac:dyDescent="0.25">
      <c r="A1538" s="144" t="str">
        <f>IF('[1]Hoja de pedidos'!$D1539&gt;0,'[1]Hoja de pedidos'!C1539,"")</f>
        <v>32-006302</v>
      </c>
      <c r="B1538" s="144" t="str">
        <f>IF('[1]Hoja de pedidos'!$D1539&gt;0,'[1]Hoja de pedidos'!D1539,"")</f>
        <v>TXTFDN050A001</v>
      </c>
      <c r="C1538" s="144" t="str">
        <f>IF('[1]Hoja de pedidos'!$D1539&gt;0,'[1]Hoja de pedidos'!E1539,"")</f>
        <v>INVERSIONES TORREFACCION DEL CAFÉ, C.A</v>
      </c>
      <c r="D1538" s="144" t="str">
        <f>IF('[1]Hoja de pedidos'!$D1539&gt;0,'[1]Hoja de pedidos'!F1539,"")</f>
        <v>LAMINACION IMPRESA CAFÉ DELLA NONNA MOLIDO GOURMET 200 g.</v>
      </c>
      <c r="E1538" s="144" t="str">
        <f>IF('[1]Hoja de pedidos'!$D1539&gt;0,'[1]Hoja de pedidos'!G1539,"")</f>
        <v>CX</v>
      </c>
      <c r="F1538" s="144" t="str">
        <f>IF('[1]Hoja de pedidos'!$D1539&gt;0,'[1]Hoja de pedidos'!H1539,"")</f>
        <v>LAMINACION</v>
      </c>
    </row>
    <row r="1539" spans="1:6" x14ac:dyDescent="0.25">
      <c r="A1539" s="144" t="str">
        <f>IF('[1]Hoja de pedidos'!$D1540&gt;0,'[1]Hoja de pedidos'!C1540,"")</f>
        <v>32-006304</v>
      </c>
      <c r="B1539" s="144" t="str">
        <f>IF('[1]Hoja de pedidos'!$D1540&gt;0,'[1]Hoja de pedidos'!D1540,"")</f>
        <v>TXTFCA040C001</v>
      </c>
      <c r="C1539" s="144" t="str">
        <f>IF('[1]Hoja de pedidos'!$D1540&gt;0,'[1]Hoja de pedidos'!E1540,"")</f>
        <v>INVERSIONES TORREFACCION DEL CAFÉ, C.A</v>
      </c>
      <c r="D1539" s="144" t="str">
        <f>IF('[1]Hoja de pedidos'!$D1540&gt;0,'[1]Hoja de pedidos'!F1540,"")</f>
        <v xml:space="preserve">LAMINACION IMPRESA CAFÉ AMANECER MOLIDO GOURMET 100g </v>
      </c>
      <c r="E1539" s="144" t="str">
        <f>IF('[1]Hoja de pedidos'!$D1540&gt;0,'[1]Hoja de pedidos'!G1540,"")</f>
        <v>CX</v>
      </c>
      <c r="F1539" s="144" t="str">
        <f>IF('[1]Hoja de pedidos'!$D1540&gt;0,'[1]Hoja de pedidos'!H1540,"")</f>
        <v>LAMINACION</v>
      </c>
    </row>
    <row r="1540" spans="1:6" x14ac:dyDescent="0.25">
      <c r="A1540" s="144" t="str">
        <f>IF('[1]Hoja de pedidos'!$D1541&gt;0,'[1]Hoja de pedidos'!C1541,"")</f>
        <v>32-006301</v>
      </c>
      <c r="B1540" s="144" t="str">
        <f>IF('[1]Hoja de pedidos'!$D1541&gt;0,'[1]Hoja de pedidos'!D1541,"")</f>
        <v>TXTFDN040C001</v>
      </c>
      <c r="C1540" s="144" t="str">
        <f>IF('[1]Hoja de pedidos'!$D1541&gt;0,'[1]Hoja de pedidos'!E1541,"")</f>
        <v>INVERSIONES TORREFACCION DEL CAFÉ, C.A</v>
      </c>
      <c r="D1540" s="144" t="str">
        <f>IF('[1]Hoja de pedidos'!$D1541&gt;0,'[1]Hoja de pedidos'!F1541,"")</f>
        <v>LAMINACION IMPRESA CAFÉ DELLA NONNA MOLIDO GOURMET 100g</v>
      </c>
      <c r="E1540" s="144" t="str">
        <f>IF('[1]Hoja de pedidos'!$D1541&gt;0,'[1]Hoja de pedidos'!G1541,"")</f>
        <v>CX</v>
      </c>
      <c r="F1540" s="144" t="str">
        <f>IF('[1]Hoja de pedidos'!$D1541&gt;0,'[1]Hoja de pedidos'!H1541,"")</f>
        <v>LAMINACION</v>
      </c>
    </row>
    <row r="1541" spans="1:6" x14ac:dyDescent="0.25">
      <c r="A1541" s="144" t="str">
        <f>IF('[1]Hoja de pedidos'!$D1542&gt;0,'[1]Hoja de pedidos'!C1542,"")</f>
        <v>01-3102</v>
      </c>
      <c r="B1541" s="144" t="str">
        <f>IF('[1]Hoja de pedidos'!$D1542&gt;0,'[1]Hoja de pedidos'!D1542,"")</f>
        <v>TXPADQ040A001</v>
      </c>
      <c r="C1541" s="144" t="str">
        <f>IF('[1]Hoja de pedidos'!$D1542&gt;0,'[1]Hoja de pedidos'!E1542,"")</f>
        <v>PEPSICO ALIMENTOS, S.C.A.</v>
      </c>
      <c r="D1541" s="144" t="str">
        <f>IF('[1]Hoja de pedidos'!$D1542&gt;0,'[1]Hoja de pedidos'!F1542,"")</f>
        <v>LAMINACIÓN IMPRESA DORITOS MEGA QUESO 150g.</v>
      </c>
      <c r="E1541" s="144" t="str">
        <f>IF('[1]Hoja de pedidos'!$D1542&gt;0,'[1]Hoja de pedidos'!G1542,"")</f>
        <v>CX</v>
      </c>
      <c r="F1541" s="144" t="str">
        <f>IF('[1]Hoja de pedidos'!$D1542&gt;0,'[1]Hoja de pedidos'!H1542,"")</f>
        <v>LAMINACION</v>
      </c>
    </row>
    <row r="1542" spans="1:6" x14ac:dyDescent="0.25">
      <c r="A1542" s="144" t="str">
        <f>IF('[1]Hoja de pedidos'!$D1543&gt;0,'[1]Hoja de pedidos'!C1543,"")</f>
        <v>01-3103</v>
      </c>
      <c r="B1542" s="144" t="str">
        <f>IF('[1]Hoja de pedidos'!$D1543&gt;0,'[1]Hoja de pedidos'!D1543,"")</f>
        <v>TXPACT040B002</v>
      </c>
      <c r="C1542" s="144" t="str">
        <f>IF('[1]Hoja de pedidos'!$D1543&gt;0,'[1]Hoja de pedidos'!E1543,"")</f>
        <v>PEPSICO ALIMENTOS, S.C.A.</v>
      </c>
      <c r="D1542" s="144" t="str">
        <f>IF('[1]Hoja de pedidos'!$D1543&gt;0,'[1]Hoja de pedidos'!F1543,"")</f>
        <v>LAMINACION IMPRESA CHEESE TRIS 54g</v>
      </c>
      <c r="E1542" s="144" t="str">
        <f>IF('[1]Hoja de pedidos'!$D1543&gt;0,'[1]Hoja de pedidos'!G1543,"")</f>
        <v>CX</v>
      </c>
      <c r="F1542" s="144" t="str">
        <f>IF('[1]Hoja de pedidos'!$D1543&gt;0,'[1]Hoja de pedidos'!H1543,"")</f>
        <v>LAMINACION</v>
      </c>
    </row>
    <row r="1543" spans="1:6" x14ac:dyDescent="0.25">
      <c r="A1543" s="144" t="str">
        <f>IF('[1]Hoja de pedidos'!$D1544&gt;0,'[1]Hoja de pedidos'!C1544,"")</f>
        <v>01-3118</v>
      </c>
      <c r="B1543" s="144" t="str">
        <f>IF('[1]Hoja de pedidos'!$D1544&gt;0,'[1]Hoja de pedidos'!D1544,"")</f>
        <v>TMAYGP207A001</v>
      </c>
      <c r="C1543" s="144" t="str">
        <f>IF('[1]Hoja de pedidos'!$D1544&gt;0,'[1]Hoja de pedidos'!E1544,"")</f>
        <v>ANAYANSI,C.A.</v>
      </c>
      <c r="D1543" s="144" t="str">
        <f>IF('[1]Hoja de pedidos'!$D1544&gt;0,'[1]Hoja de pedidos'!F1544,"")</f>
        <v>LINER MTP IMPRESO GARANTIA DE PUREZA</v>
      </c>
      <c r="E1543" s="144" t="str">
        <f>IF('[1]Hoja de pedidos'!$D1544&gt;0,'[1]Hoja de pedidos'!G1544,"")</f>
        <v>MCL</v>
      </c>
      <c r="F1543" s="144" t="str">
        <f>IF('[1]Hoja de pedidos'!$D1544&gt;0,'[1]Hoja de pedidos'!H1544,"")</f>
        <v>LAMINACION</v>
      </c>
    </row>
    <row r="1544" spans="1:6" x14ac:dyDescent="0.25">
      <c r="A1544" s="144" t="str">
        <f>IF('[1]Hoja de pedidos'!$D1545&gt;0,'[1]Hoja de pedidos'!C1545,"")</f>
        <v>01-3119</v>
      </c>
      <c r="B1544" s="144" t="str">
        <f>IF('[1]Hoja de pedidos'!$D1545&gt;0,'[1]Hoja de pedidos'!D1545,"")</f>
        <v>TMAYGP207A003</v>
      </c>
      <c r="C1544" s="144" t="str">
        <f>IF('[1]Hoja de pedidos'!$D1545&gt;0,'[1]Hoja de pedidos'!E1545,"")</f>
        <v>ANAYANSI,C.A.</v>
      </c>
      <c r="D1544" s="144" t="str">
        <f>IF('[1]Hoja de pedidos'!$D1545&gt;0,'[1]Hoja de pedidos'!F1545,"")</f>
        <v>LINER TERMOSELLABLE MTP  IMPRESO GARANTIA DE PUREZA</v>
      </c>
      <c r="E1544" s="144" t="str">
        <f>IF('[1]Hoja de pedidos'!$D1545&gt;0,'[1]Hoja de pedidos'!G1545,"")</f>
        <v>MCL</v>
      </c>
      <c r="F1544" s="144" t="str">
        <f>IF('[1]Hoja de pedidos'!$D1545&gt;0,'[1]Hoja de pedidos'!H1545,"")</f>
        <v>LAMINACION</v>
      </c>
    </row>
    <row r="1545" spans="1:6" x14ac:dyDescent="0.25">
      <c r="A1545" s="144" t="str">
        <f>IF('[1]Hoja de pedidos'!$D1546&gt;0,'[1]Hoja de pedidos'!C1546,"")</f>
        <v>01-3112</v>
      </c>
      <c r="B1545" s="144" t="str">
        <f>IF('[1]Hoja de pedidos'!$D1546&gt;0,'[1]Hoja de pedidos'!D1546,"")</f>
        <v>TXPAPS040C001</v>
      </c>
      <c r="C1545" s="144" t="str">
        <f>IF('[1]Hoja de pedidos'!$D1546&gt;0,'[1]Hoja de pedidos'!E1546,"")</f>
        <v>PEPSICO ALIMENTOS, S.C.A.</v>
      </c>
      <c r="D1545" s="144" t="str">
        <f>IF('[1]Hoja de pedidos'!$D1546&gt;0,'[1]Hoja de pedidos'!F1546,"")</f>
        <v>LAMINACIÓN IMPRESA PEPITO ORIGINAL (SIN VITAMINA) 80g</v>
      </c>
      <c r="E1545" s="144" t="str">
        <f>IF('[1]Hoja de pedidos'!$D1546&gt;0,'[1]Hoja de pedidos'!G1546,"")</f>
        <v>CX</v>
      </c>
      <c r="F1545" s="144" t="str">
        <f>IF('[1]Hoja de pedidos'!$D1546&gt;0,'[1]Hoja de pedidos'!H1546,"")</f>
        <v>LAMINACION</v>
      </c>
    </row>
    <row r="1546" spans="1:6" x14ac:dyDescent="0.25">
      <c r="A1546" s="144" t="str">
        <f>IF('[1]Hoja de pedidos'!$D1547&gt;0,'[1]Hoja de pedidos'!C1547,"")</f>
        <v>01-3113</v>
      </c>
      <c r="B1546" s="144" t="str">
        <f>IF('[1]Hoja de pedidos'!$D1547&gt;0,'[1]Hoja de pedidos'!D1547,"")</f>
        <v>TXPAPS049B001</v>
      </c>
      <c r="C1546" s="144" t="str">
        <f>IF('[1]Hoja de pedidos'!$D1547&gt;0,'[1]Hoja de pedidos'!E1547,"")</f>
        <v>PEPSICO ALIMENTOS, S.C.A.</v>
      </c>
      <c r="D1546" s="144" t="str">
        <f>IF('[1]Hoja de pedidos'!$D1547&gt;0,'[1]Hoja de pedidos'!F1547,"")</f>
        <v>LAMINACION IMPRESA PEPITO ORIGINAL XXL (SIN VATAMINA)180g</v>
      </c>
      <c r="E1546" s="144" t="str">
        <f>IF('[1]Hoja de pedidos'!$D1547&gt;0,'[1]Hoja de pedidos'!G1547,"")</f>
        <v>CX</v>
      </c>
      <c r="F1546" s="144" t="str">
        <f>IF('[1]Hoja de pedidos'!$D1547&gt;0,'[1]Hoja de pedidos'!H1547,"")</f>
        <v>LAMINACION</v>
      </c>
    </row>
    <row r="1547" spans="1:6" x14ac:dyDescent="0.25">
      <c r="A1547" s="144" t="str">
        <f>IF('[1]Hoja de pedidos'!$D1548&gt;0,'[1]Hoja de pedidos'!C1548,"")</f>
        <v>01-3109</v>
      </c>
      <c r="B1547" s="144" t="str">
        <f>IF('[1]Hoja de pedidos'!$D1548&gt;0,'[1]Hoja de pedidos'!D1548,"")</f>
        <v>TXPATR040B001</v>
      </c>
      <c r="C1547" s="144" t="str">
        <f>IF('[1]Hoja de pedidos'!$D1548&gt;0,'[1]Hoja de pedidos'!E1548,"")</f>
        <v>PEPSICO ALIMENTOS, S.C.A.</v>
      </c>
      <c r="D1547" s="144" t="str">
        <f>IF('[1]Hoja de pedidos'!$D1548&gt;0,'[1]Hoja de pedidos'!F1548,"")</f>
        <v>LAMINACION IMPRESA DE TODITO RESUELTO 45g</v>
      </c>
      <c r="E1547" s="144" t="str">
        <f>IF('[1]Hoja de pedidos'!$D1548&gt;0,'[1]Hoja de pedidos'!G1548,"")</f>
        <v>CX</v>
      </c>
      <c r="F1547" s="144" t="str">
        <f>IF('[1]Hoja de pedidos'!$D1548&gt;0,'[1]Hoja de pedidos'!H1548,"")</f>
        <v>LAMINACION</v>
      </c>
    </row>
    <row r="1548" spans="1:6" x14ac:dyDescent="0.25">
      <c r="A1548" s="144" t="str">
        <f>IF('[1]Hoja de pedidos'!$D1549&gt;0,'[1]Hoja de pedidos'!C1549,"")</f>
        <v>01-3111</v>
      </c>
      <c r="B1548" s="144" t="str">
        <f>IF('[1]Hoja de pedidos'!$D1549&gt;0,'[1]Hoja de pedidos'!D1549,"")</f>
        <v>TXPATR040A001</v>
      </c>
      <c r="C1548" s="144" t="str">
        <f>IF('[1]Hoja de pedidos'!$D1549&gt;0,'[1]Hoja de pedidos'!E1549,"")</f>
        <v>PEPSICO ALIMENTOS, S.C.A.</v>
      </c>
      <c r="D1548" s="144" t="str">
        <f>IF('[1]Hoja de pedidos'!$D1549&gt;0,'[1]Hoja de pedidos'!F1549,"")</f>
        <v>LAMINACION IMPRESA DE TODITO RESUELTO 130g</v>
      </c>
      <c r="E1548" s="144" t="str">
        <f>IF('[1]Hoja de pedidos'!$D1549&gt;0,'[1]Hoja de pedidos'!G1549,"")</f>
        <v>CX</v>
      </c>
      <c r="F1548" s="144" t="str">
        <f>IF('[1]Hoja de pedidos'!$D1549&gt;0,'[1]Hoja de pedidos'!H1549,"")</f>
        <v>LAMINACION</v>
      </c>
    </row>
    <row r="1549" spans="1:6" x14ac:dyDescent="0.25">
      <c r="A1549" s="144" t="str">
        <f>IF('[1]Hoja de pedidos'!$D1550&gt;0,'[1]Hoja de pedidos'!C1550,"")</f>
        <v>01-3133</v>
      </c>
      <c r="B1549" s="144" t="str">
        <f>IF('[1]Hoja de pedidos'!$D1550&gt;0,'[1]Hoja de pedidos'!D1550,"")</f>
        <v>TXPADQ045B002</v>
      </c>
      <c r="C1549" s="144" t="str">
        <f>IF('[1]Hoja de pedidos'!$D1550&gt;0,'[1]Hoja de pedidos'!E1550,"")</f>
        <v>PEPSICO ALIMENTOS, S.C.A.</v>
      </c>
      <c r="D1549" s="144" t="str">
        <f>IF('[1]Hoja de pedidos'!$D1550&gt;0,'[1]Hoja de pedidos'!F1550,"")</f>
        <v xml:space="preserve">LAMINACIÓN IMPRESA DORITOS MEGA QUESO XXL 420 g  </v>
      </c>
      <c r="E1549" s="144" t="str">
        <f>IF('[1]Hoja de pedidos'!$D1550&gt;0,'[1]Hoja de pedidos'!G1550,"")</f>
        <v>CX</v>
      </c>
      <c r="F1549" s="144" t="str">
        <f>IF('[1]Hoja de pedidos'!$D1550&gt;0,'[1]Hoja de pedidos'!H1550,"")</f>
        <v>LAMINACION</v>
      </c>
    </row>
    <row r="1550" spans="1:6" x14ac:dyDescent="0.25">
      <c r="A1550" s="144" t="str">
        <f>IF('[1]Hoja de pedidos'!$D1551&gt;0,'[1]Hoja de pedidos'!C1551,"")</f>
        <v>01-3108</v>
      </c>
      <c r="B1550" s="144" t="str">
        <f>IF('[1]Hoja de pedidos'!$D1551&gt;0,'[1]Hoja de pedidos'!D1551,"")</f>
        <v>TXPARO040A001</v>
      </c>
      <c r="C1550" s="144" t="str">
        <f>IF('[1]Hoja de pedidos'!$D1551&gt;0,'[1]Hoja de pedidos'!E1551,"")</f>
        <v>PEPSICO ALIMENTOS, S.C.A.</v>
      </c>
      <c r="D1550" s="144" t="str">
        <f>IF('[1]Hoja de pedidos'!$D1551&gt;0,'[1]Hoja de pedidos'!F1551,"")</f>
        <v>LAMINACION IMPRESA RUFFLES ORIGINAL 125g</v>
      </c>
      <c r="E1550" s="144" t="str">
        <f>IF('[1]Hoja de pedidos'!$D1551&gt;0,'[1]Hoja de pedidos'!G1551,"")</f>
        <v>CX</v>
      </c>
      <c r="F1550" s="144" t="str">
        <f>IF('[1]Hoja de pedidos'!$D1551&gt;0,'[1]Hoja de pedidos'!H1551,"")</f>
        <v>LAMINACION</v>
      </c>
    </row>
    <row r="1551" spans="1:6" x14ac:dyDescent="0.25">
      <c r="A1551" s="144" t="str">
        <f>IF('[1]Hoja de pedidos'!$D1552&gt;0,'[1]Hoja de pedidos'!C1552,"")</f>
        <v>01-3107</v>
      </c>
      <c r="B1551" s="144" t="str">
        <f>IF('[1]Hoja de pedidos'!$D1552&gt;0,'[1]Hoja de pedidos'!D1552,"")</f>
        <v>TXPARO040B001</v>
      </c>
      <c r="C1551" s="144" t="str">
        <f>IF('[1]Hoja de pedidos'!$D1552&gt;0,'[1]Hoja de pedidos'!E1552,"")</f>
        <v>PEPSICO ALIMENTOS, S.C.A.</v>
      </c>
      <c r="D1551" s="144" t="str">
        <f>IF('[1]Hoja de pedidos'!$D1552&gt;0,'[1]Hoja de pedidos'!F1552,"")</f>
        <v>LAMINACIÓN IMPRESA RUFFLES ORIGINAL 36g</v>
      </c>
      <c r="E1551" s="144" t="str">
        <f>IF('[1]Hoja de pedidos'!$D1552&gt;0,'[1]Hoja de pedidos'!G1552,"")</f>
        <v>CX</v>
      </c>
      <c r="F1551" s="144" t="str">
        <f>IF('[1]Hoja de pedidos'!$D1552&gt;0,'[1]Hoja de pedidos'!H1552,"")</f>
        <v>LAMINACION</v>
      </c>
    </row>
    <row r="1552" spans="1:6" x14ac:dyDescent="0.25">
      <c r="A1552" s="144" t="str">
        <f>IF('[1]Hoja de pedidos'!$D1553&gt;0,'[1]Hoja de pedidos'!C1553,"")</f>
        <v>01-3117</v>
      </c>
      <c r="B1552" s="144" t="str">
        <f>IF('[1]Hoja de pedidos'!$D1553&gt;0,'[1]Hoja de pedidos'!D1553,"")</f>
        <v>TXPAMP045A002</v>
      </c>
      <c r="C1552" s="144" t="str">
        <f>IF('[1]Hoja de pedidos'!$D1553&gt;0,'[1]Hoja de pedidos'!E1553,"")</f>
        <v>PEPSICO ALIMENTOS, S.C.A.</v>
      </c>
      <c r="D1552" s="144" t="str">
        <f>IF('[1]Hoja de pedidos'!$D1553&gt;0,'[1]Hoja de pedidos'!F1553,"")</f>
        <v>LAMINACION IMPRESA CHEETOS MEGA PUFFS XXL 270g</v>
      </c>
      <c r="E1552" s="144" t="str">
        <f>IF('[1]Hoja de pedidos'!$D1553&gt;0,'[1]Hoja de pedidos'!G1553,"")</f>
        <v>CX</v>
      </c>
      <c r="F1552" s="144" t="str">
        <f>IF('[1]Hoja de pedidos'!$D1553&gt;0,'[1]Hoja de pedidos'!H1553,"")</f>
        <v>LAMINACION</v>
      </c>
    </row>
    <row r="1553" spans="1:6" x14ac:dyDescent="0.25">
      <c r="A1553" s="144" t="str">
        <f>IF('[1]Hoja de pedidos'!$D1554&gt;0,'[1]Hoja de pedidos'!C1554,"")</f>
        <v>01-3116</v>
      </c>
      <c r="B1553" s="144" t="str">
        <f>IF('[1]Hoja de pedidos'!$D1554&gt;0,'[1]Hoja de pedidos'!D1554,"")</f>
        <v>TXPAMP036A002</v>
      </c>
      <c r="C1553" s="144" t="str">
        <f>IF('[1]Hoja de pedidos'!$D1554&gt;0,'[1]Hoja de pedidos'!E1554,"")</f>
        <v>PEPSICO ALIMENTOS, S.C.A.</v>
      </c>
      <c r="D1553" s="144" t="str">
        <f>IF('[1]Hoja de pedidos'!$D1554&gt;0,'[1]Hoja de pedidos'!F1554,"")</f>
        <v>LAMINACION IMPRESA CHEETOS MEGA PUFF 110g</v>
      </c>
      <c r="E1553" s="144" t="str">
        <f>IF('[1]Hoja de pedidos'!$D1554&gt;0,'[1]Hoja de pedidos'!G1554,"")</f>
        <v>CX</v>
      </c>
      <c r="F1553" s="144" t="str">
        <f>IF('[1]Hoja de pedidos'!$D1554&gt;0,'[1]Hoja de pedidos'!H1554,"")</f>
        <v>LAMINACION</v>
      </c>
    </row>
    <row r="1554" spans="1:6" x14ac:dyDescent="0.25">
      <c r="A1554" s="144" t="str">
        <f>IF('[1]Hoja de pedidos'!$D1555&gt;0,'[1]Hoja de pedidos'!C1555,"")</f>
        <v>01-3115</v>
      </c>
      <c r="B1554" s="144" t="str">
        <f>IF('[1]Hoja de pedidos'!$D1555&gt;0,'[1]Hoja de pedidos'!D1555,"")</f>
        <v>TXPAMP031A002</v>
      </c>
      <c r="C1554" s="144" t="str">
        <f>IF('[1]Hoja de pedidos'!$D1555&gt;0,'[1]Hoja de pedidos'!E1555,"")</f>
        <v>PEPSICO ALIMENTOS, S.C.A.</v>
      </c>
      <c r="D1554" s="144" t="str">
        <f>IF('[1]Hoja de pedidos'!$D1555&gt;0,'[1]Hoja de pedidos'!F1555,"")</f>
        <v>LAMINACION IMPRESA CHEETOS MEGA PUFFS 28g</v>
      </c>
      <c r="E1554" s="144" t="str">
        <f>IF('[1]Hoja de pedidos'!$D1555&gt;0,'[1]Hoja de pedidos'!G1555,"")</f>
        <v>CX</v>
      </c>
      <c r="F1554" s="144" t="str">
        <f>IF('[1]Hoja de pedidos'!$D1555&gt;0,'[1]Hoja de pedidos'!H1555,"")</f>
        <v>LAMINACION</v>
      </c>
    </row>
    <row r="1555" spans="1:6" x14ac:dyDescent="0.25">
      <c r="A1555" s="144" t="str">
        <f>IF('[1]Hoja de pedidos'!$D1556&gt;0,'[1]Hoja de pedidos'!C1556,"")</f>
        <v>32-006295</v>
      </c>
      <c r="B1555" s="144" t="str">
        <f>IF('[1]Hoja de pedidos'!$D1556&gt;0,'[1]Hoja de pedidos'!D1556,"")</f>
        <v>TMARCF045A002</v>
      </c>
      <c r="C1555" s="144" t="str">
        <f>IF('[1]Hoja de pedidos'!$D1556&gt;0,'[1]Hoja de pedidos'!E1556,"")</f>
        <v>ALFONZO RIVAS &amp; CIA, C.A.</v>
      </c>
      <c r="D1555" s="144" t="str">
        <f>IF('[1]Hoja de pedidos'!$D1556&gt;0,'[1]Hoja de pedidos'!F1556,"")</f>
        <v>LAMINACION IMPRESA MAIZORITOS CRONCH FLAKES 300g</v>
      </c>
      <c r="E1555" s="144" t="str">
        <f>IF('[1]Hoja de pedidos'!$D1556&gt;0,'[1]Hoja de pedidos'!G1556,"")</f>
        <v>MCL</v>
      </c>
      <c r="F1555" s="144" t="str">
        <f>IF('[1]Hoja de pedidos'!$D1556&gt;0,'[1]Hoja de pedidos'!H1556,"")</f>
        <v>LAMINACION</v>
      </c>
    </row>
    <row r="1556" spans="1:6" x14ac:dyDescent="0.25">
      <c r="A1556" s="144" t="str">
        <f>IF('[1]Hoja de pedidos'!$D1557&gt;0,'[1]Hoja de pedidos'!C1557,"")</f>
        <v>21-0313</v>
      </c>
      <c r="B1556" s="144" t="str">
        <f>IF('[1]Hoja de pedidos'!$D1557&gt;0,'[1]Hoja de pedidos'!D1557,"")</f>
        <v>TXSPSP024B002</v>
      </c>
      <c r="C1556" s="144" t="str">
        <f>IF('[1]Hoja de pedidos'!$D1557&gt;0,'[1]Hoja de pedidos'!E1557,"")</f>
        <v>C.A. SUCESORA DE JOSE PUIG &amp; CIA</v>
      </c>
      <c r="D1556" s="144" t="str">
        <f>IF('[1]Hoja de pedidos'!$D1557&gt;0,'[1]Hoja de pedidos'!F1557,"")</f>
        <v>ENVOLTORIO INTERNO IMPRESO SODA PUIG 24g</v>
      </c>
      <c r="E1556" s="144" t="str">
        <f>IF('[1]Hoja de pedidos'!$D1557&gt;0,'[1]Hoja de pedidos'!G1557,"")</f>
        <v>CX</v>
      </c>
      <c r="F1556" s="144" t="str">
        <f>IF('[1]Hoja de pedidos'!$D1557&gt;0,'[1]Hoja de pedidos'!H1557,"")</f>
        <v>CORTE</v>
      </c>
    </row>
    <row r="1557" spans="1:6" x14ac:dyDescent="0.25">
      <c r="A1557" s="144" t="str">
        <f>IF('[1]Hoja de pedidos'!$D1558&gt;0,'[1]Hoja de pedidos'!C1558,"")</f>
        <v>01-3145</v>
      </c>
      <c r="B1557" s="144" t="str">
        <f>IF('[1]Hoja de pedidos'!$D1558&gt;0,'[1]Hoja de pedidos'!D1558,"")</f>
        <v>TMMLCC060A002</v>
      </c>
      <c r="C1557" s="144" t="str">
        <f>IF('[1]Hoja de pedidos'!$D1558&gt;0,'[1]Hoja de pedidos'!E1558,"")</f>
        <v>MONTALAR DE VENEZUELA, S.A.</v>
      </c>
      <c r="D1557" s="144" t="str">
        <f>IF('[1]Hoja de pedidos'!$D1558&gt;0,'[1]Hoja de pedidos'!F1558,"")</f>
        <v>POLYPOUCH IMPRESO STICK MONTALBAN "0" CALORIAS 1g</v>
      </c>
      <c r="E1557" s="144" t="str">
        <f>IF('[1]Hoja de pedidos'!$D1558&gt;0,'[1]Hoja de pedidos'!G1558,"")</f>
        <v>MCL</v>
      </c>
      <c r="F1557" s="144" t="str">
        <f>IF('[1]Hoja de pedidos'!$D1558&gt;0,'[1]Hoja de pedidos'!H1558,"")</f>
        <v>LAMINACION</v>
      </c>
    </row>
    <row r="1558" spans="1:6" x14ac:dyDescent="0.25">
      <c r="A1558" s="144" t="str">
        <f>IF('[1]Hoja de pedidos'!$D1559&gt;0,'[1]Hoja de pedidos'!C1559,"")</f>
        <v>21-0318</v>
      </c>
      <c r="B1558" s="144" t="str">
        <f>IF('[1]Hoja de pedidos'!$D1559&gt;0,'[1]Hoja de pedidos'!D1559,"")</f>
        <v>TMPPFD106A002</v>
      </c>
      <c r="C1558" s="144" t="str">
        <f>IF('[1]Hoja de pedidos'!$D1559&gt;0,'[1]Hoja de pedidos'!E1559,"")</f>
        <v>PROPACA,C.A</v>
      </c>
      <c r="D1558" s="144" t="str">
        <f>IF('[1]Hoja de pedidos'!$D1559&gt;0,'[1]Hoja de pedidos'!F1559,"")</f>
        <v>LAMINACION IMPRESA FONDO DORADO</v>
      </c>
      <c r="E1558" s="144" t="str">
        <f>IF('[1]Hoja de pedidos'!$D1559&gt;0,'[1]Hoja de pedidos'!G1559,"")</f>
        <v>MCL</v>
      </c>
      <c r="F1558" s="144" t="str">
        <f>IF('[1]Hoja de pedidos'!$D1559&gt;0,'[1]Hoja de pedidos'!H1559,"")</f>
        <v>LAMINACION</v>
      </c>
    </row>
    <row r="1559" spans="1:6" x14ac:dyDescent="0.25">
      <c r="A1559" s="144" t="str">
        <f>IF('[1]Hoja de pedidos'!$D1560&gt;0,'[1]Hoja de pedidos'!C1560,"")</f>
        <v>01-3120</v>
      </c>
      <c r="B1559" s="144" t="str">
        <f>IF('[1]Hoja de pedidos'!$D1560&gt;0,'[1]Hoja de pedidos'!D1560,"")</f>
        <v>TMRBFD132A001</v>
      </c>
      <c r="C1559" s="144" t="str">
        <f>IF('[1]Hoja de pedidos'!$D1560&gt;0,'[1]Hoja de pedidos'!E1560,"")</f>
        <v>PRODUCCIONES RB, C.A</v>
      </c>
      <c r="D1559" s="144" t="str">
        <f>IF('[1]Hoja de pedidos'!$D1560&gt;0,'[1]Hoja de pedidos'!F1560,"")</f>
        <v>LAMINACION IMPRESA FONDO DORADO</v>
      </c>
      <c r="E1559" s="144" t="str">
        <f>IF('[1]Hoja de pedidos'!$D1560&gt;0,'[1]Hoja de pedidos'!G1560,"")</f>
        <v>MCL</v>
      </c>
      <c r="F1559" s="144" t="str">
        <f>IF('[1]Hoja de pedidos'!$D1560&gt;0,'[1]Hoja de pedidos'!H1560,"")</f>
        <v>LAMINACION</v>
      </c>
    </row>
    <row r="1560" spans="1:6" x14ac:dyDescent="0.25">
      <c r="A1560" s="144" t="str">
        <f>IF('[1]Hoja de pedidos'!$D1561&gt;0,'[1]Hoja de pedidos'!C1561,"")</f>
        <v>01-2785</v>
      </c>
      <c r="B1560" s="144" t="str">
        <f>IF('[1]Hoja de pedidos'!$D1561&gt;0,'[1]Hoja de pedidos'!D1561,"")</f>
        <v>TMAPFF112A002</v>
      </c>
      <c r="C1560" s="144" t="str">
        <f>IF('[1]Hoja de pedidos'!$D1561&gt;0,'[1]Hoja de pedidos'!E1561,"")</f>
        <v>ALIMENTOS POLAR COMERCIAL, C.A.</v>
      </c>
      <c r="D1560" s="144" t="str">
        <f>IF('[1]Hoja de pedidos'!$D1561&gt;0,'[1]Hoja de pedidos'!F1561,"")</f>
        <v>ETIQUETA MI GURT FRUTA FRESA 125 g</v>
      </c>
      <c r="E1560" s="144" t="str">
        <f>IF('[1]Hoja de pedidos'!$D1561&gt;0,'[1]Hoja de pedidos'!G1561,"")</f>
        <v>MCL</v>
      </c>
      <c r="F1560" s="144" t="str">
        <f>IF('[1]Hoja de pedidos'!$D1561&gt;0,'[1]Hoja de pedidos'!H1561,"")</f>
        <v>CORTE</v>
      </c>
    </row>
    <row r="1561" spans="1:6" x14ac:dyDescent="0.25">
      <c r="A1561" s="144" t="str">
        <f>IF('[1]Hoja de pedidos'!$D1562&gt;0,'[1]Hoja de pedidos'!C1562,"")</f>
        <v>32-006319</v>
      </c>
      <c r="B1561" s="144" t="str">
        <f>IF('[1]Hoja de pedidos'!$D1562&gt;0,'[1]Hoja de pedidos'!D1562,"")</f>
        <v>TMAHPG0700020</v>
      </c>
      <c r="C1561" s="144" t="str">
        <f>IF('[1]Hoja de pedidos'!$D1562&gt;0,'[1]Hoja de pedidos'!E1562,"")</f>
        <v>ALIMENTOS HEINZ, C.A.</v>
      </c>
      <c r="D1561" s="144" t="str">
        <f>IF('[1]Hoja de pedidos'!$D1562&gt;0,'[1]Hoja de pedidos'!F1562,"")</f>
        <v>POLYPOUCH (LAMINADO PARA GELATINA)</v>
      </c>
      <c r="E1561" s="144" t="str">
        <f>IF('[1]Hoja de pedidos'!$D1562&gt;0,'[1]Hoja de pedidos'!G1562,"")</f>
        <v>MCL</v>
      </c>
      <c r="F1561" s="144" t="str">
        <f>IF('[1]Hoja de pedidos'!$D1562&gt;0,'[1]Hoja de pedidos'!H1562,"")</f>
        <v>LAMINACION</v>
      </c>
    </row>
    <row r="1562" spans="1:6" x14ac:dyDescent="0.25">
      <c r="A1562" s="144" t="str">
        <f>IF('[1]Hoja de pedidos'!$D1563&gt;0,'[1]Hoja de pedidos'!C1563,"")</f>
        <v>32-006330</v>
      </c>
      <c r="B1562" s="144" t="str">
        <f>IF('[1]Hoja de pedidos'!$D1563&gt;0,'[1]Hoja de pedidos'!D1563,"")</f>
        <v>TMPSPP0700020</v>
      </c>
      <c r="C1562" s="144" t="str">
        <f>IF('[1]Hoja de pedidos'!$D1563&gt;0,'[1]Hoja de pedidos'!E1563,"")</f>
        <v>PRODUCTOS SUBLIME, S.A.</v>
      </c>
      <c r="D1562" s="144" t="str">
        <f>IF('[1]Hoja de pedidos'!$D1563&gt;0,'[1]Hoja de pedidos'!F1563,"")</f>
        <v>POLYPOUCH SIN IMPRESIÓN</v>
      </c>
      <c r="E1562" s="144" t="str">
        <f>IF('[1]Hoja de pedidos'!$D1563&gt;0,'[1]Hoja de pedidos'!G1563,"")</f>
        <v>MCL</v>
      </c>
      <c r="F1562" s="144" t="str">
        <f>IF('[1]Hoja de pedidos'!$D1563&gt;0,'[1]Hoja de pedidos'!H1563,"")</f>
        <v>LAMINACION</v>
      </c>
    </row>
    <row r="1563" spans="1:6" x14ac:dyDescent="0.25">
      <c r="A1563" s="144" t="str">
        <f>IF('[1]Hoja de pedidos'!$D1564&gt;0,'[1]Hoja de pedidos'!C1564,"")</f>
        <v>32-006310</v>
      </c>
      <c r="B1563" s="144" t="str">
        <f>IF('[1]Hoja de pedidos'!$D1564&gt;0,'[1]Hoja de pedidos'!D1564,"")</f>
        <v>TMLIPR0450001</v>
      </c>
      <c r="C1563" s="144" t="str">
        <f>IF('[1]Hoja de pedidos'!$D1564&gt;0,'[1]Hoja de pedidos'!E1564,"")</f>
        <v>LITO INNOVACIÓN 3.000, C. A.</v>
      </c>
      <c r="D1563" s="144" t="str">
        <f>IF('[1]Hoja de pedidos'!$D1564&gt;0,'[1]Hoja de pedidos'!F1564,"")</f>
        <v>POLYPOUCH SIN IMPRESIÓN</v>
      </c>
      <c r="E1563" s="144" t="str">
        <f>IF('[1]Hoja de pedidos'!$D1564&gt;0,'[1]Hoja de pedidos'!G1564,"")</f>
        <v>MCL</v>
      </c>
      <c r="F1563" s="144" t="str">
        <f>IF('[1]Hoja de pedidos'!$D1564&gt;0,'[1]Hoja de pedidos'!H1564,"")</f>
        <v>LAMINACION</v>
      </c>
    </row>
    <row r="1564" spans="1:6" x14ac:dyDescent="0.25">
      <c r="A1564" s="144" t="str">
        <f>IF('[1]Hoja de pedidos'!$D1565&gt;0,'[1]Hoja de pedidos'!C1565,"")</f>
        <v>01-3110</v>
      </c>
      <c r="B1564" s="144" t="str">
        <f>IF('[1]Hoja de pedidos'!$D1565&gt;0,'[1]Hoja de pedidos'!D1565,"")</f>
        <v>TXPATR049C001</v>
      </c>
      <c r="C1564" s="144" t="str">
        <f>IF('[1]Hoja de pedidos'!$D1565&gt;0,'[1]Hoja de pedidos'!E1565,"")</f>
        <v>PEPSICO ALIMENTOS, S.C.A.</v>
      </c>
      <c r="D1564" s="144" t="str">
        <f>IF('[1]Hoja de pedidos'!$D1565&gt;0,'[1]Hoja de pedidos'!F1565,"")</f>
        <v>LAMINACION IMPRESA DE TODITO RESUELTO XXL 400g</v>
      </c>
      <c r="E1564" s="144" t="str">
        <f>IF('[1]Hoja de pedidos'!$D1565&gt;0,'[1]Hoja de pedidos'!G1565,"")</f>
        <v>CX</v>
      </c>
      <c r="F1564" s="144" t="str">
        <f>IF('[1]Hoja de pedidos'!$D1565&gt;0,'[1]Hoja de pedidos'!H1565,"")</f>
        <v>LAMINACION</v>
      </c>
    </row>
    <row r="1565" spans="1:6" x14ac:dyDescent="0.25">
      <c r="A1565" s="144" t="str">
        <f>IF('[1]Hoja de pedidos'!$D1566&gt;0,'[1]Hoja de pedidos'!C1566,"")</f>
        <v>01-3104</v>
      </c>
      <c r="B1565" s="144" t="str">
        <f>IF('[1]Hoja de pedidos'!$D1566&gt;0,'[1]Hoja de pedidos'!D1566,"")</f>
        <v>TXPAPS031A001</v>
      </c>
      <c r="C1565" s="144" t="str">
        <f>IF('[1]Hoja de pedidos'!$D1566&gt;0,'[1]Hoja de pedidos'!E1566,"")</f>
        <v>PEPSICO ALIMENTOS, S.C.A.</v>
      </c>
      <c r="D1565" s="144" t="str">
        <f>IF('[1]Hoja de pedidos'!$D1566&gt;0,'[1]Hoja de pedidos'!F1566,"")</f>
        <v>LAMINACIÓN IMPRESA PEPITO ORIGINAL (SIN VITAMINA) 25g</v>
      </c>
      <c r="E1565" s="144" t="str">
        <f>IF('[1]Hoja de pedidos'!$D1566&gt;0,'[1]Hoja de pedidos'!G1566,"")</f>
        <v>CX</v>
      </c>
      <c r="F1565" s="144" t="str">
        <f>IF('[1]Hoja de pedidos'!$D1566&gt;0,'[1]Hoja de pedidos'!H1566,"")</f>
        <v>LAMINACION</v>
      </c>
    </row>
    <row r="1566" spans="1:6" x14ac:dyDescent="0.25">
      <c r="A1566" s="144" t="str">
        <f>IF('[1]Hoja de pedidos'!$D1567&gt;0,'[1]Hoja de pedidos'!C1567,"")</f>
        <v>21-0318</v>
      </c>
      <c r="B1566" s="144" t="str">
        <f>IF('[1]Hoja de pedidos'!$D1567&gt;0,'[1]Hoja de pedidos'!D1567,"")</f>
        <v>TMPPFD106A002</v>
      </c>
      <c r="C1566" s="144" t="str">
        <f>IF('[1]Hoja de pedidos'!$D1567&gt;0,'[1]Hoja de pedidos'!E1567,"")</f>
        <v>PROPACA,C.A</v>
      </c>
      <c r="D1566" s="144" t="str">
        <f>IF('[1]Hoja de pedidos'!$D1567&gt;0,'[1]Hoja de pedidos'!F1567,"")</f>
        <v>LAMINACION IMPRESA FONDO DORADO</v>
      </c>
      <c r="E1566" s="144" t="str">
        <f>IF('[1]Hoja de pedidos'!$D1567&gt;0,'[1]Hoja de pedidos'!G1567,"")</f>
        <v>MCL</v>
      </c>
      <c r="F1566" s="144" t="str">
        <f>IF('[1]Hoja de pedidos'!$D1567&gt;0,'[1]Hoja de pedidos'!H1567,"")</f>
        <v>LAMINACION</v>
      </c>
    </row>
    <row r="1567" spans="1:6" x14ac:dyDescent="0.25">
      <c r="A1567" s="144" t="str">
        <f>IF('[1]Hoja de pedidos'!$D1568&gt;0,'[1]Hoja de pedidos'!C1568,"")</f>
        <v>01-3083</v>
      </c>
      <c r="B1567" s="144" t="str">
        <f>IF('[1]Hoja de pedidos'!$D1568&gt;0,'[1]Hoja de pedidos'!D1568,"")</f>
        <v>TMAWAA060A010</v>
      </c>
      <c r="C1567" s="144" t="str">
        <f>IF('[1]Hoja de pedidos'!$D1568&gt;0,'[1]Hoja de pedidos'!E1568,"")</f>
        <v>ALUM-WARE PRODUCTOS DE ALUMINIO C.A.</v>
      </c>
      <c r="D1567" s="144" t="str">
        <f>IF('[1]Hoja de pedidos'!$D1568&gt;0,'[1]Hoja de pedidos'!F1568,"")</f>
        <v>POLYPOUCH IMPRESO ANTIGRASO ALUM-WARE</v>
      </c>
      <c r="E1567" s="144" t="str">
        <f>IF('[1]Hoja de pedidos'!$D1568&gt;0,'[1]Hoja de pedidos'!G1568,"")</f>
        <v>MCL</v>
      </c>
      <c r="F1567" s="144" t="str">
        <f>IF('[1]Hoja de pedidos'!$D1568&gt;0,'[1]Hoja de pedidos'!H1568,"")</f>
        <v>LAMINACION</v>
      </c>
    </row>
    <row r="1568" spans="1:6" x14ac:dyDescent="0.25">
      <c r="A1568" s="144" t="str">
        <f>IF('[1]Hoja de pedidos'!$D1569&gt;0,'[1]Hoja de pedidos'!C1569,"")</f>
        <v>01-3114</v>
      </c>
      <c r="B1568" s="144" t="str">
        <f>IF('[1]Hoja de pedidos'!$D1569&gt;0,'[1]Hoja de pedidos'!D1569,"")</f>
        <v>TXPACB031A002</v>
      </c>
      <c r="C1568" s="144" t="str">
        <f>IF('[1]Hoja de pedidos'!$D1569&gt;0,'[1]Hoja de pedidos'!E1569,"")</f>
        <v>PEPSICO ALIMENTOS, S.C.A.</v>
      </c>
      <c r="D1568" s="144" t="str">
        <f>IF('[1]Hoja de pedidos'!$D1569&gt;0,'[1]Hoja de pedidos'!F1569,"")</f>
        <v>LAMINACION IMPRESA CHEETOS BOLIQUESO 28g</v>
      </c>
      <c r="E1568" s="144" t="str">
        <f>IF('[1]Hoja de pedidos'!$D1569&gt;0,'[1]Hoja de pedidos'!G1569,"")</f>
        <v>CX</v>
      </c>
      <c r="F1568" s="144" t="str">
        <f>IF('[1]Hoja de pedidos'!$D1569&gt;0,'[1]Hoja de pedidos'!H1569,"")</f>
        <v>LAMINACION</v>
      </c>
    </row>
    <row r="1569" spans="1:6" x14ac:dyDescent="0.25">
      <c r="A1569" s="144" t="str">
        <f>IF('[1]Hoja de pedidos'!$D1570&gt;0,'[1]Hoja de pedidos'!C1570,"")</f>
        <v>01-3106</v>
      </c>
      <c r="B1569" s="144" t="str">
        <f>IF('[1]Hoja de pedidos'!$D1570&gt;0,'[1]Hoja de pedidos'!D1570,"")</f>
        <v>TXPARF040B002</v>
      </c>
      <c r="C1569" s="144" t="str">
        <f>IF('[1]Hoja de pedidos'!$D1570&gt;0,'[1]Hoja de pedidos'!E1570,"")</f>
        <v>PEPSICO ALIMENTOS, S.C.A.</v>
      </c>
      <c r="D1569" s="144" t="str">
        <f>IF('[1]Hoja de pedidos'!$D1570&gt;0,'[1]Hoja de pedidos'!F1570,"")</f>
        <v>LAMINACION IMPRESA RUFFLES QUESO 125g</v>
      </c>
      <c r="E1569" s="144" t="str">
        <f>IF('[1]Hoja de pedidos'!$D1570&gt;0,'[1]Hoja de pedidos'!G1570,"")</f>
        <v>CX</v>
      </c>
      <c r="F1569" s="144" t="str">
        <f>IF('[1]Hoja de pedidos'!$D1570&gt;0,'[1]Hoja de pedidos'!H1570,"")</f>
        <v>LAMINACION</v>
      </c>
    </row>
    <row r="1570" spans="1:6" x14ac:dyDescent="0.25">
      <c r="A1570" s="144" t="str">
        <f>IF('[1]Hoja de pedidos'!$D1571&gt;0,'[1]Hoja de pedidos'!C1571,"")</f>
        <v>32-006331</v>
      </c>
      <c r="B1570" s="144" t="str">
        <f>IF('[1]Hoja de pedidos'!$D1571&gt;0,'[1]Hoja de pedidos'!D1571,"")</f>
        <v>TXNVPI039A001</v>
      </c>
      <c r="C1570" s="144" t="str">
        <f>IF('[1]Hoja de pedidos'!$D1571&gt;0,'[1]Hoja de pedidos'!E1571,"")</f>
        <v>NUCITA VENEZOLANA. NUCIVEN, C.A.</v>
      </c>
      <c r="D1570" s="144" t="str">
        <f>IF('[1]Hoja de pedidos'!$D1571&gt;0,'[1]Hoja de pedidos'!F1571,"")</f>
        <v>LAMINACION IMPRESA PIRULIN LUJO</v>
      </c>
      <c r="E1570" s="144" t="str">
        <f>IF('[1]Hoja de pedidos'!$D1571&gt;0,'[1]Hoja de pedidos'!G1571,"")</f>
        <v>CX</v>
      </c>
      <c r="F1570" s="144" t="str">
        <f>IF('[1]Hoja de pedidos'!$D1571&gt;0,'[1]Hoja de pedidos'!H1571,"")</f>
        <v>LAMINACION</v>
      </c>
    </row>
    <row r="1571" spans="1:6" x14ac:dyDescent="0.25">
      <c r="A1571" s="144" t="str">
        <f>IF('[1]Hoja de pedidos'!$D1572&gt;0,'[1]Hoja de pedidos'!C1572,"")</f>
        <v>01-3121</v>
      </c>
      <c r="B1571" s="144" t="str">
        <f>IF('[1]Hoja de pedidos'!$D1572&gt;0,'[1]Hoja de pedidos'!D1572,"")</f>
        <v>TMEDFS0270001</v>
      </c>
      <c r="C1571" s="144" t="str">
        <f>IF('[1]Hoja de pedidos'!$D1572&gt;0,'[1]Hoja de pedidos'!E1572,"")</f>
        <v>FABRICA DE PRODUCTOS IMPERMEABILIZANTES EDIL C.A.,</v>
      </c>
      <c r="D1571" s="144" t="str">
        <f>IF('[1]Hoja de pedidos'!$D1572&gt;0,'[1]Hoja de pedidos'!F1572,"")</f>
        <v>FILM TRANSPARENTE SILICONIZADO SIN IMPRESIÓN</v>
      </c>
      <c r="E1571" s="144" t="str">
        <f>IF('[1]Hoja de pedidos'!$D1572&gt;0,'[1]Hoja de pedidos'!G1572,"")</f>
        <v>MCL</v>
      </c>
      <c r="F1571" s="144" t="str">
        <f>IF('[1]Hoja de pedidos'!$D1572&gt;0,'[1]Hoja de pedidos'!H1572,"")</f>
        <v>LAMINACION</v>
      </c>
    </row>
    <row r="1572" spans="1:6" x14ac:dyDescent="0.25">
      <c r="A1572" s="144" t="str">
        <f>IF('[1]Hoja de pedidos'!$D1573&gt;0,'[1]Hoja de pedidos'!C1573,"")</f>
        <v>01-3105</v>
      </c>
      <c r="B1572" s="144" t="str">
        <f>IF('[1]Hoja de pedidos'!$D1573&gt;0,'[1]Hoja de pedidos'!D1573,"")</f>
        <v>TXPARF040A002</v>
      </c>
      <c r="C1572" s="144" t="str">
        <f>IF('[1]Hoja de pedidos'!$D1573&gt;0,'[1]Hoja de pedidos'!E1573,"")</f>
        <v>PEPSICO ALIMENTOS, S.C.A.</v>
      </c>
      <c r="D1572" s="144" t="str">
        <f>IF('[1]Hoja de pedidos'!$D1573&gt;0,'[1]Hoja de pedidos'!F1573,"")</f>
        <v>LAMINACION IMPRESA RUFFLES QUESO 36g</v>
      </c>
      <c r="E1572" s="144" t="str">
        <f>IF('[1]Hoja de pedidos'!$D1573&gt;0,'[1]Hoja de pedidos'!G1573,"")</f>
        <v>CX</v>
      </c>
      <c r="F1572" s="144" t="str">
        <f>IF('[1]Hoja de pedidos'!$D1573&gt;0,'[1]Hoja de pedidos'!H1573,"")</f>
        <v>LAMINACION</v>
      </c>
    </row>
    <row r="1573" spans="1:6" x14ac:dyDescent="0.25">
      <c r="A1573" s="144" t="str">
        <f>IF('[1]Hoja de pedidos'!$D1574&gt;0,'[1]Hoja de pedidos'!C1574,"")</f>
        <v>01-3122</v>
      </c>
      <c r="B1573" s="144" t="str">
        <f>IF('[1]Hoja de pedidos'!$D1574&gt;0,'[1]Hoja de pedidos'!D1574,"")</f>
        <v>TMEDFS0270001</v>
      </c>
      <c r="C1573" s="144" t="str">
        <f>IF('[1]Hoja de pedidos'!$D1574&gt;0,'[1]Hoja de pedidos'!E1574,"")</f>
        <v>FABRICA DE PRODUCTOS IMPERMEABILIZANTES EDIL C.A.,</v>
      </c>
      <c r="D1573" s="144" t="str">
        <f>IF('[1]Hoja de pedidos'!$D1574&gt;0,'[1]Hoja de pedidos'!F1574,"")</f>
        <v>FILM TRANSPARENTE SILICONIZADO SIN IMPRESIÓN</v>
      </c>
      <c r="E1573" s="144" t="str">
        <f>IF('[1]Hoja de pedidos'!$D1574&gt;0,'[1]Hoja de pedidos'!G1574,"")</f>
        <v>MCL</v>
      </c>
      <c r="F1573" s="144" t="str">
        <f>IF('[1]Hoja de pedidos'!$D1574&gt;0,'[1]Hoja de pedidos'!H1574,"")</f>
        <v>LAMINACION</v>
      </c>
    </row>
    <row r="1574" spans="1:6" x14ac:dyDescent="0.25">
      <c r="A1574" s="144" t="str">
        <f>IF('[1]Hoja de pedidos'!$D1575&gt;0,'[1]Hoja de pedidos'!C1575,"")</f>
        <v>32-006316</v>
      </c>
      <c r="B1574" s="144" t="str">
        <f>IF('[1]Hoja de pedidos'!$D1575&gt;0,'[1]Hoja de pedidos'!D1575,"")</f>
        <v>TXABFA065A001</v>
      </c>
      <c r="C1574" s="144" t="str">
        <f>IF('[1]Hoja de pedidos'!$D1575&gt;0,'[1]Hoja de pedidos'!E1575,"")</f>
        <v>ALIMENTOS BOTALON, C.A.</v>
      </c>
      <c r="D1574" s="144" t="str">
        <f>IF('[1]Hoja de pedidos'!$D1575&gt;0,'[1]Hoja de pedidos'!F1575,"")</f>
        <v>LAMINACION IMPRESA CAFÉ MOLIDO GOURMET FLOR DE ARAUCA 500g</v>
      </c>
      <c r="E1574" s="144" t="str">
        <f>IF('[1]Hoja de pedidos'!$D1575&gt;0,'[1]Hoja de pedidos'!G1575,"")</f>
        <v>CX</v>
      </c>
      <c r="F1574" s="144" t="str">
        <f>IF('[1]Hoja de pedidos'!$D1575&gt;0,'[1]Hoja de pedidos'!H1575,"")</f>
        <v>LAMINACION</v>
      </c>
    </row>
    <row r="1575" spans="1:6" x14ac:dyDescent="0.25">
      <c r="A1575" s="144" t="str">
        <f>IF('[1]Hoja de pedidos'!$D1576&gt;0,'[1]Hoja de pedidos'!C1576,"")</f>
        <v>01-3149</v>
      </c>
      <c r="B1575" s="144" t="str">
        <f>IF('[1]Hoja de pedidos'!$D1576&gt;0,'[1]Hoja de pedidos'!D1576,"")</f>
        <v>TMMLAG069A001</v>
      </c>
      <c r="C1575" s="144" t="str">
        <f>IF('[1]Hoja de pedidos'!$D1576&gt;0,'[1]Hoja de pedidos'!E1576,"")</f>
        <v>MONTALAR DE VENEZUELA, S.A.</v>
      </c>
      <c r="D1575" s="144" t="str">
        <f>IF('[1]Hoja de pedidos'!$D1576&gt;0,'[1]Hoja de pedidos'!F1576,"")</f>
        <v>LAMINACION IMPRESA AZUCAR PULVERIZADA GLASS 1 Kg</v>
      </c>
      <c r="E1575" s="144" t="str">
        <f>IF('[1]Hoja de pedidos'!$D1576&gt;0,'[1]Hoja de pedidos'!G1576,"")</f>
        <v>MCL</v>
      </c>
      <c r="F1575" s="144" t="str">
        <f>IF('[1]Hoja de pedidos'!$D1576&gt;0,'[1]Hoja de pedidos'!H1576,"")</f>
        <v>LAMINACION</v>
      </c>
    </row>
    <row r="1576" spans="1:6" x14ac:dyDescent="0.25">
      <c r="A1576" s="144" t="str">
        <f>IF('[1]Hoja de pedidos'!$D1577&gt;0,'[1]Hoja de pedidos'!C1577,"")</f>
        <v>01-3093</v>
      </c>
      <c r="B1576" s="144" t="str">
        <f>IF('[1]Hoja de pedidos'!$D1577&gt;0,'[1]Hoja de pedidos'!D1577,"")</f>
        <v>TMAWAA060A010</v>
      </c>
      <c r="C1576" s="144" t="str">
        <f>IF('[1]Hoja de pedidos'!$D1577&gt;0,'[1]Hoja de pedidos'!E1577,"")</f>
        <v>ALUM-WARE PRODUCTOS DE ALUMINIO C.A.</v>
      </c>
      <c r="D1576" s="144" t="str">
        <f>IF('[1]Hoja de pedidos'!$D1577&gt;0,'[1]Hoja de pedidos'!F1577,"")</f>
        <v>POLYPOUCH IMPRESO ANTIGRASO ALUM-WARE</v>
      </c>
      <c r="E1576" s="144" t="str">
        <f>IF('[1]Hoja de pedidos'!$D1577&gt;0,'[1]Hoja de pedidos'!G1577,"")</f>
        <v>MCL</v>
      </c>
      <c r="F1576" s="144" t="str">
        <f>IF('[1]Hoja de pedidos'!$D1577&gt;0,'[1]Hoja de pedidos'!H1577,"")</f>
        <v>LAMINACION</v>
      </c>
    </row>
    <row r="1577" spans="1:6" x14ac:dyDescent="0.25">
      <c r="A1577" s="144" t="str">
        <f>IF('[1]Hoja de pedidos'!$D1578&gt;0,'[1]Hoja de pedidos'!C1578,"")</f>
        <v>32-006333</v>
      </c>
      <c r="B1577" s="144" t="str">
        <f>IF('[1]Hoja de pedidos'!$D1578&gt;0,'[1]Hoja de pedidos'!D1578,"")</f>
        <v>TXCHPP0270001</v>
      </c>
      <c r="C1577" s="144" t="str">
        <f>IF('[1]Hoja de pedidos'!$D1578&gt;0,'[1]Hoja de pedidos'!E1578,"")</f>
        <v>HELADERIA LA CHARLOTTE ICE, C.A.</v>
      </c>
      <c r="D1577" s="144" t="str">
        <f>IF('[1]Hoja de pedidos'!$D1578&gt;0,'[1]Hoja de pedidos'!F1578,"")</f>
        <v>BOPP SIN IMPRESIÓN</v>
      </c>
      <c r="E1577" s="144" t="str">
        <f>IF('[1]Hoja de pedidos'!$D1578&gt;0,'[1]Hoja de pedidos'!G1578,"")</f>
        <v>CX</v>
      </c>
      <c r="F1577" s="144" t="str">
        <f>IF('[1]Hoja de pedidos'!$D1578&gt;0,'[1]Hoja de pedidos'!H1578,"")</f>
        <v>CORTE</v>
      </c>
    </row>
    <row r="1578" spans="1:6" x14ac:dyDescent="0.25">
      <c r="A1578" s="144" t="str">
        <f>IF('[1]Hoja de pedidos'!$D1579&gt;0,'[1]Hoja de pedidos'!C1579,"")</f>
        <v>21-0319</v>
      </c>
      <c r="B1578" s="144" t="str">
        <f>IF('[1]Hoja de pedidos'!$D1579&gt;0,'[1]Hoja de pedidos'!D1579,"")</f>
        <v>TMPNKK105A001</v>
      </c>
      <c r="C1578" s="144" t="str">
        <f>IF('[1]Hoja de pedidos'!$D1579&gt;0,'[1]Hoja de pedidos'!E1579,"")</f>
        <v>PROCESADORA NATURALYST, S.A.</v>
      </c>
      <c r="D1578" s="144" t="str">
        <f>IF('[1]Hoja de pedidos'!$D1579&gt;0,'[1]Hoja de pedidos'!F1579,"")</f>
        <v>LAMINACION IMPRESA KETCHUP KIERO 10g</v>
      </c>
      <c r="E1578" s="144" t="str">
        <f>IF('[1]Hoja de pedidos'!$D1579&gt;0,'[1]Hoja de pedidos'!G1579,"")</f>
        <v>MCL</v>
      </c>
      <c r="F1578" s="144" t="str">
        <f>IF('[1]Hoja de pedidos'!$D1579&gt;0,'[1]Hoja de pedidos'!H1579,"")</f>
        <v>LAMINACION</v>
      </c>
    </row>
    <row r="1579" spans="1:6" x14ac:dyDescent="0.25">
      <c r="A1579" s="144" t="str">
        <f>IF('[1]Hoja de pedidos'!$D1580&gt;0,'[1]Hoja de pedidos'!C1580,"")</f>
        <v>01-3147</v>
      </c>
      <c r="B1579" s="144" t="str">
        <f>IF('[1]Hoja de pedidos'!$D1580&gt;0,'[1]Hoja de pedidos'!D1580,"")</f>
        <v>TMCTPS0810001</v>
      </c>
      <c r="C1579" s="144" t="str">
        <f>IF('[1]Hoja de pedidos'!$D1580&gt;0,'[1]Hoja de pedidos'!E1580,"")</f>
        <v>CORRUGADOS DEL TUY, C.A.</v>
      </c>
      <c r="D1579" s="144" t="str">
        <f>IF('[1]Hoja de pedidos'!$D1580&gt;0,'[1]Hoja de pedidos'!F1580,"")</f>
        <v>PAPEL NATURAL SIN IMPRESIÓN</v>
      </c>
      <c r="E1579" s="144" t="str">
        <f>IF('[1]Hoja de pedidos'!$D1580&gt;0,'[1]Hoja de pedidos'!G1580,"")</f>
        <v>MCL</v>
      </c>
      <c r="F1579" s="144" t="str">
        <f>IF('[1]Hoja de pedidos'!$D1580&gt;0,'[1]Hoja de pedidos'!H1580,"")</f>
        <v>CORTE</v>
      </c>
    </row>
    <row r="1580" spans="1:6" x14ac:dyDescent="0.25">
      <c r="A1580" s="144" t="str">
        <f>IF('[1]Hoja de pedidos'!$D1581&gt;0,'[1]Hoja de pedidos'!C1581,"")</f>
        <v>01-3124</v>
      </c>
      <c r="B1580" s="144" t="str">
        <f>IF('[1]Hoja de pedidos'!$D1581&gt;0,'[1]Hoja de pedidos'!D1581,"")</f>
        <v>TMEDFB0270001</v>
      </c>
      <c r="C1580" s="144" t="str">
        <f>IF('[1]Hoja de pedidos'!$D1581&gt;0,'[1]Hoja de pedidos'!E1581,"")</f>
        <v>FABRICA DE PRODUCTOS IMPERMEABILIZANTES EDIL C.A.,</v>
      </c>
      <c r="D1580" s="144" t="str">
        <f>IF('[1]Hoja de pedidos'!$D1581&gt;0,'[1]Hoja de pedidos'!F1581,"")</f>
        <v xml:space="preserve">FILM SILICONIZADO SIN IMPRESION BLANCO                            </v>
      </c>
      <c r="E1580" s="144" t="str">
        <f>IF('[1]Hoja de pedidos'!$D1581&gt;0,'[1]Hoja de pedidos'!G1581,"")</f>
        <v>MCL</v>
      </c>
      <c r="F1580" s="144" t="str">
        <f>IF('[1]Hoja de pedidos'!$D1581&gt;0,'[1]Hoja de pedidos'!H1581,"")</f>
        <v>LAMINACION</v>
      </c>
    </row>
    <row r="1581" spans="1:6" x14ac:dyDescent="0.25">
      <c r="A1581" s="144" t="str">
        <f>IF('[1]Hoja de pedidos'!$D1582&gt;0,'[1]Hoja de pedidos'!C1582,"")</f>
        <v>01-3045</v>
      </c>
      <c r="B1581" s="144" t="str">
        <f>IF('[1]Hoja de pedidos'!$D1582&gt;0,'[1]Hoja de pedidos'!D1582,"")</f>
        <v>TMTTGP207A002</v>
      </c>
      <c r="C1581" s="144" t="str">
        <f>IF('[1]Hoja de pedidos'!$D1582&gt;0,'[1]Hoja de pedidos'!E1582,"")</f>
        <v xml:space="preserve">INDUSTRIAS DE TAPAS TAIME, C.A </v>
      </c>
      <c r="D1581" s="144" t="str">
        <f>IF('[1]Hoja de pedidos'!$D1582&gt;0,'[1]Hoja de pedidos'!F1582,"")</f>
        <v>LINER MTP IMPRESO GARANTIA DE PUREZA</v>
      </c>
      <c r="E1581" s="144" t="str">
        <f>IF('[1]Hoja de pedidos'!$D1582&gt;0,'[1]Hoja de pedidos'!G1582,"")</f>
        <v>MCL</v>
      </c>
      <c r="F1581" s="144" t="str">
        <f>IF('[1]Hoja de pedidos'!$D1582&gt;0,'[1]Hoja de pedidos'!H1582,"")</f>
        <v>CORTE</v>
      </c>
    </row>
    <row r="1582" spans="1:6" x14ac:dyDescent="0.25">
      <c r="A1582" s="144" t="str">
        <f>IF('[1]Hoja de pedidos'!$D1583&gt;0,'[1]Hoja de pedidos'!C1583,"")</f>
        <v>01-3126</v>
      </c>
      <c r="B1582" s="144" t="str">
        <f>IF('[1]Hoja de pedidos'!$D1583&gt;0,'[1]Hoja de pedidos'!D1583,"")</f>
        <v>TXPCPF023B001</v>
      </c>
      <c r="C1582" s="144" t="str">
        <f>IF('[1]Hoja de pedidos'!$D1583&gt;0,'[1]Hoja de pedidos'!E1583,"")</f>
        <v xml:space="preserve">PEPSI-COLA VENEZUELA, C.A. </v>
      </c>
      <c r="D1582" s="144" t="str">
        <f>IF('[1]Hoja de pedidos'!$D1583&gt;0,'[1]Hoja de pedidos'!F1583,"")</f>
        <v>ETIQUETA IMPRESA PEPSI  FREE 1,5 L</v>
      </c>
      <c r="E1582" s="144" t="str">
        <f>IF('[1]Hoja de pedidos'!$D1583&gt;0,'[1]Hoja de pedidos'!G1583,"")</f>
        <v>CX</v>
      </c>
      <c r="F1582" s="144" t="str">
        <f>IF('[1]Hoja de pedidos'!$D1583&gt;0,'[1]Hoja de pedidos'!H1583,"")</f>
        <v>CORTE</v>
      </c>
    </row>
    <row r="1583" spans="1:6" x14ac:dyDescent="0.25">
      <c r="A1583" s="144" t="str">
        <f>IF('[1]Hoja de pedidos'!$D1584&gt;0,'[1]Hoja de pedidos'!C1584,"")</f>
        <v>01-3123</v>
      </c>
      <c r="B1583" s="144" t="str">
        <f>IF('[1]Hoja de pedidos'!$D1584&gt;0,'[1]Hoja de pedidos'!D1584,"")</f>
        <v>TMEDFS0270001</v>
      </c>
      <c r="C1583" s="144" t="str">
        <f>IF('[1]Hoja de pedidos'!$D1584&gt;0,'[1]Hoja de pedidos'!E1584,"")</f>
        <v>FABRICA DE PRODUCTOS IMPERMEABILIZANTES EDIL C.A.,</v>
      </c>
      <c r="D1583" s="144" t="str">
        <f>IF('[1]Hoja de pedidos'!$D1584&gt;0,'[1]Hoja de pedidos'!F1584,"")</f>
        <v>FILM TRANSPARENTE SILICONIZADO SIN IMPRESIÓN</v>
      </c>
      <c r="E1583" s="144" t="str">
        <f>IF('[1]Hoja de pedidos'!$D1584&gt;0,'[1]Hoja de pedidos'!G1584,"")</f>
        <v>MCL</v>
      </c>
      <c r="F1583" s="144" t="str">
        <f>IF('[1]Hoja de pedidos'!$D1584&gt;0,'[1]Hoja de pedidos'!H1584,"")</f>
        <v>LAMINACION</v>
      </c>
    </row>
    <row r="1584" spans="1:6" x14ac:dyDescent="0.25">
      <c r="A1584" s="144" t="str">
        <f>IF('[1]Hoja de pedidos'!$D1585&gt;0,'[1]Hoja de pedidos'!C1585,"")</f>
        <v>01-3124</v>
      </c>
      <c r="B1584" s="144" t="str">
        <f>IF('[1]Hoja de pedidos'!$D1585&gt;0,'[1]Hoja de pedidos'!D1585,"")</f>
        <v>TMEDFB0270001</v>
      </c>
      <c r="C1584" s="144" t="str">
        <f>IF('[1]Hoja de pedidos'!$D1585&gt;0,'[1]Hoja de pedidos'!E1585,"")</f>
        <v>FABRICA DE PRODUCTOS IMPERMEABILIZANTES EDIL C.A.,</v>
      </c>
      <c r="D1584" s="144" t="str">
        <f>IF('[1]Hoja de pedidos'!$D1585&gt;0,'[1]Hoja de pedidos'!F1585,"")</f>
        <v xml:space="preserve">FILM SILICONIZADO SIN IMPRESION BLANCO                            </v>
      </c>
      <c r="E1584" s="144" t="str">
        <f>IF('[1]Hoja de pedidos'!$D1585&gt;0,'[1]Hoja de pedidos'!G1585,"")</f>
        <v>MCL</v>
      </c>
      <c r="F1584" s="144" t="str">
        <f>IF('[1]Hoja de pedidos'!$D1585&gt;0,'[1]Hoja de pedidos'!H1585,"")</f>
        <v>LAMINACION</v>
      </c>
    </row>
    <row r="1585" spans="1:6" x14ac:dyDescent="0.25">
      <c r="A1585" s="144" t="str">
        <f>IF('[1]Hoja de pedidos'!$D1586&gt;0,'[1]Hoja de pedidos'!C1586,"")</f>
        <v>01-3156</v>
      </c>
      <c r="B1585" s="144" t="str">
        <f>IF('[1]Hoja de pedidos'!$D1586&gt;0,'[1]Hoja de pedidos'!D1586,"")</f>
        <v>TMAPAL1190010</v>
      </c>
      <c r="C1585" s="144" t="str">
        <f>IF('[1]Hoja de pedidos'!$D1586&gt;0,'[1]Hoja de pedidos'!E1586,"")</f>
        <v>ALIMENTOS POLAR COMERCIAL, C.A.</v>
      </c>
      <c r="D1585" s="144" t="str">
        <f>IF('[1]Hoja de pedidos'!$D1586&gt;0,'[1]Hoja de pedidos'!F1586,"")</f>
        <v>ALUMINIO LAMINADO SIN IMPRESIÓN</v>
      </c>
      <c r="E1585" s="144" t="str">
        <f>IF('[1]Hoja de pedidos'!$D1586&gt;0,'[1]Hoja de pedidos'!G1586,"")</f>
        <v>MCL</v>
      </c>
      <c r="F1585" s="144" t="str">
        <f>IF('[1]Hoja de pedidos'!$D1586&gt;0,'[1]Hoja de pedidos'!H1586,"")</f>
        <v>LAMINACION</v>
      </c>
    </row>
    <row r="1586" spans="1:6" x14ac:dyDescent="0.25">
      <c r="A1586" s="144" t="str">
        <f>IF('[1]Hoja de pedidos'!$D1587&gt;0,'[1]Hoja de pedidos'!C1587,"")</f>
        <v>01-3096</v>
      </c>
      <c r="B1586" s="144" t="str">
        <f>IF('[1]Hoja de pedidos'!$D1587&gt;0,'[1]Hoja de pedidos'!D1587,"")</f>
        <v>TXPCPF023B001</v>
      </c>
      <c r="C1586" s="144" t="str">
        <f>IF('[1]Hoja de pedidos'!$D1587&gt;0,'[1]Hoja de pedidos'!E1587,"")</f>
        <v xml:space="preserve">PEPSI-COLA VENEZUELA, C.A. </v>
      </c>
      <c r="D1586" s="144" t="str">
        <f>IF('[1]Hoja de pedidos'!$D1587&gt;0,'[1]Hoja de pedidos'!F1587,"")</f>
        <v>ETIQUETA IMPRESA PEPSI  FREE 1,5 L</v>
      </c>
      <c r="E1586" s="144" t="str">
        <f>IF('[1]Hoja de pedidos'!$D1587&gt;0,'[1]Hoja de pedidos'!G1587,"")</f>
        <v>CX</v>
      </c>
      <c r="F1586" s="144" t="str">
        <f>IF('[1]Hoja de pedidos'!$D1587&gt;0,'[1]Hoja de pedidos'!H1587,"")</f>
        <v>CORTE</v>
      </c>
    </row>
    <row r="1587" spans="1:6" x14ac:dyDescent="0.25">
      <c r="A1587" s="144" t="str">
        <f>IF('[1]Hoja de pedidos'!$D1588&gt;0,'[1]Hoja de pedidos'!C1588,"")</f>
        <v>01-3146</v>
      </c>
      <c r="B1587" s="144" t="str">
        <f>IF('[1]Hoja de pedidos'!$D1588&gt;0,'[1]Hoja de pedidos'!D1588,"")</f>
        <v>TMFVBC141A001</v>
      </c>
      <c r="C1587" s="144" t="str">
        <f>IF('[1]Hoja de pedidos'!$D1588&gt;0,'[1]Hoja de pedidos'!E1588,"")</f>
        <v>FABRICA VENEZOLANA DE DESCARTABLES C.A.</v>
      </c>
      <c r="D1587" s="144" t="str">
        <f>IF('[1]Hoja de pedidos'!$D1588&gt;0,'[1]Hoja de pedidos'!F1588,"")</f>
        <v>BOLSAS ESTERILIZABLE POLYPOUCH IMPRESO BATA CIRUJANO</v>
      </c>
      <c r="E1587" s="144" t="str">
        <f>IF('[1]Hoja de pedidos'!$D1588&gt;0,'[1]Hoja de pedidos'!G1588,"")</f>
        <v>MCL</v>
      </c>
      <c r="F1587" s="144" t="str">
        <f>IF('[1]Hoja de pedidos'!$D1588&gt;0,'[1]Hoja de pedidos'!H1588,"")</f>
        <v>LAMINACION</v>
      </c>
    </row>
    <row r="1588" spans="1:6" x14ac:dyDescent="0.25">
      <c r="A1588" s="144" t="str">
        <f>IF('[1]Hoja de pedidos'!$D1589&gt;0,'[1]Hoja de pedidos'!C1589,"")</f>
        <v>01-3129</v>
      </c>
      <c r="B1588" s="144" t="str">
        <f>IF('[1]Hoja de pedidos'!$D1589&gt;0,'[1]Hoja de pedidos'!D1589,"")</f>
        <v>TXPCPF023C001</v>
      </c>
      <c r="C1588" s="144" t="str">
        <f>IF('[1]Hoja de pedidos'!$D1589&gt;0,'[1]Hoja de pedidos'!E1589,"")</f>
        <v xml:space="preserve">PEPSI-COLA VENEZUELA, C.A. </v>
      </c>
      <c r="D1588" s="144" t="str">
        <f>IF('[1]Hoja de pedidos'!$D1589&gt;0,'[1]Hoja de pedidos'!F1589,"")</f>
        <v>ETIQUETA IMPRESA PEPSI  FREE 2 L</v>
      </c>
      <c r="E1588" s="144" t="str">
        <f>IF('[1]Hoja de pedidos'!$D1589&gt;0,'[1]Hoja de pedidos'!G1589,"")</f>
        <v>CX</v>
      </c>
      <c r="F1588" s="144" t="str">
        <f>IF('[1]Hoja de pedidos'!$D1589&gt;0,'[1]Hoja de pedidos'!H1589,"")</f>
        <v>CORTE</v>
      </c>
    </row>
    <row r="1589" spans="1:6" x14ac:dyDescent="0.25">
      <c r="A1589" s="144" t="str">
        <f>IF('[1]Hoja de pedidos'!$D1590&gt;0,'[1]Hoja de pedidos'!C1590,"")</f>
        <v>01-3099</v>
      </c>
      <c r="B1589" s="144" t="str">
        <f>IF('[1]Hoja de pedidos'!$D1590&gt;0,'[1]Hoja de pedidos'!D1590,"")</f>
        <v>TXPCPF023C001</v>
      </c>
      <c r="C1589" s="144" t="str">
        <f>IF('[1]Hoja de pedidos'!$D1590&gt;0,'[1]Hoja de pedidos'!E1590,"")</f>
        <v xml:space="preserve">PEPSI-COLA VENEZUELA, C.A. </v>
      </c>
      <c r="D1589" s="144" t="str">
        <f>IF('[1]Hoja de pedidos'!$D1590&gt;0,'[1]Hoja de pedidos'!F1590,"")</f>
        <v>ETIQUETA IMPRESA PEPSI  FREE 2 L</v>
      </c>
      <c r="E1589" s="144" t="str">
        <f>IF('[1]Hoja de pedidos'!$D1590&gt;0,'[1]Hoja de pedidos'!G1590,"")</f>
        <v>CX</v>
      </c>
      <c r="F1589" s="144" t="str">
        <f>IF('[1]Hoja de pedidos'!$D1590&gt;0,'[1]Hoja de pedidos'!H1590,"")</f>
        <v>CORTE</v>
      </c>
    </row>
    <row r="1590" spans="1:6" x14ac:dyDescent="0.25">
      <c r="A1590" s="144" t="str">
        <f>IF('[1]Hoja de pedidos'!$D1591&gt;0,'[1]Hoja de pedidos'!C1591,"")</f>
        <v>01-3097</v>
      </c>
      <c r="B1590" s="144" t="str">
        <f>IF('[1]Hoja de pedidos'!$D1591&gt;0,'[1]Hoja de pedidos'!D1591,"")</f>
        <v>TXPCEP023B001</v>
      </c>
      <c r="C1590" s="144" t="str">
        <f>IF('[1]Hoja de pedidos'!$D1591&gt;0,'[1]Hoja de pedidos'!E1591,"")</f>
        <v xml:space="preserve">PEPSI-COLA VENEZUELA, C.A. </v>
      </c>
      <c r="D1590" s="144" t="str">
        <f>IF('[1]Hoja de pedidos'!$D1591&gt;0,'[1]Hoja de pedidos'!F1591,"")</f>
        <v>ETIQUETA IMPRESA  PEPSI FREE 1 L</v>
      </c>
      <c r="E1590" s="144" t="str">
        <f>IF('[1]Hoja de pedidos'!$D1591&gt;0,'[1]Hoja de pedidos'!G1591,"")</f>
        <v>CX</v>
      </c>
      <c r="F1590" s="144" t="str">
        <f>IF('[1]Hoja de pedidos'!$D1591&gt;0,'[1]Hoja de pedidos'!H1591,"")</f>
        <v>CORTE</v>
      </c>
    </row>
    <row r="1591" spans="1:6" x14ac:dyDescent="0.25">
      <c r="A1591" s="144" t="str">
        <f>IF('[1]Hoja de pedidos'!$D1592&gt;0,'[1]Hoja de pedidos'!C1592,"")</f>
        <v>01-3127</v>
      </c>
      <c r="B1591" s="144" t="str">
        <f>IF('[1]Hoja de pedidos'!$D1592&gt;0,'[1]Hoja de pedidos'!D1592,"")</f>
        <v>TXPCEP023B001</v>
      </c>
      <c r="C1591" s="144" t="str">
        <f>IF('[1]Hoja de pedidos'!$D1592&gt;0,'[1]Hoja de pedidos'!E1592,"")</f>
        <v xml:space="preserve">PEPSI-COLA VENEZUELA, C.A. </v>
      </c>
      <c r="D1591" s="144" t="str">
        <f>IF('[1]Hoja de pedidos'!$D1592&gt;0,'[1]Hoja de pedidos'!F1592,"")</f>
        <v>ETIQUETA IMPRESA  PEPSI FREE 1 L</v>
      </c>
      <c r="E1591" s="144" t="str">
        <f>IF('[1]Hoja de pedidos'!$D1592&gt;0,'[1]Hoja de pedidos'!G1592,"")</f>
        <v>CX</v>
      </c>
      <c r="F1591" s="144" t="str">
        <f>IF('[1]Hoja de pedidos'!$D1592&gt;0,'[1]Hoja de pedidos'!H1592,"")</f>
        <v>CORTE</v>
      </c>
    </row>
    <row r="1592" spans="1:6" x14ac:dyDescent="0.25">
      <c r="A1592" s="144" t="str">
        <f>IF('[1]Hoja de pedidos'!$D1593&gt;0,'[1]Hoja de pedidos'!C1593,"")</f>
        <v>01-3098</v>
      </c>
      <c r="B1592" s="144" t="str">
        <f>IF('[1]Hoja de pedidos'!$D1593&gt;0,'[1]Hoja de pedidos'!D1593,"")</f>
        <v>TXPCSC023C001</v>
      </c>
      <c r="C1592" s="144" t="str">
        <f>IF('[1]Hoja de pedidos'!$D1593&gt;0,'[1]Hoja de pedidos'!E1593,"")</f>
        <v xml:space="preserve">PEPSI-COLA VENEZUELA, C.A. </v>
      </c>
      <c r="D1592" s="144" t="str">
        <f>IF('[1]Hoja de pedidos'!$D1593&gt;0,'[1]Hoja de pedidos'!F1593,"")</f>
        <v>ETIQUETA IMPRESA SEVEN UP CERO 1,5L</v>
      </c>
      <c r="E1592" s="144" t="str">
        <f>IF('[1]Hoja de pedidos'!$D1593&gt;0,'[1]Hoja de pedidos'!G1593,"")</f>
        <v>CX</v>
      </c>
      <c r="F1592" s="144" t="str">
        <f>IF('[1]Hoja de pedidos'!$D1593&gt;0,'[1]Hoja de pedidos'!H1593,"")</f>
        <v>CORTE</v>
      </c>
    </row>
    <row r="1593" spans="1:6" x14ac:dyDescent="0.25">
      <c r="A1593" s="144" t="str">
        <f>IF('[1]Hoja de pedidos'!$D1594&gt;0,'[1]Hoja de pedidos'!C1594,"")</f>
        <v>01-3128</v>
      </c>
      <c r="B1593" s="144" t="str">
        <f>IF('[1]Hoja de pedidos'!$D1594&gt;0,'[1]Hoja de pedidos'!D1594,"")</f>
        <v>TXPCSC023C001</v>
      </c>
      <c r="C1593" s="144" t="str">
        <f>IF('[1]Hoja de pedidos'!$D1594&gt;0,'[1]Hoja de pedidos'!E1594,"")</f>
        <v xml:space="preserve">PEPSI-COLA VENEZUELA, C.A. </v>
      </c>
      <c r="D1593" s="144" t="str">
        <f>IF('[1]Hoja de pedidos'!$D1594&gt;0,'[1]Hoja de pedidos'!F1594,"")</f>
        <v>ETIQUETA IMPRESA SEVEN UP CERO 1,5L</v>
      </c>
      <c r="E1593" s="144" t="str">
        <f>IF('[1]Hoja de pedidos'!$D1594&gt;0,'[1]Hoja de pedidos'!G1594,"")</f>
        <v>CX</v>
      </c>
      <c r="F1593" s="144" t="str">
        <f>IF('[1]Hoja de pedidos'!$D1594&gt;0,'[1]Hoja de pedidos'!H1594,"")</f>
        <v>CORTE</v>
      </c>
    </row>
    <row r="1594" spans="1:6" x14ac:dyDescent="0.25">
      <c r="A1594" s="144" t="str">
        <f>IF('[1]Hoja de pedidos'!$D1595&gt;0,'[1]Hoja de pedidos'!C1595,"")</f>
        <v>01-3157</v>
      </c>
      <c r="B1594" s="144" t="str">
        <f>IF('[1]Hoja de pedidos'!$D1595&gt;0,'[1]Hoja de pedidos'!D1595,"")</f>
        <v>TXPCEM028B002</v>
      </c>
      <c r="C1594" s="144" t="str">
        <f>IF('[1]Hoja de pedidos'!$D1595&gt;0,'[1]Hoja de pedidos'!E1595,"")</f>
        <v xml:space="preserve">PEPSI-COLA VENEZUELA, C.A. </v>
      </c>
      <c r="D1594" s="144" t="str">
        <f>IF('[1]Hoja de pedidos'!$D1595&gt;0,'[1]Hoja de pedidos'!F1595,"")</f>
        <v>ETIQUETA IMPRESA MINALBA 600cc</v>
      </c>
      <c r="E1594" s="144" t="str">
        <f>IF('[1]Hoja de pedidos'!$D1595&gt;0,'[1]Hoja de pedidos'!G1595,"")</f>
        <v>CX</v>
      </c>
      <c r="F1594" s="144" t="str">
        <f>IF('[1]Hoja de pedidos'!$D1595&gt;0,'[1]Hoja de pedidos'!H1595,"")</f>
        <v>CORTE</v>
      </c>
    </row>
    <row r="1595" spans="1:6" x14ac:dyDescent="0.25">
      <c r="A1595" s="144" t="str">
        <f>IF('[1]Hoja de pedidos'!$D1596&gt;0,'[1]Hoja de pedidos'!C1596,"")</f>
        <v>32-006324</v>
      </c>
      <c r="B1595" s="144" t="str">
        <f>IF('[1]Hoja de pedidos'!$D1596&gt;0,'[1]Hoja de pedidos'!D1596,"")</f>
        <v>TXHCTM030A001</v>
      </c>
      <c r="C1595" s="144" t="str">
        <f>IF('[1]Hoja de pedidos'!$D1596&gt;0,'[1]Hoja de pedidos'!E1596,"")</f>
        <v>HELADOS CALI, C.A.</v>
      </c>
      <c r="D1595" s="144" t="str">
        <f>IF('[1]Hoja de pedidos'!$D1596&gt;0,'[1]Hoja de pedidos'!F1596,"")</f>
        <v>ENVOLTORIO IMPRESO HELADOS TENTACION MANDARINA 70 CM3</v>
      </c>
      <c r="E1595" s="144" t="str">
        <f>IF('[1]Hoja de pedidos'!$D1596&gt;0,'[1]Hoja de pedidos'!G1596,"")</f>
        <v>CX</v>
      </c>
      <c r="F1595" s="144" t="str">
        <f>IF('[1]Hoja de pedidos'!$D1596&gt;0,'[1]Hoja de pedidos'!H1596,"")</f>
        <v>CORTE</v>
      </c>
    </row>
    <row r="1596" spans="1:6" x14ac:dyDescent="0.25">
      <c r="A1596" s="144" t="str">
        <f>IF('[1]Hoja de pedidos'!$D1597&gt;0,'[1]Hoja de pedidos'!C1597,"")</f>
        <v>32-006332</v>
      </c>
      <c r="B1596" s="144" t="str">
        <f>IF('[1]Hoja de pedidos'!$D1597&gt;0,'[1]Hoja de pedidos'!D1597,"")</f>
        <v>TXHCHM042A001</v>
      </c>
      <c r="C1596" s="144" t="str">
        <f>IF('[1]Hoja de pedidos'!$D1597&gt;0,'[1]Hoja de pedidos'!E1597,"")</f>
        <v>HELADOS CALI, C.A.</v>
      </c>
      <c r="D1596" s="144" t="str">
        <f>IF('[1]Hoja de pedidos'!$D1597&gt;0,'[1]Hoja de pedidos'!F1597,"")</f>
        <v>LAMINACION ENVOLTORIO IMPRESO HELADOS MAUSI 70cm3</v>
      </c>
      <c r="E1596" s="144" t="str">
        <f>IF('[1]Hoja de pedidos'!$D1597&gt;0,'[1]Hoja de pedidos'!G1597,"")</f>
        <v>CX</v>
      </c>
      <c r="F1596" s="144" t="str">
        <f>IF('[1]Hoja de pedidos'!$D1597&gt;0,'[1]Hoja de pedidos'!H1597,"")</f>
        <v>LAMINACION</v>
      </c>
    </row>
    <row r="1597" spans="1:6" x14ac:dyDescent="0.25">
      <c r="A1597" s="144" t="str">
        <f>IF('[1]Hoja de pedidos'!$D1598&gt;0,'[1]Hoja de pedidos'!C1598,"")</f>
        <v>01-3148</v>
      </c>
      <c r="B1597" s="144" t="str">
        <f>IF('[1]Hoja de pedidos'!$D1598&gt;0,'[1]Hoja de pedidos'!D1598,"")</f>
        <v>TMMLPN083A001</v>
      </c>
      <c r="C1597" s="144" t="str">
        <f>IF('[1]Hoja de pedidos'!$D1598&gt;0,'[1]Hoja de pedidos'!E1598,"")</f>
        <v>MONTALAR DE VENEZUELA, S.A.</v>
      </c>
      <c r="D1597" s="144" t="str">
        <f>IF('[1]Hoja de pedidos'!$D1598&gt;0,'[1]Hoja de pedidos'!F1598,"")</f>
        <v>LAMINACION IMPRESA PAPELON NATURAL 500g</v>
      </c>
      <c r="E1597" s="144" t="str">
        <f>IF('[1]Hoja de pedidos'!$D1598&gt;0,'[1]Hoja de pedidos'!G1598,"")</f>
        <v>MCL</v>
      </c>
      <c r="F1597" s="144" t="str">
        <f>IF('[1]Hoja de pedidos'!$D1598&gt;0,'[1]Hoja de pedidos'!H1598,"")</f>
        <v>LAMINACION</v>
      </c>
    </row>
    <row r="1598" spans="1:6" x14ac:dyDescent="0.25">
      <c r="A1598" s="144" t="str">
        <f>IF('[1]Hoja de pedidos'!$D1599&gt;0,'[1]Hoja de pedidos'!C1599,"")</f>
        <v>01-3137</v>
      </c>
      <c r="B1598" s="144" t="str">
        <f>IF('[1]Hoja de pedidos'!$D1599&gt;0,'[1]Hoja de pedidos'!D1599,"")</f>
        <v>TMCLAT089A001</v>
      </c>
      <c r="C1598" s="144" t="str">
        <f>IF('[1]Hoja de pedidos'!$D1599&gt;0,'[1]Hoja de pedidos'!E1599,"")</f>
        <v>CELOVEN, C.A.</v>
      </c>
      <c r="D1598" s="144" t="str">
        <f>IF('[1]Hoja de pedidos'!$D1599&gt;0,'[1]Hoja de pedidos'!F1599,"")</f>
        <v>LAMINACION IMPRESA DECOCEL SOLIDO AZUL P-300</v>
      </c>
      <c r="E1598" s="144" t="str">
        <f>IF('[1]Hoja de pedidos'!$D1599&gt;0,'[1]Hoja de pedidos'!G1599,"")</f>
        <v>MCL</v>
      </c>
      <c r="F1598" s="144" t="str">
        <f>IF('[1]Hoja de pedidos'!$D1599&gt;0,'[1]Hoja de pedidos'!H1599,"")</f>
        <v>LAMINACION</v>
      </c>
    </row>
    <row r="1599" spans="1:6" x14ac:dyDescent="0.25">
      <c r="A1599" s="144" t="str">
        <f>IF('[1]Hoja de pedidos'!$D1600&gt;0,'[1]Hoja de pedidos'!C1600,"")</f>
        <v>32-006313</v>
      </c>
      <c r="B1599" s="144" t="str">
        <f>IF('[1]Hoja de pedidos'!$D1600&gt;0,'[1]Hoja de pedidos'!D1600,"")</f>
        <v>TMARFL0380001</v>
      </c>
      <c r="C1599" s="144" t="str">
        <f>IF('[1]Hoja de pedidos'!$D1600&gt;0,'[1]Hoja de pedidos'!E1600,"")</f>
        <v>ALFONZO RIVAS &amp; CIA, C.A.</v>
      </c>
      <c r="D1599" s="144" t="str">
        <f>IF('[1]Hoja de pedidos'!$D1600&gt;0,'[1]Hoja de pedidos'!F1600,"")</f>
        <v>LAMINACIÓN  SIN IMPRESIÓN FLIPS 220 g</v>
      </c>
      <c r="E1599" s="144" t="str">
        <f>IF('[1]Hoja de pedidos'!$D1600&gt;0,'[1]Hoja de pedidos'!G1600,"")</f>
        <v>MCL</v>
      </c>
      <c r="F1599" s="144" t="str">
        <f>IF('[1]Hoja de pedidos'!$D1600&gt;0,'[1]Hoja de pedidos'!H1600,"")</f>
        <v>LAMINACION</v>
      </c>
    </row>
    <row r="1600" spans="1:6" x14ac:dyDescent="0.25">
      <c r="A1600" s="144" t="str">
        <f>IF('[1]Hoja de pedidos'!$D1601&gt;0,'[1]Hoja de pedidos'!C1601,"")</f>
        <v>32-006321</v>
      </c>
      <c r="B1600" s="144" t="str">
        <f>IF('[1]Hoja de pedidos'!$D1601&gt;0,'[1]Hoja de pedidos'!D1601,"")</f>
        <v>TMARFC040A001</v>
      </c>
      <c r="C1600" s="144" t="str">
        <f>IF('[1]Hoja de pedidos'!$D1601&gt;0,'[1]Hoja de pedidos'!E1601,"")</f>
        <v>ALFONZO RIVAS &amp; CIA, C.A.</v>
      </c>
      <c r="D1600" s="144" t="str">
        <f>IF('[1]Hoja de pedidos'!$D1601&gt;0,'[1]Hoja de pedidos'!F1601,"")</f>
        <v>LAMINACION IMPRESA FLIPS CHOCOLATE 120g</v>
      </c>
      <c r="E1600" s="144" t="str">
        <f>IF('[1]Hoja de pedidos'!$D1601&gt;0,'[1]Hoja de pedidos'!G1601,"")</f>
        <v>MCL</v>
      </c>
      <c r="F1600" s="144" t="str">
        <f>IF('[1]Hoja de pedidos'!$D1601&gt;0,'[1]Hoja de pedidos'!H1601,"")</f>
        <v>LAMINACION</v>
      </c>
    </row>
    <row r="1601" spans="1:6" x14ac:dyDescent="0.25">
      <c r="A1601" s="144" t="str">
        <f>IF('[1]Hoja de pedidos'!$D1602&gt;0,'[1]Hoja de pedidos'!C1602,"")</f>
        <v>01-3057</v>
      </c>
      <c r="B1601" s="144" t="str">
        <f>IF('[1]Hoja de pedidos'!$D1602&gt;0,'[1]Hoja de pedidos'!D1602,"")</f>
        <v>TMMLPC072A001</v>
      </c>
      <c r="C1601" s="144" t="str">
        <f>IF('[1]Hoja de pedidos'!$D1602&gt;0,'[1]Hoja de pedidos'!E1602,"")</f>
        <v>MONTALAR DE VENEZUELA, S.A.</v>
      </c>
      <c r="D1601" s="144" t="str">
        <f>IF('[1]Hoja de pedidos'!$D1602&gt;0,'[1]Hoja de pedidos'!F1602,"")</f>
        <v>LAMINACIÓN IMPRESA PUDIN CHOCOLATE 90g</v>
      </c>
      <c r="E1601" s="144" t="str">
        <f>IF('[1]Hoja de pedidos'!$D1602&gt;0,'[1]Hoja de pedidos'!G1602,"")</f>
        <v>MCL</v>
      </c>
      <c r="F1601" s="144" t="str">
        <f>IF('[1]Hoja de pedidos'!$D1602&gt;0,'[1]Hoja de pedidos'!H1602,"")</f>
        <v>LAMINACION</v>
      </c>
    </row>
    <row r="1602" spans="1:6" x14ac:dyDescent="0.25">
      <c r="A1602" s="144" t="str">
        <f>IF('[1]Hoja de pedidos'!$D1603&gt;0,'[1]Hoja de pedidos'!C1603,"")</f>
        <v>32-006320</v>
      </c>
      <c r="B1602" s="144" t="str">
        <f>IF('[1]Hoja de pedidos'!$D1603&gt;0,'[1]Hoja de pedidos'!D1603,"")</f>
        <v>TXNVMP083A001</v>
      </c>
      <c r="C1602" s="144" t="str">
        <f>IF('[1]Hoja de pedidos'!$D1603&gt;0,'[1]Hoja de pedidos'!E1603,"")</f>
        <v>NUCITA VENEZOLANA. NUCIVEN, C.A.</v>
      </c>
      <c r="D1602" s="144" t="str">
        <f>IF('[1]Hoja de pedidos'!$D1603&gt;0,'[1]Hoja de pedidos'!F1603,"")</f>
        <v>LAMINACION IMPRESA MEZCLA PANCAKES 500g</v>
      </c>
      <c r="E1602" s="144" t="str">
        <f>IF('[1]Hoja de pedidos'!$D1603&gt;0,'[1]Hoja de pedidos'!G1603,"")</f>
        <v>CX</v>
      </c>
      <c r="F1602" s="144" t="str">
        <f>IF('[1]Hoja de pedidos'!$D1603&gt;0,'[1]Hoja de pedidos'!H1603,"")</f>
        <v>LAMINACION</v>
      </c>
    </row>
    <row r="1603" spans="1:6" x14ac:dyDescent="0.25">
      <c r="A1603" s="144" t="str">
        <f>IF('[1]Hoja de pedidos'!$D1604&gt;0,'[1]Hoja de pedidos'!C1604,"")</f>
        <v>01-3152</v>
      </c>
      <c r="B1603" s="144" t="str">
        <f>IF('[1]Hoja de pedidos'!$D1604&gt;0,'[1]Hoja de pedidos'!D1604,"")</f>
        <v>TXMNAL048B001</v>
      </c>
      <c r="C1603" s="144" t="str">
        <f>IF('[1]Hoja de pedidos'!$D1604&gt;0,'[1]Hoja de pedidos'!E1604,"")</f>
        <v>MOLINOS NACIONALES C.A (MONACA)</v>
      </c>
      <c r="D1603" s="144" t="str">
        <f>IF('[1]Hoja de pedidos'!$D1604&gt;0,'[1]Hoja de pedidos'!F1604,"")</f>
        <v>LAMINACION IMPRESA AVENA LASSIE 800 g</v>
      </c>
      <c r="E1603" s="144" t="str">
        <f>IF('[1]Hoja de pedidos'!$D1604&gt;0,'[1]Hoja de pedidos'!G1604,"")</f>
        <v>CX</v>
      </c>
      <c r="F1603" s="144" t="str">
        <f>IF('[1]Hoja de pedidos'!$D1604&gt;0,'[1]Hoja de pedidos'!H1604,"")</f>
        <v>LAMINACION</v>
      </c>
    </row>
    <row r="1604" spans="1:6" x14ac:dyDescent="0.25">
      <c r="A1604" s="144" t="str">
        <f>IF('[1]Hoja de pedidos'!$D1605&gt;0,'[1]Hoja de pedidos'!C1605,"")</f>
        <v>01-3150</v>
      </c>
      <c r="B1604" s="144" t="str">
        <f>IF('[1]Hoja de pedidos'!$D1605&gt;0,'[1]Hoja de pedidos'!D1605,"")</f>
        <v>TMMLPH072A001</v>
      </c>
      <c r="C1604" s="144" t="str">
        <f>IF('[1]Hoja de pedidos'!$D1605&gt;0,'[1]Hoja de pedidos'!E1605,"")</f>
        <v>MONTALAR DE VENEZUELA, S.A.</v>
      </c>
      <c r="D1604" s="144" t="str">
        <f>IF('[1]Hoja de pedidos'!$D1605&gt;0,'[1]Hoja de pedidos'!F1605,"")</f>
        <v>LAMINACIÓN IMPRESA PAPELÓN LIMÓN HIERBABUENA 115g</v>
      </c>
      <c r="E1604" s="144" t="str">
        <f>IF('[1]Hoja de pedidos'!$D1605&gt;0,'[1]Hoja de pedidos'!G1605,"")</f>
        <v>MCL</v>
      </c>
      <c r="F1604" s="144" t="str">
        <f>IF('[1]Hoja de pedidos'!$D1605&gt;0,'[1]Hoja de pedidos'!H1605,"")</f>
        <v>LAMINACION</v>
      </c>
    </row>
    <row r="1605" spans="1:6" x14ac:dyDescent="0.25">
      <c r="A1605" s="144" t="str">
        <f>IF('[1]Hoja de pedidos'!$D1606&gt;0,'[1]Hoja de pedidos'!C1606,"")</f>
        <v>01-3151</v>
      </c>
      <c r="B1605" s="144" t="str">
        <f>IF('[1]Hoja de pedidos'!$D1606&gt;0,'[1]Hoja de pedidos'!D1606,"")</f>
        <v>TMMLPJ072A001</v>
      </c>
      <c r="C1605" s="144" t="str">
        <f>IF('[1]Hoja de pedidos'!$D1606&gt;0,'[1]Hoja de pedidos'!E1606,"")</f>
        <v>MONTALAR DE VENEZUELA, S.A.</v>
      </c>
      <c r="D1605" s="144" t="str">
        <f>IF('[1]Hoja de pedidos'!$D1606&gt;0,'[1]Hoja de pedidos'!F1606,"")</f>
        <v>LAMINACIÓN IMPRESA PAPELÓN LIMÓN JENGIBRE 115g</v>
      </c>
      <c r="E1605" s="144" t="str">
        <f>IF('[1]Hoja de pedidos'!$D1606&gt;0,'[1]Hoja de pedidos'!G1606,"")</f>
        <v>MCL</v>
      </c>
      <c r="F1605" s="144" t="str">
        <f>IF('[1]Hoja de pedidos'!$D1606&gt;0,'[1]Hoja de pedidos'!H1606,"")</f>
        <v>LAMINACION</v>
      </c>
    </row>
    <row r="1606" spans="1:6" x14ac:dyDescent="0.25">
      <c r="A1606" s="144" t="str">
        <f>IF('[1]Hoja de pedidos'!$D1607&gt;0,'[1]Hoja de pedidos'!C1607,"")</f>
        <v>32-006312</v>
      </c>
      <c r="B1606" s="144" t="str">
        <f>IF('[1]Hoja de pedidos'!$D1607&gt;0,'[1]Hoja de pedidos'!D1607,"")</f>
        <v>TMARMZ044B001</v>
      </c>
      <c r="C1606" s="144" t="str">
        <f>IF('[1]Hoja de pedidos'!$D1607&gt;0,'[1]Hoja de pedidos'!E1607,"")</f>
        <v>ALFONZO RIVAS &amp; CIA, C.A.</v>
      </c>
      <c r="D1606" s="144" t="str">
        <f>IF('[1]Hoja de pedidos'!$D1607&gt;0,'[1]Hoja de pedidos'!F1607,"")</f>
        <v>LAMINACION IMPRESA MAIZINA 400g</v>
      </c>
      <c r="E1606" s="144" t="str">
        <f>IF('[1]Hoja de pedidos'!$D1607&gt;0,'[1]Hoja de pedidos'!G1607,"")</f>
        <v>MCL</v>
      </c>
      <c r="F1606" s="144" t="str">
        <f>IF('[1]Hoja de pedidos'!$D1607&gt;0,'[1]Hoja de pedidos'!H1607,"")</f>
        <v>LAMINACION</v>
      </c>
    </row>
    <row r="1607" spans="1:6" x14ac:dyDescent="0.25">
      <c r="A1607" s="144" t="str">
        <f>IF('[1]Hoja de pedidos'!$D1608&gt;0,'[1]Hoja de pedidos'!C1608,"")</f>
        <v>32-006314</v>
      </c>
      <c r="B1607" s="144" t="str">
        <f>IF('[1]Hoja de pedidos'!$D1608&gt;0,'[1]Hoja de pedidos'!D1608,"")</f>
        <v>TMARMZ044A001</v>
      </c>
      <c r="C1607" s="144" t="str">
        <f>IF('[1]Hoja de pedidos'!$D1608&gt;0,'[1]Hoja de pedidos'!E1608,"")</f>
        <v>ALFONZO RIVAS &amp; CIA, C.A.</v>
      </c>
      <c r="D1607" s="144" t="str">
        <f>IF('[1]Hoja de pedidos'!$D1608&gt;0,'[1]Hoja de pedidos'!F1608,"")</f>
        <v>LAMINACION IMPRESA MAIZINA 90 g</v>
      </c>
      <c r="E1607" s="144" t="str">
        <f>IF('[1]Hoja de pedidos'!$D1608&gt;0,'[1]Hoja de pedidos'!G1608,"")</f>
        <v>MCL</v>
      </c>
      <c r="F1607" s="144" t="str">
        <f>IF('[1]Hoja de pedidos'!$D1608&gt;0,'[1]Hoja de pedidos'!H1608,"")</f>
        <v>LAMINACION</v>
      </c>
    </row>
    <row r="1608" spans="1:6" x14ac:dyDescent="0.25">
      <c r="A1608" s="144" t="str">
        <f>IF('[1]Hoja de pedidos'!$D1609&gt;0,'[1]Hoja de pedidos'!C1609,"")</f>
        <v>01-3101</v>
      </c>
      <c r="B1608" s="144" t="str">
        <f>IF('[1]Hoja de pedidos'!$D1609&gt;0,'[1]Hoja de pedidos'!D1609,"")</f>
        <v>TXPARQ031A001</v>
      </c>
      <c r="C1608" s="144" t="str">
        <f>IF('[1]Hoja de pedidos'!$D1609&gt;0,'[1]Hoja de pedidos'!E1609,"")</f>
        <v>PEPSICO ALIMENTOS, S.C.A.</v>
      </c>
      <c r="D1608" s="144" t="str">
        <f>IF('[1]Hoja de pedidos'!$D1609&gt;0,'[1]Hoja de pedidos'!F1609,"")</f>
        <v>LAMINACIÓN IMPRESA ROSQUIS 32g</v>
      </c>
      <c r="E1608" s="144" t="str">
        <f>IF('[1]Hoja de pedidos'!$D1609&gt;0,'[1]Hoja de pedidos'!G1609,"")</f>
        <v>CX</v>
      </c>
      <c r="F1608" s="144" t="str">
        <f>IF('[1]Hoja de pedidos'!$D1609&gt;0,'[1]Hoja de pedidos'!H1609,"")</f>
        <v>LAMINACION</v>
      </c>
    </row>
    <row r="1609" spans="1:6" x14ac:dyDescent="0.25">
      <c r="A1609" s="144" t="str">
        <f>IF('[1]Hoja de pedidos'!$D1610&gt;0,'[1]Hoja de pedidos'!C1610,"")</f>
        <v>21-0322</v>
      </c>
      <c r="B1609" s="144" t="str">
        <f>IF('[1]Hoja de pedidos'!$D1610&gt;0,'[1]Hoja de pedidos'!D1610,"")</f>
        <v>TXNVCN096A001</v>
      </c>
      <c r="C1609" s="144" t="str">
        <f>IF('[1]Hoja de pedidos'!$D1610&gt;0,'[1]Hoja de pedidos'!E1610,"")</f>
        <v>NESTLE VENEZUELA, S.A.</v>
      </c>
      <c r="D1609" s="144" t="str">
        <f>IF('[1]Hoja de pedidos'!$D1610&gt;0,'[1]Hoja de pedidos'!F1610,"")</f>
        <v>LAMINACION IMPRESA CANPROLAC FORTICRECE 800g</v>
      </c>
      <c r="E1609" s="144" t="str">
        <f>IF('[1]Hoja de pedidos'!$D1610&gt;0,'[1]Hoja de pedidos'!G1610,"")</f>
        <v>MCL</v>
      </c>
      <c r="F1609" s="144" t="str">
        <f>IF('[1]Hoja de pedidos'!$D1610&gt;0,'[1]Hoja de pedidos'!H1610,"")</f>
        <v>LAMINACION</v>
      </c>
    </row>
    <row r="1610" spans="1:6" x14ac:dyDescent="0.25">
      <c r="A1610" s="144" t="str">
        <f>IF('[1]Hoja de pedidos'!$D1611&gt;0,'[1]Hoja de pedidos'!C1611,"")</f>
        <v>01-3100</v>
      </c>
      <c r="B1610" s="144" t="str">
        <f>IF('[1]Hoja de pedidos'!$D1611&gt;0,'[1]Hoja de pedidos'!D1611,"")</f>
        <v xml:space="preserve">TXCPEM023A001  </v>
      </c>
      <c r="C1610" s="144" t="str">
        <f>IF('[1]Hoja de pedidos'!$D1611&gt;0,'[1]Hoja de pedidos'!E1611,"")</f>
        <v>CERVECERIA POLAR,C.A.</v>
      </c>
      <c r="D1610" s="144" t="str">
        <f>IF('[1]Hoja de pedidos'!$D1611&gt;0,'[1]Hoja de pedidos'!F1611,"")</f>
        <v>ETIQUETA IMPRESA MALTIN POLAR 1,5 L</v>
      </c>
      <c r="E1610" s="144" t="str">
        <f>IF('[1]Hoja de pedidos'!$D1611&gt;0,'[1]Hoja de pedidos'!G1611,"")</f>
        <v>CX</v>
      </c>
      <c r="F1610" s="144" t="str">
        <f>IF('[1]Hoja de pedidos'!$D1611&gt;0,'[1]Hoja de pedidos'!H1611,"")</f>
        <v>CORTE</v>
      </c>
    </row>
    <row r="1611" spans="1:6" x14ac:dyDescent="0.25">
      <c r="A1611" s="144" t="str">
        <f>IF('[1]Hoja de pedidos'!$D1612&gt;0,'[1]Hoja de pedidos'!C1612,"")</f>
        <v>01-3154</v>
      </c>
      <c r="B1611" s="144" t="str">
        <f>IF('[1]Hoja de pedidos'!$D1612&gt;0,'[1]Hoja de pedidos'!D1612,"")</f>
        <v>TMISPM1500001</v>
      </c>
      <c r="C1611" s="144" t="str">
        <f>IF('[1]Hoja de pedidos'!$D1612&gt;0,'[1]Hoja de pedidos'!E1612,"")</f>
        <v>INVERSIONES SELVA,C.A.</v>
      </c>
      <c r="D1611" s="144" t="str">
        <f>IF('[1]Hoja de pedidos'!$D1612&gt;0,'[1]Hoja de pedidos'!F1612,"")</f>
        <v>POLYPOUCH SIN IMPRESIÓN</v>
      </c>
      <c r="E1611" s="144" t="str">
        <f>IF('[1]Hoja de pedidos'!$D1612&gt;0,'[1]Hoja de pedidos'!G1612,"")</f>
        <v>MCL</v>
      </c>
      <c r="F1611" s="144" t="str">
        <f>IF('[1]Hoja de pedidos'!$D1612&gt;0,'[1]Hoja de pedidos'!H1612,"")</f>
        <v>LAMINACION</v>
      </c>
    </row>
    <row r="1612" spans="1:6" x14ac:dyDescent="0.25">
      <c r="A1612" s="144" t="str">
        <f>IF('[1]Hoja de pedidos'!$D1613&gt;0,'[1]Hoja de pedidos'!C1613,"")</f>
        <v>01-3153</v>
      </c>
      <c r="B1612" s="144" t="str">
        <f>IF('[1]Hoja de pedidos'!$D1613&gt;0,'[1]Hoja de pedidos'!D1613,"")</f>
        <v>TMISPM1500002</v>
      </c>
      <c r="C1612" s="144" t="str">
        <f>IF('[1]Hoja de pedidos'!$D1613&gt;0,'[1]Hoja de pedidos'!E1613,"")</f>
        <v>INVERSIONES SELVA,C.A.</v>
      </c>
      <c r="D1612" s="144" t="str">
        <f>IF('[1]Hoja de pedidos'!$D1613&gt;0,'[1]Hoja de pedidos'!F1613,"")</f>
        <v>POLYPOUCH SIN IMPRESIÓN</v>
      </c>
      <c r="E1612" s="144" t="str">
        <f>IF('[1]Hoja de pedidos'!$D1613&gt;0,'[1]Hoja de pedidos'!G1613,"")</f>
        <v>MCL</v>
      </c>
      <c r="F1612" s="144" t="str">
        <f>IF('[1]Hoja de pedidos'!$D1613&gt;0,'[1]Hoja de pedidos'!H1613,"")</f>
        <v>LAMINACION</v>
      </c>
    </row>
    <row r="1613" spans="1:6" x14ac:dyDescent="0.25">
      <c r="A1613" s="144" t="str">
        <f>IF('[1]Hoja de pedidos'!$D1614&gt;0,'[1]Hoja de pedidos'!C1614,"")</f>
        <v>01-2974</v>
      </c>
      <c r="B1613" s="144" t="str">
        <f>IF('[1]Hoja de pedidos'!$D1614&gt;0,'[1]Hoja de pedidos'!D1614,"")</f>
        <v>TMCLPD073A001</v>
      </c>
      <c r="C1613" s="144" t="str">
        <f>IF('[1]Hoja de pedidos'!$D1614&gt;0,'[1]Hoja de pedidos'!E1614,"")</f>
        <v>CELOVEN, C.A.</v>
      </c>
      <c r="D1613" s="144" t="str">
        <f>IF('[1]Hoja de pedidos'!$D1614&gt;0,'[1]Hoja de pedidos'!F1614,"")</f>
        <v>POLYPOUCH SILICONADO DECOCEL 73 g</v>
      </c>
      <c r="E1613" s="144" t="str">
        <f>IF('[1]Hoja de pedidos'!$D1614&gt;0,'[1]Hoja de pedidos'!G1614,"")</f>
        <v>MCL</v>
      </c>
      <c r="F1613" s="144" t="str">
        <f>IF('[1]Hoja de pedidos'!$D1614&gt;0,'[1]Hoja de pedidos'!H1614,"")</f>
        <v>LAMINACION</v>
      </c>
    </row>
    <row r="1614" spans="1:6" x14ac:dyDescent="0.25">
      <c r="A1614" s="144" t="str">
        <f>IF('[1]Hoja de pedidos'!$D1615&gt;0,'[1]Hoja de pedidos'!C1615,"")</f>
        <v>01-3168</v>
      </c>
      <c r="B1614" s="144" t="str">
        <f>IF('[1]Hoja de pedidos'!$D1615&gt;0,'[1]Hoja de pedidos'!D1615,"")</f>
        <v>TXPCEM028D001</v>
      </c>
      <c r="C1614" s="144" t="str">
        <f>IF('[1]Hoja de pedidos'!$D1615&gt;0,'[1]Hoja de pedidos'!E1615,"")</f>
        <v xml:space="preserve">PEPSI-COLA VENEZUELA, C.A. </v>
      </c>
      <c r="D1614" s="144" t="str">
        <f>IF('[1]Hoja de pedidos'!$D1615&gt;0,'[1]Hoja de pedidos'!F1615,"")</f>
        <v>ETIQUETA IMPRESA MINALBA 5 L</v>
      </c>
      <c r="E1614" s="144" t="str">
        <f>IF('[1]Hoja de pedidos'!$D1615&gt;0,'[1]Hoja de pedidos'!G1615,"")</f>
        <v>CX</v>
      </c>
      <c r="F1614" s="144" t="str">
        <f>IF('[1]Hoja de pedidos'!$D1615&gt;0,'[1]Hoja de pedidos'!H1615,"")</f>
        <v>CORTE</v>
      </c>
    </row>
    <row r="1615" spans="1:6" x14ac:dyDescent="0.25">
      <c r="A1615" s="144" t="str">
        <f>IF('[1]Hoja de pedidos'!$D1616&gt;0,'[1]Hoja de pedidos'!C1616,"")</f>
        <v>01-3166</v>
      </c>
      <c r="B1615" s="144" t="str">
        <f>IF('[1]Hoja de pedidos'!$D1616&gt;0,'[1]Hoja de pedidos'!D1616,"")</f>
        <v>TXPCEM028A001</v>
      </c>
      <c r="C1615" s="144" t="str">
        <f>IF('[1]Hoja de pedidos'!$D1616&gt;0,'[1]Hoja de pedidos'!E1616,"")</f>
        <v xml:space="preserve">PEPSI-COLA VENEZUELA, C.A. </v>
      </c>
      <c r="D1615" s="144" t="str">
        <f>IF('[1]Hoja de pedidos'!$D1616&gt;0,'[1]Hoja de pedidos'!F1616,"")</f>
        <v>ETIQUETA IMPRESA MINALBA 355cc</v>
      </c>
      <c r="E1615" s="144" t="str">
        <f>IF('[1]Hoja de pedidos'!$D1616&gt;0,'[1]Hoja de pedidos'!G1616,"")</f>
        <v>CX</v>
      </c>
      <c r="F1615" s="144" t="str">
        <f>IF('[1]Hoja de pedidos'!$D1616&gt;0,'[1]Hoja de pedidos'!H1616,"")</f>
        <v>CORTE</v>
      </c>
    </row>
    <row r="1616" spans="1:6" x14ac:dyDescent="0.25">
      <c r="A1616" s="144" t="str">
        <f>IF('[1]Hoja de pedidos'!$D1617&gt;0,'[1]Hoja de pedidos'!C1617,"")</f>
        <v>32-006315</v>
      </c>
      <c r="B1616" s="144" t="str">
        <f>IF('[1]Hoja de pedidos'!$D1617&gt;0,'[1]Hoja de pedidos'!D1617,"")</f>
        <v>TXABCA041B001</v>
      </c>
      <c r="C1616" s="144" t="str">
        <f>IF('[1]Hoja de pedidos'!$D1617&gt;0,'[1]Hoja de pedidos'!E1617,"")</f>
        <v>ALIMENTOS BOTALON, C.A.</v>
      </c>
      <c r="D1616" s="144" t="str">
        <f>IF('[1]Hoja de pedidos'!$D1617&gt;0,'[1]Hoja de pedidos'!F1617,"")</f>
        <v>LAMINACION IMPRESA CAFÉ ARAUCA 50g</v>
      </c>
      <c r="E1616" s="144" t="str">
        <f>IF('[1]Hoja de pedidos'!$D1617&gt;0,'[1]Hoja de pedidos'!G1617,"")</f>
        <v>CX</v>
      </c>
      <c r="F1616" s="144" t="str">
        <f>IF('[1]Hoja de pedidos'!$D1617&gt;0,'[1]Hoja de pedidos'!H1617,"")</f>
        <v>LAMINACION</v>
      </c>
    </row>
    <row r="1617" spans="1:6" x14ac:dyDescent="0.25">
      <c r="A1617" s="144" t="str">
        <f>IF('[1]Hoja de pedidos'!$D1618&gt;0,'[1]Hoja de pedidos'!C1618,"")</f>
        <v>01-3158</v>
      </c>
      <c r="B1617" s="144" t="str">
        <f>IF('[1]Hoja de pedidos'!$D1618&gt;0,'[1]Hoja de pedidos'!D1618,"")</f>
        <v>TMSVRM0960001</v>
      </c>
      <c r="C1617" s="144" t="str">
        <f>IF('[1]Hoja de pedidos'!$D1618&gt;0,'[1]Hoja de pedidos'!E1618,"")</f>
        <v>SONOCO VENEZOLANA, C.A.</v>
      </c>
      <c r="D1617" s="144" t="str">
        <f>IF('[1]Hoja de pedidos'!$D1618&gt;0,'[1]Hoja de pedidos'!F1618,"")</f>
        <v>LAMINACION MEMBRANA RM 952 S/I</v>
      </c>
      <c r="E1617" s="144" t="str">
        <f>IF('[1]Hoja de pedidos'!$D1618&gt;0,'[1]Hoja de pedidos'!G1618,"")</f>
        <v>MCL</v>
      </c>
      <c r="F1617" s="144" t="str">
        <f>IF('[1]Hoja de pedidos'!$D1618&gt;0,'[1]Hoja de pedidos'!H1618,"")</f>
        <v>LAMINACION</v>
      </c>
    </row>
    <row r="1618" spans="1:6" x14ac:dyDescent="0.25">
      <c r="A1618" s="144" t="str">
        <f>IF('[1]Hoja de pedidos'!$D1619&gt;0,'[1]Hoja de pedidos'!C1619,"")</f>
        <v>01-3159</v>
      </c>
      <c r="B1618" s="144" t="str">
        <f>IF('[1]Hoja de pedidos'!$D1619&gt;0,'[1]Hoja de pedidos'!D1619,"")</f>
        <v xml:space="preserve">TMSVRM0960010   </v>
      </c>
      <c r="C1618" s="144" t="str">
        <f>IF('[1]Hoja de pedidos'!$D1619&gt;0,'[1]Hoja de pedidos'!E1619,"")</f>
        <v>SONOCO VENEZOLANA, C.A.</v>
      </c>
      <c r="D1618" s="144" t="str">
        <f>IF('[1]Hoja de pedidos'!$D1619&gt;0,'[1]Hoja de pedidos'!F1619,"")</f>
        <v>LAMINACION MEMBRANA RM 952 SIN IMPRESIÓN</v>
      </c>
      <c r="E1618" s="144" t="str">
        <f>IF('[1]Hoja de pedidos'!$D1619&gt;0,'[1]Hoja de pedidos'!G1619,"")</f>
        <v>MCL</v>
      </c>
      <c r="F1618" s="144" t="str">
        <f>IF('[1]Hoja de pedidos'!$D1619&gt;0,'[1]Hoja de pedidos'!H1619,"")</f>
        <v>LAMINACION</v>
      </c>
    </row>
    <row r="1619" spans="1:6" x14ac:dyDescent="0.25">
      <c r="A1619" s="144" t="str">
        <f>IF('[1]Hoja de pedidos'!$D1620&gt;0,'[1]Hoja de pedidos'!C1620,"")</f>
        <v>01-3160</v>
      </c>
      <c r="B1619" s="144" t="str">
        <f>IF('[1]Hoja de pedidos'!$D1620&gt;0,'[1]Hoja de pedidos'!D1620,"")</f>
        <v>TMSVRM0890001</v>
      </c>
      <c r="C1619" s="144" t="str">
        <f>IF('[1]Hoja de pedidos'!$D1620&gt;0,'[1]Hoja de pedidos'!E1620,"")</f>
        <v>SONOCO VENEZOLANA, C.A.</v>
      </c>
      <c r="D1619" s="144" t="str">
        <f>IF('[1]Hoja de pedidos'!$D1620&gt;0,'[1]Hoja de pedidos'!F1620,"")</f>
        <v>LAMINACION LINER RM-511 SIN IMPRESIÓN 175 mm</v>
      </c>
      <c r="E1619" s="144" t="str">
        <f>IF('[1]Hoja de pedidos'!$D1620&gt;0,'[1]Hoja de pedidos'!G1620,"")</f>
        <v>MCL</v>
      </c>
      <c r="F1619" s="144" t="str">
        <f>IF('[1]Hoja de pedidos'!$D1620&gt;0,'[1]Hoja de pedidos'!H1620,"")</f>
        <v>LAMINACION</v>
      </c>
    </row>
    <row r="1620" spans="1:6" x14ac:dyDescent="0.25">
      <c r="A1620" s="144" t="str">
        <f>IF('[1]Hoja de pedidos'!$D1621&gt;0,'[1]Hoja de pedidos'!C1621,"")</f>
        <v>01-3170</v>
      </c>
      <c r="B1620" s="144" t="str">
        <f>IF('[1]Hoja de pedidos'!$D1621&gt;0,'[1]Hoja de pedidos'!D1621,"")</f>
        <v>TMAPAL1190010</v>
      </c>
      <c r="C1620" s="144" t="str">
        <f>IF('[1]Hoja de pedidos'!$D1621&gt;0,'[1]Hoja de pedidos'!E1621,"")</f>
        <v>ALIMENTOS POLAR COMERCIAL, C.A.</v>
      </c>
      <c r="D1620" s="144" t="str">
        <f>IF('[1]Hoja de pedidos'!$D1621&gt;0,'[1]Hoja de pedidos'!F1621,"")</f>
        <v>ALUMINIO LAMINADO SIN IMPRESIÓN</v>
      </c>
      <c r="E1620" s="144" t="str">
        <f>IF('[1]Hoja de pedidos'!$D1621&gt;0,'[1]Hoja de pedidos'!G1621,"")</f>
        <v>MCL</v>
      </c>
      <c r="F1620" s="144" t="str">
        <f>IF('[1]Hoja de pedidos'!$D1621&gt;0,'[1]Hoja de pedidos'!H1621,"")</f>
        <v>LAMINACION</v>
      </c>
    </row>
    <row r="1621" spans="1:6" x14ac:dyDescent="0.25">
      <c r="A1621" s="144" t="str">
        <f>IF('[1]Hoja de pedidos'!$D1622&gt;0,'[1]Hoja de pedidos'!C1622,"")</f>
        <v>01-3089</v>
      </c>
      <c r="B1621" s="144" t="str">
        <f>IF('[1]Hoja de pedidos'!$D1622&gt;0,'[1]Hoja de pedidos'!D1622,"")</f>
        <v>TMGCOY029A001</v>
      </c>
      <c r="C1621" s="144" t="str">
        <f>IF('[1]Hoja de pedidos'!$D1622&gt;0,'[1]Hoja de pedidos'!E1622,"")</f>
        <v>GENIA CARE, C.A.</v>
      </c>
      <c r="D1621" s="144" t="str">
        <f>IF('[1]Hoja de pedidos'!$D1622&gt;0,'[1]Hoja de pedidos'!F1622,"")</f>
        <v>ENVOLTORIOS IMPRESO ORTOBAN VENDAS YESO</v>
      </c>
      <c r="E1621" s="144" t="str">
        <f>IF('[1]Hoja de pedidos'!$D1622&gt;0,'[1]Hoja de pedidos'!G1622,"")</f>
        <v>MCL</v>
      </c>
      <c r="F1621" s="144" t="str">
        <f>IF('[1]Hoja de pedidos'!$D1622&gt;0,'[1]Hoja de pedidos'!H1622,"")</f>
        <v>CORTE</v>
      </c>
    </row>
    <row r="1622" spans="1:6" x14ac:dyDescent="0.25">
      <c r="A1622" s="144" t="str">
        <f>IF('[1]Hoja de pedidos'!$D1623&gt;0,'[1]Hoja de pedidos'!C1623,"")</f>
        <v>01-3176</v>
      </c>
      <c r="B1622" s="144" t="str">
        <f>IF('[1]Hoja de pedidos'!$D1623&gt;0,'[1]Hoja de pedidos'!D1623,"")</f>
        <v>TMEIGP207A001</v>
      </c>
      <c r="C1622" s="144" t="str">
        <f>IF('[1]Hoja de pedidos'!$D1623&gt;0,'[1]Hoja de pedidos'!E1623,"")</f>
        <v>ENVASES INDUSTRIALES DEL CENTRO C.A.</v>
      </c>
      <c r="D1622" s="144" t="str">
        <f>IF('[1]Hoja de pedidos'!$D1623&gt;0,'[1]Hoja de pedidos'!F1623,"")</f>
        <v>LINNER MTP  IMPRESO GARANTIA DE PUREZA</v>
      </c>
      <c r="E1622" s="144" t="str">
        <f>IF('[1]Hoja de pedidos'!$D1623&gt;0,'[1]Hoja de pedidos'!G1623,"")</f>
        <v>MCL</v>
      </c>
      <c r="F1622" s="144" t="str">
        <f>IF('[1]Hoja de pedidos'!$D1623&gt;0,'[1]Hoja de pedidos'!H1623,"")</f>
        <v>CORTE</v>
      </c>
    </row>
    <row r="1623" spans="1:6" x14ac:dyDescent="0.25">
      <c r="A1623" s="144" t="str">
        <f>IF('[1]Hoja de pedidos'!$D1624&gt;0,'[1]Hoja de pedidos'!C1624,"")</f>
        <v>01-3089</v>
      </c>
      <c r="B1623" s="144" t="str">
        <f>IF('[1]Hoja de pedidos'!$D1624&gt;0,'[1]Hoja de pedidos'!D1624,"")</f>
        <v>TMGCOY029A001</v>
      </c>
      <c r="C1623" s="144" t="str">
        <f>IF('[1]Hoja de pedidos'!$D1624&gt;0,'[1]Hoja de pedidos'!E1624,"")</f>
        <v>GENIA CARE, C.A.</v>
      </c>
      <c r="D1623" s="144" t="str">
        <f>IF('[1]Hoja de pedidos'!$D1624&gt;0,'[1]Hoja de pedidos'!F1624,"")</f>
        <v>ENVOLTORIOS IMPRESO ORTOBAN VENDAS YESO</v>
      </c>
      <c r="E1623" s="144" t="str">
        <f>IF('[1]Hoja de pedidos'!$D1624&gt;0,'[1]Hoja de pedidos'!G1624,"")</f>
        <v>MCL</v>
      </c>
      <c r="F1623" s="144" t="str">
        <f>IF('[1]Hoja de pedidos'!$D1624&gt;0,'[1]Hoja de pedidos'!H1624,"")</f>
        <v>CORTE</v>
      </c>
    </row>
    <row r="1624" spans="1:6" x14ac:dyDescent="0.25">
      <c r="A1624" s="144" t="str">
        <f>IF('[1]Hoja de pedidos'!$D1625&gt;0,'[1]Hoja de pedidos'!C1625,"")</f>
        <v>01-3167</v>
      </c>
      <c r="B1624" s="144" t="str">
        <f>IF('[1]Hoja de pedidos'!$D1625&gt;0,'[1]Hoja de pedidos'!D1625,"")</f>
        <v>TXPCEM028C002</v>
      </c>
      <c r="C1624" s="144" t="str">
        <f>IF('[1]Hoja de pedidos'!$D1625&gt;0,'[1]Hoja de pedidos'!E1625,"")</f>
        <v xml:space="preserve">PEPSI-COLA VENEZUELA, C.A. </v>
      </c>
      <c r="D1624" s="144" t="str">
        <f>IF('[1]Hoja de pedidos'!$D1625&gt;0,'[1]Hoja de pedidos'!F1625,"")</f>
        <v>ETIQUETA IMPRESA MINALBA 1,5L</v>
      </c>
      <c r="E1624" s="144" t="str">
        <f>IF('[1]Hoja de pedidos'!$D1625&gt;0,'[1]Hoja de pedidos'!G1625,"")</f>
        <v>CX</v>
      </c>
      <c r="F1624" s="144" t="str">
        <f>IF('[1]Hoja de pedidos'!$D1625&gt;0,'[1]Hoja de pedidos'!H1625,"")</f>
        <v>CORTE</v>
      </c>
    </row>
    <row r="1625" spans="1:6" x14ac:dyDescent="0.25">
      <c r="A1625" s="144" t="str">
        <f>IF('[1]Hoja de pedidos'!$D1626&gt;0,'[1]Hoja de pedidos'!C1626,"")</f>
        <v>32-006335</v>
      </c>
      <c r="B1625" s="144" t="str">
        <f>IF('[1]Hoja de pedidos'!$D1626&gt;0,'[1]Hoja de pedidos'!D1626,"")</f>
        <v>TMTCAV129A001</v>
      </c>
      <c r="C1625" s="144" t="str">
        <f>IF('[1]Hoja de pedidos'!$D1626&gt;0,'[1]Hoja de pedidos'!E1626,"")</f>
        <v>INVERSIONES TORREFACCION DEL CAFÉ, C.A</v>
      </c>
      <c r="D1625" s="144" t="str">
        <f>IF('[1]Hoja de pedidos'!$D1626&gt;0,'[1]Hoja de pedidos'!F1626,"")</f>
        <v>LAMINACION IMPRESA CAFÉ AMANECER AL VACIO 250g</v>
      </c>
      <c r="E1625" s="144" t="str">
        <f>IF('[1]Hoja de pedidos'!$D1626&gt;0,'[1]Hoja de pedidos'!G1626,"")</f>
        <v>MCL</v>
      </c>
      <c r="F1625" s="144" t="str">
        <f>IF('[1]Hoja de pedidos'!$D1626&gt;0,'[1]Hoja de pedidos'!H1626,"")</f>
        <v>LAMINACION</v>
      </c>
    </row>
    <row r="1626" spans="1:6" x14ac:dyDescent="0.25">
      <c r="A1626" s="144" t="str">
        <f>IF('[1]Hoja de pedidos'!$D1627&gt;0,'[1]Hoja de pedidos'!C1627,"")</f>
        <v>32-006347</v>
      </c>
      <c r="B1626" s="144" t="str">
        <f>IF('[1]Hoja de pedidos'!$D1627&gt;0,'[1]Hoja de pedidos'!D1627,"")</f>
        <v>TXABCA041A001</v>
      </c>
      <c r="C1626" s="144" t="str">
        <f>IF('[1]Hoja de pedidos'!$D1627&gt;0,'[1]Hoja de pedidos'!E1627,"")</f>
        <v>ALIMENTOS BOTALON, C.A.</v>
      </c>
      <c r="D1626" s="144" t="str">
        <f>IF('[1]Hoja de pedidos'!$D1627&gt;0,'[1]Hoja de pedidos'!F1627,"")</f>
        <v>LAMINACION IMPRESA CAFE ARAUCA 100g</v>
      </c>
      <c r="E1626" s="144" t="str">
        <f>IF('[1]Hoja de pedidos'!$D1627&gt;0,'[1]Hoja de pedidos'!G1627,"")</f>
        <v>CX</v>
      </c>
      <c r="F1626" s="144" t="str">
        <f>IF('[1]Hoja de pedidos'!$D1627&gt;0,'[1]Hoja de pedidos'!H1627,"")</f>
        <v>LAMINACION</v>
      </c>
    </row>
    <row r="1627" spans="1:6" x14ac:dyDescent="0.25">
      <c r="A1627" s="144" t="str">
        <f>IF('[1]Hoja de pedidos'!$D1628&gt;0,'[1]Hoja de pedidos'!C1628,"")</f>
        <v>01-3186</v>
      </c>
      <c r="B1627" s="144" t="str">
        <f>IF('[1]Hoja de pedidos'!$D1628&gt;0,'[1]Hoja de pedidos'!D1628,"")</f>
        <v>TMSSAL1190001</v>
      </c>
      <c r="C1627" s="144" t="str">
        <f>IF('[1]Hoja de pedidos'!$D1628&gt;0,'[1]Hoja de pedidos'!E1628,"")</f>
        <v>ETIQUETAS SOL SIL C.A</v>
      </c>
      <c r="D1627" s="144" t="str">
        <f>IF('[1]Hoja de pedidos'!$D1628&gt;0,'[1]Hoja de pedidos'!F1628,"")</f>
        <v>ALUMINIO LAMINADO SIN IMPRESIÓN</v>
      </c>
      <c r="E1627" s="144" t="str">
        <f>IF('[1]Hoja de pedidos'!$D1628&gt;0,'[1]Hoja de pedidos'!G1628,"")</f>
        <v>MCL</v>
      </c>
      <c r="F1627" s="144" t="str">
        <f>IF('[1]Hoja de pedidos'!$D1628&gt;0,'[1]Hoja de pedidos'!H1628,"")</f>
        <v>CORTE</v>
      </c>
    </row>
    <row r="1628" spans="1:6" x14ac:dyDescent="0.25">
      <c r="A1628" s="144" t="str">
        <f>IF('[1]Hoja de pedidos'!$D1629&gt;0,'[1]Hoja de pedidos'!C1629,"")</f>
        <v>01-3162</v>
      </c>
      <c r="B1628" s="144" t="str">
        <f>IF('[1]Hoja de pedidos'!$D1629&gt;0,'[1]Hoja de pedidos'!D1629,"")</f>
        <v>TXMSGV030A001</v>
      </c>
      <c r="C1628" s="144" t="str">
        <f>IF('[1]Hoja de pedidos'!$D1629&gt;0,'[1]Hoja de pedidos'!E1629,"")</f>
        <v>MULTINACIONAL DE SABORES C.A.</v>
      </c>
      <c r="D1628" s="144" t="str">
        <f>IF('[1]Hoja de pedidos'!$D1629&gt;0,'[1]Hoja de pedidos'!F1629,"")</f>
        <v>ETIQUETA IMPRESA REFRESCO  GLUP MANZANA VERDE 2 L</v>
      </c>
      <c r="E1628" s="144" t="str">
        <f>IF('[1]Hoja de pedidos'!$D1629&gt;0,'[1]Hoja de pedidos'!G1629,"")</f>
        <v>CX</v>
      </c>
      <c r="F1628" s="144" t="str">
        <f>IF('[1]Hoja de pedidos'!$D1629&gt;0,'[1]Hoja de pedidos'!H1629,"")</f>
        <v>CORTE</v>
      </c>
    </row>
    <row r="1629" spans="1:6" x14ac:dyDescent="0.25">
      <c r="A1629" s="144" t="str">
        <f>IF('[1]Hoja de pedidos'!$D1630&gt;0,'[1]Hoja de pedidos'!C1630,"")</f>
        <v>01-3163</v>
      </c>
      <c r="B1629" s="144" t="str">
        <f>IF('[1]Hoja de pedidos'!$D1630&gt;0,'[1]Hoja de pedidos'!D1630,"")</f>
        <v>TXMSGF030A001</v>
      </c>
      <c r="C1629" s="144" t="str">
        <f>IF('[1]Hoja de pedidos'!$D1630&gt;0,'[1]Hoja de pedidos'!E1630,"")</f>
        <v>MULTINACIONAL DE SABORES C.A.</v>
      </c>
      <c r="D1629" s="144" t="str">
        <f>IF('[1]Hoja de pedidos'!$D1630&gt;0,'[1]Hoja de pedidos'!F1630,"")</f>
        <v>ETIQUE IMPRESA REFRESCO GLUP FRESH 2L</v>
      </c>
      <c r="E1629" s="144" t="str">
        <f>IF('[1]Hoja de pedidos'!$D1630&gt;0,'[1]Hoja de pedidos'!G1630,"")</f>
        <v>CX</v>
      </c>
      <c r="F1629" s="144" t="str">
        <f>IF('[1]Hoja de pedidos'!$D1630&gt;0,'[1]Hoja de pedidos'!H1630,"")</f>
        <v>CORTE</v>
      </c>
    </row>
    <row r="1630" spans="1:6" x14ac:dyDescent="0.25">
      <c r="A1630" s="144" t="str">
        <f>IF('[1]Hoja de pedidos'!$D1631&gt;0,'[1]Hoja de pedidos'!C1631,"")</f>
        <v>01-3175</v>
      </c>
      <c r="B1630" s="144" t="str">
        <f>IF('[1]Hoja de pedidos'!$D1631&gt;0,'[1]Hoja de pedidos'!D1631,"")</f>
        <v>TXPCSC023A001</v>
      </c>
      <c r="C1630" s="144" t="str">
        <f>IF('[1]Hoja de pedidos'!$D1631&gt;0,'[1]Hoja de pedidos'!E1631,"")</f>
        <v xml:space="preserve">PEPSI-COLA VENEZUELA, C.A. </v>
      </c>
      <c r="D1630" s="144" t="str">
        <f>IF('[1]Hoja de pedidos'!$D1631&gt;0,'[1]Hoja de pedidos'!F1631,"")</f>
        <v>ETIQUETA IMPRESA SEVEN UP CERO 2 L</v>
      </c>
      <c r="E1630" s="144" t="str">
        <f>IF('[1]Hoja de pedidos'!$D1631&gt;0,'[1]Hoja de pedidos'!G1631,"")</f>
        <v>CX</v>
      </c>
      <c r="F1630" s="144" t="str">
        <f>IF('[1]Hoja de pedidos'!$D1631&gt;0,'[1]Hoja de pedidos'!H1631,"")</f>
        <v>CORTE</v>
      </c>
    </row>
    <row r="1631" spans="1:6" x14ac:dyDescent="0.25">
      <c r="A1631" s="144" t="str">
        <f>IF('[1]Hoja de pedidos'!$D1632&gt;0,'[1]Hoja de pedidos'!C1632,"")</f>
        <v>01-3180</v>
      </c>
      <c r="B1631" s="144" t="str">
        <f>IF('[1]Hoja de pedidos'!$D1632&gt;0,'[1]Hoja de pedidos'!D1632,"")</f>
        <v>TMCLVP089A001</v>
      </c>
      <c r="C1631" s="144" t="str">
        <f>IF('[1]Hoja de pedidos'!$D1632&gt;0,'[1]Hoja de pedidos'!E1632,"")</f>
        <v>CELOVEN, C.A.</v>
      </c>
      <c r="D1631" s="144" t="str">
        <f>IF('[1]Hoja de pedidos'!$D1632&gt;0,'[1]Hoja de pedidos'!F1632,"")</f>
        <v>LAMINACION IMPRESA DECOCEL SOLIDO VERDE PIGMENTADO</v>
      </c>
      <c r="E1631" s="144" t="str">
        <f>IF('[1]Hoja de pedidos'!$D1632&gt;0,'[1]Hoja de pedidos'!G1632,"")</f>
        <v>MCL</v>
      </c>
      <c r="F1631" s="144" t="str">
        <f>IF('[1]Hoja de pedidos'!$D1632&gt;0,'[1]Hoja de pedidos'!H1632,"")</f>
        <v>CORTE</v>
      </c>
    </row>
    <row r="1632" spans="1:6" x14ac:dyDescent="0.25">
      <c r="A1632" s="144" t="str">
        <f>IF('[1]Hoja de pedidos'!$D1633&gt;0,'[1]Hoja de pedidos'!C1633,"")</f>
        <v>01-3181</v>
      </c>
      <c r="B1632" s="144" t="str">
        <f>IF('[1]Hoja de pedidos'!$D1633&gt;0,'[1]Hoja de pedidos'!D1633,"")</f>
        <v>TMCLVM089A001</v>
      </c>
      <c r="C1632" s="144" t="str">
        <f>IF('[1]Hoja de pedidos'!$D1633&gt;0,'[1]Hoja de pedidos'!E1633,"")</f>
        <v>CELOVEN, C.A.</v>
      </c>
      <c r="D1632" s="144" t="str">
        <f>IF('[1]Hoja de pedidos'!$D1633&gt;0,'[1]Hoja de pedidos'!F1633,"")</f>
        <v>LAMINACION IMPRESA DECOCEL SOLIDO VERDE MANZANA P-375</v>
      </c>
      <c r="E1632" s="144" t="str">
        <f>IF('[1]Hoja de pedidos'!$D1633&gt;0,'[1]Hoja de pedidos'!G1633,"")</f>
        <v>MCL</v>
      </c>
      <c r="F1632" s="144" t="str">
        <f>IF('[1]Hoja de pedidos'!$D1633&gt;0,'[1]Hoja de pedidos'!H1633,"")</f>
        <v>LAMINACION</v>
      </c>
    </row>
    <row r="1633" spans="1:6" x14ac:dyDescent="0.25">
      <c r="A1633" s="144" t="str">
        <f>IF('[1]Hoja de pedidos'!$D1634&gt;0,'[1]Hoja de pedidos'!C1634,"")</f>
        <v>01-3184</v>
      </c>
      <c r="B1633" s="144" t="str">
        <f>IF('[1]Hoja de pedidos'!$D1634&gt;0,'[1]Hoja de pedidos'!D1634,"")</f>
        <v>TMCLNG089A001</v>
      </c>
      <c r="C1633" s="144" t="str">
        <f>IF('[1]Hoja de pedidos'!$D1634&gt;0,'[1]Hoja de pedidos'!E1634,"")</f>
        <v>CELOVEN, C.A.</v>
      </c>
      <c r="D1633" s="144" t="str">
        <f>IF('[1]Hoja de pedidos'!$D1634&gt;0,'[1]Hoja de pedidos'!F1634,"")</f>
        <v>LAMINACION IMPRESA DECOCEL SOLIDO NEGRO</v>
      </c>
      <c r="E1633" s="144" t="str">
        <f>IF('[1]Hoja de pedidos'!$D1634&gt;0,'[1]Hoja de pedidos'!G1634,"")</f>
        <v>MCL</v>
      </c>
      <c r="F1633" s="144" t="str">
        <f>IF('[1]Hoja de pedidos'!$D1634&gt;0,'[1]Hoja de pedidos'!H1634,"")</f>
        <v>LAMINACION</v>
      </c>
    </row>
    <row r="1634" spans="1:6" x14ac:dyDescent="0.25">
      <c r="A1634" s="144" t="str">
        <f>IF('[1]Hoja de pedidos'!$D1635&gt;0,'[1]Hoja de pedidos'!C1635,"")</f>
        <v>01-3185</v>
      </c>
      <c r="B1634" s="144" t="str">
        <f>IF('[1]Hoja de pedidos'!$D1635&gt;0,'[1]Hoja de pedidos'!D1635,"")</f>
        <v>TMCLMO089A001</v>
      </c>
      <c r="C1634" s="144" t="str">
        <f>IF('[1]Hoja de pedidos'!$D1635&gt;0,'[1]Hoja de pedidos'!E1635,"")</f>
        <v>CELOVEN, C.A.</v>
      </c>
      <c r="D1634" s="144" t="str">
        <f>IF('[1]Hoja de pedidos'!$D1635&gt;0,'[1]Hoja de pedidos'!F1635,"")</f>
        <v>LAMINACION IMPRESA DECOCEL SOLIDO MORADO P-2582</v>
      </c>
      <c r="E1634" s="144" t="str">
        <f>IF('[1]Hoja de pedidos'!$D1635&gt;0,'[1]Hoja de pedidos'!G1635,"")</f>
        <v>MCL</v>
      </c>
      <c r="F1634" s="144" t="str">
        <f>IF('[1]Hoja de pedidos'!$D1635&gt;0,'[1]Hoja de pedidos'!H1635,"")</f>
        <v>LAMINACION</v>
      </c>
    </row>
    <row r="1635" spans="1:6" x14ac:dyDescent="0.25">
      <c r="A1635" s="144" t="str">
        <f>IF('[1]Hoja de pedidos'!$D1636&gt;0,'[1]Hoja de pedidos'!C1636,"")</f>
        <v>01-3193</v>
      </c>
      <c r="B1635" s="144" t="str">
        <f>IF('[1]Hoja de pedidos'!$D1636&gt;0,'[1]Hoja de pedidos'!D1636,"")</f>
        <v>TMEDFS0270001</v>
      </c>
      <c r="C1635" s="144" t="str">
        <f>IF('[1]Hoja de pedidos'!$D1636&gt;0,'[1]Hoja de pedidos'!E1636,"")</f>
        <v>FABRICA DE PRODUCTOS IMPERMEABILIZANTES EDIL C.A.,</v>
      </c>
      <c r="D1635" s="144" t="str">
        <f>IF('[1]Hoja de pedidos'!$D1636&gt;0,'[1]Hoja de pedidos'!F1636,"")</f>
        <v>FILM TRANSPARENTE SILICONIZADO SIN IMPRESIÓN</v>
      </c>
      <c r="E1635" s="144" t="str">
        <f>IF('[1]Hoja de pedidos'!$D1636&gt;0,'[1]Hoja de pedidos'!G1636,"")</f>
        <v>MCL</v>
      </c>
      <c r="F1635" s="144" t="str">
        <f>IF('[1]Hoja de pedidos'!$D1636&gt;0,'[1]Hoja de pedidos'!H1636,"")</f>
        <v>LAMINACION</v>
      </c>
    </row>
    <row r="1636" spans="1:6" x14ac:dyDescent="0.25">
      <c r="A1636" s="144" t="str">
        <f>IF('[1]Hoja de pedidos'!$D1637&gt;0,'[1]Hoja de pedidos'!C1637,"")</f>
        <v>01-3194</v>
      </c>
      <c r="B1636" s="144" t="str">
        <f>IF('[1]Hoja de pedidos'!$D1637&gt;0,'[1]Hoja de pedidos'!D1637,"")</f>
        <v>TMEDFS0270001</v>
      </c>
      <c r="C1636" s="144" t="str">
        <f>IF('[1]Hoja de pedidos'!$D1637&gt;0,'[1]Hoja de pedidos'!E1637,"")</f>
        <v>FABRICA DE PRODUCTOS IMPERMEABILIZANTES EDIL C.A.,</v>
      </c>
      <c r="D1636" s="144" t="str">
        <f>IF('[1]Hoja de pedidos'!$D1637&gt;0,'[1]Hoja de pedidos'!F1637,"")</f>
        <v>FILM TRANSPARENTE SILICONIZADO SIN IMPRESIÓN</v>
      </c>
      <c r="E1636" s="144" t="str">
        <f>IF('[1]Hoja de pedidos'!$D1637&gt;0,'[1]Hoja de pedidos'!G1637,"")</f>
        <v>MCL</v>
      </c>
      <c r="F1636" s="144" t="str">
        <f>IF('[1]Hoja de pedidos'!$D1637&gt;0,'[1]Hoja de pedidos'!H1637,"")</f>
        <v>LAMINACION</v>
      </c>
    </row>
    <row r="1637" spans="1:6" x14ac:dyDescent="0.25">
      <c r="A1637" s="144" t="str">
        <f>IF('[1]Hoja de pedidos'!$D1638&gt;0,'[1]Hoja de pedidos'!C1638,"")</f>
        <v>01-3138</v>
      </c>
      <c r="B1637" s="144" t="str">
        <f>IF('[1]Hoja de pedidos'!$D1638&gt;0,'[1]Hoja de pedidos'!D1638,"")</f>
        <v>TMCLAI089A001</v>
      </c>
      <c r="C1637" s="144" t="str">
        <f>IF('[1]Hoja de pedidos'!$D1638&gt;0,'[1]Hoja de pedidos'!E1638,"")</f>
        <v>CELOVEN, C.A.</v>
      </c>
      <c r="D1637" s="144" t="str">
        <f>IF('[1]Hoja de pedidos'!$D1638&gt;0,'[1]Hoja de pedidos'!F1638,"")</f>
        <v>LAMINACION IMPRESA DECOCEL AZUL INTENSO P-287</v>
      </c>
      <c r="E1637" s="144" t="str">
        <f>IF('[1]Hoja de pedidos'!$D1638&gt;0,'[1]Hoja de pedidos'!G1638,"")</f>
        <v>MCL</v>
      </c>
      <c r="F1637" s="144" t="str">
        <f>IF('[1]Hoja de pedidos'!$D1638&gt;0,'[1]Hoja de pedidos'!H1638,"")</f>
        <v>LAMINACION</v>
      </c>
    </row>
    <row r="1638" spans="1:6" x14ac:dyDescent="0.25">
      <c r="A1638" s="144" t="str">
        <f>IF('[1]Hoja de pedidos'!$D1639&gt;0,'[1]Hoja de pedidos'!C1639,"")</f>
        <v>01-3174</v>
      </c>
      <c r="B1638" s="144" t="str">
        <f>IF('[1]Hoja de pedidos'!$D1639&gt;0,'[1]Hoja de pedidos'!D1639,"")</f>
        <v>TXPCSC023C001</v>
      </c>
      <c r="C1638" s="144" t="str">
        <f>IF('[1]Hoja de pedidos'!$D1639&gt;0,'[1]Hoja de pedidos'!E1639,"")</f>
        <v xml:space="preserve">PEPSI-COLA VENEZUELA, C.A. </v>
      </c>
      <c r="D1638" s="144" t="str">
        <f>IF('[1]Hoja de pedidos'!$D1639&gt;0,'[1]Hoja de pedidos'!F1639,"")</f>
        <v>ETIQUETA IMPRESA SEVEN UP CERO 1,5L</v>
      </c>
      <c r="E1638" s="144" t="str">
        <f>IF('[1]Hoja de pedidos'!$D1639&gt;0,'[1]Hoja de pedidos'!G1639,"")</f>
        <v>CX</v>
      </c>
      <c r="F1638" s="144" t="str">
        <f>IF('[1]Hoja de pedidos'!$D1639&gt;0,'[1]Hoja de pedidos'!H1639,"")</f>
        <v>CORTE</v>
      </c>
    </row>
    <row r="1639" spans="1:6" x14ac:dyDescent="0.25">
      <c r="A1639" s="144" t="str">
        <f>IF('[1]Hoja de pedidos'!$D1640&gt;0,'[1]Hoja de pedidos'!C1640,"")</f>
        <v>32-006364</v>
      </c>
      <c r="B1639" s="144" t="str">
        <f>IF('[1]Hoja de pedidos'!$D1640&gt;0,'[1]Hoja de pedidos'!D1640,"")</f>
        <v>TMMCGP207A004</v>
      </c>
      <c r="C1639" s="144" t="str">
        <f>IF('[1]Hoja de pedidos'!$D1640&gt;0,'[1]Hoja de pedidos'!E1640,"")</f>
        <v>MONDELEZ VZ,C.A</v>
      </c>
      <c r="D1639" s="144" t="str">
        <f>IF('[1]Hoja de pedidos'!$D1640&gt;0,'[1]Hoja de pedidos'!F1640,"")</f>
        <v>LINER MTP IMPRESO GARANTIA DE PUREZA</v>
      </c>
      <c r="E1639" s="144" t="str">
        <f>IF('[1]Hoja de pedidos'!$D1640&gt;0,'[1]Hoja de pedidos'!G1640,"")</f>
        <v>MCL</v>
      </c>
      <c r="F1639" s="144" t="str">
        <f>IF('[1]Hoja de pedidos'!$D1640&gt;0,'[1]Hoja de pedidos'!H1640,"")</f>
        <v>CORTE</v>
      </c>
    </row>
    <row r="1640" spans="1:6" x14ac:dyDescent="0.25">
      <c r="A1640" s="144" t="str">
        <f>IF('[1]Hoja de pedidos'!$D1641&gt;0,'[1]Hoja de pedidos'!C1641,"")</f>
        <v>01-3199</v>
      </c>
      <c r="B1640" s="144" t="str">
        <f>IF('[1]Hoja de pedidos'!$D1641&gt;0,'[1]Hoja de pedidos'!D1641,"")</f>
        <v>TMMCAE057A002</v>
      </c>
      <c r="C1640" s="144" t="str">
        <f>IF('[1]Hoja de pedidos'!$D1641&gt;0,'[1]Hoja de pedidos'!E1641,"")</f>
        <v>MORROCEL C.A.</v>
      </c>
      <c r="D1640" s="144" t="str">
        <f>IF('[1]Hoja de pedidos'!$D1641&gt;0,'[1]Hoja de pedidos'!F1641,"")</f>
        <v>POLYPOUCH IMPRESO ANTIGRASO ESTANDAR</v>
      </c>
      <c r="E1640" s="144" t="str">
        <f>IF('[1]Hoja de pedidos'!$D1641&gt;0,'[1]Hoja de pedidos'!G1641,"")</f>
        <v>MCL</v>
      </c>
      <c r="F1640" s="144" t="str">
        <f>IF('[1]Hoja de pedidos'!$D1641&gt;0,'[1]Hoja de pedidos'!H1641,"")</f>
        <v>CORTE</v>
      </c>
    </row>
    <row r="1641" spans="1:6" x14ac:dyDescent="0.25">
      <c r="A1641" s="144" t="str">
        <f>IF('[1]Hoja de pedidos'!$D1642&gt;0,'[1]Hoja de pedidos'!C1642,"")</f>
        <v>01-3140</v>
      </c>
      <c r="B1641" s="144" t="str">
        <f>IF('[1]Hoja de pedidos'!$D1642&gt;0,'[1]Hoja de pedidos'!D1642,"")</f>
        <v>TMCLRS089A001</v>
      </c>
      <c r="C1641" s="144" t="str">
        <f>IF('[1]Hoja de pedidos'!$D1642&gt;0,'[1]Hoja de pedidos'!E1642,"")</f>
        <v>CELOVEN, C.A.</v>
      </c>
      <c r="D1641" s="144" t="str">
        <f>IF('[1]Hoja de pedidos'!$D1642&gt;0,'[1]Hoja de pedidos'!F1642,"")</f>
        <v>LAMINACION IMPRESA DECOCEL SOLIDO ROSADO P-210</v>
      </c>
      <c r="E1641" s="144" t="str">
        <f>IF('[1]Hoja de pedidos'!$D1642&gt;0,'[1]Hoja de pedidos'!G1642,"")</f>
        <v>MCL</v>
      </c>
      <c r="F1641" s="144" t="str">
        <f>IF('[1]Hoja de pedidos'!$D1642&gt;0,'[1]Hoja de pedidos'!H1642,"")</f>
        <v>LAMINACION</v>
      </c>
    </row>
    <row r="1642" spans="1:6" x14ac:dyDescent="0.25">
      <c r="A1642" s="144" t="str">
        <f>IF('[1]Hoja de pedidos'!$D1643&gt;0,'[1]Hoja de pedidos'!C1643,"")</f>
        <v>01-3195</v>
      </c>
      <c r="B1642" s="144" t="str">
        <f>IF('[1]Hoja de pedidos'!$D1643&gt;0,'[1]Hoja de pedidos'!D1643,"")</f>
        <v>TXPCEM028B002</v>
      </c>
      <c r="C1642" s="144" t="str">
        <f>IF('[1]Hoja de pedidos'!$D1643&gt;0,'[1]Hoja de pedidos'!E1643,"")</f>
        <v xml:space="preserve">PEPSI-COLA VENEZUELA, C.A. </v>
      </c>
      <c r="D1642" s="144" t="str">
        <f>IF('[1]Hoja de pedidos'!$D1643&gt;0,'[1]Hoja de pedidos'!F1643,"")</f>
        <v>ETIQUETA IMPRESA MINALBA 600cc</v>
      </c>
      <c r="E1642" s="144" t="str">
        <f>IF('[1]Hoja de pedidos'!$D1643&gt;0,'[1]Hoja de pedidos'!G1643,"")</f>
        <v>CX</v>
      </c>
      <c r="F1642" s="144" t="str">
        <f>IF('[1]Hoja de pedidos'!$D1643&gt;0,'[1]Hoja de pedidos'!H1643,"")</f>
        <v>CORTE</v>
      </c>
    </row>
    <row r="1643" spans="1:6" x14ac:dyDescent="0.25">
      <c r="A1643" s="144" t="str">
        <f>IF('[1]Hoja de pedidos'!$D1644&gt;0,'[1]Hoja de pedidos'!C1644,"")</f>
        <v>01-3144</v>
      </c>
      <c r="B1643" s="144" t="str">
        <f>IF('[1]Hoja de pedidos'!$D1644&gt;0,'[1]Hoja de pedidos'!D1644,"")</f>
        <v>TXCLRS029A001</v>
      </c>
      <c r="C1643" s="144" t="str">
        <f>IF('[1]Hoja de pedidos'!$D1644&gt;0,'[1]Hoja de pedidos'!E1644,"")</f>
        <v>CELOVEN, C.A.</v>
      </c>
      <c r="D1643" s="144" t="str">
        <f>IF('[1]Hoja de pedidos'!$D1644&gt;0,'[1]Hoja de pedidos'!F1644,"")</f>
        <v>DECOCEL IMPRESO SOLIDO ROSADO P-210</v>
      </c>
      <c r="E1643" s="144" t="str">
        <f>IF('[1]Hoja de pedidos'!$D1644&gt;0,'[1]Hoja de pedidos'!G1644,"")</f>
        <v>MCL</v>
      </c>
      <c r="F1643" s="144" t="str">
        <f>IF('[1]Hoja de pedidos'!$D1644&gt;0,'[1]Hoja de pedidos'!H1644,"")</f>
        <v>LAMINACION</v>
      </c>
    </row>
    <row r="1644" spans="1:6" x14ac:dyDescent="0.25">
      <c r="A1644" s="144" t="str">
        <f>IF('[1]Hoja de pedidos'!$D1645&gt;0,'[1]Hoja de pedidos'!C1645,"")</f>
        <v>01-3142</v>
      </c>
      <c r="B1644" s="144" t="str">
        <f>IF('[1]Hoja de pedidos'!$D1645&gt;0,'[1]Hoja de pedidos'!D1645,"")</f>
        <v>TXCLAI029A001</v>
      </c>
      <c r="C1644" s="144" t="str">
        <f>IF('[1]Hoja de pedidos'!$D1645&gt;0,'[1]Hoja de pedidos'!E1645,"")</f>
        <v>CELOVEN, C.A.</v>
      </c>
      <c r="D1644" s="144" t="str">
        <f>IF('[1]Hoja de pedidos'!$D1645&gt;0,'[1]Hoja de pedidos'!F1645,"")</f>
        <v>DECOCEL IMPRESO SOLIDO AZUL INTENSO P-287</v>
      </c>
      <c r="E1644" s="144" t="str">
        <f>IF('[1]Hoja de pedidos'!$D1645&gt;0,'[1]Hoja de pedidos'!G1645,"")</f>
        <v>CX</v>
      </c>
      <c r="F1644" s="144" t="str">
        <f>IF('[1]Hoja de pedidos'!$D1645&gt;0,'[1]Hoja de pedidos'!H1645,"")</f>
        <v>LAMINACION</v>
      </c>
    </row>
    <row r="1645" spans="1:6" x14ac:dyDescent="0.25">
      <c r="A1645" s="144" t="str">
        <f>IF('[1]Hoja de pedidos'!$D1646&gt;0,'[1]Hoja de pedidos'!C1646,"")</f>
        <v>01-3164</v>
      </c>
      <c r="B1645" s="144" t="str">
        <f>IF('[1]Hoja de pedidos'!$D1646&gt;0,'[1]Hoja de pedidos'!D1646,"")</f>
        <v>TXMSGN030C001</v>
      </c>
      <c r="C1645" s="144" t="str">
        <f>IF('[1]Hoja de pedidos'!$D1646&gt;0,'[1]Hoja de pedidos'!E1646,"")</f>
        <v>MULTINACIONAL DE SABORES C.A.</v>
      </c>
      <c r="D1645" s="144" t="str">
        <f>IF('[1]Hoja de pedidos'!$D1646&gt;0,'[1]Hoja de pedidos'!F1646,"")</f>
        <v>ETIQUETA IMPRESA REFRESCO GLUP COLA NEGRA 1 L</v>
      </c>
      <c r="E1645" s="144" t="str">
        <f>IF('[1]Hoja de pedidos'!$D1646&gt;0,'[1]Hoja de pedidos'!G1646,"")</f>
        <v>CX</v>
      </c>
      <c r="F1645" s="144" t="str">
        <f>IF('[1]Hoja de pedidos'!$D1646&gt;0,'[1]Hoja de pedidos'!H1646,"")</f>
        <v>CORTE</v>
      </c>
    </row>
    <row r="1646" spans="1:6" x14ac:dyDescent="0.25">
      <c r="A1646" s="144" t="str">
        <f>IF('[1]Hoja de pedidos'!$D1647&gt;0,'[1]Hoja de pedidos'!C1647,"")</f>
        <v>01-3189</v>
      </c>
      <c r="B1646" s="144" t="str">
        <f>IF('[1]Hoja de pedidos'!$D1647&gt;0,'[1]Hoja de pedidos'!D1647,"")</f>
        <v xml:space="preserve">TXPARQ045A002 </v>
      </c>
      <c r="C1646" s="144" t="str">
        <f>IF('[1]Hoja de pedidos'!$D1647&gt;0,'[1]Hoja de pedidos'!E1647,"")</f>
        <v>PEPSICO ALIMENTOS, S.C.A.</v>
      </c>
      <c r="D1646" s="144" t="str">
        <f>IF('[1]Hoja de pedidos'!$D1647&gt;0,'[1]Hoja de pedidos'!F1647,"")</f>
        <v>LAMINACION IMPRESA RUFFLES QUESO 300g</v>
      </c>
      <c r="E1646" s="144" t="str">
        <f>IF('[1]Hoja de pedidos'!$D1647&gt;0,'[1]Hoja de pedidos'!G1647,"")</f>
        <v>CX</v>
      </c>
      <c r="F1646" s="144" t="str">
        <f>IF('[1]Hoja de pedidos'!$D1647&gt;0,'[1]Hoja de pedidos'!H1647,"")</f>
        <v>LAMINACION</v>
      </c>
    </row>
    <row r="1647" spans="1:6" x14ac:dyDescent="0.25">
      <c r="A1647" s="144" t="str">
        <f>IF('[1]Hoja de pedidos'!$D1648&gt;0,'[1]Hoja de pedidos'!C1648,"")</f>
        <v>01-3161</v>
      </c>
      <c r="B1647" s="144" t="str">
        <f>IF('[1]Hoja de pedidos'!$D1648&gt;0,'[1]Hoja de pedidos'!D1648,"")</f>
        <v>TXMSGN030A001</v>
      </c>
      <c r="C1647" s="144" t="str">
        <f>IF('[1]Hoja de pedidos'!$D1648&gt;0,'[1]Hoja de pedidos'!E1648,"")</f>
        <v>MULTINACIONAL DE SABORES C.A.</v>
      </c>
      <c r="D1647" s="144" t="str">
        <f>IF('[1]Hoja de pedidos'!$D1648&gt;0,'[1]Hoja de pedidos'!F1648,"")</f>
        <v>ETIQUETA IMPRESA REFRESCO GLUP COLA NEGRA 2L</v>
      </c>
      <c r="E1647" s="144" t="str">
        <f>IF('[1]Hoja de pedidos'!$D1648&gt;0,'[1]Hoja de pedidos'!G1648,"")</f>
        <v>CX</v>
      </c>
      <c r="F1647" s="144" t="str">
        <f>IF('[1]Hoja de pedidos'!$D1648&gt;0,'[1]Hoja de pedidos'!H1648,"")</f>
        <v>CORTE</v>
      </c>
    </row>
    <row r="1648" spans="1:6" x14ac:dyDescent="0.25">
      <c r="A1648" s="144" t="str">
        <f>IF('[1]Hoja de pedidos'!$D1649&gt;0,'[1]Hoja de pedidos'!C1649,"")</f>
        <v>01-3198</v>
      </c>
      <c r="B1648" s="144" t="str">
        <f>IF('[1]Hoja de pedidos'!$D1649&gt;0,'[1]Hoja de pedidos'!D1649,"")</f>
        <v>TXPCEM028C002</v>
      </c>
      <c r="C1648" s="144" t="str">
        <f>IF('[1]Hoja de pedidos'!$D1649&gt;0,'[1]Hoja de pedidos'!E1649,"")</f>
        <v xml:space="preserve">PEPSI-COLA VENEZUELA, C.A. </v>
      </c>
      <c r="D1648" s="144" t="str">
        <f>IF('[1]Hoja de pedidos'!$D1649&gt;0,'[1]Hoja de pedidos'!F1649,"")</f>
        <v>ETIQUETA IMPRESA MINALBA 1,5L</v>
      </c>
      <c r="E1648" s="144" t="str">
        <f>IF('[1]Hoja de pedidos'!$D1649&gt;0,'[1]Hoja de pedidos'!G1649,"")</f>
        <v>CX</v>
      </c>
      <c r="F1648" s="144" t="str">
        <f>IF('[1]Hoja de pedidos'!$D1649&gt;0,'[1]Hoja de pedidos'!H1649,"")</f>
        <v>CORTE</v>
      </c>
    </row>
    <row r="1649" spans="1:6" x14ac:dyDescent="0.25">
      <c r="A1649" s="144" t="str">
        <f>IF('[1]Hoja de pedidos'!$D1650&gt;0,'[1]Hoja de pedidos'!C1650,"")</f>
        <v>01-3197</v>
      </c>
      <c r="B1649" s="144" t="str">
        <f>IF('[1]Hoja de pedidos'!$D1650&gt;0,'[1]Hoja de pedidos'!D1650,"")</f>
        <v>TXPCEM028A001</v>
      </c>
      <c r="C1649" s="144" t="str">
        <f>IF('[1]Hoja de pedidos'!$D1650&gt;0,'[1]Hoja de pedidos'!E1650,"")</f>
        <v xml:space="preserve">PEPSI-COLA VENEZUELA, C.A. </v>
      </c>
      <c r="D1649" s="144" t="str">
        <f>IF('[1]Hoja de pedidos'!$D1650&gt;0,'[1]Hoja de pedidos'!F1650,"")</f>
        <v>ETIQUETA IMPRESA MINALBA 355cc</v>
      </c>
      <c r="E1649" s="144" t="str">
        <f>IF('[1]Hoja de pedidos'!$D1650&gt;0,'[1]Hoja de pedidos'!G1650,"")</f>
        <v>CX</v>
      </c>
      <c r="F1649" s="144" t="str">
        <f>IF('[1]Hoja de pedidos'!$D1650&gt;0,'[1]Hoja de pedidos'!H1650,"")</f>
        <v>CORTE</v>
      </c>
    </row>
    <row r="1650" spans="1:6" x14ac:dyDescent="0.25">
      <c r="A1650" s="144" t="str">
        <f>IF('[1]Hoja de pedidos'!$D1651&gt;0,'[1]Hoja de pedidos'!C1651,"")</f>
        <v>01-3196</v>
      </c>
      <c r="B1650" s="144" t="str">
        <f>IF('[1]Hoja de pedidos'!$D1651&gt;0,'[1]Hoja de pedidos'!D1651,"")</f>
        <v>TXPCEM028D001</v>
      </c>
      <c r="C1650" s="144" t="str">
        <f>IF('[1]Hoja de pedidos'!$D1651&gt;0,'[1]Hoja de pedidos'!E1651,"")</f>
        <v xml:space="preserve">PEPSI-COLA VENEZUELA, C.A. </v>
      </c>
      <c r="D1650" s="144" t="str">
        <f>IF('[1]Hoja de pedidos'!$D1651&gt;0,'[1]Hoja de pedidos'!F1651,"")</f>
        <v>ETIQUETA IMPRESA MINALBA 5 L</v>
      </c>
      <c r="E1650" s="144" t="str">
        <f>IF('[1]Hoja de pedidos'!$D1651&gt;0,'[1]Hoja de pedidos'!G1651,"")</f>
        <v>CX</v>
      </c>
      <c r="F1650" s="144" t="str">
        <f>IF('[1]Hoja de pedidos'!$D1651&gt;0,'[1]Hoja de pedidos'!H1651,"")</f>
        <v>CORTE</v>
      </c>
    </row>
    <row r="1651" spans="1:6" x14ac:dyDescent="0.25">
      <c r="A1651" s="144" t="str">
        <f>IF('[1]Hoja de pedidos'!$D1652&gt;0,'[1]Hoja de pedidos'!C1652,"")</f>
        <v>01-3188</v>
      </c>
      <c r="B1651" s="144" t="str">
        <f>IF('[1]Hoja de pedidos'!$D1652&gt;0,'[1]Hoja de pedidos'!D1652,"")</f>
        <v>TXPARF040B002</v>
      </c>
      <c r="C1651" s="144" t="str">
        <f>IF('[1]Hoja de pedidos'!$D1652&gt;0,'[1]Hoja de pedidos'!E1652,"")</f>
        <v>PEPSICO ALIMENTOS, S.C.A.</v>
      </c>
      <c r="D1651" s="144" t="str">
        <f>IF('[1]Hoja de pedidos'!$D1652&gt;0,'[1]Hoja de pedidos'!F1652,"")</f>
        <v>LAMINACION IMPRESA RUFFLES QUESO 125g</v>
      </c>
      <c r="E1651" s="144" t="str">
        <f>IF('[1]Hoja de pedidos'!$D1652&gt;0,'[1]Hoja de pedidos'!G1652,"")</f>
        <v>CX</v>
      </c>
      <c r="F1651" s="144" t="str">
        <f>IF('[1]Hoja de pedidos'!$D1652&gt;0,'[1]Hoja de pedidos'!H1652,"")</f>
        <v>LAMINACION</v>
      </c>
    </row>
    <row r="1652" spans="1:6" x14ac:dyDescent="0.25">
      <c r="A1652" s="144" t="str">
        <f>IF('[1]Hoja de pedidos'!$D1653&gt;0,'[1]Hoja de pedidos'!C1653,"")</f>
        <v>01-3190</v>
      </c>
      <c r="B1652" s="144" t="str">
        <f>IF('[1]Hoja de pedidos'!$D1653&gt;0,'[1]Hoja de pedidos'!D1653,"")</f>
        <v>TXPADQ040A001</v>
      </c>
      <c r="C1652" s="144" t="str">
        <f>IF('[1]Hoja de pedidos'!$D1653&gt;0,'[1]Hoja de pedidos'!E1653,"")</f>
        <v>PEPSICO ALIMENTOS, S.C.A.</v>
      </c>
      <c r="D1652" s="144" t="str">
        <f>IF('[1]Hoja de pedidos'!$D1653&gt;0,'[1]Hoja de pedidos'!F1653,"")</f>
        <v>LAMINACIÓN IMPRESA DORITOS MEGA QUESO 150g.</v>
      </c>
      <c r="E1652" s="144" t="str">
        <f>IF('[1]Hoja de pedidos'!$D1653&gt;0,'[1]Hoja de pedidos'!G1653,"")</f>
        <v>CX</v>
      </c>
      <c r="F1652" s="144" t="str">
        <f>IF('[1]Hoja de pedidos'!$D1653&gt;0,'[1]Hoja de pedidos'!H1653,"")</f>
        <v>LAMINACION</v>
      </c>
    </row>
    <row r="1653" spans="1:6" x14ac:dyDescent="0.25">
      <c r="A1653" s="144" t="str">
        <f>IF('[1]Hoja de pedidos'!$D1654&gt;0,'[1]Hoja de pedidos'!C1654,"")</f>
        <v>32-006356</v>
      </c>
      <c r="B1653" s="144" t="str">
        <f>IF('[1]Hoja de pedidos'!$D1654&gt;0,'[1]Hoja de pedidos'!D1654,"")</f>
        <v>TMARFC040B001</v>
      </c>
      <c r="C1653" s="144" t="str">
        <f>IF('[1]Hoja de pedidos'!$D1654&gt;0,'[1]Hoja de pedidos'!E1654,"")</f>
        <v>ALFONZO RIVAS &amp; CIA, C.A.</v>
      </c>
      <c r="D1653" s="144" t="str">
        <f>IF('[1]Hoja de pedidos'!$D1654&gt;0,'[1]Hoja de pedidos'!F1654,"")</f>
        <v xml:space="preserve">LAMINACION IMPRESA FLIPS  CHOCOLATE 28g </v>
      </c>
      <c r="E1653" s="144" t="str">
        <f>IF('[1]Hoja de pedidos'!$D1654&gt;0,'[1]Hoja de pedidos'!G1654,"")</f>
        <v>MCL</v>
      </c>
      <c r="F1653" s="144" t="str">
        <f>IF('[1]Hoja de pedidos'!$D1654&gt;0,'[1]Hoja de pedidos'!H1654,"")</f>
        <v>LAMINACION</v>
      </c>
    </row>
    <row r="1654" spans="1:6" x14ac:dyDescent="0.25">
      <c r="A1654" s="144" t="str">
        <f>IF('[1]Hoja de pedidos'!$D1655&gt;0,'[1]Hoja de pedidos'!C1655,"")</f>
        <v>01-3165</v>
      </c>
      <c r="B1654" s="144" t="str">
        <f>IF('[1]Hoja de pedidos'!$D1655&gt;0,'[1]Hoja de pedidos'!D1655,"")</f>
        <v>TXMSJN030B002</v>
      </c>
      <c r="C1654" s="144" t="str">
        <f>IF('[1]Hoja de pedidos'!$D1655&gt;0,'[1]Hoja de pedidos'!E1655,"")</f>
        <v>MULTINACIONAL DE SABORES C.A.</v>
      </c>
      <c r="D1654" s="144" t="str">
        <f>IF('[1]Hoja de pedidos'!$D1655&gt;0,'[1]Hoja de pedidos'!F1655,"")</f>
        <v>ETIQUETA IMPRESA JUSTY   NARANJA 1,5 L</v>
      </c>
      <c r="E1654" s="144" t="str">
        <f>IF('[1]Hoja de pedidos'!$D1655&gt;0,'[1]Hoja de pedidos'!G1655,"")</f>
        <v>CX</v>
      </c>
      <c r="F1654" s="144" t="str">
        <f>IF('[1]Hoja de pedidos'!$D1655&gt;0,'[1]Hoja de pedidos'!H1655,"")</f>
        <v>CORTE</v>
      </c>
    </row>
    <row r="1655" spans="1:6" x14ac:dyDescent="0.25">
      <c r="A1655" s="144" t="str">
        <f>IF('[1]Hoja de pedidos'!$D1656&gt;0,'[1]Hoja de pedidos'!C1656,"")</f>
        <v>01-3187</v>
      </c>
      <c r="B1655" s="144" t="str">
        <f>IF('[1]Hoja de pedidos'!$D1656&gt;0,'[1]Hoja de pedidos'!D1656,"")</f>
        <v>TXPARF040A002</v>
      </c>
      <c r="C1655" s="144" t="str">
        <f>IF('[1]Hoja de pedidos'!$D1656&gt;0,'[1]Hoja de pedidos'!E1656,"")</f>
        <v>PEPSICO ALIMENTOS, S.C.A.</v>
      </c>
      <c r="D1655" s="144" t="str">
        <f>IF('[1]Hoja de pedidos'!$D1656&gt;0,'[1]Hoja de pedidos'!F1656,"")</f>
        <v>LAMINACION IMPRESA RUFFLES QUESO 36g</v>
      </c>
      <c r="E1655" s="144" t="str">
        <f>IF('[1]Hoja de pedidos'!$D1656&gt;0,'[1]Hoja de pedidos'!G1656,"")</f>
        <v>CX</v>
      </c>
      <c r="F1655" s="144" t="str">
        <f>IF('[1]Hoja de pedidos'!$D1656&gt;0,'[1]Hoja de pedidos'!H1656,"")</f>
        <v>LAMINACION</v>
      </c>
    </row>
    <row r="1656" spans="1:6" x14ac:dyDescent="0.25">
      <c r="A1656" s="144" t="str">
        <f>IF('[1]Hoja de pedidos'!$D1657&gt;0,'[1]Hoja de pedidos'!C1657,"")</f>
        <v>01-3200</v>
      </c>
      <c r="B1656" s="144" t="str">
        <f>IF('[1]Hoja de pedidos'!$D1657&gt;0,'[1]Hoja de pedidos'!D1657,"")</f>
        <v>TMAPAL125A001</v>
      </c>
      <c r="C1656" s="144" t="str">
        <f>IF('[1]Hoja de pedidos'!$D1657&gt;0,'[1]Hoja de pedidos'!E1657,"")</f>
        <v>ALIMENTOS POLAR COMERCIAL, C.A.</v>
      </c>
      <c r="D1656" s="144" t="str">
        <f>IF('[1]Hoja de pedidos'!$D1657&gt;0,'[1]Hoja de pedidos'!F1657,"")</f>
        <v>ALUMINIO LAMINADO SIN IMPRESIÓN</v>
      </c>
      <c r="E1656" s="144" t="str">
        <f>IF('[1]Hoja de pedidos'!$D1657&gt;0,'[1]Hoja de pedidos'!G1657,"")</f>
        <v>MCL</v>
      </c>
      <c r="F1656" s="144" t="str">
        <f>IF('[1]Hoja de pedidos'!$D1657&gt;0,'[1]Hoja de pedidos'!H1657,"")</f>
        <v>LAMINACION</v>
      </c>
    </row>
    <row r="1657" spans="1:6" x14ac:dyDescent="0.25">
      <c r="A1657" s="144" t="str">
        <f>IF('[1]Hoja de pedidos'!$D1658&gt;0,'[1]Hoja de pedidos'!C1658,"")</f>
        <v>01-3204</v>
      </c>
      <c r="B1657" s="144" t="str">
        <f>IF('[1]Hoja de pedidos'!$D1658&gt;0,'[1]Hoja de pedidos'!D1658,"")</f>
        <v>TMMCGP207A001</v>
      </c>
      <c r="C1657" s="144" t="str">
        <f>IF('[1]Hoja de pedidos'!$D1658&gt;0,'[1]Hoja de pedidos'!E1658,"")</f>
        <v>MORROCEL C.A.</v>
      </c>
      <c r="D1657" s="144" t="str">
        <f>IF('[1]Hoja de pedidos'!$D1658&gt;0,'[1]Hoja de pedidos'!F1658,"")</f>
        <v>LINNER MTP  IMPRESO GARANTIA DE PUREZA</v>
      </c>
      <c r="E1657" s="144" t="str">
        <f>IF('[1]Hoja de pedidos'!$D1658&gt;0,'[1]Hoja de pedidos'!G1658,"")</f>
        <v>MCL</v>
      </c>
      <c r="F1657" s="144" t="str">
        <f>IF('[1]Hoja de pedidos'!$D1658&gt;0,'[1]Hoja de pedidos'!H1658,"")</f>
        <v>LAMINACION</v>
      </c>
    </row>
    <row r="1658" spans="1:6" x14ac:dyDescent="0.25">
      <c r="A1658" s="144" t="str">
        <f>IF('[1]Hoja de pedidos'!$D1659&gt;0,'[1]Hoja de pedidos'!C1659,"")</f>
        <v>01-3173</v>
      </c>
      <c r="B1658" s="144" t="str">
        <f>IF('[1]Hoja de pedidos'!$D1659&gt;0,'[1]Hoja de pedidos'!D1659,"")</f>
        <v>TXPCPF023C001</v>
      </c>
      <c r="C1658" s="144" t="str">
        <f>IF('[1]Hoja de pedidos'!$D1659&gt;0,'[1]Hoja de pedidos'!E1659,"")</f>
        <v xml:space="preserve">PEPSI-COLA VENEZUELA, C.A. </v>
      </c>
      <c r="D1658" s="144" t="str">
        <f>IF('[1]Hoja de pedidos'!$D1659&gt;0,'[1]Hoja de pedidos'!F1659,"")</f>
        <v>ETIQUETA IMPRESA PEPSI  FREE 2 L</v>
      </c>
      <c r="E1658" s="144" t="str">
        <f>IF('[1]Hoja de pedidos'!$D1659&gt;0,'[1]Hoja de pedidos'!G1659,"")</f>
        <v>CX</v>
      </c>
      <c r="F1658" s="144" t="str">
        <f>IF('[1]Hoja de pedidos'!$D1659&gt;0,'[1]Hoja de pedidos'!H1659,"")</f>
        <v>CORTE</v>
      </c>
    </row>
    <row r="1659" spans="1:6" x14ac:dyDescent="0.25">
      <c r="A1659" s="144" t="str">
        <f>IF('[1]Hoja de pedidos'!$D1660&gt;0,'[1]Hoja de pedidos'!C1660,"")</f>
        <v>01-3171</v>
      </c>
      <c r="B1659" s="144" t="str">
        <f>IF('[1]Hoja de pedidos'!$D1660&gt;0,'[1]Hoja de pedidos'!D1660,"")</f>
        <v>TXPCPF023B001</v>
      </c>
      <c r="C1659" s="144" t="str">
        <f>IF('[1]Hoja de pedidos'!$D1660&gt;0,'[1]Hoja de pedidos'!E1660,"")</f>
        <v xml:space="preserve">PEPSI-COLA VENEZUELA, C.A. </v>
      </c>
      <c r="D1659" s="144" t="str">
        <f>IF('[1]Hoja de pedidos'!$D1660&gt;0,'[1]Hoja de pedidos'!F1660,"")</f>
        <v>ETIQUETA IMPRESA PEPSI  FREE 1,5 L</v>
      </c>
      <c r="E1659" s="144" t="str">
        <f>IF('[1]Hoja de pedidos'!$D1660&gt;0,'[1]Hoja de pedidos'!G1660,"")</f>
        <v>CX</v>
      </c>
      <c r="F1659" s="144" t="str">
        <f>IF('[1]Hoja de pedidos'!$D1660&gt;0,'[1]Hoja de pedidos'!H1660,"")</f>
        <v>CORTE</v>
      </c>
    </row>
    <row r="1660" spans="1:6" x14ac:dyDescent="0.25">
      <c r="A1660" s="144" t="str">
        <f>IF('[1]Hoja de pedidos'!$D1661&gt;0,'[1]Hoja de pedidos'!C1661,"")</f>
        <v>01-3207</v>
      </c>
      <c r="B1660" s="144" t="str">
        <f>IF('[1]Hoja de pedidos'!$D1661&gt;0,'[1]Hoja de pedidos'!D1661,"")</f>
        <v>TMMCFD106A003</v>
      </c>
      <c r="C1660" s="144" t="str">
        <f>IF('[1]Hoja de pedidos'!$D1661&gt;0,'[1]Hoja de pedidos'!E1661,"")</f>
        <v>MORROCEL C.A.</v>
      </c>
      <c r="D1660" s="144" t="str">
        <f>IF('[1]Hoja de pedidos'!$D1661&gt;0,'[1]Hoja de pedidos'!F1661,"")</f>
        <v>LAMINACION IMPRESA FONDO DORADO</v>
      </c>
      <c r="E1660" s="144" t="str">
        <f>IF('[1]Hoja de pedidos'!$D1661&gt;0,'[1]Hoja de pedidos'!G1661,"")</f>
        <v>MCL</v>
      </c>
      <c r="F1660" s="144" t="str">
        <f>IF('[1]Hoja de pedidos'!$D1661&gt;0,'[1]Hoja de pedidos'!H1661,"")</f>
        <v>LAMINACION</v>
      </c>
    </row>
    <row r="1661" spans="1:6" x14ac:dyDescent="0.25">
      <c r="A1661" s="144" t="str">
        <f>IF('[1]Hoja de pedidos'!$D1662&gt;0,'[1]Hoja de pedidos'!C1662,"")</f>
        <v>01-3208</v>
      </c>
      <c r="B1661" s="144" t="str">
        <f>IF('[1]Hoja de pedidos'!$D1662&gt;0,'[1]Hoja de pedidos'!D1662,"")</f>
        <v>TMMCFR106A001</v>
      </c>
      <c r="C1661" s="144" t="str">
        <f>IF('[1]Hoja de pedidos'!$D1662&gt;0,'[1]Hoja de pedidos'!E1662,"")</f>
        <v>MORROCEL C.A.</v>
      </c>
      <c r="D1661" s="144" t="str">
        <f>IF('[1]Hoja de pedidos'!$D1662&gt;0,'[1]Hoja de pedidos'!F1662,"")</f>
        <v>LAMINACION IMPRESA FONDO ROJO</v>
      </c>
      <c r="E1661" s="144" t="str">
        <f>IF('[1]Hoja de pedidos'!$D1662&gt;0,'[1]Hoja de pedidos'!G1662,"")</f>
        <v>MCL</v>
      </c>
      <c r="F1661" s="144" t="str">
        <f>IF('[1]Hoja de pedidos'!$D1662&gt;0,'[1]Hoja de pedidos'!H1662,"")</f>
        <v>LAMINACION</v>
      </c>
    </row>
    <row r="1662" spans="1:6" x14ac:dyDescent="0.25">
      <c r="A1662" s="144" t="str">
        <f>IF('[1]Hoja de pedidos'!$D1663&gt;0,'[1]Hoja de pedidos'!C1663,"")</f>
        <v>01-3225</v>
      </c>
      <c r="B1662" s="144" t="str">
        <f>IF('[1]Hoja de pedidos'!$D1663&gt;0,'[1]Hoja de pedidos'!D1663,"")</f>
        <v>TMMCFA106A001</v>
      </c>
      <c r="C1662" s="144" t="str">
        <f>IF('[1]Hoja de pedidos'!$D1663&gt;0,'[1]Hoja de pedidos'!E1663,"")</f>
        <v>MORROCEL C.A.</v>
      </c>
      <c r="D1662" s="144" t="str">
        <f>IF('[1]Hoja de pedidos'!$D1663&gt;0,'[1]Hoja de pedidos'!F1663,"")</f>
        <v>LAMINACION IMPRESA FONDO AZUL</v>
      </c>
      <c r="E1662" s="144" t="str">
        <f>IF('[1]Hoja de pedidos'!$D1663&gt;0,'[1]Hoja de pedidos'!G1663,"")</f>
        <v>MCL</v>
      </c>
      <c r="F1662" s="144" t="str">
        <f>IF('[1]Hoja de pedidos'!$D1663&gt;0,'[1]Hoja de pedidos'!H1663,"")</f>
        <v>LAMINACION</v>
      </c>
    </row>
    <row r="1663" spans="1:6" x14ac:dyDescent="0.25">
      <c r="A1663" s="144" t="str">
        <f>IF('[1]Hoja de pedidos'!$D1664&gt;0,'[1]Hoja de pedidos'!C1664,"")</f>
        <v>01-3217</v>
      </c>
      <c r="B1663" s="144" t="str">
        <f>IF('[1]Hoja de pedidos'!$D1664&gt;0,'[1]Hoja de pedidos'!D1664,"")</f>
        <v>TMMCFP1040002</v>
      </c>
      <c r="C1663" s="144" t="str">
        <f>IF('[1]Hoja de pedidos'!$D1664&gt;0,'[1]Hoja de pedidos'!E1664,"")</f>
        <v>MORROCEL C.A.</v>
      </c>
      <c r="D1663" s="144" t="str">
        <f>IF('[1]Hoja de pedidos'!$D1664&gt;0,'[1]Hoja de pedidos'!F1664,"")</f>
        <v>LAMINACION FONDO PLATA SIN IMPRESIÓN</v>
      </c>
      <c r="E1663" s="144" t="str">
        <f>IF('[1]Hoja de pedidos'!$D1664&gt;0,'[1]Hoja de pedidos'!G1664,"")</f>
        <v>MCL</v>
      </c>
      <c r="F1663" s="144" t="str">
        <f>IF('[1]Hoja de pedidos'!$D1664&gt;0,'[1]Hoja de pedidos'!H1664,"")</f>
        <v>LAMINACION</v>
      </c>
    </row>
    <row r="1664" spans="1:6" x14ac:dyDescent="0.25">
      <c r="A1664" s="144" t="str">
        <f>IF('[1]Hoja de pedidos'!$D1665&gt;0,'[1]Hoja de pedidos'!C1665,"")</f>
        <v>01-3172</v>
      </c>
      <c r="B1664" s="144" t="str">
        <f>IF('[1]Hoja de pedidos'!$D1665&gt;0,'[1]Hoja de pedidos'!D1665,"")</f>
        <v>TXPCEP023B001</v>
      </c>
      <c r="C1664" s="144" t="str">
        <f>IF('[1]Hoja de pedidos'!$D1665&gt;0,'[1]Hoja de pedidos'!E1665,"")</f>
        <v xml:space="preserve">PEPSI-COLA VENEZUELA, C.A. </v>
      </c>
      <c r="D1664" s="144" t="str">
        <f>IF('[1]Hoja de pedidos'!$D1665&gt;0,'[1]Hoja de pedidos'!F1665,"")</f>
        <v>ETIQUETA IMPRESA  PEPSI FREE 1 L</v>
      </c>
      <c r="E1664" s="144" t="str">
        <f>IF('[1]Hoja de pedidos'!$D1665&gt;0,'[1]Hoja de pedidos'!G1665,"")</f>
        <v>CX</v>
      </c>
      <c r="F1664" s="144" t="str">
        <f>IF('[1]Hoja de pedidos'!$D1665&gt;0,'[1]Hoja de pedidos'!H1665,"")</f>
        <v>CORTE</v>
      </c>
    </row>
    <row r="1665" spans="1:6" x14ac:dyDescent="0.25">
      <c r="A1665" s="144" t="str">
        <f>IF('[1]Hoja de pedidos'!$D1666&gt;0,'[1]Hoja de pedidos'!C1666,"")</f>
        <v>32-006325</v>
      </c>
      <c r="B1665" s="144" t="str">
        <f>IF('[1]Hoja de pedidos'!$D1666&gt;0,'[1]Hoja de pedidos'!D1666,"")</f>
        <v>TMARMA045A002</v>
      </c>
      <c r="C1665" s="144" t="str">
        <f>IF('[1]Hoja de pedidos'!$D1666&gt;0,'[1]Hoja de pedidos'!E1666,"")</f>
        <v>ALFONZO RIVAS &amp; CIA, C.A.</v>
      </c>
      <c r="D1665" s="144" t="str">
        <f>IF('[1]Hoja de pedidos'!$D1666&gt;0,'[1]Hoja de pedidos'!F1666,"")</f>
        <v>LAMINACION IMPRESA MAIZORITOS AZUCARADAS 240g</v>
      </c>
      <c r="E1665" s="144" t="str">
        <f>IF('[1]Hoja de pedidos'!$D1666&gt;0,'[1]Hoja de pedidos'!G1666,"")</f>
        <v>MCL</v>
      </c>
      <c r="F1665" s="144" t="str">
        <f>IF('[1]Hoja de pedidos'!$D1666&gt;0,'[1]Hoja de pedidos'!H1666,"")</f>
        <v>LAMINACION</v>
      </c>
    </row>
    <row r="1666" spans="1:6" x14ac:dyDescent="0.25">
      <c r="A1666" s="144" t="str">
        <f>IF('[1]Hoja de pedidos'!$D1667&gt;0,'[1]Hoja de pedidos'!C1667,"")</f>
        <v>01-3210</v>
      </c>
      <c r="B1666" s="144" t="str">
        <f>IF('[1]Hoja de pedidos'!$D1667&gt;0,'[1]Hoja de pedidos'!D1667,"")</f>
        <v>TMGFBC043B001</v>
      </c>
      <c r="C1666" s="144" t="str">
        <f>IF('[1]Hoja de pedidos'!$D1667&gt;0,'[1]Hoja de pedidos'!E1667,"")</f>
        <v>GS FHARMA, C.A.</v>
      </c>
      <c r="D1666" s="144" t="str">
        <f>IF('[1]Hoja de pedidos'!$D1667&gt;0,'[1]Hoja de pedidos'!F1667,"")</f>
        <v>POLYPOUCH IMPRESO FRENTE GASAS ESTERILIZADAS BE CARE 10x10cm</v>
      </c>
      <c r="E1666" s="144" t="str">
        <f>IF('[1]Hoja de pedidos'!$D1667&gt;0,'[1]Hoja de pedidos'!G1667,"")</f>
        <v>MCL</v>
      </c>
      <c r="F1666" s="144" t="str">
        <f>IF('[1]Hoja de pedidos'!$D1667&gt;0,'[1]Hoja de pedidos'!H1667,"")</f>
        <v>LAMINACION</v>
      </c>
    </row>
    <row r="1667" spans="1:6" x14ac:dyDescent="0.25">
      <c r="A1667" s="144" t="str">
        <f>IF('[1]Hoja de pedidos'!$D1668&gt;0,'[1]Hoja de pedidos'!C1668,"")</f>
        <v>01-3212</v>
      </c>
      <c r="B1667" s="144" t="str">
        <f>IF('[1]Hoja de pedidos'!$D1668&gt;0,'[1]Hoja de pedidos'!D1668,"")</f>
        <v>TMGFBC043A001</v>
      </c>
      <c r="C1667" s="144" t="str">
        <f>IF('[1]Hoja de pedidos'!$D1668&gt;0,'[1]Hoja de pedidos'!E1668,"")</f>
        <v>GS FHARMA, C.A.</v>
      </c>
      <c r="D1667" s="144" t="str">
        <f>IF('[1]Hoja de pedidos'!$D1668&gt;0,'[1]Hoja de pedidos'!F1668,"")</f>
        <v>POLYPOUCH IMPRESO FRENTE GASAS ESTERILIZADAS BE CARE 7,5x7,5cm</v>
      </c>
      <c r="E1667" s="144" t="str">
        <f>IF('[1]Hoja de pedidos'!$D1668&gt;0,'[1]Hoja de pedidos'!G1668,"")</f>
        <v>MCL</v>
      </c>
      <c r="F1667" s="144" t="str">
        <f>IF('[1]Hoja de pedidos'!$D1668&gt;0,'[1]Hoja de pedidos'!H1668,"")</f>
        <v>LAMINACION</v>
      </c>
    </row>
    <row r="1668" spans="1:6" x14ac:dyDescent="0.25">
      <c r="A1668" s="144" t="str">
        <f>IF('[1]Hoja de pedidos'!$D1669&gt;0,'[1]Hoja de pedidos'!C1669,"")</f>
        <v>32-006326</v>
      </c>
      <c r="B1668" s="144" t="str">
        <f>IF('[1]Hoja de pedidos'!$D1669&gt;0,'[1]Hoja de pedidos'!D1669,"")</f>
        <v>TMARCF045A002</v>
      </c>
      <c r="C1668" s="144" t="str">
        <f>IF('[1]Hoja de pedidos'!$D1669&gt;0,'[1]Hoja de pedidos'!E1669,"")</f>
        <v>ALFONZO RIVAS &amp; CIA, C.A.</v>
      </c>
      <c r="D1668" s="144" t="str">
        <f>IF('[1]Hoja de pedidos'!$D1669&gt;0,'[1]Hoja de pedidos'!F1669,"")</f>
        <v>LAMINACION IMPRESA MAIZORITOS CRONCH FLAKES 300g</v>
      </c>
      <c r="E1668" s="144" t="str">
        <f>IF('[1]Hoja de pedidos'!$D1669&gt;0,'[1]Hoja de pedidos'!G1669,"")</f>
        <v>MCL</v>
      </c>
      <c r="F1668" s="144" t="str">
        <f>IF('[1]Hoja de pedidos'!$D1669&gt;0,'[1]Hoja de pedidos'!H1669,"")</f>
        <v>LAMINACION</v>
      </c>
    </row>
    <row r="1669" spans="1:6" x14ac:dyDescent="0.25">
      <c r="A1669" s="144" t="str">
        <f>IF('[1]Hoja de pedidos'!$D1670&gt;0,'[1]Hoja de pedidos'!C1670,"")</f>
        <v>01-3177</v>
      </c>
      <c r="B1669" s="144" t="str">
        <f>IF('[1]Hoja de pedidos'!$D1670&gt;0,'[1]Hoja de pedidos'!D1670,"")</f>
        <v>TMTCPF110A001</v>
      </c>
      <c r="C1669" s="144" t="str">
        <f>IF('[1]Hoja de pedidos'!$D1670&gt;0,'[1]Hoja de pedidos'!E1670,"")</f>
        <v>TUCAREN, C.A.</v>
      </c>
      <c r="D1669" s="144" t="str">
        <f>IF('[1]Hoja de pedidos'!$D1670&gt;0,'[1]Hoja de pedidos'!F1670,"")</f>
        <v>LAMINACION IMPRESA CORES POLIFILM</v>
      </c>
      <c r="E1669" s="144" t="str">
        <f>IF('[1]Hoja de pedidos'!$D1670&gt;0,'[1]Hoja de pedidos'!G1670,"")</f>
        <v>MCL</v>
      </c>
      <c r="F1669" s="144" t="str">
        <f>IF('[1]Hoja de pedidos'!$D1670&gt;0,'[1]Hoja de pedidos'!H1670,"")</f>
        <v>LAMINACION</v>
      </c>
    </row>
    <row r="1670" spans="1:6" x14ac:dyDescent="0.25">
      <c r="A1670" s="144" t="str">
        <f>IF('[1]Hoja de pedidos'!$D1671&gt;0,'[1]Hoja de pedidos'!C1671,"")</f>
        <v>01-3205</v>
      </c>
      <c r="B1670" s="144" t="str">
        <f>IF('[1]Hoja de pedidos'!$D1671&gt;0,'[1]Hoja de pedidos'!D1671,"")</f>
        <v>TMAWAJ060A010</v>
      </c>
      <c r="C1670" s="144" t="str">
        <f>IF('[1]Hoja de pedidos'!$D1671&gt;0,'[1]Hoja de pedidos'!E1671,"")</f>
        <v>ALUM-WARE PRODUCTOS DE ALUMINIO C.A.</v>
      </c>
      <c r="D1670" s="144" t="str">
        <f>IF('[1]Hoja de pedidos'!$D1671&gt;0,'[1]Hoja de pedidos'!F1671,"")</f>
        <v>POLYPOUCH IMPRESO ANTIGRASO ALUM-WARE</v>
      </c>
      <c r="E1670" s="144" t="str">
        <f>IF('[1]Hoja de pedidos'!$D1671&gt;0,'[1]Hoja de pedidos'!G1671,"")</f>
        <v>MCL</v>
      </c>
      <c r="F1670" s="144" t="str">
        <f>IF('[1]Hoja de pedidos'!$D1671&gt;0,'[1]Hoja de pedidos'!H1671,"")</f>
        <v>LAMINACION</v>
      </c>
    </row>
    <row r="1671" spans="1:6" x14ac:dyDescent="0.25">
      <c r="A1671" s="144" t="str">
        <f>IF('[1]Hoja de pedidos'!$D1672&gt;0,'[1]Hoja de pedidos'!C1672,"")</f>
        <v>01-3211</v>
      </c>
      <c r="B1671" s="144" t="str">
        <f>IF('[1]Hoja de pedidos'!$D1672&gt;0,'[1]Hoja de pedidos'!D1672,"")</f>
        <v>TMGFBC0300002</v>
      </c>
      <c r="C1671" s="144" t="str">
        <f>IF('[1]Hoja de pedidos'!$D1672&gt;0,'[1]Hoja de pedidos'!E1672,"")</f>
        <v>GS FHARMA, C.A.</v>
      </c>
      <c r="D1671" s="144" t="str">
        <f>IF('[1]Hoja de pedidos'!$D1672&gt;0,'[1]Hoja de pedidos'!F1672,"")</f>
        <v>DORSO SIN IMPRESIÓN GASAS ESTERILIZADAS BE CARE 10 cm * 10 cm</v>
      </c>
      <c r="E1671" s="144" t="str">
        <f>IF('[1]Hoja de pedidos'!$D1672&gt;0,'[1]Hoja de pedidos'!G1672,"")</f>
        <v>MCL</v>
      </c>
      <c r="F1671" s="144" t="str">
        <f>IF('[1]Hoja de pedidos'!$D1672&gt;0,'[1]Hoja de pedidos'!H1672,"")</f>
        <v>CORTE</v>
      </c>
    </row>
    <row r="1672" spans="1:6" x14ac:dyDescent="0.25">
      <c r="A1672" s="144" t="str">
        <f>IF('[1]Hoja de pedidos'!$D1673&gt;0,'[1]Hoja de pedidos'!C1673,"")</f>
        <v>01-3213</v>
      </c>
      <c r="B1672" s="144" t="str">
        <f>IF('[1]Hoja de pedidos'!$D1673&gt;0,'[1]Hoja de pedidos'!D1673,"")</f>
        <v>TMGFBC0300001</v>
      </c>
      <c r="C1672" s="144" t="str">
        <f>IF('[1]Hoja de pedidos'!$D1673&gt;0,'[1]Hoja de pedidos'!E1673,"")</f>
        <v>GS FHARMA, C.A.</v>
      </c>
      <c r="D1672" s="144" t="str">
        <f>IF('[1]Hoja de pedidos'!$D1673&gt;0,'[1]Hoja de pedidos'!F1673,"")</f>
        <v>DORSO SIN IMPRESIÓN GASAS ESTERILIZADAS BE CARE 7,5cm * 7,5 cm</v>
      </c>
      <c r="E1672" s="144" t="str">
        <f>IF('[1]Hoja de pedidos'!$D1673&gt;0,'[1]Hoja de pedidos'!G1673,"")</f>
        <v>MCL</v>
      </c>
      <c r="F1672" s="144" t="str">
        <f>IF('[1]Hoja de pedidos'!$D1673&gt;0,'[1]Hoja de pedidos'!H1673,"")</f>
        <v>CORTE</v>
      </c>
    </row>
    <row r="1673" spans="1:6" x14ac:dyDescent="0.25">
      <c r="A1673" s="144" t="str">
        <f>IF('[1]Hoja de pedidos'!$D1674&gt;0,'[1]Hoja de pedidos'!C1674,"")</f>
        <v>01-3228</v>
      </c>
      <c r="B1673" s="144" t="str">
        <f>IF('[1]Hoja de pedidos'!$D1674&gt;0,'[1]Hoja de pedidos'!D1674,"")</f>
        <v>TXMSCN030A001</v>
      </c>
      <c r="C1673" s="144" t="str">
        <f>IF('[1]Hoja de pedidos'!$D1674&gt;0,'[1]Hoja de pedidos'!E1674,"")</f>
        <v>MULTINACIONAL DE SABORES C.A.</v>
      </c>
      <c r="D1673" s="144" t="str">
        <f>IF('[1]Hoja de pedidos'!$D1674&gt;0,'[1]Hoja de pedidos'!F1674,"")</f>
        <v>ETIQUETA IMPRESA REFRESCO GLUP COLA NEGRA 2 L NAVIDAD 2021</v>
      </c>
      <c r="E1673" s="144" t="str">
        <f>IF('[1]Hoja de pedidos'!$D1674&gt;0,'[1]Hoja de pedidos'!G1674,"")</f>
        <v>CX</v>
      </c>
      <c r="F1673" s="144" t="str">
        <f>IF('[1]Hoja de pedidos'!$D1674&gt;0,'[1]Hoja de pedidos'!H1674,"")</f>
        <v>CORTE</v>
      </c>
    </row>
    <row r="1674" spans="1:6" x14ac:dyDescent="0.25">
      <c r="A1674" s="144" t="str">
        <f>IF('[1]Hoja de pedidos'!$D1675&gt;0,'[1]Hoja de pedidos'!C1675,"")</f>
        <v>32-006327</v>
      </c>
      <c r="B1674" s="144" t="str">
        <f>IF('[1]Hoja de pedidos'!$D1675&gt;0,'[1]Hoja de pedidos'!D1675,"")</f>
        <v>TMARMF045A002</v>
      </c>
      <c r="C1674" s="144" t="str">
        <f>IF('[1]Hoja de pedidos'!$D1675&gt;0,'[1]Hoja de pedidos'!E1675,"")</f>
        <v>ALFONZO RIVAS &amp; CIA, C.A.</v>
      </c>
      <c r="D1674" s="144" t="str">
        <f>IF('[1]Hoja de pedidos'!$D1675&gt;0,'[1]Hoja de pedidos'!F1675,"")</f>
        <v>LAMINACION IMPRESA MAIZORITOS FRUTY AROS 240g</v>
      </c>
      <c r="E1674" s="144" t="str">
        <f>IF('[1]Hoja de pedidos'!$D1675&gt;0,'[1]Hoja de pedidos'!G1675,"")</f>
        <v>MCL</v>
      </c>
      <c r="F1674" s="144" t="str">
        <f>IF('[1]Hoja de pedidos'!$D1675&gt;0,'[1]Hoja de pedidos'!H1675,"")</f>
        <v>LAMINACION</v>
      </c>
    </row>
    <row r="1675" spans="1:6" x14ac:dyDescent="0.25">
      <c r="A1675" s="144" t="str">
        <f>IF('[1]Hoja de pedidos'!$D1676&gt;0,'[1]Hoja de pedidos'!C1676,"")</f>
        <v>01-3206</v>
      </c>
      <c r="B1675" s="144" t="str">
        <f>IF('[1]Hoja de pedidos'!$D1676&gt;0,'[1]Hoja de pedidos'!D1676,"")</f>
        <v>TMMCAE060A001</v>
      </c>
      <c r="C1675" s="144" t="str">
        <f>IF('[1]Hoja de pedidos'!$D1676&gt;0,'[1]Hoja de pedidos'!E1676,"")</f>
        <v>MORROCEL C.A.</v>
      </c>
      <c r="D1675" s="144" t="str">
        <f>IF('[1]Hoja de pedidos'!$D1676&gt;0,'[1]Hoja de pedidos'!F1676,"")</f>
        <v>POLYPOUCH IMPRESO ANTIGRASO ESTANDAR</v>
      </c>
      <c r="E1675" s="144" t="str">
        <f>IF('[1]Hoja de pedidos'!$D1676&gt;0,'[1]Hoja de pedidos'!G1676,"")</f>
        <v>MCL</v>
      </c>
      <c r="F1675" s="144" t="str">
        <f>IF('[1]Hoja de pedidos'!$D1676&gt;0,'[1]Hoja de pedidos'!H1676,"")</f>
        <v>LAMINACION</v>
      </c>
    </row>
    <row r="1676" spans="1:6" x14ac:dyDescent="0.25">
      <c r="A1676" s="144" t="str">
        <f>IF('[1]Hoja de pedidos'!$D1677&gt;0,'[1]Hoja de pedidos'!C1677,"")</f>
        <v>01-3229</v>
      </c>
      <c r="B1676" s="144" t="str">
        <f>IF('[1]Hoja de pedidos'!$D1677&gt;0,'[1]Hoja de pedidos'!D1677,"")</f>
        <v>TMAYGP207A003</v>
      </c>
      <c r="C1676" s="144" t="str">
        <f>IF('[1]Hoja de pedidos'!$D1677&gt;0,'[1]Hoja de pedidos'!E1677,"")</f>
        <v>ANAYANSI,C.A.</v>
      </c>
      <c r="D1676" s="144" t="str">
        <f>IF('[1]Hoja de pedidos'!$D1677&gt;0,'[1]Hoja de pedidos'!F1677,"")</f>
        <v>LINER TERMOSELLABLE MTP  IMPRESO GARANTIA DE PUREZA</v>
      </c>
      <c r="E1676" s="144" t="str">
        <f>IF('[1]Hoja de pedidos'!$D1677&gt;0,'[1]Hoja de pedidos'!G1677,"")</f>
        <v>MCL</v>
      </c>
      <c r="F1676" s="144" t="str">
        <f>IF('[1]Hoja de pedidos'!$D1677&gt;0,'[1]Hoja de pedidos'!H1677,"")</f>
        <v>LAMINACION</v>
      </c>
    </row>
    <row r="1677" spans="1:6" x14ac:dyDescent="0.25">
      <c r="A1677" s="144" t="str">
        <f>IF('[1]Hoja de pedidos'!$D1678&gt;0,'[1]Hoja de pedidos'!C1678,"")</f>
        <v>01-3230</v>
      </c>
      <c r="B1677" s="144" t="str">
        <f>IF('[1]Hoja de pedidos'!$D1678&gt;0,'[1]Hoja de pedidos'!D1678,"")</f>
        <v>TMAYGP207A001</v>
      </c>
      <c r="C1677" s="144" t="str">
        <f>IF('[1]Hoja de pedidos'!$D1678&gt;0,'[1]Hoja de pedidos'!E1678,"")</f>
        <v>ANAYANSI,C.A.</v>
      </c>
      <c r="D1677" s="144" t="str">
        <f>IF('[1]Hoja de pedidos'!$D1678&gt;0,'[1]Hoja de pedidos'!F1678,"")</f>
        <v>LINER MTP IMPRESO GARANTIA DE PUREZA</v>
      </c>
      <c r="E1677" s="144" t="str">
        <f>IF('[1]Hoja de pedidos'!$D1678&gt;0,'[1]Hoja de pedidos'!G1678,"")</f>
        <v>MCL</v>
      </c>
      <c r="F1677" s="144" t="str">
        <f>IF('[1]Hoja de pedidos'!$D1678&gt;0,'[1]Hoja de pedidos'!H1678,"")</f>
        <v>LAMINACION</v>
      </c>
    </row>
    <row r="1678" spans="1:6" x14ac:dyDescent="0.25">
      <c r="A1678" s="144" t="str">
        <f>IF('[1]Hoja de pedidos'!$D1679&gt;0,'[1]Hoja de pedidos'!C1679,"")</f>
        <v>32-006358</v>
      </c>
      <c r="B1678" s="144" t="str">
        <f>IF('[1]Hoja de pedidos'!$D1679&gt;0,'[1]Hoja de pedidos'!D1679,"")</f>
        <v>TMARFC040A001</v>
      </c>
      <c r="C1678" s="144" t="str">
        <f>IF('[1]Hoja de pedidos'!$D1679&gt;0,'[1]Hoja de pedidos'!E1679,"")</f>
        <v>ALFONZO RIVAS &amp; CIA, C.A.</v>
      </c>
      <c r="D1678" s="144" t="str">
        <f>IF('[1]Hoja de pedidos'!$D1679&gt;0,'[1]Hoja de pedidos'!F1679,"")</f>
        <v>LAMINACION IMPRESA FLIPS CHOCOLATE 120g</v>
      </c>
      <c r="E1678" s="144" t="str">
        <f>IF('[1]Hoja de pedidos'!$D1679&gt;0,'[1]Hoja de pedidos'!G1679,"")</f>
        <v>MCL</v>
      </c>
      <c r="F1678" s="144" t="str">
        <f>IF('[1]Hoja de pedidos'!$D1679&gt;0,'[1]Hoja de pedidos'!H1679,"")</f>
        <v>LAMINACION</v>
      </c>
    </row>
    <row r="1679" spans="1:6" x14ac:dyDescent="0.25">
      <c r="A1679" s="144" t="str">
        <f>IF('[1]Hoja de pedidos'!$D1680&gt;0,'[1]Hoja de pedidos'!C1680,"")</f>
        <v>01-3231</v>
      </c>
      <c r="B1679" s="144" t="str">
        <f>IF('[1]Hoja de pedidos'!$D1680&gt;0,'[1]Hoja de pedidos'!D1680,"")</f>
        <v>TMMCGP207A001</v>
      </c>
      <c r="C1679" s="144" t="str">
        <f>IF('[1]Hoja de pedidos'!$D1680&gt;0,'[1]Hoja de pedidos'!E1680,"")</f>
        <v>ANAYANSI,C.A.</v>
      </c>
      <c r="D1679" s="144" t="str">
        <f>IF('[1]Hoja de pedidos'!$D1680&gt;0,'[1]Hoja de pedidos'!F1680,"")</f>
        <v>LINNER MTP  IMPRESO GARANTIA DE PUREZA</v>
      </c>
      <c r="E1679" s="144" t="str">
        <f>IF('[1]Hoja de pedidos'!$D1680&gt;0,'[1]Hoja de pedidos'!G1680,"")</f>
        <v>MCL</v>
      </c>
      <c r="F1679" s="144" t="str">
        <f>IF('[1]Hoja de pedidos'!$D1680&gt;0,'[1]Hoja de pedidos'!H1680,"")</f>
        <v>LAMINACION</v>
      </c>
    </row>
    <row r="1680" spans="1:6" x14ac:dyDescent="0.25">
      <c r="A1680" s="144" t="str">
        <f>IF('[1]Hoja de pedidos'!$D1681&gt;0,'[1]Hoja de pedidos'!C1681,"")</f>
        <v>01-0324</v>
      </c>
      <c r="B1680" s="144" t="str">
        <f>IF('[1]Hoja de pedidos'!$D1681&gt;0,'[1]Hoja de pedidos'!D1681,"")</f>
        <v>TXNVSV096A001</v>
      </c>
      <c r="C1680" s="144" t="str">
        <f>IF('[1]Hoja de pedidos'!$D1681&gt;0,'[1]Hoja de pedidos'!E1681,"")</f>
        <v>NESTLE VENEZUELA, S.A.</v>
      </c>
      <c r="D1680" s="144" t="str">
        <f>IF('[1]Hoja de pedidos'!$D1681&gt;0,'[1]Hoja de pedidos'!F1681,"")</f>
        <v>LAMINACION IMPRESA SVELTY 400g</v>
      </c>
      <c r="E1680" s="144" t="str">
        <f>IF('[1]Hoja de pedidos'!$D1681&gt;0,'[1]Hoja de pedidos'!G1681,"")</f>
        <v>CX</v>
      </c>
      <c r="F1680" s="144" t="str">
        <f>IF('[1]Hoja de pedidos'!$D1681&gt;0,'[1]Hoja de pedidos'!H1681,"")</f>
        <v>LAMINACION</v>
      </c>
    </row>
    <row r="1681" spans="1:6" x14ac:dyDescent="0.25">
      <c r="A1681" s="144" t="str">
        <f>IF('[1]Hoja de pedidos'!$D1682&gt;0,'[1]Hoja de pedidos'!C1682,"")</f>
        <v>01-3209</v>
      </c>
      <c r="B1681" s="144" t="str">
        <f>IF('[1]Hoja de pedidos'!$D1682&gt;0,'[1]Hoja de pedidos'!D1682,"")</f>
        <v>TMCLPD073A001</v>
      </c>
      <c r="C1681" s="144" t="str">
        <f>IF('[1]Hoja de pedidos'!$D1682&gt;0,'[1]Hoja de pedidos'!E1682,"")</f>
        <v>CELOVEN, C.A.</v>
      </c>
      <c r="D1681" s="144" t="str">
        <f>IF('[1]Hoja de pedidos'!$D1682&gt;0,'[1]Hoja de pedidos'!F1682,"")</f>
        <v>POLYPOUCH SILICONADO DECOCEL 73 g</v>
      </c>
      <c r="E1681" s="144" t="str">
        <f>IF('[1]Hoja de pedidos'!$D1682&gt;0,'[1]Hoja de pedidos'!G1682,"")</f>
        <v>MCL</v>
      </c>
      <c r="F1681" s="144" t="str">
        <f>IF('[1]Hoja de pedidos'!$D1682&gt;0,'[1]Hoja de pedidos'!H1682,"")</f>
        <v>LAMINACION</v>
      </c>
    </row>
    <row r="1682" spans="1:6" x14ac:dyDescent="0.25">
      <c r="A1682" s="144" t="str">
        <f>IF('[1]Hoja de pedidos'!$D1683&gt;0,'[1]Hoja de pedidos'!C1683,"")</f>
        <v>01-3202</v>
      </c>
      <c r="B1682" s="144" t="str">
        <f>IF('[1]Hoja de pedidos'!$D1683&gt;0,'[1]Hoja de pedidos'!D1683,"")</f>
        <v>TMICPS0420001</v>
      </c>
      <c r="C1682" s="144" t="str">
        <f>IF('[1]Hoja de pedidos'!$D1683&gt;0,'[1]Hoja de pedidos'!E1683,"")</f>
        <v>INDUSTRIAS CORPAÑAL,C.A.</v>
      </c>
      <c r="D1682" s="144" t="str">
        <f>IF('[1]Hoja de pedidos'!$D1683&gt;0,'[1]Hoja de pedidos'!F1683,"")</f>
        <v>POLYPOUCH SILICONADO SIN IMPRESIÓN</v>
      </c>
      <c r="E1682" s="144" t="str">
        <f>IF('[1]Hoja de pedidos'!$D1683&gt;0,'[1]Hoja de pedidos'!G1683,"")</f>
        <v>MCL</v>
      </c>
      <c r="F1682" s="144" t="str">
        <f>IF('[1]Hoja de pedidos'!$D1683&gt;0,'[1]Hoja de pedidos'!H1683,"")</f>
        <v>LAMINACION</v>
      </c>
    </row>
    <row r="1683" spans="1:6" x14ac:dyDescent="0.25">
      <c r="A1683" s="144" t="str">
        <f>IF('[1]Hoja de pedidos'!$D1684&gt;0,'[1]Hoja de pedidos'!C1684,"")</f>
        <v>21-0324</v>
      </c>
      <c r="B1683" s="144" t="str">
        <f>IF('[1]Hoja de pedidos'!$D1684&gt;0,'[1]Hoja de pedidos'!D1684,"")</f>
        <v>TXNVSV096A001</v>
      </c>
      <c r="C1683" s="144" t="str">
        <f>IF('[1]Hoja de pedidos'!$D1684&gt;0,'[1]Hoja de pedidos'!E1684,"")</f>
        <v>NESTLE VENEZUELA, S.A.</v>
      </c>
      <c r="D1683" s="144" t="str">
        <f>IF('[1]Hoja de pedidos'!$D1684&gt;0,'[1]Hoja de pedidos'!F1684,"")</f>
        <v>LAMINACION IMPRESA SVELTY 400g</v>
      </c>
      <c r="E1683" s="144" t="str">
        <f>IF('[1]Hoja de pedidos'!$D1684&gt;0,'[1]Hoja de pedidos'!G1684,"")</f>
        <v>CX</v>
      </c>
      <c r="F1683" s="144" t="str">
        <f>IF('[1]Hoja de pedidos'!$D1684&gt;0,'[1]Hoja de pedidos'!H1684,"")</f>
        <v>LAMINACION</v>
      </c>
    </row>
    <row r="1684" spans="1:6" x14ac:dyDescent="0.25">
      <c r="A1684" s="144" t="str">
        <f>IF('[1]Hoja de pedidos'!$D1685&gt;0,'[1]Hoja de pedidos'!C1685,"")</f>
        <v>01-3237</v>
      </c>
      <c r="B1684" s="144" t="str">
        <f>IF('[1]Hoja de pedidos'!$D1685&gt;0,'[1]Hoja de pedidos'!D1685,"")</f>
        <v>TXPARO040B001</v>
      </c>
      <c r="C1684" s="144" t="str">
        <f>IF('[1]Hoja de pedidos'!$D1685&gt;0,'[1]Hoja de pedidos'!E1685,"")</f>
        <v>PEPSICO ALIMENTOS, S.C.A.</v>
      </c>
      <c r="D1684" s="144" t="str">
        <f>IF('[1]Hoja de pedidos'!$D1685&gt;0,'[1]Hoja de pedidos'!F1685,"")</f>
        <v>LAMINACIÓN IMPRESA RUFFLES ORIGINAL 36g</v>
      </c>
      <c r="E1684" s="144" t="str">
        <f>IF('[1]Hoja de pedidos'!$D1685&gt;0,'[1]Hoja de pedidos'!G1685,"")</f>
        <v>CX</v>
      </c>
      <c r="F1684" s="144" t="str">
        <f>IF('[1]Hoja de pedidos'!$D1685&gt;0,'[1]Hoja de pedidos'!H1685,"")</f>
        <v>LAMINACION</v>
      </c>
    </row>
    <row r="1685" spans="1:6" x14ac:dyDescent="0.25">
      <c r="A1685" s="144" t="str">
        <f>IF('[1]Hoja de pedidos'!$D1686&gt;0,'[1]Hoja de pedidos'!C1686,"")</f>
        <v>01-3179</v>
      </c>
      <c r="B1685" s="144" t="str">
        <f>IF('[1]Hoja de pedidos'!$D1686&gt;0,'[1]Hoja de pedidos'!D1686,"")</f>
        <v>TXCLVM029A001</v>
      </c>
      <c r="C1685" s="144" t="str">
        <f>IF('[1]Hoja de pedidos'!$D1686&gt;0,'[1]Hoja de pedidos'!E1686,"")</f>
        <v>CELOVEN, C.A.</v>
      </c>
      <c r="D1685" s="144" t="str">
        <f>IF('[1]Hoja de pedidos'!$D1686&gt;0,'[1]Hoja de pedidos'!F1686,"")</f>
        <v>DECOCEL IMPRESO SOLIDO VERDE MANZANA P-375</v>
      </c>
      <c r="E1685" s="144" t="str">
        <f>IF('[1]Hoja de pedidos'!$D1686&gt;0,'[1]Hoja de pedidos'!G1686,"")</f>
        <v>CX</v>
      </c>
      <c r="F1685" s="144" t="str">
        <f>IF('[1]Hoja de pedidos'!$D1686&gt;0,'[1]Hoja de pedidos'!H1686,"")</f>
        <v>LAMINACION</v>
      </c>
    </row>
    <row r="1686" spans="1:6" x14ac:dyDescent="0.25">
      <c r="A1686" s="144" t="str">
        <f>IF('[1]Hoja de pedidos'!$D1687&gt;0,'[1]Hoja de pedidos'!C1687,"")</f>
        <v>01-3178</v>
      </c>
      <c r="B1686" s="144" t="str">
        <f>IF('[1]Hoja de pedidos'!$D1687&gt;0,'[1]Hoja de pedidos'!D1687,"")</f>
        <v>TXCLVP029A001</v>
      </c>
      <c r="C1686" s="144" t="str">
        <f>IF('[1]Hoja de pedidos'!$D1687&gt;0,'[1]Hoja de pedidos'!E1687,"")</f>
        <v>CELOVEN, C.A.</v>
      </c>
      <c r="D1686" s="144" t="str">
        <f>IF('[1]Hoja de pedidos'!$D1687&gt;0,'[1]Hoja de pedidos'!F1687,"")</f>
        <v>DECOCEL IMPRESO SOLIDO VERDE PIGMENTADO</v>
      </c>
      <c r="E1686" s="144" t="str">
        <f>IF('[1]Hoja de pedidos'!$D1687&gt;0,'[1]Hoja de pedidos'!G1687,"")</f>
        <v>CX</v>
      </c>
      <c r="F1686" s="144" t="str">
        <f>IF('[1]Hoja de pedidos'!$D1687&gt;0,'[1]Hoja de pedidos'!H1687,"")</f>
        <v>LAMINACION</v>
      </c>
    </row>
    <row r="1687" spans="1:6" x14ac:dyDescent="0.25">
      <c r="A1687" s="144" t="str">
        <f>IF('[1]Hoja de pedidos'!$D1688&gt;0,'[1]Hoja de pedidos'!C1688,"")</f>
        <v>01-3182</v>
      </c>
      <c r="B1687" s="144" t="str">
        <f>IF('[1]Hoja de pedidos'!$D1688&gt;0,'[1]Hoja de pedidos'!D1688,"")</f>
        <v>TXCLNG029A001</v>
      </c>
      <c r="C1687" s="144" t="str">
        <f>IF('[1]Hoja de pedidos'!$D1688&gt;0,'[1]Hoja de pedidos'!E1688,"")</f>
        <v>CELOVEN, C.A.</v>
      </c>
      <c r="D1687" s="144" t="str">
        <f>IF('[1]Hoja de pedidos'!$D1688&gt;0,'[1]Hoja de pedidos'!F1688,"")</f>
        <v>DECOCEL IMPRESO SOLIDO NEGRO</v>
      </c>
      <c r="E1687" s="144" t="str">
        <f>IF('[1]Hoja de pedidos'!$D1688&gt;0,'[1]Hoja de pedidos'!G1688,"")</f>
        <v>CX</v>
      </c>
      <c r="F1687" s="144" t="str">
        <f>IF('[1]Hoja de pedidos'!$D1688&gt;0,'[1]Hoja de pedidos'!H1688,"")</f>
        <v>LAMINACION</v>
      </c>
    </row>
    <row r="1688" spans="1:6" x14ac:dyDescent="0.25">
      <c r="A1688" s="144" t="str">
        <f>IF('[1]Hoja de pedidos'!$D1689&gt;0,'[1]Hoja de pedidos'!C1689,"")</f>
        <v>01-3183</v>
      </c>
      <c r="B1688" s="144" t="str">
        <f>IF('[1]Hoja de pedidos'!$D1689&gt;0,'[1]Hoja de pedidos'!D1689,"")</f>
        <v>TXCLMO029A001</v>
      </c>
      <c r="C1688" s="144" t="str">
        <f>IF('[1]Hoja de pedidos'!$D1689&gt;0,'[1]Hoja de pedidos'!E1689,"")</f>
        <v>CELOVEN, C.A.</v>
      </c>
      <c r="D1688" s="144" t="str">
        <f>IF('[1]Hoja de pedidos'!$D1689&gt;0,'[1]Hoja de pedidos'!F1689,"")</f>
        <v>DECOCEL IMPRESO SOLIDO MORADO P-2582</v>
      </c>
      <c r="E1688" s="144" t="str">
        <f>IF('[1]Hoja de pedidos'!$D1689&gt;0,'[1]Hoja de pedidos'!G1689,"")</f>
        <v>CX</v>
      </c>
      <c r="F1688" s="144" t="str">
        <f>IF('[1]Hoja de pedidos'!$D1689&gt;0,'[1]Hoja de pedidos'!H1689,"")</f>
        <v>LAMINACION</v>
      </c>
    </row>
    <row r="1689" spans="1:6" x14ac:dyDescent="0.25">
      <c r="A1689" s="144" t="str">
        <f>IF('[1]Hoja de pedidos'!$D1690&gt;0,'[1]Hoja de pedidos'!C1690,"")</f>
        <v>32-006359</v>
      </c>
      <c r="B1689" s="144" t="str">
        <f>IF('[1]Hoja de pedidos'!$D1690&gt;0,'[1]Hoja de pedidos'!D1690,"")</f>
        <v>TMARMZ076B001</v>
      </c>
      <c r="C1689" s="144" t="str">
        <f>IF('[1]Hoja de pedidos'!$D1690&gt;0,'[1]Hoja de pedidos'!E1690,"")</f>
        <v>ALFONZO RIVAS &amp; CIA, C.A.</v>
      </c>
      <c r="D1689" s="144" t="str">
        <f>IF('[1]Hoja de pedidos'!$D1690&gt;0,'[1]Hoja de pedidos'!F1690,"")</f>
        <v>LAMINACION IMPRESA MAIZINA 120 g</v>
      </c>
      <c r="E1689" s="144" t="str">
        <f>IF('[1]Hoja de pedidos'!$D1690&gt;0,'[1]Hoja de pedidos'!G1690,"")</f>
        <v>MCL</v>
      </c>
      <c r="F1689" s="144" t="str">
        <f>IF('[1]Hoja de pedidos'!$D1690&gt;0,'[1]Hoja de pedidos'!H1690,"")</f>
        <v>LAMINACION</v>
      </c>
    </row>
    <row r="1690" spans="1:6" x14ac:dyDescent="0.25">
      <c r="A1690" s="144" t="str">
        <f>IF('[1]Hoja de pedidos'!$D1691&gt;0,'[1]Hoja de pedidos'!C1691,"")</f>
        <v>01-3222</v>
      </c>
      <c r="B1690" s="144" t="str">
        <f>IF('[1]Hoja de pedidos'!$D1691&gt;0,'[1]Hoja de pedidos'!D1691,"")</f>
        <v>TXMSGU030D001</v>
      </c>
      <c r="C1690" s="144" t="str">
        <f>IF('[1]Hoja de pedidos'!$D1691&gt;0,'[1]Hoja de pedidos'!E1691,"")</f>
        <v>MULTINACIONAL DE SABORES C.A.</v>
      </c>
      <c r="D1690" s="144" t="str">
        <f>IF('[1]Hoja de pedidos'!$D1691&gt;0,'[1]Hoja de pedidos'!F1691,"")</f>
        <v>ETIQUETA IMPRESA REFRESCO GLUP UVA 1 L</v>
      </c>
      <c r="E1690" s="144" t="str">
        <f>IF('[1]Hoja de pedidos'!$D1691&gt;0,'[1]Hoja de pedidos'!G1691,"")</f>
        <v>CX</v>
      </c>
      <c r="F1690" s="144" t="str">
        <f>IF('[1]Hoja de pedidos'!$D1691&gt;0,'[1]Hoja de pedidos'!H1691,"")</f>
        <v>CORTE</v>
      </c>
    </row>
    <row r="1691" spans="1:6" x14ac:dyDescent="0.25">
      <c r="A1691" s="144" t="str">
        <f>IF('[1]Hoja de pedidos'!$D1692&gt;0,'[1]Hoja de pedidos'!C1692,"")</f>
        <v>01-3223</v>
      </c>
      <c r="B1691" s="144" t="str">
        <f>IF('[1]Hoja de pedidos'!$D1692&gt;0,'[1]Hoja de pedidos'!D1692,"")</f>
        <v>TXMSGK030C001</v>
      </c>
      <c r="C1691" s="144" t="str">
        <f>IF('[1]Hoja de pedidos'!$D1692&gt;0,'[1]Hoja de pedidos'!E1692,"")</f>
        <v>MULTINACIONAL DE SABORES C.A.</v>
      </c>
      <c r="D1691" s="144" t="str">
        <f>IF('[1]Hoja de pedidos'!$D1692&gt;0,'[1]Hoja de pedidos'!F1692,"")</f>
        <v>ETIQUETA IMPRESA REFRESCO GLUP KOLITTA 1 L</v>
      </c>
      <c r="E1691" s="144" t="str">
        <f>IF('[1]Hoja de pedidos'!$D1692&gt;0,'[1]Hoja de pedidos'!G1692,"")</f>
        <v>CX</v>
      </c>
      <c r="F1691" s="144" t="str">
        <f>IF('[1]Hoja de pedidos'!$D1692&gt;0,'[1]Hoja de pedidos'!H1692,"")</f>
        <v>CORTE</v>
      </c>
    </row>
    <row r="1692" spans="1:6" x14ac:dyDescent="0.25">
      <c r="A1692" s="144" t="str">
        <f>IF('[1]Hoja de pedidos'!$D1693&gt;0,'[1]Hoja de pedidos'!C1693,"")</f>
        <v>01-3232</v>
      </c>
      <c r="B1692" s="144" t="str">
        <f>IF('[1]Hoja de pedidos'!$D1693&gt;0,'[1]Hoja de pedidos'!D1693,"")</f>
        <v>TXPADQ045B002</v>
      </c>
      <c r="C1692" s="144" t="str">
        <f>IF('[1]Hoja de pedidos'!$D1693&gt;0,'[1]Hoja de pedidos'!E1693,"")</f>
        <v>PEPSICO ALIMENTOS, S.C.A.</v>
      </c>
      <c r="D1692" s="144" t="str">
        <f>IF('[1]Hoja de pedidos'!$D1693&gt;0,'[1]Hoja de pedidos'!F1693,"")</f>
        <v xml:space="preserve">LAMINACIÓN IMPRESA DORITOS MEGA QUESO XXL 420 g  </v>
      </c>
      <c r="E1692" s="144" t="str">
        <f>IF('[1]Hoja de pedidos'!$D1693&gt;0,'[1]Hoja de pedidos'!G1693,"")</f>
        <v>CX</v>
      </c>
      <c r="F1692" s="144" t="str">
        <f>IF('[1]Hoja de pedidos'!$D1693&gt;0,'[1]Hoja de pedidos'!H1693,"")</f>
        <v>LAMINACION</v>
      </c>
    </row>
    <row r="1693" spans="1:6" x14ac:dyDescent="0.25">
      <c r="A1693" s="144" t="str">
        <f>IF('[1]Hoja de pedidos'!$D1694&gt;0,'[1]Hoja de pedidos'!C1694,"")</f>
        <v>01-3224</v>
      </c>
      <c r="B1693" s="144" t="str">
        <f>IF('[1]Hoja de pedidos'!$D1694&gt;0,'[1]Hoja de pedidos'!D1694,"")</f>
        <v>TXMSGV030C001</v>
      </c>
      <c r="C1693" s="144" t="str">
        <f>IF('[1]Hoja de pedidos'!$D1694&gt;0,'[1]Hoja de pedidos'!E1694,"")</f>
        <v>MULTINACIONAL DE SABORES C.A.</v>
      </c>
      <c r="D1693" s="144" t="str">
        <f>IF('[1]Hoja de pedidos'!$D1694&gt;0,'[1]Hoja de pedidos'!F1694,"")</f>
        <v>ETIQUETA IMPRESA REFRESCO GLUP MANZANA VERDE 1 L</v>
      </c>
      <c r="E1693" s="144" t="str">
        <f>IF('[1]Hoja de pedidos'!$D1694&gt;0,'[1]Hoja de pedidos'!G1694,"")</f>
        <v>CX</v>
      </c>
      <c r="F1693" s="144" t="str">
        <f>IF('[1]Hoja de pedidos'!$D1694&gt;0,'[1]Hoja de pedidos'!H1694,"")</f>
        <v>CORTE</v>
      </c>
    </row>
    <row r="1694" spans="1:6" x14ac:dyDescent="0.25">
      <c r="A1694" s="144" t="str">
        <f>IF('[1]Hoja de pedidos'!$D1695&gt;0,'[1]Hoja de pedidos'!C1695,"")</f>
        <v>01-3219</v>
      </c>
      <c r="B1694" s="144" t="str">
        <f>IF('[1]Hoja de pedidos'!$D1695&gt;0,'[1]Hoja de pedidos'!D1695,"")</f>
        <v>TXMSGV030A001</v>
      </c>
      <c r="C1694" s="144" t="str">
        <f>IF('[1]Hoja de pedidos'!$D1695&gt;0,'[1]Hoja de pedidos'!E1695,"")</f>
        <v>MULTINACIONAL DE SABORES C.A.</v>
      </c>
      <c r="D1694" s="144" t="str">
        <f>IF('[1]Hoja de pedidos'!$D1695&gt;0,'[1]Hoja de pedidos'!F1695,"")</f>
        <v>ETIQUETA IMPRESA REFRESCO  GLUP MANZANA VERDE 2 L</v>
      </c>
      <c r="E1694" s="144" t="str">
        <f>IF('[1]Hoja de pedidos'!$D1695&gt;0,'[1]Hoja de pedidos'!G1695,"")</f>
        <v>CX</v>
      </c>
      <c r="F1694" s="144" t="str">
        <f>IF('[1]Hoja de pedidos'!$D1695&gt;0,'[1]Hoja de pedidos'!H1695,"")</f>
        <v>CORTE</v>
      </c>
    </row>
    <row r="1695" spans="1:6" x14ac:dyDescent="0.25">
      <c r="A1695" s="144" t="e">
        <f>IF('[1]Hoja de pedidos'!#REF!&gt;0,'[1]Hoja de pedidos'!#REF!,"")</f>
        <v>#REF!</v>
      </c>
      <c r="B1695" s="144" t="e">
        <f>IF('[1]Hoja de pedidos'!#REF!&gt;0,'[1]Hoja de pedidos'!#REF!,"")</f>
        <v>#REF!</v>
      </c>
      <c r="C1695" s="144" t="e">
        <f>IF('[1]Hoja de pedidos'!#REF!&gt;0,'[1]Hoja de pedidos'!#REF!,"")</f>
        <v>#REF!</v>
      </c>
      <c r="D1695" s="144" t="e">
        <f>IF('[1]Hoja de pedidos'!#REF!&gt;0,'[1]Hoja de pedidos'!#REF!,"")</f>
        <v>#REF!</v>
      </c>
      <c r="E1695" s="144" t="e">
        <f>IF('[1]Hoja de pedidos'!#REF!&gt;0,'[1]Hoja de pedidos'!#REF!,"")</f>
        <v>#REF!</v>
      </c>
      <c r="F1695" s="144" t="e">
        <f>IF('[1]Hoja de pedidos'!#REF!&gt;0,'[1]Hoja de pedidos'!#REF!,"")</f>
        <v>#REF!</v>
      </c>
    </row>
    <row r="1696" spans="1:6" x14ac:dyDescent="0.25">
      <c r="A1696" s="144" t="str">
        <f>IF('[1]Hoja de pedidos'!$D1696&gt;0,'[1]Hoja de pedidos'!C1696,"")</f>
        <v>01-3242</v>
      </c>
      <c r="B1696" s="144" t="str">
        <f>IF('[1]Hoja de pedidos'!$D1696&gt;0,'[1]Hoja de pedidos'!D1696,"")</f>
        <v>TMAWAA060A010</v>
      </c>
      <c r="C1696" s="144" t="str">
        <f>IF('[1]Hoja de pedidos'!$D1696&gt;0,'[1]Hoja de pedidos'!E1696,"")</f>
        <v>ALUM-WARE PRODUCTOS DE ALUMINIO C.A.</v>
      </c>
      <c r="D1696" s="144" t="str">
        <f>IF('[1]Hoja de pedidos'!$D1696&gt;0,'[1]Hoja de pedidos'!F1696,"")</f>
        <v>POLYPOUCH IMPRESO ANTIGRASO ALUM-WARE</v>
      </c>
      <c r="E1696" s="144" t="str">
        <f>IF('[1]Hoja de pedidos'!$D1696&gt;0,'[1]Hoja de pedidos'!G1696,"")</f>
        <v>MCL</v>
      </c>
      <c r="F1696" s="144" t="str">
        <f>IF('[1]Hoja de pedidos'!$D1696&gt;0,'[1]Hoja de pedidos'!H1696,"")</f>
        <v>LAMINACION</v>
      </c>
    </row>
    <row r="1697" spans="1:6" x14ac:dyDescent="0.25">
      <c r="A1697" s="144" t="str">
        <f>IF('[1]Hoja de pedidos'!$D1697&gt;0,'[1]Hoja de pedidos'!C1697,"")</f>
        <v>01-3245</v>
      </c>
      <c r="B1697" s="144" t="str">
        <f>IF('[1]Hoja de pedidos'!$D1697&gt;0,'[1]Hoja de pedidos'!D1697,"")</f>
        <v>TMMCFD106A003</v>
      </c>
      <c r="C1697" s="144" t="str">
        <f>IF('[1]Hoja de pedidos'!$D1697&gt;0,'[1]Hoja de pedidos'!E1697,"")</f>
        <v>SERVICIOS INDUTRIALES SERGEIN CHAPARRO</v>
      </c>
      <c r="D1697" s="144" t="str">
        <f>IF('[1]Hoja de pedidos'!$D1697&gt;0,'[1]Hoja de pedidos'!F1697,"")</f>
        <v>LAMINACION IMPRESA FONDO DORADO</v>
      </c>
      <c r="E1697" s="144" t="str">
        <f>IF('[1]Hoja de pedidos'!$D1697&gt;0,'[1]Hoja de pedidos'!G1697,"")</f>
        <v>MCL</v>
      </c>
      <c r="F1697" s="144" t="str">
        <f>IF('[1]Hoja de pedidos'!$D1697&gt;0,'[1]Hoja de pedidos'!H1697,"")</f>
        <v>LAMINACION</v>
      </c>
    </row>
    <row r="1698" spans="1:6" x14ac:dyDescent="0.25">
      <c r="A1698" s="144" t="str">
        <f>IF('[1]Hoja de pedidos'!$D1698&gt;0,'[1]Hoja de pedidos'!C1698,"")</f>
        <v>01-3246</v>
      </c>
      <c r="B1698" s="144" t="str">
        <f>IF('[1]Hoja de pedidos'!$D1698&gt;0,'[1]Hoja de pedidos'!D1698,"")</f>
        <v>TMMCFR106A001</v>
      </c>
      <c r="C1698" s="144" t="str">
        <f>IF('[1]Hoja de pedidos'!$D1698&gt;0,'[1]Hoja de pedidos'!E1698,"")</f>
        <v>SERVICIOS INDUTRIALES SERGEIN CHAPARRO</v>
      </c>
      <c r="D1698" s="144" t="str">
        <f>IF('[1]Hoja de pedidos'!$D1698&gt;0,'[1]Hoja de pedidos'!F1698,"")</f>
        <v>LAMINACION IMPRESA FONDO ROJO</v>
      </c>
      <c r="E1698" s="144" t="str">
        <f>IF('[1]Hoja de pedidos'!$D1698&gt;0,'[1]Hoja de pedidos'!G1698,"")</f>
        <v>MCL</v>
      </c>
      <c r="F1698" s="144" t="str">
        <f>IF('[1]Hoja de pedidos'!$D1698&gt;0,'[1]Hoja de pedidos'!H1698,"")</f>
        <v>LAMINACION</v>
      </c>
    </row>
    <row r="1699" spans="1:6" x14ac:dyDescent="0.25">
      <c r="A1699" s="144" t="str">
        <f>IF('[1]Hoja de pedidos'!$D1699&gt;0,'[1]Hoja de pedidos'!C1699,"")</f>
        <v>01-3191</v>
      </c>
      <c r="B1699" s="144" t="str">
        <f>IF('[1]Hoja de pedidos'!$D1699&gt;0,'[1]Hoja de pedidos'!D1699,"")</f>
        <v>TXPATR040A002</v>
      </c>
      <c r="C1699" s="144" t="str">
        <f>IF('[1]Hoja de pedidos'!$D1699&gt;0,'[1]Hoja de pedidos'!E1699,"")</f>
        <v>PEPSICO ALIMENTOS, S.C.A.</v>
      </c>
      <c r="D1699" s="144" t="str">
        <f>IF('[1]Hoja de pedidos'!$D1699&gt;0,'[1]Hoja de pedidos'!F1699,"")</f>
        <v>LAMINACION IMPRESA DE TODITO RESUELTO 130g</v>
      </c>
      <c r="E1699" s="144" t="str">
        <f>IF('[1]Hoja de pedidos'!$D1699&gt;0,'[1]Hoja de pedidos'!G1699,"")</f>
        <v>CX</v>
      </c>
      <c r="F1699" s="144" t="str">
        <f>IF('[1]Hoja de pedidos'!$D1699&gt;0,'[1]Hoja de pedidos'!H1699,"")</f>
        <v>LAMINACION</v>
      </c>
    </row>
    <row r="1700" spans="1:6" x14ac:dyDescent="0.25">
      <c r="A1700" s="144" t="str">
        <f>IF('[1]Hoja de pedidos'!$D1700&gt;0,'[1]Hoja de pedidos'!C1700,"")</f>
        <v>01-3192</v>
      </c>
      <c r="B1700" s="144" t="str">
        <f>IF('[1]Hoja de pedidos'!$D1700&gt;0,'[1]Hoja de pedidos'!D1700,"")</f>
        <v>TXPAPS031A002</v>
      </c>
      <c r="C1700" s="144" t="str">
        <f>IF('[1]Hoja de pedidos'!$D1700&gt;0,'[1]Hoja de pedidos'!E1700,"")</f>
        <v>PEPSICO ALIMENTOS, S.C.A.</v>
      </c>
      <c r="D1700" s="144" t="str">
        <f>IF('[1]Hoja de pedidos'!$D1700&gt;0,'[1]Hoja de pedidos'!F1700,"")</f>
        <v>LAMINACIÓN IMPRESA PEPITO ORIGINAL (SIN VITAMINA) 25g</v>
      </c>
      <c r="E1700" s="144" t="str">
        <f>IF('[1]Hoja de pedidos'!$D1700&gt;0,'[1]Hoja de pedidos'!G1700,"")</f>
        <v>CX</v>
      </c>
      <c r="F1700" s="144" t="str">
        <f>IF('[1]Hoja de pedidos'!$D1700&gt;0,'[1]Hoja de pedidos'!H1700,"")</f>
        <v>LAMINACION</v>
      </c>
    </row>
    <row r="1701" spans="1:6" x14ac:dyDescent="0.25">
      <c r="A1701" s="144" t="str">
        <f>IF('[1]Hoja de pedidos'!$D1701&gt;0,'[1]Hoja de pedidos'!C1701,"")</f>
        <v>01-3240</v>
      </c>
      <c r="B1701" s="144" t="str">
        <f>IF('[1]Hoja de pedidos'!$D1701&gt;0,'[1]Hoja de pedidos'!D1701,"")</f>
        <v>TXPAPS031A002</v>
      </c>
      <c r="C1701" s="144" t="str">
        <f>IF('[1]Hoja de pedidos'!$D1701&gt;0,'[1]Hoja de pedidos'!E1701,"")</f>
        <v>PEPSICO ALIMENTOS, S.C.A.</v>
      </c>
      <c r="D1701" s="144" t="str">
        <f>IF('[1]Hoja de pedidos'!$D1701&gt;0,'[1]Hoja de pedidos'!F1701,"")</f>
        <v>LAMINACIÓN IMPRESA PEPITO ORIGINAL (SIN VITAMINA) 25g</v>
      </c>
      <c r="E1701" s="144" t="str">
        <f>IF('[1]Hoja de pedidos'!$D1701&gt;0,'[1]Hoja de pedidos'!G1701,"")</f>
        <v>CX</v>
      </c>
      <c r="F1701" s="144" t="str">
        <f>IF('[1]Hoja de pedidos'!$D1701&gt;0,'[1]Hoja de pedidos'!H1701,"")</f>
        <v>LAMINACION</v>
      </c>
    </row>
    <row r="1702" spans="1:6" x14ac:dyDescent="0.25">
      <c r="A1702" s="144" t="str">
        <f>IF('[1]Hoja de pedidos'!$D1702&gt;0,'[1]Hoja de pedidos'!C1702,"")</f>
        <v>01-3243</v>
      </c>
      <c r="B1702" s="144" t="str">
        <f>IF('[1]Hoja de pedidos'!$D1702&gt;0,'[1]Hoja de pedidos'!D1702,"")</f>
        <v>TMAPTC078A001</v>
      </c>
      <c r="C1702" s="144" t="str">
        <f>IF('[1]Hoja de pedidos'!$D1702&gt;0,'[1]Hoja de pedidos'!E1702,"")</f>
        <v>ALIMENTOS POLAR COMERCIAL, C.A.</v>
      </c>
      <c r="D1702" s="144" t="str">
        <f>IF('[1]Hoja de pedidos'!$D1702&gt;0,'[1]Hoja de pedidos'!F1702,"")</f>
        <v>LAMINACION IMPRESA TAPAS COLADOS BU 130g</v>
      </c>
      <c r="E1702" s="144" t="str">
        <f>IF('[1]Hoja de pedidos'!$D1702&gt;0,'[1]Hoja de pedidos'!G1702,"")</f>
        <v>MCL</v>
      </c>
      <c r="F1702" s="144" t="str">
        <f>IF('[1]Hoja de pedidos'!$D1702&gt;0,'[1]Hoja de pedidos'!H1702,"")</f>
        <v>LAMINACION</v>
      </c>
    </row>
    <row r="1703" spans="1:6" x14ac:dyDescent="0.25">
      <c r="A1703" s="144" t="str">
        <f>IF('[1]Hoja de pedidos'!$D1703&gt;0,'[1]Hoja de pedidos'!C1703,"")</f>
        <v>01-3241</v>
      </c>
      <c r="B1703" s="144" t="str">
        <f>IF('[1]Hoja de pedidos'!$D1703&gt;0,'[1]Hoja de pedidos'!D1703,"")</f>
        <v>TMAWAA060A010</v>
      </c>
      <c r="C1703" s="144" t="str">
        <f>IF('[1]Hoja de pedidos'!$D1703&gt;0,'[1]Hoja de pedidos'!E1703,"")</f>
        <v>ALUM-WARE PRODUCTOS DE ALUMINIO C.A.</v>
      </c>
      <c r="D1703" s="144" t="str">
        <f>IF('[1]Hoja de pedidos'!$D1703&gt;0,'[1]Hoja de pedidos'!F1703,"")</f>
        <v>POLYPOUCH IMPRESO ANTIGRASO ALUM-WARE</v>
      </c>
      <c r="E1703" s="144" t="str">
        <f>IF('[1]Hoja de pedidos'!$D1703&gt;0,'[1]Hoja de pedidos'!G1703,"")</f>
        <v>MCL</v>
      </c>
      <c r="F1703" s="144" t="str">
        <f>IF('[1]Hoja de pedidos'!$D1703&gt;0,'[1]Hoja de pedidos'!H1703,"")</f>
        <v>LAMINACION</v>
      </c>
    </row>
    <row r="1704" spans="1:6" x14ac:dyDescent="0.25">
      <c r="A1704" s="144" t="str">
        <f>IF('[1]Hoja de pedidos'!$D1704&gt;0,'[1]Hoja de pedidos'!C1704,"")</f>
        <v>01-3235</v>
      </c>
      <c r="B1704" s="144" t="str">
        <f>IF('[1]Hoja de pedidos'!$D1704&gt;0,'[1]Hoja de pedidos'!D1704,"")</f>
        <v>TXPACT040B003</v>
      </c>
      <c r="C1704" s="144" t="str">
        <f>IF('[1]Hoja de pedidos'!$D1704&gt;0,'[1]Hoja de pedidos'!E1704,"")</f>
        <v>PEPSICO ALIMENTOS, S.C.A.</v>
      </c>
      <c r="D1704" s="144" t="str">
        <f>IF('[1]Hoja de pedidos'!$D1704&gt;0,'[1]Hoja de pedidos'!F1704,"")</f>
        <v>LAMINACION IMPRESA CHEESE TRIS 54g</v>
      </c>
      <c r="E1704" s="144" t="str">
        <f>IF('[1]Hoja de pedidos'!$D1704&gt;0,'[1]Hoja de pedidos'!G1704,"")</f>
        <v>CX</v>
      </c>
      <c r="F1704" s="144" t="str">
        <f>IF('[1]Hoja de pedidos'!$D1704&gt;0,'[1]Hoja de pedidos'!H1704,"")</f>
        <v>LAMINACION</v>
      </c>
    </row>
    <row r="1705" spans="1:6" x14ac:dyDescent="0.25">
      <c r="A1705" s="144" t="str">
        <f>IF('[1]Hoja de pedidos'!$D1705&gt;0,'[1]Hoja de pedidos'!C1705,"")</f>
        <v>01-3247</v>
      </c>
      <c r="B1705" s="144" t="str">
        <f>IF('[1]Hoja de pedidos'!$D1705&gt;0,'[1]Hoja de pedidos'!D1705,"")</f>
        <v>TMDDFB0460001</v>
      </c>
      <c r="C1705" s="144" t="str">
        <f>IF('[1]Hoja de pedidos'!$D1705&gt;0,'[1]Hoja de pedidos'!E1705,"")</f>
        <v>COMERCIALIZADORA Y DISTRIBUIDORA D.D. &amp; D, C.A.</v>
      </c>
      <c r="D1705" s="144" t="str">
        <f>IF('[1]Hoja de pedidos'!$D1705&gt;0,'[1]Hoja de pedidos'!F1705,"")</f>
        <v>FILM PIGMENTADO BLANCO SIN IMPRESIÓN</v>
      </c>
      <c r="E1705" s="144" t="str">
        <f>IF('[1]Hoja de pedidos'!$D1705&gt;0,'[1]Hoja de pedidos'!G1705,"")</f>
        <v>MCL</v>
      </c>
      <c r="F1705" s="144" t="str">
        <f>IF('[1]Hoja de pedidos'!$D1705&gt;0,'[1]Hoja de pedidos'!H1705,"")</f>
        <v>CORTE</v>
      </c>
    </row>
    <row r="1706" spans="1:6" x14ac:dyDescent="0.25">
      <c r="A1706" s="144" t="str">
        <f>IF('[1]Hoja de pedidos'!$D1706&gt;0,'[1]Hoja de pedidos'!C1706,"")</f>
        <v>01-3236</v>
      </c>
      <c r="B1706" s="144" t="str">
        <f>IF('[1]Hoja de pedidos'!$D1706&gt;0,'[1]Hoja de pedidos'!D1706,"")</f>
        <v>TXPACT040A003</v>
      </c>
      <c r="C1706" s="144" t="str">
        <f>IF('[1]Hoja de pedidos'!$D1706&gt;0,'[1]Hoja de pedidos'!E1706,"")</f>
        <v>PEPSICO ALIMENTOS, S.C.A.</v>
      </c>
      <c r="D1706" s="144" t="str">
        <f>IF('[1]Hoja de pedidos'!$D1706&gt;0,'[1]Hoja de pedidos'!F1706,"")</f>
        <v>LAMINACION IMPRESA CHEESE TRIS 150g</v>
      </c>
      <c r="E1706" s="144" t="str">
        <f>IF('[1]Hoja de pedidos'!$D1706&gt;0,'[1]Hoja de pedidos'!G1706,"")</f>
        <v>CX</v>
      </c>
      <c r="F1706" s="144" t="str">
        <f>IF('[1]Hoja de pedidos'!$D1706&gt;0,'[1]Hoja de pedidos'!H1706,"")</f>
        <v>LAMINACION</v>
      </c>
    </row>
    <row r="1707" spans="1:6" x14ac:dyDescent="0.25">
      <c r="A1707" s="144" t="str">
        <f>IF('[1]Hoja de pedidos'!$D1707&gt;0,'[1]Hoja de pedidos'!C1707,"")</f>
        <v>01-3238</v>
      </c>
      <c r="B1707" s="144" t="str">
        <f>IF('[1]Hoja de pedidos'!$D1707&gt;0,'[1]Hoja de pedidos'!D1707,"")</f>
        <v>TXPARO040A001</v>
      </c>
      <c r="C1707" s="144" t="str">
        <f>IF('[1]Hoja de pedidos'!$D1707&gt;0,'[1]Hoja de pedidos'!E1707,"")</f>
        <v>PEPSICO ALIMENTOS, S.C.A.</v>
      </c>
      <c r="D1707" s="144" t="str">
        <f>IF('[1]Hoja de pedidos'!$D1707&gt;0,'[1]Hoja de pedidos'!F1707,"")</f>
        <v>LAMINACION IMPRESA RUFFLES ORIGINAL 125g</v>
      </c>
      <c r="E1707" s="144" t="str">
        <f>IF('[1]Hoja de pedidos'!$D1707&gt;0,'[1]Hoja de pedidos'!G1707,"")</f>
        <v>CX</v>
      </c>
      <c r="F1707" s="144" t="str">
        <f>IF('[1]Hoja de pedidos'!$D1707&gt;0,'[1]Hoja de pedidos'!H1707,"")</f>
        <v>LAMINACION</v>
      </c>
    </row>
    <row r="1708" spans="1:6" x14ac:dyDescent="0.25">
      <c r="A1708" s="144" t="str">
        <f>IF('[1]Hoja de pedidos'!$D1708&gt;0,'[1]Hoja de pedidos'!C1708,"")</f>
        <v>01-3234</v>
      </c>
      <c r="B1708" s="144" t="str">
        <f>IF('[1]Hoja de pedidos'!$D1708&gt;0,'[1]Hoja de pedidos'!D1708,"")</f>
        <v>TXPARF040B002</v>
      </c>
      <c r="C1708" s="144" t="str">
        <f>IF('[1]Hoja de pedidos'!$D1708&gt;0,'[1]Hoja de pedidos'!E1708,"")</f>
        <v>PEPSICO ALIMENTOS, S.C.A.</v>
      </c>
      <c r="D1708" s="144" t="str">
        <f>IF('[1]Hoja de pedidos'!$D1708&gt;0,'[1]Hoja de pedidos'!F1708,"")</f>
        <v>LAMINACION IMPRESA RUFFLES QUESO 125g</v>
      </c>
      <c r="E1708" s="144" t="str">
        <f>IF('[1]Hoja de pedidos'!$D1708&gt;0,'[1]Hoja de pedidos'!G1708,"")</f>
        <v>CX</v>
      </c>
      <c r="F1708" s="144" t="str">
        <f>IF('[1]Hoja de pedidos'!$D1708&gt;0,'[1]Hoja de pedidos'!H1708,"")</f>
        <v>LAMINACION</v>
      </c>
    </row>
    <row r="1709" spans="1:6" x14ac:dyDescent="0.25">
      <c r="A1709" s="144" t="str">
        <f>IF('[1]Hoja de pedidos'!$D1709&gt;0,'[1]Hoja de pedidos'!C1709,"")</f>
        <v>32-006334</v>
      </c>
      <c r="B1709" s="144" t="str">
        <f>IF('[1]Hoja de pedidos'!$D1709&gt;0,'[1]Hoja de pedidos'!D1709,"")</f>
        <v>TXCOCM041A001</v>
      </c>
      <c r="C1709" s="144" t="str">
        <f>IF('[1]Hoja de pedidos'!$D1709&gt;0,'[1]Hoja de pedidos'!E1709,"")</f>
        <v>CAFÉ ORIGEN, C.A.</v>
      </c>
      <c r="D1709" s="144" t="str">
        <f>IF('[1]Hoja de pedidos'!$D1709&gt;0,'[1]Hoja de pedidos'!F1709,"")</f>
        <v>LAMINACION IMPRESA CAFÉ MOLIDO MADRID 100 g</v>
      </c>
      <c r="E1709" s="144" t="str">
        <f>IF('[1]Hoja de pedidos'!$D1709&gt;0,'[1]Hoja de pedidos'!G1709,"")</f>
        <v>CX</v>
      </c>
      <c r="F1709" s="144" t="str">
        <f>IF('[1]Hoja de pedidos'!$D1709&gt;0,'[1]Hoja de pedidos'!H1709,"")</f>
        <v>LAMINACION</v>
      </c>
    </row>
    <row r="1710" spans="1:6" x14ac:dyDescent="0.25">
      <c r="A1710" s="144" t="str">
        <f>IF('[1]Hoja de pedidos'!$D1710&gt;0,'[1]Hoja de pedidos'!C1710,"")</f>
        <v>32-006344</v>
      </c>
      <c r="B1710" s="144" t="str">
        <f>IF('[1]Hoja de pedidos'!$D1710&gt;0,'[1]Hoja de pedidos'!D1710,"")</f>
        <v>TXTFCA078A001</v>
      </c>
      <c r="C1710" s="144" t="str">
        <f>IF('[1]Hoja de pedidos'!$D1710&gt;0,'[1]Hoja de pedidos'!E1710,"")</f>
        <v>INVERSIONES TORREFACCION DEL CAFÉ, C.A</v>
      </c>
      <c r="D1710" s="144" t="str">
        <f>IF('[1]Hoja de pedidos'!$D1710&gt;0,'[1]Hoja de pedidos'!F1710,"")</f>
        <v>LAMINACION IMPRESA CAFÉ  AMANECER TOSTADO GRANO 1000 g</v>
      </c>
      <c r="E1710" s="144" t="str">
        <f>IF('[1]Hoja de pedidos'!$D1710&gt;0,'[1]Hoja de pedidos'!G1710,"")</f>
        <v>CX</v>
      </c>
      <c r="F1710" s="144" t="str">
        <f>IF('[1]Hoja de pedidos'!$D1710&gt;0,'[1]Hoja de pedidos'!H1710,"")</f>
        <v>LAMINACION</v>
      </c>
    </row>
    <row r="1711" spans="1:6" x14ac:dyDescent="0.25">
      <c r="A1711" s="144" t="str">
        <f>IF('[1]Hoja de pedidos'!$D1711&gt;0,'[1]Hoja de pedidos'!C1711,"")</f>
        <v>32-006336</v>
      </c>
      <c r="B1711" s="144" t="str">
        <f>IF('[1]Hoja de pedidos'!$D1711&gt;0,'[1]Hoja de pedidos'!D1711,"")</f>
        <v>TXTFCA078A001</v>
      </c>
      <c r="C1711" s="144" t="str">
        <f>IF('[1]Hoja de pedidos'!$D1711&gt;0,'[1]Hoja de pedidos'!E1711,"")</f>
        <v>INVERSIONES TORREFACCION DEL CAFÉ, C.A</v>
      </c>
      <c r="D1711" s="144" t="str">
        <f>IF('[1]Hoja de pedidos'!$D1711&gt;0,'[1]Hoja de pedidos'!F1711,"")</f>
        <v>LAMINACION IMPRESA CAFÉ  AMANECER TOSTADO GRANO 1000 g</v>
      </c>
      <c r="E1711" s="144" t="str">
        <f>IF('[1]Hoja de pedidos'!$D1711&gt;0,'[1]Hoja de pedidos'!G1711,"")</f>
        <v>CX</v>
      </c>
      <c r="F1711" s="144" t="str">
        <f>IF('[1]Hoja de pedidos'!$D1711&gt;0,'[1]Hoja de pedidos'!H1711,"")</f>
        <v>LAMINACION</v>
      </c>
    </row>
    <row r="1712" spans="1:6" x14ac:dyDescent="0.25">
      <c r="A1712" s="144" t="str">
        <f>IF('[1]Hoja de pedidos'!$D1712&gt;0,'[1]Hoja de pedidos'!C1712,"")</f>
        <v>32-006374</v>
      </c>
      <c r="B1712" s="144" t="str">
        <f>IF('[1]Hoja de pedidos'!$D1712&gt;0,'[1]Hoja de pedidos'!D1712,"")</f>
        <v>TXCHPP0270001</v>
      </c>
      <c r="C1712" s="144" t="str">
        <f>IF('[1]Hoja de pedidos'!$D1712&gt;0,'[1]Hoja de pedidos'!E1712,"")</f>
        <v>HELADERIA LA CHARLOTTE ICE, C.A.</v>
      </c>
      <c r="D1712" s="144" t="str">
        <f>IF('[1]Hoja de pedidos'!$D1712&gt;0,'[1]Hoja de pedidos'!F1712,"")</f>
        <v>BOPP SIN IMPRESIÓN</v>
      </c>
      <c r="E1712" s="144" t="str">
        <f>IF('[1]Hoja de pedidos'!$D1712&gt;0,'[1]Hoja de pedidos'!G1712,"")</f>
        <v>CX</v>
      </c>
      <c r="F1712" s="144" t="str">
        <f>IF('[1]Hoja de pedidos'!$D1712&gt;0,'[1]Hoja de pedidos'!H1712,"")</f>
        <v>CORTE</v>
      </c>
    </row>
    <row r="1713" spans="1:6" x14ac:dyDescent="0.25">
      <c r="A1713" s="144" t="str">
        <f>IF('[1]Hoja de pedidos'!$D1713&gt;0,'[1]Hoja de pedidos'!C1713,"")</f>
        <v>01-3233</v>
      </c>
      <c r="B1713" s="144" t="str">
        <f>IF('[1]Hoja de pedidos'!$D1713&gt;0,'[1]Hoja de pedidos'!D1713,"")</f>
        <v>TXPARF040A002</v>
      </c>
      <c r="C1713" s="144" t="str">
        <f>IF('[1]Hoja de pedidos'!$D1713&gt;0,'[1]Hoja de pedidos'!E1713,"")</f>
        <v>PEPSICO ALIMENTOS, S.C.A.</v>
      </c>
      <c r="D1713" s="144" t="str">
        <f>IF('[1]Hoja de pedidos'!$D1713&gt;0,'[1]Hoja de pedidos'!F1713,"")</f>
        <v>LAMINACION IMPRESA RUFFLES QUESO 36g</v>
      </c>
      <c r="E1713" s="144" t="str">
        <f>IF('[1]Hoja de pedidos'!$D1713&gt;0,'[1]Hoja de pedidos'!G1713,"")</f>
        <v>CX</v>
      </c>
      <c r="F1713" s="144" t="str">
        <f>IF('[1]Hoja de pedidos'!$D1713&gt;0,'[1]Hoja de pedidos'!H1713,"")</f>
        <v>LAMINACION</v>
      </c>
    </row>
    <row r="1714" spans="1:6" x14ac:dyDescent="0.25">
      <c r="A1714" s="144" t="str">
        <f>IF('[1]Hoja de pedidos'!$D1714&gt;0,'[1]Hoja de pedidos'!C1714,"")</f>
        <v>32-006359</v>
      </c>
      <c r="B1714" s="144" t="str">
        <f>IF('[1]Hoja de pedidos'!$D1714&gt;0,'[1]Hoja de pedidos'!D1714,"")</f>
        <v>TMARMZ076B001</v>
      </c>
      <c r="C1714" s="144" t="str">
        <f>IF('[1]Hoja de pedidos'!$D1714&gt;0,'[1]Hoja de pedidos'!E1714,"")</f>
        <v>ALFONZO RIVAS &amp; CIA, C.A.</v>
      </c>
      <c r="D1714" s="144" t="str">
        <f>IF('[1]Hoja de pedidos'!$D1714&gt;0,'[1]Hoja de pedidos'!F1714,"")</f>
        <v>LAMINACION IMPRESA MAIZINA 120 g</v>
      </c>
      <c r="E1714" s="144" t="str">
        <f>IF('[1]Hoja de pedidos'!$D1714&gt;0,'[1]Hoja de pedidos'!G1714,"")</f>
        <v>MCL</v>
      </c>
      <c r="F1714" s="144" t="str">
        <f>IF('[1]Hoja de pedidos'!$D1714&gt;0,'[1]Hoja de pedidos'!H1714,"")</f>
        <v>LAMINACION</v>
      </c>
    </row>
    <row r="1715" spans="1:6" x14ac:dyDescent="0.25">
      <c r="A1715" s="144" t="str">
        <f>IF('[1]Hoja de pedidos'!$D1715&gt;0,'[1]Hoja de pedidos'!C1715,"")</f>
        <v>01-3221</v>
      </c>
      <c r="B1715" s="144" t="str">
        <f>IF('[1]Hoja de pedidos'!$D1715&gt;0,'[1]Hoja de pedidos'!D1715,"")</f>
        <v>TXMSGF030C001</v>
      </c>
      <c r="C1715" s="144" t="str">
        <f>IF('[1]Hoja de pedidos'!$D1715&gt;0,'[1]Hoja de pedidos'!E1715,"")</f>
        <v>MULTINACIONAL DE SABORES C.A.</v>
      </c>
      <c r="D1715" s="144" t="str">
        <f>IF('[1]Hoja de pedidos'!$D1715&gt;0,'[1]Hoja de pedidos'!F1715,"")</f>
        <v>ETIQUETA IMPRESA REFRESCO GLUP FRESH 1 L</v>
      </c>
      <c r="E1715" s="144" t="str">
        <f>IF('[1]Hoja de pedidos'!$D1715&gt;0,'[1]Hoja de pedidos'!G1715,"")</f>
        <v>CX</v>
      </c>
      <c r="F1715" s="144" t="str">
        <f>IF('[1]Hoja de pedidos'!$D1715&gt;0,'[1]Hoja de pedidos'!H1715,"")</f>
        <v>CORTE</v>
      </c>
    </row>
    <row r="1716" spans="1:6" x14ac:dyDescent="0.25">
      <c r="A1716" s="144" t="str">
        <f>IF('[1]Hoja de pedidos'!$D1716&gt;0,'[1]Hoja de pedidos'!C1716,"")</f>
        <v>01-3239</v>
      </c>
      <c r="B1716" s="144" t="str">
        <f>IF('[1]Hoja de pedidos'!$D1716&gt;0,'[1]Hoja de pedidos'!D1716,"")</f>
        <v>TXPAJS040C001</v>
      </c>
      <c r="C1716" s="144" t="str">
        <f>IF('[1]Hoja de pedidos'!$D1716&gt;0,'[1]Hoja de pedidos'!E1716,"")</f>
        <v>PEPSICO ALIMENTOS, S.C.A.</v>
      </c>
      <c r="D1716" s="144" t="str">
        <f>IF('[1]Hoja de pedidos'!$D1716&gt;0,'[1]Hoja de pedidos'!F1716,"")</f>
        <v>LAMINACION IMPRESA PAPAS JACKS SAL 80g</v>
      </c>
      <c r="E1716" s="144" t="str">
        <f>IF('[1]Hoja de pedidos'!$D1716&gt;0,'[1]Hoja de pedidos'!G1716,"")</f>
        <v>CX</v>
      </c>
      <c r="F1716" s="144" t="str">
        <f>IF('[1]Hoja de pedidos'!$D1716&gt;0,'[1]Hoja de pedidos'!H1716,"")</f>
        <v>LAMINACION</v>
      </c>
    </row>
    <row r="1717" spans="1:6" x14ac:dyDescent="0.25">
      <c r="A1717" s="144" t="str">
        <f>IF('[1]Hoja de pedidos'!$D1717&gt;0,'[1]Hoja de pedidos'!C1717,"")</f>
        <v>32-006366</v>
      </c>
      <c r="B1717" s="144" t="str">
        <f>IF('[1]Hoja de pedidos'!$D1717&gt;0,'[1]Hoja de pedidos'!D1717,"")</f>
        <v>TMLVPL071B001</v>
      </c>
      <c r="C1717" s="144" t="str">
        <f>IF('[1]Hoja de pedidos'!$D1717&gt;0,'[1]Hoja de pedidos'!E1717,"")</f>
        <v>LEVAPAN VENEZOLANA, S.A.</v>
      </c>
      <c r="D1717" s="144" t="str">
        <f>IF('[1]Hoja de pedidos'!$D1717&gt;0,'[1]Hoja de pedidos'!F1717,"")</f>
        <v>POLYPOUCH PARAFINADO IMPRESO LEVAPAN</v>
      </c>
      <c r="E1717" s="144" t="str">
        <f>IF('[1]Hoja de pedidos'!$D1717&gt;0,'[1]Hoja de pedidos'!G1717,"")</f>
        <v>MCL</v>
      </c>
      <c r="F1717" s="144" t="str">
        <f>IF('[1]Hoja de pedidos'!$D1717&gt;0,'[1]Hoja de pedidos'!H1717,"")</f>
        <v>LAMINACION</v>
      </c>
    </row>
    <row r="1718" spans="1:6" x14ac:dyDescent="0.25">
      <c r="A1718" s="144" t="str">
        <f>IF('[1]Hoja de pedidos'!$D1718&gt;0,'[1]Hoja de pedidos'!C1718,"")</f>
        <v>01-3220</v>
      </c>
      <c r="B1718" s="144" t="str">
        <f>IF('[1]Hoja de pedidos'!$D1718&gt;0,'[1]Hoja de pedidos'!D1718,"")</f>
        <v>TXMSGN030C001</v>
      </c>
      <c r="C1718" s="144" t="str">
        <f>IF('[1]Hoja de pedidos'!$D1718&gt;0,'[1]Hoja de pedidos'!E1718,"")</f>
        <v>MULTINACIONAL DE SABORES C.A.</v>
      </c>
      <c r="D1718" s="144" t="str">
        <f>IF('[1]Hoja de pedidos'!$D1718&gt;0,'[1]Hoja de pedidos'!F1718,"")</f>
        <v>ETIQUETA IMPRESA REFRESCO GLUP COLA NEGRA 1 L</v>
      </c>
      <c r="E1718" s="144" t="str">
        <f>IF('[1]Hoja de pedidos'!$D1718&gt;0,'[1]Hoja de pedidos'!G1718,"")</f>
        <v>CX</v>
      </c>
      <c r="F1718" s="144" t="str">
        <f>IF('[1]Hoja de pedidos'!$D1718&gt;0,'[1]Hoja de pedidos'!H1718,"")</f>
        <v>CORTE</v>
      </c>
    </row>
    <row r="1719" spans="1:6" x14ac:dyDescent="0.25">
      <c r="A1719" s="144" t="str">
        <f>IF('[1]Hoja de pedidos'!$D1719&gt;0,'[1]Hoja de pedidos'!C1719,"")</f>
        <v>01-3201</v>
      </c>
      <c r="B1719" s="144" t="str">
        <f>IF('[1]Hoja de pedidos'!$D1719&gt;0,'[1]Hoja de pedidos'!D1719,"")</f>
        <v>TMMLPL072A001</v>
      </c>
      <c r="C1719" s="144" t="str">
        <f>IF('[1]Hoja de pedidos'!$D1719&gt;0,'[1]Hoja de pedidos'!E1719,"")</f>
        <v>MONTALAR DE VENEZUELA, S.A.</v>
      </c>
      <c r="D1719" s="144" t="str">
        <f>IF('[1]Hoja de pedidos'!$D1719&gt;0,'[1]Hoja de pedidos'!F1719,"")</f>
        <v>LAMINACIÓN IMPRESA PAPELÓN LIMÓN 115g</v>
      </c>
      <c r="E1719" s="144" t="str">
        <f>IF('[1]Hoja de pedidos'!$D1719&gt;0,'[1]Hoja de pedidos'!G1719,"")</f>
        <v>MCL</v>
      </c>
      <c r="F1719" s="144" t="str">
        <f>IF('[1]Hoja de pedidos'!$D1719&gt;0,'[1]Hoja de pedidos'!H1719,"")</f>
        <v>LAMINACION</v>
      </c>
    </row>
    <row r="1720" spans="1:6" x14ac:dyDescent="0.25">
      <c r="A1720" s="144" t="str">
        <f>IF('[1]Hoja de pedidos'!$D1720&gt;0,'[1]Hoja de pedidos'!C1720,"")</f>
        <v>01-3249</v>
      </c>
      <c r="B1720" s="144" t="str">
        <f>IF('[1]Hoja de pedidos'!$D1720&gt;0,'[1]Hoja de pedidos'!D1720,"")</f>
        <v>TXPCPF023B001</v>
      </c>
      <c r="C1720" s="144" t="str">
        <f>IF('[1]Hoja de pedidos'!$D1720&gt;0,'[1]Hoja de pedidos'!E1720,"")</f>
        <v xml:space="preserve">PEPSI-COLA VENEZUELA, C.A. </v>
      </c>
      <c r="D1720" s="144" t="str">
        <f>IF('[1]Hoja de pedidos'!$D1720&gt;0,'[1]Hoja de pedidos'!F1720,"")</f>
        <v>ETIQUETA IMPRESA PEPSI  FREE 1,5 L</v>
      </c>
      <c r="E1720" s="144" t="str">
        <f>IF('[1]Hoja de pedidos'!$D1720&gt;0,'[1]Hoja de pedidos'!G1720,"")</f>
        <v>CX</v>
      </c>
      <c r="F1720" s="144" t="str">
        <f>IF('[1]Hoja de pedidos'!$D1720&gt;0,'[1]Hoja de pedidos'!H1720,"")</f>
        <v>CORTE</v>
      </c>
    </row>
    <row r="1721" spans="1:6" x14ac:dyDescent="0.25">
      <c r="A1721" s="144" t="str">
        <f>IF('[1]Hoja de pedidos'!$D1721&gt;0,'[1]Hoja de pedidos'!C1721,"")</f>
        <v>01-3248</v>
      </c>
      <c r="B1721" s="144" t="str">
        <f>IF('[1]Hoja de pedidos'!$D1721&gt;0,'[1]Hoja de pedidos'!D1721,"")</f>
        <v>TXPCPF023B001</v>
      </c>
      <c r="C1721" s="144" t="str">
        <f>IF('[1]Hoja de pedidos'!$D1721&gt;0,'[1]Hoja de pedidos'!E1721,"")</f>
        <v xml:space="preserve">PEPSI-COLA VENEZUELA, C.A. </v>
      </c>
      <c r="D1721" s="144" t="str">
        <f>IF('[1]Hoja de pedidos'!$D1721&gt;0,'[1]Hoja de pedidos'!F1721,"")</f>
        <v>ETIQUETA IMPRESA PEPSI  FREE 1,5 L</v>
      </c>
      <c r="E1721" s="144" t="str">
        <f>IF('[1]Hoja de pedidos'!$D1721&gt;0,'[1]Hoja de pedidos'!G1721,"")</f>
        <v>CX</v>
      </c>
      <c r="F1721" s="144" t="str">
        <f>IF('[1]Hoja de pedidos'!$D1721&gt;0,'[1]Hoja de pedidos'!H1721,"")</f>
        <v>CORTE</v>
      </c>
    </row>
    <row r="1722" spans="1:6" x14ac:dyDescent="0.25">
      <c r="A1722" s="144" t="str">
        <f>IF('[1]Hoja de pedidos'!$D1722&gt;0,'[1]Hoja de pedidos'!C1722,"")</f>
        <v>01-3258</v>
      </c>
      <c r="B1722" s="144" t="str">
        <f>IF('[1]Hoja de pedidos'!$D1722&gt;0,'[1]Hoja de pedidos'!D1722,"")</f>
        <v>TXPAMP045A002</v>
      </c>
      <c r="C1722" s="144" t="str">
        <f>IF('[1]Hoja de pedidos'!$D1722&gt;0,'[1]Hoja de pedidos'!E1722,"")</f>
        <v>PEPSICO ALIMENTOS, S.C.A.</v>
      </c>
      <c r="D1722" s="144" t="str">
        <f>IF('[1]Hoja de pedidos'!$D1722&gt;0,'[1]Hoja de pedidos'!F1722,"")</f>
        <v>LAMINACION IMPRESA CHEETOS MEGA PUFFS XXL 270g</v>
      </c>
      <c r="E1722" s="144" t="str">
        <f>IF('[1]Hoja de pedidos'!$D1722&gt;0,'[1]Hoja de pedidos'!G1722,"")</f>
        <v>CX</v>
      </c>
      <c r="F1722" s="144" t="str">
        <f>IF('[1]Hoja de pedidos'!$D1722&gt;0,'[1]Hoja de pedidos'!H1722,"")</f>
        <v>LAMINACION</v>
      </c>
    </row>
    <row r="1723" spans="1:6" x14ac:dyDescent="0.25">
      <c r="A1723" s="144" t="str">
        <f>IF('[1]Hoja de pedidos'!$D1723&gt;0,'[1]Hoja de pedidos'!C1723,"")</f>
        <v>01-3244</v>
      </c>
      <c r="B1723" s="144" t="str">
        <f>IF('[1]Hoja de pedidos'!$D1723&gt;0,'[1]Hoja de pedidos'!D1723,"")</f>
        <v>TMAPAL1190010</v>
      </c>
      <c r="C1723" s="144" t="str">
        <f>IF('[1]Hoja de pedidos'!$D1723&gt;0,'[1]Hoja de pedidos'!E1723,"")</f>
        <v>ALIMENTOS POLAR COMERCIAL, C.A.</v>
      </c>
      <c r="D1723" s="144" t="str">
        <f>IF('[1]Hoja de pedidos'!$D1723&gt;0,'[1]Hoja de pedidos'!F1723,"")</f>
        <v>ALUMINIO LAMINADO SIN IMPRESIÓN</v>
      </c>
      <c r="E1723" s="144" t="str">
        <f>IF('[1]Hoja de pedidos'!$D1723&gt;0,'[1]Hoja de pedidos'!G1723,"")</f>
        <v>MCL</v>
      </c>
      <c r="F1723" s="144" t="str">
        <f>IF('[1]Hoja de pedidos'!$D1723&gt;0,'[1]Hoja de pedidos'!H1723,"")</f>
        <v>LAMINACION</v>
      </c>
    </row>
    <row r="1724" spans="1:6" x14ac:dyDescent="0.25">
      <c r="A1724" s="144" t="str">
        <f>IF('[1]Hoja de pedidos'!$D1724&gt;0,'[1]Hoja de pedidos'!C1724,"")</f>
        <v>01-3255</v>
      </c>
      <c r="B1724" s="144" t="str">
        <f>IF('[1]Hoja de pedidos'!$D1724&gt;0,'[1]Hoja de pedidos'!D1724,"")</f>
        <v>TXOSPP0230001</v>
      </c>
      <c r="C1724" s="144" t="str">
        <f>IF('[1]Hoja de pedidos'!$D1724&gt;0,'[1]Hoja de pedidos'!E1724,"")</f>
        <v>OSIRIS C.A. (MANUFACTURAS QUIMICO INDUSTRIALES)</v>
      </c>
      <c r="D1724" s="144" t="str">
        <f>IF('[1]Hoja de pedidos'!$D1724&gt;0,'[1]Hoja de pedidos'!F1724,"")</f>
        <v>BOPP SIN IMPRESIÓN</v>
      </c>
      <c r="E1724" s="144" t="str">
        <f>IF('[1]Hoja de pedidos'!$D1724&gt;0,'[1]Hoja de pedidos'!G1724,"")</f>
        <v>MCL</v>
      </c>
      <c r="F1724" s="144" t="str">
        <f>IF('[1]Hoja de pedidos'!$D1724&gt;0,'[1]Hoja de pedidos'!H1724,"")</f>
        <v>CORTE</v>
      </c>
    </row>
    <row r="1725" spans="1:6" x14ac:dyDescent="0.25">
      <c r="A1725" s="144" t="str">
        <f>IF('[1]Hoja de pedidos'!$D1725&gt;0,'[1]Hoja de pedidos'!C1725,"")</f>
        <v>01-3259</v>
      </c>
      <c r="B1725" s="144" t="str">
        <f>IF('[1]Hoja de pedidos'!$D1725&gt;0,'[1]Hoja de pedidos'!D1725,"")</f>
        <v>TXPAPJ040B002</v>
      </c>
      <c r="C1725" s="144" t="str">
        <f>IF('[1]Hoja de pedidos'!$D1725&gt;0,'[1]Hoja de pedidos'!E1725,"")</f>
        <v>PEPSICO ALIMENTOS, S.C.A.</v>
      </c>
      <c r="D1725" s="144" t="str">
        <f>IF('[1]Hoja de pedidos'!$D1725&gt;0,'[1]Hoja de pedidos'!F1725,"")</f>
        <v>LAMINACION IMPRESA PEPITO JUMBO 65g</v>
      </c>
      <c r="E1725" s="144" t="str">
        <f>IF('[1]Hoja de pedidos'!$D1725&gt;0,'[1]Hoja de pedidos'!G1725,"")</f>
        <v>CX</v>
      </c>
      <c r="F1725" s="144" t="str">
        <f>IF('[1]Hoja de pedidos'!$D1725&gt;0,'[1]Hoja de pedidos'!H1725,"")</f>
        <v>LAMINACION</v>
      </c>
    </row>
    <row r="1726" spans="1:6" x14ac:dyDescent="0.25">
      <c r="A1726" s="144" t="str">
        <f>IF('[1]Hoja de pedidos'!$D1726&gt;0,'[1]Hoja de pedidos'!C1726,"")</f>
        <v>01-3257</v>
      </c>
      <c r="B1726" s="144" t="str">
        <f>IF('[1]Hoja de pedidos'!$D1726&gt;0,'[1]Hoja de pedidos'!D1726,"")</f>
        <v>TXPAMP036A002</v>
      </c>
      <c r="C1726" s="144" t="str">
        <f>IF('[1]Hoja de pedidos'!$D1726&gt;0,'[1]Hoja de pedidos'!E1726,"")</f>
        <v>PEPSICO ALIMENTOS, S.C.A.</v>
      </c>
      <c r="D1726" s="144" t="str">
        <f>IF('[1]Hoja de pedidos'!$D1726&gt;0,'[1]Hoja de pedidos'!F1726,"")</f>
        <v>LAMINACION IMPRESA CHEETOS MEGA PUFF 110g</v>
      </c>
      <c r="E1726" s="144" t="str">
        <f>IF('[1]Hoja de pedidos'!$D1726&gt;0,'[1]Hoja de pedidos'!G1726,"")</f>
        <v>CX</v>
      </c>
      <c r="F1726" s="144" t="str">
        <f>IF('[1]Hoja de pedidos'!$D1726&gt;0,'[1]Hoja de pedidos'!H1726,"")</f>
        <v>LAMINACION</v>
      </c>
    </row>
    <row r="1727" spans="1:6" x14ac:dyDescent="0.25">
      <c r="A1727" s="144" t="str">
        <f>IF('[1]Hoja de pedidos'!$D1727&gt;0,'[1]Hoja de pedidos'!C1727,"")</f>
        <v>01-3256</v>
      </c>
      <c r="B1727" s="144" t="str">
        <f>IF('[1]Hoja de pedidos'!$D1727&gt;0,'[1]Hoja de pedidos'!D1727,"")</f>
        <v>TXPAMP031A001</v>
      </c>
      <c r="C1727" s="144" t="str">
        <f>IF('[1]Hoja de pedidos'!$D1727&gt;0,'[1]Hoja de pedidos'!E1727,"")</f>
        <v>PEPSICO ALIMENTOS, S.C.A.</v>
      </c>
      <c r="D1727" s="144" t="str">
        <f>IF('[1]Hoja de pedidos'!$D1727&gt;0,'[1]Hoja de pedidos'!F1727,"")</f>
        <v>LAMINACIÓN IMPRESA CHEETOS MEGA PUFFS 28g</v>
      </c>
      <c r="E1727" s="144" t="str">
        <f>IF('[1]Hoja de pedidos'!$D1727&gt;0,'[1]Hoja de pedidos'!G1727,"")</f>
        <v>CX</v>
      </c>
      <c r="F1727" s="144" t="str">
        <f>IF('[1]Hoja de pedidos'!$D1727&gt;0,'[1]Hoja de pedidos'!H1727,"")</f>
        <v>LAMINACION</v>
      </c>
    </row>
    <row r="1728" spans="1:6" x14ac:dyDescent="0.25">
      <c r="A1728" s="144" t="str">
        <f>IF('[1]Hoja de pedidos'!$D1728&gt;0,'[1]Hoja de pedidos'!C1728,"")</f>
        <v>01-3254</v>
      </c>
      <c r="B1728" s="144" t="str">
        <f>IF('[1]Hoja de pedidos'!$D1728&gt;0,'[1]Hoja de pedidos'!D1728,"")</f>
        <v>TXAMNC040A001</v>
      </c>
      <c r="C1728" s="144" t="str">
        <f>IF('[1]Hoja de pedidos'!$D1728&gt;0,'[1]Hoja de pedidos'!E1728,"")</f>
        <v>ALIMENTOS MEXICANOS, C.A.</v>
      </c>
      <c r="D1728" s="144" t="str">
        <f>IF('[1]Hoja de pedidos'!$D1728&gt;0,'[1]Hoja de pedidos'!F1728,"")</f>
        <v>LAMINACIÓN IMPRESA NACHOS CHEDDAR CRUJIENTE 150g</v>
      </c>
      <c r="E1728" s="144" t="str">
        <f>IF('[1]Hoja de pedidos'!$D1728&gt;0,'[1]Hoja de pedidos'!G1728,"")</f>
        <v>CX</v>
      </c>
      <c r="F1728" s="144" t="str">
        <f>IF('[1]Hoja de pedidos'!$D1728&gt;0,'[1]Hoja de pedidos'!H1728,"")</f>
        <v>LAMINACION</v>
      </c>
    </row>
    <row r="1729" spans="1:6" x14ac:dyDescent="0.25">
      <c r="A1729" s="144" t="str">
        <f>IF('[1]Hoja de pedidos'!$D1729&gt;0,'[1]Hoja de pedidos'!C1729,"")</f>
        <v>01-3260</v>
      </c>
      <c r="B1729" s="144" t="str">
        <f>IF('[1]Hoja de pedidos'!$D1729&gt;0,'[1]Hoja de pedidos'!D1729,"")</f>
        <v>TXAVEM028B001</v>
      </c>
      <c r="C1729" s="144" t="str">
        <f>IF('[1]Hoja de pedidos'!$D1729&gt;0,'[1]Hoja de pedidos'!E1729,"")</f>
        <v>AMCOR RIGID PACKAGING DE VENEZUELA, S.A.</v>
      </c>
      <c r="D1729" s="144" t="str">
        <f>IF('[1]Hoja de pedidos'!$D1729&gt;0,'[1]Hoja de pedidos'!F1729,"")</f>
        <v>ETIQUETA  IMPRESA MINALBA 5 L</v>
      </c>
      <c r="E1729" s="144" t="str">
        <f>IF('[1]Hoja de pedidos'!$D1729&gt;0,'[1]Hoja de pedidos'!G1729,"")</f>
        <v>CX</v>
      </c>
      <c r="F1729" s="144" t="str">
        <f>IF('[1]Hoja de pedidos'!$D1729&gt;0,'[1]Hoja de pedidos'!H1729,"")</f>
        <v>CORTE</v>
      </c>
    </row>
    <row r="1730" spans="1:6" x14ac:dyDescent="0.25">
      <c r="A1730" s="144" t="str">
        <f>IF('[1]Hoja de pedidos'!$D1730&gt;0,'[1]Hoja de pedidos'!C1730,"")</f>
        <v>01-3263</v>
      </c>
      <c r="B1730" s="144" t="str">
        <f>IF('[1]Hoja de pedidos'!$D1730&gt;0,'[1]Hoja de pedidos'!D1730,"")</f>
        <v>TXAVEM028C001</v>
      </c>
      <c r="C1730" s="144" t="str">
        <f>IF('[1]Hoja de pedidos'!$D1730&gt;0,'[1]Hoja de pedidos'!E1730,"")</f>
        <v>AMCOR RIGID PACKAGING DE VENEZUELA, S.A.</v>
      </c>
      <c r="D1730" s="144" t="str">
        <f>IF('[1]Hoja de pedidos'!$D1730&gt;0,'[1]Hoja de pedidos'!F1730,"")</f>
        <v>ETIQUETA IMPRESA MINALBA 600 cc</v>
      </c>
      <c r="E1730" s="144" t="str">
        <f>IF('[1]Hoja de pedidos'!$D1730&gt;0,'[1]Hoja de pedidos'!G1730,"")</f>
        <v>CX</v>
      </c>
      <c r="F1730" s="144" t="str">
        <f>IF('[1]Hoja de pedidos'!$D1730&gt;0,'[1]Hoja de pedidos'!H1730,"")</f>
        <v>CORTE</v>
      </c>
    </row>
    <row r="1731" spans="1:6" x14ac:dyDescent="0.25">
      <c r="A1731" s="144" t="str">
        <f>IF('[1]Hoja de pedidos'!$D1731&gt;0,'[1]Hoja de pedidos'!C1731,"")</f>
        <v>01-3261</v>
      </c>
      <c r="B1731" s="144" t="str">
        <f>IF('[1]Hoja de pedidos'!$D1731&gt;0,'[1]Hoja de pedidos'!D1731,"")</f>
        <v>TXAVEM028A001</v>
      </c>
      <c r="C1731" s="144" t="str">
        <f>IF('[1]Hoja de pedidos'!$D1731&gt;0,'[1]Hoja de pedidos'!E1731,"")</f>
        <v>AMCOR RIGID PACKAGING DE VENEZUELA, S.A.</v>
      </c>
      <c r="D1731" s="144" t="str">
        <f>IF('[1]Hoja de pedidos'!$D1731&gt;0,'[1]Hoja de pedidos'!F1731,"")</f>
        <v>ETIQUETA IMPRESA MINALBA 1,5 L</v>
      </c>
      <c r="E1731" s="144" t="str">
        <f>IF('[1]Hoja de pedidos'!$D1731&gt;0,'[1]Hoja de pedidos'!G1731,"")</f>
        <v>CX</v>
      </c>
      <c r="F1731" s="144" t="str">
        <f>IF('[1]Hoja de pedidos'!$D1731&gt;0,'[1]Hoja de pedidos'!H1731,"")</f>
        <v>CORTE</v>
      </c>
    </row>
    <row r="1732" spans="1:6" x14ac:dyDescent="0.25">
      <c r="A1732" s="144" t="str">
        <f>IF('[1]Hoja de pedidos'!$D1732&gt;0,'[1]Hoja de pedidos'!C1732,"")</f>
        <v>01-3262</v>
      </c>
      <c r="B1732" s="144" t="str">
        <f>IF('[1]Hoja de pedidos'!$D1732&gt;0,'[1]Hoja de pedidos'!D1732,"")</f>
        <v>TXAVEM028D001</v>
      </c>
      <c r="C1732" s="144" t="str">
        <f>IF('[1]Hoja de pedidos'!$D1732&gt;0,'[1]Hoja de pedidos'!E1732,"")</f>
        <v>AMCOR RIGID PACKAGING DE VENEZUELA, S.A.</v>
      </c>
      <c r="D1732" s="144" t="str">
        <f>IF('[1]Hoja de pedidos'!$D1732&gt;0,'[1]Hoja de pedidos'!F1732,"")</f>
        <v>ETIQUETA IMPRESA MINALBA 355cc</v>
      </c>
      <c r="E1732" s="144" t="str">
        <f>IF('[1]Hoja de pedidos'!$D1732&gt;0,'[1]Hoja de pedidos'!G1732,"")</f>
        <v>CX</v>
      </c>
      <c r="F1732" s="144" t="str">
        <f>IF('[1]Hoja de pedidos'!$D1732&gt;0,'[1]Hoja de pedidos'!H1732,"")</f>
        <v>CORTE</v>
      </c>
    </row>
    <row r="1733" spans="1:6" x14ac:dyDescent="0.25">
      <c r="A1733" s="144" t="str">
        <f>IF('[1]Hoja de pedidos'!$D1733&gt;0,'[1]Hoja de pedidos'!C1733,"")</f>
        <v>32-006365</v>
      </c>
      <c r="B1733" s="144" t="str">
        <f>IF('[1]Hoja de pedidos'!$D1733&gt;0,'[1]Hoja de pedidos'!D1733,"")</f>
        <v>TMAAES061A001</v>
      </c>
      <c r="C1733" s="144" t="str">
        <f>IF('[1]Hoja de pedidos'!$D1733&gt;0,'[1]Hoja de pedidos'!E1733,"")</f>
        <v>ALIMENTOS AGLOW VE C.A.</v>
      </c>
      <c r="D1733" s="144" t="str">
        <f>IF('[1]Hoja de pedidos'!$D1733&gt;0,'[1]Hoja de pedidos'!F1733,"")</f>
        <v>POLYPOUCH IMPRESO SACHET EDULCORANTE  SWEETEST 1g</v>
      </c>
      <c r="E1733" s="144" t="str">
        <f>IF('[1]Hoja de pedidos'!$D1733&gt;0,'[1]Hoja de pedidos'!G1733,"")</f>
        <v>MCL</v>
      </c>
      <c r="F1733" s="144" t="str">
        <f>IF('[1]Hoja de pedidos'!$D1733&gt;0,'[1]Hoja de pedidos'!H1733,"")</f>
        <v>LAMINACION</v>
      </c>
    </row>
    <row r="1734" spans="1:6" x14ac:dyDescent="0.25">
      <c r="A1734" s="144" t="str">
        <f>IF('[1]Hoja de pedidos'!$D1734&gt;0,'[1]Hoja de pedidos'!C1734,"")</f>
        <v>01-3264</v>
      </c>
      <c r="B1734" s="144" t="str">
        <f>IF('[1]Hoja de pedidos'!$D1734&gt;0,'[1]Hoja de pedidos'!D1734,"")</f>
        <v>TMMCAE060A001</v>
      </c>
      <c r="C1734" s="144" t="str">
        <f>IF('[1]Hoja de pedidos'!$D1734&gt;0,'[1]Hoja de pedidos'!E1734,"")</f>
        <v>CARTONES CM JUNIOR F.P.</v>
      </c>
      <c r="D1734" s="144" t="str">
        <f>IF('[1]Hoja de pedidos'!$D1734&gt;0,'[1]Hoja de pedidos'!F1734,"")</f>
        <v>POLYPOUCH IMPRESO ANTIGRASO ESTANDAR</v>
      </c>
      <c r="E1734" s="144" t="str">
        <f>IF('[1]Hoja de pedidos'!$D1734&gt;0,'[1]Hoja de pedidos'!G1734,"")</f>
        <v>MCL</v>
      </c>
      <c r="F1734" s="144" t="str">
        <f>IF('[1]Hoja de pedidos'!$D1734&gt;0,'[1]Hoja de pedidos'!H1734,"")</f>
        <v>LAMINACION</v>
      </c>
    </row>
    <row r="1735" spans="1:6" x14ac:dyDescent="0.25">
      <c r="A1735" s="144" t="e">
        <f>IF('[1]Hoja de pedidos'!#REF!&gt;0,'[1]Hoja de pedidos'!#REF!,"")</f>
        <v>#REF!</v>
      </c>
      <c r="B1735" s="144" t="e">
        <f>IF('[1]Hoja de pedidos'!#REF!&gt;0,'[1]Hoja de pedidos'!#REF!,"")</f>
        <v>#REF!</v>
      </c>
      <c r="C1735" s="144" t="e">
        <f>IF('[1]Hoja de pedidos'!#REF!&gt;0,'[1]Hoja de pedidos'!#REF!,"")</f>
        <v>#REF!</v>
      </c>
      <c r="D1735" s="144" t="e">
        <f>IF('[1]Hoja de pedidos'!#REF!&gt;0,'[1]Hoja de pedidos'!#REF!,"")</f>
        <v>#REF!</v>
      </c>
      <c r="E1735" s="144" t="e">
        <f>IF('[1]Hoja de pedidos'!#REF!&gt;0,'[1]Hoja de pedidos'!#REF!,"")</f>
        <v>#REF!</v>
      </c>
      <c r="F1735" s="144" t="e">
        <f>IF('[1]Hoja de pedidos'!#REF!&gt;0,'[1]Hoja de pedidos'!#REF!,"")</f>
        <v>#REF!</v>
      </c>
    </row>
    <row r="1736" spans="1:6" x14ac:dyDescent="0.25">
      <c r="A1736" s="144" t="str">
        <f>IF('[1]Hoja de pedidos'!$D1735&gt;0,'[1]Hoja de pedidos'!C1735,"")</f>
        <v>01-3206</v>
      </c>
      <c r="B1736" s="144" t="str">
        <f>IF('[1]Hoja de pedidos'!$D1735&gt;0,'[1]Hoja de pedidos'!D1735,"")</f>
        <v>TMMCAE060A001</v>
      </c>
      <c r="C1736" s="144" t="str">
        <f>IF('[1]Hoja de pedidos'!$D1735&gt;0,'[1]Hoja de pedidos'!E1735,"")</f>
        <v>MORROCEL C.A.</v>
      </c>
      <c r="D1736" s="144" t="str">
        <f>IF('[1]Hoja de pedidos'!$D1735&gt;0,'[1]Hoja de pedidos'!F1735,"")</f>
        <v>POLYPOUCH IMPRESO ANTIGRASO ESTANDAR</v>
      </c>
      <c r="E1736" s="144" t="str">
        <f>IF('[1]Hoja de pedidos'!$D1735&gt;0,'[1]Hoja de pedidos'!G1735,"")</f>
        <v>MCL</v>
      </c>
      <c r="F1736" s="144" t="str">
        <f>IF('[1]Hoja de pedidos'!$D1735&gt;0,'[1]Hoja de pedidos'!H1735,"")</f>
        <v>LAMINACION</v>
      </c>
    </row>
    <row r="1737" spans="1:6" x14ac:dyDescent="0.25">
      <c r="A1737" s="144" t="str">
        <f>IF('[1]Hoja de pedidos'!$D1736&gt;0,'[1]Hoja de pedidos'!C1736,"")</f>
        <v>21-0325</v>
      </c>
      <c r="B1737" s="144" t="str">
        <f>IF('[1]Hoja de pedidos'!$D1736&gt;0,'[1]Hoja de pedidos'!D1736,"")</f>
        <v>TXNVCF096A001</v>
      </c>
      <c r="C1737" s="144" t="str">
        <f>IF('[1]Hoja de pedidos'!$D1736&gt;0,'[1]Hoja de pedidos'!E1736,"")</f>
        <v>NESTLE VENEZUELA, S.A.</v>
      </c>
      <c r="D1737" s="144" t="str">
        <f>IF('[1]Hoja de pedidos'!$D1736&gt;0,'[1]Hoja de pedidos'!F1736,"")</f>
        <v xml:space="preserve">LAMINACION IMPRESA LA CAMPESINA FORTIFICADA 800g </v>
      </c>
      <c r="E1737" s="144" t="str">
        <f>IF('[1]Hoja de pedidos'!$D1736&gt;0,'[1]Hoja de pedidos'!G1736,"")</f>
        <v>CX</v>
      </c>
      <c r="F1737" s="144" t="str">
        <f>IF('[1]Hoja de pedidos'!$D1736&gt;0,'[1]Hoja de pedidos'!H1736,"")</f>
        <v>LAMINACION</v>
      </c>
    </row>
    <row r="1738" spans="1:6" x14ac:dyDescent="0.25">
      <c r="A1738" s="144" t="str">
        <f>IF('[1]Hoja de pedidos'!$D1737&gt;0,'[1]Hoja de pedidos'!C1737,"")</f>
        <v>32-006357</v>
      </c>
      <c r="B1738" s="144" t="str">
        <f>IF('[1]Hoja de pedidos'!$D1737&gt;0,'[1]Hoja de pedidos'!D1737,"")</f>
        <v>TMARMZ044A001</v>
      </c>
      <c r="C1738" s="144" t="str">
        <f>IF('[1]Hoja de pedidos'!$D1737&gt;0,'[1]Hoja de pedidos'!E1737,"")</f>
        <v>ALFONZO RIVAS &amp; CIA, C.A.</v>
      </c>
      <c r="D1738" s="144" t="str">
        <f>IF('[1]Hoja de pedidos'!$D1737&gt;0,'[1]Hoja de pedidos'!F1737,"")</f>
        <v>LAMINACION IMPRESA MAIZINA 90 g</v>
      </c>
      <c r="E1738" s="144" t="str">
        <f>IF('[1]Hoja de pedidos'!$D1737&gt;0,'[1]Hoja de pedidos'!G1737,"")</f>
        <v>MCL</v>
      </c>
      <c r="F1738" s="144" t="str">
        <f>IF('[1]Hoja de pedidos'!$D1737&gt;0,'[1]Hoja de pedidos'!H1737,"")</f>
        <v>LAMINACION</v>
      </c>
    </row>
    <row r="1739" spans="1:6" x14ac:dyDescent="0.25">
      <c r="A1739" s="144" t="str">
        <f>IF('[1]Hoja de pedidos'!$D1738&gt;0,'[1]Hoja de pedidos'!C1738,"")</f>
        <v>32-006355</v>
      </c>
      <c r="B1739" s="144" t="str">
        <f>IF('[1]Hoja de pedidos'!$D1738&gt;0,'[1]Hoja de pedidos'!D1738,"")</f>
        <v>TMARMZ044D001</v>
      </c>
      <c r="C1739" s="144" t="str">
        <f>IF('[1]Hoja de pedidos'!$D1738&gt;0,'[1]Hoja de pedidos'!E1738,"")</f>
        <v>ALFONZO RIVAS &amp; CIA, C.A.</v>
      </c>
      <c r="D1739" s="144" t="str">
        <f>IF('[1]Hoja de pedidos'!$D1738&gt;0,'[1]Hoja de pedidos'!F1738,"")</f>
        <v>LAMINACION IMPRESA MAIZINA 200g</v>
      </c>
      <c r="E1739" s="144" t="str">
        <f>IF('[1]Hoja de pedidos'!$D1738&gt;0,'[1]Hoja de pedidos'!G1738,"")</f>
        <v>MCL</v>
      </c>
      <c r="F1739" s="144" t="str">
        <f>IF('[1]Hoja de pedidos'!$D1738&gt;0,'[1]Hoja de pedidos'!H1738,"")</f>
        <v>LAMINACION</v>
      </c>
    </row>
    <row r="1740" spans="1:6" x14ac:dyDescent="0.25">
      <c r="A1740" s="144" t="e">
        <f>IF('[1]Hoja de pedidos'!#REF!&gt;0,'[1]Hoja de pedidos'!#REF!,"")</f>
        <v>#REF!</v>
      </c>
      <c r="B1740" s="144" t="e">
        <f>IF('[1]Hoja de pedidos'!#REF!&gt;0,'[1]Hoja de pedidos'!#REF!,"")</f>
        <v>#REF!</v>
      </c>
      <c r="C1740" s="144" t="e">
        <f>IF('[1]Hoja de pedidos'!#REF!&gt;0,'[1]Hoja de pedidos'!#REF!,"")</f>
        <v>#REF!</v>
      </c>
      <c r="D1740" s="144" t="e">
        <f>IF('[1]Hoja de pedidos'!#REF!&gt;0,'[1]Hoja de pedidos'!#REF!,"")</f>
        <v>#REF!</v>
      </c>
      <c r="E1740" s="144" t="e">
        <f>IF('[1]Hoja de pedidos'!#REF!&gt;0,'[1]Hoja de pedidos'!#REF!,"")</f>
        <v>#REF!</v>
      </c>
      <c r="F1740" s="144" t="e">
        <f>IF('[1]Hoja de pedidos'!#REF!&gt;0,'[1]Hoja de pedidos'!#REF!,"")</f>
        <v>#REF!</v>
      </c>
    </row>
    <row r="1741" spans="1:6" x14ac:dyDescent="0.25">
      <c r="A1741" s="144" t="str">
        <f>IF('[1]Hoja de pedidos'!$D1739&gt;0,'[1]Hoja de pedidos'!C1739,"")</f>
        <v>32-006363</v>
      </c>
      <c r="B1741" s="144" t="str">
        <f>IF('[1]Hoja de pedidos'!$D1739&gt;0,'[1]Hoja de pedidos'!D1739,"")</f>
        <v>TMARYF096A001</v>
      </c>
      <c r="C1741" s="144" t="str">
        <f>IF('[1]Hoja de pedidos'!$D1739&gt;0,'[1]Hoja de pedidos'!E1739,"")</f>
        <v>ALFONZO RIVAS &amp; CIA, C.A.</v>
      </c>
      <c r="D1741" s="144" t="str">
        <f>IF('[1]Hoja de pedidos'!$D1739&gt;0,'[1]Hoja de pedidos'!F1739,"")</f>
        <v>LAMINACION IMPRESA YELIGHT FRESA 12g</v>
      </c>
      <c r="E1741" s="144" t="str">
        <f>IF('[1]Hoja de pedidos'!$D1739&gt;0,'[1]Hoja de pedidos'!G1739,"")</f>
        <v>MCL</v>
      </c>
      <c r="F1741" s="144" t="str">
        <f>IF('[1]Hoja de pedidos'!$D1739&gt;0,'[1]Hoja de pedidos'!H1739,"")</f>
        <v>LAMINACION</v>
      </c>
    </row>
    <row r="1742" spans="1:6" x14ac:dyDescent="0.25">
      <c r="A1742" s="144" t="str">
        <f>IF('[1]Hoja de pedidos'!$D1740&gt;0,'[1]Hoja de pedidos'!C1740,"")</f>
        <v>32-006362</v>
      </c>
      <c r="B1742" s="144" t="str">
        <f>IF('[1]Hoja de pedidos'!$D1740&gt;0,'[1]Hoja de pedidos'!D1740,"")</f>
        <v>TMARYS096A001</v>
      </c>
      <c r="C1742" s="144" t="str">
        <f>IF('[1]Hoja de pedidos'!$D1740&gt;0,'[1]Hoja de pedidos'!E1740,"")</f>
        <v>ALFONZO RIVAS &amp; CIA, C.A.</v>
      </c>
      <c r="D1742" s="144" t="str">
        <f>IF('[1]Hoja de pedidos'!$D1740&gt;0,'[1]Hoja de pedidos'!F1740,"")</f>
        <v>LAMINACION IMPRESA YELIGHT SIN SABOR 9g</v>
      </c>
      <c r="E1742" s="144" t="str">
        <f>IF('[1]Hoja de pedidos'!$D1740&gt;0,'[1]Hoja de pedidos'!G1740,"")</f>
        <v>MCL</v>
      </c>
      <c r="F1742" s="144" t="str">
        <f>IF('[1]Hoja de pedidos'!$D1740&gt;0,'[1]Hoja de pedidos'!H1740,"")</f>
        <v>LAMINACION</v>
      </c>
    </row>
    <row r="1743" spans="1:6" x14ac:dyDescent="0.25">
      <c r="A1743" s="144" t="str">
        <f>IF('[1]Hoja de pedidos'!$D1741&gt;0,'[1]Hoja de pedidos'!C1741,"")</f>
        <v>32-006360</v>
      </c>
      <c r="B1743" s="144" t="str">
        <f>IF('[1]Hoja de pedidos'!$D1741&gt;0,'[1]Hoja de pedidos'!D1741,"")</f>
        <v>TMARFS096A001</v>
      </c>
      <c r="C1743" s="144" t="str">
        <f>IF('[1]Hoja de pedidos'!$D1741&gt;0,'[1]Hoja de pedidos'!E1741,"")</f>
        <v>ALFONZO RIVAS &amp; CIA, C.A.</v>
      </c>
      <c r="D1743" s="144" t="str">
        <f>IF('[1]Hoja de pedidos'!$D1741&gt;0,'[1]Hoja de pedidos'!F1741,"")</f>
        <v>LAMINACION IMPRESA YELIGHT FUSION SILVESTRE 12g</v>
      </c>
      <c r="E1743" s="144" t="str">
        <f>IF('[1]Hoja de pedidos'!$D1741&gt;0,'[1]Hoja de pedidos'!G1741,"")</f>
        <v>MCL</v>
      </c>
      <c r="F1743" s="144" t="str">
        <f>IF('[1]Hoja de pedidos'!$D1741&gt;0,'[1]Hoja de pedidos'!H1741,"")</f>
        <v>LAMINACION</v>
      </c>
    </row>
    <row r="1744" spans="1:6" x14ac:dyDescent="0.25">
      <c r="A1744" s="144" t="str">
        <f>IF('[1]Hoja de pedidos'!$D1742&gt;0,'[1]Hoja de pedidos'!C1742,"")</f>
        <v>32-006361</v>
      </c>
      <c r="B1744" s="144" t="str">
        <f>IF('[1]Hoja de pedidos'!$D1742&gt;0,'[1]Hoja de pedidos'!D1742,"")</f>
        <v>TMARFC096A001</v>
      </c>
      <c r="C1744" s="144" t="str">
        <f>IF('[1]Hoja de pedidos'!$D1742&gt;0,'[1]Hoja de pedidos'!E1742,"")</f>
        <v>ALFONZO RIVAS &amp; CIA, C.A.</v>
      </c>
      <c r="D1744" s="144" t="str">
        <f>IF('[1]Hoja de pedidos'!$D1742&gt;0,'[1]Hoja de pedidos'!F1742,"")</f>
        <v>LAMINACION IMPRESA YELIGHT FUSION CITRICA 12g</v>
      </c>
      <c r="E1744" s="144" t="str">
        <f>IF('[1]Hoja de pedidos'!$D1742&gt;0,'[1]Hoja de pedidos'!G1742,"")</f>
        <v>MCL</v>
      </c>
      <c r="F1744" s="144" t="str">
        <f>IF('[1]Hoja de pedidos'!$D1742&gt;0,'[1]Hoja de pedidos'!H1742,"")</f>
        <v>LAMINACION</v>
      </c>
    </row>
    <row r="1745" spans="1:6" x14ac:dyDescent="0.25">
      <c r="A1745" s="144" t="str">
        <f>IF('[1]Hoja de pedidos'!$D1743&gt;0,'[1]Hoja de pedidos'!C1743,"")</f>
        <v>01-3251</v>
      </c>
      <c r="B1745" s="144" t="str">
        <f>IF('[1]Hoja de pedidos'!$D1743&gt;0,'[1]Hoja de pedidos'!D1743,"")</f>
        <v>TMEDFB0270001</v>
      </c>
      <c r="C1745" s="144" t="str">
        <f>IF('[1]Hoja de pedidos'!$D1743&gt;0,'[1]Hoja de pedidos'!E1743,"")</f>
        <v>FABRICA DE PRODUCTOS IMPERMEABILIZANTES EDIL C.A.,</v>
      </c>
      <c r="D1745" s="144" t="str">
        <f>IF('[1]Hoja de pedidos'!$D1743&gt;0,'[1]Hoja de pedidos'!F1743,"")</f>
        <v xml:space="preserve">FILM SILICONIZADO SIN IMPRESION BLANCO                            </v>
      </c>
      <c r="E1745" s="144" t="str">
        <f>IF('[1]Hoja de pedidos'!$D1743&gt;0,'[1]Hoja de pedidos'!G1743,"")</f>
        <v>MCL</v>
      </c>
      <c r="F1745" s="144" t="str">
        <f>IF('[1]Hoja de pedidos'!$D1743&gt;0,'[1]Hoja de pedidos'!H1743,"")</f>
        <v>LAMINACION</v>
      </c>
    </row>
    <row r="1746" spans="1:6" x14ac:dyDescent="0.25">
      <c r="A1746" s="144" t="str">
        <f>IF('[1]Hoja de pedidos'!$D1744&gt;0,'[1]Hoja de pedidos'!C1744,"")</f>
        <v>01-3272</v>
      </c>
      <c r="B1746" s="144" t="str">
        <f>IF('[1]Hoja de pedidos'!$D1744&gt;0,'[1]Hoja de pedidos'!D1744,"")</f>
        <v>TMDPAR064A001</v>
      </c>
      <c r="C1746" s="144" t="str">
        <f>IF('[1]Hoja de pedidos'!$D1744&gt;0,'[1]Hoja de pedidos'!E1744,"")</f>
        <v>DISPEVE, C.A</v>
      </c>
      <c r="D1746" s="144" t="str">
        <f>IF('[1]Hoja de pedidos'!$D1744&gt;0,'[1]Hoja de pedidos'!F1744,"")</f>
        <v xml:space="preserve">POLYPOUCH IMPRESO ANTIGRASO CUADROS </v>
      </c>
      <c r="E1746" s="144" t="str">
        <f>IF('[1]Hoja de pedidos'!$D1744&gt;0,'[1]Hoja de pedidos'!G1744,"")</f>
        <v>MCL</v>
      </c>
      <c r="F1746" s="144" t="str">
        <f>IF('[1]Hoja de pedidos'!$D1744&gt;0,'[1]Hoja de pedidos'!H1744,"")</f>
        <v>CORTE</v>
      </c>
    </row>
    <row r="1747" spans="1:6" x14ac:dyDescent="0.25">
      <c r="A1747" s="144" t="str">
        <f>IF('[1]Hoja de pedidos'!$D1745&gt;0,'[1]Hoja de pedidos'!C1745,"")</f>
        <v>01-3275</v>
      </c>
      <c r="B1747" s="144" t="str">
        <f>IF('[1]Hoja de pedidos'!$D1745&gt;0,'[1]Hoja de pedidos'!D1745,"")</f>
        <v>TMDPAC064A001</v>
      </c>
      <c r="C1747" s="144" t="str">
        <f>IF('[1]Hoja de pedidos'!$D1745&gt;0,'[1]Hoja de pedidos'!E1745,"")</f>
        <v>DISPEVE, C.A</v>
      </c>
      <c r="D1747" s="144" t="str">
        <f>IF('[1]Hoja de pedidos'!$D1745&gt;0,'[1]Hoja de pedidos'!F1745,"")</f>
        <v xml:space="preserve">POLYPOUCH IMPRESO ANTIGRASO CUADROS </v>
      </c>
      <c r="E1747" s="144" t="str">
        <f>IF('[1]Hoja de pedidos'!$D1745&gt;0,'[1]Hoja de pedidos'!G1745,"")</f>
        <v>MCL</v>
      </c>
      <c r="F1747" s="144" t="str">
        <f>IF('[1]Hoja de pedidos'!$D1745&gt;0,'[1]Hoja de pedidos'!H1745,"")</f>
        <v>CORTE</v>
      </c>
    </row>
    <row r="1748" spans="1:6" x14ac:dyDescent="0.25">
      <c r="A1748" s="144" t="str">
        <f>IF('[1]Hoja de pedidos'!$D1746&gt;0,'[1]Hoja de pedidos'!C1746,"")</f>
        <v>01-3266</v>
      </c>
      <c r="B1748" s="144" t="str">
        <f>IF('[1]Hoja de pedidos'!$D1746&gt;0,'[1]Hoja de pedidos'!D1746,"")</f>
        <v>TXSRCI040A001</v>
      </c>
      <c r="C1748" s="144" t="str">
        <f>IF('[1]Hoja de pedidos'!$D1746&gt;0,'[1]Hoja de pedidos'!E1746,"")</f>
        <v>AGROPECUARIA SANTA ROSALIA, C.A.</v>
      </c>
      <c r="D1748" s="144" t="str">
        <f>IF('[1]Hoja de pedidos'!$D1746&gt;0,'[1]Hoja de pedidos'!F1746,"")</f>
        <v>LAMINACION IMPRESA CAFÉ IMPERIAL MOLIDO 250g</v>
      </c>
      <c r="E1748" s="144" t="str">
        <f>IF('[1]Hoja de pedidos'!$D1746&gt;0,'[1]Hoja de pedidos'!G1746,"")</f>
        <v>CX</v>
      </c>
      <c r="F1748" s="144" t="str">
        <f>IF('[1]Hoja de pedidos'!$D1746&gt;0,'[1]Hoja de pedidos'!H1746,"")</f>
        <v>LAMINACION</v>
      </c>
    </row>
    <row r="1749" spans="1:6" x14ac:dyDescent="0.25">
      <c r="A1749" s="144" t="str">
        <f>IF('[1]Hoja de pedidos'!$D1747&gt;0,'[1]Hoja de pedidos'!C1747,"")</f>
        <v>01-3203</v>
      </c>
      <c r="B1749" s="144" t="str">
        <f>IF('[1]Hoja de pedidos'!$D1747&gt;0,'[1]Hoja de pedidos'!D1747,"")</f>
        <v>TMAPKL098A001</v>
      </c>
      <c r="C1749" s="144" t="str">
        <f>IF('[1]Hoja de pedidos'!$D1747&gt;0,'[1]Hoja de pedidos'!E1747,"")</f>
        <v>ALIMENTOS POLAR COMERCIAL, C.A.</v>
      </c>
      <c r="D1749" s="144" t="str">
        <f>IF('[1]Hoja de pedidos'!$D1747&gt;0,'[1]Hoja de pedidos'!F1747,"")</f>
        <v>LAMINACION IMPRESA KONGA LIMON 30g</v>
      </c>
      <c r="E1749" s="144" t="str">
        <f>IF('[1]Hoja de pedidos'!$D1747&gt;0,'[1]Hoja de pedidos'!G1747,"")</f>
        <v>MCL</v>
      </c>
      <c r="F1749" s="144" t="str">
        <f>IF('[1]Hoja de pedidos'!$D1747&gt;0,'[1]Hoja de pedidos'!H1747,"")</f>
        <v>LAMINACION</v>
      </c>
    </row>
    <row r="1750" spans="1:6" x14ac:dyDescent="0.25">
      <c r="A1750" s="144" t="str">
        <f>IF('[1]Hoja de pedidos'!$D1748&gt;0,'[1]Hoja de pedidos'!C1748,"")</f>
        <v>21-0323</v>
      </c>
      <c r="B1750" s="144" t="str">
        <f>IF('[1]Hoja de pedidos'!$D1748&gt;0,'[1]Hoja de pedidos'!D1748,"")</f>
        <v>TMPNGC089A001</v>
      </c>
      <c r="C1750" s="144" t="str">
        <f>IF('[1]Hoja de pedidos'!$D1748&gt;0,'[1]Hoja de pedidos'!E1748,"")</f>
        <v>PROCESADORA NATURALYST, S.A.</v>
      </c>
      <c r="D1750" s="144" t="str">
        <f>IF('[1]Hoja de pedidos'!$D1748&gt;0,'[1]Hoja de pedidos'!F1748,"")</f>
        <v>LAMINACION IMPRESA GELATINA KIERO FRAMBUESA CEREZA 96g</v>
      </c>
      <c r="E1750" s="144" t="str">
        <f>IF('[1]Hoja de pedidos'!$D1748&gt;0,'[1]Hoja de pedidos'!G1748,"")</f>
        <v>CX</v>
      </c>
      <c r="F1750" s="144" t="str">
        <f>IF('[1]Hoja de pedidos'!$D1748&gt;0,'[1]Hoja de pedidos'!H1748,"")</f>
        <v>LAMINACION</v>
      </c>
    </row>
    <row r="1751" spans="1:6" x14ac:dyDescent="0.25">
      <c r="A1751" s="144" t="str">
        <f>IF('[1]Hoja de pedidos'!$D1749&gt;0,'[1]Hoja de pedidos'!C1749,"")</f>
        <v>32-006353</v>
      </c>
      <c r="B1751" s="144" t="str">
        <f>IF('[1]Hoja de pedidos'!$D1749&gt;0,'[1]Hoja de pedidos'!D1749,"")</f>
        <v>TXABSG096A001</v>
      </c>
      <c r="C1751" s="144" t="str">
        <f>IF('[1]Hoja de pedidos'!$D1749&gt;0,'[1]Hoja de pedidos'!E1749,"")</f>
        <v>ALIMENTOS BOTALON, C.A.</v>
      </c>
      <c r="D1751" s="144" t="str">
        <f>IF('[1]Hoja de pedidos'!$D1749&gt;0,'[1]Hoja de pedidos'!F1749,"")</f>
        <v>LAMINACION IMPRESA CAFÉ TOSTADO EN GRANO SAN SALVADOR 1kg</v>
      </c>
      <c r="E1751" s="144" t="str">
        <f>IF('[1]Hoja de pedidos'!$D1749&gt;0,'[1]Hoja de pedidos'!G1749,"")</f>
        <v>CX</v>
      </c>
      <c r="F1751" s="144" t="str">
        <f>IF('[1]Hoja de pedidos'!$D1749&gt;0,'[1]Hoja de pedidos'!H1749,"")</f>
        <v>LAMINACION</v>
      </c>
    </row>
    <row r="1752" spans="1:6" x14ac:dyDescent="0.25">
      <c r="A1752" s="144" t="str">
        <f>IF('[1]Hoja de pedidos'!$D1750&gt;0,'[1]Hoja de pedidos'!C1750,"")</f>
        <v>01-3274</v>
      </c>
      <c r="B1752" s="144" t="str">
        <f>IF('[1]Hoja de pedidos'!$D1750&gt;0,'[1]Hoja de pedidos'!D1750,"")</f>
        <v>TMDPAC064A001</v>
      </c>
      <c r="C1752" s="144" t="str">
        <f>IF('[1]Hoja de pedidos'!$D1750&gt;0,'[1]Hoja de pedidos'!E1750,"")</f>
        <v>DISPEVE, C.A</v>
      </c>
      <c r="D1752" s="144" t="str">
        <f>IF('[1]Hoja de pedidos'!$D1750&gt;0,'[1]Hoja de pedidos'!F1750,"")</f>
        <v xml:space="preserve">POLYPOUCH IMPRESO ANTIGRASO CUADROS </v>
      </c>
      <c r="E1752" s="144" t="str">
        <f>IF('[1]Hoja de pedidos'!$D1750&gt;0,'[1]Hoja de pedidos'!G1750,"")</f>
        <v>MCL</v>
      </c>
      <c r="F1752" s="144" t="str">
        <f>IF('[1]Hoja de pedidos'!$D1750&gt;0,'[1]Hoja de pedidos'!H1750,"")</f>
        <v>CORTE</v>
      </c>
    </row>
    <row r="1753" spans="1:6" x14ac:dyDescent="0.25">
      <c r="A1753" s="144" t="str">
        <f>IF('[1]Hoja de pedidos'!$D1751&gt;0,'[1]Hoja de pedidos'!C1751,"")</f>
        <v>01-3273</v>
      </c>
      <c r="B1753" s="144" t="str">
        <f>IF('[1]Hoja de pedidos'!$D1751&gt;0,'[1]Hoja de pedidos'!D1751,"")</f>
        <v>TMDPAR064A001</v>
      </c>
      <c r="C1753" s="144" t="str">
        <f>IF('[1]Hoja de pedidos'!$D1751&gt;0,'[1]Hoja de pedidos'!E1751,"")</f>
        <v>DISPEVE, C.A</v>
      </c>
      <c r="D1753" s="144" t="str">
        <f>IF('[1]Hoja de pedidos'!$D1751&gt;0,'[1]Hoja de pedidos'!F1751,"")</f>
        <v xml:space="preserve">POLYPOUCH IMPRESO ANTIGRASO CUADROS </v>
      </c>
      <c r="E1753" s="144" t="str">
        <f>IF('[1]Hoja de pedidos'!$D1751&gt;0,'[1]Hoja de pedidos'!G1751,"")</f>
        <v>MCL</v>
      </c>
      <c r="F1753" s="144" t="str">
        <f>IF('[1]Hoja de pedidos'!$D1751&gt;0,'[1]Hoja de pedidos'!H1751,"")</f>
        <v>CORTE</v>
      </c>
    </row>
    <row r="1754" spans="1:6" x14ac:dyDescent="0.25">
      <c r="A1754" s="144" t="str">
        <f>IF('[1]Hoja de pedidos'!$D1752&gt;0,'[1]Hoja de pedidos'!C1752,"")</f>
        <v>32-006348</v>
      </c>
      <c r="B1754" s="144" t="str">
        <f>IF('[1]Hoja de pedidos'!$D1752&gt;0,'[1]Hoja de pedidos'!D1752,"")</f>
        <v>TXABCA065A002</v>
      </c>
      <c r="C1754" s="144" t="str">
        <f>IF('[1]Hoja de pedidos'!$D1752&gt;0,'[1]Hoja de pedidos'!E1752,"")</f>
        <v>ALIMENTOS BOTALON, C.A.</v>
      </c>
      <c r="D1754" s="144" t="str">
        <f>IF('[1]Hoja de pedidos'!$D1752&gt;0,'[1]Hoja de pedidos'!F1752,"")</f>
        <v xml:space="preserve"> LAMINACION IMPRESA CAFÉ MOLIDO GOURMET  ARAUCA 200 g</v>
      </c>
      <c r="E1754" s="144" t="str">
        <f>IF('[1]Hoja de pedidos'!$D1752&gt;0,'[1]Hoja de pedidos'!G1752,"")</f>
        <v>CX</v>
      </c>
      <c r="F1754" s="144" t="str">
        <f>IF('[1]Hoja de pedidos'!$D1752&gt;0,'[1]Hoja de pedidos'!H1752,"")</f>
        <v>LAMINACION</v>
      </c>
    </row>
    <row r="1755" spans="1:6" x14ac:dyDescent="0.25">
      <c r="A1755" s="144" t="str">
        <f>IF('[1]Hoja de pedidos'!$D1753&gt;0,'[1]Hoja de pedidos'!C1753,"")</f>
        <v>01-3271</v>
      </c>
      <c r="B1755" s="144" t="str">
        <f>IF('[1]Hoja de pedidos'!$D1753&gt;0,'[1]Hoja de pedidos'!D1753,"")</f>
        <v>TMPHSZ0230001</v>
      </c>
      <c r="C1755" s="144" t="str">
        <f>IF('[1]Hoja de pedidos'!$D1753&gt;0,'[1]Hoja de pedidos'!E1753,"")</f>
        <v>PHARSANA DE VENEZUELA,C.A</v>
      </c>
      <c r="D1755" s="144" t="str">
        <f>IF('[1]Hoja de pedidos'!$D1753&gt;0,'[1]Hoja de pedidos'!F1753,"")</f>
        <v>BOPP  FRONTAL SECUREZZA SIN IMPRESIÓN</v>
      </c>
      <c r="E1755" s="144" t="str">
        <f>IF('[1]Hoja de pedidos'!$D1753&gt;0,'[1]Hoja de pedidos'!G1753,"")</f>
        <v>MCL</v>
      </c>
      <c r="F1755" s="144" t="str">
        <f>IF('[1]Hoja de pedidos'!$D1753&gt;0,'[1]Hoja de pedidos'!H1753,"")</f>
        <v>LAMINACION</v>
      </c>
    </row>
    <row r="1756" spans="1:6" x14ac:dyDescent="0.25">
      <c r="A1756" s="144" t="str">
        <f>IF('[1]Hoja de pedidos'!$D1754&gt;0,'[1]Hoja de pedidos'!C1754,"")</f>
        <v>01-3281</v>
      </c>
      <c r="B1756" s="144" t="str">
        <f>IF('[1]Hoja de pedidos'!$D1754&gt;0,'[1]Hoja de pedidos'!D1754,"")</f>
        <v>TXPCPN023A001</v>
      </c>
      <c r="C1756" s="144" t="str">
        <f>IF('[1]Hoja de pedidos'!$D1754&gt;0,'[1]Hoja de pedidos'!E1754,"")</f>
        <v xml:space="preserve">PEPSI-COLA VENEZUELA, C.A. </v>
      </c>
      <c r="D1756" s="144" t="str">
        <f>IF('[1]Hoja de pedidos'!$D1754&gt;0,'[1]Hoja de pedidos'!F1754,"")</f>
        <v>ETIQUETA IMPRESA  PEPSI NAVIDAD 2 L</v>
      </c>
      <c r="E1756" s="144" t="str">
        <f>IF('[1]Hoja de pedidos'!$D1754&gt;0,'[1]Hoja de pedidos'!G1754,"")</f>
        <v>CX</v>
      </c>
      <c r="F1756" s="144" t="str">
        <f>IF('[1]Hoja de pedidos'!$D1754&gt;0,'[1]Hoja de pedidos'!H1754,"")</f>
        <v>CORTE</v>
      </c>
    </row>
    <row r="1757" spans="1:6" x14ac:dyDescent="0.25">
      <c r="A1757" s="144" t="str">
        <f>IF('[1]Hoja de pedidos'!$D1755&gt;0,'[1]Hoja de pedidos'!C1755,"")</f>
        <v>01-3280</v>
      </c>
      <c r="B1757" s="144" t="str">
        <f>IF('[1]Hoja de pedidos'!$D1755&gt;0,'[1]Hoja de pedidos'!D1755,"")</f>
        <v>TXPCPN023A001</v>
      </c>
      <c r="C1757" s="144" t="str">
        <f>IF('[1]Hoja de pedidos'!$D1755&gt;0,'[1]Hoja de pedidos'!E1755,"")</f>
        <v xml:space="preserve">PEPSI-COLA VENEZUELA, C.A. </v>
      </c>
      <c r="D1757" s="144" t="str">
        <f>IF('[1]Hoja de pedidos'!$D1755&gt;0,'[1]Hoja de pedidos'!F1755,"")</f>
        <v>ETIQUETA IMPRESA  PEPSI NAVIDAD 2 L</v>
      </c>
      <c r="E1757" s="144" t="str">
        <f>IF('[1]Hoja de pedidos'!$D1755&gt;0,'[1]Hoja de pedidos'!G1755,"")</f>
        <v>CX</v>
      </c>
      <c r="F1757" s="144" t="str">
        <f>IF('[1]Hoja de pedidos'!$D1755&gt;0,'[1]Hoja de pedidos'!H1755,"")</f>
        <v>CORTE</v>
      </c>
    </row>
    <row r="1758" spans="1:6" x14ac:dyDescent="0.25">
      <c r="A1758" s="144" t="str">
        <f>IF('[1]Hoja de pedidos'!$D1756&gt;0,'[1]Hoja de pedidos'!C1756,"")</f>
        <v>01-3250</v>
      </c>
      <c r="B1758" s="144" t="str">
        <f>IF('[1]Hoja de pedidos'!$D1756&gt;0,'[1]Hoja de pedidos'!D1756,"")</f>
        <v>TXPCPN023A001</v>
      </c>
      <c r="C1758" s="144" t="str">
        <f>IF('[1]Hoja de pedidos'!$D1756&gt;0,'[1]Hoja de pedidos'!E1756,"")</f>
        <v xml:space="preserve">PEPSI-COLA VENEZUELA, C.A. </v>
      </c>
      <c r="D1758" s="144" t="str">
        <f>IF('[1]Hoja de pedidos'!$D1756&gt;0,'[1]Hoja de pedidos'!F1756,"")</f>
        <v>ETIQUETA IMPRESA  PEPSI NAVIDAD 2 L</v>
      </c>
      <c r="E1758" s="144" t="str">
        <f>IF('[1]Hoja de pedidos'!$D1756&gt;0,'[1]Hoja de pedidos'!G1756,"")</f>
        <v>CX</v>
      </c>
      <c r="F1758" s="144" t="str">
        <f>IF('[1]Hoja de pedidos'!$D1756&gt;0,'[1]Hoja de pedidos'!H1756,"")</f>
        <v>CORTE</v>
      </c>
    </row>
    <row r="1759" spans="1:6" x14ac:dyDescent="0.25">
      <c r="A1759" s="144" t="str">
        <f>IF('[1]Hoja de pedidos'!$D1757&gt;0,'[1]Hoja de pedidos'!C1757,"")</f>
        <v>01-3277</v>
      </c>
      <c r="B1759" s="144" t="str">
        <f>IF('[1]Hoja de pedidos'!$D1757&gt;0,'[1]Hoja de pedidos'!D1757,"")</f>
        <v>TXPCEP023B001</v>
      </c>
      <c r="C1759" s="144" t="str">
        <f>IF('[1]Hoja de pedidos'!$D1757&gt;0,'[1]Hoja de pedidos'!E1757,"")</f>
        <v xml:space="preserve">PEPSI-COLA VENEZUELA, C.A. </v>
      </c>
      <c r="D1759" s="144" t="str">
        <f>IF('[1]Hoja de pedidos'!$D1757&gt;0,'[1]Hoja de pedidos'!F1757,"")</f>
        <v>ETIQUETA IMPRESA  PEPSI FREE 1 L</v>
      </c>
      <c r="E1759" s="144" t="str">
        <f>IF('[1]Hoja de pedidos'!$D1757&gt;0,'[1]Hoja de pedidos'!G1757,"")</f>
        <v>CX</v>
      </c>
      <c r="F1759" s="144" t="str">
        <f>IF('[1]Hoja de pedidos'!$D1757&gt;0,'[1]Hoja de pedidos'!H1757,"")</f>
        <v>CORTE</v>
      </c>
    </row>
    <row r="1760" spans="1:6" x14ac:dyDescent="0.25">
      <c r="A1760" s="144" t="str">
        <f>IF('[1]Hoja de pedidos'!$D1758&gt;0,'[1]Hoja de pedidos'!C1758,"")</f>
        <v>32-006379</v>
      </c>
      <c r="B1760" s="144" t="str">
        <f>IF('[1]Hoja de pedidos'!$D1758&gt;0,'[1]Hoja de pedidos'!D1758,"")</f>
        <v>TXHCHM042A001</v>
      </c>
      <c r="C1760" s="144" t="str">
        <f>IF('[1]Hoja de pedidos'!$D1758&gt;0,'[1]Hoja de pedidos'!E1758,"")</f>
        <v>HELADOS CALI, C.A.</v>
      </c>
      <c r="D1760" s="144" t="str">
        <f>IF('[1]Hoja de pedidos'!$D1758&gt;0,'[1]Hoja de pedidos'!F1758,"")</f>
        <v>LAMINACION ENVOLTORIO IMPRESO HELADOS MAUSI 70cm3</v>
      </c>
      <c r="E1760" s="144" t="str">
        <f>IF('[1]Hoja de pedidos'!$D1758&gt;0,'[1]Hoja de pedidos'!G1758,"")</f>
        <v>CX</v>
      </c>
      <c r="F1760" s="144" t="str">
        <f>IF('[1]Hoja de pedidos'!$D1758&gt;0,'[1]Hoja de pedidos'!H1758,"")</f>
        <v>LAMINACION</v>
      </c>
    </row>
    <row r="1761" spans="1:6" x14ac:dyDescent="0.25">
      <c r="A1761" s="144" t="str">
        <f>IF('[1]Hoja de pedidos'!$D1759&gt;0,'[1]Hoja de pedidos'!C1759,"")</f>
        <v>01-3278</v>
      </c>
      <c r="B1761" s="144" t="str">
        <f>IF('[1]Hoja de pedidos'!$D1759&gt;0,'[1]Hoja de pedidos'!D1759,"")</f>
        <v>TXPCSC023C001</v>
      </c>
      <c r="C1761" s="144" t="str">
        <f>IF('[1]Hoja de pedidos'!$D1759&gt;0,'[1]Hoja de pedidos'!E1759,"")</f>
        <v xml:space="preserve">PEPSI-COLA VENEZUELA, C.A. </v>
      </c>
      <c r="D1761" s="144" t="str">
        <f>IF('[1]Hoja de pedidos'!$D1759&gt;0,'[1]Hoja de pedidos'!F1759,"")</f>
        <v>ETIQUETA IMPRESA SEVEN UP CERO 1,5L</v>
      </c>
      <c r="E1761" s="144" t="str">
        <f>IF('[1]Hoja de pedidos'!$D1759&gt;0,'[1]Hoja de pedidos'!G1759,"")</f>
        <v>CX</v>
      </c>
      <c r="F1761" s="144" t="str">
        <f>IF('[1]Hoja de pedidos'!$D1759&gt;0,'[1]Hoja de pedidos'!H1759,"")</f>
        <v>CORTE</v>
      </c>
    </row>
    <row r="1762" spans="1:6" x14ac:dyDescent="0.25">
      <c r="A1762" s="144" t="str">
        <f>IF('[1]Hoja de pedidos'!$D1760&gt;0,'[1]Hoja de pedidos'!C1760,"")</f>
        <v>01-3267</v>
      </c>
      <c r="B1762" s="144" t="str">
        <f>IF('[1]Hoja de pedidos'!$D1760&gt;0,'[1]Hoja de pedidos'!D1760,"")</f>
        <v>TMGCOF043B001</v>
      </c>
      <c r="C1762" s="144" t="str">
        <f>IF('[1]Hoja de pedidos'!$D1760&gt;0,'[1]Hoja de pedidos'!E1760,"")</f>
        <v>GENIA CARE, C.A.</v>
      </c>
      <c r="D1762" s="144" t="str">
        <f>IF('[1]Hoja de pedidos'!$D1760&gt;0,'[1]Hoja de pedidos'!F1760,"")</f>
        <v>POLYPOUCH IMPRESO FRENTE GASA ESTERIZADAS ORTOBAN 10 * 10 cm</v>
      </c>
      <c r="E1762" s="144" t="str">
        <f>IF('[1]Hoja de pedidos'!$D1760&gt;0,'[1]Hoja de pedidos'!G1760,"")</f>
        <v>MCL</v>
      </c>
      <c r="F1762" s="144" t="str">
        <f>IF('[1]Hoja de pedidos'!$D1760&gt;0,'[1]Hoja de pedidos'!H1760,"")</f>
        <v>LAMINACION</v>
      </c>
    </row>
    <row r="1763" spans="1:6" x14ac:dyDescent="0.25">
      <c r="A1763" s="144" t="str">
        <f>IF('[1]Hoja de pedidos'!$D1761&gt;0,'[1]Hoja de pedidos'!C1761,"")</f>
        <v>01-3269</v>
      </c>
      <c r="B1763" s="144" t="str">
        <f>IF('[1]Hoja de pedidos'!$D1761&gt;0,'[1]Hoja de pedidos'!D1761,"")</f>
        <v>TMGCOF043A001</v>
      </c>
      <c r="C1763" s="144" t="str">
        <f>IF('[1]Hoja de pedidos'!$D1761&gt;0,'[1]Hoja de pedidos'!E1761,"")</f>
        <v>GENIA CARE, C.A.</v>
      </c>
      <c r="D1763" s="144" t="str">
        <f>IF('[1]Hoja de pedidos'!$D1761&gt;0,'[1]Hoja de pedidos'!F1761,"")</f>
        <v>POLYPOUCH IMPRESO FRENTE GASA ESTERIZADAS ORTOBAN 7,5 * 7,5 cm</v>
      </c>
      <c r="E1763" s="144" t="str">
        <f>IF('[1]Hoja de pedidos'!$D1761&gt;0,'[1]Hoja de pedidos'!G1761,"")</f>
        <v>MCL</v>
      </c>
      <c r="F1763" s="144" t="str">
        <f>IF('[1]Hoja de pedidos'!$D1761&gt;0,'[1]Hoja de pedidos'!H1761,"")</f>
        <v>LAMINACION</v>
      </c>
    </row>
    <row r="1764" spans="1:6" x14ac:dyDescent="0.25">
      <c r="A1764" s="144" t="str">
        <f>IF('[1]Hoja de pedidos'!$D1762&gt;0,'[1]Hoja de pedidos'!C1762,"")</f>
        <v>01-3285</v>
      </c>
      <c r="B1764" s="144" t="str">
        <f>IF('[1]Hoja de pedidos'!$D1762&gt;0,'[1]Hoja de pedidos'!D1762,"")</f>
        <v>TXPACT040B003</v>
      </c>
      <c r="C1764" s="144" t="str">
        <f>IF('[1]Hoja de pedidos'!$D1762&gt;0,'[1]Hoja de pedidos'!E1762,"")</f>
        <v>PEPSICO ALIMENTOS, S.C.A.</v>
      </c>
      <c r="D1764" s="144" t="str">
        <f>IF('[1]Hoja de pedidos'!$D1762&gt;0,'[1]Hoja de pedidos'!F1762,"")</f>
        <v>LAMINACION IMPRESA CHEESE TRIS 54g</v>
      </c>
      <c r="E1764" s="144" t="str">
        <f>IF('[1]Hoja de pedidos'!$D1762&gt;0,'[1]Hoja de pedidos'!G1762,"")</f>
        <v>CX</v>
      </c>
      <c r="F1764" s="144" t="str">
        <f>IF('[1]Hoja de pedidos'!$D1762&gt;0,'[1]Hoja de pedidos'!H1762,"")</f>
        <v>LAMINACION</v>
      </c>
    </row>
    <row r="1765" spans="1:6" x14ac:dyDescent="0.25">
      <c r="A1765" s="144" t="str">
        <f>IF('[1]Hoja de pedidos'!$D1763&gt;0,'[1]Hoja de pedidos'!C1763,"")</f>
        <v>01-2896</v>
      </c>
      <c r="B1765" s="144" t="str">
        <f>IF('[1]Hoja de pedidos'!$D1763&gt;0,'[1]Hoja de pedidos'!D1763,"")</f>
        <v>TMTTGP207A002</v>
      </c>
      <c r="C1765" s="144" t="str">
        <f>IF('[1]Hoja de pedidos'!$D1763&gt;0,'[1]Hoja de pedidos'!E1763,"")</f>
        <v xml:space="preserve">INDUSTRIAS DE TAPAS TAIME, C.A </v>
      </c>
      <c r="D1765" s="144" t="str">
        <f>IF('[1]Hoja de pedidos'!$D1763&gt;0,'[1]Hoja de pedidos'!F1763,"")</f>
        <v>LINER MTP IMPRESO GARANTIA DE PUREZA</v>
      </c>
      <c r="E1765" s="144" t="str">
        <f>IF('[1]Hoja de pedidos'!$D1763&gt;0,'[1]Hoja de pedidos'!G1763,"")</f>
        <v>MCL</v>
      </c>
      <c r="F1765" s="144" t="str">
        <f>IF('[1]Hoja de pedidos'!$D1763&gt;0,'[1]Hoja de pedidos'!H1763,"")</f>
        <v>CORTE</v>
      </c>
    </row>
    <row r="1766" spans="1:6" x14ac:dyDescent="0.25">
      <c r="A1766" s="144" t="str">
        <f>IF('[1]Hoja de pedidos'!$D1764&gt;0,'[1]Hoja de pedidos'!C1764,"")</f>
        <v>01-3282</v>
      </c>
      <c r="B1766" s="144" t="str">
        <f>IF('[1]Hoja de pedidos'!$D1764&gt;0,'[1]Hoja de pedidos'!D1764,"")</f>
        <v>TXPACT040A003</v>
      </c>
      <c r="C1766" s="144" t="str">
        <f>IF('[1]Hoja de pedidos'!$D1764&gt;0,'[1]Hoja de pedidos'!E1764,"")</f>
        <v>PEPSICO ALIMENTOS, S.C.A.</v>
      </c>
      <c r="D1766" s="144" t="str">
        <f>IF('[1]Hoja de pedidos'!$D1764&gt;0,'[1]Hoja de pedidos'!F1764,"")</f>
        <v>LAMINACION IMPRESA CHEESE TRIS 150g</v>
      </c>
      <c r="E1766" s="144" t="str">
        <f>IF('[1]Hoja de pedidos'!$D1764&gt;0,'[1]Hoja de pedidos'!G1764,"")</f>
        <v>CX</v>
      </c>
      <c r="F1766" s="144" t="str">
        <f>IF('[1]Hoja de pedidos'!$D1764&gt;0,'[1]Hoja de pedidos'!H1764,"")</f>
        <v>LAMINACION</v>
      </c>
    </row>
    <row r="1767" spans="1:6" x14ac:dyDescent="0.25">
      <c r="A1767" s="144" t="str">
        <f>IF('[1]Hoja de pedidos'!$D1765&gt;0,'[1]Hoja de pedidos'!C1765,"")</f>
        <v>01-3283</v>
      </c>
      <c r="B1767" s="144" t="str">
        <f>IF('[1]Hoja de pedidos'!$D1765&gt;0,'[1]Hoja de pedidos'!D1765,"")</f>
        <v>TXPAPS031A002</v>
      </c>
      <c r="C1767" s="144" t="str">
        <f>IF('[1]Hoja de pedidos'!$D1765&gt;0,'[1]Hoja de pedidos'!E1765,"")</f>
        <v>PEPSICO ALIMENTOS, S.C.A.</v>
      </c>
      <c r="D1767" s="144" t="str">
        <f>IF('[1]Hoja de pedidos'!$D1765&gt;0,'[1]Hoja de pedidos'!F1765,"")</f>
        <v>LAMINACIÓN IMPRESA PEPITO ORIGINAL (SIN VITAMINA) 25g</v>
      </c>
      <c r="E1767" s="144" t="str">
        <f>IF('[1]Hoja de pedidos'!$D1765&gt;0,'[1]Hoja de pedidos'!G1765,"")</f>
        <v>CX</v>
      </c>
      <c r="F1767" s="144" t="str">
        <f>IF('[1]Hoja de pedidos'!$D1765&gt;0,'[1]Hoja de pedidos'!H1765,"")</f>
        <v>LAMINACION</v>
      </c>
    </row>
    <row r="1768" spans="1:6" x14ac:dyDescent="0.25">
      <c r="A1768" s="144" t="str">
        <f>IF('[1]Hoja de pedidos'!$D1766&gt;0,'[1]Hoja de pedidos'!C1766,"")</f>
        <v>01-3296</v>
      </c>
      <c r="B1768" s="144" t="str">
        <f>IF('[1]Hoja de pedidos'!$D1766&gt;0,'[1]Hoja de pedidos'!D1766,"")</f>
        <v>TXPAPJ031B002</v>
      </c>
      <c r="C1768" s="144" t="str">
        <f>IF('[1]Hoja de pedidos'!$D1766&gt;0,'[1]Hoja de pedidos'!E1766,"")</f>
        <v>PEPSICO ALIMENTOS, S.C.A.</v>
      </c>
      <c r="D1768" s="144" t="str">
        <f>IF('[1]Hoja de pedidos'!$D1766&gt;0,'[1]Hoja de pedidos'!F1766,"")</f>
        <v>LAMINACION IMPRESA PEPITO JUMBO 18g</v>
      </c>
      <c r="E1768" s="144" t="str">
        <f>IF('[1]Hoja de pedidos'!$D1766&gt;0,'[1]Hoja de pedidos'!G1766,"")</f>
        <v>CX</v>
      </c>
      <c r="F1768" s="144" t="str">
        <f>IF('[1]Hoja de pedidos'!$D1766&gt;0,'[1]Hoja de pedidos'!H1766,"")</f>
        <v>LAMINACION</v>
      </c>
    </row>
    <row r="1769" spans="1:6" x14ac:dyDescent="0.25">
      <c r="A1769" s="144" t="str">
        <f>IF('[1]Hoja de pedidos'!$D1767&gt;0,'[1]Hoja de pedidos'!C1767,"")</f>
        <v>01-3298</v>
      </c>
      <c r="B1769" s="144" t="str">
        <f>IF('[1]Hoja de pedidos'!$D1767&gt;0,'[1]Hoja de pedidos'!D1767,"")</f>
        <v>TXPAPJ040B002</v>
      </c>
      <c r="C1769" s="144" t="str">
        <f>IF('[1]Hoja de pedidos'!$D1767&gt;0,'[1]Hoja de pedidos'!E1767,"")</f>
        <v>PEPSICO ALIMENTOS, S.C.A.</v>
      </c>
      <c r="D1769" s="144" t="str">
        <f>IF('[1]Hoja de pedidos'!$D1767&gt;0,'[1]Hoja de pedidos'!F1767,"")</f>
        <v>LAMINACION IMPRESA PEPITO JUMBO 65g</v>
      </c>
      <c r="E1769" s="144" t="str">
        <f>IF('[1]Hoja de pedidos'!$D1767&gt;0,'[1]Hoja de pedidos'!G1767,"")</f>
        <v>CX</v>
      </c>
      <c r="F1769" s="144" t="str">
        <f>IF('[1]Hoja de pedidos'!$D1767&gt;0,'[1]Hoja de pedidos'!H1767,"")</f>
        <v>LAMINACION</v>
      </c>
    </row>
    <row r="1770" spans="1:6" x14ac:dyDescent="0.25">
      <c r="A1770" s="144" t="str">
        <f>IF('[1]Hoja de pedidos'!$D1768&gt;0,'[1]Hoja de pedidos'!C1768,"")</f>
        <v>01-3289</v>
      </c>
      <c r="B1770" s="144" t="str">
        <f>IF('[1]Hoja de pedidos'!$D1768&gt;0,'[1]Hoja de pedidos'!D1768,"")</f>
        <v>TXPARF040B002</v>
      </c>
      <c r="C1770" s="144" t="str">
        <f>IF('[1]Hoja de pedidos'!$D1768&gt;0,'[1]Hoja de pedidos'!E1768,"")</f>
        <v>PEPSICO ALIMENTOS, S.C.A.</v>
      </c>
      <c r="D1770" s="144" t="str">
        <f>IF('[1]Hoja de pedidos'!$D1768&gt;0,'[1]Hoja de pedidos'!F1768,"")</f>
        <v>LAMINACION IMPRESA RUFFLES QUESO 125g</v>
      </c>
      <c r="E1770" s="144" t="str">
        <f>IF('[1]Hoja de pedidos'!$D1768&gt;0,'[1]Hoja de pedidos'!G1768,"")</f>
        <v>CX</v>
      </c>
      <c r="F1770" s="144" t="str">
        <f>IF('[1]Hoja de pedidos'!$D1768&gt;0,'[1]Hoja de pedidos'!H1768,"")</f>
        <v>LAMINACION</v>
      </c>
    </row>
    <row r="1771" spans="1:6" x14ac:dyDescent="0.25">
      <c r="A1771" s="144" t="str">
        <f>IF('[1]Hoja de pedidos'!$D1769&gt;0,'[1]Hoja de pedidos'!C1769,"")</f>
        <v>01-3292</v>
      </c>
      <c r="B1771" s="144" t="str">
        <f>IF('[1]Hoja de pedidos'!$D1769&gt;0,'[1]Hoja de pedidos'!D1769,"")</f>
        <v>TXPARO040A001</v>
      </c>
      <c r="C1771" s="144" t="str">
        <f>IF('[1]Hoja de pedidos'!$D1769&gt;0,'[1]Hoja de pedidos'!E1769,"")</f>
        <v>PEPSICO ALIMENTOS, S.C.A.</v>
      </c>
      <c r="D1771" s="144" t="str">
        <f>IF('[1]Hoja de pedidos'!$D1769&gt;0,'[1]Hoja de pedidos'!F1769,"")</f>
        <v>LAMINACION IMPRESA RUFFLES ORIGINAL 125g</v>
      </c>
      <c r="E1771" s="144" t="str">
        <f>IF('[1]Hoja de pedidos'!$D1769&gt;0,'[1]Hoja de pedidos'!G1769,"")</f>
        <v>CX</v>
      </c>
      <c r="F1771" s="144" t="str">
        <f>IF('[1]Hoja de pedidos'!$D1769&gt;0,'[1]Hoja de pedidos'!H1769,"")</f>
        <v>LAMINACION</v>
      </c>
    </row>
    <row r="1772" spans="1:6" x14ac:dyDescent="0.25">
      <c r="A1772" s="144" t="str">
        <f>IF('[1]Hoja de pedidos'!$D1770&gt;0,'[1]Hoja de pedidos'!C1770,"")</f>
        <v>01-3287</v>
      </c>
      <c r="B1772" s="144" t="str">
        <f>IF('[1]Hoja de pedidos'!$D1770&gt;0,'[1]Hoja de pedidos'!D1770,"")</f>
        <v>TXPACB036B002</v>
      </c>
      <c r="C1772" s="144" t="str">
        <f>IF('[1]Hoja de pedidos'!$D1770&gt;0,'[1]Hoja de pedidos'!E1770,"")</f>
        <v>PEPSICO ALIMENTOS, S.C.A.</v>
      </c>
      <c r="D1772" s="144" t="str">
        <f>IF('[1]Hoja de pedidos'!$D1770&gt;0,'[1]Hoja de pedidos'!F1770,"")</f>
        <v>LAMINACION IMPRESA CHEETOS BOLIQUESO 110g</v>
      </c>
      <c r="E1772" s="144" t="str">
        <f>IF('[1]Hoja de pedidos'!$D1770&gt;0,'[1]Hoja de pedidos'!G1770,"")</f>
        <v>CX</v>
      </c>
      <c r="F1772" s="144" t="str">
        <f>IF('[1]Hoja de pedidos'!$D1770&gt;0,'[1]Hoja de pedidos'!H1770,"")</f>
        <v>LAMINACION</v>
      </c>
    </row>
    <row r="1773" spans="1:6" x14ac:dyDescent="0.25">
      <c r="A1773" s="144" t="str">
        <f>IF('[1]Hoja de pedidos'!$D1771&gt;0,'[1]Hoja de pedidos'!C1771,"")</f>
        <v>01-3286</v>
      </c>
      <c r="B1773" s="144" t="str">
        <f>IF('[1]Hoja de pedidos'!$D1771&gt;0,'[1]Hoja de pedidos'!D1771,"")</f>
        <v>TXPACB049B002</v>
      </c>
      <c r="C1773" s="144" t="str">
        <f>IF('[1]Hoja de pedidos'!$D1771&gt;0,'[1]Hoja de pedidos'!E1771,"")</f>
        <v>PEPSICO ALIMENTOS, S.C.A.</v>
      </c>
      <c r="D1773" s="144" t="str">
        <f>IF('[1]Hoja de pedidos'!$D1771&gt;0,'[1]Hoja de pedidos'!F1771,"")</f>
        <v>LAMINACION IMPRESA CHEETOS BOLIQUESO 180g</v>
      </c>
      <c r="E1773" s="144" t="str">
        <f>IF('[1]Hoja de pedidos'!$D1771&gt;0,'[1]Hoja de pedidos'!G1771,"")</f>
        <v>CX</v>
      </c>
      <c r="F1773" s="144" t="str">
        <f>IF('[1]Hoja de pedidos'!$D1771&gt;0,'[1]Hoja de pedidos'!H1771,"")</f>
        <v>LAMINACION</v>
      </c>
    </row>
    <row r="1774" spans="1:6" x14ac:dyDescent="0.25">
      <c r="A1774" s="144" t="str">
        <f>IF('[1]Hoja de pedidos'!$D1772&gt;0,'[1]Hoja de pedidos'!C1772,"")</f>
        <v>01-3265</v>
      </c>
      <c r="B1774" s="144" t="str">
        <f>IF('[1]Hoja de pedidos'!$D1772&gt;0,'[1]Hoja de pedidos'!D1772,"")</f>
        <v>TXCPPV023A002</v>
      </c>
      <c r="C1774" s="144" t="str">
        <f>IF('[1]Hoja de pedidos'!$D1772&gt;0,'[1]Hoja de pedidos'!E1772,"")</f>
        <v>CERVECERIA POLAR,C.A.</v>
      </c>
      <c r="D1774" s="144" t="str">
        <f>IF('[1]Hoja de pedidos'!$D1772&gt;0,'[1]Hoja de pedidos'!F1772,"")</f>
        <v>ETIQUETA IMPRESA MALTIN POLAR NAVIDAD 1,5 L</v>
      </c>
      <c r="E1774" s="144" t="str">
        <f>IF('[1]Hoja de pedidos'!$D1772&gt;0,'[1]Hoja de pedidos'!G1772,"")</f>
        <v>CX</v>
      </c>
      <c r="F1774" s="144" t="str">
        <f>IF('[1]Hoja de pedidos'!$D1772&gt;0,'[1]Hoja de pedidos'!H1772,"")</f>
        <v>CORTE</v>
      </c>
    </row>
    <row r="1775" spans="1:6" x14ac:dyDescent="0.25">
      <c r="A1775" s="144" t="str">
        <f>IF('[1]Hoja de pedidos'!$D1773&gt;0,'[1]Hoja de pedidos'!C1773,"")</f>
        <v>01-3279</v>
      </c>
      <c r="B1775" s="144" t="str">
        <f>IF('[1]Hoja de pedidos'!$D1773&gt;0,'[1]Hoja de pedidos'!D1773,"")</f>
        <v xml:space="preserve">TXCPEM023A001  </v>
      </c>
      <c r="C1775" s="144" t="str">
        <f>IF('[1]Hoja de pedidos'!$D1773&gt;0,'[1]Hoja de pedidos'!E1773,"")</f>
        <v>CERVECERIA POLAR,C.A.</v>
      </c>
      <c r="D1775" s="144" t="str">
        <f>IF('[1]Hoja de pedidos'!$D1773&gt;0,'[1]Hoja de pedidos'!F1773,"")</f>
        <v>ETIQUETA IMPRESA MALTIN POLAR 1,5 L</v>
      </c>
      <c r="E1775" s="144" t="str">
        <f>IF('[1]Hoja de pedidos'!$D1773&gt;0,'[1]Hoja de pedidos'!G1773,"")</f>
        <v>CX</v>
      </c>
      <c r="F1775" s="144" t="str">
        <f>IF('[1]Hoja de pedidos'!$D1773&gt;0,'[1]Hoja de pedidos'!H1773,"")</f>
        <v>CORTE</v>
      </c>
    </row>
    <row r="1776" spans="1:6" x14ac:dyDescent="0.25">
      <c r="A1776" s="144" t="str">
        <f>IF('[1]Hoja de pedidos'!$D1774&gt;0,'[1]Hoja de pedidos'!C1774,"")</f>
        <v>32-006381</v>
      </c>
      <c r="B1776" s="144" t="str">
        <f>IF('[1]Hoja de pedidos'!$D1774&gt;0,'[1]Hoja de pedidos'!D1774,"")</f>
        <v>TMAVLU2400001</v>
      </c>
      <c r="C1776" s="144" t="str">
        <f>IF('[1]Hoja de pedidos'!$D1774&gt;0,'[1]Hoja de pedidos'!E1774,"")</f>
        <v>ALPLA DE VENEZUELA, S.A.</v>
      </c>
      <c r="D1776" s="144" t="str">
        <f>IF('[1]Hoja de pedidos'!$D1774&gt;0,'[1]Hoja de pedidos'!F1774,"")</f>
        <v>LAMINACION LINNER INDUCCIÓN UNIVERSAL SIN IMPRESIÓN</v>
      </c>
      <c r="E1776" s="144" t="str">
        <f>IF('[1]Hoja de pedidos'!$D1774&gt;0,'[1]Hoja de pedidos'!G1774,"")</f>
        <v>MCL</v>
      </c>
      <c r="F1776" s="144" t="str">
        <f>IF('[1]Hoja de pedidos'!$D1774&gt;0,'[1]Hoja de pedidos'!H1774,"")</f>
        <v>LAMINACION</v>
      </c>
    </row>
    <row r="1777" spans="1:6" x14ac:dyDescent="0.25">
      <c r="A1777" s="144" t="str">
        <f>IF('[1]Hoja de pedidos'!$D1775&gt;0,'[1]Hoja de pedidos'!C1775,"")</f>
        <v>01-3301</v>
      </c>
      <c r="B1777" s="144" t="str">
        <f>IF('[1]Hoja de pedidos'!$D1775&gt;0,'[1]Hoja de pedidos'!D1775,"")</f>
        <v>TMAYGP207A001</v>
      </c>
      <c r="C1777" s="144" t="str">
        <f>IF('[1]Hoja de pedidos'!$D1775&gt;0,'[1]Hoja de pedidos'!E1775,"")</f>
        <v>ANAYANSI,C.A.</v>
      </c>
      <c r="D1777" s="144" t="str">
        <f>IF('[1]Hoja de pedidos'!$D1775&gt;0,'[1]Hoja de pedidos'!F1775,"")</f>
        <v>LINER MTP IMPRESO GARANTIA DE PUREZA</v>
      </c>
      <c r="E1777" s="144" t="str">
        <f>IF('[1]Hoja de pedidos'!$D1775&gt;0,'[1]Hoja de pedidos'!G1775,"")</f>
        <v>MCL</v>
      </c>
      <c r="F1777" s="144" t="str">
        <f>IF('[1]Hoja de pedidos'!$D1775&gt;0,'[1]Hoja de pedidos'!H1775,"")</f>
        <v>LAMINACION</v>
      </c>
    </row>
    <row r="1778" spans="1:6" x14ac:dyDescent="0.25">
      <c r="A1778" s="144" t="str">
        <f>IF('[1]Hoja de pedidos'!$D1776&gt;0,'[1]Hoja de pedidos'!C1776,"")</f>
        <v>01-3302</v>
      </c>
      <c r="B1778" s="144" t="str">
        <f>IF('[1]Hoja de pedidos'!$D1776&gt;0,'[1]Hoja de pedidos'!D1776,"")</f>
        <v>TMAYGP207A001</v>
      </c>
      <c r="C1778" s="144" t="str">
        <f>IF('[1]Hoja de pedidos'!$D1776&gt;0,'[1]Hoja de pedidos'!E1776,"")</f>
        <v>ANAYANSI,C.A.</v>
      </c>
      <c r="D1778" s="144" t="str">
        <f>IF('[1]Hoja de pedidos'!$D1776&gt;0,'[1]Hoja de pedidos'!F1776,"")</f>
        <v>LINER MTP IMPRESO GARANTIA DE PUREZA</v>
      </c>
      <c r="E1778" s="144" t="str">
        <f>IF('[1]Hoja de pedidos'!$D1776&gt;0,'[1]Hoja de pedidos'!G1776,"")</f>
        <v>MCL</v>
      </c>
      <c r="F1778" s="144" t="str">
        <f>IF('[1]Hoja de pedidos'!$D1776&gt;0,'[1]Hoja de pedidos'!H1776,"")</f>
        <v>LAMINACION</v>
      </c>
    </row>
    <row r="1779" spans="1:6" x14ac:dyDescent="0.25">
      <c r="A1779" s="144" t="str">
        <f>IF('[1]Hoja de pedidos'!$D1777&gt;0,'[1]Hoja de pedidos'!C1777,"")</f>
        <v>01-3303</v>
      </c>
      <c r="B1779" s="144" t="str">
        <f>IF('[1]Hoja de pedidos'!$D1777&gt;0,'[1]Hoja de pedidos'!D1777,"")</f>
        <v>TMAYGP207A001</v>
      </c>
      <c r="C1779" s="144" t="str">
        <f>IF('[1]Hoja de pedidos'!$D1777&gt;0,'[1]Hoja de pedidos'!E1777,"")</f>
        <v>ANAYANSI,C.A.</v>
      </c>
      <c r="D1779" s="144" t="str">
        <f>IF('[1]Hoja de pedidos'!$D1777&gt;0,'[1]Hoja de pedidos'!F1777,"")</f>
        <v>LINER MTP IMPRESO GARANTIA DE PUREZA</v>
      </c>
      <c r="E1779" s="144" t="str">
        <f>IF('[1]Hoja de pedidos'!$D1777&gt;0,'[1]Hoja de pedidos'!G1777,"")</f>
        <v>MCL</v>
      </c>
      <c r="F1779" s="144" t="str">
        <f>IF('[1]Hoja de pedidos'!$D1777&gt;0,'[1]Hoja de pedidos'!H1777,"")</f>
        <v>LAMINACION</v>
      </c>
    </row>
    <row r="1780" spans="1:6" x14ac:dyDescent="0.25">
      <c r="A1780" s="144" t="str">
        <f>IF('[1]Hoja de pedidos'!$D1778&gt;0,'[1]Hoja de pedidos'!C1778,"")</f>
        <v>01-3169</v>
      </c>
      <c r="B1780" s="144" t="str">
        <f>IF('[1]Hoja de pedidos'!$D1778&gt;0,'[1]Hoja de pedidos'!D1778,"")</f>
        <v>TMDSCR128A001</v>
      </c>
      <c r="C1780" s="144" t="str">
        <f>IF('[1]Hoja de pedidos'!$D1778&gt;0,'[1]Hoja de pedidos'!E1778,"")</f>
        <v>DEL SUR C.A.</v>
      </c>
      <c r="D1780" s="144" t="str">
        <f>IF('[1]Hoja de pedidos'!$D1778&gt;0,'[1]Hoja de pedidos'!F1778,"")</f>
        <v>LAMINACION IMPRESA CAFÉ RIMOLY AL VACIO 256 g</v>
      </c>
      <c r="E1780" s="144" t="str">
        <f>IF('[1]Hoja de pedidos'!$D1778&gt;0,'[1]Hoja de pedidos'!G1778,"")</f>
        <v>MCL</v>
      </c>
      <c r="F1780" s="144" t="str">
        <f>IF('[1]Hoja de pedidos'!$D1778&gt;0,'[1]Hoja de pedidos'!H1778,"")</f>
        <v>LAMINACION</v>
      </c>
    </row>
    <row r="1781" spans="1:6" x14ac:dyDescent="0.25">
      <c r="A1781" s="144" t="str">
        <f>IF('[1]Hoja de pedidos'!$D1779&gt;0,'[1]Hoja de pedidos'!C1779,"")</f>
        <v>32-006383</v>
      </c>
      <c r="B1781" s="144" t="str">
        <f>IF('[1]Hoja de pedidos'!$D1779&gt;0,'[1]Hoja de pedidos'!D1779,"")</f>
        <v>TMMCGP207A001</v>
      </c>
      <c r="C1781" s="144" t="str">
        <f>IF('[1]Hoja de pedidos'!$D1779&gt;0,'[1]Hoja de pedidos'!E1779,"")</f>
        <v>MONDELEZ VZ,C.A</v>
      </c>
      <c r="D1781" s="144" t="str">
        <f>IF('[1]Hoja de pedidos'!$D1779&gt;0,'[1]Hoja de pedidos'!F1779,"")</f>
        <v>LINNER MTP  IMPRESO GARANTIA DE PUREZA</v>
      </c>
      <c r="E1781" s="144" t="str">
        <f>IF('[1]Hoja de pedidos'!$D1779&gt;0,'[1]Hoja de pedidos'!G1779,"")</f>
        <v>MCL</v>
      </c>
      <c r="F1781" s="144" t="str">
        <f>IF('[1]Hoja de pedidos'!$D1779&gt;0,'[1]Hoja de pedidos'!H1779,"")</f>
        <v>CORTE</v>
      </c>
    </row>
    <row r="1782" spans="1:6" x14ac:dyDescent="0.25">
      <c r="A1782" s="144" t="str">
        <f>IF('[1]Hoja de pedidos'!$D1780&gt;0,'[1]Hoja de pedidos'!C1780,"")</f>
        <v>32-006384</v>
      </c>
      <c r="B1782" s="144" t="str">
        <f>IF('[1]Hoja de pedidos'!$D1780&gt;0,'[1]Hoja de pedidos'!D1780,"")</f>
        <v>TMMCGP207A004</v>
      </c>
      <c r="C1782" s="144" t="str">
        <f>IF('[1]Hoja de pedidos'!$D1780&gt;0,'[1]Hoja de pedidos'!E1780,"")</f>
        <v>MONDELEZ VZ,C.A</v>
      </c>
      <c r="D1782" s="144" t="str">
        <f>IF('[1]Hoja de pedidos'!$D1780&gt;0,'[1]Hoja de pedidos'!F1780,"")</f>
        <v>LINER MTP IMPRESO GARANTIA DE PUREZA</v>
      </c>
      <c r="E1782" s="144" t="str">
        <f>IF('[1]Hoja de pedidos'!$D1780&gt;0,'[1]Hoja de pedidos'!G1780,"")</f>
        <v>MCL</v>
      </c>
      <c r="F1782" s="144" t="str">
        <f>IF('[1]Hoja de pedidos'!$D1780&gt;0,'[1]Hoja de pedidos'!H1780,"")</f>
        <v>CORTE</v>
      </c>
    </row>
    <row r="1783" spans="1:6" x14ac:dyDescent="0.25">
      <c r="A1783" s="144" t="str">
        <f>IF('[1]Hoja de pedidos'!$D1781&gt;0,'[1]Hoja de pedidos'!C1781,"")</f>
        <v>32-006349</v>
      </c>
      <c r="B1783" s="144" t="str">
        <f>IF('[1]Hoja de pedidos'!$D1781&gt;0,'[1]Hoja de pedidos'!D1781,"")</f>
        <v>TXABFA065B002</v>
      </c>
      <c r="C1783" s="144" t="str">
        <f>IF('[1]Hoja de pedidos'!$D1781&gt;0,'[1]Hoja de pedidos'!E1781,"")</f>
        <v>ALIMENTOS BOTALON, C.A.</v>
      </c>
      <c r="D1783" s="144" t="str">
        <f>IF('[1]Hoja de pedidos'!$D1781&gt;0,'[1]Hoja de pedidos'!F1781,"")</f>
        <v>LAMINACION IMPRESA CAFÉ MOLIDO GOURMET FLOR DE ARAUCA 200g</v>
      </c>
      <c r="E1783" s="144" t="str">
        <f>IF('[1]Hoja de pedidos'!$D1781&gt;0,'[1]Hoja de pedidos'!G1781,"")</f>
        <v>CX</v>
      </c>
      <c r="F1783" s="144" t="str">
        <f>IF('[1]Hoja de pedidos'!$D1781&gt;0,'[1]Hoja de pedidos'!H1781,"")</f>
        <v>LAMINACION</v>
      </c>
    </row>
    <row r="1784" spans="1:6" x14ac:dyDescent="0.25">
      <c r="A1784" s="144" t="str">
        <f>IF('[1]Hoja de pedidos'!$D1782&gt;0,'[1]Hoja de pedidos'!C1782,"")</f>
        <v>01-3304</v>
      </c>
      <c r="B1784" s="144" t="str">
        <f>IF('[1]Hoja de pedidos'!$D1782&gt;0,'[1]Hoja de pedidos'!D1782,"")</f>
        <v>TMEIGP207A001</v>
      </c>
      <c r="C1784" s="144" t="str">
        <f>IF('[1]Hoja de pedidos'!$D1782&gt;0,'[1]Hoja de pedidos'!E1782,"")</f>
        <v>ENVASES INDUSTRIALES DEL CENTRO C.A.</v>
      </c>
      <c r="D1784" s="144" t="str">
        <f>IF('[1]Hoja de pedidos'!$D1782&gt;0,'[1]Hoja de pedidos'!F1782,"")</f>
        <v>LINNER MTP  IMPRESO GARANTIA DE PUREZA</v>
      </c>
      <c r="E1784" s="144" t="str">
        <f>IF('[1]Hoja de pedidos'!$D1782&gt;0,'[1]Hoja de pedidos'!G1782,"")</f>
        <v>MCL</v>
      </c>
      <c r="F1784" s="144" t="str">
        <f>IF('[1]Hoja de pedidos'!$D1782&gt;0,'[1]Hoja de pedidos'!H1782,"")</f>
        <v>CORTE</v>
      </c>
    </row>
    <row r="1785" spans="1:6" x14ac:dyDescent="0.25">
      <c r="A1785" s="144" t="str">
        <f>IF('[1]Hoja de pedidos'!$D1783&gt;0,'[1]Hoja de pedidos'!C1783,"")</f>
        <v>32-006382</v>
      </c>
      <c r="B1785" s="144" t="str">
        <f>IF('[1]Hoja de pedidos'!$D1783&gt;0,'[1]Hoja de pedidos'!D1783,"")</f>
        <v>TMFFLU2400001</v>
      </c>
      <c r="C1785" s="144" t="str">
        <f>IF('[1]Hoja de pedidos'!$D1783&gt;0,'[1]Hoja de pedidos'!E1783,"")</f>
        <v>FABRICA FESTA S.A.</v>
      </c>
      <c r="D1785" s="144" t="str">
        <f>IF('[1]Hoja de pedidos'!$D1783&gt;0,'[1]Hoja de pedidos'!F1783,"")</f>
        <v>LAMINACION LINER INDUCCION UNIVERSAL SIN IMPRESIÓN</v>
      </c>
      <c r="E1785" s="144" t="str">
        <f>IF('[1]Hoja de pedidos'!$D1783&gt;0,'[1]Hoja de pedidos'!G1783,"")</f>
        <v>MCL</v>
      </c>
      <c r="F1785" s="144" t="str">
        <f>IF('[1]Hoja de pedidos'!$D1783&gt;0,'[1]Hoja de pedidos'!H1783,"")</f>
        <v>CORTE</v>
      </c>
    </row>
    <row r="1786" spans="1:6" x14ac:dyDescent="0.25">
      <c r="A1786" s="144" t="str">
        <f>IF('[1]Hoja de pedidos'!$D1784&gt;0,'[1]Hoja de pedidos'!C1784,"")</f>
        <v>01-3299</v>
      </c>
      <c r="B1786" s="144" t="str">
        <f>IF('[1]Hoja de pedidos'!$D1784&gt;0,'[1]Hoja de pedidos'!D1784,"")</f>
        <v>TMCILU2400001</v>
      </c>
      <c r="C1786" s="144" t="str">
        <f>IF('[1]Hoja de pedidos'!$D1784&gt;0,'[1]Hoja de pedidos'!E1784,"")</f>
        <v>CORPORACION ILU, C.A</v>
      </c>
      <c r="D1786" s="144" t="str">
        <f>IF('[1]Hoja de pedidos'!$D1784&gt;0,'[1]Hoja de pedidos'!F1784,"")</f>
        <v>LAMINACION LINER INDUCCION UNIVERSAL SIN IMPRESIÓN</v>
      </c>
      <c r="E1786" s="144" t="str">
        <f>IF('[1]Hoja de pedidos'!$D1784&gt;0,'[1]Hoja de pedidos'!G1784,"")</f>
        <v>MCL</v>
      </c>
      <c r="F1786" s="144" t="str">
        <f>IF('[1]Hoja de pedidos'!$D1784&gt;0,'[1]Hoja de pedidos'!H1784,"")</f>
        <v>CORTE</v>
      </c>
    </row>
    <row r="1787" spans="1:6" x14ac:dyDescent="0.25">
      <c r="A1787" s="144" t="str">
        <f>IF('[1]Hoja de pedidos'!$D1785&gt;0,'[1]Hoja de pedidos'!C1785,"")</f>
        <v>32-006350</v>
      </c>
      <c r="B1787" s="144" t="str">
        <f>IF('[1]Hoja de pedidos'!$D1785&gt;0,'[1]Hoja de pedidos'!D1785,"")</f>
        <v>TXABFA065A001</v>
      </c>
      <c r="C1787" s="144" t="str">
        <f>IF('[1]Hoja de pedidos'!$D1785&gt;0,'[1]Hoja de pedidos'!E1785,"")</f>
        <v>ALIMENTOS BOTALON, C.A.</v>
      </c>
      <c r="D1787" s="144" t="str">
        <f>IF('[1]Hoja de pedidos'!$D1785&gt;0,'[1]Hoja de pedidos'!F1785,"")</f>
        <v>LAMINACION IMPRESA CAFÉ MOLIDO GOURMET FLOR DE ARAUCA 500g</v>
      </c>
      <c r="E1787" s="144" t="str">
        <f>IF('[1]Hoja de pedidos'!$D1785&gt;0,'[1]Hoja de pedidos'!G1785,"")</f>
        <v>CX</v>
      </c>
      <c r="F1787" s="144" t="str">
        <f>IF('[1]Hoja de pedidos'!$D1785&gt;0,'[1]Hoja de pedidos'!H1785,"")</f>
        <v>LAMINACION</v>
      </c>
    </row>
    <row r="1788" spans="1:6" x14ac:dyDescent="0.25">
      <c r="A1788" s="144" t="str">
        <f>IF('[1]Hoja de pedidos'!$D1786&gt;0,'[1]Hoja de pedidos'!C1786,"")</f>
        <v>01-3288</v>
      </c>
      <c r="B1788" s="144" t="str">
        <f>IF('[1]Hoja de pedidos'!$D1786&gt;0,'[1]Hoja de pedidos'!D1786,"")</f>
        <v>TXPARF040A002</v>
      </c>
      <c r="C1788" s="144" t="str">
        <f>IF('[1]Hoja de pedidos'!$D1786&gt;0,'[1]Hoja de pedidos'!E1786,"")</f>
        <v>PEPSICO ALIMENTOS, S.C.A.</v>
      </c>
      <c r="D1788" s="144" t="str">
        <f>IF('[1]Hoja de pedidos'!$D1786&gt;0,'[1]Hoja de pedidos'!F1786,"")</f>
        <v>LAMINACION IMPRESA RUFFLES QUESO 36g</v>
      </c>
      <c r="E1788" s="144" t="str">
        <f>IF('[1]Hoja de pedidos'!$D1786&gt;0,'[1]Hoja de pedidos'!G1786,"")</f>
        <v>CX</v>
      </c>
      <c r="F1788" s="144" t="str">
        <f>IF('[1]Hoja de pedidos'!$D1786&gt;0,'[1]Hoja de pedidos'!H1786,"")</f>
        <v>LAMINACION</v>
      </c>
    </row>
    <row r="1789" spans="1:6" x14ac:dyDescent="0.25">
      <c r="A1789" s="144" t="str">
        <f>IF('[1]Hoja de pedidos'!$D1787&gt;0,'[1]Hoja de pedidos'!C1787,"")</f>
        <v>32-006380</v>
      </c>
      <c r="B1789" s="144" t="str">
        <f>IF('[1]Hoja de pedidos'!$D1787&gt;0,'[1]Hoja de pedidos'!D1787,"")</f>
        <v>TMLIPR0450001</v>
      </c>
      <c r="C1789" s="144" t="str">
        <f>IF('[1]Hoja de pedidos'!$D1787&gt;0,'[1]Hoja de pedidos'!E1787,"")</f>
        <v>LITO INNOVACIÓN 3.000, C. A.</v>
      </c>
      <c r="D1789" s="144" t="str">
        <f>IF('[1]Hoja de pedidos'!$D1787&gt;0,'[1]Hoja de pedidos'!F1787,"")</f>
        <v>POLYPOUCH SIN IMPRESIÓN</v>
      </c>
      <c r="E1789" s="144" t="str">
        <f>IF('[1]Hoja de pedidos'!$D1787&gt;0,'[1]Hoja de pedidos'!G1787,"")</f>
        <v>MCL</v>
      </c>
      <c r="F1789" s="144" t="str">
        <f>IF('[1]Hoja de pedidos'!$D1787&gt;0,'[1]Hoja de pedidos'!H1787,"")</f>
        <v>LAMINACION</v>
      </c>
    </row>
    <row r="1790" spans="1:6" x14ac:dyDescent="0.25">
      <c r="A1790" s="144" t="str">
        <f>IF('[1]Hoja de pedidos'!$D1788&gt;0,'[1]Hoja de pedidos'!C1788,"")</f>
        <v>32-006375</v>
      </c>
      <c r="B1790" s="144" t="str">
        <f>IF('[1]Hoja de pedidos'!$D1788&gt;0,'[1]Hoja de pedidos'!D1788,"")</f>
        <v>TMAAAG052A001</v>
      </c>
      <c r="C1790" s="144" t="str">
        <f>IF('[1]Hoja de pedidos'!$D1788&gt;0,'[1]Hoja de pedidos'!E1788,"")</f>
        <v>ALIMENTOS AGLOW VE C.A.</v>
      </c>
      <c r="D1790" s="144" t="str">
        <f>IF('[1]Hoja de pedidos'!$D1788&gt;0,'[1]Hoja de pedidos'!F1788,"")</f>
        <v>POLYPOUCH IMPRESO AZUCAR GRANIER 4g</v>
      </c>
      <c r="E1790" s="144" t="str">
        <f>IF('[1]Hoja de pedidos'!$D1788&gt;0,'[1]Hoja de pedidos'!G1788,"")</f>
        <v>MCL</v>
      </c>
      <c r="F1790" s="144" t="str">
        <f>IF('[1]Hoja de pedidos'!$D1788&gt;0,'[1]Hoja de pedidos'!H1788,"")</f>
        <v>LAMINACION</v>
      </c>
    </row>
    <row r="1791" spans="1:6" x14ac:dyDescent="0.25">
      <c r="A1791" s="144" t="str">
        <f>IF('[1]Hoja de pedidos'!$D1789&gt;0,'[1]Hoja de pedidos'!C1789,"")</f>
        <v>32-006377</v>
      </c>
      <c r="B1791" s="144" t="str">
        <f>IF('[1]Hoja de pedidos'!$D1789&gt;0,'[1]Hoja de pedidos'!D1789,"")</f>
        <v>TMLEAF102A001</v>
      </c>
      <c r="C1791" s="144" t="str">
        <f>IF('[1]Hoja de pedidos'!$D1789&gt;0,'[1]Hoja de pedidos'!E1789,"")</f>
        <v>LABORATORIOS ELMOR, S.A.</v>
      </c>
      <c r="D1791" s="144" t="str">
        <f>IF('[1]Hoja de pedidos'!$D1789&gt;0,'[1]Hoja de pedidos'!F1789,"")</f>
        <v>LAMINACION MTP IMPRESA ALRES FORTE 3 g</v>
      </c>
      <c r="E1791" s="144" t="str">
        <f>IF('[1]Hoja de pedidos'!$D1789&gt;0,'[1]Hoja de pedidos'!G1789,"")</f>
        <v>MCL</v>
      </c>
      <c r="F1791" s="144" t="str">
        <f>IF('[1]Hoja de pedidos'!$D1789&gt;0,'[1]Hoja de pedidos'!H1789,"")</f>
        <v>LAMINACION</v>
      </c>
    </row>
    <row r="1792" spans="1:6" x14ac:dyDescent="0.25">
      <c r="A1792" s="144" t="str">
        <f>IF('[1]Hoja de pedidos'!$D1790&gt;0,'[1]Hoja de pedidos'!C1790,"")</f>
        <v>01-3311</v>
      </c>
      <c r="B1792" s="144" t="str">
        <f>IF('[1]Hoja de pedidos'!$D1790&gt;0,'[1]Hoja de pedidos'!D1790,"")</f>
        <v>TMMCGP207A001</v>
      </c>
      <c r="C1792" s="144" t="str">
        <f>IF('[1]Hoja de pedidos'!$D1790&gt;0,'[1]Hoja de pedidos'!E1790,"")</f>
        <v>MORROCEL C.A.</v>
      </c>
      <c r="D1792" s="144" t="str">
        <f>IF('[1]Hoja de pedidos'!$D1790&gt;0,'[1]Hoja de pedidos'!F1790,"")</f>
        <v>LINNER MTP  IMPRESO GARANTIA DE PUREZA</v>
      </c>
      <c r="E1792" s="144" t="str">
        <f>IF('[1]Hoja de pedidos'!$D1790&gt;0,'[1]Hoja de pedidos'!G1790,"")</f>
        <v>MCL</v>
      </c>
      <c r="F1792" s="144" t="str">
        <f>IF('[1]Hoja de pedidos'!$D1790&gt;0,'[1]Hoja de pedidos'!H1790,"")</f>
        <v>LAMINACION</v>
      </c>
    </row>
    <row r="1793" spans="1:6" x14ac:dyDescent="0.25">
      <c r="A1793" s="144" t="str">
        <f>IF('[1]Hoja de pedidos'!$D1791&gt;0,'[1]Hoja de pedidos'!C1791,"")</f>
        <v>01-3276</v>
      </c>
      <c r="B1793" s="144" t="str">
        <f>IF('[1]Hoja de pedidos'!$D1791&gt;0,'[1]Hoja de pedidos'!D1791,"")</f>
        <v>TMSVRM0890001</v>
      </c>
      <c r="C1793" s="144" t="str">
        <f>IF('[1]Hoja de pedidos'!$D1791&gt;0,'[1]Hoja de pedidos'!E1791,"")</f>
        <v>SONOCO VENEZOLANA, C.A.</v>
      </c>
      <c r="D1793" s="144" t="str">
        <f>IF('[1]Hoja de pedidos'!$D1791&gt;0,'[1]Hoja de pedidos'!F1791,"")</f>
        <v>LAMINACION LINER RM-511 SIN IMPRESIÓN 175 mm</v>
      </c>
      <c r="E1793" s="144" t="str">
        <f>IF('[1]Hoja de pedidos'!$D1791&gt;0,'[1]Hoja de pedidos'!G1791,"")</f>
        <v>MCL</v>
      </c>
      <c r="F1793" s="144" t="str">
        <f>IF('[1]Hoja de pedidos'!$D1791&gt;0,'[1]Hoja de pedidos'!H1791,"")</f>
        <v>LAMINACION</v>
      </c>
    </row>
    <row r="1794" spans="1:6" x14ac:dyDescent="0.25">
      <c r="A1794" s="144" t="str">
        <f>IF('[1]Hoja de pedidos'!$D1792&gt;0,'[1]Hoja de pedidos'!C1792,"")</f>
        <v>01-3267</v>
      </c>
      <c r="B1794" s="144" t="str">
        <f>IF('[1]Hoja de pedidos'!$D1792&gt;0,'[1]Hoja de pedidos'!D1792,"")</f>
        <v>TMGCOF043B001</v>
      </c>
      <c r="C1794" s="144" t="str">
        <f>IF('[1]Hoja de pedidos'!$D1792&gt;0,'[1]Hoja de pedidos'!E1792,"")</f>
        <v>GENIA CARE, C.A.</v>
      </c>
      <c r="D1794" s="144" t="str">
        <f>IF('[1]Hoja de pedidos'!$D1792&gt;0,'[1]Hoja de pedidos'!F1792,"")</f>
        <v>POLYPOUCH IMPRESO FRENTE GASA ESTERIZADAS ORTOBAN 10 * 10 cm</v>
      </c>
      <c r="E1794" s="144" t="str">
        <f>IF('[1]Hoja de pedidos'!$D1792&gt;0,'[1]Hoja de pedidos'!G1792,"")</f>
        <v>MCL</v>
      </c>
      <c r="F1794" s="144" t="str">
        <f>IF('[1]Hoja de pedidos'!$D1792&gt;0,'[1]Hoja de pedidos'!H1792,"")</f>
        <v>LAMINACION</v>
      </c>
    </row>
    <row r="1795" spans="1:6" x14ac:dyDescent="0.25">
      <c r="A1795" s="144" t="str">
        <f>IF('[1]Hoja de pedidos'!$D1793&gt;0,'[1]Hoja de pedidos'!C1793,"")</f>
        <v>01-3269</v>
      </c>
      <c r="B1795" s="144" t="str">
        <f>IF('[1]Hoja de pedidos'!$D1793&gt;0,'[1]Hoja de pedidos'!D1793,"")</f>
        <v>TMGCOF043A001</v>
      </c>
      <c r="C1795" s="144" t="str">
        <f>IF('[1]Hoja de pedidos'!$D1793&gt;0,'[1]Hoja de pedidos'!E1793,"")</f>
        <v>GENIA CARE, C.A.</v>
      </c>
      <c r="D1795" s="144" t="str">
        <f>IF('[1]Hoja de pedidos'!$D1793&gt;0,'[1]Hoja de pedidos'!F1793,"")</f>
        <v>POLYPOUCH IMPRESO FRENTE GASA ESTERIZADAS ORTOBAN 7,5 * 7,5 cm</v>
      </c>
      <c r="E1795" s="144" t="str">
        <f>IF('[1]Hoja de pedidos'!$D1793&gt;0,'[1]Hoja de pedidos'!G1793,"")</f>
        <v>MCL</v>
      </c>
      <c r="F1795" s="144" t="str">
        <f>IF('[1]Hoja de pedidos'!$D1793&gt;0,'[1]Hoja de pedidos'!H1793,"")</f>
        <v>LAMINACION</v>
      </c>
    </row>
    <row r="1796" spans="1:6" x14ac:dyDescent="0.25">
      <c r="A1796" s="144" t="str">
        <f>IF('[1]Hoja de pedidos'!$D1794&gt;0,'[1]Hoja de pedidos'!C1794,"")</f>
        <v>01-3312</v>
      </c>
      <c r="B1796" s="144" t="str">
        <f>IF('[1]Hoja de pedidos'!$D1794&gt;0,'[1]Hoja de pedidos'!D1794,"")</f>
        <v>TMAPAL1190010</v>
      </c>
      <c r="C1796" s="144" t="str">
        <f>IF('[1]Hoja de pedidos'!$D1794&gt;0,'[1]Hoja de pedidos'!E1794,"")</f>
        <v>ALIMENTOS POLAR COMERCIAL, C.A.</v>
      </c>
      <c r="D1796" s="144" t="str">
        <f>IF('[1]Hoja de pedidos'!$D1794&gt;0,'[1]Hoja de pedidos'!F1794,"")</f>
        <v>ALUMINIO LAMINADO SIN IMPRESIÓN</v>
      </c>
      <c r="E1796" s="144" t="str">
        <f>IF('[1]Hoja de pedidos'!$D1794&gt;0,'[1]Hoja de pedidos'!G1794,"")</f>
        <v>MCL</v>
      </c>
      <c r="F1796" s="144" t="str">
        <f>IF('[1]Hoja de pedidos'!$D1794&gt;0,'[1]Hoja de pedidos'!H1794,"")</f>
        <v>LAMINACION</v>
      </c>
    </row>
    <row r="1797" spans="1:6" x14ac:dyDescent="0.25">
      <c r="A1797" s="144" t="str">
        <f>IF('[1]Hoja de pedidos'!$D1795&gt;0,'[1]Hoja de pedidos'!C1795,"")</f>
        <v>01-3305</v>
      </c>
      <c r="B1797" s="144" t="str">
        <f>IF('[1]Hoja de pedidos'!$D1795&gt;0,'[1]Hoja de pedidos'!D1795,"")</f>
        <v>TMTTGP207A002</v>
      </c>
      <c r="C1797" s="144" t="str">
        <f>IF('[1]Hoja de pedidos'!$D1795&gt;0,'[1]Hoja de pedidos'!E1795,"")</f>
        <v xml:space="preserve">INDUSTRIAS DE TAPAS TAIME, C.A </v>
      </c>
      <c r="D1797" s="144" t="str">
        <f>IF('[1]Hoja de pedidos'!$D1795&gt;0,'[1]Hoja de pedidos'!F1795,"")</f>
        <v>LINER MTP IMPRESO GARANTIA DE PUREZA</v>
      </c>
      <c r="E1797" s="144" t="str">
        <f>IF('[1]Hoja de pedidos'!$D1795&gt;0,'[1]Hoja de pedidos'!G1795,"")</f>
        <v>MCL</v>
      </c>
      <c r="F1797" s="144" t="str">
        <f>IF('[1]Hoja de pedidos'!$D1795&gt;0,'[1]Hoja de pedidos'!H1795,"")</f>
        <v>CORTE</v>
      </c>
    </row>
    <row r="1798" spans="1:6" x14ac:dyDescent="0.25">
      <c r="A1798" s="144" t="str">
        <f>IF('[1]Hoja de pedidos'!$D1796&gt;0,'[1]Hoja de pedidos'!C1796,"")</f>
        <v>01-3268</v>
      </c>
      <c r="B1798" s="144" t="str">
        <f>IF('[1]Hoja de pedidos'!$D1796&gt;0,'[1]Hoja de pedidos'!D1796,"")</f>
        <v>TMGCOD0300002</v>
      </c>
      <c r="C1798" s="144" t="str">
        <f>IF('[1]Hoja de pedidos'!$D1796&gt;0,'[1]Hoja de pedidos'!E1796,"")</f>
        <v>GENIA CARE, C.A.</v>
      </c>
      <c r="D1798" s="144" t="str">
        <f>IF('[1]Hoja de pedidos'!$D1796&gt;0,'[1]Hoja de pedidos'!F1796,"")</f>
        <v>DORSO SIN IMPRESIÓN GASAS ESTERIZADAS ORTOBAN 10 * 10 cm</v>
      </c>
      <c r="E1798" s="144" t="str">
        <f>IF('[1]Hoja de pedidos'!$D1796&gt;0,'[1]Hoja de pedidos'!G1796,"")</f>
        <v>MCL</v>
      </c>
      <c r="F1798" s="144" t="str">
        <f>IF('[1]Hoja de pedidos'!$D1796&gt;0,'[1]Hoja de pedidos'!H1796,"")</f>
        <v>CORTE</v>
      </c>
    </row>
    <row r="1799" spans="1:6" x14ac:dyDescent="0.25">
      <c r="A1799" s="144" t="str">
        <f>IF('[1]Hoja de pedidos'!$D1797&gt;0,'[1]Hoja de pedidos'!C1797,"")</f>
        <v>01-3270</v>
      </c>
      <c r="B1799" s="144" t="str">
        <f>IF('[1]Hoja de pedidos'!$D1797&gt;0,'[1]Hoja de pedidos'!D1797,"")</f>
        <v>TMGCOD0300001</v>
      </c>
      <c r="C1799" s="144" t="str">
        <f>IF('[1]Hoja de pedidos'!$D1797&gt;0,'[1]Hoja de pedidos'!E1797,"")</f>
        <v>GENIA CARE, C.A.</v>
      </c>
      <c r="D1799" s="144" t="str">
        <f>IF('[1]Hoja de pedidos'!$D1797&gt;0,'[1]Hoja de pedidos'!F1797,"")</f>
        <v>DORSO SIN IMPRESIÓN GASAS ESTERILIZADAS ORTOBAN 7,5x 7,5cm</v>
      </c>
      <c r="E1799" s="144" t="str">
        <f>IF('[1]Hoja de pedidos'!$D1797&gt;0,'[1]Hoja de pedidos'!G1797,"")</f>
        <v>MCL</v>
      </c>
      <c r="F1799" s="144" t="str">
        <f>IF('[1]Hoja de pedidos'!$D1797&gt;0,'[1]Hoja de pedidos'!H1797,"")</f>
        <v>CORTE</v>
      </c>
    </row>
    <row r="1800" spans="1:6" x14ac:dyDescent="0.25">
      <c r="A1800" s="144" t="str">
        <f>IF('[1]Hoja de pedidos'!$D1798&gt;0,'[1]Hoja de pedidos'!C1798,"")</f>
        <v>01-3313</v>
      </c>
      <c r="B1800" s="144" t="str">
        <f>IF('[1]Hoja de pedidos'!$D1798&gt;0,'[1]Hoja de pedidos'!D1798,"")</f>
        <v>TMSSAL1190001</v>
      </c>
      <c r="C1800" s="144" t="str">
        <f>IF('[1]Hoja de pedidos'!$D1798&gt;0,'[1]Hoja de pedidos'!E1798,"")</f>
        <v>ETIQUETAS SOL SIL C.A</v>
      </c>
      <c r="D1800" s="144" t="str">
        <f>IF('[1]Hoja de pedidos'!$D1798&gt;0,'[1]Hoja de pedidos'!F1798,"")</f>
        <v>ALUMINIO LAMINADO SIN IMPRESIÓN</v>
      </c>
      <c r="E1800" s="144" t="str">
        <f>IF('[1]Hoja de pedidos'!$D1798&gt;0,'[1]Hoja de pedidos'!G1798,"")</f>
        <v>MCL</v>
      </c>
      <c r="F1800" s="144" t="str">
        <f>IF('[1]Hoja de pedidos'!$D1798&gt;0,'[1]Hoja de pedidos'!H1798,"")</f>
        <v>CORTE</v>
      </c>
    </row>
    <row r="1801" spans="1:6" x14ac:dyDescent="0.25">
      <c r="A1801" s="144" t="str">
        <f>IF('[1]Hoja de pedidos'!$D1799&gt;0,'[1]Hoja de pedidos'!C1799,"")</f>
        <v>32-006378</v>
      </c>
      <c r="B1801" s="144" t="str">
        <f>IF('[1]Hoja de pedidos'!$D1799&gt;0,'[1]Hoja de pedidos'!D1799,"")</f>
        <v>TXHCFF029A001</v>
      </c>
      <c r="C1801" s="144" t="str">
        <f>IF('[1]Hoja de pedidos'!$D1799&gt;0,'[1]Hoja de pedidos'!E1799,"")</f>
        <v>HELADOS CALI, C.A.</v>
      </c>
      <c r="D1801" s="144" t="str">
        <f>IF('[1]Hoja de pedidos'!$D1799&gt;0,'[1]Hoja de pedidos'!F1799,"")</f>
        <v>ENVOLTORIO IMPRESO HELADOS FRES SABOR A  FRUTAS 70 cm³</v>
      </c>
      <c r="E1801" s="144" t="str">
        <f>IF('[1]Hoja de pedidos'!$D1799&gt;0,'[1]Hoja de pedidos'!G1799,"")</f>
        <v>CX</v>
      </c>
      <c r="F1801" s="144" t="str">
        <f>IF('[1]Hoja de pedidos'!$D1799&gt;0,'[1]Hoja de pedidos'!H1799,"")</f>
        <v>CORTE</v>
      </c>
    </row>
    <row r="1802" spans="1:6" x14ac:dyDescent="0.25">
      <c r="A1802" s="144" t="str">
        <f>IF('[1]Hoja de pedidos'!$D1800&gt;0,'[1]Hoja de pedidos'!C1800,"")</f>
        <v>32-006386</v>
      </c>
      <c r="B1802" s="144" t="str">
        <f>IF('[1]Hoja de pedidos'!$D1800&gt;0,'[1]Hoja de pedidos'!D1800,"")</f>
        <v>TXNVPI039A001</v>
      </c>
      <c r="C1802" s="144" t="str">
        <f>IF('[1]Hoja de pedidos'!$D1800&gt;0,'[1]Hoja de pedidos'!E1800,"")</f>
        <v>NUCITA VENEZOLANA. NUCIVEN, C.A.</v>
      </c>
      <c r="D1802" s="144" t="str">
        <f>IF('[1]Hoja de pedidos'!$D1800&gt;0,'[1]Hoja de pedidos'!F1800,"")</f>
        <v>LAMINACION IMPRESA PIRULIN LUJO</v>
      </c>
      <c r="E1802" s="144" t="str">
        <f>IF('[1]Hoja de pedidos'!$D1800&gt;0,'[1]Hoja de pedidos'!G1800,"")</f>
        <v>CX</v>
      </c>
      <c r="F1802" s="144" t="str">
        <f>IF('[1]Hoja de pedidos'!$D1800&gt;0,'[1]Hoja de pedidos'!H1800,"")</f>
        <v>LAMINACION</v>
      </c>
    </row>
    <row r="1803" spans="1:6" x14ac:dyDescent="0.25">
      <c r="A1803" s="144" t="str">
        <f>IF('[1]Hoja de pedidos'!$D1801&gt;0,'[1]Hoja de pedidos'!C1801,"")</f>
        <v>01-3308</v>
      </c>
      <c r="B1803" s="144" t="str">
        <f>IF('[1]Hoja de pedidos'!$D1801&gt;0,'[1]Hoja de pedidos'!D1801,"")</f>
        <v>TXAVEM028C001</v>
      </c>
      <c r="C1803" s="144" t="str">
        <f>IF('[1]Hoja de pedidos'!$D1801&gt;0,'[1]Hoja de pedidos'!E1801,"")</f>
        <v>AMCOR RIGID PACKAGING DE VENEZUELA, S.A.</v>
      </c>
      <c r="D1803" s="144" t="str">
        <f>IF('[1]Hoja de pedidos'!$D1801&gt;0,'[1]Hoja de pedidos'!F1801,"")</f>
        <v>ETIQUETA IMPRESA MINALBA 600 cc</v>
      </c>
      <c r="E1803" s="144" t="str">
        <f>IF('[1]Hoja de pedidos'!$D1801&gt;0,'[1]Hoja de pedidos'!G1801,"")</f>
        <v>CX</v>
      </c>
      <c r="F1803" s="144" t="str">
        <f>IF('[1]Hoja de pedidos'!$D1801&gt;0,'[1]Hoja de pedidos'!H1801,"")</f>
        <v>CORTE</v>
      </c>
    </row>
    <row r="1804" spans="1:6" x14ac:dyDescent="0.25">
      <c r="A1804" s="144" t="str">
        <f>IF('[1]Hoja de pedidos'!$D1802&gt;0,'[1]Hoja de pedidos'!C1802,"")</f>
        <v>01-3306</v>
      </c>
      <c r="B1804" s="144" t="str">
        <f>IF('[1]Hoja de pedidos'!$D1802&gt;0,'[1]Hoja de pedidos'!D1802,"")</f>
        <v>TXAMNC040A001</v>
      </c>
      <c r="C1804" s="144" t="str">
        <f>IF('[1]Hoja de pedidos'!$D1802&gt;0,'[1]Hoja de pedidos'!E1802,"")</f>
        <v>ALIMENTOS MEXICANOS, C.A.</v>
      </c>
      <c r="D1804" s="144" t="str">
        <f>IF('[1]Hoja de pedidos'!$D1802&gt;0,'[1]Hoja de pedidos'!F1802,"")</f>
        <v>LAMINACIÓN IMPRESA NACHOS CHEDDAR CRUJIENTE 150g</v>
      </c>
      <c r="E1804" s="144" t="str">
        <f>IF('[1]Hoja de pedidos'!$D1802&gt;0,'[1]Hoja de pedidos'!G1802,"")</f>
        <v>CX</v>
      </c>
      <c r="F1804" s="144" t="str">
        <f>IF('[1]Hoja de pedidos'!$D1802&gt;0,'[1]Hoja de pedidos'!H1802,"")</f>
        <v>LAMINACION</v>
      </c>
    </row>
    <row r="1805" spans="1:6" x14ac:dyDescent="0.25">
      <c r="A1805" s="144" t="str">
        <f>IF('[1]Hoja de pedidos'!$D1803&gt;0,'[1]Hoja de pedidos'!C1803,"")</f>
        <v>01-3294</v>
      </c>
      <c r="B1805" s="144" t="str">
        <f>IF('[1]Hoja de pedidos'!$D1803&gt;0,'[1]Hoja de pedidos'!D1803,"")</f>
        <v>TXPATR049C002</v>
      </c>
      <c r="C1805" s="144" t="str">
        <f>IF('[1]Hoja de pedidos'!$D1803&gt;0,'[1]Hoja de pedidos'!E1803,"")</f>
        <v>PEPSICO ALIMENTOS, S.C.A.</v>
      </c>
      <c r="D1805" s="144" t="str">
        <f>IF('[1]Hoja de pedidos'!$D1803&gt;0,'[1]Hoja de pedidos'!F1803,"")</f>
        <v>LAMINACION IMPRESA DE TODITO RESUELTO XXL 400g</v>
      </c>
      <c r="E1805" s="144" t="str">
        <f>IF('[1]Hoja de pedidos'!$D1803&gt;0,'[1]Hoja de pedidos'!G1803,"")</f>
        <v>CX</v>
      </c>
      <c r="F1805" s="144" t="str">
        <f>IF('[1]Hoja de pedidos'!$D1803&gt;0,'[1]Hoja de pedidos'!H1803,"")</f>
        <v>LAMINACION</v>
      </c>
    </row>
    <row r="1806" spans="1:6" x14ac:dyDescent="0.25">
      <c r="A1806" s="144" t="str">
        <f>IF('[1]Hoja de pedidos'!$D1804&gt;0,'[1]Hoja de pedidos'!C1804,"")</f>
        <v>01-3284</v>
      </c>
      <c r="B1806" s="144" t="str">
        <f>IF('[1]Hoja de pedidos'!$D1804&gt;0,'[1]Hoja de pedidos'!D1804,"")</f>
        <v>TXPADQ045B002</v>
      </c>
      <c r="C1806" s="144" t="str">
        <f>IF('[1]Hoja de pedidos'!$D1804&gt;0,'[1]Hoja de pedidos'!E1804,"")</f>
        <v>PEPSICO ALIMENTOS, S.C.A.</v>
      </c>
      <c r="D1806" s="144" t="str">
        <f>IF('[1]Hoja de pedidos'!$D1804&gt;0,'[1]Hoja de pedidos'!F1804,"")</f>
        <v xml:space="preserve">LAMINACIÓN IMPRESA DORITOS MEGA QUESO XXL 420 g  </v>
      </c>
      <c r="E1806" s="144" t="str">
        <f>IF('[1]Hoja de pedidos'!$D1804&gt;0,'[1]Hoja de pedidos'!G1804,"")</f>
        <v>CX</v>
      </c>
      <c r="F1806" s="144" t="str">
        <f>IF('[1]Hoja de pedidos'!$D1804&gt;0,'[1]Hoja de pedidos'!H1804,"")</f>
        <v>LAMINACION</v>
      </c>
    </row>
    <row r="1807" spans="1:6" x14ac:dyDescent="0.25">
      <c r="A1807" s="144" t="str">
        <f>IF('[1]Hoja de pedidos'!$D1805&gt;0,'[1]Hoja de pedidos'!C1805,"")</f>
        <v>01-3307</v>
      </c>
      <c r="B1807" s="144" t="str">
        <f>IF('[1]Hoja de pedidos'!$D1805&gt;0,'[1]Hoja de pedidos'!D1805,"")</f>
        <v>TXAVEM028D001</v>
      </c>
      <c r="C1807" s="144" t="str">
        <f>IF('[1]Hoja de pedidos'!$D1805&gt;0,'[1]Hoja de pedidos'!E1805,"")</f>
        <v>AMCOR RIGID PACKAGING DE VENEZUELA, S.A.</v>
      </c>
      <c r="D1807" s="144" t="str">
        <f>IF('[1]Hoja de pedidos'!$D1805&gt;0,'[1]Hoja de pedidos'!F1805,"")</f>
        <v>ETIQUETA IMPRESA MINALBA 355cc</v>
      </c>
      <c r="E1807" s="144" t="str">
        <f>IF('[1]Hoja de pedidos'!$D1805&gt;0,'[1]Hoja de pedidos'!G1805,"")</f>
        <v>CX</v>
      </c>
      <c r="F1807" s="144" t="str">
        <f>IF('[1]Hoja de pedidos'!$D1805&gt;0,'[1]Hoja de pedidos'!H1805,"")</f>
        <v>CORTE</v>
      </c>
    </row>
    <row r="1808" spans="1:6" x14ac:dyDescent="0.25">
      <c r="A1808" s="144" t="str">
        <f>IF('[1]Hoja de pedidos'!$D1806&gt;0,'[1]Hoja de pedidos'!C1806,"")</f>
        <v>01-3290</v>
      </c>
      <c r="B1808" s="144" t="str">
        <f>IF('[1]Hoja de pedidos'!$D1806&gt;0,'[1]Hoja de pedidos'!D1806,"")</f>
        <v xml:space="preserve">TXPARQ045A002 </v>
      </c>
      <c r="C1808" s="144" t="str">
        <f>IF('[1]Hoja de pedidos'!$D1806&gt;0,'[1]Hoja de pedidos'!E1806,"")</f>
        <v>PEPSICO ALIMENTOS, S.C.A.</v>
      </c>
      <c r="D1808" s="144" t="str">
        <f>IF('[1]Hoja de pedidos'!$D1806&gt;0,'[1]Hoja de pedidos'!F1806,"")</f>
        <v>LAMINACION IMPRESA RUFFLES QUESO 300g</v>
      </c>
      <c r="E1808" s="144" t="str">
        <f>IF('[1]Hoja de pedidos'!$D1806&gt;0,'[1]Hoja de pedidos'!G1806,"")</f>
        <v>CX</v>
      </c>
      <c r="F1808" s="144" t="str">
        <f>IF('[1]Hoja de pedidos'!$D1806&gt;0,'[1]Hoja de pedidos'!H1806,"")</f>
        <v>LAMINACION</v>
      </c>
    </row>
    <row r="1809" spans="1:6" x14ac:dyDescent="0.25">
      <c r="A1809" s="144" t="str">
        <f>IF('[1]Hoja de pedidos'!$D1807&gt;0,'[1]Hoja de pedidos'!C1807,"")</f>
        <v>01-3309</v>
      </c>
      <c r="B1809" s="144" t="str">
        <f>IF('[1]Hoja de pedidos'!$D1807&gt;0,'[1]Hoja de pedidos'!D1807,"")</f>
        <v>TXAVEM028A001</v>
      </c>
      <c r="C1809" s="144" t="str">
        <f>IF('[1]Hoja de pedidos'!$D1807&gt;0,'[1]Hoja de pedidos'!E1807,"")</f>
        <v>AMCOR RIGID PACKAGING DE VENEZUELA, S.A.</v>
      </c>
      <c r="D1809" s="144" t="str">
        <f>IF('[1]Hoja de pedidos'!$D1807&gt;0,'[1]Hoja de pedidos'!F1807,"")</f>
        <v>ETIQUETA IMPRESA MINALBA 1,5 L</v>
      </c>
      <c r="E1809" s="144" t="str">
        <f>IF('[1]Hoja de pedidos'!$D1807&gt;0,'[1]Hoja de pedidos'!G1807,"")</f>
        <v>CX</v>
      </c>
      <c r="F1809" s="144" t="str">
        <f>IF('[1]Hoja de pedidos'!$D1807&gt;0,'[1]Hoja de pedidos'!H1807,"")</f>
        <v>CORTE</v>
      </c>
    </row>
    <row r="1810" spans="1:6" x14ac:dyDescent="0.25">
      <c r="A1810" s="144" t="str">
        <f>IF('[1]Hoja de pedidos'!$D1808&gt;0,'[1]Hoja de pedidos'!C1808,"")</f>
        <v>01-3310</v>
      </c>
      <c r="B1810" s="144" t="str">
        <f>IF('[1]Hoja de pedidos'!$D1808&gt;0,'[1]Hoja de pedidos'!D1808,"")</f>
        <v>TXAVEM028B001</v>
      </c>
      <c r="C1810" s="144" t="str">
        <f>IF('[1]Hoja de pedidos'!$D1808&gt;0,'[1]Hoja de pedidos'!E1808,"")</f>
        <v>AMCOR RIGID PACKAGING DE VENEZUELA, S.A.</v>
      </c>
      <c r="D1810" s="144" t="str">
        <f>IF('[1]Hoja de pedidos'!$D1808&gt;0,'[1]Hoja de pedidos'!F1808,"")</f>
        <v>ETIQUETA  IMPRESA MINALBA 5 L</v>
      </c>
      <c r="E1810" s="144" t="str">
        <f>IF('[1]Hoja de pedidos'!$D1808&gt;0,'[1]Hoja de pedidos'!G1808,"")</f>
        <v>CX</v>
      </c>
      <c r="F1810" s="144" t="str">
        <f>IF('[1]Hoja de pedidos'!$D1808&gt;0,'[1]Hoja de pedidos'!H1808,"")</f>
        <v>CORTE</v>
      </c>
    </row>
    <row r="1811" spans="1:6" x14ac:dyDescent="0.25">
      <c r="A1811" s="144" t="str">
        <f>IF('[1]Hoja de pedidos'!$D1809&gt;0,'[1]Hoja de pedidos'!C1809,"")</f>
        <v>32-006387</v>
      </c>
      <c r="B1811" s="144" t="str">
        <f>IF('[1]Hoja de pedidos'!$D1809&gt;0,'[1]Hoja de pedidos'!D1809,"")</f>
        <v>TXNVPN040A001</v>
      </c>
      <c r="C1811" s="144" t="str">
        <f>IF('[1]Hoja de pedidos'!$D1809&gt;0,'[1]Hoja de pedidos'!E1809,"")</f>
        <v>NUCITA VENEZOLANA. NUCIVEN, C.A.</v>
      </c>
      <c r="D1811" s="144" t="str">
        <f>IF('[1]Hoja de pedidos'!$D1809&gt;0,'[1]Hoja de pedidos'!F1809,"")</f>
        <v>LAMINACION IMPRESA PIRULIN 60g</v>
      </c>
      <c r="E1811" s="144" t="str">
        <f>IF('[1]Hoja de pedidos'!$D1809&gt;0,'[1]Hoja de pedidos'!G1809,"")</f>
        <v>CX</v>
      </c>
      <c r="F1811" s="144" t="str">
        <f>IF('[1]Hoja de pedidos'!$D1809&gt;0,'[1]Hoja de pedidos'!H1809,"")</f>
        <v>LAMINACION</v>
      </c>
    </row>
    <row r="1812" spans="1:6" x14ac:dyDescent="0.25">
      <c r="A1812" s="144" t="str">
        <f>IF('[1]Hoja de pedidos'!$D1810&gt;0,'[1]Hoja de pedidos'!C1810,"")</f>
        <v>32-006385</v>
      </c>
      <c r="B1812" s="144" t="str">
        <f>IF('[1]Hoja de pedidos'!$D1810&gt;0,'[1]Hoja de pedidos'!D1810,"")</f>
        <v>TXHCHY023A001</v>
      </c>
      <c r="C1812" s="144" t="str">
        <f>IF('[1]Hoja de pedidos'!$D1810&gt;0,'[1]Hoja de pedidos'!E1810,"")</f>
        <v>HELADOS CALI, C.A.</v>
      </c>
      <c r="D1812" s="144" t="str">
        <f>IF('[1]Hoja de pedidos'!$D1810&gt;0,'[1]Hoja de pedidos'!F1810,"")</f>
        <v>ENVOLTORIO IMPRESO HELADO PASION YOGURT FRUTOS ROJOS 70 cc</v>
      </c>
      <c r="E1812" s="144" t="str">
        <f>IF('[1]Hoja de pedidos'!$D1810&gt;0,'[1]Hoja de pedidos'!G1810,"")</f>
        <v>CX</v>
      </c>
      <c r="F1812" s="144" t="str">
        <f>IF('[1]Hoja de pedidos'!$D1810&gt;0,'[1]Hoja de pedidos'!H1810,"")</f>
        <v>CORTE</v>
      </c>
    </row>
    <row r="1813" spans="1:6" x14ac:dyDescent="0.25">
      <c r="A1813" s="144" t="str">
        <f>IF('[1]Hoja de pedidos'!$D1811&gt;0,'[1]Hoja de pedidos'!C1811,"")</f>
        <v>01-3319</v>
      </c>
      <c r="B1813" s="144" t="str">
        <f>IF('[1]Hoja de pedidos'!$D1811&gt;0,'[1]Hoja de pedidos'!D1811,"")</f>
        <v>TMAPPT080A001</v>
      </c>
      <c r="C1813" s="144" t="str">
        <f>IF('[1]Hoja de pedidos'!$D1811&gt;0,'[1]Hoja de pedidos'!E1811,"")</f>
        <v>ALIMENTOS POLAR COMERCIAL, C.A.</v>
      </c>
      <c r="D1813" s="144" t="str">
        <f>IF('[1]Hoja de pedidos'!$D1811&gt;0,'[1]Hoja de pedidos'!F1811,"")</f>
        <v xml:space="preserve">LAMINACION IMPRESA TAPAS PUDIN TODDY </v>
      </c>
      <c r="E1813" s="144" t="str">
        <f>IF('[1]Hoja de pedidos'!$D1811&gt;0,'[1]Hoja de pedidos'!G1811,"")</f>
        <v>MCL</v>
      </c>
      <c r="F1813" s="144" t="str">
        <f>IF('[1]Hoja de pedidos'!$D1811&gt;0,'[1]Hoja de pedidos'!H1811,"")</f>
        <v>LAMINACION</v>
      </c>
    </row>
    <row r="1814" spans="1:6" x14ac:dyDescent="0.25">
      <c r="A1814" s="144" t="str">
        <f>IF('[1]Hoja de pedidos'!$D1812&gt;0,'[1]Hoja de pedidos'!C1812,"")</f>
        <v>01-3318</v>
      </c>
      <c r="B1814" s="144" t="str">
        <f>IF('[1]Hoja de pedidos'!$D1812&gt;0,'[1]Hoja de pedidos'!D1812,"")</f>
        <v>TXPAPS040A002</v>
      </c>
      <c r="C1814" s="144" t="str">
        <f>IF('[1]Hoja de pedidos'!$D1812&gt;0,'[1]Hoja de pedidos'!E1812,"")</f>
        <v>PEPSICO ALIMENTOS, S.C.A.</v>
      </c>
      <c r="D1814" s="144" t="str">
        <f>IF('[1]Hoja de pedidos'!$D1812&gt;0,'[1]Hoja de pedidos'!F1812,"")</f>
        <v>LAMINACION IMPRESA PEPITO ORIGINAL  (SIN VITAMINA) 25g</v>
      </c>
      <c r="E1814" s="144" t="str">
        <f>IF('[1]Hoja de pedidos'!$D1812&gt;0,'[1]Hoja de pedidos'!G1812,"")</f>
        <v>CX</v>
      </c>
      <c r="F1814" s="144" t="str">
        <f>IF('[1]Hoja de pedidos'!$D1812&gt;0,'[1]Hoja de pedidos'!H1812,"")</f>
        <v>LAMINACION</v>
      </c>
    </row>
    <row r="1815" spans="1:6" x14ac:dyDescent="0.25">
      <c r="A1815" s="144" t="str">
        <f>IF('[1]Hoja de pedidos'!$D1813&gt;0,'[1]Hoja de pedidos'!C1813,"")</f>
        <v>32-006367</v>
      </c>
      <c r="B1815" s="144" t="str">
        <f>IF('[1]Hoja de pedidos'!$D1813&gt;0,'[1]Hoja de pedidos'!D1813,"")</f>
        <v>TMARFF040A002</v>
      </c>
      <c r="C1815" s="144" t="str">
        <f>IF('[1]Hoja de pedidos'!$D1813&gt;0,'[1]Hoja de pedidos'!E1813,"")</f>
        <v>ALFONZO RIVAS &amp; CIA, C.A.</v>
      </c>
      <c r="D1815" s="144" t="str">
        <f>IF('[1]Hoja de pedidos'!$D1813&gt;0,'[1]Hoja de pedidos'!F1813,"")</f>
        <v>LAMINACION IMPRESA FLIPS FUDGE CHOCOLATE 50g</v>
      </c>
      <c r="E1815" s="144" t="str">
        <f>IF('[1]Hoja de pedidos'!$D1813&gt;0,'[1]Hoja de pedidos'!G1813,"")</f>
        <v>CX</v>
      </c>
      <c r="F1815" s="144" t="str">
        <f>IF('[1]Hoja de pedidos'!$D1813&gt;0,'[1]Hoja de pedidos'!H1813,"")</f>
        <v>LAMINACION</v>
      </c>
    </row>
    <row r="1816" spans="1:6" x14ac:dyDescent="0.25">
      <c r="A1816" s="144" t="str">
        <f>IF('[1]Hoja de pedidos'!$D1814&gt;0,'[1]Hoja de pedidos'!C1814,"")</f>
        <v>01-3293</v>
      </c>
      <c r="B1816" s="144" t="str">
        <f>IF('[1]Hoja de pedidos'!$D1814&gt;0,'[1]Hoja de pedidos'!D1814,"")</f>
        <v>TXPATR040B002</v>
      </c>
      <c r="C1816" s="144" t="str">
        <f>IF('[1]Hoja de pedidos'!$D1814&gt;0,'[1]Hoja de pedidos'!E1814,"")</f>
        <v>PEPSICO ALIMENTOS, S.C.A.</v>
      </c>
      <c r="D1816" s="144" t="str">
        <f>IF('[1]Hoja de pedidos'!$D1814&gt;0,'[1]Hoja de pedidos'!F1814,"")</f>
        <v>LAMINACION IMPRESA DE TODITO RESUELTO 45g</v>
      </c>
      <c r="E1816" s="144" t="str">
        <f>IF('[1]Hoja de pedidos'!$D1814&gt;0,'[1]Hoja de pedidos'!G1814,"")</f>
        <v>CX</v>
      </c>
      <c r="F1816" s="144" t="str">
        <f>IF('[1]Hoja de pedidos'!$D1814&gt;0,'[1]Hoja de pedidos'!H1814,"")</f>
        <v>LAMINACION</v>
      </c>
    </row>
    <row r="1817" spans="1:6" x14ac:dyDescent="0.25">
      <c r="A1817" s="144" t="str">
        <f>IF('[1]Hoja de pedidos'!$D1815&gt;0,'[1]Hoja de pedidos'!C1815,"")</f>
        <v>32-006388</v>
      </c>
      <c r="B1817" s="144" t="str">
        <f>IF('[1]Hoja de pedidos'!$D1815&gt;0,'[1]Hoja de pedidos'!D1815,"")</f>
        <v>TMRDGP207A001</v>
      </c>
      <c r="C1817" s="144" t="str">
        <f>IF('[1]Hoja de pedidos'!$D1815&gt;0,'[1]Hoja de pedidos'!E1815,"")</f>
        <v>REDICA,  C.A.</v>
      </c>
      <c r="D1817" s="144" t="str">
        <f>IF('[1]Hoja de pedidos'!$D1815&gt;0,'[1]Hoja de pedidos'!F1815,"")</f>
        <v>LINER MTP IMP. GARANTIA DE PUREZA</v>
      </c>
      <c r="E1817" s="144" t="str">
        <f>IF('[1]Hoja de pedidos'!$D1815&gt;0,'[1]Hoja de pedidos'!G1815,"")</f>
        <v>CX</v>
      </c>
      <c r="F1817" s="144" t="str">
        <f>IF('[1]Hoja de pedidos'!$D1815&gt;0,'[1]Hoja de pedidos'!H1815,"")</f>
        <v>CORTE</v>
      </c>
    </row>
    <row r="1818" spans="1:6" x14ac:dyDescent="0.25">
      <c r="A1818" s="144" t="str">
        <f>IF('[1]Hoja de pedidos'!$D1816&gt;0,'[1]Hoja de pedidos'!C1816,"")</f>
        <v>01-3316</v>
      </c>
      <c r="B1818" s="144" t="str">
        <f>IF('[1]Hoja de pedidos'!$D1816&gt;0,'[1]Hoja de pedidos'!D1816,"")</f>
        <v>TXPCSC023C001</v>
      </c>
      <c r="C1818" s="144" t="str">
        <f>IF('[1]Hoja de pedidos'!$D1816&gt;0,'[1]Hoja de pedidos'!E1816,"")</f>
        <v xml:space="preserve">PEPSI-COLA VENEZUELA, C.A. </v>
      </c>
      <c r="D1818" s="144" t="str">
        <f>IF('[1]Hoja de pedidos'!$D1816&gt;0,'[1]Hoja de pedidos'!F1816,"")</f>
        <v>ETIQUETA IMPRESA SEVEN UP CERO 1,5L</v>
      </c>
      <c r="E1818" s="144" t="str">
        <f>IF('[1]Hoja de pedidos'!$D1816&gt;0,'[1]Hoja de pedidos'!G1816,"")</f>
        <v>CX</v>
      </c>
      <c r="F1818" s="144" t="str">
        <f>IF('[1]Hoja de pedidos'!$D1816&gt;0,'[1]Hoja de pedidos'!H1816,"")</f>
        <v>CORTE</v>
      </c>
    </row>
    <row r="1819" spans="1:6" x14ac:dyDescent="0.25">
      <c r="A1819" s="144" t="str">
        <f>IF('[1]Hoja de pedidos'!$D1817&gt;0,'[1]Hoja de pedidos'!C1817,"")</f>
        <v>01-3314</v>
      </c>
      <c r="B1819" s="144" t="str">
        <f>IF('[1]Hoja de pedidos'!$D1817&gt;0,'[1]Hoja de pedidos'!D1817,"")</f>
        <v>TXPCEP023B001</v>
      </c>
      <c r="C1819" s="144" t="str">
        <f>IF('[1]Hoja de pedidos'!$D1817&gt;0,'[1]Hoja de pedidos'!E1817,"")</f>
        <v xml:space="preserve">PEPSI-COLA VENEZUELA, C.A. </v>
      </c>
      <c r="D1819" s="144" t="str">
        <f>IF('[1]Hoja de pedidos'!$D1817&gt;0,'[1]Hoja de pedidos'!F1817,"")</f>
        <v>ETIQUETA IMPRESA  PEPSI FREE 1 L</v>
      </c>
      <c r="E1819" s="144" t="str">
        <f>IF('[1]Hoja de pedidos'!$D1817&gt;0,'[1]Hoja de pedidos'!G1817,"")</f>
        <v>CX</v>
      </c>
      <c r="F1819" s="144" t="str">
        <f>IF('[1]Hoja de pedidos'!$D1817&gt;0,'[1]Hoja de pedidos'!H1817,"")</f>
        <v>CORTE</v>
      </c>
    </row>
    <row r="1820" spans="1:6" x14ac:dyDescent="0.25">
      <c r="A1820" s="144" t="str">
        <f>IF('[1]Hoja de pedidos'!$D1818&gt;0,'[1]Hoja de pedidos'!C1818,"")</f>
        <v>01-3291</v>
      </c>
      <c r="B1820" s="144" t="str">
        <f>IF('[1]Hoja de pedidos'!$D1818&gt;0,'[1]Hoja de pedidos'!D1818,"")</f>
        <v>TXPARO040B001</v>
      </c>
      <c r="C1820" s="144" t="str">
        <f>IF('[1]Hoja de pedidos'!$D1818&gt;0,'[1]Hoja de pedidos'!E1818,"")</f>
        <v>PEPSICO ALIMENTOS, S.C.A.</v>
      </c>
      <c r="D1820" s="144" t="str">
        <f>IF('[1]Hoja de pedidos'!$D1818&gt;0,'[1]Hoja de pedidos'!F1818,"")</f>
        <v>LAMINACIÓN IMPRESA RUFFLES ORIGINAL 36g</v>
      </c>
      <c r="E1820" s="144" t="str">
        <f>IF('[1]Hoja de pedidos'!$D1818&gt;0,'[1]Hoja de pedidos'!G1818,"")</f>
        <v>CX</v>
      </c>
      <c r="F1820" s="144" t="str">
        <f>IF('[1]Hoja de pedidos'!$D1818&gt;0,'[1]Hoja de pedidos'!H1818,"")</f>
        <v>LAMINACION</v>
      </c>
    </row>
    <row r="1821" spans="1:6" x14ac:dyDescent="0.25">
      <c r="A1821" s="144" t="str">
        <f>IF('[1]Hoja de pedidos'!$D1819&gt;0,'[1]Hoja de pedidos'!C1819,"")</f>
        <v>01-3295</v>
      </c>
      <c r="B1821" s="144" t="str">
        <f>IF('[1]Hoja de pedidos'!$D1819&gt;0,'[1]Hoja de pedidos'!D1819,"")</f>
        <v>TXPAJS040A001</v>
      </c>
      <c r="C1821" s="144" t="str">
        <f>IF('[1]Hoja de pedidos'!$D1819&gt;0,'[1]Hoja de pedidos'!E1819,"")</f>
        <v>PEPSICO ALIMENTOS, S.C.A.</v>
      </c>
      <c r="D1821" s="144" t="str">
        <f>IF('[1]Hoja de pedidos'!$D1819&gt;0,'[1]Hoja de pedidos'!F1819,"")</f>
        <v>LAMINACION IMPRESA PAPAS JACKS SAL 30g</v>
      </c>
      <c r="E1821" s="144" t="str">
        <f>IF('[1]Hoja de pedidos'!$D1819&gt;0,'[1]Hoja de pedidos'!G1819,"")</f>
        <v>CX</v>
      </c>
      <c r="F1821" s="144" t="str">
        <f>IF('[1]Hoja de pedidos'!$D1819&gt;0,'[1]Hoja de pedidos'!H1819,"")</f>
        <v>LAMINACION</v>
      </c>
    </row>
    <row r="1822" spans="1:6" x14ac:dyDescent="0.25">
      <c r="A1822" s="144" t="str">
        <f>IF('[1]Hoja de pedidos'!$D1820&gt;0,'[1]Hoja de pedidos'!C1820,"")</f>
        <v>01-3093</v>
      </c>
      <c r="B1822" s="144" t="str">
        <f>IF('[1]Hoja de pedidos'!$D1820&gt;0,'[1]Hoja de pedidos'!D1820,"")</f>
        <v>TMAWAA060A010</v>
      </c>
      <c r="C1822" s="144" t="str">
        <f>IF('[1]Hoja de pedidos'!$D1820&gt;0,'[1]Hoja de pedidos'!E1820,"")</f>
        <v>ALUM-WARE PRODUCTOS DE ALUMINIO C.A.</v>
      </c>
      <c r="D1822" s="144" t="str">
        <f>IF('[1]Hoja de pedidos'!$D1820&gt;0,'[1]Hoja de pedidos'!F1820,"")</f>
        <v>POLYPOUCH IMPRESO ANTIGRASO ALUM-WARE</v>
      </c>
      <c r="E1822" s="144" t="str">
        <f>IF('[1]Hoja de pedidos'!$D1820&gt;0,'[1]Hoja de pedidos'!G1820,"")</f>
        <v>MCL</v>
      </c>
      <c r="F1822" s="144" t="str">
        <f>IF('[1]Hoja de pedidos'!$D1820&gt;0,'[1]Hoja de pedidos'!H1820,"")</f>
        <v>LAMINACION</v>
      </c>
    </row>
    <row r="1823" spans="1:6" x14ac:dyDescent="0.25">
      <c r="A1823" s="144" t="str">
        <f>IF('[1]Hoja de pedidos'!$D1821&gt;0,'[1]Hoja de pedidos'!C1821,"")</f>
        <v>32-006368</v>
      </c>
      <c r="B1823" s="144" t="str">
        <f>IF('[1]Hoja de pedidos'!$D1821&gt;0,'[1]Hoja de pedidos'!D1821,"")</f>
        <v>TMAJGS084A001</v>
      </c>
      <c r="C1823" s="144" t="str">
        <f>IF('[1]Hoja de pedidos'!$D1821&gt;0,'[1]Hoja de pedidos'!E1821,"")</f>
        <v>ALIMENTOS DEL JARDIN C.A.</v>
      </c>
      <c r="D1823" s="144" t="str">
        <f>IF('[1]Hoja de pedidos'!$D1821&gt;0,'[1]Hoja de pedidos'!F1821,"")</f>
        <v>LAMINACION IMPRESA FRUXI GELATINA FRESA 40g</v>
      </c>
      <c r="E1823" s="144" t="str">
        <f>IF('[1]Hoja de pedidos'!$D1821&gt;0,'[1]Hoja de pedidos'!G1821,"")</f>
        <v>MCL</v>
      </c>
      <c r="F1823" s="144" t="str">
        <f>IF('[1]Hoja de pedidos'!$D1821&gt;0,'[1]Hoja de pedidos'!H1821,"")</f>
        <v>LAMINACION</v>
      </c>
    </row>
    <row r="1824" spans="1:6" x14ac:dyDescent="0.25">
      <c r="A1824" s="144" t="str">
        <f>IF('[1]Hoja de pedidos'!$D1822&gt;0,'[1]Hoja de pedidos'!C1822,"")</f>
        <v>32-006369</v>
      </c>
      <c r="B1824" s="144" t="str">
        <f>IF('[1]Hoja de pedidos'!$D1822&gt;0,'[1]Hoja de pedidos'!D1822,"")</f>
        <v>TMAJGU084A001</v>
      </c>
      <c r="C1824" s="144" t="str">
        <f>IF('[1]Hoja de pedidos'!$D1822&gt;0,'[1]Hoja de pedidos'!E1822,"")</f>
        <v>ALIMENTOS DEL JARDIN C.A.</v>
      </c>
      <c r="D1824" s="144" t="str">
        <f>IF('[1]Hoja de pedidos'!$D1822&gt;0,'[1]Hoja de pedidos'!F1822,"")</f>
        <v>LAMINACION IMPRESA FRUXI GELATINA UVA 40g</v>
      </c>
      <c r="E1824" s="144" t="str">
        <f>IF('[1]Hoja de pedidos'!$D1822&gt;0,'[1]Hoja de pedidos'!G1822,"")</f>
        <v>MCL</v>
      </c>
      <c r="F1824" s="144" t="str">
        <f>IF('[1]Hoja de pedidos'!$D1822&gt;0,'[1]Hoja de pedidos'!H1822,"")</f>
        <v>LAMINACION</v>
      </c>
    </row>
    <row r="1825" spans="1:6" x14ac:dyDescent="0.25">
      <c r="A1825" s="144" t="str">
        <f>IF('[1]Hoja de pedidos'!$D1823&gt;0,'[1]Hoja de pedidos'!C1823,"")</f>
        <v>32-006370</v>
      </c>
      <c r="B1825" s="144" t="str">
        <f>IF('[1]Hoja de pedidos'!$D1823&gt;0,'[1]Hoja de pedidos'!D1823,"")</f>
        <v>TMAJGP084A001</v>
      </c>
      <c r="C1825" s="144" t="str">
        <f>IF('[1]Hoja de pedidos'!$D1823&gt;0,'[1]Hoja de pedidos'!E1823,"")</f>
        <v>ALIMENTOS DEL JARDIN C.A.</v>
      </c>
      <c r="D1825" s="144" t="str">
        <f>IF('[1]Hoja de pedidos'!$D1823&gt;0,'[1]Hoja de pedidos'!F1823,"")</f>
        <v>LAMINACION IMPRESA FRUXI GELATINA PIÑA 40g</v>
      </c>
      <c r="E1825" s="144" t="str">
        <f>IF('[1]Hoja de pedidos'!$D1823&gt;0,'[1]Hoja de pedidos'!G1823,"")</f>
        <v>MCL</v>
      </c>
      <c r="F1825" s="144" t="str">
        <f>IF('[1]Hoja de pedidos'!$D1823&gt;0,'[1]Hoja de pedidos'!H1823,"")</f>
        <v>LAMINACION</v>
      </c>
    </row>
    <row r="1826" spans="1:6" x14ac:dyDescent="0.25">
      <c r="A1826" s="144" t="str">
        <f>IF('[1]Hoja de pedidos'!$D1824&gt;0,'[1]Hoja de pedidos'!C1824,"")</f>
        <v>32-006371</v>
      </c>
      <c r="B1826" s="144" t="str">
        <f>IF('[1]Hoja de pedidos'!$D1824&gt;0,'[1]Hoja de pedidos'!D1824,"")</f>
        <v>TMAJGF084A001</v>
      </c>
      <c r="C1826" s="144" t="str">
        <f>IF('[1]Hoja de pedidos'!$D1824&gt;0,'[1]Hoja de pedidos'!E1824,"")</f>
        <v>ALIMENTOS DEL JARDIN C.A.</v>
      </c>
      <c r="D1826" s="144" t="str">
        <f>IF('[1]Hoja de pedidos'!$D1824&gt;0,'[1]Hoja de pedidos'!F1824,"")</f>
        <v>LAMINACION IMPRESA FRUXI GELATINA FRAMBUESA 40g</v>
      </c>
      <c r="E1826" s="144" t="str">
        <f>IF('[1]Hoja de pedidos'!$D1824&gt;0,'[1]Hoja de pedidos'!G1824,"")</f>
        <v>MCL</v>
      </c>
      <c r="F1826" s="144" t="str">
        <f>IF('[1]Hoja de pedidos'!$D1824&gt;0,'[1]Hoja de pedidos'!H1824,"")</f>
        <v>LAMINACION</v>
      </c>
    </row>
    <row r="1827" spans="1:6" x14ac:dyDescent="0.25">
      <c r="A1827" s="144" t="str">
        <f>IF('[1]Hoja de pedidos'!$D1825&gt;0,'[1]Hoja de pedidos'!C1825,"")</f>
        <v>01-3317</v>
      </c>
      <c r="B1827" s="144" t="str">
        <f>IF('[1]Hoja de pedidos'!$D1825&gt;0,'[1]Hoja de pedidos'!D1825,"")</f>
        <v>TXIOAV025A001</v>
      </c>
      <c r="C1827" s="144" t="str">
        <f>IF('[1]Hoja de pedidos'!$D1825&gt;0,'[1]Hoja de pedidos'!E1825,"")</f>
        <v>INVERSIONES OASIS, C.A.</v>
      </c>
      <c r="D1827" s="144" t="str">
        <f>IF('[1]Hoja de pedidos'!$D1825&gt;0,'[1]Hoja de pedidos'!F1825,"")</f>
        <v>ETIQUETA IMPRESA AGUAVIDA 600ml</v>
      </c>
      <c r="E1827" s="144" t="str">
        <f>IF('[1]Hoja de pedidos'!$D1825&gt;0,'[1]Hoja de pedidos'!G1825,"")</f>
        <v>CX</v>
      </c>
      <c r="F1827" s="144" t="str">
        <f>IF('[1]Hoja de pedidos'!$D1825&gt;0,'[1]Hoja de pedidos'!H1825,"")</f>
        <v>CORTE</v>
      </c>
    </row>
    <row r="1828" spans="1:6" x14ac:dyDescent="0.25">
      <c r="A1828" s="144" t="str">
        <f>IF('[1]Hoja de pedidos'!$D1826&gt;0,'[1]Hoja de pedidos'!C1826,"")</f>
        <v>01-3315</v>
      </c>
      <c r="B1828" s="144" t="str">
        <f>IF('[1]Hoja de pedidos'!$D1826&gt;0,'[1]Hoja de pedidos'!D1826,"")</f>
        <v>TXPCPF023B001</v>
      </c>
      <c r="C1828" s="144" t="str">
        <f>IF('[1]Hoja de pedidos'!$D1826&gt;0,'[1]Hoja de pedidos'!E1826,"")</f>
        <v xml:space="preserve">PEPSI-COLA VENEZUELA, C.A. </v>
      </c>
      <c r="D1828" s="144" t="str">
        <f>IF('[1]Hoja de pedidos'!$D1826&gt;0,'[1]Hoja de pedidos'!F1826,"")</f>
        <v>ETIQUETA IMPRESA PEPSI  FREE 1,5 L</v>
      </c>
      <c r="E1828" s="144" t="str">
        <f>IF('[1]Hoja de pedidos'!$D1826&gt;0,'[1]Hoja de pedidos'!G1826,"")</f>
        <v>CX</v>
      </c>
      <c r="F1828" s="144" t="str">
        <f>IF('[1]Hoja de pedidos'!$D1826&gt;0,'[1]Hoja de pedidos'!H1826,"")</f>
        <v>CORTE</v>
      </c>
    </row>
    <row r="1829" spans="1:6" x14ac:dyDescent="0.25">
      <c r="A1829" s="144" t="str">
        <f>IF('[1]Hoja de pedidos'!$D1827&gt;0,'[1]Hoja de pedidos'!C1827,"")</f>
        <v>01-3322</v>
      </c>
      <c r="B1829" s="144" t="str">
        <f>IF('[1]Hoja de pedidos'!$D1827&gt;0,'[1]Hoja de pedidos'!D1827,"")</f>
        <v>TMSIGP207A001</v>
      </c>
      <c r="C1829" s="144" t="str">
        <f>IF('[1]Hoja de pedidos'!$D1827&gt;0,'[1]Hoja de pedidos'!E1827,"")</f>
        <v>EL SAMARIO INVERSIONES</v>
      </c>
      <c r="D1829" s="144" t="str">
        <f>IF('[1]Hoja de pedidos'!$D1827&gt;0,'[1]Hoja de pedidos'!F1827,"")</f>
        <v>LINER MTP IMPRESO GARANTIA DE PUREZA</v>
      </c>
      <c r="E1829" s="144" t="str">
        <f>IF('[1]Hoja de pedidos'!$D1827&gt;0,'[1]Hoja de pedidos'!G1827,"")</f>
        <v>MCL</v>
      </c>
      <c r="F1829" s="144" t="str">
        <f>IF('[1]Hoja de pedidos'!$D1827&gt;0,'[1]Hoja de pedidos'!H1827,"")</f>
        <v>CORTE</v>
      </c>
    </row>
    <row r="1830" spans="1:6" x14ac:dyDescent="0.25">
      <c r="A1830" s="144" t="str">
        <f>IF('[1]Hoja de pedidos'!$D1828&gt;0,'[1]Hoja de pedidos'!C1828,"")</f>
        <v>32-006351</v>
      </c>
      <c r="B1830" s="144" t="str">
        <f>IF('[1]Hoja de pedidos'!$D1828&gt;0,'[1]Hoja de pedidos'!D1828,"")</f>
        <v>TXABSS065C002</v>
      </c>
      <c r="C1830" s="144" t="str">
        <f>IF('[1]Hoja de pedidos'!$D1828&gt;0,'[1]Hoja de pedidos'!E1828,"")</f>
        <v>ALIMENTOS BOTALON, C.A.</v>
      </c>
      <c r="D1830" s="144" t="str">
        <f>IF('[1]Hoja de pedidos'!$D1828&gt;0,'[1]Hoja de pedidos'!F1828,"")</f>
        <v>LAMINACION IMPRESA CAFÉ MOLIDO GOURMET SAN SALVADOR 200g</v>
      </c>
      <c r="E1830" s="144" t="str">
        <f>IF('[1]Hoja de pedidos'!$D1828&gt;0,'[1]Hoja de pedidos'!G1828,"")</f>
        <v>CX</v>
      </c>
      <c r="F1830" s="144" t="str">
        <f>IF('[1]Hoja de pedidos'!$D1828&gt;0,'[1]Hoja de pedidos'!H1828,"")</f>
        <v>LAMINACION</v>
      </c>
    </row>
    <row r="1831" spans="1:6" x14ac:dyDescent="0.25">
      <c r="A1831" s="144" t="str">
        <f>IF('[1]Hoja de pedidos'!$D1829&gt;0,'[1]Hoja de pedidos'!C1829,"")</f>
        <v>32-006352</v>
      </c>
      <c r="B1831" s="144" t="str">
        <f>IF('[1]Hoja de pedidos'!$D1829&gt;0,'[1]Hoja de pedidos'!D1829,"")</f>
        <v>TXABSS065B002</v>
      </c>
      <c r="C1831" s="144" t="str">
        <f>IF('[1]Hoja de pedidos'!$D1829&gt;0,'[1]Hoja de pedidos'!E1829,"")</f>
        <v>ALIMENTOS BOTALON, C.A.</v>
      </c>
      <c r="D1831" s="144" t="str">
        <f>IF('[1]Hoja de pedidos'!$D1829&gt;0,'[1]Hoja de pedidos'!F1829,"")</f>
        <v>LAMINACION IMPRESA CAFÉ MOLIDO GOURMET SAN SALVADOR 500 g</v>
      </c>
      <c r="E1831" s="144" t="str">
        <f>IF('[1]Hoja de pedidos'!$D1829&gt;0,'[1]Hoja de pedidos'!G1829,"")</f>
        <v>CX</v>
      </c>
      <c r="F1831" s="144" t="str">
        <f>IF('[1]Hoja de pedidos'!$D1829&gt;0,'[1]Hoja de pedidos'!H1829,"")</f>
        <v>LAMINACION</v>
      </c>
    </row>
    <row r="1832" spans="1:6" x14ac:dyDescent="0.25">
      <c r="A1832" s="144" t="str">
        <f>IF('[1]Hoja de pedidos'!$D1830&gt;0,'[1]Hoja de pedidos'!C1830,"")</f>
        <v>01-3324</v>
      </c>
      <c r="B1832" s="144" t="str">
        <f>IF('[1]Hoja de pedidos'!$D1830&gt;0,'[1]Hoja de pedidos'!D1830,"")</f>
        <v>TXPARF040A002</v>
      </c>
      <c r="C1832" s="144" t="str">
        <f>IF('[1]Hoja de pedidos'!$D1830&gt;0,'[1]Hoja de pedidos'!E1830,"")</f>
        <v>PEPSICO ALIMENTOS, S.C.A.</v>
      </c>
      <c r="D1832" s="144" t="str">
        <f>IF('[1]Hoja de pedidos'!$D1830&gt;0,'[1]Hoja de pedidos'!F1830,"")</f>
        <v>LAMINACION IMPRESA RUFFLES QUESO 36g</v>
      </c>
      <c r="E1832" s="144" t="str">
        <f>IF('[1]Hoja de pedidos'!$D1830&gt;0,'[1]Hoja de pedidos'!G1830,"")</f>
        <v>CX</v>
      </c>
      <c r="F1832" s="144" t="str">
        <f>IF('[1]Hoja de pedidos'!$D1830&gt;0,'[1]Hoja de pedidos'!H1830,"")</f>
        <v>LAMINACION</v>
      </c>
    </row>
    <row r="1833" spans="1:6" x14ac:dyDescent="0.25">
      <c r="A1833" s="144" t="str">
        <f>IF('[1]Hoja de pedidos'!$D1831&gt;0,'[1]Hoja de pedidos'!C1831,"")</f>
        <v>01-3325</v>
      </c>
      <c r="B1833" s="144" t="str">
        <f>IF('[1]Hoja de pedidos'!$D1831&gt;0,'[1]Hoja de pedidos'!D1831,"")</f>
        <v>TXPARF040B002</v>
      </c>
      <c r="C1833" s="144" t="str">
        <f>IF('[1]Hoja de pedidos'!$D1831&gt;0,'[1]Hoja de pedidos'!E1831,"")</f>
        <v>PEPSICO ALIMENTOS, S.C.A.</v>
      </c>
      <c r="D1833" s="144" t="str">
        <f>IF('[1]Hoja de pedidos'!$D1831&gt;0,'[1]Hoja de pedidos'!F1831,"")</f>
        <v>LAMINACION IMPRESA RUFFLES QUESO 125g</v>
      </c>
      <c r="E1833" s="144" t="str">
        <f>IF('[1]Hoja de pedidos'!$D1831&gt;0,'[1]Hoja de pedidos'!G1831,"")</f>
        <v>CX</v>
      </c>
      <c r="F1833" s="144" t="str">
        <f>IF('[1]Hoja de pedidos'!$D1831&gt;0,'[1]Hoja de pedidos'!H1831,"")</f>
        <v>LAMINACION</v>
      </c>
    </row>
    <row r="1834" spans="1:6" x14ac:dyDescent="0.25">
      <c r="A1834" s="144" t="str">
        <f>IF('[1]Hoja de pedidos'!$D1832&gt;0,'[1]Hoja de pedidos'!C1832,"")</f>
        <v>01-3332</v>
      </c>
      <c r="B1834" s="144" t="str">
        <f>IF('[1]Hoja de pedidos'!$D1832&gt;0,'[1]Hoja de pedidos'!D1832,"")</f>
        <v>TXPAPS040A002</v>
      </c>
      <c r="C1834" s="144" t="str">
        <f>IF('[1]Hoja de pedidos'!$D1832&gt;0,'[1]Hoja de pedidos'!E1832,"")</f>
        <v>PEPSICO ALIMENTOS, S.C.A.</v>
      </c>
      <c r="D1834" s="144" t="str">
        <f>IF('[1]Hoja de pedidos'!$D1832&gt;0,'[1]Hoja de pedidos'!F1832,"")</f>
        <v>LAMINACION IMPRESA PEPITO ORIGINAL  (SIN VITAMINA) 25g</v>
      </c>
      <c r="E1834" s="144" t="str">
        <f>IF('[1]Hoja de pedidos'!$D1832&gt;0,'[1]Hoja de pedidos'!G1832,"")</f>
        <v>CX</v>
      </c>
      <c r="F1834" s="144" t="str">
        <f>IF('[1]Hoja de pedidos'!$D1832&gt;0,'[1]Hoja de pedidos'!H1832,"")</f>
        <v>LAMINACION</v>
      </c>
    </row>
    <row r="1835" spans="1:6" x14ac:dyDescent="0.25">
      <c r="A1835" s="144" t="str">
        <f>IF('[1]Hoja de pedidos'!$D1833&gt;0,'[1]Hoja de pedidos'!C1833,"")</f>
        <v>01-3326</v>
      </c>
      <c r="B1835" s="144" t="str">
        <f>IF('[1]Hoja de pedidos'!$D1833&gt;0,'[1]Hoja de pedidos'!D1833,"")</f>
        <v xml:space="preserve">TXPARQ045A002 </v>
      </c>
      <c r="C1835" s="144" t="str">
        <f>IF('[1]Hoja de pedidos'!$D1833&gt;0,'[1]Hoja de pedidos'!E1833,"")</f>
        <v>PEPSICO ALIMENTOS, S.C.A.</v>
      </c>
      <c r="D1835" s="144" t="str">
        <f>IF('[1]Hoja de pedidos'!$D1833&gt;0,'[1]Hoja de pedidos'!F1833,"")</f>
        <v>LAMINACION IMPRESA RUFFLES QUESO 300g</v>
      </c>
      <c r="E1835" s="144" t="str">
        <f>IF('[1]Hoja de pedidos'!$D1833&gt;0,'[1]Hoja de pedidos'!G1833,"")</f>
        <v>CX</v>
      </c>
      <c r="F1835" s="144" t="str">
        <f>IF('[1]Hoja de pedidos'!$D1833&gt;0,'[1]Hoja de pedidos'!H1833,"")</f>
        <v>LAMINACION</v>
      </c>
    </row>
    <row r="1836" spans="1:6" x14ac:dyDescent="0.25">
      <c r="A1836" s="144" t="str">
        <f>IF('[1]Hoja de pedidos'!$D1834&gt;0,'[1]Hoja de pedidos'!C1834,"")</f>
        <v>01-3330</v>
      </c>
      <c r="B1836" s="144" t="str">
        <f>IF('[1]Hoja de pedidos'!$D1834&gt;0,'[1]Hoja de pedidos'!D1834,"")</f>
        <v>TXPARO045A001</v>
      </c>
      <c r="C1836" s="144" t="str">
        <f>IF('[1]Hoja de pedidos'!$D1834&gt;0,'[1]Hoja de pedidos'!E1834,"")</f>
        <v>PEPSICO ALIMENTOS, S.C.A.</v>
      </c>
      <c r="D1836" s="144" t="str">
        <f>IF('[1]Hoja de pedidos'!$D1834&gt;0,'[1]Hoja de pedidos'!F1834,"")</f>
        <v>LAMINACION IMPRESA RUFFLES ORIGINAL 300g</v>
      </c>
      <c r="E1836" s="144" t="str">
        <f>IF('[1]Hoja de pedidos'!$D1834&gt;0,'[1]Hoja de pedidos'!G1834,"")</f>
        <v>CX</v>
      </c>
      <c r="F1836" s="144" t="str">
        <f>IF('[1]Hoja de pedidos'!$D1834&gt;0,'[1]Hoja de pedidos'!H1834,"")</f>
        <v>LAMINACION</v>
      </c>
    </row>
    <row r="1837" spans="1:6" x14ac:dyDescent="0.25">
      <c r="A1837" s="144" t="str">
        <f>IF('[1]Hoja de pedidos'!$D1835&gt;0,'[1]Hoja de pedidos'!C1835,"")</f>
        <v>01-3329</v>
      </c>
      <c r="B1837" s="144" t="str">
        <f>IF('[1]Hoja de pedidos'!$D1835&gt;0,'[1]Hoja de pedidos'!D1835,"")</f>
        <v>TXPARO040A001</v>
      </c>
      <c r="C1837" s="144" t="str">
        <f>IF('[1]Hoja de pedidos'!$D1835&gt;0,'[1]Hoja de pedidos'!E1835,"")</f>
        <v>PEPSICO ALIMENTOS, S.C.A.</v>
      </c>
      <c r="D1837" s="144" t="str">
        <f>IF('[1]Hoja de pedidos'!$D1835&gt;0,'[1]Hoja de pedidos'!F1835,"")</f>
        <v>LAMINACION IMPRESA RUFFLES ORIGINAL 125g</v>
      </c>
      <c r="E1837" s="144" t="str">
        <f>IF('[1]Hoja de pedidos'!$D1835&gt;0,'[1]Hoja de pedidos'!G1835,"")</f>
        <v>CX</v>
      </c>
      <c r="F1837" s="144" t="str">
        <f>IF('[1]Hoja de pedidos'!$D1835&gt;0,'[1]Hoja de pedidos'!H1835,"")</f>
        <v>LAMINACION</v>
      </c>
    </row>
    <row r="1838" spans="1:6" x14ac:dyDescent="0.25">
      <c r="A1838" s="144" t="str">
        <f>IF('[1]Hoja de pedidos'!$D1836&gt;0,'[1]Hoja de pedidos'!C1836,"")</f>
        <v>01-3328</v>
      </c>
      <c r="B1838" s="144" t="str">
        <f>IF('[1]Hoja de pedidos'!$D1836&gt;0,'[1]Hoja de pedidos'!D1836,"")</f>
        <v>TXPACT040A003</v>
      </c>
      <c r="C1838" s="144" t="str">
        <f>IF('[1]Hoja de pedidos'!$D1836&gt;0,'[1]Hoja de pedidos'!E1836,"")</f>
        <v>PEPSICO ALIMENTOS, S.C.A.</v>
      </c>
      <c r="D1838" s="144" t="str">
        <f>IF('[1]Hoja de pedidos'!$D1836&gt;0,'[1]Hoja de pedidos'!F1836,"")</f>
        <v>LAMINACION IMPRESA CHEESE TRIS 150g</v>
      </c>
      <c r="E1838" s="144" t="str">
        <f>IF('[1]Hoja de pedidos'!$D1836&gt;0,'[1]Hoja de pedidos'!G1836,"")</f>
        <v>CX</v>
      </c>
      <c r="F1838" s="144" t="str">
        <f>IF('[1]Hoja de pedidos'!$D1836&gt;0,'[1]Hoja de pedidos'!H1836,"")</f>
        <v>LAMINACION</v>
      </c>
    </row>
    <row r="1839" spans="1:6" x14ac:dyDescent="0.25">
      <c r="A1839" s="144" t="str">
        <f>IF('[1]Hoja de pedidos'!$D1837&gt;0,'[1]Hoja de pedidos'!C1837,"")</f>
        <v>32-006389</v>
      </c>
      <c r="B1839" s="144" t="str">
        <f>IF('[1]Hoja de pedidos'!$D1837&gt;0,'[1]Hoja de pedidos'!D1837,"")</f>
        <v>TMMCGP207A004</v>
      </c>
      <c r="C1839" s="144" t="str">
        <f>IF('[1]Hoja de pedidos'!$D1837&gt;0,'[1]Hoja de pedidos'!E1837,"")</f>
        <v>MONDELEZ VZ,C.A</v>
      </c>
      <c r="D1839" s="144" t="str">
        <f>IF('[1]Hoja de pedidos'!$D1837&gt;0,'[1]Hoja de pedidos'!F1837,"")</f>
        <v>LINER MTP IMPRESO GARANTIA DE PUREZA</v>
      </c>
      <c r="E1839" s="144" t="str">
        <f>IF('[1]Hoja de pedidos'!$D1837&gt;0,'[1]Hoja de pedidos'!G1837,"")</f>
        <v>MCL</v>
      </c>
      <c r="F1839" s="144" t="str">
        <f>IF('[1]Hoja de pedidos'!$D1837&gt;0,'[1]Hoja de pedidos'!H1837,"")</f>
        <v>CORTE</v>
      </c>
    </row>
    <row r="1840" spans="1:6" x14ac:dyDescent="0.25">
      <c r="A1840" s="144" t="str">
        <f>IF('[1]Hoja de pedidos'!$D1838&gt;0,'[1]Hoja de pedidos'!C1838,"")</f>
        <v>01-3333</v>
      </c>
      <c r="B1840" s="144" t="str">
        <f>IF('[1]Hoja de pedidos'!$D1838&gt;0,'[1]Hoja de pedidos'!D1838,"")</f>
        <v>TXPACB040C002</v>
      </c>
      <c r="C1840" s="144" t="str">
        <f>IF('[1]Hoja de pedidos'!$D1838&gt;0,'[1]Hoja de pedidos'!E1838,"")</f>
        <v>PEPSICO ALIMENTOS, S.C.A.</v>
      </c>
      <c r="D1840" s="144" t="str">
        <f>IF('[1]Hoja de pedidos'!$D1838&gt;0,'[1]Hoja de pedidos'!F1838,"")</f>
        <v>LAMINACION IMPRESA CHEETOS BOLIQUESO 80g</v>
      </c>
      <c r="E1840" s="144" t="str">
        <f>IF('[1]Hoja de pedidos'!$D1838&gt;0,'[1]Hoja de pedidos'!G1838,"")</f>
        <v>CX</v>
      </c>
      <c r="F1840" s="144" t="str">
        <f>IF('[1]Hoja de pedidos'!$D1838&gt;0,'[1]Hoja de pedidos'!H1838,"")</f>
        <v>LAMINACION</v>
      </c>
    </row>
    <row r="1841" spans="1:6" x14ac:dyDescent="0.25">
      <c r="A1841" s="144" t="str">
        <f>IF('[1]Hoja de pedidos'!$D1839&gt;0,'[1]Hoja de pedidos'!C1839,"")</f>
        <v>01-3327</v>
      </c>
      <c r="B1841" s="144" t="str">
        <f>IF('[1]Hoja de pedidos'!$D1839&gt;0,'[1]Hoja de pedidos'!D1839,"")</f>
        <v>TXPACT040B003</v>
      </c>
      <c r="C1841" s="144" t="str">
        <f>IF('[1]Hoja de pedidos'!$D1839&gt;0,'[1]Hoja de pedidos'!E1839,"")</f>
        <v>PEPSICO ALIMENTOS, S.C.A.</v>
      </c>
      <c r="D1841" s="144" t="str">
        <f>IF('[1]Hoja de pedidos'!$D1839&gt;0,'[1]Hoja de pedidos'!F1839,"")</f>
        <v>LAMINACION IMPRESA CHEESE TRIS 54g</v>
      </c>
      <c r="E1841" s="144" t="str">
        <f>IF('[1]Hoja de pedidos'!$D1839&gt;0,'[1]Hoja de pedidos'!G1839,"")</f>
        <v>CX</v>
      </c>
      <c r="F1841" s="144" t="str">
        <f>IF('[1]Hoja de pedidos'!$D1839&gt;0,'[1]Hoja de pedidos'!H1839,"")</f>
        <v>LAMINACION</v>
      </c>
    </row>
    <row r="1842" spans="1:6" x14ac:dyDescent="0.25">
      <c r="A1842" s="144" t="str">
        <f>IF('[1]Hoja de pedidos'!$D1840&gt;0,'[1]Hoja de pedidos'!C1840,"")</f>
        <v>01-3323</v>
      </c>
      <c r="B1842" s="144" t="str">
        <f>IF('[1]Hoja de pedidos'!$D1840&gt;0,'[1]Hoja de pedidos'!D1840,"")</f>
        <v>TXPADQ045B002</v>
      </c>
      <c r="C1842" s="144" t="str">
        <f>IF('[1]Hoja de pedidos'!$D1840&gt;0,'[1]Hoja de pedidos'!E1840,"")</f>
        <v>PEPSICO ALIMENTOS, S.C.A.</v>
      </c>
      <c r="D1842" s="144" t="str">
        <f>IF('[1]Hoja de pedidos'!$D1840&gt;0,'[1]Hoja de pedidos'!F1840,"")</f>
        <v xml:space="preserve">LAMINACIÓN IMPRESA DORITOS MEGA QUESO XXL 420 g  </v>
      </c>
      <c r="E1842" s="144" t="str">
        <f>IF('[1]Hoja de pedidos'!$D1840&gt;0,'[1]Hoja de pedidos'!G1840,"")</f>
        <v>CX</v>
      </c>
      <c r="F1842" s="144" t="str">
        <f>IF('[1]Hoja de pedidos'!$D1840&gt;0,'[1]Hoja de pedidos'!H1840,"")</f>
        <v>LAMINACION</v>
      </c>
    </row>
    <row r="1843" spans="1:6" x14ac:dyDescent="0.25">
      <c r="A1843" s="144" t="str">
        <f>IF('[1]Hoja de pedidos'!$D1841&gt;0,'[1]Hoja de pedidos'!C1841,"")</f>
        <v>21-0336</v>
      </c>
      <c r="B1843" s="144" t="str">
        <f>IF('[1]Hoja de pedidos'!$D1841&gt;0,'[1]Hoja de pedidos'!D1841,"")</f>
        <v>TMPNKK097A001</v>
      </c>
      <c r="C1843" s="144" t="str">
        <f>IF('[1]Hoja de pedidos'!$D1841&gt;0,'[1]Hoja de pedidos'!E1841,"")</f>
        <v>PROCESADORA NATURALYST, S.A.</v>
      </c>
      <c r="D1843" s="144" t="str">
        <f>IF('[1]Hoja de pedidos'!$D1841&gt;0,'[1]Hoja de pedidos'!F1841,"")</f>
        <v>LAMINACION IMPRESA KETCHUP KIERO 10g</v>
      </c>
      <c r="E1843" s="144" t="str">
        <f>IF('[1]Hoja de pedidos'!$D1841&gt;0,'[1]Hoja de pedidos'!G1841,"")</f>
        <v>MCL</v>
      </c>
      <c r="F1843" s="144" t="str">
        <f>IF('[1]Hoja de pedidos'!$D1841&gt;0,'[1]Hoja de pedidos'!H1841,"")</f>
        <v>LAMINACION</v>
      </c>
    </row>
    <row r="1844" spans="1:6" x14ac:dyDescent="0.25">
      <c r="A1844" s="144" t="str">
        <f>IF('[1]Hoja de pedidos'!$D1842&gt;0,'[1]Hoja de pedidos'!C1842,"")</f>
        <v>01-3347</v>
      </c>
      <c r="B1844" s="144" t="str">
        <f>IF('[1]Hoja de pedidos'!$D1842&gt;0,'[1]Hoja de pedidos'!D1842,"")</f>
        <v>TXAVEM028B001</v>
      </c>
      <c r="C1844" s="144" t="str">
        <f>IF('[1]Hoja de pedidos'!$D1842&gt;0,'[1]Hoja de pedidos'!E1842,"")</f>
        <v>AMCOR RIGID PACKAGING DE VENEZUELA, S.A.</v>
      </c>
      <c r="D1844" s="144" t="str">
        <f>IF('[1]Hoja de pedidos'!$D1842&gt;0,'[1]Hoja de pedidos'!F1842,"")</f>
        <v>ETIQUETA  IMPRESA MINALBA 5 L</v>
      </c>
      <c r="E1844" s="144" t="str">
        <f>IF('[1]Hoja de pedidos'!$D1842&gt;0,'[1]Hoja de pedidos'!G1842,"")</f>
        <v>CX</v>
      </c>
      <c r="F1844" s="144" t="str">
        <f>IF('[1]Hoja de pedidos'!$D1842&gt;0,'[1]Hoja de pedidos'!H1842,"")</f>
        <v>CORTE</v>
      </c>
    </row>
    <row r="1845" spans="1:6" x14ac:dyDescent="0.25">
      <c r="A1845" s="144" t="str">
        <f>IF('[1]Hoja de pedidos'!$D1843&gt;0,'[1]Hoja de pedidos'!C1843,"")</f>
        <v>01-3345</v>
      </c>
      <c r="B1845" s="144" t="str">
        <f>IF('[1]Hoja de pedidos'!$D1843&gt;0,'[1]Hoja de pedidos'!D1843,"")</f>
        <v>TXAVEM028C001</v>
      </c>
      <c r="C1845" s="144" t="str">
        <f>IF('[1]Hoja de pedidos'!$D1843&gt;0,'[1]Hoja de pedidos'!E1843,"")</f>
        <v>AMCOR RIGID PACKAGING DE VENEZUELA, S.A.</v>
      </c>
      <c r="D1845" s="144" t="str">
        <f>IF('[1]Hoja de pedidos'!$D1843&gt;0,'[1]Hoja de pedidos'!F1843,"")</f>
        <v>ETIQUETA IMPRESA MINALBA 600 cc</v>
      </c>
      <c r="E1845" s="144" t="str">
        <f>IF('[1]Hoja de pedidos'!$D1843&gt;0,'[1]Hoja de pedidos'!G1843,"")</f>
        <v>CX</v>
      </c>
      <c r="F1845" s="144" t="str">
        <f>IF('[1]Hoja de pedidos'!$D1843&gt;0,'[1]Hoja de pedidos'!H1843,"")</f>
        <v>CORTE</v>
      </c>
    </row>
    <row r="1846" spans="1:6" x14ac:dyDescent="0.25">
      <c r="A1846" s="144" t="str">
        <f>IF('[1]Hoja de pedidos'!$D1844&gt;0,'[1]Hoja de pedidos'!C1844,"")</f>
        <v>01-3342</v>
      </c>
      <c r="B1846" s="144" t="str">
        <f>IF('[1]Hoja de pedidos'!$D1844&gt;0,'[1]Hoja de pedidos'!D1844,"")</f>
        <v>TXIOAV040A001</v>
      </c>
      <c r="C1846" s="144" t="str">
        <f>IF('[1]Hoja de pedidos'!$D1844&gt;0,'[1]Hoja de pedidos'!E1844,"")</f>
        <v>INVERSIONES OASIS, C.A.</v>
      </c>
      <c r="D1846" s="144" t="str">
        <f>IF('[1]Hoja de pedidos'!$D1844&gt;0,'[1]Hoja de pedidos'!F1844,"")</f>
        <v>LAMINACION IMPRESA ETIQUETA AGUAVIDA 600ml</v>
      </c>
      <c r="E1846" s="144" t="str">
        <f>IF('[1]Hoja de pedidos'!$D1844&gt;0,'[1]Hoja de pedidos'!G1844,"")</f>
        <v>CX</v>
      </c>
      <c r="F1846" s="144" t="str">
        <f>IF('[1]Hoja de pedidos'!$D1844&gt;0,'[1]Hoja de pedidos'!H1844,"")</f>
        <v>LAMINACION</v>
      </c>
    </row>
    <row r="1847" spans="1:6" x14ac:dyDescent="0.25">
      <c r="A1847" s="144" t="str">
        <f>IF('[1]Hoja de pedidos'!$D1845&gt;0,'[1]Hoja de pedidos'!C1845,"")</f>
        <v>01-3344</v>
      </c>
      <c r="B1847" s="144" t="str">
        <f>IF('[1]Hoja de pedidos'!$D1845&gt;0,'[1]Hoja de pedidos'!D1845,"")</f>
        <v>TXAVEM028D001</v>
      </c>
      <c r="C1847" s="144" t="str">
        <f>IF('[1]Hoja de pedidos'!$D1845&gt;0,'[1]Hoja de pedidos'!E1845,"")</f>
        <v>AMCOR RIGID PACKAGING DE VENEZUELA, S.A.</v>
      </c>
      <c r="D1847" s="144" t="str">
        <f>IF('[1]Hoja de pedidos'!$D1845&gt;0,'[1]Hoja de pedidos'!F1845,"")</f>
        <v>ETIQUETA IMPRESA MINALBA 355cc</v>
      </c>
      <c r="E1847" s="144" t="str">
        <f>IF('[1]Hoja de pedidos'!$D1845&gt;0,'[1]Hoja de pedidos'!G1845,"")</f>
        <v>CX</v>
      </c>
      <c r="F1847" s="144" t="str">
        <f>IF('[1]Hoja de pedidos'!$D1845&gt;0,'[1]Hoja de pedidos'!H1845,"")</f>
        <v>CORTE</v>
      </c>
    </row>
    <row r="1848" spans="1:6" x14ac:dyDescent="0.25">
      <c r="A1848" s="144" t="str">
        <f>IF('[1]Hoja de pedidos'!$D1846&gt;0,'[1]Hoja de pedidos'!C1846,"")</f>
        <v>01-3346</v>
      </c>
      <c r="B1848" s="144" t="str">
        <f>IF('[1]Hoja de pedidos'!$D1846&gt;0,'[1]Hoja de pedidos'!D1846,"")</f>
        <v>TXAVEM028A001</v>
      </c>
      <c r="C1848" s="144" t="str">
        <f>IF('[1]Hoja de pedidos'!$D1846&gt;0,'[1]Hoja de pedidos'!E1846,"")</f>
        <v>AMCOR RIGID PACKAGING DE VENEZUELA, S.A.</v>
      </c>
      <c r="D1848" s="144" t="str">
        <f>IF('[1]Hoja de pedidos'!$D1846&gt;0,'[1]Hoja de pedidos'!F1846,"")</f>
        <v>ETIQUETA IMPRESA MINALBA 1,5 L</v>
      </c>
      <c r="E1848" s="144" t="str">
        <f>IF('[1]Hoja de pedidos'!$D1846&gt;0,'[1]Hoja de pedidos'!G1846,"")</f>
        <v>CX</v>
      </c>
      <c r="F1848" s="144" t="str">
        <f>IF('[1]Hoja de pedidos'!$D1846&gt;0,'[1]Hoja de pedidos'!H1846,"")</f>
        <v>CORTE</v>
      </c>
    </row>
    <row r="1849" spans="1:6" x14ac:dyDescent="0.25">
      <c r="A1849" s="144" t="str">
        <f>IF('[1]Hoja de pedidos'!$D1847&gt;0,'[1]Hoja de pedidos'!C1847,"")</f>
        <v>01-3352</v>
      </c>
      <c r="B1849" s="144" t="str">
        <f>IF('[1]Hoja de pedidos'!$D1847&gt;0,'[1]Hoja de pedidos'!D1847,"")</f>
        <v>TMMCGP207A001</v>
      </c>
      <c r="C1849" s="144" t="str">
        <f>IF('[1]Hoja de pedidos'!$D1847&gt;0,'[1]Hoja de pedidos'!E1847,"")</f>
        <v>MORROCEL C.A.</v>
      </c>
      <c r="D1849" s="144" t="str">
        <f>IF('[1]Hoja de pedidos'!$D1847&gt;0,'[1]Hoja de pedidos'!F1847,"")</f>
        <v>LINNER MTP  IMPRESO GARANTIA DE PUREZA</v>
      </c>
      <c r="E1849" s="144" t="str">
        <f>IF('[1]Hoja de pedidos'!$D1847&gt;0,'[1]Hoja de pedidos'!G1847,"")</f>
        <v>MCL</v>
      </c>
      <c r="F1849" s="144" t="str">
        <f>IF('[1]Hoja de pedidos'!$D1847&gt;0,'[1]Hoja de pedidos'!H1847,"")</f>
        <v>LAMINACION</v>
      </c>
    </row>
    <row r="1850" spans="1:6" x14ac:dyDescent="0.25">
      <c r="A1850" s="144" t="str">
        <f>IF('[1]Hoja de pedidos'!$D1848&gt;0,'[1]Hoja de pedidos'!C1848,"")</f>
        <v>01-3351</v>
      </c>
      <c r="B1850" s="144" t="str">
        <f>IF('[1]Hoja de pedidos'!$D1848&gt;0,'[1]Hoja de pedidos'!D1848,"")</f>
        <v>TMAPAL1190010</v>
      </c>
      <c r="C1850" s="144" t="str">
        <f>IF('[1]Hoja de pedidos'!$D1848&gt;0,'[1]Hoja de pedidos'!E1848,"")</f>
        <v>ALIMENTOS POLAR COMERCIAL, C.A.</v>
      </c>
      <c r="D1850" s="144" t="str">
        <f>IF('[1]Hoja de pedidos'!$D1848&gt;0,'[1]Hoja de pedidos'!F1848,"")</f>
        <v>ALUMINIO LAMINADO SIN IMPRESIÓN</v>
      </c>
      <c r="E1850" s="144" t="str">
        <f>IF('[1]Hoja de pedidos'!$D1848&gt;0,'[1]Hoja de pedidos'!G1848,"")</f>
        <v>MCL</v>
      </c>
      <c r="F1850" s="144" t="str">
        <f>IF('[1]Hoja de pedidos'!$D1848&gt;0,'[1]Hoja de pedidos'!H1848,"")</f>
        <v>LAMINACION</v>
      </c>
    </row>
    <row r="1851" spans="1:6" x14ac:dyDescent="0.25">
      <c r="A1851" s="144" t="str">
        <f>IF('[1]Hoja de pedidos'!$D1849&gt;0,'[1]Hoja de pedidos'!C1849,"")</f>
        <v>32-006393</v>
      </c>
      <c r="B1851" s="144" t="str">
        <f>IF('[1]Hoja de pedidos'!$D1849&gt;0,'[1]Hoja de pedidos'!D1849,"")</f>
        <v>TMMCGP207A001</v>
      </c>
      <c r="C1851" s="144" t="str">
        <f>IF('[1]Hoja de pedidos'!$D1849&gt;0,'[1]Hoja de pedidos'!E1849,"")</f>
        <v>MONDELEZ VZ,C.A</v>
      </c>
      <c r="D1851" s="144" t="str">
        <f>IF('[1]Hoja de pedidos'!$D1849&gt;0,'[1]Hoja de pedidos'!F1849,"")</f>
        <v>LINNER MTP  IMPRESO GARANTIA DE PUREZA</v>
      </c>
      <c r="E1851" s="144" t="str">
        <f>IF('[1]Hoja de pedidos'!$D1849&gt;0,'[1]Hoja de pedidos'!G1849,"")</f>
        <v>MCL</v>
      </c>
      <c r="F1851" s="144" t="str">
        <f>IF('[1]Hoja de pedidos'!$D1849&gt;0,'[1]Hoja de pedidos'!H1849,"")</f>
        <v>LAMINACION</v>
      </c>
    </row>
    <row r="1852" spans="1:6" x14ac:dyDescent="0.25">
      <c r="A1852" s="144" t="str">
        <f>IF('[1]Hoja de pedidos'!$D1850&gt;0,'[1]Hoja de pedidos'!C1850,"")</f>
        <v>01-3367</v>
      </c>
      <c r="B1852" s="144" t="str">
        <f>IF('[1]Hoja de pedidos'!$D1850&gt;0,'[1]Hoja de pedidos'!D1850,"")</f>
        <v>TMDDPS0610001</v>
      </c>
      <c r="C1852" s="144" t="str">
        <f>IF('[1]Hoja de pedidos'!$D1850&gt;0,'[1]Hoja de pedidos'!E1850,"")</f>
        <v>COMERCIALIZADORA Y DISTRIBUIDORA D.D. &amp; D, C.A.</v>
      </c>
      <c r="D1852" s="144" t="str">
        <f>IF('[1]Hoja de pedidos'!$D1850&gt;0,'[1]Hoja de pedidos'!F1850,"")</f>
        <v>POLYPOUCH SIN IMPRESIÓN</v>
      </c>
      <c r="E1852" s="144" t="str">
        <f>IF('[1]Hoja de pedidos'!$D1850&gt;0,'[1]Hoja de pedidos'!G1850,"")</f>
        <v>MCL</v>
      </c>
      <c r="F1852" s="144" t="str">
        <f>IF('[1]Hoja de pedidos'!$D1850&gt;0,'[1]Hoja de pedidos'!H1850,"")</f>
        <v>CORTE</v>
      </c>
    </row>
    <row r="1853" spans="1:6" x14ac:dyDescent="0.25">
      <c r="A1853" s="144" t="str">
        <f>IF('[1]Hoja de pedidos'!$D1851&gt;0,'[1]Hoja de pedidos'!C1851,"")</f>
        <v>01-3335</v>
      </c>
      <c r="B1853" s="144" t="str">
        <f>IF('[1]Hoja de pedidos'!$D1851&gt;0,'[1]Hoja de pedidos'!D1851,"")</f>
        <v>TXPCEP023B001</v>
      </c>
      <c r="C1853" s="144" t="str">
        <f>IF('[1]Hoja de pedidos'!$D1851&gt;0,'[1]Hoja de pedidos'!E1851,"")</f>
        <v xml:space="preserve">PEPSI-COLA VENEZUELA, C.A. </v>
      </c>
      <c r="D1853" s="144" t="str">
        <f>IF('[1]Hoja de pedidos'!$D1851&gt;0,'[1]Hoja de pedidos'!F1851,"")</f>
        <v>ETIQUETA IMPRESA  PEPSI FREE 1 L</v>
      </c>
      <c r="E1853" s="144" t="str">
        <f>IF('[1]Hoja de pedidos'!$D1851&gt;0,'[1]Hoja de pedidos'!G1851,"")</f>
        <v>CX</v>
      </c>
      <c r="F1853" s="144" t="str">
        <f>IF('[1]Hoja de pedidos'!$D1851&gt;0,'[1]Hoja de pedidos'!H1851,"")</f>
        <v>CORTE</v>
      </c>
    </row>
    <row r="1854" spans="1:6" x14ac:dyDescent="0.25">
      <c r="A1854" s="144" t="str">
        <f>IF('[1]Hoja de pedidos'!$D1852&gt;0,'[1]Hoja de pedidos'!C1852,"")</f>
        <v>01-3336</v>
      </c>
      <c r="B1854" s="144" t="str">
        <f>IF('[1]Hoja de pedidos'!$D1852&gt;0,'[1]Hoja de pedidos'!D1852,"")</f>
        <v>TXPCSC023C001</v>
      </c>
      <c r="C1854" s="144" t="str">
        <f>IF('[1]Hoja de pedidos'!$D1852&gt;0,'[1]Hoja de pedidos'!E1852,"")</f>
        <v xml:space="preserve">PEPSI-COLA VENEZUELA, C.A. </v>
      </c>
      <c r="D1854" s="144" t="str">
        <f>IF('[1]Hoja de pedidos'!$D1852&gt;0,'[1]Hoja de pedidos'!F1852,"")</f>
        <v>ETIQUETA IMPRESA SEVEN UP CERO 1,5L</v>
      </c>
      <c r="E1854" s="144" t="str">
        <f>IF('[1]Hoja de pedidos'!$D1852&gt;0,'[1]Hoja de pedidos'!G1852,"")</f>
        <v>CX</v>
      </c>
      <c r="F1854" s="144" t="str">
        <f>IF('[1]Hoja de pedidos'!$D1852&gt;0,'[1]Hoja de pedidos'!H1852,"")</f>
        <v>CORTE</v>
      </c>
    </row>
    <row r="1855" spans="1:6" x14ac:dyDescent="0.25">
      <c r="A1855" s="144" t="str">
        <f>IF('[1]Hoja de pedidos'!$D1853&gt;0,'[1]Hoja de pedidos'!C1853,"")</f>
        <v>01-3337</v>
      </c>
      <c r="B1855" s="144" t="str">
        <f>IF('[1]Hoja de pedidos'!$D1853&gt;0,'[1]Hoja de pedidos'!D1853,"")</f>
        <v>TXPCSC023A001</v>
      </c>
      <c r="C1855" s="144" t="str">
        <f>IF('[1]Hoja de pedidos'!$D1853&gt;0,'[1]Hoja de pedidos'!E1853,"")</f>
        <v xml:space="preserve">PEPSI-COLA VENEZUELA, C.A. </v>
      </c>
      <c r="D1855" s="144" t="str">
        <f>IF('[1]Hoja de pedidos'!$D1853&gt;0,'[1]Hoja de pedidos'!F1853,"")</f>
        <v>ETIQUETA IMPRESA SEVEN UP CERO 2 L</v>
      </c>
      <c r="E1855" s="144" t="str">
        <f>IF('[1]Hoja de pedidos'!$D1853&gt;0,'[1]Hoja de pedidos'!G1853,"")</f>
        <v>CX</v>
      </c>
      <c r="F1855" s="144" t="str">
        <f>IF('[1]Hoja de pedidos'!$D1853&gt;0,'[1]Hoja de pedidos'!H1853,"")</f>
        <v>CORTE</v>
      </c>
    </row>
    <row r="1856" spans="1:6" x14ac:dyDescent="0.25">
      <c r="A1856" s="144" t="str">
        <f>IF('[1]Hoja de pedidos'!$D1854&gt;0,'[1]Hoja de pedidos'!C1854,"")</f>
        <v>01-3376</v>
      </c>
      <c r="B1856" s="144" t="str">
        <f>IF('[1]Hoja de pedidos'!$D1854&gt;0,'[1]Hoja de pedidos'!D1854,"")</f>
        <v>TMMLAG069A001</v>
      </c>
      <c r="C1856" s="144" t="str">
        <f>IF('[1]Hoja de pedidos'!$D1854&gt;0,'[1]Hoja de pedidos'!E1854,"")</f>
        <v>MONTALAR DE VENEZUELA, S.A.</v>
      </c>
      <c r="D1856" s="144" t="str">
        <f>IF('[1]Hoja de pedidos'!$D1854&gt;0,'[1]Hoja de pedidos'!F1854,"")</f>
        <v>LAMINACION IMPRESA AZUCAR PULVERIZADA GLASS 1 Kg</v>
      </c>
      <c r="E1856" s="144" t="str">
        <f>IF('[1]Hoja de pedidos'!$D1854&gt;0,'[1]Hoja de pedidos'!G1854,"")</f>
        <v>MCL</v>
      </c>
      <c r="F1856" s="144" t="str">
        <f>IF('[1]Hoja de pedidos'!$D1854&gt;0,'[1]Hoja de pedidos'!H1854,"")</f>
        <v>LAMINACION</v>
      </c>
    </row>
    <row r="1857" spans="1:6" x14ac:dyDescent="0.25">
      <c r="A1857" s="144" t="str">
        <f>IF('[1]Hoja de pedidos'!$D1855&gt;0,'[1]Hoja de pedidos'!C1855,"")</f>
        <v>01-3348</v>
      </c>
      <c r="B1857" s="144" t="str">
        <f>IF('[1]Hoja de pedidos'!$D1855&gt;0,'[1]Hoja de pedidos'!D1855,"")</f>
        <v>TMSVRM0890001</v>
      </c>
      <c r="C1857" s="144" t="str">
        <f>IF('[1]Hoja de pedidos'!$D1855&gt;0,'[1]Hoja de pedidos'!E1855,"")</f>
        <v>SONOCO VENEZOLANA, C.A.</v>
      </c>
      <c r="D1857" s="144" t="str">
        <f>IF('[1]Hoja de pedidos'!$D1855&gt;0,'[1]Hoja de pedidos'!F1855,"")</f>
        <v>LAMINACION LINER RM-511 SIN IMPRESIÓN 175 mm</v>
      </c>
      <c r="E1857" s="144" t="str">
        <f>IF('[1]Hoja de pedidos'!$D1855&gt;0,'[1]Hoja de pedidos'!G1855,"")</f>
        <v>MCL</v>
      </c>
      <c r="F1857" s="144" t="str">
        <f>IF('[1]Hoja de pedidos'!$D1855&gt;0,'[1]Hoja de pedidos'!H1855,"")</f>
        <v>LAMINACION</v>
      </c>
    </row>
    <row r="1858" spans="1:6" x14ac:dyDescent="0.25">
      <c r="A1858" s="144" t="str">
        <f>IF('[1]Hoja de pedidos'!$D1856&gt;0,'[1]Hoja de pedidos'!C1856,"")</f>
        <v>32-006310</v>
      </c>
      <c r="B1858" s="144" t="str">
        <f>IF('[1]Hoja de pedidos'!$D1856&gt;0,'[1]Hoja de pedidos'!D1856,"")</f>
        <v>TMLIPR0450001</v>
      </c>
      <c r="C1858" s="144" t="str">
        <f>IF('[1]Hoja de pedidos'!$D1856&gt;0,'[1]Hoja de pedidos'!E1856,"")</f>
        <v>LITO INNOVACIÓN 3.000, C. A.</v>
      </c>
      <c r="D1858" s="144" t="str">
        <f>IF('[1]Hoja de pedidos'!$D1856&gt;0,'[1]Hoja de pedidos'!F1856,"")</f>
        <v>POLYPOUCH SIN IMPRESIÓN</v>
      </c>
      <c r="E1858" s="144" t="str">
        <f>IF('[1]Hoja de pedidos'!$D1856&gt;0,'[1]Hoja de pedidos'!G1856,"")</f>
        <v>MCL</v>
      </c>
      <c r="F1858" s="144" t="str">
        <f>IF('[1]Hoja de pedidos'!$D1856&gt;0,'[1]Hoja de pedidos'!H1856,"")</f>
        <v>LAMINACION</v>
      </c>
    </row>
    <row r="1859" spans="1:6" x14ac:dyDescent="0.25">
      <c r="A1859" s="144" t="str">
        <f>IF('[1]Hoja de pedidos'!$D1857&gt;0,'[1]Hoja de pedidos'!C1857,"")</f>
        <v>01-3375</v>
      </c>
      <c r="B1859" s="144" t="str">
        <f>IF('[1]Hoja de pedidos'!$D1857&gt;0,'[1]Hoja de pedidos'!D1857,"")</f>
        <v>TMMLCC060A002</v>
      </c>
      <c r="C1859" s="144" t="str">
        <f>IF('[1]Hoja de pedidos'!$D1857&gt;0,'[1]Hoja de pedidos'!E1857,"")</f>
        <v>MONTALAR DE VENEZUELA, S.A.</v>
      </c>
      <c r="D1859" s="144" t="str">
        <f>IF('[1]Hoja de pedidos'!$D1857&gt;0,'[1]Hoja de pedidos'!F1857,"")</f>
        <v>POLYPOUCH IMPRESO STICK MONTALBAN "0" CALORIAS 1g</v>
      </c>
      <c r="E1859" s="144" t="str">
        <f>IF('[1]Hoja de pedidos'!$D1857&gt;0,'[1]Hoja de pedidos'!G1857,"")</f>
        <v>MCL</v>
      </c>
      <c r="F1859" s="144" t="str">
        <f>IF('[1]Hoja de pedidos'!$D1857&gt;0,'[1]Hoja de pedidos'!H1857,"")</f>
        <v>LAMINACION</v>
      </c>
    </row>
    <row r="1860" spans="1:6" x14ac:dyDescent="0.25">
      <c r="A1860" s="144" t="str">
        <f>IF('[1]Hoja de pedidos'!$D1858&gt;0,'[1]Hoja de pedidos'!C1858,"")</f>
        <v>32-006403</v>
      </c>
      <c r="B1860" s="144" t="str">
        <f>IF('[1]Hoja de pedidos'!$D1858&gt;0,'[1]Hoja de pedidos'!D1858,"")</f>
        <v>TMFFLU2400001</v>
      </c>
      <c r="C1860" s="144" t="str">
        <f>IF('[1]Hoja de pedidos'!$D1858&gt;0,'[1]Hoja de pedidos'!E1858,"")</f>
        <v>FABRICA FESTA S.A.</v>
      </c>
      <c r="D1860" s="144" t="str">
        <f>IF('[1]Hoja de pedidos'!$D1858&gt;0,'[1]Hoja de pedidos'!F1858,"")</f>
        <v>LAMINACION LINER INDUCCION UNIVERSAL SIN IMPRESIÓN</v>
      </c>
      <c r="E1860" s="144" t="str">
        <f>IF('[1]Hoja de pedidos'!$D1858&gt;0,'[1]Hoja de pedidos'!G1858,"")</f>
        <v>MCL</v>
      </c>
      <c r="F1860" s="144" t="str">
        <f>IF('[1]Hoja de pedidos'!$D1858&gt;0,'[1]Hoja de pedidos'!H1858,"")</f>
        <v>CORTE</v>
      </c>
    </row>
    <row r="1861" spans="1:6" x14ac:dyDescent="0.25">
      <c r="A1861" s="144" t="str">
        <f>IF('[1]Hoja de pedidos'!$D1859&gt;0,'[1]Hoja de pedidos'!C1859,"")</f>
        <v>01-3343</v>
      </c>
      <c r="B1861" s="144" t="str">
        <f>IF('[1]Hoja de pedidos'!$D1859&gt;0,'[1]Hoja de pedidos'!D1859,"")</f>
        <v>TMICPS0520001</v>
      </c>
      <c r="C1861" s="144" t="str">
        <f>IF('[1]Hoja de pedidos'!$D1859&gt;0,'[1]Hoja de pedidos'!E1859,"")</f>
        <v>INDUSTRIAS CORPAÑAL,C.A.</v>
      </c>
      <c r="D1861" s="144" t="str">
        <f>IF('[1]Hoja de pedidos'!$D1859&gt;0,'[1]Hoja de pedidos'!F1859,"")</f>
        <v>POLYPOUCH SILICONIZADO SIN IMPRESIÓN</v>
      </c>
      <c r="E1861" s="144" t="str">
        <f>IF('[1]Hoja de pedidos'!$D1859&gt;0,'[1]Hoja de pedidos'!G1859,"")</f>
        <v>MCL</v>
      </c>
      <c r="F1861" s="144" t="str">
        <f>IF('[1]Hoja de pedidos'!$D1859&gt;0,'[1]Hoja de pedidos'!H1859,"")</f>
        <v>LAMINACION</v>
      </c>
    </row>
    <row r="1862" spans="1:6" x14ac:dyDescent="0.25">
      <c r="A1862" s="144" t="str">
        <f>IF('[1]Hoja de pedidos'!$D1860&gt;0,'[1]Hoja de pedidos'!C1860,"")</f>
        <v>01-3370</v>
      </c>
      <c r="B1862" s="144" t="str">
        <f>IF('[1]Hoja de pedidos'!$D1860&gt;0,'[1]Hoja de pedidos'!D1860,"")</f>
        <v>TMAYGP207A001</v>
      </c>
      <c r="C1862" s="144" t="str">
        <f>IF('[1]Hoja de pedidos'!$D1860&gt;0,'[1]Hoja de pedidos'!E1860,"")</f>
        <v>ANAYANSI,C.A.</v>
      </c>
      <c r="D1862" s="144" t="str">
        <f>IF('[1]Hoja de pedidos'!$D1860&gt;0,'[1]Hoja de pedidos'!F1860,"")</f>
        <v>LINER MTP IMPRESO GARANTIA DE PUREZA</v>
      </c>
      <c r="E1862" s="144" t="str">
        <f>IF('[1]Hoja de pedidos'!$D1860&gt;0,'[1]Hoja de pedidos'!G1860,"")</f>
        <v>MCL</v>
      </c>
      <c r="F1862" s="144" t="str">
        <f>IF('[1]Hoja de pedidos'!$D1860&gt;0,'[1]Hoja de pedidos'!H1860,"")</f>
        <v>LAMINACION</v>
      </c>
    </row>
    <row r="1863" spans="1:6" x14ac:dyDescent="0.25">
      <c r="A1863" s="144" t="str">
        <f>IF('[1]Hoja de pedidos'!$D1861&gt;0,'[1]Hoja de pedidos'!C1861,"")</f>
        <v>01-3368</v>
      </c>
      <c r="B1863" s="144" t="str">
        <f>IF('[1]Hoja de pedidos'!$D1861&gt;0,'[1]Hoja de pedidos'!D1861,"")</f>
        <v xml:space="preserve">TMSVRM0960010   </v>
      </c>
      <c r="C1863" s="144" t="str">
        <f>IF('[1]Hoja de pedidos'!$D1861&gt;0,'[1]Hoja de pedidos'!E1861,"")</f>
        <v>SONOCO VENEZOLANA, C.A.</v>
      </c>
      <c r="D1863" s="144" t="str">
        <f>IF('[1]Hoja de pedidos'!$D1861&gt;0,'[1]Hoja de pedidos'!F1861,"")</f>
        <v>LAMINACION MEMBRANA RM 952 SIN IMPRESIÓN</v>
      </c>
      <c r="E1863" s="144" t="str">
        <f>IF('[1]Hoja de pedidos'!$D1861&gt;0,'[1]Hoja de pedidos'!G1861,"")</f>
        <v>MCL</v>
      </c>
      <c r="F1863" s="144" t="str">
        <f>IF('[1]Hoja de pedidos'!$D1861&gt;0,'[1]Hoja de pedidos'!H1861,"")</f>
        <v>LAMINACION</v>
      </c>
    </row>
    <row r="1864" spans="1:6" x14ac:dyDescent="0.25">
      <c r="A1864" s="144" t="str">
        <f>IF('[1]Hoja de pedidos'!$D1862&gt;0,'[1]Hoja de pedidos'!C1862,"")</f>
        <v>01-3369</v>
      </c>
      <c r="B1864" s="144" t="str">
        <f>IF('[1]Hoja de pedidos'!$D1862&gt;0,'[1]Hoja de pedidos'!D1862,"")</f>
        <v>TMAYGP207A004</v>
      </c>
      <c r="C1864" s="144" t="str">
        <f>IF('[1]Hoja de pedidos'!$D1862&gt;0,'[1]Hoja de pedidos'!E1862,"")</f>
        <v>ANAYANSI,C.A.</v>
      </c>
      <c r="D1864" s="144" t="str">
        <f>IF('[1]Hoja de pedidos'!$D1862&gt;0,'[1]Hoja de pedidos'!F1862,"")</f>
        <v>LINER MTP IMPRESO GARANTIA DE PUREZA</v>
      </c>
      <c r="E1864" s="144" t="str">
        <f>IF('[1]Hoja de pedidos'!$D1862&gt;0,'[1]Hoja de pedidos'!G1862,"")</f>
        <v>MCL</v>
      </c>
      <c r="F1864" s="144" t="str">
        <f>IF('[1]Hoja de pedidos'!$D1862&gt;0,'[1]Hoja de pedidos'!H1862,"")</f>
        <v>CORTE</v>
      </c>
    </row>
    <row r="1865" spans="1:6" x14ac:dyDescent="0.25">
      <c r="A1865" s="144" t="str">
        <f>IF('[1]Hoja de pedidos'!$D1863&gt;0,'[1]Hoja de pedidos'!C1863,"")</f>
        <v>01-3353</v>
      </c>
      <c r="B1865" s="144" t="str">
        <f>IF('[1]Hoja de pedidos'!$D1863&gt;0,'[1]Hoja de pedidos'!D1863,"")</f>
        <v>TMCLPD073A001</v>
      </c>
      <c r="C1865" s="144" t="str">
        <f>IF('[1]Hoja de pedidos'!$D1863&gt;0,'[1]Hoja de pedidos'!E1863,"")</f>
        <v>CELOVEN, C.A.</v>
      </c>
      <c r="D1865" s="144" t="str">
        <f>IF('[1]Hoja de pedidos'!$D1863&gt;0,'[1]Hoja de pedidos'!F1863,"")</f>
        <v>POLYPOUCH SILICONADO DECOCEL 73 g</v>
      </c>
      <c r="E1865" s="144" t="str">
        <f>IF('[1]Hoja de pedidos'!$D1863&gt;0,'[1]Hoja de pedidos'!G1863,"")</f>
        <v>MCL</v>
      </c>
      <c r="F1865" s="144" t="str">
        <f>IF('[1]Hoja de pedidos'!$D1863&gt;0,'[1]Hoja de pedidos'!H1863,"")</f>
        <v>LAMINACION</v>
      </c>
    </row>
    <row r="1866" spans="1:6" x14ac:dyDescent="0.25">
      <c r="A1866" s="144" t="str">
        <f>IF('[1]Hoja de pedidos'!$D1864&gt;0,'[1]Hoja de pedidos'!C1864,"")</f>
        <v>01-3350</v>
      </c>
      <c r="B1866" s="144" t="str">
        <f>IF('[1]Hoja de pedidos'!$D1864&gt;0,'[1]Hoja de pedidos'!D1864,"")</f>
        <v>TMAWAJ060A010</v>
      </c>
      <c r="C1866" s="144" t="str">
        <f>IF('[1]Hoja de pedidos'!$D1864&gt;0,'[1]Hoja de pedidos'!E1864,"")</f>
        <v>ALUM-WARE PRODUCTOS DE ALUMINIO C.A.</v>
      </c>
      <c r="D1866" s="144" t="str">
        <f>IF('[1]Hoja de pedidos'!$D1864&gt;0,'[1]Hoja de pedidos'!F1864,"")</f>
        <v>POLYPOUCH IMPRESO ANTIGRASO ALUM-WARE</v>
      </c>
      <c r="E1866" s="144" t="str">
        <f>IF('[1]Hoja de pedidos'!$D1864&gt;0,'[1]Hoja de pedidos'!G1864,"")</f>
        <v>MCL</v>
      </c>
      <c r="F1866" s="144" t="str">
        <f>IF('[1]Hoja de pedidos'!$D1864&gt;0,'[1]Hoja de pedidos'!H1864,"")</f>
        <v>LAMINACION</v>
      </c>
    </row>
    <row r="1867" spans="1:6" x14ac:dyDescent="0.25">
      <c r="A1867" s="144" t="str">
        <f>IF('[1]Hoja de pedidos'!$D1865&gt;0,'[1]Hoja de pedidos'!C1865,"")</f>
        <v>01-3356</v>
      </c>
      <c r="B1867" s="144" t="str">
        <f>IF('[1]Hoja de pedidos'!$D1865&gt;0,'[1]Hoja de pedidos'!D1865,"")</f>
        <v>TXCLRS029A001</v>
      </c>
      <c r="C1867" s="144" t="str">
        <f>IF('[1]Hoja de pedidos'!$D1865&gt;0,'[1]Hoja de pedidos'!E1865,"")</f>
        <v>CELOVEN, C.A.</v>
      </c>
      <c r="D1867" s="144" t="str">
        <f>IF('[1]Hoja de pedidos'!$D1865&gt;0,'[1]Hoja de pedidos'!F1865,"")</f>
        <v>DECOCEL IMPRESO SOLIDO ROSADO P-210</v>
      </c>
      <c r="E1867" s="144" t="str">
        <f>IF('[1]Hoja de pedidos'!$D1865&gt;0,'[1]Hoja de pedidos'!G1865,"")</f>
        <v>MCL</v>
      </c>
      <c r="F1867" s="144" t="str">
        <f>IF('[1]Hoja de pedidos'!$D1865&gt;0,'[1]Hoja de pedidos'!H1865,"")</f>
        <v>LAMINACION</v>
      </c>
    </row>
    <row r="1868" spans="1:6" x14ac:dyDescent="0.25">
      <c r="A1868" s="144" t="str">
        <f>IF('[1]Hoja de pedidos'!$D1866&gt;0,'[1]Hoja de pedidos'!C1866,"")</f>
        <v>01-3357</v>
      </c>
      <c r="B1868" s="144" t="str">
        <f>IF('[1]Hoja de pedidos'!$D1866&gt;0,'[1]Hoja de pedidos'!D1866,"")</f>
        <v>TXCLFU029A001</v>
      </c>
      <c r="C1868" s="144" t="str">
        <f>IF('[1]Hoja de pedidos'!$D1866&gt;0,'[1]Hoja de pedidos'!E1866,"")</f>
        <v>CELOVEN, C.A.</v>
      </c>
      <c r="D1868" s="144" t="str">
        <f>IF('[1]Hoja de pedidos'!$D1866&gt;0,'[1]Hoja de pedidos'!F1866,"")</f>
        <v xml:space="preserve">DECOCEL IMPRESO SOLID0 FUCSIA </v>
      </c>
      <c r="E1868" s="144" t="str">
        <f>IF('[1]Hoja de pedidos'!$D1866&gt;0,'[1]Hoja de pedidos'!G1866,"")</f>
        <v>CX</v>
      </c>
      <c r="F1868" s="144" t="str">
        <f>IF('[1]Hoja de pedidos'!$D1866&gt;0,'[1]Hoja de pedidos'!H1866,"")</f>
        <v>LAMINACION</v>
      </c>
    </row>
    <row r="1869" spans="1:6" x14ac:dyDescent="0.25">
      <c r="A1869" s="144" t="str">
        <f>IF('[1]Hoja de pedidos'!$D1867&gt;0,'[1]Hoja de pedidos'!C1867,"")</f>
        <v>01-3349</v>
      </c>
      <c r="B1869" s="144" t="str">
        <f>IF('[1]Hoja de pedidos'!$D1867&gt;0,'[1]Hoja de pedidos'!D1867,"")</f>
        <v>TMMCAE060A001</v>
      </c>
      <c r="C1869" s="144" t="str">
        <f>IF('[1]Hoja de pedidos'!$D1867&gt;0,'[1]Hoja de pedidos'!E1867,"")</f>
        <v>MORROCEL C.A.</v>
      </c>
      <c r="D1869" s="144" t="str">
        <f>IF('[1]Hoja de pedidos'!$D1867&gt;0,'[1]Hoja de pedidos'!F1867,"")</f>
        <v>POLYPOUCH IMPRESO ANTIGRASO ESTANDAR</v>
      </c>
      <c r="E1869" s="144" t="str">
        <f>IF('[1]Hoja de pedidos'!$D1867&gt;0,'[1]Hoja de pedidos'!G1867,"")</f>
        <v>MCL</v>
      </c>
      <c r="F1869" s="144" t="str">
        <f>IF('[1]Hoja de pedidos'!$D1867&gt;0,'[1]Hoja de pedidos'!H1867,"")</f>
        <v>LAMINACION</v>
      </c>
    </row>
    <row r="1870" spans="1:6" x14ac:dyDescent="0.25">
      <c r="A1870" s="144" t="str">
        <f>IF('[1]Hoja de pedidos'!$D1868&gt;0,'[1]Hoja de pedidos'!C1868,"")</f>
        <v>32-006390</v>
      </c>
      <c r="B1870" s="144" t="str">
        <f>IF('[1]Hoja de pedidos'!$D1868&gt;0,'[1]Hoja de pedidos'!D1868,"")</f>
        <v>TMARFC040A001</v>
      </c>
      <c r="C1870" s="144" t="str">
        <f>IF('[1]Hoja de pedidos'!$D1868&gt;0,'[1]Hoja de pedidos'!E1868,"")</f>
        <v>ALFONZO RIVAS &amp; CIA, C.A.</v>
      </c>
      <c r="D1870" s="144" t="str">
        <f>IF('[1]Hoja de pedidos'!$D1868&gt;0,'[1]Hoja de pedidos'!F1868,"")</f>
        <v>LAMINACION IMPRESA FLIPS CHOCOLATE 120g</v>
      </c>
      <c r="E1870" s="144" t="str">
        <f>IF('[1]Hoja de pedidos'!$D1868&gt;0,'[1]Hoja de pedidos'!G1868,"")</f>
        <v>MCL</v>
      </c>
      <c r="F1870" s="144" t="str">
        <f>IF('[1]Hoja de pedidos'!$D1868&gt;0,'[1]Hoja de pedidos'!H1868,"")</f>
        <v>LAMINACION</v>
      </c>
    </row>
    <row r="1871" spans="1:6" x14ac:dyDescent="0.25">
      <c r="A1871" s="144" t="str">
        <f>IF('[1]Hoja de pedidos'!$D1869&gt;0,'[1]Hoja de pedidos'!C1869,"")</f>
        <v>01-3379</v>
      </c>
      <c r="B1871" s="144" t="str">
        <f>IF('[1]Hoja de pedidos'!$D1869&gt;0,'[1]Hoja de pedidos'!D1869,"")</f>
        <v>TXPACT040A003</v>
      </c>
      <c r="C1871" s="144" t="str">
        <f>IF('[1]Hoja de pedidos'!$D1869&gt;0,'[1]Hoja de pedidos'!E1869,"")</f>
        <v>PEPSICO ALIMENTOS, S.C.A.</v>
      </c>
      <c r="D1871" s="144" t="str">
        <f>IF('[1]Hoja de pedidos'!$D1869&gt;0,'[1]Hoja de pedidos'!F1869,"")</f>
        <v>LAMINACION IMPRESA CHEESE TRIS 150g</v>
      </c>
      <c r="E1871" s="144" t="str">
        <f>IF('[1]Hoja de pedidos'!$D1869&gt;0,'[1]Hoja de pedidos'!G1869,"")</f>
        <v>CX</v>
      </c>
      <c r="F1871" s="144" t="str">
        <f>IF('[1]Hoja de pedidos'!$D1869&gt;0,'[1]Hoja de pedidos'!H1869,"")</f>
        <v>LAMINACION</v>
      </c>
    </row>
    <row r="1872" spans="1:6" x14ac:dyDescent="0.25">
      <c r="A1872" s="144" t="str">
        <f>IF('[1]Hoja de pedidos'!$D1870&gt;0,'[1]Hoja de pedidos'!C1870,"")</f>
        <v>01-3362</v>
      </c>
      <c r="B1872" s="144" t="str">
        <f>IF('[1]Hoja de pedidos'!$D1870&gt;0,'[1]Hoja de pedidos'!D1870,"")</f>
        <v>TMCLRS089A001</v>
      </c>
      <c r="C1872" s="144" t="str">
        <f>IF('[1]Hoja de pedidos'!$D1870&gt;0,'[1]Hoja de pedidos'!E1870,"")</f>
        <v>CELOVEN, C.A.</v>
      </c>
      <c r="D1872" s="144" t="str">
        <f>IF('[1]Hoja de pedidos'!$D1870&gt;0,'[1]Hoja de pedidos'!F1870,"")</f>
        <v>LAMINACION IMPRESA DECOCEL SOLIDO ROSADO P-210</v>
      </c>
      <c r="E1872" s="144" t="str">
        <f>IF('[1]Hoja de pedidos'!$D1870&gt;0,'[1]Hoja de pedidos'!G1870,"")</f>
        <v>MCL</v>
      </c>
      <c r="F1872" s="144" t="str">
        <f>IF('[1]Hoja de pedidos'!$D1870&gt;0,'[1]Hoja de pedidos'!H1870,"")</f>
        <v>LAMINACION</v>
      </c>
    </row>
    <row r="1873" spans="1:6" x14ac:dyDescent="0.25">
      <c r="A1873" s="144" t="str">
        <f>IF('[1]Hoja de pedidos'!$D1871&gt;0,'[1]Hoja de pedidos'!C1871,"")</f>
        <v>01-3363</v>
      </c>
      <c r="B1873" s="144" t="str">
        <f>IF('[1]Hoja de pedidos'!$D1871&gt;0,'[1]Hoja de pedidos'!D1871,"")</f>
        <v>TMCLFU089A001</v>
      </c>
      <c r="C1873" s="144" t="str">
        <f>IF('[1]Hoja de pedidos'!$D1871&gt;0,'[1]Hoja de pedidos'!E1871,"")</f>
        <v>CELOVEN, C.A.</v>
      </c>
      <c r="D1873" s="144" t="str">
        <f>IF('[1]Hoja de pedidos'!$D1871&gt;0,'[1]Hoja de pedidos'!F1871,"")</f>
        <v>LAMINACION IMPRESA DECOCEL SOLIDO FUCSIA</v>
      </c>
      <c r="E1873" s="144" t="str">
        <f>IF('[1]Hoja de pedidos'!$D1871&gt;0,'[1]Hoja de pedidos'!G1871,"")</f>
        <v>MCL</v>
      </c>
      <c r="F1873" s="144" t="str">
        <f>IF('[1]Hoja de pedidos'!$D1871&gt;0,'[1]Hoja de pedidos'!H1871,"")</f>
        <v>LAMINACION</v>
      </c>
    </row>
    <row r="1874" spans="1:6" x14ac:dyDescent="0.25">
      <c r="A1874" s="144" t="str">
        <f>IF('[1]Hoja de pedidos'!$D1872&gt;0,'[1]Hoja de pedidos'!C1872,"")</f>
        <v>01-3366</v>
      </c>
      <c r="B1874" s="144" t="str">
        <f>IF('[1]Hoja de pedidos'!$D1872&gt;0,'[1]Hoja de pedidos'!D1872,"")</f>
        <v>TMCLAT089A001</v>
      </c>
      <c r="C1874" s="144" t="str">
        <f>IF('[1]Hoja de pedidos'!$D1872&gt;0,'[1]Hoja de pedidos'!E1872,"")</f>
        <v>CELOVEN, C.A.</v>
      </c>
      <c r="D1874" s="144" t="str">
        <f>IF('[1]Hoja de pedidos'!$D1872&gt;0,'[1]Hoja de pedidos'!F1872,"")</f>
        <v>LAMINACION IMPRESA DECOCEL SOLIDO AZUL P-300</v>
      </c>
      <c r="E1874" s="144" t="str">
        <f>IF('[1]Hoja de pedidos'!$D1872&gt;0,'[1]Hoja de pedidos'!G1872,"")</f>
        <v>MCL</v>
      </c>
      <c r="F1874" s="144" t="str">
        <f>IF('[1]Hoja de pedidos'!$D1872&gt;0,'[1]Hoja de pedidos'!H1872,"")</f>
        <v>LAMINACION</v>
      </c>
    </row>
    <row r="1875" spans="1:6" x14ac:dyDescent="0.25">
      <c r="A1875" s="144" t="str">
        <f>IF('[1]Hoja de pedidos'!$D1873&gt;0,'[1]Hoja de pedidos'!C1873,"")</f>
        <v>01-3361</v>
      </c>
      <c r="B1875" s="144" t="str">
        <f>IF('[1]Hoja de pedidos'!$D1873&gt;0,'[1]Hoja de pedidos'!D1873,"")</f>
        <v>TMCLRP089A001</v>
      </c>
      <c r="C1875" s="144" t="str">
        <f>IF('[1]Hoja de pedidos'!$D1873&gt;0,'[1]Hoja de pedidos'!E1873,"")</f>
        <v>CELOVEN, C.A.</v>
      </c>
      <c r="D1875" s="144" t="str">
        <f>IF('[1]Hoja de pedidos'!$D1873&gt;0,'[1]Hoja de pedidos'!F1873,"")</f>
        <v>LAMINACION IMPRESA DECOCEL SOLIDO ROJO PIGMENTADO</v>
      </c>
      <c r="E1875" s="144" t="str">
        <f>IF('[1]Hoja de pedidos'!$D1873&gt;0,'[1]Hoja de pedidos'!G1873,"")</f>
        <v>MCL</v>
      </c>
      <c r="F1875" s="144" t="str">
        <f>IF('[1]Hoja de pedidos'!$D1873&gt;0,'[1]Hoja de pedidos'!H1873,"")</f>
        <v>LAMINACION</v>
      </c>
    </row>
    <row r="1876" spans="1:6" x14ac:dyDescent="0.25">
      <c r="A1876" s="144" t="str">
        <f>IF('[1]Hoja de pedidos'!$D1874&gt;0,'[1]Hoja de pedidos'!C1874,"")</f>
        <v>01-3364</v>
      </c>
      <c r="B1876" s="144" t="str">
        <f>IF('[1]Hoja de pedidos'!$D1874&gt;0,'[1]Hoja de pedidos'!D1874,"")</f>
        <v>TMCLNG089A001</v>
      </c>
      <c r="C1876" s="144" t="str">
        <f>IF('[1]Hoja de pedidos'!$D1874&gt;0,'[1]Hoja de pedidos'!E1874,"")</f>
        <v>CELOVEN, C.A.</v>
      </c>
      <c r="D1876" s="144" t="str">
        <f>IF('[1]Hoja de pedidos'!$D1874&gt;0,'[1]Hoja de pedidos'!F1874,"")</f>
        <v>LAMINACION IMPRESA DECOCEL SOLIDO NEGRO</v>
      </c>
      <c r="E1876" s="144" t="str">
        <f>IF('[1]Hoja de pedidos'!$D1874&gt;0,'[1]Hoja de pedidos'!G1874,"")</f>
        <v>MCL</v>
      </c>
      <c r="F1876" s="144" t="str">
        <f>IF('[1]Hoja de pedidos'!$D1874&gt;0,'[1]Hoja de pedidos'!H1874,"")</f>
        <v>LAMINACION</v>
      </c>
    </row>
    <row r="1877" spans="1:6" x14ac:dyDescent="0.25">
      <c r="A1877" s="144" t="str">
        <f>IF('[1]Hoja de pedidos'!$D1875&gt;0,'[1]Hoja de pedidos'!C1875,"")</f>
        <v>01-3365</v>
      </c>
      <c r="B1877" s="144" t="str">
        <f>IF('[1]Hoja de pedidos'!$D1875&gt;0,'[1]Hoja de pedidos'!D1875,"")</f>
        <v>TMCLAI089A001</v>
      </c>
      <c r="C1877" s="144" t="str">
        <f>IF('[1]Hoja de pedidos'!$D1875&gt;0,'[1]Hoja de pedidos'!E1875,"")</f>
        <v>CELOVEN, C.A.</v>
      </c>
      <c r="D1877" s="144" t="str">
        <f>IF('[1]Hoja de pedidos'!$D1875&gt;0,'[1]Hoja de pedidos'!F1875,"")</f>
        <v>LAMINACION IMPRESA DECOCEL AZUL INTENSO P-287</v>
      </c>
      <c r="E1877" s="144" t="str">
        <f>IF('[1]Hoja de pedidos'!$D1875&gt;0,'[1]Hoja de pedidos'!G1875,"")</f>
        <v>MCL</v>
      </c>
      <c r="F1877" s="144" t="str">
        <f>IF('[1]Hoja de pedidos'!$D1875&gt;0,'[1]Hoja de pedidos'!H1875,"")</f>
        <v>LAMINACION</v>
      </c>
    </row>
    <row r="1878" spans="1:6" x14ac:dyDescent="0.25">
      <c r="A1878" s="144" t="str">
        <f>IF('[1]Hoja de pedidos'!$D1876&gt;0,'[1]Hoja de pedidos'!C1876,"")</f>
        <v>01-3380</v>
      </c>
      <c r="B1878" s="144" t="str">
        <f>IF('[1]Hoja de pedidos'!$D1876&gt;0,'[1]Hoja de pedidos'!D1876,"")</f>
        <v>TXPACT040B003</v>
      </c>
      <c r="C1878" s="144" t="str">
        <f>IF('[1]Hoja de pedidos'!$D1876&gt;0,'[1]Hoja de pedidos'!E1876,"")</f>
        <v>PEPSICO ALIMENTOS, S.C.A.</v>
      </c>
      <c r="D1878" s="144" t="str">
        <f>IF('[1]Hoja de pedidos'!$D1876&gt;0,'[1]Hoja de pedidos'!F1876,"")</f>
        <v>LAMINACION IMPRESA CHEESE TRIS 54g</v>
      </c>
      <c r="E1878" s="144" t="str">
        <f>IF('[1]Hoja de pedidos'!$D1876&gt;0,'[1]Hoja de pedidos'!G1876,"")</f>
        <v>CX</v>
      </c>
      <c r="F1878" s="144" t="str">
        <f>IF('[1]Hoja de pedidos'!$D1876&gt;0,'[1]Hoja de pedidos'!H1876,"")</f>
        <v>LAMINACION</v>
      </c>
    </row>
    <row r="1879" spans="1:6" x14ac:dyDescent="0.25">
      <c r="A1879" s="144" t="str">
        <f>IF('[1]Hoja de pedidos'!$D1877&gt;0,'[1]Hoja de pedidos'!C1877,"")</f>
        <v>01-3382</v>
      </c>
      <c r="B1879" s="144" t="str">
        <f>IF('[1]Hoja de pedidos'!$D1877&gt;0,'[1]Hoja de pedidos'!D1877,"")</f>
        <v>TXPADQ045B002</v>
      </c>
      <c r="C1879" s="144" t="str">
        <f>IF('[1]Hoja de pedidos'!$D1877&gt;0,'[1]Hoja de pedidos'!E1877,"")</f>
        <v>PEPSICO ALIMENTOS, S.C.A.</v>
      </c>
      <c r="D1879" s="144" t="str">
        <f>IF('[1]Hoja de pedidos'!$D1877&gt;0,'[1]Hoja de pedidos'!F1877,"")</f>
        <v xml:space="preserve">LAMINACIÓN IMPRESA DORITOS MEGA QUESO XXL 420 g  </v>
      </c>
      <c r="E1879" s="144" t="str">
        <f>IF('[1]Hoja de pedidos'!$D1877&gt;0,'[1]Hoja de pedidos'!G1877,"")</f>
        <v>CX</v>
      </c>
      <c r="F1879" s="144" t="str">
        <f>IF('[1]Hoja de pedidos'!$D1877&gt;0,'[1]Hoja de pedidos'!H1877,"")</f>
        <v>LAMINACION</v>
      </c>
    </row>
    <row r="1880" spans="1:6" x14ac:dyDescent="0.25">
      <c r="A1880" s="144" t="str">
        <f>IF('[1]Hoja de pedidos'!$D1878&gt;0,'[1]Hoja de pedidos'!C1878,"")</f>
        <v>01-3388</v>
      </c>
      <c r="B1880" s="144" t="str">
        <f>IF('[1]Hoja de pedidos'!$D1878&gt;0,'[1]Hoja de pedidos'!D1878,"")</f>
        <v>TXPAPS040A002</v>
      </c>
      <c r="C1880" s="144" t="str">
        <f>IF('[1]Hoja de pedidos'!$D1878&gt;0,'[1]Hoja de pedidos'!E1878,"")</f>
        <v>PEPSICO ALIMENTOS, S.C.A.</v>
      </c>
      <c r="D1880" s="144" t="str">
        <f>IF('[1]Hoja de pedidos'!$D1878&gt;0,'[1]Hoja de pedidos'!F1878,"")</f>
        <v>LAMINACION IMPRESA PEPITO ORIGINAL  (SIN VITAMINA) 25g</v>
      </c>
      <c r="E1880" s="144" t="str">
        <f>IF('[1]Hoja de pedidos'!$D1878&gt;0,'[1]Hoja de pedidos'!G1878,"")</f>
        <v>CX</v>
      </c>
      <c r="F1880" s="144" t="str">
        <f>IF('[1]Hoja de pedidos'!$D1878&gt;0,'[1]Hoja de pedidos'!H1878,"")</f>
        <v>LAMINACION</v>
      </c>
    </row>
    <row r="1881" spans="1:6" x14ac:dyDescent="0.25">
      <c r="A1881" s="144" t="str">
        <f>IF('[1]Hoja de pedidos'!$D1879&gt;0,'[1]Hoja de pedidos'!C1879,"")</f>
        <v>01-3381</v>
      </c>
      <c r="B1881" s="144" t="str">
        <f>IF('[1]Hoja de pedidos'!$D1879&gt;0,'[1]Hoja de pedidos'!D1879,"")</f>
        <v>TXPAPJ040B002</v>
      </c>
      <c r="C1881" s="144" t="str">
        <f>IF('[1]Hoja de pedidos'!$D1879&gt;0,'[1]Hoja de pedidos'!E1879,"")</f>
        <v>PEPSICO ALIMENTOS, S.C.A.</v>
      </c>
      <c r="D1881" s="144" t="str">
        <f>IF('[1]Hoja de pedidos'!$D1879&gt;0,'[1]Hoja de pedidos'!F1879,"")</f>
        <v>LAMINACION IMPRESA PEPITO JUMBO 65g</v>
      </c>
      <c r="E1881" s="144" t="str">
        <f>IF('[1]Hoja de pedidos'!$D1879&gt;0,'[1]Hoja de pedidos'!G1879,"")</f>
        <v>CX</v>
      </c>
      <c r="F1881" s="144" t="str">
        <f>IF('[1]Hoja de pedidos'!$D1879&gt;0,'[1]Hoja de pedidos'!H1879,"")</f>
        <v>LAMINACION</v>
      </c>
    </row>
    <row r="1882" spans="1:6" x14ac:dyDescent="0.25">
      <c r="A1882" s="144" t="str">
        <f>IF('[1]Hoja de pedidos'!$D1880&gt;0,'[1]Hoja de pedidos'!C1880,"")</f>
        <v>32-006407</v>
      </c>
      <c r="B1882" s="144" t="str">
        <f>IF('[1]Hoja de pedidos'!$D1880&gt;0,'[1]Hoja de pedidos'!D1880,"")</f>
        <v>TXFVV1028A001</v>
      </c>
      <c r="C1882" s="144" t="str">
        <f>IF('[1]Hoja de pedidos'!$D1880&gt;0,'[1]Hoja de pedidos'!E1880,"")</f>
        <v>FABRICA DE VELAS VERACRUZ,C.A.</v>
      </c>
      <c r="D1882" s="144" t="str">
        <f>IF('[1]Hoja de pedidos'!$D1880&gt;0,'[1]Hoja de pedidos'!F1880,"")</f>
        <v>BOPP IMPRESO ESTUCHE PARA VELON #1</v>
      </c>
      <c r="E1882" s="144" t="str">
        <f>IF('[1]Hoja de pedidos'!$D1880&gt;0,'[1]Hoja de pedidos'!G1880,"")</f>
        <v>CX</v>
      </c>
      <c r="F1882" s="144" t="str">
        <f>IF('[1]Hoja de pedidos'!$D1880&gt;0,'[1]Hoja de pedidos'!H1880,"")</f>
        <v>CORTE</v>
      </c>
    </row>
    <row r="1883" spans="1:6" x14ac:dyDescent="0.25">
      <c r="A1883" s="144" t="str">
        <f>IF('[1]Hoja de pedidos'!$D1881&gt;0,'[1]Hoja de pedidos'!C1881,"")</f>
        <v>01-3331</v>
      </c>
      <c r="B1883" s="144" t="str">
        <f>IF('[1]Hoja de pedidos'!$D1881&gt;0,'[1]Hoja de pedidos'!D1881,"")</f>
        <v>TXPATR040A002</v>
      </c>
      <c r="C1883" s="144" t="str">
        <f>IF('[1]Hoja de pedidos'!$D1881&gt;0,'[1]Hoja de pedidos'!E1881,"")</f>
        <v>PEPSICO ALIMENTOS, S.C.A.</v>
      </c>
      <c r="D1883" s="144" t="str">
        <f>IF('[1]Hoja de pedidos'!$D1881&gt;0,'[1]Hoja de pedidos'!F1881,"")</f>
        <v>LAMINACION IMPRESA DE TODITO RESUELTO 130g</v>
      </c>
      <c r="E1883" s="144" t="str">
        <f>IF('[1]Hoja de pedidos'!$D1881&gt;0,'[1]Hoja de pedidos'!G1881,"")</f>
        <v>CX</v>
      </c>
      <c r="F1883" s="144" t="str">
        <f>IF('[1]Hoja de pedidos'!$D1881&gt;0,'[1]Hoja de pedidos'!H1881,"")</f>
        <v>LAMINACION</v>
      </c>
    </row>
    <row r="1884" spans="1:6" x14ac:dyDescent="0.25">
      <c r="A1884" s="144" t="str">
        <f>IF('[1]Hoja de pedidos'!$D1882&gt;0,'[1]Hoja de pedidos'!C1882,"")</f>
        <v>01-3387</v>
      </c>
      <c r="B1884" s="144" t="str">
        <f>IF('[1]Hoja de pedidos'!$D1882&gt;0,'[1]Hoja de pedidos'!D1882,"")</f>
        <v>TXPARF040B002</v>
      </c>
      <c r="C1884" s="144" t="str">
        <f>IF('[1]Hoja de pedidos'!$D1882&gt;0,'[1]Hoja de pedidos'!E1882,"")</f>
        <v>PEPSICO ALIMENTOS, S.C.A.</v>
      </c>
      <c r="D1884" s="144" t="str">
        <f>IF('[1]Hoja de pedidos'!$D1882&gt;0,'[1]Hoja de pedidos'!F1882,"")</f>
        <v>LAMINACION IMPRESA RUFFLES QUESO 125g</v>
      </c>
      <c r="E1884" s="144" t="str">
        <f>IF('[1]Hoja de pedidos'!$D1882&gt;0,'[1]Hoja de pedidos'!G1882,"")</f>
        <v>CX</v>
      </c>
      <c r="F1884" s="144" t="str">
        <f>IF('[1]Hoja de pedidos'!$D1882&gt;0,'[1]Hoja de pedidos'!H1882,"")</f>
        <v>LAMINACION</v>
      </c>
    </row>
    <row r="1885" spans="1:6" x14ac:dyDescent="0.25">
      <c r="A1885" s="144" t="str">
        <f>IF('[1]Hoja de pedidos'!$D1883&gt;0,'[1]Hoja de pedidos'!C1883,"")</f>
        <v>01-3384</v>
      </c>
      <c r="B1885" s="144" t="str">
        <f>IF('[1]Hoja de pedidos'!$D1883&gt;0,'[1]Hoja de pedidos'!D1883,"")</f>
        <v>TXPARO040A001</v>
      </c>
      <c r="C1885" s="144" t="str">
        <f>IF('[1]Hoja de pedidos'!$D1883&gt;0,'[1]Hoja de pedidos'!E1883,"")</f>
        <v>PEPSICO ALIMENTOS, S.C.A.</v>
      </c>
      <c r="D1885" s="144" t="str">
        <f>IF('[1]Hoja de pedidos'!$D1883&gt;0,'[1]Hoja de pedidos'!F1883,"")</f>
        <v>LAMINACION IMPRESA RUFFLES ORIGINAL 125g</v>
      </c>
      <c r="E1885" s="144" t="str">
        <f>IF('[1]Hoja de pedidos'!$D1883&gt;0,'[1]Hoja de pedidos'!G1883,"")</f>
        <v>CX</v>
      </c>
      <c r="F1885" s="144" t="str">
        <f>IF('[1]Hoja de pedidos'!$D1883&gt;0,'[1]Hoja de pedidos'!H1883,"")</f>
        <v>LAMINACION</v>
      </c>
    </row>
    <row r="1886" spans="1:6" x14ac:dyDescent="0.25">
      <c r="A1886" s="144" t="str">
        <f>IF('[1]Hoja de pedidos'!$D1884&gt;0,'[1]Hoja de pedidos'!C1884,"")</f>
        <v>01-3383</v>
      </c>
      <c r="B1886" s="144" t="str">
        <f>IF('[1]Hoja de pedidos'!$D1884&gt;0,'[1]Hoja de pedidos'!D1884,"")</f>
        <v>TXPARO040B001</v>
      </c>
      <c r="C1886" s="144" t="str">
        <f>IF('[1]Hoja de pedidos'!$D1884&gt;0,'[1]Hoja de pedidos'!E1884,"")</f>
        <v>PEPSICO ALIMENTOS, S.C.A.</v>
      </c>
      <c r="D1886" s="144" t="str">
        <f>IF('[1]Hoja de pedidos'!$D1884&gt;0,'[1]Hoja de pedidos'!F1884,"")</f>
        <v>LAMINACIÓN IMPRESA RUFFLES ORIGINAL 36g</v>
      </c>
      <c r="E1886" s="144" t="str">
        <f>IF('[1]Hoja de pedidos'!$D1884&gt;0,'[1]Hoja de pedidos'!G1884,"")</f>
        <v>CX</v>
      </c>
      <c r="F1886" s="144" t="str">
        <f>IF('[1]Hoja de pedidos'!$D1884&gt;0,'[1]Hoja de pedidos'!H1884,"")</f>
        <v>LAMINACION</v>
      </c>
    </row>
    <row r="1887" spans="1:6" x14ac:dyDescent="0.25">
      <c r="A1887" s="144" t="str">
        <f>IF('[1]Hoja de pedidos'!$D1885&gt;0,'[1]Hoja de pedidos'!C1885,"")</f>
        <v>01-3385</v>
      </c>
      <c r="B1887" s="144" t="str">
        <f>IF('[1]Hoja de pedidos'!$D1885&gt;0,'[1]Hoja de pedidos'!D1885,"")</f>
        <v>TXPARO045A001</v>
      </c>
      <c r="C1887" s="144" t="str">
        <f>IF('[1]Hoja de pedidos'!$D1885&gt;0,'[1]Hoja de pedidos'!E1885,"")</f>
        <v>PEPSICO ALIMENTOS, S.C.A.</v>
      </c>
      <c r="D1887" s="144" t="str">
        <f>IF('[1]Hoja de pedidos'!$D1885&gt;0,'[1]Hoja de pedidos'!F1885,"")</f>
        <v>LAMINACION IMPRESA RUFFLES ORIGINAL 300g</v>
      </c>
      <c r="E1887" s="144" t="str">
        <f>IF('[1]Hoja de pedidos'!$D1885&gt;0,'[1]Hoja de pedidos'!G1885,"")</f>
        <v>CX</v>
      </c>
      <c r="F1887" s="144" t="str">
        <f>IF('[1]Hoja de pedidos'!$D1885&gt;0,'[1]Hoja de pedidos'!H1885,"")</f>
        <v>LAMINACION</v>
      </c>
    </row>
    <row r="1888" spans="1:6" x14ac:dyDescent="0.25">
      <c r="A1888" s="144" t="str">
        <f>IF('[1]Hoja de pedidos'!$D1886&gt;0,'[1]Hoja de pedidos'!C1886,"")</f>
        <v>01-3386</v>
      </c>
      <c r="B1888" s="144" t="str">
        <f>IF('[1]Hoja de pedidos'!$D1886&gt;0,'[1]Hoja de pedidos'!D1886,"")</f>
        <v>TXPAJS040C001</v>
      </c>
      <c r="C1888" s="144" t="str">
        <f>IF('[1]Hoja de pedidos'!$D1886&gt;0,'[1]Hoja de pedidos'!E1886,"")</f>
        <v>PEPSICO ALIMENTOS, S.C.A.</v>
      </c>
      <c r="D1888" s="144" t="str">
        <f>IF('[1]Hoja de pedidos'!$D1886&gt;0,'[1]Hoja de pedidos'!F1886,"")</f>
        <v>LAMINACION IMPRESA PAPAS JACKS SAL 80g</v>
      </c>
      <c r="E1888" s="144" t="str">
        <f>IF('[1]Hoja de pedidos'!$D1886&gt;0,'[1]Hoja de pedidos'!G1886,"")</f>
        <v>CX</v>
      </c>
      <c r="F1888" s="144" t="str">
        <f>IF('[1]Hoja de pedidos'!$D1886&gt;0,'[1]Hoja de pedidos'!H1886,"")</f>
        <v>LAMINACION</v>
      </c>
    </row>
    <row r="1889" spans="1:6" x14ac:dyDescent="0.25">
      <c r="A1889" s="144" t="str">
        <f>IF('[1]Hoja de pedidos'!$D1887&gt;0,'[1]Hoja de pedidos'!C1887,"")</f>
        <v>01-3389</v>
      </c>
      <c r="B1889" s="144" t="str">
        <f>IF('[1]Hoja de pedidos'!$D1887&gt;0,'[1]Hoja de pedidos'!D1887,"")</f>
        <v>TMCFGP207A001</v>
      </c>
      <c r="C1889" s="144" t="str">
        <f>IF('[1]Hoja de pedidos'!$D1887&gt;0,'[1]Hoja de pedidos'!E1887,"")</f>
        <v>CARFLEX C.A.</v>
      </c>
      <c r="D1889" s="144" t="str">
        <f>IF('[1]Hoja de pedidos'!$D1887&gt;0,'[1]Hoja de pedidos'!F1887,"")</f>
        <v>LINER MTP IMPRESO GARANTIA DE PUREZA</v>
      </c>
      <c r="E1889" s="144" t="str">
        <f>IF('[1]Hoja de pedidos'!$D1887&gt;0,'[1]Hoja de pedidos'!G1887,"")</f>
        <v>MCL</v>
      </c>
      <c r="F1889" s="144" t="str">
        <f>IF('[1]Hoja de pedidos'!$D1887&gt;0,'[1]Hoja de pedidos'!H1887,"")</f>
        <v>CORTE</v>
      </c>
    </row>
    <row r="1890" spans="1:6" x14ac:dyDescent="0.25">
      <c r="A1890" s="144" t="str">
        <f>IF('[1]Hoja de pedidos'!$D1888&gt;0,'[1]Hoja de pedidos'!C1888,"")</f>
        <v>01-3378</v>
      </c>
      <c r="B1890" s="144" t="str">
        <f>IF('[1]Hoja de pedidos'!$D1888&gt;0,'[1]Hoja de pedidos'!D1888,"")</f>
        <v>TXCPMA023A001</v>
      </c>
      <c r="C1890" s="144" t="str">
        <f>IF('[1]Hoja de pedidos'!$D1888&gt;0,'[1]Hoja de pedidos'!E1888,"")</f>
        <v>CERVECERIA POLAR,C.A.</v>
      </c>
      <c r="D1890" s="144" t="str">
        <f>IF('[1]Hoja de pedidos'!$D1888&gt;0,'[1]Hoja de pedidos'!F1888,"")</f>
        <v>ETIQUETA IMPRESA MALTIN POLAR 1,5 L</v>
      </c>
      <c r="E1890" s="144" t="str">
        <f>IF('[1]Hoja de pedidos'!$D1888&gt;0,'[1]Hoja de pedidos'!G1888,"")</f>
        <v>CX</v>
      </c>
      <c r="F1890" s="144" t="str">
        <f>IF('[1]Hoja de pedidos'!$D1888&gt;0,'[1]Hoja de pedidos'!H1888,"")</f>
        <v>CORTE</v>
      </c>
    </row>
    <row r="1891" spans="1:6" x14ac:dyDescent="0.25">
      <c r="A1891" s="144" t="str">
        <f>IF('[1]Hoja de pedidos'!$D1889&gt;0,'[1]Hoja de pedidos'!C1889,"")</f>
        <v>21-0334</v>
      </c>
      <c r="B1891" s="144" t="str">
        <f>IF('[1]Hoja de pedidos'!$D1889&gt;0,'[1]Hoja de pedidos'!D1889,"")</f>
        <v>TXSPCC048B002</v>
      </c>
      <c r="C1891" s="144" t="str">
        <f>IF('[1]Hoja de pedidos'!$D1889&gt;0,'[1]Hoja de pedidos'!E1889,"")</f>
        <v>C.A. SUCESORA DE JOSE PUIG &amp; CIA</v>
      </c>
      <c r="D1891" s="144" t="str">
        <f>IF('[1]Hoja de pedidos'!$D1889&gt;0,'[1]Hoja de pedidos'!F1889,"")</f>
        <v>LAMINACION IMPRESA GALLETAS COOKY CHIPS 200g</v>
      </c>
      <c r="E1891" s="144" t="str">
        <f>IF('[1]Hoja de pedidos'!$D1889&gt;0,'[1]Hoja de pedidos'!G1889,"")</f>
        <v>CX</v>
      </c>
      <c r="F1891" s="144" t="str">
        <f>IF('[1]Hoja de pedidos'!$D1889&gt;0,'[1]Hoja de pedidos'!H1889,"")</f>
        <v>LAMINACION</v>
      </c>
    </row>
    <row r="1892" spans="1:6" x14ac:dyDescent="0.25">
      <c r="A1892" s="144" t="str">
        <f>IF('[1]Hoja de pedidos'!$D1890&gt;0,'[1]Hoja de pedidos'!C1890,"")</f>
        <v>32-006341</v>
      </c>
      <c r="B1892" s="144" t="str">
        <f>IF('[1]Hoja de pedidos'!$D1890&gt;0,'[1]Hoja de pedidos'!D1890,"")</f>
        <v>TXTFCA050B001</v>
      </c>
      <c r="C1892" s="144" t="str">
        <f>IF('[1]Hoja de pedidos'!$D1890&gt;0,'[1]Hoja de pedidos'!E1890,"")</f>
        <v>INVERSIONES TORREFACCION DEL CAFÉ, C.A</v>
      </c>
      <c r="D1892" s="144" t="str">
        <f>IF('[1]Hoja de pedidos'!$D1890&gt;0,'[1]Hoja de pedidos'!F1890,"")</f>
        <v>LAMINACION IMPRESA CAFÉ AMANECER MOLIDO GOURMET 500g</v>
      </c>
      <c r="E1892" s="144" t="str">
        <f>IF('[1]Hoja de pedidos'!$D1890&gt;0,'[1]Hoja de pedidos'!G1890,"")</f>
        <v>CX</v>
      </c>
      <c r="F1892" s="144" t="str">
        <f>IF('[1]Hoja de pedidos'!$D1890&gt;0,'[1]Hoja de pedidos'!H1890,"")</f>
        <v>LAMINACION</v>
      </c>
    </row>
    <row r="1893" spans="1:6" x14ac:dyDescent="0.25">
      <c r="A1893" s="144" t="str">
        <f>IF('[1]Hoja de pedidos'!$D1891&gt;0,'[1]Hoja de pedidos'!C1891,"")</f>
        <v>21-0330</v>
      </c>
      <c r="B1893" s="144" t="str">
        <f>IF('[1]Hoja de pedidos'!$D1891&gt;0,'[1]Hoja de pedidos'!D1891,"")</f>
        <v>TXSPBC050A001</v>
      </c>
      <c r="C1893" s="144" t="str">
        <f>IF('[1]Hoja de pedidos'!$D1891&gt;0,'[1]Hoja de pedidos'!E1891,"")</f>
        <v>C.A. SUCESORA DE JOSE PUIG &amp; CIA</v>
      </c>
      <c r="D1893" s="144" t="str">
        <f>IF('[1]Hoja de pedidos'!$D1891&gt;0,'[1]Hoja de pedidos'!F1891,"")</f>
        <v>LAMINACION IMPRESA BROWNIES CHOCOLATE 175g</v>
      </c>
      <c r="E1893" s="144" t="str">
        <f>IF('[1]Hoja de pedidos'!$D1891&gt;0,'[1]Hoja de pedidos'!G1891,"")</f>
        <v>CX</v>
      </c>
      <c r="F1893" s="144" t="str">
        <f>IF('[1]Hoja de pedidos'!$D1891&gt;0,'[1]Hoja de pedidos'!H1891,"")</f>
        <v>LAMINACION</v>
      </c>
    </row>
    <row r="1894" spans="1:6" x14ac:dyDescent="0.25">
      <c r="A1894" s="144" t="str">
        <f>IF('[1]Hoja de pedidos'!$D1892&gt;0,'[1]Hoja de pedidos'!C1892,"")</f>
        <v>32-006342</v>
      </c>
      <c r="B1894" s="144" t="str">
        <f>IF('[1]Hoja de pedidos'!$D1892&gt;0,'[1]Hoja de pedidos'!D1892,"")</f>
        <v>TXTFDN050B001</v>
      </c>
      <c r="C1894" s="144" t="str">
        <f>IF('[1]Hoja de pedidos'!$D1892&gt;0,'[1]Hoja de pedidos'!E1892,"")</f>
        <v>INVERSIONES TORREFACCION DEL CAFÉ, C.A</v>
      </c>
      <c r="D1894" s="144" t="str">
        <f>IF('[1]Hoja de pedidos'!$D1892&gt;0,'[1]Hoja de pedidos'!F1892,"")</f>
        <v>LAMINACION IMPRESA CAFÉ DELLA NONNA MOLIDO GOURMET 500 g.</v>
      </c>
      <c r="E1894" s="144" t="str">
        <f>IF('[1]Hoja de pedidos'!$D1892&gt;0,'[1]Hoja de pedidos'!G1892,"")</f>
        <v>CX</v>
      </c>
      <c r="F1894" s="144" t="str">
        <f>IF('[1]Hoja de pedidos'!$D1892&gt;0,'[1]Hoja de pedidos'!H1892,"")</f>
        <v>LAMINACION</v>
      </c>
    </row>
    <row r="1895" spans="1:6" x14ac:dyDescent="0.25">
      <c r="A1895" s="144" t="str">
        <f>IF('[1]Hoja de pedidos'!$D1893&gt;0,'[1]Hoja de pedidos'!C1893,"")</f>
        <v>21-0331</v>
      </c>
      <c r="B1895" s="144" t="str">
        <f>IF('[1]Hoja de pedidos'!$D1893&gt;0,'[1]Hoja de pedidos'!D1893,"")</f>
        <v>TXSPTC050A001</v>
      </c>
      <c r="C1895" s="144" t="str">
        <f>IF('[1]Hoja de pedidos'!$D1893&gt;0,'[1]Hoja de pedidos'!E1893,"")</f>
        <v>C.A. SUCESORA DE JOSE PUIG &amp; CIA</v>
      </c>
      <c r="D1895" s="144" t="str">
        <f>IF('[1]Hoja de pedidos'!$D1893&gt;0,'[1]Hoja de pedidos'!F1893,"")</f>
        <v>LAMINACION IMPRESA TIMBITOS OSITOS CANELA 175g</v>
      </c>
      <c r="E1895" s="144" t="str">
        <f>IF('[1]Hoja de pedidos'!$D1893&gt;0,'[1]Hoja de pedidos'!G1893,"")</f>
        <v>CX</v>
      </c>
      <c r="F1895" s="144" t="str">
        <f>IF('[1]Hoja de pedidos'!$D1893&gt;0,'[1]Hoja de pedidos'!H1893,"")</f>
        <v>LAMINACION</v>
      </c>
    </row>
    <row r="1896" spans="1:6" x14ac:dyDescent="0.25">
      <c r="A1896" s="144" t="str">
        <f>IF('[1]Hoja de pedidos'!$D1894&gt;0,'[1]Hoja de pedidos'!C1894,"")</f>
        <v>01-3355</v>
      </c>
      <c r="B1896" s="144" t="str">
        <f>IF('[1]Hoja de pedidos'!$D1894&gt;0,'[1]Hoja de pedidos'!D1894,"")</f>
        <v>TXCLRP029A001</v>
      </c>
      <c r="C1896" s="144" t="str">
        <f>IF('[1]Hoja de pedidos'!$D1894&gt;0,'[1]Hoja de pedidos'!E1894,"")</f>
        <v>CELOVEN, C.A.</v>
      </c>
      <c r="D1896" s="144" t="str">
        <f>IF('[1]Hoja de pedidos'!$D1894&gt;0,'[1]Hoja de pedidos'!F1894,"")</f>
        <v xml:space="preserve">DECOCEL IMPRESO SOLIDO ROJO PIGMENTADO </v>
      </c>
      <c r="E1896" s="144" t="str">
        <f>IF('[1]Hoja de pedidos'!$D1894&gt;0,'[1]Hoja de pedidos'!G1894,"")</f>
        <v>CX</v>
      </c>
      <c r="F1896" s="144" t="str">
        <f>IF('[1]Hoja de pedidos'!$D1894&gt;0,'[1]Hoja de pedidos'!H1894,"")</f>
        <v>LAMINACION</v>
      </c>
    </row>
    <row r="1897" spans="1:6" x14ac:dyDescent="0.25">
      <c r="A1897" s="144" t="str">
        <f>IF('[1]Hoja de pedidos'!$D1895&gt;0,'[1]Hoja de pedidos'!C1895,"")</f>
        <v>01-3390</v>
      </c>
      <c r="B1897" s="144" t="str">
        <f>IF('[1]Hoja de pedidos'!$D1895&gt;0,'[1]Hoja de pedidos'!D1895,"")</f>
        <v>TMAPAL125A001</v>
      </c>
      <c r="C1897" s="144" t="str">
        <f>IF('[1]Hoja de pedidos'!$D1895&gt;0,'[1]Hoja de pedidos'!E1895,"")</f>
        <v>ALIMENTOS POLAR COMERCIAL, C.A.</v>
      </c>
      <c r="D1897" s="144" t="str">
        <f>IF('[1]Hoja de pedidos'!$D1895&gt;0,'[1]Hoja de pedidos'!F1895,"")</f>
        <v>ALUMINIO LAMINADO SIN IMPRESIÓN</v>
      </c>
      <c r="E1897" s="144" t="str">
        <f>IF('[1]Hoja de pedidos'!$D1895&gt;0,'[1]Hoja de pedidos'!G1895,"")</f>
        <v>MCL</v>
      </c>
      <c r="F1897" s="144" t="str">
        <f>IF('[1]Hoja de pedidos'!$D1895&gt;0,'[1]Hoja de pedidos'!H1895,"")</f>
        <v>LAMINACION</v>
      </c>
    </row>
    <row r="1898" spans="1:6" x14ac:dyDescent="0.25">
      <c r="A1898" s="144" t="str">
        <f>IF('[1]Hoja de pedidos'!$D1896&gt;0,'[1]Hoja de pedidos'!C1896,"")</f>
        <v>01-3391</v>
      </c>
      <c r="B1898" s="144" t="str">
        <f>IF('[1]Hoja de pedidos'!$D1896&gt;0,'[1]Hoja de pedidos'!D1896,"")</f>
        <v>TMMCFD106A003</v>
      </c>
      <c r="C1898" s="144" t="str">
        <f>IF('[1]Hoja de pedidos'!$D1896&gt;0,'[1]Hoja de pedidos'!E1896,"")</f>
        <v>MORROCEL C.A.</v>
      </c>
      <c r="D1898" s="144" t="str">
        <f>IF('[1]Hoja de pedidos'!$D1896&gt;0,'[1]Hoja de pedidos'!F1896,"")</f>
        <v>LAMINACION IMPRESA FONDO DORADO</v>
      </c>
      <c r="E1898" s="144" t="str">
        <f>IF('[1]Hoja de pedidos'!$D1896&gt;0,'[1]Hoja de pedidos'!G1896,"")</f>
        <v>MCL</v>
      </c>
      <c r="F1898" s="144" t="str">
        <f>IF('[1]Hoja de pedidos'!$D1896&gt;0,'[1]Hoja de pedidos'!H1896,"")</f>
        <v>LAMINACION</v>
      </c>
    </row>
    <row r="1899" spans="1:6" x14ac:dyDescent="0.25">
      <c r="A1899" s="144" t="str">
        <f>IF('[1]Hoja de pedidos'!$D1897&gt;0,'[1]Hoja de pedidos'!C1897,"")</f>
        <v>01-3354</v>
      </c>
      <c r="B1899" s="144" t="str">
        <f>IF('[1]Hoja de pedidos'!$D1897&gt;0,'[1]Hoja de pedidos'!D1897,"")</f>
        <v>TXAMNO040A001</v>
      </c>
      <c r="C1899" s="144" t="str">
        <f>IF('[1]Hoja de pedidos'!$D1897&gt;0,'[1]Hoja de pedidos'!E1897,"")</f>
        <v>ALIMENTOS MEXICANOS, C.A.</v>
      </c>
      <c r="D1899" s="144" t="str">
        <f>IF('[1]Hoja de pedidos'!$D1897&gt;0,'[1]Hoja de pedidos'!F1897,"")</f>
        <v>LAMINACIÓN IMPRESA NACHOS ORIGINALES 150g</v>
      </c>
      <c r="E1899" s="144" t="str">
        <f>IF('[1]Hoja de pedidos'!$D1897&gt;0,'[1]Hoja de pedidos'!G1897,"")</f>
        <v>CX</v>
      </c>
      <c r="F1899" s="144" t="str">
        <f>IF('[1]Hoja de pedidos'!$D1897&gt;0,'[1]Hoja de pedidos'!H1897,"")</f>
        <v>LAMINACION</v>
      </c>
    </row>
    <row r="1900" spans="1:6" x14ac:dyDescent="0.25">
      <c r="A1900" s="144" t="str">
        <f>IF('[1]Hoja de pedidos'!$D1898&gt;0,'[1]Hoja de pedidos'!C1898,"")</f>
        <v>01-3360</v>
      </c>
      <c r="B1900" s="144" t="str">
        <f>IF('[1]Hoja de pedidos'!$D1898&gt;0,'[1]Hoja de pedidos'!D1898,"")</f>
        <v>TXCLAT029A001</v>
      </c>
      <c r="C1900" s="144" t="str">
        <f>IF('[1]Hoja de pedidos'!$D1898&gt;0,'[1]Hoja de pedidos'!E1898,"")</f>
        <v>CELOVEN, C.A.</v>
      </c>
      <c r="D1900" s="144" t="str">
        <f>IF('[1]Hoja de pedidos'!$D1898&gt;0,'[1]Hoja de pedidos'!F1898,"")</f>
        <v>DECOCEL IMPRESO SOLIDO AZUL P-300</v>
      </c>
      <c r="E1900" s="144" t="str">
        <f>IF('[1]Hoja de pedidos'!$D1898&gt;0,'[1]Hoja de pedidos'!G1898,"")</f>
        <v>CX</v>
      </c>
      <c r="F1900" s="144" t="str">
        <f>IF('[1]Hoja de pedidos'!$D1898&gt;0,'[1]Hoja de pedidos'!H1898,"")</f>
        <v>LAMINACION</v>
      </c>
    </row>
    <row r="1901" spans="1:6" x14ac:dyDescent="0.25">
      <c r="A1901" s="144" t="str">
        <f>IF('[1]Hoja de pedidos'!$D1899&gt;0,'[1]Hoja de pedidos'!C1899,"")</f>
        <v>01-3359</v>
      </c>
      <c r="B1901" s="144" t="str">
        <f>IF('[1]Hoja de pedidos'!$D1899&gt;0,'[1]Hoja de pedidos'!D1899,"")</f>
        <v>TXCLAI029A001</v>
      </c>
      <c r="C1901" s="144" t="str">
        <f>IF('[1]Hoja de pedidos'!$D1899&gt;0,'[1]Hoja de pedidos'!E1899,"")</f>
        <v>CELOVEN, C.A.</v>
      </c>
      <c r="D1901" s="144" t="str">
        <f>IF('[1]Hoja de pedidos'!$D1899&gt;0,'[1]Hoja de pedidos'!F1899,"")</f>
        <v>DECOCEL IMPRESO SOLIDO AZUL INTENSO P-287</v>
      </c>
      <c r="E1901" s="144" t="str">
        <f>IF('[1]Hoja de pedidos'!$D1899&gt;0,'[1]Hoja de pedidos'!G1899,"")</f>
        <v>CX</v>
      </c>
      <c r="F1901" s="144" t="str">
        <f>IF('[1]Hoja de pedidos'!$D1899&gt;0,'[1]Hoja de pedidos'!H1899,"")</f>
        <v>LAMINACION</v>
      </c>
    </row>
    <row r="1902" spans="1:6" x14ac:dyDescent="0.25">
      <c r="A1902" s="144" t="str">
        <f>IF('[1]Hoja de pedidos'!$D1900&gt;0,'[1]Hoja de pedidos'!C1900,"")</f>
        <v>01-3354</v>
      </c>
      <c r="B1902" s="144" t="str">
        <f>IF('[1]Hoja de pedidos'!$D1900&gt;0,'[1]Hoja de pedidos'!D1900,"")</f>
        <v>TXAMNO040A001</v>
      </c>
      <c r="C1902" s="144" t="str">
        <f>IF('[1]Hoja de pedidos'!$D1900&gt;0,'[1]Hoja de pedidos'!E1900,"")</f>
        <v>ALIMENTOS MEXICANOS, C.A.</v>
      </c>
      <c r="D1902" s="144" t="str">
        <f>IF('[1]Hoja de pedidos'!$D1900&gt;0,'[1]Hoja de pedidos'!F1900,"")</f>
        <v>LAMINACIÓN IMPRESA NACHOS ORIGINALES 150g</v>
      </c>
      <c r="E1902" s="144" t="str">
        <f>IF('[1]Hoja de pedidos'!$D1900&gt;0,'[1]Hoja de pedidos'!G1900,"")</f>
        <v>CX</v>
      </c>
      <c r="F1902" s="144" t="str">
        <f>IF('[1]Hoja de pedidos'!$D1900&gt;0,'[1]Hoja de pedidos'!H1900,"")</f>
        <v>LAMINACION</v>
      </c>
    </row>
    <row r="1903" spans="1:6" x14ac:dyDescent="0.25">
      <c r="A1903" s="144" t="str">
        <f>IF('[1]Hoja de pedidos'!$D1901&gt;0,'[1]Hoja de pedidos'!C1901,"")</f>
        <v>21-0346</v>
      </c>
      <c r="B1903" s="144" t="str">
        <f>IF('[1]Hoja de pedidos'!$D1901&gt;0,'[1]Hoja de pedidos'!D1901,"")</f>
        <v>TMPNKK097A001</v>
      </c>
      <c r="C1903" s="144" t="str">
        <f>IF('[1]Hoja de pedidos'!$D1901&gt;0,'[1]Hoja de pedidos'!E1901,"")</f>
        <v>PROCESADORA NATURALYST, S.A.</v>
      </c>
      <c r="D1903" s="144" t="str">
        <f>IF('[1]Hoja de pedidos'!$D1901&gt;0,'[1]Hoja de pedidos'!F1901,"")</f>
        <v>LAMINACION IMPRESA KETCHUP KIERO 10g</v>
      </c>
      <c r="E1903" s="144" t="str">
        <f>IF('[1]Hoja de pedidos'!$D1901&gt;0,'[1]Hoja de pedidos'!G1901,"")</f>
        <v>MCL</v>
      </c>
      <c r="F1903" s="144" t="str">
        <f>IF('[1]Hoja de pedidos'!$D1901&gt;0,'[1]Hoja de pedidos'!H1901,"")</f>
        <v>LAMINACION</v>
      </c>
    </row>
    <row r="1904" spans="1:6" x14ac:dyDescent="0.25">
      <c r="A1904" s="144" t="str">
        <f>IF('[1]Hoja de pedidos'!$D1902&gt;0,'[1]Hoja de pedidos'!C1902,"")</f>
        <v>32-006396</v>
      </c>
      <c r="B1904" s="144" t="str">
        <f>IF('[1]Hoja de pedidos'!$D1902&gt;0,'[1]Hoja de pedidos'!D1902,"")</f>
        <v>TMARFL0380001</v>
      </c>
      <c r="C1904" s="144" t="str">
        <f>IF('[1]Hoja de pedidos'!$D1902&gt;0,'[1]Hoja de pedidos'!E1902,"")</f>
        <v>ALFONZO RIVAS &amp; CIA, C.A.</v>
      </c>
      <c r="D1904" s="144" t="str">
        <f>IF('[1]Hoja de pedidos'!$D1902&gt;0,'[1]Hoja de pedidos'!F1902,"")</f>
        <v>LAMINACIÓN  SIN IMPRESIÓN FLIPS 220 g</v>
      </c>
      <c r="E1904" s="144" t="str">
        <f>IF('[1]Hoja de pedidos'!$D1902&gt;0,'[1]Hoja de pedidos'!G1902,"")</f>
        <v>MCL</v>
      </c>
      <c r="F1904" s="144" t="str">
        <f>IF('[1]Hoja de pedidos'!$D1902&gt;0,'[1]Hoja de pedidos'!H1902,"")</f>
        <v>LAMINACION</v>
      </c>
    </row>
    <row r="1905" spans="1:6" x14ac:dyDescent="0.25">
      <c r="A1905" s="144" t="str">
        <f>IF('[1]Hoja de pedidos'!$D1903&gt;0,'[1]Hoja de pedidos'!C1903,"")</f>
        <v>21-0339</v>
      </c>
      <c r="B1905" s="144" t="str">
        <f>IF('[1]Hoja de pedidos'!$D1903&gt;0,'[1]Hoja de pedidos'!D1903,"")</f>
        <v>TXNVSV096A001</v>
      </c>
      <c r="C1905" s="144" t="str">
        <f>IF('[1]Hoja de pedidos'!$D1903&gt;0,'[1]Hoja de pedidos'!E1903,"")</f>
        <v>NESTLE VENEZUELA, S.A.</v>
      </c>
      <c r="D1905" s="144" t="str">
        <f>IF('[1]Hoja de pedidos'!$D1903&gt;0,'[1]Hoja de pedidos'!F1903,"")</f>
        <v>LAMINACION IMPRESA SVELTY 400g</v>
      </c>
      <c r="E1905" s="144" t="str">
        <f>IF('[1]Hoja de pedidos'!$D1903&gt;0,'[1]Hoja de pedidos'!G1903,"")</f>
        <v>CX</v>
      </c>
      <c r="F1905" s="144" t="str">
        <f>IF('[1]Hoja de pedidos'!$D1903&gt;0,'[1]Hoja de pedidos'!H1903,"")</f>
        <v>LAMINACION</v>
      </c>
    </row>
    <row r="1906" spans="1:6" x14ac:dyDescent="0.25">
      <c r="A1906" s="144" t="str">
        <f>IF('[1]Hoja de pedidos'!$D1904&gt;0,'[1]Hoja de pedidos'!C1904,"")</f>
        <v>21-0338</v>
      </c>
      <c r="B1906" s="144" t="str">
        <f>IF('[1]Hoja de pedidos'!$D1904&gt;0,'[1]Hoja de pedidos'!D1904,"")</f>
        <v>TXNVCF096A001</v>
      </c>
      <c r="C1906" s="144" t="str">
        <f>IF('[1]Hoja de pedidos'!$D1904&gt;0,'[1]Hoja de pedidos'!E1904,"")</f>
        <v>NESTLE VENEZUELA, S.A.</v>
      </c>
      <c r="D1906" s="144" t="str">
        <f>IF('[1]Hoja de pedidos'!$D1904&gt;0,'[1]Hoja de pedidos'!F1904,"")</f>
        <v xml:space="preserve">LAMINACION IMPRESA LA CAMPESINA FORTIFICADA 800g </v>
      </c>
      <c r="E1906" s="144" t="str">
        <f>IF('[1]Hoja de pedidos'!$D1904&gt;0,'[1]Hoja de pedidos'!G1904,"")</f>
        <v>CX</v>
      </c>
      <c r="F1906" s="144" t="str">
        <f>IF('[1]Hoja de pedidos'!$D1904&gt;0,'[1]Hoja de pedidos'!H1904,"")</f>
        <v>LAMINACION</v>
      </c>
    </row>
    <row r="1907" spans="1:6" x14ac:dyDescent="0.25">
      <c r="A1907" s="144" t="str">
        <f>IF('[1]Hoja de pedidos'!$D1905&gt;0,'[1]Hoja de pedidos'!C1905,"")</f>
        <v>21-0347</v>
      </c>
      <c r="B1907" s="144" t="str">
        <f>IF('[1]Hoja de pedidos'!$D1905&gt;0,'[1]Hoja de pedidos'!D1905,"")</f>
        <v>TMPNGS089A001</v>
      </c>
      <c r="C1907" s="144" t="str">
        <f>IF('[1]Hoja de pedidos'!$D1905&gt;0,'[1]Hoja de pedidos'!E1905,"")</f>
        <v>PROCESADORA NATURALYST, S.A.</v>
      </c>
      <c r="D1907" s="144" t="str">
        <f>IF('[1]Hoja de pedidos'!$D1905&gt;0,'[1]Hoja de pedidos'!F1905,"")</f>
        <v>LAMINACION IMPRESA GELATINA KIERO FRAMBUESA 96g</v>
      </c>
      <c r="E1907" s="144" t="str">
        <f>IF('[1]Hoja de pedidos'!$D1905&gt;0,'[1]Hoja de pedidos'!G1905,"")</f>
        <v>CX</v>
      </c>
      <c r="F1907" s="144" t="str">
        <f>IF('[1]Hoja de pedidos'!$D1905&gt;0,'[1]Hoja de pedidos'!H1905,"")</f>
        <v>LAMINACION</v>
      </c>
    </row>
    <row r="1908" spans="1:6" x14ac:dyDescent="0.25">
      <c r="A1908" s="144" t="str">
        <f>IF('[1]Hoja de pedidos'!$D1906&gt;0,'[1]Hoja de pedidos'!C1906,"")</f>
        <v>01-3399</v>
      </c>
      <c r="B1908" s="144" t="str">
        <f>IF('[1]Hoja de pedidos'!$D1906&gt;0,'[1]Hoja de pedidos'!D1906,"")</f>
        <v>TMDNFN105A001</v>
      </c>
      <c r="C1908" s="144" t="str">
        <f>IF('[1]Hoja de pedidos'!$D1906&gt;0,'[1]Hoja de pedidos'!E1906,"")</f>
        <v>CARTONAJE DIVINO NIÑO, C.A.</v>
      </c>
      <c r="D1908" s="144" t="str">
        <f>IF('[1]Hoja de pedidos'!$D1906&gt;0,'[1]Hoja de pedidos'!F1906,"")</f>
        <v>LAMINACION IMPRESA FONDO NEGRO</v>
      </c>
      <c r="E1908" s="144" t="str">
        <f>IF('[1]Hoja de pedidos'!$D1906&gt;0,'[1]Hoja de pedidos'!G1906,"")</f>
        <v>MCL</v>
      </c>
      <c r="F1908" s="144" t="str">
        <f>IF('[1]Hoja de pedidos'!$D1906&gt;0,'[1]Hoja de pedidos'!H1906,"")</f>
        <v>CORTE</v>
      </c>
    </row>
    <row r="1909" spans="1:6" x14ac:dyDescent="0.25">
      <c r="A1909" s="144" t="str">
        <f>IF('[1]Hoja de pedidos'!$D1907&gt;0,'[1]Hoja de pedidos'!C1907,"")</f>
        <v>01-3334</v>
      </c>
      <c r="B1909" s="144" t="str">
        <f>IF('[1]Hoja de pedidos'!$D1907&gt;0,'[1]Hoja de pedidos'!D1907,"")</f>
        <v>TXPCPF023B001</v>
      </c>
      <c r="C1909" s="144" t="str">
        <f>IF('[1]Hoja de pedidos'!$D1907&gt;0,'[1]Hoja de pedidos'!E1907,"")</f>
        <v xml:space="preserve">PEPSI-COLA VENEZUELA, C.A. </v>
      </c>
      <c r="D1909" s="144" t="str">
        <f>IF('[1]Hoja de pedidos'!$D1907&gt;0,'[1]Hoja de pedidos'!F1907,"")</f>
        <v>ETIQUETA IMPRESA PEPSI  FREE 1,5 L</v>
      </c>
      <c r="E1909" s="144" t="str">
        <f>IF('[1]Hoja de pedidos'!$D1907&gt;0,'[1]Hoja de pedidos'!G1907,"")</f>
        <v>CX</v>
      </c>
      <c r="F1909" s="144" t="str">
        <f>IF('[1]Hoja de pedidos'!$D1907&gt;0,'[1]Hoja de pedidos'!H1907,"")</f>
        <v>CORTE</v>
      </c>
    </row>
    <row r="1910" spans="1:6" x14ac:dyDescent="0.25">
      <c r="A1910" s="144" t="str">
        <f>IF('[1]Hoja de pedidos'!$D1908&gt;0,'[1]Hoja de pedidos'!C1908,"")</f>
        <v>01-3338</v>
      </c>
      <c r="B1910" s="144" t="str">
        <f>IF('[1]Hoja de pedidos'!$D1908&gt;0,'[1]Hoja de pedidos'!D1908,"")</f>
        <v>TXPCPF023B001</v>
      </c>
      <c r="C1910" s="144" t="str">
        <f>IF('[1]Hoja de pedidos'!$D1908&gt;0,'[1]Hoja de pedidos'!E1908,"")</f>
        <v xml:space="preserve">PEPSI-COLA VENEZUELA, C.A. </v>
      </c>
      <c r="D1910" s="144" t="str">
        <f>IF('[1]Hoja de pedidos'!$D1908&gt;0,'[1]Hoja de pedidos'!F1908,"")</f>
        <v>ETIQUETA IMPRESA PEPSI  FREE 1,5 L</v>
      </c>
      <c r="E1910" s="144" t="str">
        <f>IF('[1]Hoja de pedidos'!$D1908&gt;0,'[1]Hoja de pedidos'!G1908,"")</f>
        <v>CX</v>
      </c>
      <c r="F1910" s="144" t="str">
        <f>IF('[1]Hoja de pedidos'!$D1908&gt;0,'[1]Hoja de pedidos'!H1908,"")</f>
        <v>CORTE</v>
      </c>
    </row>
    <row r="1911" spans="1:6" x14ac:dyDescent="0.25">
      <c r="A1911" s="144" t="str">
        <f>IF('[1]Hoja de pedidos'!$D1909&gt;0,'[1]Hoja de pedidos'!C1909,"")</f>
        <v>01-3392</v>
      </c>
      <c r="B1911" s="144" t="str">
        <f>IF('[1]Hoja de pedidos'!$D1909&gt;0,'[1]Hoja de pedidos'!D1909,"")</f>
        <v>TXPCPU023A001</v>
      </c>
      <c r="C1911" s="144" t="str">
        <f>IF('[1]Hoja de pedidos'!$D1909&gt;0,'[1]Hoja de pedidos'!E1909,"")</f>
        <v xml:space="preserve">PEPSI-COLA VENEZUELA, C.A. </v>
      </c>
      <c r="D1911" s="144" t="str">
        <f>IF('[1]Hoja de pedidos'!$D1909&gt;0,'[1]Hoja de pedidos'!F1909,"")</f>
        <v>ETIQUETA IMPRESA PEPSI UEFA CHAMPIONS LEAGUE 2022,</v>
      </c>
      <c r="E1911" s="144" t="str">
        <f>IF('[1]Hoja de pedidos'!$D1909&gt;0,'[1]Hoja de pedidos'!G1909,"")</f>
        <v>CX</v>
      </c>
      <c r="F1911" s="144" t="str">
        <f>IF('[1]Hoja de pedidos'!$D1909&gt;0,'[1]Hoja de pedidos'!H1909,"")</f>
        <v>CORTE</v>
      </c>
    </row>
    <row r="1912" spans="1:6" x14ac:dyDescent="0.25">
      <c r="A1912" s="144" t="str">
        <f>IF('[1]Hoja de pedidos'!$D1910&gt;0,'[1]Hoja de pedidos'!C1910,"")</f>
        <v>01-3393</v>
      </c>
      <c r="B1912" s="144" t="str">
        <f>IF('[1]Hoja de pedidos'!$D1910&gt;0,'[1]Hoja de pedidos'!D1910,"")</f>
        <v>TXPCPU023A001</v>
      </c>
      <c r="C1912" s="144" t="str">
        <f>IF('[1]Hoja de pedidos'!$D1910&gt;0,'[1]Hoja de pedidos'!E1910,"")</f>
        <v xml:space="preserve">PEPSI-COLA VENEZUELA, C.A. </v>
      </c>
      <c r="D1912" s="144" t="str">
        <f>IF('[1]Hoja de pedidos'!$D1910&gt;0,'[1]Hoja de pedidos'!F1910,"")</f>
        <v>ETIQUETA IMPRESA PEPSI UEFA CHAMPIONS LEAGUE 2022,</v>
      </c>
      <c r="E1912" s="144" t="str">
        <f>IF('[1]Hoja de pedidos'!$D1910&gt;0,'[1]Hoja de pedidos'!G1910,"")</f>
        <v>CX</v>
      </c>
      <c r="F1912" s="144" t="str">
        <f>IF('[1]Hoja de pedidos'!$D1910&gt;0,'[1]Hoja de pedidos'!H1910,"")</f>
        <v>CORTE</v>
      </c>
    </row>
    <row r="1913" spans="1:6" x14ac:dyDescent="0.25">
      <c r="A1913" s="144" t="str">
        <f>IF('[1]Hoja de pedidos'!$D1911&gt;0,'[1]Hoja de pedidos'!C1911,"")</f>
        <v>01-3394</v>
      </c>
      <c r="B1913" s="144" t="str">
        <f>IF('[1]Hoja de pedidos'!$D1911&gt;0,'[1]Hoja de pedidos'!D1911,"")</f>
        <v>TXPCPU023A001</v>
      </c>
      <c r="C1913" s="144" t="str">
        <f>IF('[1]Hoja de pedidos'!$D1911&gt;0,'[1]Hoja de pedidos'!E1911,"")</f>
        <v xml:space="preserve">PEPSI-COLA VENEZUELA, C.A. </v>
      </c>
      <c r="D1913" s="144" t="str">
        <f>IF('[1]Hoja de pedidos'!$D1911&gt;0,'[1]Hoja de pedidos'!F1911,"")</f>
        <v>ETIQUETA IMPRESA PEPSI UEFA CHAMPIONS LEAGUE 2022,</v>
      </c>
      <c r="E1913" s="144" t="str">
        <f>IF('[1]Hoja de pedidos'!$D1911&gt;0,'[1]Hoja de pedidos'!G1911,"")</f>
        <v>CX</v>
      </c>
      <c r="F1913" s="144" t="str">
        <f>IF('[1]Hoja de pedidos'!$D1911&gt;0,'[1]Hoja de pedidos'!H1911,"")</f>
        <v>CORTE</v>
      </c>
    </row>
    <row r="1914" spans="1:6" x14ac:dyDescent="0.25">
      <c r="A1914" s="144" t="str">
        <f>IF('[1]Hoja de pedidos'!$D1912&gt;0,'[1]Hoja de pedidos'!C1912,"")</f>
        <v>01-3377</v>
      </c>
      <c r="B1914" s="144" t="str">
        <f>IF('[1]Hoja de pedidos'!$D1912&gt;0,'[1]Hoja de pedidos'!D1912,"")</f>
        <v>TXPCPF023C001</v>
      </c>
      <c r="C1914" s="144" t="str">
        <f>IF('[1]Hoja de pedidos'!$D1912&gt;0,'[1]Hoja de pedidos'!E1912,"")</f>
        <v xml:space="preserve">PEPSI-COLA VENEZUELA, C.A. </v>
      </c>
      <c r="D1914" s="144" t="str">
        <f>IF('[1]Hoja de pedidos'!$D1912&gt;0,'[1]Hoja de pedidos'!F1912,"")</f>
        <v>ETIQUETA IMPRESA PEPSI  FREE 2 L</v>
      </c>
      <c r="E1914" s="144" t="str">
        <f>IF('[1]Hoja de pedidos'!$D1912&gt;0,'[1]Hoja de pedidos'!G1912,"")</f>
        <v>CX</v>
      </c>
      <c r="F1914" s="144" t="str">
        <f>IF('[1]Hoja de pedidos'!$D1912&gt;0,'[1]Hoja de pedidos'!H1912,"")</f>
        <v>CORTE</v>
      </c>
    </row>
    <row r="1915" spans="1:6" x14ac:dyDescent="0.25">
      <c r="A1915" s="144" t="str">
        <f>IF('[1]Hoja de pedidos'!$D1913&gt;0,'[1]Hoja de pedidos'!C1913,"")</f>
        <v>21-0347</v>
      </c>
      <c r="B1915" s="144" t="str">
        <f>IF('[1]Hoja de pedidos'!$D1913&gt;0,'[1]Hoja de pedidos'!D1913,"")</f>
        <v>TMPNGS089A001</v>
      </c>
      <c r="C1915" s="144" t="str">
        <f>IF('[1]Hoja de pedidos'!$D1913&gt;0,'[1]Hoja de pedidos'!E1913,"")</f>
        <v>PROCESADORA NATURALYST, S.A.</v>
      </c>
      <c r="D1915" s="144" t="str">
        <f>IF('[1]Hoja de pedidos'!$D1913&gt;0,'[1]Hoja de pedidos'!F1913,"")</f>
        <v>LAMINACION IMPRESA GELATINA KIERO FRAMBUESA 96g</v>
      </c>
      <c r="E1915" s="144" t="str">
        <f>IF('[1]Hoja de pedidos'!$D1913&gt;0,'[1]Hoja de pedidos'!G1913,"")</f>
        <v>CX</v>
      </c>
      <c r="F1915" s="144" t="str">
        <f>IF('[1]Hoja de pedidos'!$D1913&gt;0,'[1]Hoja de pedidos'!H1913,"")</f>
        <v>LAMINACION</v>
      </c>
    </row>
    <row r="1916" spans="1:6" x14ac:dyDescent="0.25">
      <c r="A1916" s="144" t="str">
        <f>IF('[1]Hoja de pedidos'!$D1914&gt;0,'[1]Hoja de pedidos'!C1914,"")</f>
        <v>21-0349</v>
      </c>
      <c r="B1916" s="144" t="str">
        <f>IF('[1]Hoja de pedidos'!$D1914&gt;0,'[1]Hoja de pedidos'!D1914,"")</f>
        <v>TMPNGC089A001</v>
      </c>
      <c r="C1916" s="144" t="str">
        <f>IF('[1]Hoja de pedidos'!$D1914&gt;0,'[1]Hoja de pedidos'!E1914,"")</f>
        <v>PROCESADORA NATURALYST, S.A.</v>
      </c>
      <c r="D1916" s="144" t="str">
        <f>IF('[1]Hoja de pedidos'!$D1914&gt;0,'[1]Hoja de pedidos'!F1914,"")</f>
        <v>LAMINACION IMPRESA GELATINA KIERO FRAMBUESA CEREZA 96g</v>
      </c>
      <c r="E1916" s="144" t="str">
        <f>IF('[1]Hoja de pedidos'!$D1914&gt;0,'[1]Hoja de pedidos'!G1914,"")</f>
        <v>CX</v>
      </c>
      <c r="F1916" s="144" t="str">
        <f>IF('[1]Hoja de pedidos'!$D1914&gt;0,'[1]Hoja de pedidos'!H1914,"")</f>
        <v>LAMINACION</v>
      </c>
    </row>
    <row r="1917" spans="1:6" x14ac:dyDescent="0.25">
      <c r="A1917" s="144" t="str">
        <f>IF('[1]Hoja de pedidos'!$D1915&gt;0,'[1]Hoja de pedidos'!C1915,"")</f>
        <v>01-3338</v>
      </c>
      <c r="B1917" s="144" t="str">
        <f>IF('[1]Hoja de pedidos'!$D1915&gt;0,'[1]Hoja de pedidos'!D1915,"")</f>
        <v>TXPCPF023B001</v>
      </c>
      <c r="C1917" s="144" t="str">
        <f>IF('[1]Hoja de pedidos'!$D1915&gt;0,'[1]Hoja de pedidos'!E1915,"")</f>
        <v xml:space="preserve">PEPSI-COLA VENEZUELA, C.A. </v>
      </c>
      <c r="D1917" s="144" t="str">
        <f>IF('[1]Hoja de pedidos'!$D1915&gt;0,'[1]Hoja de pedidos'!F1915,"")</f>
        <v>ETIQUETA IMPRESA PEPSI  FREE 1,5 L</v>
      </c>
      <c r="E1917" s="144" t="str">
        <f>IF('[1]Hoja de pedidos'!$D1915&gt;0,'[1]Hoja de pedidos'!G1915,"")</f>
        <v>CX</v>
      </c>
      <c r="F1917" s="144" t="str">
        <f>IF('[1]Hoja de pedidos'!$D1915&gt;0,'[1]Hoja de pedidos'!H1915,"")</f>
        <v>CORTE</v>
      </c>
    </row>
    <row r="1918" spans="1:6" x14ac:dyDescent="0.25">
      <c r="A1918" s="144" t="str">
        <f>IF('[1]Hoja de pedidos'!$D1916&gt;0,'[1]Hoja de pedidos'!C1916,"")</f>
        <v>01-3414</v>
      </c>
      <c r="B1918" s="144" t="str">
        <f>IF('[1]Hoja de pedidos'!$D1916&gt;0,'[1]Hoja de pedidos'!D1916,"")</f>
        <v>TXPARF040B002</v>
      </c>
      <c r="C1918" s="144" t="str">
        <f>IF('[1]Hoja de pedidos'!$D1916&gt;0,'[1]Hoja de pedidos'!E1916,"")</f>
        <v>PEPSICO ALIMENTOS, S.C.A.</v>
      </c>
      <c r="D1918" s="144" t="str">
        <f>IF('[1]Hoja de pedidos'!$D1916&gt;0,'[1]Hoja de pedidos'!F1916,"")</f>
        <v>LAMINACION IMPRESA RUFFLES QUESO 125g</v>
      </c>
      <c r="E1918" s="144" t="str">
        <f>IF('[1]Hoja de pedidos'!$D1916&gt;0,'[1]Hoja de pedidos'!G1916,"")</f>
        <v>CX</v>
      </c>
      <c r="F1918" s="144" t="str">
        <f>IF('[1]Hoja de pedidos'!$D1916&gt;0,'[1]Hoja de pedidos'!H1916,"")</f>
        <v>LAMINACION</v>
      </c>
    </row>
    <row r="1919" spans="1:6" x14ac:dyDescent="0.25">
      <c r="A1919" s="144" t="str">
        <f>IF('[1]Hoja de pedidos'!$D1917&gt;0,'[1]Hoja de pedidos'!C1917,"")</f>
        <v>01-3410</v>
      </c>
      <c r="B1919" s="144" t="str">
        <f>IF('[1]Hoja de pedidos'!$D1917&gt;0,'[1]Hoja de pedidos'!D1917,"")</f>
        <v>TXPAR0040A001</v>
      </c>
      <c r="C1919" s="144" t="str">
        <f>IF('[1]Hoja de pedidos'!$D1917&gt;0,'[1]Hoja de pedidos'!E1917,"")</f>
        <v>PEPSICO ALIMENTOS, S.C.A.</v>
      </c>
      <c r="D1919" s="144" t="str">
        <f>IF('[1]Hoja de pedidos'!$D1917&gt;0,'[1]Hoja de pedidos'!F1917,"")</f>
        <v>LAMINACION IMPRESA RUFFLES ORIGINAL 125g</v>
      </c>
      <c r="E1919" s="144" t="str">
        <f>IF('[1]Hoja de pedidos'!$D1917&gt;0,'[1]Hoja de pedidos'!G1917,"")</f>
        <v>CX</v>
      </c>
      <c r="F1919" s="144" t="str">
        <f>IF('[1]Hoja de pedidos'!$D1917&gt;0,'[1]Hoja de pedidos'!H1917,"")</f>
        <v>LAMINACION</v>
      </c>
    </row>
    <row r="1920" spans="1:6" x14ac:dyDescent="0.25">
      <c r="A1920" s="144" t="str">
        <f>IF('[1]Hoja de pedidos'!$D1918&gt;0,'[1]Hoja de pedidos'!C1918,"")</f>
        <v>01-3413</v>
      </c>
      <c r="B1920" s="144" t="str">
        <f>IF('[1]Hoja de pedidos'!$D1918&gt;0,'[1]Hoja de pedidos'!D1918,"")</f>
        <v>TXPARF040A002</v>
      </c>
      <c r="C1920" s="144" t="str">
        <f>IF('[1]Hoja de pedidos'!$D1918&gt;0,'[1]Hoja de pedidos'!E1918,"")</f>
        <v>PEPSICO ALIMENTOS, S.C.A.</v>
      </c>
      <c r="D1920" s="144" t="str">
        <f>IF('[1]Hoja de pedidos'!$D1918&gt;0,'[1]Hoja de pedidos'!F1918,"")</f>
        <v>LAMINACION IMPRESA RUFFLES QUESO 36g</v>
      </c>
      <c r="E1920" s="144" t="str">
        <f>IF('[1]Hoja de pedidos'!$D1918&gt;0,'[1]Hoja de pedidos'!G1918,"")</f>
        <v>CX</v>
      </c>
      <c r="F1920" s="144" t="str">
        <f>IF('[1]Hoja de pedidos'!$D1918&gt;0,'[1]Hoja de pedidos'!H1918,"")</f>
        <v>LAMINACION</v>
      </c>
    </row>
    <row r="1921" spans="1:6" x14ac:dyDescent="0.25">
      <c r="A1921" s="144" t="str">
        <f>IF('[1]Hoja de pedidos'!$D1919&gt;0,'[1]Hoja de pedidos'!C1919,"")</f>
        <v>01-3409</v>
      </c>
      <c r="B1921" s="144" t="str">
        <f>IF('[1]Hoja de pedidos'!$D1919&gt;0,'[1]Hoja de pedidos'!D1919,"")</f>
        <v>TXPARO040B001</v>
      </c>
      <c r="C1921" s="144" t="str">
        <f>IF('[1]Hoja de pedidos'!$D1919&gt;0,'[1]Hoja de pedidos'!E1919,"")</f>
        <v>PEPSICO ALIMENTOS, S.C.A.</v>
      </c>
      <c r="D1921" s="144" t="str">
        <f>IF('[1]Hoja de pedidos'!$D1919&gt;0,'[1]Hoja de pedidos'!F1919,"")</f>
        <v>LAMINACIÓN IMPRESA RUFFLES ORIGINAL 36g</v>
      </c>
      <c r="E1921" s="144" t="str">
        <f>IF('[1]Hoja de pedidos'!$D1919&gt;0,'[1]Hoja de pedidos'!G1919,"")</f>
        <v>CX</v>
      </c>
      <c r="F1921" s="144" t="str">
        <f>IF('[1]Hoja de pedidos'!$D1919&gt;0,'[1]Hoja de pedidos'!H1919,"")</f>
        <v>LAMINACION</v>
      </c>
    </row>
    <row r="1922" spans="1:6" x14ac:dyDescent="0.25">
      <c r="A1922" s="144" t="str">
        <f>IF('[1]Hoja de pedidos'!$D1920&gt;0,'[1]Hoja de pedidos'!C1920,"")</f>
        <v>21-0332</v>
      </c>
      <c r="B1922" s="144" t="str">
        <f>IF('[1]Hoja de pedidos'!$D1920&gt;0,'[1]Hoja de pedidos'!D1920,"")</f>
        <v>TXSPGM048A001</v>
      </c>
      <c r="C1922" s="144" t="str">
        <f>IF('[1]Hoja de pedidos'!$D1920&gt;0,'[1]Hoja de pedidos'!E1920,"")</f>
        <v>C.A. SUCESORA DE JOSE PUIG &amp; CIA</v>
      </c>
      <c r="D1922" s="144" t="str">
        <f>IF('[1]Hoja de pedidos'!$D1920&gt;0,'[1]Hoja de pedidos'!F1920,"")</f>
        <v>LAMINACION IMPRESA GALLETA MARIA MOLIDA 250g</v>
      </c>
      <c r="E1922" s="144" t="str">
        <f>IF('[1]Hoja de pedidos'!$D1920&gt;0,'[1]Hoja de pedidos'!G1920,"")</f>
        <v>CX</v>
      </c>
      <c r="F1922" s="144" t="str">
        <f>IF('[1]Hoja de pedidos'!$D1920&gt;0,'[1]Hoja de pedidos'!H1920,"")</f>
        <v>LAMINACION</v>
      </c>
    </row>
    <row r="1923" spans="1:6" x14ac:dyDescent="0.25">
      <c r="A1923" s="144" t="str">
        <f>IF('[1]Hoja de pedidos'!$D1921&gt;0,'[1]Hoja de pedidos'!C1921,"")</f>
        <v>01-3428</v>
      </c>
      <c r="B1923" s="144" t="str">
        <f>IF('[1]Hoja de pedidos'!$D1921&gt;0,'[1]Hoja de pedidos'!D1921,"")</f>
        <v>TMAYGP207A004</v>
      </c>
      <c r="C1923" s="144" t="str">
        <f>IF('[1]Hoja de pedidos'!$D1921&gt;0,'[1]Hoja de pedidos'!E1921,"")</f>
        <v>ANAYANSI,C.A.</v>
      </c>
      <c r="D1923" s="144" t="str">
        <f>IF('[1]Hoja de pedidos'!$D1921&gt;0,'[1]Hoja de pedidos'!F1921,"")</f>
        <v>LINER MTP IMPRESO GARANTIA DE PUREZA</v>
      </c>
      <c r="E1923" s="144" t="str">
        <f>IF('[1]Hoja de pedidos'!$D1921&gt;0,'[1]Hoja de pedidos'!G1921,"")</f>
        <v>MCL</v>
      </c>
      <c r="F1923" s="144" t="str">
        <f>IF('[1]Hoja de pedidos'!$D1921&gt;0,'[1]Hoja de pedidos'!H1921,"")</f>
        <v>CORTE</v>
      </c>
    </row>
    <row r="1924" spans="1:6" x14ac:dyDescent="0.25">
      <c r="A1924" s="144" t="str">
        <f>IF('[1]Hoja de pedidos'!$D1922&gt;0,'[1]Hoja de pedidos'!C1922,"")</f>
        <v>01-3430</v>
      </c>
      <c r="B1924" s="144" t="str">
        <f>IF('[1]Hoja de pedidos'!$D1922&gt;0,'[1]Hoja de pedidos'!D1922,"")</f>
        <v>TMAYGP207A003</v>
      </c>
      <c r="C1924" s="144" t="str">
        <f>IF('[1]Hoja de pedidos'!$D1922&gt;0,'[1]Hoja de pedidos'!E1922,"")</f>
        <v>ANAYANSI,C.A.</v>
      </c>
      <c r="D1924" s="144" t="str">
        <f>IF('[1]Hoja de pedidos'!$D1922&gt;0,'[1]Hoja de pedidos'!F1922,"")</f>
        <v>LINER TERMOSELLABLE MTP  IMPRESO GARANTIA DE PUREZA</v>
      </c>
      <c r="E1924" s="144" t="str">
        <f>IF('[1]Hoja de pedidos'!$D1922&gt;0,'[1]Hoja de pedidos'!G1922,"")</f>
        <v>MCL</v>
      </c>
      <c r="F1924" s="144" t="str">
        <f>IF('[1]Hoja de pedidos'!$D1922&gt;0,'[1]Hoja de pedidos'!H1922,"")</f>
        <v>LAMINACION</v>
      </c>
    </row>
    <row r="1925" spans="1:6" x14ac:dyDescent="0.25">
      <c r="A1925" s="144" t="str">
        <f>IF('[1]Hoja de pedidos'!$D1923&gt;0,'[1]Hoja de pedidos'!C1923,"")</f>
        <v>01-3431</v>
      </c>
      <c r="B1925" s="144" t="str">
        <f>IF('[1]Hoja de pedidos'!$D1923&gt;0,'[1]Hoja de pedidos'!D1923,"")</f>
        <v xml:space="preserve">TMAYGP207A002 </v>
      </c>
      <c r="C1925" s="144" t="str">
        <f>IF('[1]Hoja de pedidos'!$D1923&gt;0,'[1]Hoja de pedidos'!E1923,"")</f>
        <v>ANAYANSI,C.A.</v>
      </c>
      <c r="D1925" s="144" t="str">
        <f>IF('[1]Hoja de pedidos'!$D1923&gt;0,'[1]Hoja de pedidos'!F1923,"")</f>
        <v>LINER TERMOSELLABLE MTP  IMPRESO GARANTIA DE PUREZA</v>
      </c>
      <c r="E1925" s="144" t="str">
        <f>IF('[1]Hoja de pedidos'!$D1923&gt;0,'[1]Hoja de pedidos'!G1923,"")</f>
        <v>MCL</v>
      </c>
      <c r="F1925" s="144" t="str">
        <f>IF('[1]Hoja de pedidos'!$D1923&gt;0,'[1]Hoja de pedidos'!H1923,"")</f>
        <v>CORTE</v>
      </c>
    </row>
    <row r="1926" spans="1:6" x14ac:dyDescent="0.25">
      <c r="A1926" s="144" t="str">
        <f>IF('[1]Hoja de pedidos'!$D1924&gt;0,'[1]Hoja de pedidos'!C1924,"")</f>
        <v>01-3429</v>
      </c>
      <c r="B1926" s="144" t="str">
        <f>IF('[1]Hoja de pedidos'!$D1924&gt;0,'[1]Hoja de pedidos'!D1924,"")</f>
        <v>TMAYGP207A001</v>
      </c>
      <c r="C1926" s="144" t="str">
        <f>IF('[1]Hoja de pedidos'!$D1924&gt;0,'[1]Hoja de pedidos'!E1924,"")</f>
        <v>ANAYANSI,C.A.</v>
      </c>
      <c r="D1926" s="144" t="str">
        <f>IF('[1]Hoja de pedidos'!$D1924&gt;0,'[1]Hoja de pedidos'!F1924,"")</f>
        <v>LINER MTP IMPRESO GARANTIA DE PUREZA</v>
      </c>
      <c r="E1926" s="144" t="str">
        <f>IF('[1]Hoja de pedidos'!$D1924&gt;0,'[1]Hoja de pedidos'!G1924,"")</f>
        <v>MCL</v>
      </c>
      <c r="F1926" s="144" t="str">
        <f>IF('[1]Hoja de pedidos'!$D1924&gt;0,'[1]Hoja de pedidos'!H1924,"")</f>
        <v>LAMINACION</v>
      </c>
    </row>
    <row r="1927" spans="1:6" x14ac:dyDescent="0.25">
      <c r="A1927" s="144" t="str">
        <f>IF('[1]Hoja de pedidos'!$D1925&gt;0,'[1]Hoja de pedidos'!C1925,"")</f>
        <v>01-3406</v>
      </c>
      <c r="B1927" s="144" t="str">
        <f>IF('[1]Hoja de pedidos'!$D1925&gt;0,'[1]Hoja de pedidos'!D1925,"")</f>
        <v>TXPAPS040A002</v>
      </c>
      <c r="C1927" s="144" t="str">
        <f>IF('[1]Hoja de pedidos'!$D1925&gt;0,'[1]Hoja de pedidos'!E1925,"")</f>
        <v>PEPSICO ALIMENTOS, S.C.A.</v>
      </c>
      <c r="D1927" s="144" t="str">
        <f>IF('[1]Hoja de pedidos'!$D1925&gt;0,'[1]Hoja de pedidos'!F1925,"")</f>
        <v>LAMINACION IMPRESA PEPITO ORIGINAL  (SIN VITAMINA) 25g</v>
      </c>
      <c r="E1927" s="144" t="str">
        <f>IF('[1]Hoja de pedidos'!$D1925&gt;0,'[1]Hoja de pedidos'!G1925,"")</f>
        <v>CX</v>
      </c>
      <c r="F1927" s="144" t="str">
        <f>IF('[1]Hoja de pedidos'!$D1925&gt;0,'[1]Hoja de pedidos'!H1925,"")</f>
        <v>LAMINACION</v>
      </c>
    </row>
    <row r="1928" spans="1:6" x14ac:dyDescent="0.25">
      <c r="A1928" s="144" t="str">
        <f>IF('[1]Hoja de pedidos'!$D1926&gt;0,'[1]Hoja de pedidos'!C1926,"")</f>
        <v>01-3417</v>
      </c>
      <c r="B1928" s="144" t="str">
        <f>IF('[1]Hoja de pedidos'!$D1926&gt;0,'[1]Hoja de pedidos'!D1926,"")</f>
        <v>TXPATR040A002</v>
      </c>
      <c r="C1928" s="144" t="str">
        <f>IF('[1]Hoja de pedidos'!$D1926&gt;0,'[1]Hoja de pedidos'!E1926,"")</f>
        <v>PEPSICO ALIMENTOS, S.C.A.</v>
      </c>
      <c r="D1928" s="144" t="str">
        <f>IF('[1]Hoja de pedidos'!$D1926&gt;0,'[1]Hoja de pedidos'!F1926,"")</f>
        <v>LAMINACION IMPRESA DE TODITO RESUELTO 130g</v>
      </c>
      <c r="E1928" s="144" t="str">
        <f>IF('[1]Hoja de pedidos'!$D1926&gt;0,'[1]Hoja de pedidos'!G1926,"")</f>
        <v>CX</v>
      </c>
      <c r="F1928" s="144" t="str">
        <f>IF('[1]Hoja de pedidos'!$D1926&gt;0,'[1]Hoja de pedidos'!H1926,"")</f>
        <v>LAMINACION</v>
      </c>
    </row>
    <row r="1929" spans="1:6" x14ac:dyDescent="0.25">
      <c r="A1929" s="144" t="str">
        <f>IF('[1]Hoja de pedidos'!$D1927&gt;0,'[1]Hoja de pedidos'!C1927,"")</f>
        <v>013406</v>
      </c>
      <c r="B1929" s="144" t="str">
        <f>IF('[1]Hoja de pedidos'!$D1927&gt;0,'[1]Hoja de pedidos'!D1927,"")</f>
        <v>TXPAPS031A002</v>
      </c>
      <c r="C1929" s="144" t="str">
        <f>IF('[1]Hoja de pedidos'!$D1927&gt;0,'[1]Hoja de pedidos'!E1927,"")</f>
        <v>PEPSICO ALIMENTOS, S.C.A.</v>
      </c>
      <c r="D1929" s="144" t="str">
        <f>IF('[1]Hoja de pedidos'!$D1927&gt;0,'[1]Hoja de pedidos'!F1927,"")</f>
        <v>LAMINACIÓN IMPRESA PEPITO ORIGINAL (SIN VITAMINA) 25g</v>
      </c>
      <c r="E1929" s="144" t="str">
        <f>IF('[1]Hoja de pedidos'!$D1927&gt;0,'[1]Hoja de pedidos'!G1927,"")</f>
        <v>CX</v>
      </c>
      <c r="F1929" s="144" t="str">
        <f>IF('[1]Hoja de pedidos'!$D1927&gt;0,'[1]Hoja de pedidos'!H1927,"")</f>
        <v>LAMINACION</v>
      </c>
    </row>
    <row r="1930" spans="1:6" x14ac:dyDescent="0.25">
      <c r="A1930" s="144" t="str">
        <f>IF('[1]Hoja de pedidos'!$D1928&gt;0,'[1]Hoja de pedidos'!C1928,"")</f>
        <v>01-3407</v>
      </c>
      <c r="B1930" s="144" t="str">
        <f>IF('[1]Hoja de pedidos'!$D1928&gt;0,'[1]Hoja de pedidos'!D1928,"")</f>
        <v>TXPAPS031A002</v>
      </c>
      <c r="C1930" s="144" t="str">
        <f>IF('[1]Hoja de pedidos'!$D1928&gt;0,'[1]Hoja de pedidos'!E1928,"")</f>
        <v>PEPSICO ALIMENTOS, S.C.A.</v>
      </c>
      <c r="D1930" s="144" t="str">
        <f>IF('[1]Hoja de pedidos'!$D1928&gt;0,'[1]Hoja de pedidos'!F1928,"")</f>
        <v>LAMINACIÓN IMPRESA PEPITO ORIGINAL (SIN VITAMINA) 25g</v>
      </c>
      <c r="E1930" s="144" t="str">
        <f>IF('[1]Hoja de pedidos'!$D1928&gt;0,'[1]Hoja de pedidos'!G1928,"")</f>
        <v>CX</v>
      </c>
      <c r="F1930" s="144" t="str">
        <f>IF('[1]Hoja de pedidos'!$D1928&gt;0,'[1]Hoja de pedidos'!H1928,"")</f>
        <v>LAMINACION</v>
      </c>
    </row>
    <row r="1931" spans="1:6" x14ac:dyDescent="0.25">
      <c r="A1931" s="144" t="str">
        <f>IF('[1]Hoja de pedidos'!$D1929&gt;0,'[1]Hoja de pedidos'!C1929,"")</f>
        <v>01-3416</v>
      </c>
      <c r="B1931" s="144" t="str">
        <f>IF('[1]Hoja de pedidos'!$D1929&gt;0,'[1]Hoja de pedidos'!D1929,"")</f>
        <v>TXPACT040A003</v>
      </c>
      <c r="C1931" s="144" t="str">
        <f>IF('[1]Hoja de pedidos'!$D1929&gt;0,'[1]Hoja de pedidos'!E1929,"")</f>
        <v>PEPSICO ALIMENTOS, S.C.A.</v>
      </c>
      <c r="D1931" s="144" t="str">
        <f>IF('[1]Hoja de pedidos'!$D1929&gt;0,'[1]Hoja de pedidos'!F1929,"")</f>
        <v>LAMINACION IMPRESA CHEESE TRIS 150g</v>
      </c>
      <c r="E1931" s="144" t="str">
        <f>IF('[1]Hoja de pedidos'!$D1929&gt;0,'[1]Hoja de pedidos'!G1929,"")</f>
        <v>CX</v>
      </c>
      <c r="F1931" s="144" t="str">
        <f>IF('[1]Hoja de pedidos'!$D1929&gt;0,'[1]Hoja de pedidos'!H1929,"")</f>
        <v>LAMINACION</v>
      </c>
    </row>
    <row r="1932" spans="1:6" x14ac:dyDescent="0.25">
      <c r="A1932" s="144" t="str">
        <f>IF('[1]Hoja de pedidos'!$D1930&gt;0,'[1]Hoja de pedidos'!C1930,"")</f>
        <v>01-3405</v>
      </c>
      <c r="B1932" s="144" t="str">
        <f>IF('[1]Hoja de pedidos'!$D1930&gt;0,'[1]Hoja de pedidos'!D1930,"")</f>
        <v>TXPACT040B003</v>
      </c>
      <c r="C1932" s="144" t="str">
        <f>IF('[1]Hoja de pedidos'!$D1930&gt;0,'[1]Hoja de pedidos'!E1930,"")</f>
        <v>PEPSICO ALIMENTOS, S.C.A.</v>
      </c>
      <c r="D1932" s="144" t="str">
        <f>IF('[1]Hoja de pedidos'!$D1930&gt;0,'[1]Hoja de pedidos'!F1930,"")</f>
        <v>LAMINACION IMPRESA CHEESE TRIS 54g</v>
      </c>
      <c r="E1932" s="144" t="str">
        <f>IF('[1]Hoja de pedidos'!$D1930&gt;0,'[1]Hoja de pedidos'!G1930,"")</f>
        <v>CX</v>
      </c>
      <c r="F1932" s="144" t="str">
        <f>IF('[1]Hoja de pedidos'!$D1930&gt;0,'[1]Hoja de pedidos'!H1930,"")</f>
        <v>LAMINACION</v>
      </c>
    </row>
    <row r="1933" spans="1:6" x14ac:dyDescent="0.25">
      <c r="A1933" s="144" t="str">
        <f>IF('[1]Hoja de pedidos'!$D1931&gt;0,'[1]Hoja de pedidos'!C1931,"")</f>
        <v>32-006401</v>
      </c>
      <c r="B1933" s="144" t="str">
        <f>IF('[1]Hoja de pedidos'!$D1931&gt;0,'[1]Hoja de pedidos'!D1931,"")</f>
        <v>TMARCF045A002</v>
      </c>
      <c r="C1933" s="144" t="str">
        <f>IF('[1]Hoja de pedidos'!$D1931&gt;0,'[1]Hoja de pedidos'!E1931,"")</f>
        <v>ALFONZO RIVAS &amp; CIA, C.A.</v>
      </c>
      <c r="D1933" s="144" t="str">
        <f>IF('[1]Hoja de pedidos'!$D1931&gt;0,'[1]Hoja de pedidos'!F1931,"")</f>
        <v>LAMINACION IMPRESA MAIZORITOS CRONCH FLAKES 300g</v>
      </c>
      <c r="E1933" s="144" t="str">
        <f>IF('[1]Hoja de pedidos'!$D1931&gt;0,'[1]Hoja de pedidos'!G1931,"")</f>
        <v>MCL</v>
      </c>
      <c r="F1933" s="144" t="str">
        <f>IF('[1]Hoja de pedidos'!$D1931&gt;0,'[1]Hoja de pedidos'!H1931,"")</f>
        <v>LAMINACION</v>
      </c>
    </row>
    <row r="1934" spans="1:6" x14ac:dyDescent="0.25">
      <c r="A1934" s="144" t="str">
        <f>IF('[1]Hoja de pedidos'!$D1932&gt;0,'[1]Hoja de pedidos'!C1932,"")</f>
        <v>01-3433</v>
      </c>
      <c r="B1934" s="144" t="str">
        <f>IF('[1]Hoja de pedidos'!$D1932&gt;0,'[1]Hoja de pedidos'!D1932,"")</f>
        <v>TMMCAR060A003</v>
      </c>
      <c r="C1934" s="144" t="str">
        <f>IF('[1]Hoja de pedidos'!$D1932&gt;0,'[1]Hoja de pedidos'!E1932,"")</f>
        <v>CARTONES CM JUNIOR F.P.</v>
      </c>
      <c r="D1934" s="144" t="str">
        <f>IF('[1]Hoja de pedidos'!$D1932&gt;0,'[1]Hoja de pedidos'!F1932,"")</f>
        <v>POLYPOUCH IMPRESO ANTIGRASO ESTANDAR</v>
      </c>
      <c r="E1934" s="144" t="str">
        <f>IF('[1]Hoja de pedidos'!$D1932&gt;0,'[1]Hoja de pedidos'!G1932,"")</f>
        <v>MCL</v>
      </c>
      <c r="F1934" s="144" t="str">
        <f>IF('[1]Hoja de pedidos'!$D1932&gt;0,'[1]Hoja de pedidos'!H1932,"")</f>
        <v>CORTE</v>
      </c>
    </row>
    <row r="1935" spans="1:6" x14ac:dyDescent="0.25">
      <c r="A1935" s="144" t="str">
        <f>IF('[1]Hoja de pedidos'!$D1933&gt;0,'[1]Hoja de pedidos'!C1933,"")</f>
        <v>32-006392</v>
      </c>
      <c r="B1935" s="144" t="str">
        <f>IF('[1]Hoja de pedidos'!$D1933&gt;0,'[1]Hoja de pedidos'!D1933,"")</f>
        <v>TMARMC099A001</v>
      </c>
      <c r="C1935" s="144" t="str">
        <f>IF('[1]Hoja de pedidos'!$D1933&gt;0,'[1]Hoja de pedidos'!E1933,"")</f>
        <v>ALFONZO RIVAS &amp; CIA, C.A.</v>
      </c>
      <c r="D1935" s="144" t="str">
        <f>IF('[1]Hoja de pedidos'!$D1933&gt;0,'[1]Hoja de pedidos'!F1933,"")</f>
        <v>LAMINACION IMPRESA EMPANIZADO Mc CORMICK 80g</v>
      </c>
      <c r="E1935" s="144" t="str">
        <f>IF('[1]Hoja de pedidos'!$D1933&gt;0,'[1]Hoja de pedidos'!G1933,"")</f>
        <v>MCL</v>
      </c>
      <c r="F1935" s="144" t="str">
        <f>IF('[1]Hoja de pedidos'!$D1933&gt;0,'[1]Hoja de pedidos'!H1933,"")</f>
        <v>LAMINACION</v>
      </c>
    </row>
    <row r="1936" spans="1:6" x14ac:dyDescent="0.25">
      <c r="A1936" s="144" t="str">
        <f>IF('[1]Hoja de pedidos'!$D1934&gt;0,'[1]Hoja de pedidos'!C1934,"")</f>
        <v>32-006402</v>
      </c>
      <c r="B1936" s="144" t="str">
        <f>IF('[1]Hoja de pedidos'!$D1934&gt;0,'[1]Hoja de pedidos'!D1934,"")</f>
        <v>TMARMA045A002</v>
      </c>
      <c r="C1936" s="144" t="str">
        <f>IF('[1]Hoja de pedidos'!$D1934&gt;0,'[1]Hoja de pedidos'!E1934,"")</f>
        <v>ALFONZO RIVAS &amp; CIA, C.A.</v>
      </c>
      <c r="D1936" s="144" t="str">
        <f>IF('[1]Hoja de pedidos'!$D1934&gt;0,'[1]Hoja de pedidos'!F1934,"")</f>
        <v>LAMINACION IMPRESA MAIZORITOS AZUCARADAS 240g</v>
      </c>
      <c r="E1936" s="144" t="str">
        <f>IF('[1]Hoja de pedidos'!$D1934&gt;0,'[1]Hoja de pedidos'!G1934,"")</f>
        <v>MCL</v>
      </c>
      <c r="F1936" s="144" t="str">
        <f>IF('[1]Hoja de pedidos'!$D1934&gt;0,'[1]Hoja de pedidos'!H1934,"")</f>
        <v>LAMINACION</v>
      </c>
    </row>
    <row r="1937" spans="1:6" x14ac:dyDescent="0.25">
      <c r="A1937" s="144" t="str">
        <f>IF('[1]Hoja de pedidos'!$D1935&gt;0,'[1]Hoja de pedidos'!C1935,"")</f>
        <v>32-006397</v>
      </c>
      <c r="B1937" s="144" t="str">
        <f>IF('[1]Hoja de pedidos'!$D1935&gt;0,'[1]Hoja de pedidos'!D1935,"")</f>
        <v>TMARMF045A002</v>
      </c>
      <c r="C1937" s="144" t="str">
        <f>IF('[1]Hoja de pedidos'!$D1935&gt;0,'[1]Hoja de pedidos'!E1935,"")</f>
        <v>ALFONZO RIVAS &amp; CIA, C.A.</v>
      </c>
      <c r="D1937" s="144" t="str">
        <f>IF('[1]Hoja de pedidos'!$D1935&gt;0,'[1]Hoja de pedidos'!F1935,"")</f>
        <v>LAMINACION IMPRESA MAIZORITOS FRUTY AROS 240g</v>
      </c>
      <c r="E1937" s="144" t="str">
        <f>IF('[1]Hoja de pedidos'!$D1935&gt;0,'[1]Hoja de pedidos'!G1935,"")</f>
        <v>MCL</v>
      </c>
      <c r="F1937" s="144" t="str">
        <f>IF('[1]Hoja de pedidos'!$D1935&gt;0,'[1]Hoja de pedidos'!H1935,"")</f>
        <v>LAMINACION</v>
      </c>
    </row>
    <row r="1938" spans="1:6" x14ac:dyDescent="0.25">
      <c r="A1938" s="144" t="str">
        <f>IF('[1]Hoja de pedidos'!$D1936&gt;0,'[1]Hoja de pedidos'!C1936,"")</f>
        <v>01-3424</v>
      </c>
      <c r="B1938" s="144" t="str">
        <f>IF('[1]Hoja de pedidos'!$D1936&gt;0,'[1]Hoja de pedidos'!D1936,"")</f>
        <v>TMTCPF110A001</v>
      </c>
      <c r="C1938" s="144" t="str">
        <f>IF('[1]Hoja de pedidos'!$D1936&gt;0,'[1]Hoja de pedidos'!E1936,"")</f>
        <v>TUCAREN, C.A.</v>
      </c>
      <c r="D1938" s="144" t="str">
        <f>IF('[1]Hoja de pedidos'!$D1936&gt;0,'[1]Hoja de pedidos'!F1936,"")</f>
        <v>LAMINACION IMPRESA CORES POLIFILM</v>
      </c>
      <c r="E1938" s="144" t="str">
        <f>IF('[1]Hoja de pedidos'!$D1936&gt;0,'[1]Hoja de pedidos'!G1936,"")</f>
        <v>MCL</v>
      </c>
      <c r="F1938" s="144" t="str">
        <f>IF('[1]Hoja de pedidos'!$D1936&gt;0,'[1]Hoja de pedidos'!H1936,"")</f>
        <v>LAMINACION</v>
      </c>
    </row>
    <row r="1939" spans="1:6" x14ac:dyDescent="0.25">
      <c r="A1939" s="144" t="str">
        <f>IF('[1]Hoja de pedidos'!$D1937&gt;0,'[1]Hoja de pedidos'!C1937,"")</f>
        <v>32-006409</v>
      </c>
      <c r="B1939" s="144" t="str">
        <f>IF('[1]Hoja de pedidos'!$D1937&gt;0,'[1]Hoja de pedidos'!D1937,"")</f>
        <v>TXNVPI039A001</v>
      </c>
      <c r="C1939" s="144" t="str">
        <f>IF('[1]Hoja de pedidos'!$D1937&gt;0,'[1]Hoja de pedidos'!E1937,"")</f>
        <v>NUCITA VENEZOLANA. NUCIVEN, C.A.</v>
      </c>
      <c r="D1939" s="144" t="str">
        <f>IF('[1]Hoja de pedidos'!$D1937&gt;0,'[1]Hoja de pedidos'!F1937,"")</f>
        <v>LAMINACION IMPRESA PIRULIN LUJO</v>
      </c>
      <c r="E1939" s="144" t="str">
        <f>IF('[1]Hoja de pedidos'!$D1937&gt;0,'[1]Hoja de pedidos'!G1937,"")</f>
        <v>CX</v>
      </c>
      <c r="F1939" s="144" t="str">
        <f>IF('[1]Hoja de pedidos'!$D1937&gt;0,'[1]Hoja de pedidos'!H1937,"")</f>
        <v>LAMINACION</v>
      </c>
    </row>
    <row r="1940" spans="1:6" x14ac:dyDescent="0.25">
      <c r="A1940" s="144" t="str">
        <f>IF('[1]Hoja de pedidos'!$D1938&gt;0,'[1]Hoja de pedidos'!C1938,"")</f>
        <v>01-3437</v>
      </c>
      <c r="B1940" s="144" t="str">
        <f>IF('[1]Hoja de pedidos'!$D1938&gt;0,'[1]Hoja de pedidos'!D1938,"")</f>
        <v>TMMCLS2220001</v>
      </c>
      <c r="C1940" s="144" t="str">
        <f>IF('[1]Hoja de pedidos'!$D1938&gt;0,'[1]Hoja de pedidos'!E1938,"")</f>
        <v>CORPORACION ILU, C.A</v>
      </c>
      <c r="D1940" s="144" t="str">
        <f>IF('[1]Hoja de pedidos'!$D1938&gt;0,'[1]Hoja de pedidos'!F1938,"")</f>
        <v>LINNER SUPERPUESTO SIN IMPRESIÓN</v>
      </c>
      <c r="E1940" s="144" t="str">
        <f>IF('[1]Hoja de pedidos'!$D1938&gt;0,'[1]Hoja de pedidos'!G1938,"")</f>
        <v>MCL</v>
      </c>
      <c r="F1940" s="144" t="str">
        <f>IF('[1]Hoja de pedidos'!$D1938&gt;0,'[1]Hoja de pedidos'!H1938,"")</f>
        <v>LAMINACION</v>
      </c>
    </row>
    <row r="1941" spans="1:6" x14ac:dyDescent="0.25">
      <c r="A1941" s="144" t="str">
        <f>IF('[1]Hoja de pedidos'!$D1939&gt;0,'[1]Hoja de pedidos'!C1939,"")</f>
        <v>01-3434</v>
      </c>
      <c r="B1941" s="144" t="str">
        <f>IF('[1]Hoja de pedidos'!$D1939&gt;0,'[1]Hoja de pedidos'!D1939,"")</f>
        <v>TMAPAL1190010</v>
      </c>
      <c r="C1941" s="144" t="str">
        <f>IF('[1]Hoja de pedidos'!$D1939&gt;0,'[1]Hoja de pedidos'!E1939,"")</f>
        <v>ALIMENTOS POLAR COMERCIAL, C.A.</v>
      </c>
      <c r="D1941" s="144" t="str">
        <f>IF('[1]Hoja de pedidos'!$D1939&gt;0,'[1]Hoja de pedidos'!F1939,"")</f>
        <v>ALUMINIO LAMINADO SIN IMPRESIÓN</v>
      </c>
      <c r="E1941" s="144" t="str">
        <f>IF('[1]Hoja de pedidos'!$D1939&gt;0,'[1]Hoja de pedidos'!G1939,"")</f>
        <v>MCL</v>
      </c>
      <c r="F1941" s="144" t="str">
        <f>IF('[1]Hoja de pedidos'!$D1939&gt;0,'[1]Hoja de pedidos'!H1939,"")</f>
        <v>LAMINACION</v>
      </c>
    </row>
    <row r="1942" spans="1:6" x14ac:dyDescent="0.25">
      <c r="A1942" s="144" t="str">
        <f>IF('[1]Hoja de pedidos'!$D1940&gt;0,'[1]Hoja de pedidos'!C1940,"")</f>
        <v>01-3420</v>
      </c>
      <c r="B1942" s="144" t="str">
        <f>IF('[1]Hoja de pedidos'!$D1940&gt;0,'[1]Hoja de pedidos'!D1940,"")</f>
        <v>TXAVEM028A001</v>
      </c>
      <c r="C1942" s="144" t="str">
        <f>IF('[1]Hoja de pedidos'!$D1940&gt;0,'[1]Hoja de pedidos'!E1940,"")</f>
        <v>AMCOR RIGID PACKAGING DE VENEZUELA, S.A.</v>
      </c>
      <c r="D1942" s="144" t="str">
        <f>IF('[1]Hoja de pedidos'!$D1940&gt;0,'[1]Hoja de pedidos'!F1940,"")</f>
        <v>ETIQUETA IMPRESA MINALBA 1,5 L</v>
      </c>
      <c r="E1942" s="144" t="str">
        <f>IF('[1]Hoja de pedidos'!$D1940&gt;0,'[1]Hoja de pedidos'!G1940,"")</f>
        <v>CX</v>
      </c>
      <c r="F1942" s="144" t="str">
        <f>IF('[1]Hoja de pedidos'!$D1940&gt;0,'[1]Hoja de pedidos'!H1940,"")</f>
        <v>CORTE</v>
      </c>
    </row>
    <row r="1943" spans="1:6" x14ac:dyDescent="0.25">
      <c r="A1943" s="144" t="str">
        <f>IF('[1]Hoja de pedidos'!$D1941&gt;0,'[1]Hoja de pedidos'!C1941,"")</f>
        <v>01-3418</v>
      </c>
      <c r="B1943" s="144" t="str">
        <f>IF('[1]Hoja de pedidos'!$D1941&gt;0,'[1]Hoja de pedidos'!D1941,"")</f>
        <v>TXAVEM028C001</v>
      </c>
      <c r="C1943" s="144" t="str">
        <f>IF('[1]Hoja de pedidos'!$D1941&gt;0,'[1]Hoja de pedidos'!E1941,"")</f>
        <v>AMCOR RIGID PACKAGING DE VENEZUELA, S.A.</v>
      </c>
      <c r="D1943" s="144" t="str">
        <f>IF('[1]Hoja de pedidos'!$D1941&gt;0,'[1]Hoja de pedidos'!F1941,"")</f>
        <v>ETIQUETA IMPRESA MINALBA 600 cc</v>
      </c>
      <c r="E1943" s="144" t="str">
        <f>IF('[1]Hoja de pedidos'!$D1941&gt;0,'[1]Hoja de pedidos'!G1941,"")</f>
        <v>CX</v>
      </c>
      <c r="F1943" s="144" t="str">
        <f>IF('[1]Hoja de pedidos'!$D1941&gt;0,'[1]Hoja de pedidos'!H1941,"")</f>
        <v>CORTE</v>
      </c>
    </row>
    <row r="1944" spans="1:6" x14ac:dyDescent="0.25">
      <c r="A1944" s="144" t="str">
        <f>IF('[1]Hoja de pedidos'!$D1942&gt;0,'[1]Hoja de pedidos'!C1942,"")</f>
        <v>01-3419</v>
      </c>
      <c r="B1944" s="144" t="str">
        <f>IF('[1]Hoja de pedidos'!$D1942&gt;0,'[1]Hoja de pedidos'!D1942,"")</f>
        <v>TXAVEM028D001</v>
      </c>
      <c r="C1944" s="144" t="str">
        <f>IF('[1]Hoja de pedidos'!$D1942&gt;0,'[1]Hoja de pedidos'!E1942,"")</f>
        <v>AMCOR RIGID PACKAGING DE VENEZUELA, S.A.</v>
      </c>
      <c r="D1944" s="144" t="str">
        <f>IF('[1]Hoja de pedidos'!$D1942&gt;0,'[1]Hoja de pedidos'!F1942,"")</f>
        <v>ETIQUETA IMPRESA MINALBA 355cc</v>
      </c>
      <c r="E1944" s="144" t="str">
        <f>IF('[1]Hoja de pedidos'!$D1942&gt;0,'[1]Hoja de pedidos'!G1942,"")</f>
        <v>CX</v>
      </c>
      <c r="F1944" s="144" t="str">
        <f>IF('[1]Hoja de pedidos'!$D1942&gt;0,'[1]Hoja de pedidos'!H1942,"")</f>
        <v>CORTE</v>
      </c>
    </row>
    <row r="1945" spans="1:6" x14ac:dyDescent="0.25">
      <c r="A1945" s="144" t="str">
        <f>IF('[1]Hoja de pedidos'!$D1943&gt;0,'[1]Hoja de pedidos'!C1943,"")</f>
        <v>01-3439</v>
      </c>
      <c r="B1945" s="144" t="str">
        <f>IF('[1]Hoja de pedidos'!$D1943&gt;0,'[1]Hoja de pedidos'!D1943,"")</f>
        <v>TXPCPU023A001</v>
      </c>
      <c r="C1945" s="144" t="str">
        <f>IF('[1]Hoja de pedidos'!$D1943&gt;0,'[1]Hoja de pedidos'!E1943,"")</f>
        <v xml:space="preserve">PEPSI-COLA VENEZUELA, C.A. </v>
      </c>
      <c r="D1945" s="144" t="str">
        <f>IF('[1]Hoja de pedidos'!$D1943&gt;0,'[1]Hoja de pedidos'!F1943,"")</f>
        <v>ETIQUETA IMPRESA PEPSI UEFA CHAMPIONS LEAGUE 2022,</v>
      </c>
      <c r="E1945" s="144" t="str">
        <f>IF('[1]Hoja de pedidos'!$D1943&gt;0,'[1]Hoja de pedidos'!G1943,"")</f>
        <v>CX</v>
      </c>
      <c r="F1945" s="144" t="str">
        <f>IF('[1]Hoja de pedidos'!$D1943&gt;0,'[1]Hoja de pedidos'!H1943,"")</f>
        <v>CORTE</v>
      </c>
    </row>
    <row r="1946" spans="1:6" x14ac:dyDescent="0.25">
      <c r="A1946" s="144" t="str">
        <f>IF('[1]Hoja de pedidos'!$D1944&gt;0,'[1]Hoja de pedidos'!C1944,"")</f>
        <v>01-3400</v>
      </c>
      <c r="B1946" s="144" t="str">
        <f>IF('[1]Hoja de pedidos'!$D1944&gt;0,'[1]Hoja de pedidos'!D1944,"")</f>
        <v>TMCILU2400001</v>
      </c>
      <c r="C1946" s="144" t="str">
        <f>IF('[1]Hoja de pedidos'!$D1944&gt;0,'[1]Hoja de pedidos'!E1944,"")</f>
        <v>CORPORACION ILU, C.A</v>
      </c>
      <c r="D1946" s="144" t="str">
        <f>IF('[1]Hoja de pedidos'!$D1944&gt;0,'[1]Hoja de pedidos'!F1944,"")</f>
        <v>LAMINACION LINER INDUCCION UNIVERSAL SIN IMPRESIÓN</v>
      </c>
      <c r="E1946" s="144" t="str">
        <f>IF('[1]Hoja de pedidos'!$D1944&gt;0,'[1]Hoja de pedidos'!G1944,"")</f>
        <v>MCL</v>
      </c>
      <c r="F1946" s="144" t="str">
        <f>IF('[1]Hoja de pedidos'!$D1944&gt;0,'[1]Hoja de pedidos'!H1944,"")</f>
        <v>CORTE</v>
      </c>
    </row>
    <row r="1947" spans="1:6" x14ac:dyDescent="0.25">
      <c r="A1947" s="144" t="str">
        <f>IF('[1]Hoja de pedidos'!$D1945&gt;0,'[1]Hoja de pedidos'!C1945,"")</f>
        <v>01-3401</v>
      </c>
      <c r="B1947" s="144" t="str">
        <f>IF('[1]Hoja de pedidos'!$D1945&gt;0,'[1]Hoja de pedidos'!D1945,"")</f>
        <v>TMCILS2220001</v>
      </c>
      <c r="C1947" s="144" t="str">
        <f>IF('[1]Hoja de pedidos'!$D1945&gt;0,'[1]Hoja de pedidos'!E1945,"")</f>
        <v>CORPORACION ILU, C.A</v>
      </c>
      <c r="D1947" s="144" t="str">
        <f>IF('[1]Hoja de pedidos'!$D1945&gt;0,'[1]Hoja de pedidos'!F1945,"")</f>
        <v>LINNER SUPERPUESTO SIN IMPRESIÓN</v>
      </c>
      <c r="E1947" s="144" t="str">
        <f>IF('[1]Hoja de pedidos'!$D1945&gt;0,'[1]Hoja de pedidos'!G1945,"")</f>
        <v>MCL</v>
      </c>
      <c r="F1947" s="144" t="str">
        <f>IF('[1]Hoja de pedidos'!$D1945&gt;0,'[1]Hoja de pedidos'!H1945,"")</f>
        <v>CORTE</v>
      </c>
    </row>
    <row r="1948" spans="1:6" x14ac:dyDescent="0.25">
      <c r="A1948" s="144" t="str">
        <f>IF('[1]Hoja de pedidos'!$D1946&gt;0,'[1]Hoja de pedidos'!C1946,"")</f>
        <v>01-3442</v>
      </c>
      <c r="B1948" s="144" t="str">
        <f>IF('[1]Hoja de pedidos'!$D1946&gt;0,'[1]Hoja de pedidos'!D1946,"")</f>
        <v>TXMSGN030C001</v>
      </c>
      <c r="C1948" s="144" t="str">
        <f>IF('[1]Hoja de pedidos'!$D1946&gt;0,'[1]Hoja de pedidos'!E1946,"")</f>
        <v>MULTINACIONAL DE SABORES C.A.</v>
      </c>
      <c r="D1948" s="144" t="str">
        <f>IF('[1]Hoja de pedidos'!$D1946&gt;0,'[1]Hoja de pedidos'!F1946,"")</f>
        <v>ETIQUETA IMPRESA REFRESCO GLUP COLA NEGRA 1 L</v>
      </c>
      <c r="E1948" s="144" t="str">
        <f>IF('[1]Hoja de pedidos'!$D1946&gt;0,'[1]Hoja de pedidos'!G1946,"")</f>
        <v>CX</v>
      </c>
      <c r="F1948" s="144" t="str">
        <f>IF('[1]Hoja de pedidos'!$D1946&gt;0,'[1]Hoja de pedidos'!H1946,"")</f>
        <v>CORTE</v>
      </c>
    </row>
    <row r="1949" spans="1:6" x14ac:dyDescent="0.25">
      <c r="A1949" s="144" t="str">
        <f>IF('[1]Hoja de pedidos'!$D1947&gt;0,'[1]Hoja de pedidos'!C1947,"")</f>
        <v>01-3395</v>
      </c>
      <c r="B1949" s="144" t="str">
        <f>IF('[1]Hoja de pedidos'!$D1947&gt;0,'[1]Hoja de pedidos'!D1947,"")</f>
        <v>TMSVRM0890001</v>
      </c>
      <c r="C1949" s="144" t="str">
        <f>IF('[1]Hoja de pedidos'!$D1947&gt;0,'[1]Hoja de pedidos'!E1947,"")</f>
        <v>SONOCO VENEZOLANA, C.A.</v>
      </c>
      <c r="D1949" s="144" t="str">
        <f>IF('[1]Hoja de pedidos'!$D1947&gt;0,'[1]Hoja de pedidos'!F1947,"")</f>
        <v>LAMINACION LINER RM-511 SIN IMPRESIÓN 175 mm</v>
      </c>
      <c r="E1949" s="144" t="str">
        <f>IF('[1]Hoja de pedidos'!$D1947&gt;0,'[1]Hoja de pedidos'!G1947,"")</f>
        <v>MCL</v>
      </c>
      <c r="F1949" s="144" t="str">
        <f>IF('[1]Hoja de pedidos'!$D1947&gt;0,'[1]Hoja de pedidos'!H1947,"")</f>
        <v>LAMINACION</v>
      </c>
    </row>
    <row r="1950" spans="1:6" x14ac:dyDescent="0.25">
      <c r="A1950" s="144" t="str">
        <f>IF('[1]Hoja de pedidos'!$D1948&gt;0,'[1]Hoja de pedidos'!C1948,"")</f>
        <v>01-3435</v>
      </c>
      <c r="B1950" s="144" t="str">
        <f>IF('[1]Hoja de pedidos'!$D1948&gt;0,'[1]Hoja de pedidos'!D1948,"")</f>
        <v>TMSVRM0890001</v>
      </c>
      <c r="C1950" s="144" t="str">
        <f>IF('[1]Hoja de pedidos'!$D1948&gt;0,'[1]Hoja de pedidos'!E1948,"")</f>
        <v>SONOCO VENEZOLANA, C.A.</v>
      </c>
      <c r="D1950" s="144" t="str">
        <f>IF('[1]Hoja de pedidos'!$D1948&gt;0,'[1]Hoja de pedidos'!F1948,"")</f>
        <v>LAMINACION LINER RM-511 SIN IMPRESIÓN 175 mm</v>
      </c>
      <c r="E1950" s="144" t="str">
        <f>IF('[1]Hoja de pedidos'!$D1948&gt;0,'[1]Hoja de pedidos'!G1948,"")</f>
        <v>MCL</v>
      </c>
      <c r="F1950" s="144" t="str">
        <f>IF('[1]Hoja de pedidos'!$D1948&gt;0,'[1]Hoja de pedidos'!H1948,"")</f>
        <v>LAMINACION</v>
      </c>
    </row>
    <row r="1951" spans="1:6" x14ac:dyDescent="0.25">
      <c r="A1951" s="144" t="str">
        <f>IF('[1]Hoja de pedidos'!$D1950&gt;0,'[1]Hoja de pedidos'!C1950,"")</f>
        <v>01-3398</v>
      </c>
      <c r="B1951" s="144" t="str">
        <f>IF('[1]Hoja de pedidos'!$D1950&gt;0,'[1]Hoja de pedidos'!D1950,"")</f>
        <v>TMMCFP0750001</v>
      </c>
      <c r="C1951" s="144" t="str">
        <f>IF('[1]Hoja de pedidos'!$D1950&gt;0,'[1]Hoja de pedidos'!E1950,"")</f>
        <v>MORROCEL C.A.</v>
      </c>
      <c r="D1951" s="144" t="str">
        <f>IF('[1]Hoja de pedidos'!$D1950&gt;0,'[1]Hoja de pedidos'!F1950,"")</f>
        <v>LAMINACION FONDO PLATA SIN IMPRESIÓN</v>
      </c>
      <c r="E1951" s="144" t="str">
        <f>IF('[1]Hoja de pedidos'!$D1950&gt;0,'[1]Hoja de pedidos'!G1950,"")</f>
        <v>MCL</v>
      </c>
      <c r="F1951" s="144" t="str">
        <f>IF('[1]Hoja de pedidos'!$D1950&gt;0,'[1]Hoja de pedidos'!H1950,"")</f>
        <v>LAMINACION</v>
      </c>
    </row>
    <row r="1952" spans="1:6" x14ac:dyDescent="0.25">
      <c r="A1952" s="144" t="str">
        <f>IF('[1]Hoja de pedidos'!$D1951&gt;0,'[1]Hoja de pedidos'!C1951,"")</f>
        <v>01-3438</v>
      </c>
      <c r="B1952" s="144" t="str">
        <f>IF('[1]Hoja de pedidos'!$D1951&gt;0,'[1]Hoja de pedidos'!D1951,"")</f>
        <v>TMDTPS0600001</v>
      </c>
      <c r="C1952" s="144" t="str">
        <f>IF('[1]Hoja de pedidos'!$D1951&gt;0,'[1]Hoja de pedidos'!E1951,"")</f>
        <v>DISTINTA, C.A.</v>
      </c>
      <c r="D1952" s="144" t="str">
        <f>IF('[1]Hoja de pedidos'!$D1951&gt;0,'[1]Hoja de pedidos'!F1951,"")</f>
        <v>POLYPOUCH SIN IMPRESIÓN</v>
      </c>
      <c r="E1952" s="144" t="str">
        <f>IF('[1]Hoja de pedidos'!$D1951&gt;0,'[1]Hoja de pedidos'!G1951,"")</f>
        <v>MCL</v>
      </c>
      <c r="F1952" s="144" t="str">
        <f>IF('[1]Hoja de pedidos'!$D1951&gt;0,'[1]Hoja de pedidos'!H1951,"")</f>
        <v>LAMINACION</v>
      </c>
    </row>
    <row r="1953" spans="1:6" x14ac:dyDescent="0.25">
      <c r="A1953" s="144" t="str">
        <f>IF('[1]Hoja de pedidos'!$D1952&gt;0,'[1]Hoja de pedidos'!C1952,"")</f>
        <v>32-006408</v>
      </c>
      <c r="B1953" s="144" t="str">
        <f>IF('[1]Hoja de pedidos'!$D1952&gt;0,'[1]Hoja de pedidos'!D1952,"")</f>
        <v>TMCJET061A001</v>
      </c>
      <c r="C1953" s="144" t="str">
        <f>IF('[1]Hoja de pedidos'!$D1952&gt;0,'[1]Hoja de pedidos'!E1952,"")</f>
        <v>CORPORACION JIGMA 1702, C.A.</v>
      </c>
      <c r="D1953" s="144" t="str">
        <f>IF('[1]Hoja de pedidos'!$D1952&gt;0,'[1]Hoja de pedidos'!F1952,"")</f>
        <v>POLYPOUCH EDULZANTE DULCILINA SIN CALORIAS BASE STEVIA 1g.</v>
      </c>
      <c r="E1953" s="144" t="str">
        <f>IF('[1]Hoja de pedidos'!$D1952&gt;0,'[1]Hoja de pedidos'!G1952,"")</f>
        <v>MCL</v>
      </c>
      <c r="F1953" s="144" t="str">
        <f>IF('[1]Hoja de pedidos'!$D1952&gt;0,'[1]Hoja de pedidos'!H1952,"")</f>
        <v>LAMINACION</v>
      </c>
    </row>
    <row r="1954" spans="1:6" x14ac:dyDescent="0.25">
      <c r="A1954" s="144" t="str">
        <f>IF('[1]Hoja de pedidos'!$D1953&gt;0,'[1]Hoja de pedidos'!C1953,"")</f>
        <v>01-3427</v>
      </c>
      <c r="B1954" s="144" t="str">
        <f>IF('[1]Hoja de pedidos'!$D1953&gt;0,'[1]Hoja de pedidos'!D1953,"")</f>
        <v>TMPHSZ0230001</v>
      </c>
      <c r="C1954" s="144" t="str">
        <f>IF('[1]Hoja de pedidos'!$D1953&gt;0,'[1]Hoja de pedidos'!E1953,"")</f>
        <v>PHARSANA DE VENEZUELA,C.A</v>
      </c>
      <c r="D1954" s="144" t="str">
        <f>IF('[1]Hoja de pedidos'!$D1953&gt;0,'[1]Hoja de pedidos'!F1953,"")</f>
        <v>BOPP  FRONTAL SECUREZZA SIN IMPRESIÓN</v>
      </c>
      <c r="E1954" s="144" t="str">
        <f>IF('[1]Hoja de pedidos'!$D1953&gt;0,'[1]Hoja de pedidos'!G1953,"")</f>
        <v>MCL</v>
      </c>
      <c r="F1954" s="144" t="str">
        <f>IF('[1]Hoja de pedidos'!$D1953&gt;0,'[1]Hoja de pedidos'!H1953,"")</f>
        <v>LAMINACION</v>
      </c>
    </row>
    <row r="1955" spans="1:6" x14ac:dyDescent="0.25">
      <c r="A1955" s="144" t="str">
        <f>IF('[1]Hoja de pedidos'!$D1954&gt;0,'[1]Hoja de pedidos'!C1954,"")</f>
        <v>01-3408</v>
      </c>
      <c r="B1955" s="144" t="str">
        <f>IF('[1]Hoja de pedidos'!$D1954&gt;0,'[1]Hoja de pedidos'!D1954,"")</f>
        <v>TXPADQ049B002</v>
      </c>
      <c r="C1955" s="144" t="str">
        <f>IF('[1]Hoja de pedidos'!$D1954&gt;0,'[1]Hoja de pedidos'!E1954,"")</f>
        <v>PEPSICO ALIMENTOS, S.C.A.</v>
      </c>
      <c r="D1955" s="144" t="str">
        <f>IF('[1]Hoja de pedidos'!$D1954&gt;0,'[1]Hoja de pedidos'!F1954,"")</f>
        <v>LAMINACION IMPRESA DORITOS MEGA QUESO XXL 420g</v>
      </c>
      <c r="E1955" s="144" t="str">
        <f>IF('[1]Hoja de pedidos'!$D1954&gt;0,'[1]Hoja de pedidos'!G1954,"")</f>
        <v>CX</v>
      </c>
      <c r="F1955" s="144" t="str">
        <f>IF('[1]Hoja de pedidos'!$D1954&gt;0,'[1]Hoja de pedidos'!H1954,"")</f>
        <v>LAMINACION</v>
      </c>
    </row>
    <row r="1956" spans="1:6" x14ac:dyDescent="0.25">
      <c r="A1956" s="144" t="str">
        <f>IF('[1]Hoja de pedidos'!$D1955&gt;0,'[1]Hoja de pedidos'!C1955,"")</f>
        <v>21-0341</v>
      </c>
      <c r="B1956" s="144" t="str">
        <f>IF('[1]Hoja de pedidos'!$D1955&gt;0,'[1]Hoja de pedidos'!D1955,"")</f>
        <v>TXAMBK040B001</v>
      </c>
      <c r="C1956" s="144" t="str">
        <f>IF('[1]Hoja de pedidos'!$D1955&gt;0,'[1]Hoja de pedidos'!E1955,"")</f>
        <v>ALIMENTOS MUNCHY, C.A.</v>
      </c>
      <c r="D1956" s="144" t="str">
        <f>IF('[1]Hoja de pedidos'!$D1955&gt;0,'[1]Hoja de pedidos'!F1955,"")</f>
        <v>LAMINACION IMPRESA BOLI KRUNCH 25 g.</v>
      </c>
      <c r="E1956" s="144" t="str">
        <f>IF('[1]Hoja de pedidos'!$D1955&gt;0,'[1]Hoja de pedidos'!G1955,"")</f>
        <v>CX</v>
      </c>
      <c r="F1956" s="144" t="str">
        <f>IF('[1]Hoja de pedidos'!$D1955&gt;0,'[1]Hoja de pedidos'!H1955,"")</f>
        <v>LAMINACION</v>
      </c>
    </row>
    <row r="1957" spans="1:6" x14ac:dyDescent="0.25">
      <c r="A1957" s="144" t="str">
        <f>IF('[1]Hoja de pedidos'!$D1956&gt;0,'[1]Hoja de pedidos'!C1956,"")</f>
        <v>01-3411</v>
      </c>
      <c r="B1957" s="144" t="str">
        <f>IF('[1]Hoja de pedidos'!$D1956&gt;0,'[1]Hoja de pedidos'!D1956,"")</f>
        <v>TXPAMP040A002</v>
      </c>
      <c r="C1957" s="144" t="str">
        <f>IF('[1]Hoja de pedidos'!$D1956&gt;0,'[1]Hoja de pedidos'!E1956,"")</f>
        <v>PEPSICO ALIMENTOS, S.C.A.</v>
      </c>
      <c r="D1957" s="144" t="str">
        <f>IF('[1]Hoja de pedidos'!$D1956&gt;0,'[1]Hoja de pedidos'!F1956,"")</f>
        <v>LAMINACION IMPRESA CHEETOS MEGA PUFFS 110g</v>
      </c>
      <c r="E1957" s="144" t="str">
        <f>IF('[1]Hoja de pedidos'!$D1956&gt;0,'[1]Hoja de pedidos'!G1956,"")</f>
        <v>CX</v>
      </c>
      <c r="F1957" s="144" t="str">
        <f>IF('[1]Hoja de pedidos'!$D1956&gt;0,'[1]Hoja de pedidos'!H1956,"")</f>
        <v>LAMINACION</v>
      </c>
    </row>
    <row r="1958" spans="1:6" x14ac:dyDescent="0.25">
      <c r="A1958" s="144" t="str">
        <f>IF('[1]Hoja de pedidos'!$D1957&gt;0,'[1]Hoja de pedidos'!C1957,"")</f>
        <v>01-3412</v>
      </c>
      <c r="B1958" s="144" t="str">
        <f>IF('[1]Hoja de pedidos'!$D1957&gt;0,'[1]Hoja de pedidos'!D1957,"")</f>
        <v>TXPAMP049A002</v>
      </c>
      <c r="C1958" s="144" t="str">
        <f>IF('[1]Hoja de pedidos'!$D1957&gt;0,'[1]Hoja de pedidos'!E1957,"")</f>
        <v>PEPSICO ALIMENTOS, S.C.A.</v>
      </c>
      <c r="D1958" s="144" t="str">
        <f>IF('[1]Hoja de pedidos'!$D1957&gt;0,'[1]Hoja de pedidos'!F1957,"")</f>
        <v>LAMINACION IMPRESA CHEETOS MEGA PUFFS XXL 270g</v>
      </c>
      <c r="E1958" s="144" t="str">
        <f>IF('[1]Hoja de pedidos'!$D1957&gt;0,'[1]Hoja de pedidos'!G1957,"")</f>
        <v>CX</v>
      </c>
      <c r="F1958" s="144" t="str">
        <f>IF('[1]Hoja de pedidos'!$D1957&gt;0,'[1]Hoja de pedidos'!H1957,"")</f>
        <v>LAMINACION</v>
      </c>
    </row>
    <row r="1959" spans="1:6" x14ac:dyDescent="0.25">
      <c r="A1959" s="144" t="str">
        <f>IF('[1]Hoja de pedidos'!$D1958&gt;0,'[1]Hoja de pedidos'!C1958,"")</f>
        <v>21-0340</v>
      </c>
      <c r="B1959" s="144" t="str">
        <f>IF('[1]Hoja de pedidos'!$D1958&gt;0,'[1]Hoja de pedidos'!D1958,"")</f>
        <v>TXAMBK040A001</v>
      </c>
      <c r="C1959" s="144" t="str">
        <f>IF('[1]Hoja de pedidos'!$D1958&gt;0,'[1]Hoja de pedidos'!E1958,"")</f>
        <v>ALIMENTOS MUNCHY, C.A.</v>
      </c>
      <c r="D1959" s="144" t="str">
        <f>IF('[1]Hoja de pedidos'!$D1958&gt;0,'[1]Hoja de pedidos'!F1958,"")</f>
        <v>LAMINACION IMPRESA BOLI KRUNCH 85g</v>
      </c>
      <c r="E1959" s="144" t="str">
        <f>IF('[1]Hoja de pedidos'!$D1958&gt;0,'[1]Hoja de pedidos'!G1958,"")</f>
        <v>CX</v>
      </c>
      <c r="F1959" s="144" t="str">
        <f>IF('[1]Hoja de pedidos'!$D1958&gt;0,'[1]Hoja de pedidos'!H1958,"")</f>
        <v>LAMINACION</v>
      </c>
    </row>
    <row r="1960" spans="1:6" x14ac:dyDescent="0.25">
      <c r="A1960" s="144" t="str">
        <f>IF('[1]Hoja de pedidos'!$D1959&gt;0,'[1]Hoja de pedidos'!C1959,"")</f>
        <v>01-3415</v>
      </c>
      <c r="B1960" s="144" t="str">
        <f>IF('[1]Hoja de pedidos'!$D1959&gt;0,'[1]Hoja de pedidos'!D1959,"")</f>
        <v>TXPACB040B002</v>
      </c>
      <c r="C1960" s="144" t="str">
        <f>IF('[1]Hoja de pedidos'!$D1959&gt;0,'[1]Hoja de pedidos'!E1959,"")</f>
        <v>PEPSICO ALIMENTOS, S.C.A.</v>
      </c>
      <c r="D1960" s="144" t="str">
        <f>IF('[1]Hoja de pedidos'!$D1959&gt;0,'[1]Hoja de pedidos'!F1959,"")</f>
        <v>LAMINACION IMPRESA CHEETOS BOLIQUESO 110g</v>
      </c>
      <c r="E1960" s="144" t="str">
        <f>IF('[1]Hoja de pedidos'!$D1959&gt;0,'[1]Hoja de pedidos'!G1959,"")</f>
        <v>CX</v>
      </c>
      <c r="F1960" s="144" t="str">
        <f>IF('[1]Hoja de pedidos'!$D1959&gt;0,'[1]Hoja de pedidos'!H1959,"")</f>
        <v>LAMINACION</v>
      </c>
    </row>
    <row r="1961" spans="1:6" x14ac:dyDescent="0.25">
      <c r="A1961" s="144" t="str">
        <f>IF('[1]Hoja de pedidos'!$D1960&gt;0,'[1]Hoja de pedidos'!C1960,"")</f>
        <v>32-006405</v>
      </c>
      <c r="B1961" s="144" t="str">
        <f>IF('[1]Hoja de pedidos'!$D1960&gt;0,'[1]Hoja de pedidos'!D1960,"")</f>
        <v>TXABFA065A001</v>
      </c>
      <c r="C1961" s="144" t="str">
        <f>IF('[1]Hoja de pedidos'!$D1960&gt;0,'[1]Hoja de pedidos'!E1960,"")</f>
        <v>ALIMENTOS BOTALON, C.A.</v>
      </c>
      <c r="D1961" s="144" t="str">
        <f>IF('[1]Hoja de pedidos'!$D1960&gt;0,'[1]Hoja de pedidos'!F1960,"")</f>
        <v>LAMINACION IMPRESA CAFÉ MOLIDO GOURMET FLOR DE ARAUCA 500g</v>
      </c>
      <c r="E1961" s="144" t="str">
        <f>IF('[1]Hoja de pedidos'!$D1960&gt;0,'[1]Hoja de pedidos'!G1960,"")</f>
        <v>CX</v>
      </c>
      <c r="F1961" s="144" t="str">
        <f>IF('[1]Hoja de pedidos'!$D1960&gt;0,'[1]Hoja de pedidos'!H1960,"")</f>
        <v>LAMINACION</v>
      </c>
    </row>
    <row r="1962" spans="1:6" x14ac:dyDescent="0.25">
      <c r="A1962" s="144" t="str">
        <f>IF('[1]Hoja de pedidos'!$D1961&gt;0,'[1]Hoja de pedidos'!C1961,"")</f>
        <v>32-006395</v>
      </c>
      <c r="B1962" s="144" t="str">
        <f>IF('[1]Hoja de pedidos'!$D1961&gt;0,'[1]Hoja de pedidos'!D1961,"")</f>
        <v>TMARMZ044A001</v>
      </c>
      <c r="C1962" s="144" t="str">
        <f>IF('[1]Hoja de pedidos'!$D1961&gt;0,'[1]Hoja de pedidos'!E1961,"")</f>
        <v>ALFONZO RIVAS &amp; CIA, C.A.</v>
      </c>
      <c r="D1962" s="144" t="str">
        <f>IF('[1]Hoja de pedidos'!$D1961&gt;0,'[1]Hoja de pedidos'!F1961,"")</f>
        <v>LAMINACION IMPRESA MAIZINA 90 g</v>
      </c>
      <c r="E1962" s="144" t="str">
        <f>IF('[1]Hoja de pedidos'!$D1961&gt;0,'[1]Hoja de pedidos'!G1961,"")</f>
        <v>MCL</v>
      </c>
      <c r="F1962" s="144" t="str">
        <f>IF('[1]Hoja de pedidos'!$D1961&gt;0,'[1]Hoja de pedidos'!H1961,"")</f>
        <v>LAMINACION</v>
      </c>
    </row>
    <row r="1963" spans="1:6" x14ac:dyDescent="0.25">
      <c r="A1963" s="144" t="str">
        <f>IF('[1]Hoja de pedidos'!$D1962&gt;0,'[1]Hoja de pedidos'!C1962,"")</f>
        <v>32-006400</v>
      </c>
      <c r="B1963" s="144" t="str">
        <f>IF('[1]Hoja de pedidos'!$D1962&gt;0,'[1]Hoja de pedidos'!D1962,"")</f>
        <v>TMARMZ044C001</v>
      </c>
      <c r="C1963" s="144" t="str">
        <f>IF('[1]Hoja de pedidos'!$D1962&gt;0,'[1]Hoja de pedidos'!E1962,"")</f>
        <v>ALFONZO RIVAS &amp; CIA, C.A.</v>
      </c>
      <c r="D1963" s="144" t="str">
        <f>IF('[1]Hoja de pedidos'!$D1962&gt;0,'[1]Hoja de pedidos'!F1962,"")</f>
        <v>LAMINACION IMPRESA MAIZINA 800g</v>
      </c>
      <c r="E1963" s="144" t="str">
        <f>IF('[1]Hoja de pedidos'!$D1962&gt;0,'[1]Hoja de pedidos'!G1962,"")</f>
        <v>MCL</v>
      </c>
      <c r="F1963" s="144" t="str">
        <f>IF('[1]Hoja de pedidos'!$D1962&gt;0,'[1]Hoja de pedidos'!H1962,"")</f>
        <v>LAMINACION</v>
      </c>
    </row>
    <row r="1964" spans="1:6" x14ac:dyDescent="0.25">
      <c r="A1964" s="144" t="str">
        <f>IF('[1]Hoja de pedidos'!$D1963&gt;0,'[1]Hoja de pedidos'!C1963,"")</f>
        <v>32-006404</v>
      </c>
      <c r="B1964" s="144" t="str">
        <f>IF('[1]Hoja de pedidos'!$D1963&gt;0,'[1]Hoja de pedidos'!D1963,"")</f>
        <v>TXABCA041A001</v>
      </c>
      <c r="C1964" s="144" t="str">
        <f>IF('[1]Hoja de pedidos'!$D1963&gt;0,'[1]Hoja de pedidos'!E1963,"")</f>
        <v>ALIMENTOS BOTALON, C.A.</v>
      </c>
      <c r="D1964" s="144" t="str">
        <f>IF('[1]Hoja de pedidos'!$D1963&gt;0,'[1]Hoja de pedidos'!F1963,"")</f>
        <v>LAMINACION IMPRESA CAFE ARAUCA 100g</v>
      </c>
      <c r="E1964" s="144" t="str">
        <f>IF('[1]Hoja de pedidos'!$D1963&gt;0,'[1]Hoja de pedidos'!G1963,"")</f>
        <v>CX</v>
      </c>
      <c r="F1964" s="144" t="str">
        <f>IF('[1]Hoja de pedidos'!$D1963&gt;0,'[1]Hoja de pedidos'!H1963,"")</f>
        <v>LAMINACION</v>
      </c>
    </row>
    <row r="1965" spans="1:6" x14ac:dyDescent="0.25">
      <c r="A1965" s="144" t="str">
        <f>IF('[1]Hoja de pedidos'!$D1964&gt;0,'[1]Hoja de pedidos'!C1964,"")</f>
        <v>32-006417</v>
      </c>
      <c r="B1965" s="144" t="str">
        <f>IF('[1]Hoja de pedidos'!$D1964&gt;0,'[1]Hoja de pedidos'!D1964,"")</f>
        <v>TXNVPN040A001</v>
      </c>
      <c r="C1965" s="144" t="str">
        <f>IF('[1]Hoja de pedidos'!$D1964&gt;0,'[1]Hoja de pedidos'!E1964,"")</f>
        <v>NUCITA VENEZOLANA. NUCIVEN, C.A.</v>
      </c>
      <c r="D1965" s="144" t="str">
        <f>IF('[1]Hoja de pedidos'!$D1964&gt;0,'[1]Hoja de pedidos'!F1964,"")</f>
        <v>LAMINACION IMPRESA PIRULIN 60g</v>
      </c>
      <c r="E1965" s="144" t="str">
        <f>IF('[1]Hoja de pedidos'!$D1964&gt;0,'[1]Hoja de pedidos'!G1964,"")</f>
        <v>CX</v>
      </c>
      <c r="F1965" s="144" t="str">
        <f>IF('[1]Hoja de pedidos'!$D1964&gt;0,'[1]Hoja de pedidos'!H1964,"")</f>
        <v>LAMINACION</v>
      </c>
    </row>
    <row r="1966" spans="1:6" x14ac:dyDescent="0.25">
      <c r="A1966" s="144" t="str">
        <f>IF('[1]Hoja de pedidos'!$D1965&gt;0,'[1]Hoja de pedidos'!C1965,"")</f>
        <v>01-3445</v>
      </c>
      <c r="B1966" s="144" t="str">
        <f>IF('[1]Hoja de pedidos'!$D1965&gt;0,'[1]Hoja de pedidos'!D1965,"")</f>
        <v>TXPCPU023A001</v>
      </c>
      <c r="C1966" s="144" t="str">
        <f>IF('[1]Hoja de pedidos'!$D1965&gt;0,'[1]Hoja de pedidos'!E1965,"")</f>
        <v xml:space="preserve">PEPSI-COLA VENEZUELA, C.A. </v>
      </c>
      <c r="D1966" s="144" t="str">
        <f>IF('[1]Hoja de pedidos'!$D1965&gt;0,'[1]Hoja de pedidos'!F1965,"")</f>
        <v>ETIQUETA IMPRESA PEPSI UEFA CHAMPIONS LEAGUE 2022,</v>
      </c>
      <c r="E1966" s="144" t="str">
        <f>IF('[1]Hoja de pedidos'!$D1965&gt;0,'[1]Hoja de pedidos'!G1965,"")</f>
        <v>CX</v>
      </c>
      <c r="F1966" s="144" t="str">
        <f>IF('[1]Hoja de pedidos'!$D1965&gt;0,'[1]Hoja de pedidos'!H1965,"")</f>
        <v>CORTE</v>
      </c>
    </row>
    <row r="1967" spans="1:6" x14ac:dyDescent="0.25">
      <c r="A1967" s="144" t="str">
        <f>IF('[1]Hoja de pedidos'!$D1966&gt;0,'[1]Hoja de pedidos'!C1966,"")</f>
        <v>01-3449</v>
      </c>
      <c r="B1967" s="144" t="str">
        <f>IF('[1]Hoja de pedidos'!$D1966&gt;0,'[1]Hoja de pedidos'!D1966,"")</f>
        <v>TXPCPF023C001</v>
      </c>
      <c r="C1967" s="144" t="str">
        <f>IF('[1]Hoja de pedidos'!$D1966&gt;0,'[1]Hoja de pedidos'!E1966,"")</f>
        <v xml:space="preserve">PEPSI-COLA VENEZUELA, C.A. </v>
      </c>
      <c r="D1967" s="144" t="str">
        <f>IF('[1]Hoja de pedidos'!$D1966&gt;0,'[1]Hoja de pedidos'!F1966,"")</f>
        <v>ETIQUETA IMPRESA PEPSI  FREE 2 L</v>
      </c>
      <c r="E1967" s="144" t="str">
        <f>IF('[1]Hoja de pedidos'!$D1966&gt;0,'[1]Hoja de pedidos'!G1966,"")</f>
        <v>CX</v>
      </c>
      <c r="F1967" s="144" t="str">
        <f>IF('[1]Hoja de pedidos'!$D1966&gt;0,'[1]Hoja de pedidos'!H1966,"")</f>
        <v>CORTE</v>
      </c>
    </row>
    <row r="1968" spans="1:6" x14ac:dyDescent="0.25">
      <c r="A1968" s="144" t="str">
        <f>IF('[1]Hoja de pedidos'!$D1967&gt;0,'[1]Hoja de pedidos'!C1967,"")</f>
        <v>01-3448</v>
      </c>
      <c r="B1968" s="144" t="str">
        <f>IF('[1]Hoja de pedidos'!$D1967&gt;0,'[1]Hoja de pedidos'!D1967,"")</f>
        <v>TXPCSC023A001</v>
      </c>
      <c r="C1968" s="144" t="str">
        <f>IF('[1]Hoja de pedidos'!$D1967&gt;0,'[1]Hoja de pedidos'!E1967,"")</f>
        <v xml:space="preserve">PEPSI-COLA VENEZUELA, C.A. </v>
      </c>
      <c r="D1968" s="144" t="str">
        <f>IF('[1]Hoja de pedidos'!$D1967&gt;0,'[1]Hoja de pedidos'!F1967,"")</f>
        <v>ETIQUETA IMPRESA SEVEN UP CERO 2 L</v>
      </c>
      <c r="E1968" s="144" t="str">
        <f>IF('[1]Hoja de pedidos'!$D1967&gt;0,'[1]Hoja de pedidos'!G1967,"")</f>
        <v>CX</v>
      </c>
      <c r="F1968" s="144" t="str">
        <f>IF('[1]Hoja de pedidos'!$D1967&gt;0,'[1]Hoja de pedidos'!H1967,"")</f>
        <v>CORTE</v>
      </c>
    </row>
    <row r="1969" spans="1:6" x14ac:dyDescent="0.25">
      <c r="A1969" s="144" t="str">
        <f>IF('[1]Hoja de pedidos'!$D1968&gt;0,'[1]Hoja de pedidos'!C1968,"")</f>
        <v>01-3444</v>
      </c>
      <c r="B1969" s="144" t="str">
        <f>IF('[1]Hoja de pedidos'!$D1968&gt;0,'[1]Hoja de pedidos'!D1968,"")</f>
        <v>TXMSJN028B002</v>
      </c>
      <c r="C1969" s="144" t="str">
        <f>IF('[1]Hoja de pedidos'!$D1968&gt;0,'[1]Hoja de pedidos'!E1968,"")</f>
        <v>MULTINACIONAL DE SABORES C.A.</v>
      </c>
      <c r="D1969" s="144" t="str">
        <f>IF('[1]Hoja de pedidos'!$D1968&gt;0,'[1]Hoja de pedidos'!F1968,"")</f>
        <v>ETIQUETA IMPRESA JUSTY   NARANJA 1,5 L</v>
      </c>
      <c r="E1969" s="144" t="str">
        <f>IF('[1]Hoja de pedidos'!$D1968&gt;0,'[1]Hoja de pedidos'!G1968,"")</f>
        <v>CX</v>
      </c>
      <c r="F1969" s="144" t="str">
        <f>IF('[1]Hoja de pedidos'!$D1968&gt;0,'[1]Hoja de pedidos'!H1968,"")</f>
        <v>CORTE</v>
      </c>
    </row>
    <row r="1970" spans="1:6" x14ac:dyDescent="0.25">
      <c r="A1970" s="144" t="str">
        <f>IF('[1]Hoja de pedidos'!$D1969&gt;0,'[1]Hoja de pedidos'!C1969,"")</f>
        <v>01-3432</v>
      </c>
      <c r="B1970" s="144" t="str">
        <f>IF('[1]Hoja de pedidos'!$D1969&gt;0,'[1]Hoja de pedidos'!D1969,"")</f>
        <v>TMGCOY029A001</v>
      </c>
      <c r="C1970" s="144" t="str">
        <f>IF('[1]Hoja de pedidos'!$D1969&gt;0,'[1]Hoja de pedidos'!E1969,"")</f>
        <v>GENIA CARE, C.A.</v>
      </c>
      <c r="D1970" s="144" t="str">
        <f>IF('[1]Hoja de pedidos'!$D1969&gt;0,'[1]Hoja de pedidos'!F1969,"")</f>
        <v>ENVOLTORIOS IMPRESO ORTOBAN VENDAS YESO</v>
      </c>
      <c r="E1970" s="144" t="str">
        <f>IF('[1]Hoja de pedidos'!$D1969&gt;0,'[1]Hoja de pedidos'!G1969,"")</f>
        <v>MCL</v>
      </c>
      <c r="F1970" s="144" t="str">
        <f>IF('[1]Hoja de pedidos'!$D1969&gt;0,'[1]Hoja de pedidos'!H1969,"")</f>
        <v>CORTE</v>
      </c>
    </row>
    <row r="1971" spans="1:6" x14ac:dyDescent="0.25">
      <c r="A1971" s="144" t="str">
        <f>IF('[1]Hoja de pedidos'!$D1970&gt;0,'[1]Hoja de pedidos'!C1970,"")</f>
        <v>01-3450</v>
      </c>
      <c r="B1971" s="144" t="str">
        <f>IF('[1]Hoja de pedidos'!$D1970&gt;0,'[1]Hoja de pedidos'!D1970,"")</f>
        <v>TXPANP040A001</v>
      </c>
      <c r="C1971" s="144" t="str">
        <f>IF('[1]Hoja de pedidos'!$D1970&gt;0,'[1]Hoja de pedidos'!E1970,"")</f>
        <v>PEPSICO ALIMENTOS, S.C.A.</v>
      </c>
      <c r="D1971" s="144" t="str">
        <f>IF('[1]Hoja de pedidos'!$D1970&gt;0,'[1]Hoja de pedidos'!F1970,"")</f>
        <v>LAMINACION IMPRESA NATUCHIPS PLATANITOS 80g</v>
      </c>
      <c r="E1971" s="144" t="str">
        <f>IF('[1]Hoja de pedidos'!$D1970&gt;0,'[1]Hoja de pedidos'!G1970,"")</f>
        <v>CX</v>
      </c>
      <c r="F1971" s="144" t="str">
        <f>IF('[1]Hoja de pedidos'!$D1970&gt;0,'[1]Hoja de pedidos'!H1970,"")</f>
        <v>LAMINACION</v>
      </c>
    </row>
    <row r="1972" spans="1:6" x14ac:dyDescent="0.25">
      <c r="A1972" s="144" t="str">
        <f>IF('[1]Hoja de pedidos'!$D1971&gt;0,'[1]Hoja de pedidos'!C1971,"")</f>
        <v>01-3454</v>
      </c>
      <c r="B1972" s="144" t="str">
        <f>IF('[1]Hoja de pedidos'!$D1971&gt;0,'[1]Hoja de pedidos'!D1971,"")</f>
        <v>TXMSGV028C001</v>
      </c>
      <c r="C1972" s="144" t="str">
        <f>IF('[1]Hoja de pedidos'!$D1971&gt;0,'[1]Hoja de pedidos'!E1971,"")</f>
        <v>MULTINACIONAL DE SABORES C.A.</v>
      </c>
      <c r="D1972" s="144" t="str">
        <f>IF('[1]Hoja de pedidos'!$D1971&gt;0,'[1]Hoja de pedidos'!F1971,"")</f>
        <v>ETIQUETA IMPRESA REFRESCO GLUP MANZANA VERDE 1 L</v>
      </c>
      <c r="E1972" s="144" t="str">
        <f>IF('[1]Hoja de pedidos'!$D1971&gt;0,'[1]Hoja de pedidos'!G1971,"")</f>
        <v>CX</v>
      </c>
      <c r="F1972" s="144" t="str">
        <f>IF('[1]Hoja de pedidos'!$D1971&gt;0,'[1]Hoja de pedidos'!H1971,"")</f>
        <v>CORTE</v>
      </c>
    </row>
    <row r="1973" spans="1:6" x14ac:dyDescent="0.25">
      <c r="A1973" s="144" t="str">
        <f>IF('[1]Hoja de pedidos'!$D1972&gt;0,'[1]Hoja de pedidos'!C1972,"")</f>
        <v>01-3453</v>
      </c>
      <c r="B1973" s="144" t="str">
        <f>IF('[1]Hoja de pedidos'!$D1972&gt;0,'[1]Hoja de pedidos'!D1972,"")</f>
        <v>TXMSGU028D001</v>
      </c>
      <c r="C1973" s="144" t="str">
        <f>IF('[1]Hoja de pedidos'!$D1972&gt;0,'[1]Hoja de pedidos'!E1972,"")</f>
        <v>MULTINACIONAL DE SABORES C.A.</v>
      </c>
      <c r="D1973" s="144" t="str">
        <f>IF('[1]Hoja de pedidos'!$D1972&gt;0,'[1]Hoja de pedidos'!F1972,"")</f>
        <v>ETIQUETA IMPRESA REFRESCO GLUP UVA 1 L</v>
      </c>
      <c r="E1973" s="144" t="str">
        <f>IF('[1]Hoja de pedidos'!$D1972&gt;0,'[1]Hoja de pedidos'!G1972,"")</f>
        <v>CX</v>
      </c>
      <c r="F1973" s="144" t="str">
        <f>IF('[1]Hoja de pedidos'!$D1972&gt;0,'[1]Hoja de pedidos'!H1972,"")</f>
        <v>CORTE</v>
      </c>
    </row>
    <row r="1974" spans="1:6" x14ac:dyDescent="0.25">
      <c r="A1974" s="144" t="str">
        <f>IF('[1]Hoja de pedidos'!$D1973&gt;0,'[1]Hoja de pedidos'!C1973,"")</f>
        <v>01-3455</v>
      </c>
      <c r="B1974" s="144" t="str">
        <f>IF('[1]Hoja de pedidos'!$D1973&gt;0,'[1]Hoja de pedidos'!D1973,"")</f>
        <v>TMEDFS0270001</v>
      </c>
      <c r="C1974" s="144" t="str">
        <f>IF('[1]Hoja de pedidos'!$D1973&gt;0,'[1]Hoja de pedidos'!E1973,"")</f>
        <v>FABRICA DE PRODUCTOS IMPERMEABILIZANTES EDIL C.A.,</v>
      </c>
      <c r="D1974" s="144" t="str">
        <f>IF('[1]Hoja de pedidos'!$D1973&gt;0,'[1]Hoja de pedidos'!F1973,"")</f>
        <v>FILM TRANSPARENTE SILICONIZADO SIN IMPRESIÓN</v>
      </c>
      <c r="E1974" s="144" t="str">
        <f>IF('[1]Hoja de pedidos'!$D1973&gt;0,'[1]Hoja de pedidos'!G1973,"")</f>
        <v>MCL</v>
      </c>
      <c r="F1974" s="144" t="str">
        <f>IF('[1]Hoja de pedidos'!$D1973&gt;0,'[1]Hoja de pedidos'!H1973,"")</f>
        <v>LAMINACION</v>
      </c>
    </row>
    <row r="1975" spans="1:6" x14ac:dyDescent="0.25">
      <c r="A1975" s="144" t="str">
        <f>IF('[1]Hoja de pedidos'!$D1974&gt;0,'[1]Hoja de pedidos'!C1974,"")</f>
        <v>01-3456</v>
      </c>
      <c r="B1975" s="144" t="str">
        <f>IF('[1]Hoja de pedidos'!$D1974&gt;0,'[1]Hoja de pedidos'!D1974,"")</f>
        <v>TMEDFS0270001</v>
      </c>
      <c r="C1975" s="144" t="str">
        <f>IF('[1]Hoja de pedidos'!$D1974&gt;0,'[1]Hoja de pedidos'!E1974,"")</f>
        <v>FABRICA DE PRODUCTOS IMPERMEABILIZANTES EDIL C.A.,</v>
      </c>
      <c r="D1975" s="144" t="str">
        <f>IF('[1]Hoja de pedidos'!$D1974&gt;0,'[1]Hoja de pedidos'!F1974,"")</f>
        <v>FILM TRANSPARENTE SILICONIZADO SIN IMPRESIÓN</v>
      </c>
      <c r="E1975" s="144" t="str">
        <f>IF('[1]Hoja de pedidos'!$D1974&gt;0,'[1]Hoja de pedidos'!G1974,"")</f>
        <v>MCL</v>
      </c>
      <c r="F1975" s="144" t="str">
        <f>IF('[1]Hoja de pedidos'!$D1974&gt;0,'[1]Hoja de pedidos'!H1974,"")</f>
        <v>LAMINACION</v>
      </c>
    </row>
    <row r="1976" spans="1:6" x14ac:dyDescent="0.25">
      <c r="A1976" s="144" t="str">
        <f>IF('[1]Hoja de pedidos'!$D1975&gt;0,'[1]Hoja de pedidos'!C1975,"")</f>
        <v>01-3451</v>
      </c>
      <c r="B1976" s="144" t="str">
        <f>IF('[1]Hoja de pedidos'!$D1975&gt;0,'[1]Hoja de pedidos'!D1975,"")</f>
        <v>TXMSGF028C001</v>
      </c>
      <c r="C1976" s="144" t="str">
        <f>IF('[1]Hoja de pedidos'!$D1975&gt;0,'[1]Hoja de pedidos'!E1975,"")</f>
        <v>MULTINACIONAL DE SABORES C.A.</v>
      </c>
      <c r="D1976" s="144" t="str">
        <f>IF('[1]Hoja de pedidos'!$D1975&gt;0,'[1]Hoja de pedidos'!F1975,"")</f>
        <v>ETIQUETA IMPRESA REFRESCO GLUP FRESH 1 L</v>
      </c>
      <c r="E1976" s="144" t="str">
        <f>IF('[1]Hoja de pedidos'!$D1975&gt;0,'[1]Hoja de pedidos'!G1975,"")</f>
        <v>CX</v>
      </c>
      <c r="F1976" s="144" t="str">
        <f>IF('[1]Hoja de pedidos'!$D1975&gt;0,'[1]Hoja de pedidos'!H1975,"")</f>
        <v>CORTE</v>
      </c>
    </row>
    <row r="1977" spans="1:6" x14ac:dyDescent="0.25">
      <c r="A1977" s="144" t="str">
        <f>IF('[1]Hoja de pedidos'!$D1976&gt;0,'[1]Hoja de pedidos'!C1976,"")</f>
        <v>32-006345</v>
      </c>
      <c r="B1977" s="144" t="str">
        <f>IF('[1]Hoja de pedidos'!$D1976&gt;0,'[1]Hoja de pedidos'!D1976,"")</f>
        <v>TXTFDN078A001</v>
      </c>
      <c r="C1977" s="144" t="str">
        <f>IF('[1]Hoja de pedidos'!$D1976&gt;0,'[1]Hoja de pedidos'!E1976,"")</f>
        <v>INVERSIONES TORREFACCION DEL CAFÉ, C.A</v>
      </c>
      <c r="D1977" s="144" t="str">
        <f>IF('[1]Hoja de pedidos'!$D1976&gt;0,'[1]Hoja de pedidos'!F1976,"")</f>
        <v>LAMINACION IMPRESA CAFÉ DELLA NONNA TOSTADO  GRANO  1000 g</v>
      </c>
      <c r="E1977" s="144" t="str">
        <f>IF('[1]Hoja de pedidos'!$D1976&gt;0,'[1]Hoja de pedidos'!G1976,"")</f>
        <v>CX</v>
      </c>
      <c r="F1977" s="144" t="str">
        <f>IF('[1]Hoja de pedidos'!$D1976&gt;0,'[1]Hoja de pedidos'!H1976,"")</f>
        <v>LAMINACION</v>
      </c>
    </row>
    <row r="1978" spans="1:6" x14ac:dyDescent="0.25">
      <c r="A1978" s="144" t="str">
        <f>IF('[1]Hoja de pedidos'!$D1977&gt;0,'[1]Hoja de pedidos'!C1977,"")</f>
        <v>01-3452</v>
      </c>
      <c r="B1978" s="144" t="str">
        <f>IF('[1]Hoja de pedidos'!$D1977&gt;0,'[1]Hoja de pedidos'!D1977,"")</f>
        <v>TXMSGK028C001</v>
      </c>
      <c r="C1978" s="144" t="str">
        <f>IF('[1]Hoja de pedidos'!$D1977&gt;0,'[1]Hoja de pedidos'!E1977,"")</f>
        <v>MULTINACIONAL DE SABORES C.A.</v>
      </c>
      <c r="D1978" s="144" t="str">
        <f>IF('[1]Hoja de pedidos'!$D1977&gt;0,'[1]Hoja de pedidos'!F1977,"")</f>
        <v xml:space="preserve">ETIQUETA IMPRESA REFRESCO GLUP KOLITA 1 L </v>
      </c>
      <c r="E1978" s="144" t="str">
        <f>IF('[1]Hoja de pedidos'!$D1977&gt;0,'[1]Hoja de pedidos'!G1977,"")</f>
        <v>CX</v>
      </c>
      <c r="F1978" s="144" t="str">
        <f>IF('[1]Hoja de pedidos'!$D1977&gt;0,'[1]Hoja de pedidos'!H1977,"")</f>
        <v>CORTE</v>
      </c>
    </row>
    <row r="1979" spans="1:6" x14ac:dyDescent="0.25">
      <c r="A1979" s="144" t="str">
        <f>IF('[1]Hoja de pedidos'!$D1978&gt;0,'[1]Hoja de pedidos'!C1978,"")</f>
        <v>01-3451</v>
      </c>
      <c r="B1979" s="144" t="str">
        <f>IF('[1]Hoja de pedidos'!$D1978&gt;0,'[1]Hoja de pedidos'!D1978,"")</f>
        <v>TXMSGF028C001</v>
      </c>
      <c r="C1979" s="144" t="str">
        <f>IF('[1]Hoja de pedidos'!$D1978&gt;0,'[1]Hoja de pedidos'!E1978,"")</f>
        <v>MULTINACIONAL DE SABORES C.A.</v>
      </c>
      <c r="D1979" s="144" t="str">
        <f>IF('[1]Hoja de pedidos'!$D1978&gt;0,'[1]Hoja de pedidos'!F1978,"")</f>
        <v>ETIQUETA IMPRESA REFRESCO GLUP FRESH 1 L</v>
      </c>
      <c r="E1979" s="144" t="str">
        <f>IF('[1]Hoja de pedidos'!$D1978&gt;0,'[1]Hoja de pedidos'!G1978,"")</f>
        <v>CX</v>
      </c>
      <c r="F1979" s="144" t="str">
        <f>IF('[1]Hoja de pedidos'!$D1978&gt;0,'[1]Hoja de pedidos'!H1978,"")</f>
        <v>CORTE</v>
      </c>
    </row>
    <row r="1980" spans="1:6" x14ac:dyDescent="0.25">
      <c r="A1980" s="144" t="str">
        <f>IF('[1]Hoja de pedidos'!$D1979&gt;0,'[1]Hoja de pedidos'!C1979,"")</f>
        <v>01-3462</v>
      </c>
      <c r="B1980" s="144" t="str">
        <f>IF('[1]Hoja de pedidos'!$D1979&gt;0,'[1]Hoja de pedidos'!D1979,"")</f>
        <v>TMCPAM045A001</v>
      </c>
      <c r="C1980" s="144" t="str">
        <f>IF('[1]Hoja de pedidos'!$D1979&gt;0,'[1]Hoja de pedidos'!E1979,"")</f>
        <v>CENTRAL EL PALMAR S.A.</v>
      </c>
      <c r="D1980" s="144" t="str">
        <f>IF('[1]Hoja de pedidos'!$D1979&gt;0,'[1]Hoja de pedidos'!F1979,"")</f>
        <v>POLYPOUCH IMPRESO MONTALBAN - MONTALBAN 4 g</v>
      </c>
      <c r="E1980" s="144" t="str">
        <f>IF('[1]Hoja de pedidos'!$D1979&gt;0,'[1]Hoja de pedidos'!G1979,"")</f>
        <v>MCL</v>
      </c>
      <c r="F1980" s="144" t="str">
        <f>IF('[1]Hoja de pedidos'!$D1979&gt;0,'[1]Hoja de pedidos'!H1979,"")</f>
        <v>LAMINACION</v>
      </c>
    </row>
    <row r="1981" spans="1:6" x14ac:dyDescent="0.25">
      <c r="A1981" s="144" t="str">
        <f>IF('[1]Hoja de pedidos'!$D1980&gt;0,'[1]Hoja de pedidos'!C1980,"")</f>
        <v>01-3423</v>
      </c>
      <c r="B1981" s="144" t="str">
        <f>IF('[1]Hoja de pedidos'!$D1980&gt;0,'[1]Hoja de pedidos'!D1980,"")</f>
        <v>TMAPPT080A001</v>
      </c>
      <c r="C1981" s="144" t="str">
        <f>IF('[1]Hoja de pedidos'!$D1980&gt;0,'[1]Hoja de pedidos'!E1980,"")</f>
        <v>ALIMENTOS POLAR COMERCIAL, C.A.</v>
      </c>
      <c r="D1981" s="144" t="str">
        <f>IF('[1]Hoja de pedidos'!$D1980&gt;0,'[1]Hoja de pedidos'!F1980,"")</f>
        <v xml:space="preserve">LAMINACION IMPRESA TAPAS PUDIN TODDY </v>
      </c>
      <c r="E1981" s="144" t="str">
        <f>IF('[1]Hoja de pedidos'!$D1980&gt;0,'[1]Hoja de pedidos'!G1980,"")</f>
        <v>MCL</v>
      </c>
      <c r="F1981" s="144" t="str">
        <f>IF('[1]Hoja de pedidos'!$D1980&gt;0,'[1]Hoja de pedidos'!H1980,"")</f>
        <v>LAMINACION</v>
      </c>
    </row>
    <row r="1982" spans="1:6" x14ac:dyDescent="0.25">
      <c r="A1982" s="144" t="str">
        <f>IF('[1]Hoja de pedidos'!$D1981&gt;0,'[1]Hoja de pedidos'!C1981,"")</f>
        <v>01-3458</v>
      </c>
      <c r="B1982" s="144" t="str">
        <f>IF('[1]Hoja de pedidos'!$D1981&gt;0,'[1]Hoja de pedidos'!D1981,"")</f>
        <v>TMAPTC080A001</v>
      </c>
      <c r="C1982" s="144" t="str">
        <f>IF('[1]Hoja de pedidos'!$D1981&gt;0,'[1]Hoja de pedidos'!E1981,"")</f>
        <v>ALIMENTOS POLAR COMERCIAL, C.A.</v>
      </c>
      <c r="D1982" s="144" t="str">
        <f>IF('[1]Hoja de pedidos'!$D1981&gt;0,'[1]Hoja de pedidos'!F1981,"")</f>
        <v>LAMINACION IMPRESA TAPAS COLADOS BU 130g</v>
      </c>
      <c r="E1982" s="144" t="str">
        <f>IF('[1]Hoja de pedidos'!$D1981&gt;0,'[1]Hoja de pedidos'!G1981,"")</f>
        <v>MCL</v>
      </c>
      <c r="F1982" s="144" t="str">
        <f>IF('[1]Hoja de pedidos'!$D1981&gt;0,'[1]Hoja de pedidos'!H1981,"")</f>
        <v>LAMINACION</v>
      </c>
    </row>
    <row r="1983" spans="1:6" x14ac:dyDescent="0.25">
      <c r="A1983" s="144" t="str">
        <f>IF('[1]Hoja de pedidos'!$D1982&gt;0,'[1]Hoja de pedidos'!C1982,"")</f>
        <v>32-006411</v>
      </c>
      <c r="B1983" s="144" t="str">
        <f>IF('[1]Hoja de pedidos'!$D1982&gt;0,'[1]Hoja de pedidos'!D1982,"")</f>
        <v>TMPPFL101A001</v>
      </c>
      <c r="C1983" s="144" t="str">
        <f>IF('[1]Hoja de pedidos'!$D1982&gt;0,'[1]Hoja de pedidos'!E1982,"")</f>
        <v>PRODUCTOS ALIMENTICIOS PIGOLLO, C.A.</v>
      </c>
      <c r="D1983" s="144" t="str">
        <f>IF('[1]Hoja de pedidos'!$D1982&gt;0,'[1]Hoja de pedidos'!F1982,"")</f>
        <v>LAMINACION IMPRESA FREXTEA LIMON 18g</v>
      </c>
      <c r="E1983" s="144" t="str">
        <f>IF('[1]Hoja de pedidos'!$D1982&gt;0,'[1]Hoja de pedidos'!G1982,"")</f>
        <v>MCL</v>
      </c>
      <c r="F1983" s="144" t="str">
        <f>IF('[1]Hoja de pedidos'!$D1982&gt;0,'[1]Hoja de pedidos'!H1982,"")</f>
        <v>LAMINACION</v>
      </c>
    </row>
    <row r="1984" spans="1:6" x14ac:dyDescent="0.25">
      <c r="A1984" s="144" t="str">
        <f>IF('[1]Hoja de pedidos'!$D1983&gt;0,'[1]Hoja de pedidos'!C1983,"")</f>
        <v>01-3460</v>
      </c>
      <c r="B1984" s="144" t="str">
        <f>IF('[1]Hoja de pedidos'!$D1983&gt;0,'[1]Hoja de pedidos'!D1983,"")</f>
        <v>TMAPAL1190010</v>
      </c>
      <c r="C1984" s="144" t="str">
        <f>IF('[1]Hoja de pedidos'!$D1983&gt;0,'[1]Hoja de pedidos'!E1983,"")</f>
        <v>ALIMENTOS POLAR COMERCIAL, C.A.</v>
      </c>
      <c r="D1984" s="144" t="str">
        <f>IF('[1]Hoja de pedidos'!$D1983&gt;0,'[1]Hoja de pedidos'!F1983,"")</f>
        <v>ALUMINIO LAMINADO SIN IMPRESIÓN</v>
      </c>
      <c r="E1984" s="144" t="str">
        <f>IF('[1]Hoja de pedidos'!$D1983&gt;0,'[1]Hoja de pedidos'!G1983,"")</f>
        <v>MCL</v>
      </c>
      <c r="F1984" s="144" t="str">
        <f>IF('[1]Hoja de pedidos'!$D1983&gt;0,'[1]Hoja de pedidos'!H1983,"")</f>
        <v>LAMINACION</v>
      </c>
    </row>
    <row r="1985" spans="1:6" x14ac:dyDescent="0.25">
      <c r="A1985" s="144" t="str">
        <f>IF('[1]Hoja de pedidos'!$D1984&gt;0,'[1]Hoja de pedidos'!C1984,"")</f>
        <v>01-3466</v>
      </c>
      <c r="B1985" s="144" t="str">
        <f>IF('[1]Hoja de pedidos'!$D1984&gt;0,'[1]Hoja de pedidos'!D1984,"")</f>
        <v>TMMCLU1870001</v>
      </c>
      <c r="C1985" s="144" t="str">
        <f>IF('[1]Hoja de pedidos'!$D1984&gt;0,'[1]Hoja de pedidos'!E1984,"")</f>
        <v>MORROCEL C.A.</v>
      </c>
      <c r="D1985" s="144" t="str">
        <f>IF('[1]Hoja de pedidos'!$D1984&gt;0,'[1]Hoja de pedidos'!F1984,"")</f>
        <v>LAMINACION LINNER INDUCCIÓN UNIVERSAL SIN IMPRESIÓN</v>
      </c>
      <c r="E1985" s="144" t="str">
        <f>IF('[1]Hoja de pedidos'!$D1984&gt;0,'[1]Hoja de pedidos'!G1984,"")</f>
        <v>MCL</v>
      </c>
      <c r="F1985" s="144" t="str">
        <f>IF('[1]Hoja de pedidos'!$D1984&gt;0,'[1]Hoja de pedidos'!H1984,"")</f>
        <v>LAMINACION</v>
      </c>
    </row>
    <row r="1986" spans="1:6" x14ac:dyDescent="0.25">
      <c r="A1986" s="144" t="str">
        <f>IF('[1]Hoja de pedidos'!$D1985&gt;0,'[1]Hoja de pedidos'!C1985,"")</f>
        <v>32-006419</v>
      </c>
      <c r="B1986" s="144" t="str">
        <f>IF('[1]Hoja de pedidos'!$D1985&gt;0,'[1]Hoja de pedidos'!D1985,"")</f>
        <v>TXHCCM023A001</v>
      </c>
      <c r="C1986" s="144" t="str">
        <f>IF('[1]Hoja de pedidos'!$D1985&gt;0,'[1]Hoja de pedidos'!E1985,"")</f>
        <v>HELADOS CALI, C.A.</v>
      </c>
      <c r="D1986" s="144" t="str">
        <f>IF('[1]Hoja de pedidos'!$D1985&gt;0,'[1]Hoja de pedidos'!F1985,"")</f>
        <v>ENVOLTORIO IMPRESO HELADOS CHOCO MANI 70cm³</v>
      </c>
      <c r="E1986" s="144" t="str">
        <f>IF('[1]Hoja de pedidos'!$D1985&gt;0,'[1]Hoja de pedidos'!G1985,"")</f>
        <v>CX</v>
      </c>
      <c r="F1986" s="144" t="str">
        <f>IF('[1]Hoja de pedidos'!$D1985&gt;0,'[1]Hoja de pedidos'!H1985,"")</f>
        <v>CORTE</v>
      </c>
    </row>
    <row r="1987" spans="1:6" x14ac:dyDescent="0.25">
      <c r="A1987" s="144" t="str">
        <f>IF('[1]Hoja de pedidos'!$D1986&gt;0,'[1]Hoja de pedidos'!C1986,"")</f>
        <v>32-006410</v>
      </c>
      <c r="B1987" s="144" t="str">
        <f>IF('[1]Hoja de pedidos'!$D1986&gt;0,'[1]Hoja de pedidos'!D1986,"")</f>
        <v>TMAHSF083A001</v>
      </c>
      <c r="C1987" s="144" t="str">
        <f>IF('[1]Hoja de pedidos'!$D1986&gt;0,'[1]Hoja de pedidos'!E1986,"")</f>
        <v>ALIMENTOS HEINZ, C.A.</v>
      </c>
      <c r="D1987" s="144" t="str">
        <f>IF('[1]Hoja de pedidos'!$D1986&gt;0,'[1]Hoja de pedidos'!F1986,"")</f>
        <v>LAMINACION IMPRESA GELATINA SONRISSA FRESA 132g</v>
      </c>
      <c r="E1987" s="144" t="str">
        <f>IF('[1]Hoja de pedidos'!$D1986&gt;0,'[1]Hoja de pedidos'!G1986,"")</f>
        <v>MCL</v>
      </c>
      <c r="F1987" s="144" t="str">
        <f>IF('[1]Hoja de pedidos'!$D1986&gt;0,'[1]Hoja de pedidos'!H1986,"")</f>
        <v>LAMINACION</v>
      </c>
    </row>
    <row r="1988" spans="1:6" x14ac:dyDescent="0.25">
      <c r="A1988" s="144" t="str">
        <f>IF('[1]Hoja de pedidos'!$D1987&gt;0,'[1]Hoja de pedidos'!C1987,"")</f>
        <v>01-3464</v>
      </c>
      <c r="B1988" s="144" t="str">
        <f>IF('[1]Hoja de pedidos'!$D1987&gt;0,'[1]Hoja de pedidos'!D1987,"")</f>
        <v>TMMCGP207A001</v>
      </c>
      <c r="C1988" s="144" t="str">
        <f>IF('[1]Hoja de pedidos'!$D1987&gt;0,'[1]Hoja de pedidos'!E1987,"")</f>
        <v>MORROCEL C.A.</v>
      </c>
      <c r="D1988" s="144" t="str">
        <f>IF('[1]Hoja de pedidos'!$D1987&gt;0,'[1]Hoja de pedidos'!F1987,"")</f>
        <v>LINNER MTP  IMPRESO GARANTIA DE PUREZA</v>
      </c>
      <c r="E1988" s="144" t="str">
        <f>IF('[1]Hoja de pedidos'!$D1987&gt;0,'[1]Hoja de pedidos'!G1987,"")</f>
        <v>MCL</v>
      </c>
      <c r="F1988" s="144" t="str">
        <f>IF('[1]Hoja de pedidos'!$D1987&gt;0,'[1]Hoja de pedidos'!H1987,"")</f>
        <v>LAMINACION</v>
      </c>
    </row>
    <row r="1989" spans="1:6" x14ac:dyDescent="0.25">
      <c r="A1989" s="144" t="str">
        <f>IF('[1]Hoja de pedidos'!$D1988&gt;0,'[1]Hoja de pedidos'!C1988,"")</f>
        <v>01-3465</v>
      </c>
      <c r="B1989" s="144" t="str">
        <f>IF('[1]Hoja de pedidos'!$D1988&gt;0,'[1]Hoja de pedidos'!D1988,"")</f>
        <v>TMMCGP199A001</v>
      </c>
      <c r="C1989" s="144" t="str">
        <f>IF('[1]Hoja de pedidos'!$D1988&gt;0,'[1]Hoja de pedidos'!E1988,"")</f>
        <v>MORROCEL C.A.</v>
      </c>
      <c r="D1989" s="144" t="str">
        <f>IF('[1]Hoja de pedidos'!$D1988&gt;0,'[1]Hoja de pedidos'!F1988,"")</f>
        <v>LINNER MTP  IMPRESO GARANTIA DE PUREZA</v>
      </c>
      <c r="E1989" s="144" t="str">
        <f>IF('[1]Hoja de pedidos'!$D1988&gt;0,'[1]Hoja de pedidos'!G1988,"")</f>
        <v>MCL</v>
      </c>
      <c r="F1989" s="144" t="str">
        <f>IF('[1]Hoja de pedidos'!$D1988&gt;0,'[1]Hoja de pedidos'!H1988,"")</f>
        <v>LAMINACION</v>
      </c>
    </row>
    <row r="1990" spans="1:6" x14ac:dyDescent="0.25">
      <c r="A1990" s="144" t="str">
        <f>IF('[1]Hoja de pedidos'!$D1989&gt;0,'[1]Hoja de pedidos'!C1989,"")</f>
        <v>01-3461</v>
      </c>
      <c r="B1990" s="144" t="str">
        <f>IF('[1]Hoja de pedidos'!$D1989&gt;0,'[1]Hoja de pedidos'!D1989,"")</f>
        <v xml:space="preserve">TXCPEM023A001  </v>
      </c>
      <c r="C1990" s="144" t="str">
        <f>IF('[1]Hoja de pedidos'!$D1989&gt;0,'[1]Hoja de pedidos'!E1989,"")</f>
        <v>CERVECERIA POLAR,C.A.</v>
      </c>
      <c r="D1990" s="144" t="str">
        <f>IF('[1]Hoja de pedidos'!$D1989&gt;0,'[1]Hoja de pedidos'!F1989,"")</f>
        <v>ETIQUETA IMPRESA MALTIN POLAR 1,5 L</v>
      </c>
      <c r="E1990" s="144" t="str">
        <f>IF('[1]Hoja de pedidos'!$D1989&gt;0,'[1]Hoja de pedidos'!G1989,"")</f>
        <v>CX</v>
      </c>
      <c r="F1990" s="144" t="str">
        <f>IF('[1]Hoja de pedidos'!$D1989&gt;0,'[1]Hoja de pedidos'!H1989,"")</f>
        <v>CORTE</v>
      </c>
    </row>
    <row r="1991" spans="1:6" x14ac:dyDescent="0.25">
      <c r="A1991" s="144" t="str">
        <f>IF('[1]Hoja de pedidos'!$D1990&gt;0,'[1]Hoja de pedidos'!C1990,"")</f>
        <v>32-006422</v>
      </c>
      <c r="B1991" s="144" t="str">
        <f>IF('[1]Hoja de pedidos'!$D1990&gt;0,'[1]Hoja de pedidos'!D1990,"")</f>
        <v>TXCHPP0270001</v>
      </c>
      <c r="C1991" s="144" t="str">
        <f>IF('[1]Hoja de pedidos'!$D1990&gt;0,'[1]Hoja de pedidos'!E1990,"")</f>
        <v>HELADERIA LA CHARLOTTE ICE, C.A.</v>
      </c>
      <c r="D1991" s="144" t="str">
        <f>IF('[1]Hoja de pedidos'!$D1990&gt;0,'[1]Hoja de pedidos'!F1990,"")</f>
        <v>BOPP SIN IMPRESIÓN</v>
      </c>
      <c r="E1991" s="144" t="str">
        <f>IF('[1]Hoja de pedidos'!$D1990&gt;0,'[1]Hoja de pedidos'!G1990,"")</f>
        <v>CX</v>
      </c>
      <c r="F1991" s="144" t="str">
        <f>IF('[1]Hoja de pedidos'!$D1990&gt;0,'[1]Hoja de pedidos'!H1990,"")</f>
        <v>CORTE</v>
      </c>
    </row>
    <row r="1992" spans="1:6" x14ac:dyDescent="0.25">
      <c r="A1992" s="144" t="str">
        <f>IF('[1]Hoja de pedidos'!$D1991&gt;0,'[1]Hoja de pedidos'!C1991,"")</f>
        <v>01-3482</v>
      </c>
      <c r="B1992" s="144" t="str">
        <f>IF('[1]Hoja de pedidos'!$D1991&gt;0,'[1]Hoja de pedidos'!D1991,"")</f>
        <v>TXPCSC023A001</v>
      </c>
      <c r="C1992" s="144" t="str">
        <f>IF('[1]Hoja de pedidos'!$D1991&gt;0,'[1]Hoja de pedidos'!E1991,"")</f>
        <v xml:space="preserve">PEPSI-COLA VENEZUELA, C.A. </v>
      </c>
      <c r="D1992" s="144" t="str">
        <f>IF('[1]Hoja de pedidos'!$D1991&gt;0,'[1]Hoja de pedidos'!F1991,"")</f>
        <v>ETIQUETA IMPRESA SEVEN UP CERO 2 L</v>
      </c>
      <c r="E1992" s="144" t="str">
        <f>IF('[1]Hoja de pedidos'!$D1991&gt;0,'[1]Hoja de pedidos'!G1991,"")</f>
        <v>CX</v>
      </c>
      <c r="F1992" s="144" t="str">
        <f>IF('[1]Hoja de pedidos'!$D1991&gt;0,'[1]Hoja de pedidos'!H1991,"")</f>
        <v>CORTE</v>
      </c>
    </row>
    <row r="1993" spans="1:6" x14ac:dyDescent="0.25">
      <c r="A1993" s="144" t="str">
        <f>IF('[1]Hoja de pedidos'!$D1992&gt;0,'[1]Hoja de pedidos'!C1992,"")</f>
        <v>01-3483</v>
      </c>
      <c r="B1993" s="144" t="str">
        <f>IF('[1]Hoja de pedidos'!$D1992&gt;0,'[1]Hoja de pedidos'!D1992,"")</f>
        <v>TXPCSC023A001</v>
      </c>
      <c r="C1993" s="144" t="str">
        <f>IF('[1]Hoja de pedidos'!$D1992&gt;0,'[1]Hoja de pedidos'!E1992,"")</f>
        <v xml:space="preserve">PEPSI-COLA VENEZUELA, C.A. </v>
      </c>
      <c r="D1993" s="144" t="str">
        <f>IF('[1]Hoja de pedidos'!$D1992&gt;0,'[1]Hoja de pedidos'!F1992,"")</f>
        <v>ETIQUETA IMPRESA SEVEN UP CERO 2 L</v>
      </c>
      <c r="E1993" s="144" t="str">
        <f>IF('[1]Hoja de pedidos'!$D1992&gt;0,'[1]Hoja de pedidos'!G1992,"")</f>
        <v>CX</v>
      </c>
      <c r="F1993" s="144" t="str">
        <f>IF('[1]Hoja de pedidos'!$D1992&gt;0,'[1]Hoja de pedidos'!H1992,"")</f>
        <v>CORTE</v>
      </c>
    </row>
    <row r="1994" spans="1:6" x14ac:dyDescent="0.25">
      <c r="A1994" s="144" t="str">
        <f>IF('[1]Hoja de pedidos'!$D1993&gt;0,'[1]Hoja de pedidos'!C1993,"")</f>
        <v>01-3463</v>
      </c>
      <c r="B1994" s="144" t="str">
        <f>IF('[1]Hoja de pedidos'!$D1993&gt;0,'[1]Hoja de pedidos'!D1993,"")</f>
        <v>TMAPAL125A001</v>
      </c>
      <c r="C1994" s="144" t="str">
        <f>IF('[1]Hoja de pedidos'!$D1993&gt;0,'[1]Hoja de pedidos'!E1993,"")</f>
        <v>ALIMENTOS POLAR COMERCIAL, C.A.</v>
      </c>
      <c r="D1994" s="144" t="str">
        <f>IF('[1]Hoja de pedidos'!$D1993&gt;0,'[1]Hoja de pedidos'!F1993,"")</f>
        <v>ALUMINIO LAMINADO SIN IMPRESIÓN</v>
      </c>
      <c r="E1994" s="144" t="str">
        <f>IF('[1]Hoja de pedidos'!$D1993&gt;0,'[1]Hoja de pedidos'!G1993,"")</f>
        <v>MCL</v>
      </c>
      <c r="F1994" s="144" t="str">
        <f>IF('[1]Hoja de pedidos'!$D1993&gt;0,'[1]Hoja de pedidos'!H1993,"")</f>
        <v>LAMINACION</v>
      </c>
    </row>
    <row r="1995" spans="1:6" x14ac:dyDescent="0.25">
      <c r="A1995" s="144" t="str">
        <f>IF('[1]Hoja de pedidos'!$D1994&gt;0,'[1]Hoja de pedidos'!C1994,"")</f>
        <v>01-3489</v>
      </c>
      <c r="B1995" s="144" t="str">
        <f>IF('[1]Hoja de pedidos'!$D1994&gt;0,'[1]Hoja de pedidos'!D1994,"")</f>
        <v>TXPAPS040A002</v>
      </c>
      <c r="C1995" s="144" t="str">
        <f>IF('[1]Hoja de pedidos'!$D1994&gt;0,'[1]Hoja de pedidos'!E1994,"")</f>
        <v>PEPSICO ALIMENTOS, S.C.A.</v>
      </c>
      <c r="D1995" s="144" t="str">
        <f>IF('[1]Hoja de pedidos'!$D1994&gt;0,'[1]Hoja de pedidos'!F1994,"")</f>
        <v>LAMINACION IMPRESA PEPITO ORIGINAL  (SIN VITAMINA) 25g</v>
      </c>
      <c r="E1995" s="144" t="str">
        <f>IF('[1]Hoja de pedidos'!$D1994&gt;0,'[1]Hoja de pedidos'!G1994,"")</f>
        <v>CX</v>
      </c>
      <c r="F1995" s="144" t="str">
        <f>IF('[1]Hoja de pedidos'!$D1994&gt;0,'[1]Hoja de pedidos'!H1994,"")</f>
        <v>LAMINACION</v>
      </c>
    </row>
    <row r="1996" spans="1:6" x14ac:dyDescent="0.25">
      <c r="A1996" s="144" t="str">
        <f>IF('[1]Hoja de pedidos'!$D1995&gt;0,'[1]Hoja de pedidos'!C1995,"")</f>
        <v>01-3471</v>
      </c>
      <c r="B1996" s="144" t="str">
        <f>IF('[1]Hoja de pedidos'!$D1995&gt;0,'[1]Hoja de pedidos'!D1995,"")</f>
        <v>TXPARF040A002</v>
      </c>
      <c r="C1996" s="144" t="str">
        <f>IF('[1]Hoja de pedidos'!$D1995&gt;0,'[1]Hoja de pedidos'!E1995,"")</f>
        <v>PEPSICO ALIMENTOS, S.C.A.</v>
      </c>
      <c r="D1996" s="144" t="str">
        <f>IF('[1]Hoja de pedidos'!$D1995&gt;0,'[1]Hoja de pedidos'!F1995,"")</f>
        <v>LAMINACION IMPRESA RUFFLES QUESO 36g</v>
      </c>
      <c r="E1996" s="144" t="str">
        <f>IF('[1]Hoja de pedidos'!$D1995&gt;0,'[1]Hoja de pedidos'!G1995,"")</f>
        <v>CX</v>
      </c>
      <c r="F1996" s="144" t="str">
        <f>IF('[1]Hoja de pedidos'!$D1995&gt;0,'[1]Hoja de pedidos'!H1995,"")</f>
        <v>LAMINACION</v>
      </c>
    </row>
    <row r="1997" spans="1:6" x14ac:dyDescent="0.25">
      <c r="A1997" s="144" t="str">
        <f>IF('[1]Hoja de pedidos'!$D1996&gt;0,'[1]Hoja de pedidos'!C1996,"")</f>
        <v>21-0342</v>
      </c>
      <c r="B1997" s="144" t="str">
        <f>IF('[1]Hoja de pedidos'!$D1996&gt;0,'[1]Hoja de pedidos'!D1996,"")</f>
        <v>TXAMKE040B002</v>
      </c>
      <c r="C1997" s="144" t="str">
        <f>IF('[1]Hoja de pedidos'!$D1996&gt;0,'[1]Hoja de pedidos'!E1996,"")</f>
        <v>ALIMENTOS MUNCHY, C.A.</v>
      </c>
      <c r="D1997" s="144" t="str">
        <f>IF('[1]Hoja de pedidos'!$D1996&gt;0,'[1]Hoja de pedidos'!F1996,"")</f>
        <v>LAMINACION IMPRESA KESITOS 85 g</v>
      </c>
      <c r="E1997" s="144" t="str">
        <f>IF('[1]Hoja de pedidos'!$D1996&gt;0,'[1]Hoja de pedidos'!G1996,"")</f>
        <v>CX</v>
      </c>
      <c r="F1997" s="144" t="str">
        <f>IF('[1]Hoja de pedidos'!$D1996&gt;0,'[1]Hoja de pedidos'!H1996,"")</f>
        <v>LAMINACION</v>
      </c>
    </row>
    <row r="1998" spans="1:6" x14ac:dyDescent="0.25">
      <c r="A1998" s="144" t="str">
        <f>IF('[1]Hoja de pedidos'!$D1997&gt;0,'[1]Hoja de pedidos'!C1997,"")</f>
        <v>21-0343</v>
      </c>
      <c r="B1998" s="144" t="str">
        <f>IF('[1]Hoja de pedidos'!$D1997&gt;0,'[1]Hoja de pedidos'!D1997,"")</f>
        <v>TXAMKE040A003</v>
      </c>
      <c r="C1998" s="144" t="str">
        <f>IF('[1]Hoja de pedidos'!$D1997&gt;0,'[1]Hoja de pedidos'!E1997,"")</f>
        <v>ALIMENTOS MUNCHY, C.A.</v>
      </c>
      <c r="D1998" s="144" t="str">
        <f>IF('[1]Hoja de pedidos'!$D1997&gt;0,'[1]Hoja de pedidos'!F1997,"")</f>
        <v>LAMINACION IMPRESA KESITOS 25 g</v>
      </c>
      <c r="E1998" s="144" t="str">
        <f>IF('[1]Hoja de pedidos'!$D1997&gt;0,'[1]Hoja de pedidos'!G1997,"")</f>
        <v>CX</v>
      </c>
      <c r="F1998" s="144" t="str">
        <f>IF('[1]Hoja de pedidos'!$D1997&gt;0,'[1]Hoja de pedidos'!H1997,"")</f>
        <v>LAMINACION</v>
      </c>
    </row>
    <row r="1999" spans="1:6" x14ac:dyDescent="0.25">
      <c r="A1999" s="144" t="str">
        <f>IF('[1]Hoja de pedidos'!$D1998&gt;0,'[1]Hoja de pedidos'!C1998,"")</f>
        <v>01-3481</v>
      </c>
      <c r="B1999" s="144" t="str">
        <f>IF('[1]Hoja de pedidos'!$D1998&gt;0,'[1]Hoja de pedidos'!D1998,"")</f>
        <v>TXPATR040A002</v>
      </c>
      <c r="C1999" s="144" t="str">
        <f>IF('[1]Hoja de pedidos'!$D1998&gt;0,'[1]Hoja de pedidos'!E1998,"")</f>
        <v>PEPSICO ALIMENTOS, S.C.A.</v>
      </c>
      <c r="D1999" s="144" t="str">
        <f>IF('[1]Hoja de pedidos'!$D1998&gt;0,'[1]Hoja de pedidos'!F1998,"")</f>
        <v>LAMINACION IMPRESA DE TODITO RESUELTO 130g</v>
      </c>
      <c r="E1999" s="144" t="str">
        <f>IF('[1]Hoja de pedidos'!$D1998&gt;0,'[1]Hoja de pedidos'!G1998,"")</f>
        <v>CX</v>
      </c>
      <c r="F1999" s="144" t="str">
        <f>IF('[1]Hoja de pedidos'!$D1998&gt;0,'[1]Hoja de pedidos'!H1998,"")</f>
        <v>LAMINACION</v>
      </c>
    </row>
    <row r="2000" spans="1:6" x14ac:dyDescent="0.25">
      <c r="A2000" s="144" t="str">
        <f>IF('[1]Hoja de pedidos'!$D1999&gt;0,'[1]Hoja de pedidos'!C1999,"")</f>
        <v>01-3490</v>
      </c>
      <c r="B2000" s="144" t="str">
        <f>IF('[1]Hoja de pedidos'!$D1999&gt;0,'[1]Hoja de pedidos'!D1999,"")</f>
        <v>TXPCSC023C001</v>
      </c>
      <c r="C2000" s="144" t="str">
        <f>IF('[1]Hoja de pedidos'!$D1999&gt;0,'[1]Hoja de pedidos'!E1999,"")</f>
        <v xml:space="preserve">PEPSI-COLA VENEZUELA, C.A. </v>
      </c>
      <c r="D2000" s="144" t="str">
        <f>IF('[1]Hoja de pedidos'!$D1999&gt;0,'[1]Hoja de pedidos'!F1999,"")</f>
        <v>ETIQUETA IMPRESA SEVEN UP CERO 1,5L</v>
      </c>
      <c r="E2000" s="144" t="str">
        <f>IF('[1]Hoja de pedidos'!$D1999&gt;0,'[1]Hoja de pedidos'!G1999,"")</f>
        <v>CX</v>
      </c>
      <c r="F2000" s="144" t="str">
        <f>IF('[1]Hoja de pedidos'!$D1999&gt;0,'[1]Hoja de pedidos'!H1999,"")</f>
        <v>CORTE</v>
      </c>
    </row>
    <row r="2001" spans="1:6" x14ac:dyDescent="0.25">
      <c r="A2001" s="144" t="str">
        <f>IF('[1]Hoja de pedidos'!$D2000&gt;0,'[1]Hoja de pedidos'!C2000,"")</f>
        <v>32-006423</v>
      </c>
      <c r="B2001" s="144" t="str">
        <f>IF('[1]Hoja de pedidos'!$D2000&gt;0,'[1]Hoja de pedidos'!D2000,"")</f>
        <v>TMIASD052A001</v>
      </c>
      <c r="C2001" s="144" t="str">
        <f>IF('[1]Hoja de pedidos'!$D2000&gt;0,'[1]Hoja de pedidos'!E2000,"")</f>
        <v>INDUSTRIAL AGC 2019,C.A</v>
      </c>
      <c r="D2001" s="144" t="str">
        <f>IF('[1]Hoja de pedidos'!$D2000&gt;0,'[1]Hoja de pedidos'!F2000,"")</f>
        <v>POLYPOUCH IMPRESO STICK AZUCAR SAN DOMINGO 4g.</v>
      </c>
      <c r="E2001" s="144" t="str">
        <f>IF('[1]Hoja de pedidos'!$D2000&gt;0,'[1]Hoja de pedidos'!G2000,"")</f>
        <v>MCL</v>
      </c>
      <c r="F2001" s="144" t="str">
        <f>IF('[1]Hoja de pedidos'!$D2000&gt;0,'[1]Hoja de pedidos'!H2000,"")</f>
        <v>LAMINACION</v>
      </c>
    </row>
    <row r="2002" spans="1:6" x14ac:dyDescent="0.25">
      <c r="A2002" s="144" t="str">
        <f>IF('[1]Hoja de pedidos'!$D2001&gt;0,'[1]Hoja de pedidos'!C2001,"")</f>
        <v>01-3485</v>
      </c>
      <c r="B2002" s="144" t="str">
        <f>IF('[1]Hoja de pedidos'!$D2001&gt;0,'[1]Hoja de pedidos'!D2001,"")</f>
        <v>TXAVEM028A001</v>
      </c>
      <c r="C2002" s="144" t="str">
        <f>IF('[1]Hoja de pedidos'!$D2001&gt;0,'[1]Hoja de pedidos'!E2001,"")</f>
        <v>AMCOR RIGID PACKAGING DE VENEZUELA, S.A.</v>
      </c>
      <c r="D2002" s="144" t="str">
        <f>IF('[1]Hoja de pedidos'!$D2001&gt;0,'[1]Hoja de pedidos'!F2001,"")</f>
        <v>ETIQUETA IMPRESA MINALBA 1,5 L</v>
      </c>
      <c r="E2002" s="144" t="str">
        <f>IF('[1]Hoja de pedidos'!$D2001&gt;0,'[1]Hoja de pedidos'!G2001,"")</f>
        <v>CX</v>
      </c>
      <c r="F2002" s="144" t="str">
        <f>IF('[1]Hoja de pedidos'!$D2001&gt;0,'[1]Hoja de pedidos'!H2001,"")</f>
        <v>CORTE</v>
      </c>
    </row>
    <row r="2003" spans="1:6" x14ac:dyDescent="0.25">
      <c r="A2003" s="144" t="str">
        <f>IF('[1]Hoja de pedidos'!$D2002&gt;0,'[1]Hoja de pedidos'!C2002,"")</f>
        <v>01-3484</v>
      </c>
      <c r="B2003" s="144" t="str">
        <f>IF('[1]Hoja de pedidos'!$D2002&gt;0,'[1]Hoja de pedidos'!D2002,"")</f>
        <v>TXAVEM028D001</v>
      </c>
      <c r="C2003" s="144" t="str">
        <f>IF('[1]Hoja de pedidos'!$D2002&gt;0,'[1]Hoja de pedidos'!E2002,"")</f>
        <v>AMCOR RIGID PACKAGING DE VENEZUELA, S.A.</v>
      </c>
      <c r="D2003" s="144" t="str">
        <f>IF('[1]Hoja de pedidos'!$D2002&gt;0,'[1]Hoja de pedidos'!F2002,"")</f>
        <v>ETIQUETA IMPRESA MINALBA 355cc</v>
      </c>
      <c r="E2003" s="144" t="str">
        <f>IF('[1]Hoja de pedidos'!$D2002&gt;0,'[1]Hoja de pedidos'!G2002,"")</f>
        <v>CX</v>
      </c>
      <c r="F2003" s="144" t="str">
        <f>IF('[1]Hoja de pedidos'!$D2002&gt;0,'[1]Hoja de pedidos'!H2002,"")</f>
        <v>CORTE</v>
      </c>
    </row>
    <row r="2004" spans="1:6" x14ac:dyDescent="0.25">
      <c r="A2004" s="144" t="str">
        <f>IF('[1]Hoja de pedidos'!$D2003&gt;0,'[1]Hoja de pedidos'!C2003,"")</f>
        <v>01-3468</v>
      </c>
      <c r="B2004" s="144" t="str">
        <f>IF('[1]Hoja de pedidos'!$D2003&gt;0,'[1]Hoja de pedidos'!D2003,"")</f>
        <v>TXPAMP031A002</v>
      </c>
      <c r="C2004" s="144" t="str">
        <f>IF('[1]Hoja de pedidos'!$D2003&gt;0,'[1]Hoja de pedidos'!E2003,"")</f>
        <v>PEPSICO ALIMENTOS, S.C.A.</v>
      </c>
      <c r="D2004" s="144" t="str">
        <f>IF('[1]Hoja de pedidos'!$D2003&gt;0,'[1]Hoja de pedidos'!F2003,"")</f>
        <v>LAMINACION IMPRESA CHEETOS MEGA PUFFS 28g</v>
      </c>
      <c r="E2004" s="144" t="str">
        <f>IF('[1]Hoja de pedidos'!$D2003&gt;0,'[1]Hoja de pedidos'!G2003,"")</f>
        <v>CX</v>
      </c>
      <c r="F2004" s="144" t="str">
        <f>IF('[1]Hoja de pedidos'!$D2003&gt;0,'[1]Hoja de pedidos'!H2003,"")</f>
        <v>LAMINACION</v>
      </c>
    </row>
    <row r="2005" spans="1:6" x14ac:dyDescent="0.25">
      <c r="A2005" s="144" t="str">
        <f>IF('[1]Hoja de pedidos'!$D2004&gt;0,'[1]Hoja de pedidos'!C2004,"")</f>
        <v>01-3472</v>
      </c>
      <c r="B2005" s="144" t="str">
        <f>IF('[1]Hoja de pedidos'!$D2004&gt;0,'[1]Hoja de pedidos'!D2004,"")</f>
        <v>TXPACB031A002</v>
      </c>
      <c r="C2005" s="144" t="str">
        <f>IF('[1]Hoja de pedidos'!$D2004&gt;0,'[1]Hoja de pedidos'!E2004,"")</f>
        <v>PEPSICO ALIMENTOS, S.C.A.</v>
      </c>
      <c r="D2005" s="144" t="str">
        <f>IF('[1]Hoja de pedidos'!$D2004&gt;0,'[1]Hoja de pedidos'!F2004,"")</f>
        <v>LAMINACION IMPRESA CHEETOS BOLIQUESO 28g</v>
      </c>
      <c r="E2005" s="144" t="str">
        <f>IF('[1]Hoja de pedidos'!$D2004&gt;0,'[1]Hoja de pedidos'!G2004,"")</f>
        <v>CX</v>
      </c>
      <c r="F2005" s="144" t="str">
        <f>IF('[1]Hoja de pedidos'!$D2004&gt;0,'[1]Hoja de pedidos'!H2004,"")</f>
        <v>LAMINACION</v>
      </c>
    </row>
    <row r="2006" spans="1:6" x14ac:dyDescent="0.25">
      <c r="A2006" s="144" t="str">
        <f>IF('[1]Hoja de pedidos'!$D2005&gt;0,'[1]Hoja de pedidos'!C2005,"")</f>
        <v>32-006413</v>
      </c>
      <c r="B2006" s="144" t="str">
        <f>IF('[1]Hoja de pedidos'!$D2005&gt;0,'[1]Hoja de pedidos'!D2005,"")</f>
        <v>TMAVLU1870001</v>
      </c>
      <c r="C2006" s="144" t="str">
        <f>IF('[1]Hoja de pedidos'!$D2005&gt;0,'[1]Hoja de pedidos'!E2005,"")</f>
        <v>ALPLA DE VENEZUELA, S.A.</v>
      </c>
      <c r="D2006" s="144" t="str">
        <f>IF('[1]Hoja de pedidos'!$D2005&gt;0,'[1]Hoja de pedidos'!F2005,"")</f>
        <v>LAMINACION LINNER INDUCCIÓN UNIVERSAL SIN IMPRESIÓN</v>
      </c>
      <c r="E2006" s="144" t="str">
        <f>IF('[1]Hoja de pedidos'!$D2005&gt;0,'[1]Hoja de pedidos'!G2005,"")</f>
        <v>MCL</v>
      </c>
      <c r="F2006" s="144" t="str">
        <f>IF('[1]Hoja de pedidos'!$D2005&gt;0,'[1]Hoja de pedidos'!H2005,"")</f>
        <v>CORTE</v>
      </c>
    </row>
    <row r="2007" spans="1:6" x14ac:dyDescent="0.25">
      <c r="A2007" s="144" t="str">
        <f>IF('[1]Hoja de pedidos'!$D2006&gt;0,'[1]Hoja de pedidos'!C2006,"")</f>
        <v>32-006416</v>
      </c>
      <c r="B2007" s="144" t="str">
        <f>IF('[1]Hoja de pedidos'!$D2006&gt;0,'[1]Hoja de pedidos'!D2006,"")</f>
        <v>TXHCPW030A001</v>
      </c>
      <c r="C2007" s="144" t="str">
        <f>IF('[1]Hoja de pedidos'!$D2006&gt;0,'[1]Hoja de pedidos'!E2006,"")</f>
        <v>HELADOS CALI, C.A.</v>
      </c>
      <c r="D2007" s="144" t="str">
        <f>IF('[1]Hoja de pedidos'!$D2006&gt;0,'[1]Hoja de pedidos'!F2006,"")</f>
        <v>ENVOLTORIO PARA HELADOS POLET WHITE 122cm3</v>
      </c>
      <c r="E2007" s="144" t="str">
        <f>IF('[1]Hoja de pedidos'!$D2006&gt;0,'[1]Hoja de pedidos'!G2006,"")</f>
        <v>CX</v>
      </c>
      <c r="F2007" s="144" t="str">
        <f>IF('[1]Hoja de pedidos'!$D2006&gt;0,'[1]Hoja de pedidos'!H2006,"")</f>
        <v>CORTE</v>
      </c>
    </row>
    <row r="2008" spans="1:6" x14ac:dyDescent="0.25">
      <c r="A2008" s="144" t="str">
        <f>IF('[1]Hoja de pedidos'!$D2007&gt;0,'[1]Hoja de pedidos'!C2007,"")</f>
        <v>01-3470</v>
      </c>
      <c r="B2008" s="144" t="str">
        <f>IF('[1]Hoja de pedidos'!$D2007&gt;0,'[1]Hoja de pedidos'!D2007,"")</f>
        <v>TXPAPS031A002</v>
      </c>
      <c r="C2008" s="144" t="str">
        <f>IF('[1]Hoja de pedidos'!$D2007&gt;0,'[1]Hoja de pedidos'!E2007,"")</f>
        <v>PEPSICO ALIMENTOS, S.C.A.</v>
      </c>
      <c r="D2008" s="144" t="str">
        <f>IF('[1]Hoja de pedidos'!$D2007&gt;0,'[1]Hoja de pedidos'!F2007,"")</f>
        <v>LAMINACIÓN IMPRESA PEPITO ORIGINAL (SIN VITAMINA) 25g</v>
      </c>
      <c r="E2008" s="144" t="str">
        <f>IF('[1]Hoja de pedidos'!$D2007&gt;0,'[1]Hoja de pedidos'!G2007,"")</f>
        <v>CX</v>
      </c>
      <c r="F2008" s="144" t="str">
        <f>IF('[1]Hoja de pedidos'!$D2007&gt;0,'[1]Hoja de pedidos'!H2007,"")</f>
        <v>LAMINACION</v>
      </c>
    </row>
    <row r="2009" spans="1:6" x14ac:dyDescent="0.25">
      <c r="A2009" s="144" t="str">
        <f>IF('[1]Hoja de pedidos'!$D2008&gt;0,'[1]Hoja de pedidos'!C2008,"")</f>
        <v>32-006399</v>
      </c>
      <c r="B2009" s="144" t="str">
        <f>IF('[1]Hoja de pedidos'!$D2008&gt;0,'[1]Hoja de pedidos'!D2008,"")</f>
        <v>TMARMZ044B001</v>
      </c>
      <c r="C2009" s="144" t="str">
        <f>IF('[1]Hoja de pedidos'!$D2008&gt;0,'[1]Hoja de pedidos'!E2008,"")</f>
        <v>ALFONZO RIVAS &amp; CIA, C.A.</v>
      </c>
      <c r="D2009" s="144" t="str">
        <f>IF('[1]Hoja de pedidos'!$D2008&gt;0,'[1]Hoja de pedidos'!F2008,"")</f>
        <v>LAMINACION IMPRESA MAIZINA 400g</v>
      </c>
      <c r="E2009" s="144" t="str">
        <f>IF('[1]Hoja de pedidos'!$D2008&gt;0,'[1]Hoja de pedidos'!G2008,"")</f>
        <v>MCL</v>
      </c>
      <c r="F2009" s="144" t="str">
        <f>IF('[1]Hoja de pedidos'!$D2008&gt;0,'[1]Hoja de pedidos'!H2008,"")</f>
        <v>LAMINACION</v>
      </c>
    </row>
    <row r="2010" spans="1:6" x14ac:dyDescent="0.25">
      <c r="A2010" s="144" t="str">
        <f>IF('[1]Hoja de pedidos'!$D2009&gt;0,'[1]Hoja de pedidos'!C2009,"")</f>
        <v>01-3491</v>
      </c>
      <c r="B2010" s="144" t="str">
        <f>IF('[1]Hoja de pedidos'!$D2009&gt;0,'[1]Hoja de pedidos'!D2009,"")</f>
        <v>TMEIGP199A001</v>
      </c>
      <c r="C2010" s="144" t="str">
        <f>IF('[1]Hoja de pedidos'!$D2009&gt;0,'[1]Hoja de pedidos'!E2009,"")</f>
        <v>ENVASES INDUSTRIALES DEL CENTRO C.A.</v>
      </c>
      <c r="D2010" s="144" t="str">
        <f>IF('[1]Hoja de pedidos'!$D2009&gt;0,'[1]Hoja de pedidos'!F2009,"")</f>
        <v>LINER MTP IMPRESO GARANTIA DE PUREZA</v>
      </c>
      <c r="E2010" s="144" t="str">
        <f>IF('[1]Hoja de pedidos'!$D2009&gt;0,'[1]Hoja de pedidos'!G2009,"")</f>
        <v>MCL</v>
      </c>
      <c r="F2010" s="144" t="str">
        <f>IF('[1]Hoja de pedidos'!$D2009&gt;0,'[1]Hoja de pedidos'!H2009,"")</f>
        <v>CORTE</v>
      </c>
    </row>
    <row r="2011" spans="1:6" x14ac:dyDescent="0.25">
      <c r="A2011" s="144" t="str">
        <f>IF('[1]Hoja de pedidos'!$D2010&gt;0,'[1]Hoja de pedidos'!C2010,"")</f>
        <v>32-006340</v>
      </c>
      <c r="B2011" s="144" t="str">
        <f>IF('[1]Hoja de pedidos'!$D2010&gt;0,'[1]Hoja de pedidos'!D2010,"")</f>
        <v>TXTFDN050A001</v>
      </c>
      <c r="C2011" s="144" t="str">
        <f>IF('[1]Hoja de pedidos'!$D2010&gt;0,'[1]Hoja de pedidos'!E2010,"")</f>
        <v>INVERSIONES TORREFACCION DEL CAFÉ, C.A</v>
      </c>
      <c r="D2011" s="144" t="str">
        <f>IF('[1]Hoja de pedidos'!$D2010&gt;0,'[1]Hoja de pedidos'!F2010,"")</f>
        <v>LAMINACION IMPRESA CAFÉ DELLA NONNA MOLIDO GOURMET 200 g.</v>
      </c>
      <c r="E2011" s="144" t="str">
        <f>IF('[1]Hoja de pedidos'!$D2010&gt;0,'[1]Hoja de pedidos'!G2010,"")</f>
        <v>CX</v>
      </c>
      <c r="F2011" s="144" t="str">
        <f>IF('[1]Hoja de pedidos'!$D2010&gt;0,'[1]Hoja de pedidos'!H2010,"")</f>
        <v>LAMINACION</v>
      </c>
    </row>
    <row r="2012" spans="1:6" x14ac:dyDescent="0.25">
      <c r="A2012" s="144" t="str">
        <f>IF('[1]Hoja de pedidos'!$D2011&gt;0,'[1]Hoja de pedidos'!C2011,"")</f>
        <v>32-006343</v>
      </c>
      <c r="B2012" s="144" t="str">
        <f>IF('[1]Hoja de pedidos'!$D2011&gt;0,'[1]Hoja de pedidos'!D2011,"")</f>
        <v>TMTCAV129A001</v>
      </c>
      <c r="C2012" s="144" t="str">
        <f>IF('[1]Hoja de pedidos'!$D2011&gt;0,'[1]Hoja de pedidos'!E2011,"")</f>
        <v>INVERSIONES TORREFACCION DEL CAFÉ, C.A</v>
      </c>
      <c r="D2012" s="144" t="str">
        <f>IF('[1]Hoja de pedidos'!$D2011&gt;0,'[1]Hoja de pedidos'!F2011,"")</f>
        <v>LAMINACION IMPRESA CAFÉ AMANECER AL VACIO 250g</v>
      </c>
      <c r="E2012" s="144" t="str">
        <f>IF('[1]Hoja de pedidos'!$D2011&gt;0,'[1]Hoja de pedidos'!G2011,"")</f>
        <v>MCL</v>
      </c>
      <c r="F2012" s="144" t="str">
        <f>IF('[1]Hoja de pedidos'!$D2011&gt;0,'[1]Hoja de pedidos'!H2011,"")</f>
        <v>LAMINACION</v>
      </c>
    </row>
    <row r="2013" spans="1:6" x14ac:dyDescent="0.25">
      <c r="A2013" s="144" t="str">
        <f>IF('[1]Hoja de pedidos'!$D2012&gt;0,'[1]Hoja de pedidos'!C2012,"")</f>
        <v>01-3495</v>
      </c>
      <c r="B2013" s="144" t="str">
        <f>IF('[1]Hoja de pedidos'!$D2012&gt;0,'[1]Hoja de pedidos'!D2012,"")</f>
        <v>TXMSGU028C001</v>
      </c>
      <c r="C2013" s="144" t="str">
        <f>IF('[1]Hoja de pedidos'!$D2012&gt;0,'[1]Hoja de pedidos'!E2012,"")</f>
        <v>MULTINACIONAL DE SABORES C.A.</v>
      </c>
      <c r="D2013" s="144" t="str">
        <f>IF('[1]Hoja de pedidos'!$D2012&gt;0,'[1]Hoja de pedidos'!F2012,"")</f>
        <v>ETIQUETA IMPRESA REFRESCO GLUP UVA 400 ml</v>
      </c>
      <c r="E2013" s="144" t="str">
        <f>IF('[1]Hoja de pedidos'!$D2012&gt;0,'[1]Hoja de pedidos'!G2012,"")</f>
        <v>CX</v>
      </c>
      <c r="F2013" s="144" t="str">
        <f>IF('[1]Hoja de pedidos'!$D2012&gt;0,'[1]Hoja de pedidos'!H2012,"")</f>
        <v>CORTE</v>
      </c>
    </row>
    <row r="2014" spans="1:6" x14ac:dyDescent="0.25">
      <c r="A2014" s="144" t="str">
        <f>IF('[1]Hoja de pedidos'!$D2013&gt;0,'[1]Hoja de pedidos'!C2013,"")</f>
        <v>01-3496</v>
      </c>
      <c r="B2014" s="144" t="str">
        <f>IF('[1]Hoja de pedidos'!$D2013&gt;0,'[1]Hoja de pedidos'!D2013,"")</f>
        <v>TXMSGK028D001</v>
      </c>
      <c r="C2014" s="144" t="str">
        <f>IF('[1]Hoja de pedidos'!$D2013&gt;0,'[1]Hoja de pedidos'!E2013,"")</f>
        <v>MULTINACIONAL DE SABORES C.A.</v>
      </c>
      <c r="D2014" s="144" t="str">
        <f>IF('[1]Hoja de pedidos'!$D2013&gt;0,'[1]Hoja de pedidos'!F2013,"")</f>
        <v>ETIQUETA IMPRESA REFRESCO GLUP KOLITA 400ml</v>
      </c>
      <c r="E2014" s="144" t="str">
        <f>IF('[1]Hoja de pedidos'!$D2013&gt;0,'[1]Hoja de pedidos'!G2013,"")</f>
        <v>CX</v>
      </c>
      <c r="F2014" s="144" t="str">
        <f>IF('[1]Hoja de pedidos'!$D2013&gt;0,'[1]Hoja de pedidos'!H2013,"")</f>
        <v>CORTE</v>
      </c>
    </row>
    <row r="2015" spans="1:6" x14ac:dyDescent="0.25">
      <c r="A2015" s="144" t="str">
        <f>IF('[1]Hoja de pedidos'!$D2014&gt;0,'[1]Hoja de pedidos'!C2014,"")</f>
        <v>01-3486</v>
      </c>
      <c r="B2015" s="144" t="str">
        <f>IF('[1]Hoja de pedidos'!$D2014&gt;0,'[1]Hoja de pedidos'!D2014,"")</f>
        <v>TMAWAA060A010</v>
      </c>
      <c r="C2015" s="144" t="str">
        <f>IF('[1]Hoja de pedidos'!$D2014&gt;0,'[1]Hoja de pedidos'!E2014,"")</f>
        <v>ALUM-WARE PRODUCTOS DE ALUMINIO C.A.</v>
      </c>
      <c r="D2015" s="144" t="str">
        <f>IF('[1]Hoja de pedidos'!$D2014&gt;0,'[1]Hoja de pedidos'!F2014,"")</f>
        <v>POLYPOUCH IMPRESO ANTIGRASO ALUM-WARE</v>
      </c>
      <c r="E2015" s="144" t="str">
        <f>IF('[1]Hoja de pedidos'!$D2014&gt;0,'[1]Hoja de pedidos'!G2014,"")</f>
        <v>MCL</v>
      </c>
      <c r="F2015" s="144" t="str">
        <f>IF('[1]Hoja de pedidos'!$D2014&gt;0,'[1]Hoja de pedidos'!H2014,"")</f>
        <v>LAMINACION</v>
      </c>
    </row>
    <row r="2016" spans="1:6" x14ac:dyDescent="0.25">
      <c r="A2016" s="144" t="str">
        <f>IF('[1]Hoja de pedidos'!$D2015&gt;0,'[1]Hoja de pedidos'!C2015,"")</f>
        <v>01-3506</v>
      </c>
      <c r="B2016" s="144" t="str">
        <f>IF('[1]Hoja de pedidos'!$D2015&gt;0,'[1]Hoja de pedidos'!D2015,"")</f>
        <v>TMTTGP199A001</v>
      </c>
      <c r="C2016" s="144" t="str">
        <f>IF('[1]Hoja de pedidos'!$D2015&gt;0,'[1]Hoja de pedidos'!E2015,"")</f>
        <v xml:space="preserve">INDUSTRIAS DE TAPAS TAIME, C.A </v>
      </c>
      <c r="D2016" s="144" t="str">
        <f>IF('[1]Hoja de pedidos'!$D2015&gt;0,'[1]Hoja de pedidos'!F2015,"")</f>
        <v>LINNER MTP  IMPRESO GARANTIA DE PUREZA</v>
      </c>
      <c r="E2016" s="144" t="str">
        <f>IF('[1]Hoja de pedidos'!$D2015&gt;0,'[1]Hoja de pedidos'!G2015,"")</f>
        <v>MCL</v>
      </c>
      <c r="F2016" s="144" t="str">
        <f>IF('[1]Hoja de pedidos'!$D2015&gt;0,'[1]Hoja de pedidos'!H2015,"")</f>
        <v>LAMINACION</v>
      </c>
    </row>
    <row r="2017" spans="1:6" x14ac:dyDescent="0.25">
      <c r="A2017" s="144" t="str">
        <f>IF('[1]Hoja de pedidos'!$D2016&gt;0,'[1]Hoja de pedidos'!C2016,"")</f>
        <v>01-3497</v>
      </c>
      <c r="B2017" s="144" t="str">
        <f>IF('[1]Hoja de pedidos'!$D2016&gt;0,'[1]Hoja de pedidos'!D2016,"")</f>
        <v>TXMSGF028D001</v>
      </c>
      <c r="C2017" s="144" t="str">
        <f>IF('[1]Hoja de pedidos'!$D2016&gt;0,'[1]Hoja de pedidos'!E2016,"")</f>
        <v>MULTINACIONAL DE SABORES C.A.</v>
      </c>
      <c r="D2017" s="144" t="str">
        <f>IF('[1]Hoja de pedidos'!$D2016&gt;0,'[1]Hoja de pedidos'!F2016,"")</f>
        <v>ETIQUETA IMPRESA REFRESCO GLUP FRESH 400ml</v>
      </c>
      <c r="E2017" s="144" t="str">
        <f>IF('[1]Hoja de pedidos'!$D2016&gt;0,'[1]Hoja de pedidos'!G2016,"")</f>
        <v>CX</v>
      </c>
      <c r="F2017" s="144" t="str">
        <f>IF('[1]Hoja de pedidos'!$D2016&gt;0,'[1]Hoja de pedidos'!H2016,"")</f>
        <v>CORTE</v>
      </c>
    </row>
    <row r="2018" spans="1:6" x14ac:dyDescent="0.25">
      <c r="A2018" s="144" t="str">
        <f>IF('[1]Hoja de pedidos'!$D2017&gt;0,'[1]Hoja de pedidos'!C2017,"")</f>
        <v>01-3505</v>
      </c>
      <c r="B2018" s="144" t="str">
        <f>IF('[1]Hoja de pedidos'!$D2017&gt;0,'[1]Hoja de pedidos'!D2017,"")</f>
        <v>TXPACB040C002</v>
      </c>
      <c r="C2018" s="144" t="str">
        <f>IF('[1]Hoja de pedidos'!$D2017&gt;0,'[1]Hoja de pedidos'!E2017,"")</f>
        <v>PEPSICO ALIMENTOS, S.C.A.</v>
      </c>
      <c r="D2018" s="144" t="str">
        <f>IF('[1]Hoja de pedidos'!$D2017&gt;0,'[1]Hoja de pedidos'!F2017,"")</f>
        <v>LAMINACION IMPRESA CHEETOS BOLIQUESO 80g</v>
      </c>
      <c r="E2018" s="144" t="str">
        <f>IF('[1]Hoja de pedidos'!$D2017&gt;0,'[1]Hoja de pedidos'!G2017,"")</f>
        <v>CX</v>
      </c>
      <c r="F2018" s="144" t="str">
        <f>IF('[1]Hoja de pedidos'!$D2017&gt;0,'[1]Hoja de pedidos'!H2017,"")</f>
        <v>LAMINACION</v>
      </c>
    </row>
    <row r="2019" spans="1:6" x14ac:dyDescent="0.25">
      <c r="A2019" s="144" t="str">
        <f>IF('[1]Hoja de pedidos'!$D2018&gt;0,'[1]Hoja de pedidos'!C2018,"")</f>
        <v>01-3492</v>
      </c>
      <c r="B2019" s="144" t="str">
        <f>IF('[1]Hoja de pedidos'!$D2018&gt;0,'[1]Hoja de pedidos'!D2018,"")</f>
        <v xml:space="preserve">TMSVRM0960010   </v>
      </c>
      <c r="C2019" s="144" t="str">
        <f>IF('[1]Hoja de pedidos'!$D2018&gt;0,'[1]Hoja de pedidos'!E2018,"")</f>
        <v>SONOCO VENEZOLANA, C.A.</v>
      </c>
      <c r="D2019" s="144" t="str">
        <f>IF('[1]Hoja de pedidos'!$D2018&gt;0,'[1]Hoja de pedidos'!F2018,"")</f>
        <v>LAMINACION MEMBRANA RM 952 SIN IMPRESIÓN</v>
      </c>
      <c r="E2019" s="144" t="str">
        <f>IF('[1]Hoja de pedidos'!$D2018&gt;0,'[1]Hoja de pedidos'!G2018,"")</f>
        <v>MCL</v>
      </c>
      <c r="F2019" s="144" t="str">
        <f>IF('[1]Hoja de pedidos'!$D2018&gt;0,'[1]Hoja de pedidos'!H2018,"")</f>
        <v>LAMINACION</v>
      </c>
    </row>
    <row r="2020" spans="1:6" x14ac:dyDescent="0.25">
      <c r="A2020" s="144" t="str">
        <f>IF('[1]Hoja de pedidos'!$D2019&gt;0,'[1]Hoja de pedidos'!C2019,"")</f>
        <v>01-3500</v>
      </c>
      <c r="B2020" s="144" t="str">
        <f>IF('[1]Hoja de pedidos'!$D2019&gt;0,'[1]Hoja de pedidos'!D2019,"")</f>
        <v>TXMSGV028D001</v>
      </c>
      <c r="C2020" s="144" t="str">
        <f>IF('[1]Hoja de pedidos'!$D2019&gt;0,'[1]Hoja de pedidos'!E2019,"")</f>
        <v>MULTINACIONAL DE SABORES C.A.</v>
      </c>
      <c r="D2020" s="144" t="str">
        <f>IF('[1]Hoja de pedidos'!$D2019&gt;0,'[1]Hoja de pedidos'!F2019,"")</f>
        <v>ETIQUETA IMPRESA REFRESCO GLUP MANZANA VERDE 400ml</v>
      </c>
      <c r="E2020" s="144" t="str">
        <f>IF('[1]Hoja de pedidos'!$D2019&gt;0,'[1]Hoja de pedidos'!G2019,"")</f>
        <v>CX</v>
      </c>
      <c r="F2020" s="144" t="str">
        <f>IF('[1]Hoja de pedidos'!$D2019&gt;0,'[1]Hoja de pedidos'!H2019,"")</f>
        <v>CORTE</v>
      </c>
    </row>
    <row r="2021" spans="1:6" x14ac:dyDescent="0.25">
      <c r="A2021" s="144" t="str">
        <f>IF('[1]Hoja de pedidos'!$D2020&gt;0,'[1]Hoja de pedidos'!C2020,"")</f>
        <v>32-006337</v>
      </c>
      <c r="B2021" s="144" t="str">
        <f>IF('[1]Hoja de pedidos'!$D2020&gt;0,'[1]Hoja de pedidos'!D2020,"")</f>
        <v>TXTFCA040C001</v>
      </c>
      <c r="C2021" s="144" t="str">
        <f>IF('[1]Hoja de pedidos'!$D2020&gt;0,'[1]Hoja de pedidos'!E2020,"")</f>
        <v>INVERSIONES TORREFACCION DEL CAFÉ, C.A</v>
      </c>
      <c r="D2021" s="144" t="str">
        <f>IF('[1]Hoja de pedidos'!$D2020&gt;0,'[1]Hoja de pedidos'!F2020,"")</f>
        <v xml:space="preserve">LAMINACION IMPRESA CAFÉ AMANECER MOLIDO GOURMET 100g </v>
      </c>
      <c r="E2021" s="144" t="str">
        <f>IF('[1]Hoja de pedidos'!$D2020&gt;0,'[1]Hoja de pedidos'!G2020,"")</f>
        <v>CX</v>
      </c>
      <c r="F2021" s="144" t="str">
        <f>IF('[1]Hoja de pedidos'!$D2020&gt;0,'[1]Hoja de pedidos'!H2020,"")</f>
        <v>LAMINACION</v>
      </c>
    </row>
    <row r="2022" spans="1:6" x14ac:dyDescent="0.25">
      <c r="A2022" s="144" t="str">
        <f>IF('[1]Hoja de pedidos'!$D2021&gt;0,'[1]Hoja de pedidos'!C2021,"")</f>
        <v>32-006426</v>
      </c>
      <c r="B2022" s="144" t="str">
        <f>IF('[1]Hoja de pedidos'!$D2021&gt;0,'[1]Hoja de pedidos'!D2021,"")</f>
        <v>TXHCFF025A001</v>
      </c>
      <c r="C2022" s="144" t="str">
        <f>IF('[1]Hoja de pedidos'!$D2021&gt;0,'[1]Hoja de pedidos'!E2021,"")</f>
        <v>HELADOS CALI, C.A.</v>
      </c>
      <c r="D2022" s="144" t="str">
        <f>IF('[1]Hoja de pedidos'!$D2021&gt;0,'[1]Hoja de pedidos'!F2021,"")</f>
        <v>ENVOLTORIO IMPRESO HELADOS FRES SABOR A  FRUTAS 70 cm³</v>
      </c>
      <c r="E2022" s="144" t="str">
        <f>IF('[1]Hoja de pedidos'!$D2021&gt;0,'[1]Hoja de pedidos'!G2021,"")</f>
        <v>CX</v>
      </c>
      <c r="F2022" s="144" t="str">
        <f>IF('[1]Hoja de pedidos'!$D2021&gt;0,'[1]Hoja de pedidos'!H2021,"")</f>
        <v>CORTE</v>
      </c>
    </row>
    <row r="2023" spans="1:6" x14ac:dyDescent="0.25">
      <c r="A2023" s="144" t="str">
        <f>IF('[1]Hoja de pedidos'!$D2022&gt;0,'[1]Hoja de pedidos'!C2022,"")</f>
        <v>01-3507</v>
      </c>
      <c r="B2023" s="144" t="str">
        <f>IF('[1]Hoja de pedidos'!$D2022&gt;0,'[1]Hoja de pedidos'!D2022,"")</f>
        <v>TMTTGP199A002</v>
      </c>
      <c r="C2023" s="144" t="str">
        <f>IF('[1]Hoja de pedidos'!$D2022&gt;0,'[1]Hoja de pedidos'!E2022,"")</f>
        <v xml:space="preserve">INDUSTRIAS DE TAPAS TAIME, C.A </v>
      </c>
      <c r="D2023" s="144" t="str">
        <f>IF('[1]Hoja de pedidos'!$D2022&gt;0,'[1]Hoja de pedidos'!F2022,"")</f>
        <v>LINER MTP IMPRESO GARANTIA DE PUREZA</v>
      </c>
      <c r="E2023" s="144" t="str">
        <f>IF('[1]Hoja de pedidos'!$D2022&gt;0,'[1]Hoja de pedidos'!G2022,"")</f>
        <v>MCL</v>
      </c>
      <c r="F2023" s="144" t="str">
        <f>IF('[1]Hoja de pedidos'!$D2022&gt;0,'[1]Hoja de pedidos'!H2022,"")</f>
        <v>CORTE</v>
      </c>
    </row>
    <row r="2024" spans="1:6" x14ac:dyDescent="0.25">
      <c r="A2024" s="144" t="str">
        <f>IF('[1]Hoja de pedidos'!$D2023&gt;0,'[1]Hoja de pedidos'!C2023,"")</f>
        <v>32-006439</v>
      </c>
      <c r="B2024" s="144" t="str">
        <f>IF('[1]Hoja de pedidos'!$D2023&gt;0,'[1]Hoja de pedidos'!D2023,"")</f>
        <v>TMMCGP207A001</v>
      </c>
      <c r="C2024" s="144" t="str">
        <f>IF('[1]Hoja de pedidos'!$D2023&gt;0,'[1]Hoja de pedidos'!E2023,"")</f>
        <v>MORROCEL C.A.</v>
      </c>
      <c r="D2024" s="144" t="str">
        <f>IF('[1]Hoja de pedidos'!$D2023&gt;0,'[1]Hoja de pedidos'!F2023,"")</f>
        <v>LINNER MTP  IMPRESO GARANTIA DE PUREZA</v>
      </c>
      <c r="E2024" s="144" t="str">
        <f>IF('[1]Hoja de pedidos'!$D2023&gt;0,'[1]Hoja de pedidos'!G2023,"")</f>
        <v>MCL</v>
      </c>
      <c r="F2024" s="144" t="str">
        <f>IF('[1]Hoja de pedidos'!$D2023&gt;0,'[1]Hoja de pedidos'!H2023,"")</f>
        <v>LAMINACION</v>
      </c>
    </row>
    <row r="2025" spans="1:6" x14ac:dyDescent="0.25">
      <c r="A2025" s="144" t="str">
        <f>IF('[1]Hoja de pedidos'!$D2024&gt;0,'[1]Hoja de pedidos'!C2024,"")</f>
        <v>32-006438</v>
      </c>
      <c r="B2025" s="144" t="str">
        <f>IF('[1]Hoja de pedidos'!$D2024&gt;0,'[1]Hoja de pedidos'!D2024,"")</f>
        <v>TMMCGP207A004</v>
      </c>
      <c r="C2025" s="144" t="str">
        <f>IF('[1]Hoja de pedidos'!$D2024&gt;0,'[1]Hoja de pedidos'!E2024,"")</f>
        <v>MONDELEZ VZ,C.A</v>
      </c>
      <c r="D2025" s="144" t="str">
        <f>IF('[1]Hoja de pedidos'!$D2024&gt;0,'[1]Hoja de pedidos'!F2024,"")</f>
        <v>LINER MTP IMPRESO GARANTIA DE PUREZA</v>
      </c>
      <c r="E2025" s="144" t="str">
        <f>IF('[1]Hoja de pedidos'!$D2024&gt;0,'[1]Hoja de pedidos'!G2024,"")</f>
        <v>MCL</v>
      </c>
      <c r="F2025" s="144" t="str">
        <f>IF('[1]Hoja de pedidos'!$D2024&gt;0,'[1]Hoja de pedidos'!H2024,"")</f>
        <v>CORTE</v>
      </c>
    </row>
    <row r="2026" spans="1:6" x14ac:dyDescent="0.25">
      <c r="A2026" s="144" t="str">
        <f>IF('[1]Hoja de pedidos'!$D2025&gt;0,'[1]Hoja de pedidos'!C2025,"")</f>
        <v>01-3504</v>
      </c>
      <c r="B2026" s="144" t="str">
        <f>IF('[1]Hoja de pedidos'!$D2025&gt;0,'[1]Hoja de pedidos'!D2025,"")</f>
        <v>TMAPKN096A001</v>
      </c>
      <c r="C2026" s="144" t="str">
        <f>IF('[1]Hoja de pedidos'!$D2025&gt;0,'[1]Hoja de pedidos'!E2025,"")</f>
        <v>ALIMENTOS POLAR COMERCIAL, C.A.</v>
      </c>
      <c r="D2026" s="144" t="str">
        <f>IF('[1]Hoja de pedidos'!$D2025&gt;0,'[1]Hoja de pedidos'!F2025,"")</f>
        <v>LAMINACION IMPRESA KONGA NARANJA 30g</v>
      </c>
      <c r="E2026" s="144" t="str">
        <f>IF('[1]Hoja de pedidos'!$D2025&gt;0,'[1]Hoja de pedidos'!G2025,"")</f>
        <v>MCL</v>
      </c>
      <c r="F2026" s="144" t="str">
        <f>IF('[1]Hoja de pedidos'!$D2025&gt;0,'[1]Hoja de pedidos'!H2025,"")</f>
        <v>LAMINACION</v>
      </c>
    </row>
    <row r="2027" spans="1:6" x14ac:dyDescent="0.25">
      <c r="A2027" s="144" t="str">
        <f>IF('[1]Hoja de pedidos'!$D2026&gt;0,'[1]Hoja de pedidos'!C2026,"")</f>
        <v>01-3494</v>
      </c>
      <c r="B2027" s="144" t="str">
        <f>IF('[1]Hoja de pedidos'!$D2026&gt;0,'[1]Hoja de pedidos'!D2026,"")</f>
        <v>TXMSJN028B002</v>
      </c>
      <c r="C2027" s="144" t="str">
        <f>IF('[1]Hoja de pedidos'!$D2026&gt;0,'[1]Hoja de pedidos'!E2026,"")</f>
        <v>MULTINACIONAL DE SABORES C.A.</v>
      </c>
      <c r="D2027" s="144" t="str">
        <f>IF('[1]Hoja de pedidos'!$D2026&gt;0,'[1]Hoja de pedidos'!F2026,"")</f>
        <v>ETIQUETA IMPRESA JUSTY   NARANJA 1,5 L</v>
      </c>
      <c r="E2027" s="144" t="str">
        <f>IF('[1]Hoja de pedidos'!$D2026&gt;0,'[1]Hoja de pedidos'!G2026,"")</f>
        <v>CX</v>
      </c>
      <c r="F2027" s="144" t="str">
        <f>IF('[1]Hoja de pedidos'!$D2026&gt;0,'[1]Hoja de pedidos'!H2026,"")</f>
        <v>CORTE</v>
      </c>
    </row>
    <row r="2028" spans="1:6" x14ac:dyDescent="0.25">
      <c r="A2028" s="144" t="str">
        <f>IF('[1]Hoja de pedidos'!$D2027&gt;0,'[1]Hoja de pedidos'!C2027,"")</f>
        <v>01-3374</v>
      </c>
      <c r="B2028" s="144" t="str">
        <f>IF('[1]Hoja de pedidos'!$D2027&gt;0,'[1]Hoja de pedidos'!D2027,"")</f>
        <v>TMMLPC072A001</v>
      </c>
      <c r="C2028" s="144" t="str">
        <f>IF('[1]Hoja de pedidos'!$D2027&gt;0,'[1]Hoja de pedidos'!E2027,"")</f>
        <v>MONTALAR DE VENEZUELA, S.A.</v>
      </c>
      <c r="D2028" s="144" t="str">
        <f>IF('[1]Hoja de pedidos'!$D2027&gt;0,'[1]Hoja de pedidos'!F2027,"")</f>
        <v>LAMINACIÓN IMPRESA PUDIN CHOCOLATE 90g</v>
      </c>
      <c r="E2028" s="144" t="str">
        <f>IF('[1]Hoja de pedidos'!$D2027&gt;0,'[1]Hoja de pedidos'!G2027,"")</f>
        <v>MCL</v>
      </c>
      <c r="F2028" s="144" t="str">
        <f>IF('[1]Hoja de pedidos'!$D2027&gt;0,'[1]Hoja de pedidos'!H2027,"")</f>
        <v>LAMINACION</v>
      </c>
    </row>
    <row r="2029" spans="1:6" x14ac:dyDescent="0.25">
      <c r="A2029" s="144" t="str">
        <f>IF('[1]Hoja de pedidos'!$D2028&gt;0,'[1]Hoja de pedidos'!C2028,"")</f>
        <v>01-3459</v>
      </c>
      <c r="B2029" s="144" t="str">
        <f>IF('[1]Hoja de pedidos'!$D2028&gt;0,'[1]Hoja de pedidos'!D2028,"")</f>
        <v>TMAPTG0780001</v>
      </c>
      <c r="C2029" s="144" t="str">
        <f>IF('[1]Hoja de pedidos'!$D2028&gt;0,'[1]Hoja de pedidos'!E2028,"")</f>
        <v>ALIMENTOS POLAR COMERCIAL, C.A.</v>
      </c>
      <c r="D2029" s="144" t="str">
        <f>IF('[1]Hoja de pedidos'!$D2028&gt;0,'[1]Hoja de pedidos'!F2028,"")</f>
        <v>LAMINACION PARA TAPAS GALON SIN IMPRESIÓN</v>
      </c>
      <c r="E2029" s="144" t="str">
        <f>IF('[1]Hoja de pedidos'!$D2028&gt;0,'[1]Hoja de pedidos'!G2028,"")</f>
        <v>MCL</v>
      </c>
      <c r="F2029" s="144" t="str">
        <f>IF('[1]Hoja de pedidos'!$D2028&gt;0,'[1]Hoja de pedidos'!H2028,"")</f>
        <v>LAMINACION</v>
      </c>
    </row>
    <row r="2030" spans="1:6" x14ac:dyDescent="0.25">
      <c r="A2030" s="144" t="str">
        <f>IF('[1]Hoja de pedidos'!$D2029&gt;0,'[1]Hoja de pedidos'!C2029,"")</f>
        <v>01-3498</v>
      </c>
      <c r="B2030" s="144" t="str">
        <f>IF('[1]Hoja de pedidos'!$D2029&gt;0,'[1]Hoja de pedidos'!D2029,"")</f>
        <v>TXMSGN028D001</v>
      </c>
      <c r="C2030" s="144" t="str">
        <f>IF('[1]Hoja de pedidos'!$D2029&gt;0,'[1]Hoja de pedidos'!E2029,"")</f>
        <v>MULTINACIONAL DE SABORES C.A.</v>
      </c>
      <c r="D2030" s="144" t="str">
        <f>IF('[1]Hoja de pedidos'!$D2029&gt;0,'[1]Hoja de pedidos'!F2029,"")</f>
        <v>ETIQUETA IMPRESA REFRESCO GLUP COLA NEGRA 400 ml</v>
      </c>
      <c r="E2030" s="144" t="str">
        <f>IF('[1]Hoja de pedidos'!$D2029&gt;0,'[1]Hoja de pedidos'!G2029,"")</f>
        <v>CX</v>
      </c>
      <c r="F2030" s="144" t="str">
        <f>IF('[1]Hoja de pedidos'!$D2029&gt;0,'[1]Hoja de pedidos'!H2029,"")</f>
        <v>CORTE</v>
      </c>
    </row>
    <row r="2031" spans="1:6" x14ac:dyDescent="0.25">
      <c r="A2031" s="144" t="str">
        <f>IF('[1]Hoja de pedidos'!$D2030&gt;0,'[1]Hoja de pedidos'!C2030,"")</f>
        <v>01-3373</v>
      </c>
      <c r="B2031" s="144" t="str">
        <f>IF('[1]Hoja de pedidos'!$D2030&gt;0,'[1]Hoja de pedidos'!D2030,"")</f>
        <v>TMMLPH072A001</v>
      </c>
      <c r="C2031" s="144" t="str">
        <f>IF('[1]Hoja de pedidos'!$D2030&gt;0,'[1]Hoja de pedidos'!E2030,"")</f>
        <v>MONTALAR DE VENEZUELA, S.A.</v>
      </c>
      <c r="D2031" s="144" t="str">
        <f>IF('[1]Hoja de pedidos'!$D2030&gt;0,'[1]Hoja de pedidos'!F2030,"")</f>
        <v>LAMINACIÓN IMPRESA PAPELÓN LIMÓN HIERBABUENA 115g</v>
      </c>
      <c r="E2031" s="144" t="str">
        <f>IF('[1]Hoja de pedidos'!$D2030&gt;0,'[1]Hoja de pedidos'!G2030,"")</f>
        <v>MCL</v>
      </c>
      <c r="F2031" s="144" t="str">
        <f>IF('[1]Hoja de pedidos'!$D2030&gt;0,'[1]Hoja de pedidos'!H2030,"")</f>
        <v>LAMINACION</v>
      </c>
    </row>
    <row r="2032" spans="1:6" x14ac:dyDescent="0.25">
      <c r="A2032" s="144" t="str">
        <f>IF('[1]Hoja de pedidos'!$D2031&gt;0,'[1]Hoja de pedidos'!C2031,"")</f>
        <v>01-3371</v>
      </c>
      <c r="B2032" s="144" t="str">
        <f>IF('[1]Hoja de pedidos'!$D2031&gt;0,'[1]Hoja de pedidos'!D2031,"")</f>
        <v>TMMLPL072A001</v>
      </c>
      <c r="C2032" s="144" t="str">
        <f>IF('[1]Hoja de pedidos'!$D2031&gt;0,'[1]Hoja de pedidos'!E2031,"")</f>
        <v>MONTALAR DE VENEZUELA, S.A.</v>
      </c>
      <c r="D2032" s="144" t="str">
        <f>IF('[1]Hoja de pedidos'!$D2031&gt;0,'[1]Hoja de pedidos'!F2031,"")</f>
        <v>LAMINACIÓN IMPRESA PAPELÓN LIMÓN 115g</v>
      </c>
      <c r="E2032" s="144" t="str">
        <f>IF('[1]Hoja de pedidos'!$D2031&gt;0,'[1]Hoja de pedidos'!G2031,"")</f>
        <v>MCL</v>
      </c>
      <c r="F2032" s="144" t="str">
        <f>IF('[1]Hoja de pedidos'!$D2031&gt;0,'[1]Hoja de pedidos'!H2031,"")</f>
        <v>LAMINACION</v>
      </c>
    </row>
    <row r="2033" spans="1:6" x14ac:dyDescent="0.25">
      <c r="A2033" s="144" t="str">
        <f>IF('[1]Hoja de pedidos'!$D2032&gt;0,'[1]Hoja de pedidos'!C2032,"")</f>
        <v>01-3372</v>
      </c>
      <c r="B2033" s="144" t="str">
        <f>IF('[1]Hoja de pedidos'!$D2032&gt;0,'[1]Hoja de pedidos'!D2032,"")</f>
        <v>TMMLPJ072A001</v>
      </c>
      <c r="C2033" s="144" t="str">
        <f>IF('[1]Hoja de pedidos'!$D2032&gt;0,'[1]Hoja de pedidos'!E2032,"")</f>
        <v>MONTALAR DE VENEZUELA, S.A.</v>
      </c>
      <c r="D2033" s="144" t="str">
        <f>IF('[1]Hoja de pedidos'!$D2032&gt;0,'[1]Hoja de pedidos'!F2032,"")</f>
        <v>LAMINACIÓN IMPRESA PAPELÓN LIMÓN JENGIBRE 115g</v>
      </c>
      <c r="E2033" s="144" t="str">
        <f>IF('[1]Hoja de pedidos'!$D2032&gt;0,'[1]Hoja de pedidos'!G2032,"")</f>
        <v>MCL</v>
      </c>
      <c r="F2033" s="144" t="str">
        <f>IF('[1]Hoja de pedidos'!$D2032&gt;0,'[1]Hoja de pedidos'!H2032,"")</f>
        <v>LAMINACION</v>
      </c>
    </row>
    <row r="2034" spans="1:6" x14ac:dyDescent="0.25">
      <c r="A2034" s="144" t="str">
        <f>IF('[1]Hoja de pedidos'!$D2033&gt;0,'[1]Hoja de pedidos'!C2033,"")</f>
        <v>01-3503</v>
      </c>
      <c r="B2034" s="144" t="str">
        <f>IF('[1]Hoja de pedidos'!$D2033&gt;0,'[1]Hoja de pedidos'!D2033,"")</f>
        <v>TMMLGF072A001</v>
      </c>
      <c r="C2034" s="144" t="str">
        <f>IF('[1]Hoja de pedidos'!$D2033&gt;0,'[1]Hoja de pedidos'!E2033,"")</f>
        <v>MONTALAR DE VENEZUELA, S.A.</v>
      </c>
      <c r="D2034" s="144" t="str">
        <f>IF('[1]Hoja de pedidos'!$D2033&gt;0,'[1]Hoja de pedidos'!F2033,"")</f>
        <v>LAMINACION IMPRESA GELATINA  GELLA FRESA 90g</v>
      </c>
      <c r="E2034" s="144" t="str">
        <f>IF('[1]Hoja de pedidos'!$D2033&gt;0,'[1]Hoja de pedidos'!G2033,"")</f>
        <v>MCL</v>
      </c>
      <c r="F2034" s="144" t="str">
        <f>IF('[1]Hoja de pedidos'!$D2033&gt;0,'[1]Hoja de pedidos'!H2033,"")</f>
        <v>LAMINACION</v>
      </c>
    </row>
    <row r="2035" spans="1:6" x14ac:dyDescent="0.25">
      <c r="A2035" s="144" t="str">
        <f>IF('[1]Hoja de pedidos'!$D2034&gt;0,'[1]Hoja de pedidos'!C2034,"")</f>
        <v>01-3374</v>
      </c>
      <c r="B2035" s="144" t="str">
        <f>IF('[1]Hoja de pedidos'!$D2034&gt;0,'[1]Hoja de pedidos'!D2034,"")</f>
        <v>TMMLP072A001</v>
      </c>
      <c r="C2035" s="144" t="str">
        <f>IF('[1]Hoja de pedidos'!$D2034&gt;0,'[1]Hoja de pedidos'!E2034,"")</f>
        <v>MONTALAR DE VENEZUELA, S.A.</v>
      </c>
      <c r="D2035" s="144" t="str">
        <f>IF('[1]Hoja de pedidos'!$D2034&gt;0,'[1]Hoja de pedidos'!F2034,"")</f>
        <v>LAMINACION IMPRESA PUDIN CHOCOLATE 90g</v>
      </c>
      <c r="E2035" s="144" t="str">
        <f>IF('[1]Hoja de pedidos'!$D2034&gt;0,'[1]Hoja de pedidos'!G2034,"")</f>
        <v>MCL</v>
      </c>
      <c r="F2035" s="144" t="str">
        <f>IF('[1]Hoja de pedidos'!$D2034&gt;0,'[1]Hoja de pedidos'!H2034,"")</f>
        <v>LAMINACION</v>
      </c>
    </row>
    <row r="2036" spans="1:6" x14ac:dyDescent="0.25">
      <c r="A2036" s="144" t="str">
        <f>IF('[1]Hoja de pedidos'!$D2035&gt;0,'[1]Hoja de pedidos'!C2035,"")</f>
        <v>32-006420</v>
      </c>
      <c r="B2036" s="144" t="str">
        <f>IF('[1]Hoja de pedidos'!$D2035&gt;0,'[1]Hoja de pedidos'!D2035,"")</f>
        <v>TXNVMP040A001</v>
      </c>
      <c r="C2036" s="144" t="str">
        <f>IF('[1]Hoja de pedidos'!$D2035&gt;0,'[1]Hoja de pedidos'!E2035,"")</f>
        <v>NUCITA VENEZOLANA. NUCIVEN, C.A.</v>
      </c>
      <c r="D2036" s="144" t="str">
        <f>IF('[1]Hoja de pedidos'!$D2035&gt;0,'[1]Hoja de pedidos'!F2035,"")</f>
        <v>LAMINACION IMPRESA MAX PIRULIN 30g</v>
      </c>
      <c r="E2036" s="144" t="str">
        <f>IF('[1]Hoja de pedidos'!$D2035&gt;0,'[1]Hoja de pedidos'!G2035,"")</f>
        <v>CX</v>
      </c>
      <c r="F2036" s="144" t="str">
        <f>IF('[1]Hoja de pedidos'!$D2035&gt;0,'[1]Hoja de pedidos'!H2035,"")</f>
        <v>LAMINACION</v>
      </c>
    </row>
    <row r="2037" spans="1:6" x14ac:dyDescent="0.25">
      <c r="A2037" s="144" t="str">
        <f>IF('[1]Hoja de pedidos'!$D2036&gt;0,'[1]Hoja de pedidos'!C2036,"")</f>
        <v>01-3474</v>
      </c>
      <c r="B2037" s="144" t="str">
        <f>IF('[1]Hoja de pedidos'!$D2036&gt;0,'[1]Hoja de pedidos'!D2036,"")</f>
        <v>TXPADQ045B002</v>
      </c>
      <c r="C2037" s="144" t="str">
        <f>IF('[1]Hoja de pedidos'!$D2036&gt;0,'[1]Hoja de pedidos'!E2036,"")</f>
        <v>PEPSICO ALIMENTOS, S.C.A.</v>
      </c>
      <c r="D2037" s="144" t="str">
        <f>IF('[1]Hoja de pedidos'!$D2036&gt;0,'[1]Hoja de pedidos'!F2036,"")</f>
        <v xml:space="preserve">LAMINACIÓN IMPRESA DORITOS MEGA QUESO XXL 420 g  </v>
      </c>
      <c r="E2037" s="144" t="str">
        <f>IF('[1]Hoja de pedidos'!$D2036&gt;0,'[1]Hoja de pedidos'!G2036,"")</f>
        <v>CX</v>
      </c>
      <c r="F2037" s="144" t="str">
        <f>IF('[1]Hoja de pedidos'!$D2036&gt;0,'[1]Hoja de pedidos'!H2036,"")</f>
        <v>LAMINACION</v>
      </c>
    </row>
    <row r="2038" spans="1:6" x14ac:dyDescent="0.25">
      <c r="A2038" s="144" t="str">
        <f>IF('[1]Hoja de pedidos'!$D2037&gt;0,'[1]Hoja de pedidos'!C2037,"")</f>
        <v>32-006431</v>
      </c>
      <c r="B2038" s="144" t="str">
        <f>IF('[1]Hoja de pedidos'!$D2037&gt;0,'[1]Hoja de pedidos'!D2037,"")</f>
        <v>TMLIPR0550003</v>
      </c>
      <c r="C2038" s="144" t="str">
        <f>IF('[1]Hoja de pedidos'!$D2037&gt;0,'[1]Hoja de pedidos'!E2037,"")</f>
        <v>LITO INNOVACIÓN 3.000, C. A.</v>
      </c>
      <c r="D2038" s="144" t="str">
        <f>IF('[1]Hoja de pedidos'!$D2037&gt;0,'[1]Hoja de pedidos'!F2037,"")</f>
        <v>POLYPOUCH SIN IMPRESIÓN</v>
      </c>
      <c r="E2038" s="144" t="str">
        <f>IF('[1]Hoja de pedidos'!$D2037&gt;0,'[1]Hoja de pedidos'!G2037,"")</f>
        <v>MCL</v>
      </c>
      <c r="F2038" s="144" t="str">
        <f>IF('[1]Hoja de pedidos'!$D2037&gt;0,'[1]Hoja de pedidos'!H2037,"")</f>
        <v>LAMINACION</v>
      </c>
    </row>
    <row r="2039" spans="1:6" x14ac:dyDescent="0.25">
      <c r="A2039" s="144" t="str">
        <f>IF('[1]Hoja de pedidos'!$D2038&gt;0,'[1]Hoja de pedidos'!C2038,"")</f>
        <v>32-006430</v>
      </c>
      <c r="B2039" s="144" t="str">
        <f>IF('[1]Hoja de pedidos'!$D2038&gt;0,'[1]Hoja de pedidos'!D2038,"")</f>
        <v>TMLIPR0450002</v>
      </c>
      <c r="C2039" s="144" t="str">
        <f>IF('[1]Hoja de pedidos'!$D2038&gt;0,'[1]Hoja de pedidos'!E2038,"")</f>
        <v>LITO INNOVACIÓN 3.000, C. A.</v>
      </c>
      <c r="D2039" s="144" t="str">
        <f>IF('[1]Hoja de pedidos'!$D2038&gt;0,'[1]Hoja de pedidos'!F2038,"")</f>
        <v>POLYPOUCH SIN IMPRESIÓN</v>
      </c>
      <c r="E2039" s="144" t="str">
        <f>IF('[1]Hoja de pedidos'!$D2038&gt;0,'[1]Hoja de pedidos'!G2038,"")</f>
        <v>MCL</v>
      </c>
      <c r="F2039" s="144" t="str">
        <f>IF('[1]Hoja de pedidos'!$D2038&gt;0,'[1]Hoja de pedidos'!H2038,"")</f>
        <v>LAMINACION</v>
      </c>
    </row>
    <row r="2040" spans="1:6" x14ac:dyDescent="0.25">
      <c r="A2040" s="144" t="str">
        <f>IF('[1]Hoja de pedidos'!$D2039&gt;0,'[1]Hoja de pedidos'!C2039,"")</f>
        <v>01-3518</v>
      </c>
      <c r="B2040" s="144" t="str">
        <f>IF('[1]Hoja de pedidos'!$D2039&gt;0,'[1]Hoja de pedidos'!D2039,"")</f>
        <v>TMICPS0520001</v>
      </c>
      <c r="C2040" s="144" t="str">
        <f>IF('[1]Hoja de pedidos'!$D2039&gt;0,'[1]Hoja de pedidos'!E2039,"")</f>
        <v>INDUSTRIAS CORPAÑAL,C.A.</v>
      </c>
      <c r="D2040" s="144" t="str">
        <f>IF('[1]Hoja de pedidos'!$D2039&gt;0,'[1]Hoja de pedidos'!F2039,"")</f>
        <v>POLYPOUCH SILICONIZADO SIN IMPRESIÓN</v>
      </c>
      <c r="E2040" s="144" t="str">
        <f>IF('[1]Hoja de pedidos'!$D2039&gt;0,'[1]Hoja de pedidos'!G2039,"")</f>
        <v>MCL</v>
      </c>
      <c r="F2040" s="144" t="str">
        <f>IF('[1]Hoja de pedidos'!$D2039&gt;0,'[1]Hoja de pedidos'!H2039,"")</f>
        <v>LAMINACION</v>
      </c>
    </row>
    <row r="2041" spans="1:6" x14ac:dyDescent="0.25">
      <c r="A2041" s="144" t="str">
        <f>IF('[1]Hoja de pedidos'!$D2040&gt;0,'[1]Hoja de pedidos'!C2040,"")</f>
        <v>01-3519</v>
      </c>
      <c r="B2041" s="144" t="str">
        <f>IF('[1]Hoja de pedidos'!$D2040&gt;0,'[1]Hoja de pedidos'!D2040,"")</f>
        <v>TMAPAL1190010</v>
      </c>
      <c r="C2041" s="144" t="str">
        <f>IF('[1]Hoja de pedidos'!$D2040&gt;0,'[1]Hoja de pedidos'!E2040,"")</f>
        <v>ALIMENTOS POLAR COMERCIAL, C.A.</v>
      </c>
      <c r="D2041" s="144" t="str">
        <f>IF('[1]Hoja de pedidos'!$D2040&gt;0,'[1]Hoja de pedidos'!F2040,"")</f>
        <v>ALUMINIO LAMINADO SIN IMPRESIÓN</v>
      </c>
      <c r="E2041" s="144" t="str">
        <f>IF('[1]Hoja de pedidos'!$D2040&gt;0,'[1]Hoja de pedidos'!G2040,"")</f>
        <v>MCL</v>
      </c>
      <c r="F2041" s="144" t="str">
        <f>IF('[1]Hoja de pedidos'!$D2040&gt;0,'[1]Hoja de pedidos'!H2040,"")</f>
        <v>LAMINACION</v>
      </c>
    </row>
    <row r="2042" spans="1:6" x14ac:dyDescent="0.25">
      <c r="A2042" s="144" t="str">
        <f>IF('[1]Hoja de pedidos'!$D2041&gt;0,'[1]Hoja de pedidos'!C2041,"")</f>
        <v>01-3476</v>
      </c>
      <c r="B2042" s="144" t="str">
        <f>IF('[1]Hoja de pedidos'!$D2041&gt;0,'[1]Hoja de pedidos'!D2041,"")</f>
        <v>TXPAMP036A002</v>
      </c>
      <c r="C2042" s="144" t="str">
        <f>IF('[1]Hoja de pedidos'!$D2041&gt;0,'[1]Hoja de pedidos'!E2041,"")</f>
        <v>PEPSICO ALIMENTOS, S.C.A.</v>
      </c>
      <c r="D2042" s="144" t="str">
        <f>IF('[1]Hoja de pedidos'!$D2041&gt;0,'[1]Hoja de pedidos'!F2041,"")</f>
        <v>LAMINACION IMPRESA CHEETOS MEGA PUFF 110g</v>
      </c>
      <c r="E2042" s="144" t="str">
        <f>IF('[1]Hoja de pedidos'!$D2041&gt;0,'[1]Hoja de pedidos'!G2041,"")</f>
        <v>CX</v>
      </c>
      <c r="F2042" s="144" t="str">
        <f>IF('[1]Hoja de pedidos'!$D2041&gt;0,'[1]Hoja de pedidos'!H2041,"")</f>
        <v>LAMINACION</v>
      </c>
    </row>
    <row r="2043" spans="1:6" x14ac:dyDescent="0.25">
      <c r="A2043" s="144" t="str">
        <f>IF('[1]Hoja de pedidos'!$D2042&gt;0,'[1]Hoja de pedidos'!C2042,"")</f>
        <v>01-3478</v>
      </c>
      <c r="B2043" s="144" t="str">
        <f>IF('[1]Hoja de pedidos'!$D2042&gt;0,'[1]Hoja de pedidos'!D2042,"")</f>
        <v xml:space="preserve">TXPARQ045A002 </v>
      </c>
      <c r="C2043" s="144" t="str">
        <f>IF('[1]Hoja de pedidos'!$D2042&gt;0,'[1]Hoja de pedidos'!E2042,"")</f>
        <v>PEPSICO ALIMENTOS, S.C.A.</v>
      </c>
      <c r="D2043" s="144" t="str">
        <f>IF('[1]Hoja de pedidos'!$D2042&gt;0,'[1]Hoja de pedidos'!F2042,"")</f>
        <v>LAMINACION IMPRESA RUFFLES QUESO 300g</v>
      </c>
      <c r="E2043" s="144" t="str">
        <f>IF('[1]Hoja de pedidos'!$D2042&gt;0,'[1]Hoja de pedidos'!G2042,"")</f>
        <v>CX</v>
      </c>
      <c r="F2043" s="144" t="str">
        <f>IF('[1]Hoja de pedidos'!$D2042&gt;0,'[1]Hoja de pedidos'!H2042,"")</f>
        <v>LAMINACION</v>
      </c>
    </row>
    <row r="2044" spans="1:6" x14ac:dyDescent="0.25">
      <c r="A2044" s="144" t="str">
        <f>IF('[1]Hoja de pedidos'!$D2043&gt;0,'[1]Hoja de pedidos'!C2043,"")</f>
        <v>01-3516</v>
      </c>
      <c r="B2044" s="144" t="str">
        <f>IF('[1]Hoja de pedidos'!$D2043&gt;0,'[1]Hoja de pedidos'!D2043,"")</f>
        <v>TMMCAE060A010</v>
      </c>
      <c r="C2044" s="144" t="str">
        <f>IF('[1]Hoja de pedidos'!$D2043&gt;0,'[1]Hoja de pedidos'!E2043,"")</f>
        <v>MORROCEL C.A.</v>
      </c>
      <c r="D2044" s="144" t="str">
        <f>IF('[1]Hoja de pedidos'!$D2043&gt;0,'[1]Hoja de pedidos'!F2043,"")</f>
        <v>POLYPOUCH  IMPRESO ANTIGRASO ESTÁNDAR</v>
      </c>
      <c r="E2044" s="144" t="str">
        <f>IF('[1]Hoja de pedidos'!$D2043&gt;0,'[1]Hoja de pedidos'!G2043,"")</f>
        <v>MCL</v>
      </c>
      <c r="F2044" s="144" t="str">
        <f>IF('[1]Hoja de pedidos'!$D2043&gt;0,'[1]Hoja de pedidos'!H2043,"")</f>
        <v>LAMINACION</v>
      </c>
    </row>
    <row r="2045" spans="1:6" x14ac:dyDescent="0.25">
      <c r="A2045" s="144" t="str">
        <f>IF('[1]Hoja de pedidos'!$D2044&gt;0,'[1]Hoja de pedidos'!C2044,"")</f>
        <v>01-3479</v>
      </c>
      <c r="B2045" s="144" t="str">
        <f>IF('[1]Hoja de pedidos'!$D2044&gt;0,'[1]Hoja de pedidos'!D2044,"")</f>
        <v>TXPARF040B002</v>
      </c>
      <c r="C2045" s="144" t="str">
        <f>IF('[1]Hoja de pedidos'!$D2044&gt;0,'[1]Hoja de pedidos'!E2044,"")</f>
        <v>PEPSICO ALIMENTOS, S.C.A.</v>
      </c>
      <c r="D2045" s="144" t="str">
        <f>IF('[1]Hoja de pedidos'!$D2044&gt;0,'[1]Hoja de pedidos'!F2044,"")</f>
        <v>LAMINACION IMPRESA RUFFLES QUESO 125g</v>
      </c>
      <c r="E2045" s="144" t="str">
        <f>IF('[1]Hoja de pedidos'!$D2044&gt;0,'[1]Hoja de pedidos'!G2044,"")</f>
        <v>CX</v>
      </c>
      <c r="F2045" s="144" t="str">
        <f>IF('[1]Hoja de pedidos'!$D2044&gt;0,'[1]Hoja de pedidos'!H2044,"")</f>
        <v>LAMINACION</v>
      </c>
    </row>
    <row r="2046" spans="1:6" x14ac:dyDescent="0.25">
      <c r="A2046" s="144" t="str">
        <f>IF('[1]Hoja de pedidos'!$D2045&gt;0,'[1]Hoja de pedidos'!C2045,"")</f>
        <v>01-3475</v>
      </c>
      <c r="B2046" s="144" t="str">
        <f>IF('[1]Hoja de pedidos'!$D2045&gt;0,'[1]Hoja de pedidos'!D2045,"")</f>
        <v>TXPARO040A001</v>
      </c>
      <c r="C2046" s="144" t="str">
        <f>IF('[1]Hoja de pedidos'!$D2045&gt;0,'[1]Hoja de pedidos'!E2045,"")</f>
        <v>PEPSICO ALIMENTOS, S.C.A.</v>
      </c>
      <c r="D2046" s="144" t="str">
        <f>IF('[1]Hoja de pedidos'!$D2045&gt;0,'[1]Hoja de pedidos'!F2045,"")</f>
        <v>LAMINACION IMPRESA RUFFLES ORIGINAL 125g</v>
      </c>
      <c r="E2046" s="144" t="str">
        <f>IF('[1]Hoja de pedidos'!$D2045&gt;0,'[1]Hoja de pedidos'!G2045,"")</f>
        <v>CX</v>
      </c>
      <c r="F2046" s="144" t="str">
        <f>IF('[1]Hoja de pedidos'!$D2045&gt;0,'[1]Hoja de pedidos'!H2045,"")</f>
        <v>LAMINACION</v>
      </c>
    </row>
    <row r="2047" spans="1:6" x14ac:dyDescent="0.25">
      <c r="A2047" s="144" t="str">
        <f>IF('[1]Hoja de pedidos'!$D2046&gt;0,'[1]Hoja de pedidos'!C2046,"")</f>
        <v>01-3521</v>
      </c>
      <c r="B2047" s="144" t="str">
        <f>IF('[1]Hoja de pedidos'!$D2046&gt;0,'[1]Hoja de pedidos'!D2046,"")</f>
        <v>TMCILS2220001</v>
      </c>
      <c r="C2047" s="144" t="str">
        <f>IF('[1]Hoja de pedidos'!$D2046&gt;0,'[1]Hoja de pedidos'!E2046,"")</f>
        <v>CORPORACION ILU, C.A</v>
      </c>
      <c r="D2047" s="144" t="str">
        <f>IF('[1]Hoja de pedidos'!$D2046&gt;0,'[1]Hoja de pedidos'!F2046,"")</f>
        <v>LINNER SUPERPUESTO SIN IMPRESIÓN</v>
      </c>
      <c r="E2047" s="144" t="str">
        <f>IF('[1]Hoja de pedidos'!$D2046&gt;0,'[1]Hoja de pedidos'!G2046,"")</f>
        <v>MCL</v>
      </c>
      <c r="F2047" s="144" t="str">
        <f>IF('[1]Hoja de pedidos'!$D2046&gt;0,'[1]Hoja de pedidos'!H2046,"")</f>
        <v>CORTE</v>
      </c>
    </row>
    <row r="2048" spans="1:6" x14ac:dyDescent="0.25">
      <c r="A2048" s="144" t="str">
        <f>IF('[1]Hoja de pedidos'!$D2047&gt;0,'[1]Hoja de pedidos'!C2047,"")</f>
        <v>01-3525</v>
      </c>
      <c r="B2048" s="144" t="str">
        <f>IF('[1]Hoja de pedidos'!$D2047&gt;0,'[1]Hoja de pedidos'!D2047,"")</f>
        <v>TMAHPF1090001</v>
      </c>
      <c r="C2048" s="144" t="str">
        <f>IF('[1]Hoja de pedidos'!$D2047&gt;0,'[1]Hoja de pedidos'!E2047,"")</f>
        <v>ALIMENTOS HEINZ, C.A.</v>
      </c>
      <c r="D2048" s="144" t="str">
        <f>IF('[1]Hoja de pedidos'!$D2047&gt;0,'[1]Hoja de pedidos'!F2047,"")</f>
        <v xml:space="preserve">PAPEL POLY FOIL (MORROTRIPLEX PARA FLAN Y HELADOS) </v>
      </c>
      <c r="E2048" s="144" t="str">
        <f>IF('[1]Hoja de pedidos'!$D2047&gt;0,'[1]Hoja de pedidos'!G2047,"")</f>
        <v>MCL</v>
      </c>
      <c r="F2048" s="144" t="str">
        <f>IF('[1]Hoja de pedidos'!$D2047&gt;0,'[1]Hoja de pedidos'!H2047,"")</f>
        <v>LAMINACION</v>
      </c>
    </row>
    <row r="2049" spans="1:6" x14ac:dyDescent="0.25">
      <c r="A2049" s="144" t="str">
        <f>IF('[1]Hoja de pedidos'!$D2048&gt;0,'[1]Hoja de pedidos'!C2048,"")</f>
        <v>32-006449</v>
      </c>
      <c r="B2049" s="144" t="str">
        <f>IF('[1]Hoja de pedidos'!$D2048&gt;0,'[1]Hoja de pedidos'!D2048,"")</f>
        <v>TMIASD052A002</v>
      </c>
      <c r="C2049" s="144" t="str">
        <f>IF('[1]Hoja de pedidos'!$D2048&gt;0,'[1]Hoja de pedidos'!E2048,"")</f>
        <v>INDUSTRIAL AGC 2019,C.A</v>
      </c>
      <c r="D2049" s="144" t="str">
        <f>IF('[1]Hoja de pedidos'!$D2048&gt;0,'[1]Hoja de pedidos'!F2048,"")</f>
        <v>POLYPOUCH IMPRESO STICK AZUCAR SAN DOMINGO 4g.</v>
      </c>
      <c r="E2049" s="144" t="str">
        <f>IF('[1]Hoja de pedidos'!$D2048&gt;0,'[1]Hoja de pedidos'!G2048,"")</f>
        <v>MCL</v>
      </c>
      <c r="F2049" s="144" t="str">
        <f>IF('[1]Hoja de pedidos'!$D2048&gt;0,'[1]Hoja de pedidos'!H2048,"")</f>
        <v>LAMINACION</v>
      </c>
    </row>
    <row r="2050" spans="1:6" x14ac:dyDescent="0.25">
      <c r="A2050" s="144" t="str">
        <f>IF('[1]Hoja de pedidos'!$D2049&gt;0,'[1]Hoja de pedidos'!C2049,"")</f>
        <v>01-3524</v>
      </c>
      <c r="B2050" s="144" t="str">
        <f>IF('[1]Hoja de pedidos'!$D2049&gt;0,'[1]Hoja de pedidos'!D2049,"")</f>
        <v>TMSVRM0890001</v>
      </c>
      <c r="C2050" s="144" t="str">
        <f>IF('[1]Hoja de pedidos'!$D2049&gt;0,'[1]Hoja de pedidos'!E2049,"")</f>
        <v>SONOCO VENEZOLANA, C.A.</v>
      </c>
      <c r="D2050" s="144" t="str">
        <f>IF('[1]Hoja de pedidos'!$D2049&gt;0,'[1]Hoja de pedidos'!F2049,"")</f>
        <v>LAMINACION LINER RM-511 SIN IMPRESIÓN 175 mm</v>
      </c>
      <c r="E2050" s="144" t="str">
        <f>IF('[1]Hoja de pedidos'!$D2049&gt;0,'[1]Hoja de pedidos'!G2049,"")</f>
        <v>MCL</v>
      </c>
      <c r="F2050" s="144" t="str">
        <f>IF('[1]Hoja de pedidos'!$D2049&gt;0,'[1]Hoja de pedidos'!H2049,"")</f>
        <v>LAMINACION</v>
      </c>
    </row>
    <row r="2051" spans="1:6" x14ac:dyDescent="0.25">
      <c r="A2051" s="144" t="str">
        <f>IF('[1]Hoja de pedidos'!$D2050&gt;0,'[1]Hoja de pedidos'!C2050,"")</f>
        <v>32-006433</v>
      </c>
      <c r="B2051" s="144" t="str">
        <f>IF('[1]Hoja de pedidos'!$D2050&gt;0,'[1]Hoja de pedidos'!D2050,"")</f>
        <v>TXABCA065A002</v>
      </c>
      <c r="C2051" s="144" t="str">
        <f>IF('[1]Hoja de pedidos'!$D2050&gt;0,'[1]Hoja de pedidos'!E2050,"")</f>
        <v>ALIMENTOS BOTALON, C.A.</v>
      </c>
      <c r="D2051" s="144" t="str">
        <f>IF('[1]Hoja de pedidos'!$D2050&gt;0,'[1]Hoja de pedidos'!F2050,"")</f>
        <v xml:space="preserve"> LAMINACION IMPRESA CAFÉ MOLIDO GOURMET  ARAUCA 200 g</v>
      </c>
      <c r="E2051" s="144" t="str">
        <f>IF('[1]Hoja de pedidos'!$D2050&gt;0,'[1]Hoja de pedidos'!G2050,"")</f>
        <v>CX</v>
      </c>
      <c r="F2051" s="144" t="str">
        <f>IF('[1]Hoja de pedidos'!$D2050&gt;0,'[1]Hoja de pedidos'!H2050,"")</f>
        <v>LAMINACION</v>
      </c>
    </row>
    <row r="2052" spans="1:6" x14ac:dyDescent="0.25">
      <c r="A2052" s="144" t="str">
        <f>IF('[1]Hoja de pedidos'!$D2051&gt;0,'[1]Hoja de pedidos'!C2051,"")</f>
        <v>01-3508</v>
      </c>
      <c r="B2052" s="144" t="str">
        <f>IF('[1]Hoja de pedidos'!$D2051&gt;0,'[1]Hoja de pedidos'!D2051,"")</f>
        <v>TMAYGP199A002</v>
      </c>
      <c r="C2052" s="144" t="str">
        <f>IF('[1]Hoja de pedidos'!$D2051&gt;0,'[1]Hoja de pedidos'!E2051,"")</f>
        <v>ANAYANSI,C.A.</v>
      </c>
      <c r="D2052" s="144" t="str">
        <f>IF('[1]Hoja de pedidos'!$D2051&gt;0,'[1]Hoja de pedidos'!F2051,"")</f>
        <v>LINER TERMOSELLABLE MTP IMP. GARANTIA DE PUREZA</v>
      </c>
      <c r="E2052" s="144" t="str">
        <f>IF('[1]Hoja de pedidos'!$D2051&gt;0,'[1]Hoja de pedidos'!G2051,"")</f>
        <v>MCL</v>
      </c>
      <c r="F2052" s="144" t="str">
        <f>IF('[1]Hoja de pedidos'!$D2051&gt;0,'[1]Hoja de pedidos'!H2051,"")</f>
        <v>CORTE</v>
      </c>
    </row>
    <row r="2053" spans="1:6" x14ac:dyDescent="0.25">
      <c r="A2053" s="144" t="str">
        <f>IF('[1]Hoja de pedidos'!$D2052&gt;0,'[1]Hoja de pedidos'!C2052,"")</f>
        <v>01-3509</v>
      </c>
      <c r="B2053" s="144" t="str">
        <f>IF('[1]Hoja de pedidos'!$D2052&gt;0,'[1]Hoja de pedidos'!D2052,"")</f>
        <v>TMAYGP199A002</v>
      </c>
      <c r="C2053" s="144" t="str">
        <f>IF('[1]Hoja de pedidos'!$D2052&gt;0,'[1]Hoja de pedidos'!E2052,"")</f>
        <v>ANAYANSI,C.A.</v>
      </c>
      <c r="D2053" s="144" t="str">
        <f>IF('[1]Hoja de pedidos'!$D2052&gt;0,'[1]Hoja de pedidos'!F2052,"")</f>
        <v>LINER TERMOSELLABLE MTP IMP. GARANTIA DE PUREZA</v>
      </c>
      <c r="E2053" s="144" t="str">
        <f>IF('[1]Hoja de pedidos'!$D2052&gt;0,'[1]Hoja de pedidos'!G2052,"")</f>
        <v>MCL</v>
      </c>
      <c r="F2053" s="144" t="str">
        <f>IF('[1]Hoja de pedidos'!$D2052&gt;0,'[1]Hoja de pedidos'!H2052,"")</f>
        <v>CORTE</v>
      </c>
    </row>
    <row r="2054" spans="1:6" x14ac:dyDescent="0.25">
      <c r="A2054" s="144" t="str">
        <f>IF('[1]Hoja de pedidos'!$D2053&gt;0,'[1]Hoja de pedidos'!C2053,"")</f>
        <v>01-3510</v>
      </c>
      <c r="B2054" s="144" t="str">
        <f>IF('[1]Hoja de pedidos'!$D2053&gt;0,'[1]Hoja de pedidos'!D2053,"")</f>
        <v>TMAYGP199A003</v>
      </c>
      <c r="C2054" s="144" t="str">
        <f>IF('[1]Hoja de pedidos'!$D2053&gt;0,'[1]Hoja de pedidos'!E2053,"")</f>
        <v>ANAYANSI,C.A.</v>
      </c>
      <c r="D2054" s="144" t="str">
        <f>IF('[1]Hoja de pedidos'!$D2053&gt;0,'[1]Hoja de pedidos'!F2053,"")</f>
        <v>LINNER TERMOSELLABLE MTP  IMPRESO GARANTIA DE PUREZA</v>
      </c>
      <c r="E2054" s="144" t="str">
        <f>IF('[1]Hoja de pedidos'!$D2053&gt;0,'[1]Hoja de pedidos'!G2053,"")</f>
        <v>MCL</v>
      </c>
      <c r="F2054" s="144" t="str">
        <f>IF('[1]Hoja de pedidos'!$D2053&gt;0,'[1]Hoja de pedidos'!H2053,"")</f>
        <v>CORTE</v>
      </c>
    </row>
    <row r="2055" spans="1:6" x14ac:dyDescent="0.25">
      <c r="A2055" s="144" t="str">
        <f>IF('[1]Hoja de pedidos'!$D2054&gt;0,'[1]Hoja de pedidos'!C2054,"")</f>
        <v>01-3511</v>
      </c>
      <c r="B2055" s="144" t="str">
        <f>IF('[1]Hoja de pedidos'!$D2054&gt;0,'[1]Hoja de pedidos'!D2054,"")</f>
        <v>TMAYGP199A001</v>
      </c>
      <c r="C2055" s="144" t="str">
        <f>IF('[1]Hoja de pedidos'!$D2054&gt;0,'[1]Hoja de pedidos'!E2054,"")</f>
        <v>ANAYANSI,C.A.</v>
      </c>
      <c r="D2055" s="144" t="str">
        <f>IF('[1]Hoja de pedidos'!$D2054&gt;0,'[1]Hoja de pedidos'!F2054,"")</f>
        <v>LINNER TERMOSELLABLE MTP  IMPRESO GARANTIA DE PUREZA</v>
      </c>
      <c r="E2055" s="144" t="str">
        <f>IF('[1]Hoja de pedidos'!$D2054&gt;0,'[1]Hoja de pedidos'!G2054,"")</f>
        <v>MCL</v>
      </c>
      <c r="F2055" s="144" t="str">
        <f>IF('[1]Hoja de pedidos'!$D2054&gt;0,'[1]Hoja de pedidos'!H2054,"")</f>
        <v>CORTE</v>
      </c>
    </row>
    <row r="2056" spans="1:6" x14ac:dyDescent="0.25">
      <c r="A2056" s="144" t="str">
        <f>IF('[1]Hoja de pedidos'!$D2055&gt;0,'[1]Hoja de pedidos'!C2055,"")</f>
        <v>01-3480</v>
      </c>
      <c r="B2056" s="144" t="str">
        <f>IF('[1]Hoja de pedidos'!$D2055&gt;0,'[1]Hoja de pedidos'!D2055,"")</f>
        <v>TXPAPS031A002</v>
      </c>
      <c r="C2056" s="144" t="str">
        <f>IF('[1]Hoja de pedidos'!$D2055&gt;0,'[1]Hoja de pedidos'!E2055,"")</f>
        <v>PEPSICO ALIMENTOS, S.C.A.</v>
      </c>
      <c r="D2056" s="144" t="str">
        <f>IF('[1]Hoja de pedidos'!$D2055&gt;0,'[1]Hoja de pedidos'!F2055,"")</f>
        <v>LAMINACIÓN IMPRESA PEPITO ORIGINAL (SIN VITAMINA) 25g</v>
      </c>
      <c r="E2056" s="144" t="str">
        <f>IF('[1]Hoja de pedidos'!$D2055&gt;0,'[1]Hoja de pedidos'!G2055,"")</f>
        <v>CX</v>
      </c>
      <c r="F2056" s="144" t="str">
        <f>IF('[1]Hoja de pedidos'!$D2055&gt;0,'[1]Hoja de pedidos'!H2055,"")</f>
        <v>LAMINACION</v>
      </c>
    </row>
    <row r="2057" spans="1:6" x14ac:dyDescent="0.25">
      <c r="A2057" s="144" t="str">
        <f>IF('[1]Hoja de pedidos'!$D2056&gt;0,'[1]Hoja de pedidos'!C2056,"")</f>
        <v>32-006398</v>
      </c>
      <c r="B2057" s="144" t="str">
        <f>IF('[1]Hoja de pedidos'!$D2056&gt;0,'[1]Hoja de pedidos'!D2056,"")</f>
        <v>TMARMS045A001</v>
      </c>
      <c r="C2057" s="144" t="str">
        <f>IF('[1]Hoja de pedidos'!$D2056&gt;0,'[1]Hoja de pedidos'!E2056,"")</f>
        <v>ALFONZO RIVAS &amp; CIA, C.A.</v>
      </c>
      <c r="D2057" s="144" t="str">
        <f>IF('[1]Hoja de pedidos'!$D2056&gt;0,'[1]Hoja de pedidos'!F2056,"")</f>
        <v>LAMINACION IMPRESA MAIZORITOS CHOCO SAFARI 240g</v>
      </c>
      <c r="E2057" s="144" t="str">
        <f>IF('[1]Hoja de pedidos'!$D2056&gt;0,'[1]Hoja de pedidos'!G2056,"")</f>
        <v>CX</v>
      </c>
      <c r="F2057" s="144" t="str">
        <f>IF('[1]Hoja de pedidos'!$D2056&gt;0,'[1]Hoja de pedidos'!H2056,"")</f>
        <v>LAMINACION</v>
      </c>
    </row>
    <row r="2058" spans="1:6" x14ac:dyDescent="0.25">
      <c r="A2058" s="144" t="str">
        <f>IF('[1]Hoja de pedidos'!$D2057&gt;0,'[1]Hoja de pedidos'!C2057,"")</f>
        <v>32-006442</v>
      </c>
      <c r="B2058" s="144" t="str">
        <f>IF('[1]Hoja de pedidos'!$D2057&gt;0,'[1]Hoja de pedidos'!D2057,"")</f>
        <v>TMARMF045A002</v>
      </c>
      <c r="C2058" s="144" t="str">
        <f>IF('[1]Hoja de pedidos'!$D2057&gt;0,'[1]Hoja de pedidos'!E2057,"")</f>
        <v>ALFONZO RIVAS &amp; CIA, C.A.</v>
      </c>
      <c r="D2058" s="144" t="str">
        <f>IF('[1]Hoja de pedidos'!$D2057&gt;0,'[1]Hoja de pedidos'!F2057,"")</f>
        <v>LAMINACION IMPRESA MAIZORITOS FRUTY AROS 240g</v>
      </c>
      <c r="E2058" s="144" t="str">
        <f>IF('[1]Hoja de pedidos'!$D2057&gt;0,'[1]Hoja de pedidos'!G2057,"")</f>
        <v>MCL</v>
      </c>
      <c r="F2058" s="144" t="str">
        <f>IF('[1]Hoja de pedidos'!$D2057&gt;0,'[1]Hoja de pedidos'!H2057,"")</f>
        <v>LAMINACION</v>
      </c>
    </row>
    <row r="2059" spans="1:6" x14ac:dyDescent="0.25">
      <c r="A2059" s="144" t="str">
        <f>IF('[1]Hoja de pedidos'!$D2058&gt;0,'[1]Hoja de pedidos'!C2058,"")</f>
        <v>32-006339</v>
      </c>
      <c r="B2059" s="144" t="str">
        <f>IF('[1]Hoja de pedidos'!$D2058&gt;0,'[1]Hoja de pedidos'!D2058,"")</f>
        <v>TXTFCA050A001</v>
      </c>
      <c r="C2059" s="144" t="str">
        <f>IF('[1]Hoja de pedidos'!$D2058&gt;0,'[1]Hoja de pedidos'!E2058,"")</f>
        <v>INVERSIONES TORREFACCION DEL CAFÉ, C.A</v>
      </c>
      <c r="D2059" s="144" t="str">
        <f>IF('[1]Hoja de pedidos'!$D2058&gt;0,'[1]Hoja de pedidos'!F2058,"")</f>
        <v>LAMINACION IMPRESA CAFÉ AMANECER MOLIDO GOURMET 200g</v>
      </c>
      <c r="E2059" s="144" t="str">
        <f>IF('[1]Hoja de pedidos'!$D2058&gt;0,'[1]Hoja de pedidos'!G2058,"")</f>
        <v>CX</v>
      </c>
      <c r="F2059" s="144" t="str">
        <f>IF('[1]Hoja de pedidos'!$D2058&gt;0,'[1]Hoja de pedidos'!H2058,"")</f>
        <v>LAMINACION</v>
      </c>
    </row>
    <row r="2060" spans="1:6" x14ac:dyDescent="0.25">
      <c r="A2060" s="144" t="str">
        <f>IF('[1]Hoja de pedidos'!$D2059&gt;0,'[1]Hoja de pedidos'!C2059,"")</f>
        <v>32-006338</v>
      </c>
      <c r="B2060" s="144" t="str">
        <f>IF('[1]Hoja de pedidos'!$D2059&gt;0,'[1]Hoja de pedidos'!D2059,"")</f>
        <v>TXTFDN040C001</v>
      </c>
      <c r="C2060" s="144" t="str">
        <f>IF('[1]Hoja de pedidos'!$D2059&gt;0,'[1]Hoja de pedidos'!E2059,"")</f>
        <v>INVERSIONES TORREFACCION DEL CAFÉ, C.A</v>
      </c>
      <c r="D2060" s="144" t="str">
        <f>IF('[1]Hoja de pedidos'!$D2059&gt;0,'[1]Hoja de pedidos'!F2059,"")</f>
        <v>LAMINACION IMPRESA CAFÉ DELLA NONNA MOLIDO GOURMET 100g</v>
      </c>
      <c r="E2060" s="144" t="str">
        <f>IF('[1]Hoja de pedidos'!$D2059&gt;0,'[1]Hoja de pedidos'!G2059,"")</f>
        <v>CX</v>
      </c>
      <c r="F2060" s="144" t="str">
        <f>IF('[1]Hoja de pedidos'!$D2059&gt;0,'[1]Hoja de pedidos'!H2059,"")</f>
        <v>LAMINACION</v>
      </c>
    </row>
    <row r="2061" spans="1:6" x14ac:dyDescent="0.25">
      <c r="A2061" s="144" t="str">
        <f>IF('[1]Hoja de pedidos'!$D2060&gt;0,'[1]Hoja de pedidos'!C2060,"")</f>
        <v>01-3536</v>
      </c>
      <c r="B2061" s="144" t="str">
        <f>IF('[1]Hoja de pedidos'!$D2060&gt;0,'[1]Hoja de pedidos'!D2060,"")</f>
        <v>TXPARO040B001</v>
      </c>
      <c r="C2061" s="144" t="str">
        <f>IF('[1]Hoja de pedidos'!$D2060&gt;0,'[1]Hoja de pedidos'!E2060,"")</f>
        <v>PEPSICO ALIMENTOS, S.C.A.</v>
      </c>
      <c r="D2061" s="144" t="str">
        <f>IF('[1]Hoja de pedidos'!$D2060&gt;0,'[1]Hoja de pedidos'!F2060,"")</f>
        <v>LAMINACIÓN IMPRESA RUFFLES ORIGINAL 36g</v>
      </c>
      <c r="E2061" s="144" t="str">
        <f>IF('[1]Hoja de pedidos'!$D2060&gt;0,'[1]Hoja de pedidos'!G2060,"")</f>
        <v>CX</v>
      </c>
      <c r="F2061" s="144" t="str">
        <f>IF('[1]Hoja de pedidos'!$D2060&gt;0,'[1]Hoja de pedidos'!H2060,"")</f>
        <v>LAMINACION</v>
      </c>
    </row>
    <row r="2062" spans="1:6" x14ac:dyDescent="0.25">
      <c r="A2062" s="144" t="str">
        <f>IF('[1]Hoja de pedidos'!$D2061&gt;0,'[1]Hoja de pedidos'!C2061,"")</f>
        <v>01-3537</v>
      </c>
      <c r="B2062" s="144" t="str">
        <f>IF('[1]Hoja de pedidos'!$D2061&gt;0,'[1]Hoja de pedidos'!D2061,"")</f>
        <v>TXPARO040A001</v>
      </c>
      <c r="C2062" s="144" t="str">
        <f>IF('[1]Hoja de pedidos'!$D2061&gt;0,'[1]Hoja de pedidos'!E2061,"")</f>
        <v>PEPSICO ALIMENTOS, S.C.A.</v>
      </c>
      <c r="D2062" s="144" t="str">
        <f>IF('[1]Hoja de pedidos'!$D2061&gt;0,'[1]Hoja de pedidos'!F2061,"")</f>
        <v>LAMINACION IMPRESA RUFFLES ORIGINAL 125g</v>
      </c>
      <c r="E2062" s="144" t="str">
        <f>IF('[1]Hoja de pedidos'!$D2061&gt;0,'[1]Hoja de pedidos'!G2061,"")</f>
        <v>CX</v>
      </c>
      <c r="F2062" s="144" t="str">
        <f>IF('[1]Hoja de pedidos'!$D2061&gt;0,'[1]Hoja de pedidos'!H2061,"")</f>
        <v>LAMINACION</v>
      </c>
    </row>
    <row r="2063" spans="1:6" x14ac:dyDescent="0.25">
      <c r="A2063" s="144" t="str">
        <f>IF('[1]Hoja de pedidos'!$D2062&gt;0,'[1]Hoja de pedidos'!C2062,"")</f>
        <v>01-3532</v>
      </c>
      <c r="B2063" s="144" t="str">
        <f>IF('[1]Hoja de pedidos'!$D2062&gt;0,'[1]Hoja de pedidos'!D2062,"")</f>
        <v>TXAVEM028C001</v>
      </c>
      <c r="C2063" s="144" t="str">
        <f>IF('[1]Hoja de pedidos'!$D2062&gt;0,'[1]Hoja de pedidos'!E2062,"")</f>
        <v>AMCOR RIGID PACKAGING DE VENEZUELA, S.A.</v>
      </c>
      <c r="D2063" s="144" t="str">
        <f>IF('[1]Hoja de pedidos'!$D2062&gt;0,'[1]Hoja de pedidos'!F2062,"")</f>
        <v>ETIQUETA IMPRESA MINALBA 600 cc</v>
      </c>
      <c r="E2063" s="144" t="str">
        <f>IF('[1]Hoja de pedidos'!$D2062&gt;0,'[1]Hoja de pedidos'!G2062,"")</f>
        <v>CX</v>
      </c>
      <c r="F2063" s="144" t="str">
        <f>IF('[1]Hoja de pedidos'!$D2062&gt;0,'[1]Hoja de pedidos'!H2062,"")</f>
        <v>CORTE</v>
      </c>
    </row>
    <row r="2064" spans="1:6" x14ac:dyDescent="0.25">
      <c r="A2064" s="144" t="str">
        <f>IF('[1]Hoja de pedidos'!$D2063&gt;0,'[1]Hoja de pedidos'!C2063,"")</f>
        <v>01-3538</v>
      </c>
      <c r="B2064" s="144" t="str">
        <f>IF('[1]Hoja de pedidos'!$D2063&gt;0,'[1]Hoja de pedidos'!D2063,"")</f>
        <v>TXPARO045A001</v>
      </c>
      <c r="C2064" s="144" t="str">
        <f>IF('[1]Hoja de pedidos'!$D2063&gt;0,'[1]Hoja de pedidos'!E2063,"")</f>
        <v>PEPSICO ALIMENTOS, S.C.A.</v>
      </c>
      <c r="D2064" s="144" t="str">
        <f>IF('[1]Hoja de pedidos'!$D2063&gt;0,'[1]Hoja de pedidos'!F2063,"")</f>
        <v>LAMINACION IMPRESA RUFFLES ORIGINAL 300g</v>
      </c>
      <c r="E2064" s="144" t="str">
        <f>IF('[1]Hoja de pedidos'!$D2063&gt;0,'[1]Hoja de pedidos'!G2063,"")</f>
        <v>CX</v>
      </c>
      <c r="F2064" s="144" t="str">
        <f>IF('[1]Hoja de pedidos'!$D2063&gt;0,'[1]Hoja de pedidos'!H2063,"")</f>
        <v>LAMINACION</v>
      </c>
    </row>
    <row r="2065" spans="1:6" x14ac:dyDescent="0.25">
      <c r="A2065" s="144" t="str">
        <f>IF('[1]Hoja de pedidos'!$D2064&gt;0,'[1]Hoja de pedidos'!C2064,"")</f>
        <v>01-3535</v>
      </c>
      <c r="B2065" s="144" t="str">
        <f>IF('[1]Hoja de pedidos'!$D2064&gt;0,'[1]Hoja de pedidos'!D2064,"")</f>
        <v>TXPACB036B002</v>
      </c>
      <c r="C2065" s="144" t="str">
        <f>IF('[1]Hoja de pedidos'!$D2064&gt;0,'[1]Hoja de pedidos'!E2064,"")</f>
        <v>PEPSICO ALIMENTOS, S.C.A.</v>
      </c>
      <c r="D2065" s="144" t="str">
        <f>IF('[1]Hoja de pedidos'!$D2064&gt;0,'[1]Hoja de pedidos'!F2064,"")</f>
        <v>LAMINACION IMPRESA CHEETOS BOLIQUESO 110g</v>
      </c>
      <c r="E2065" s="144" t="str">
        <f>IF('[1]Hoja de pedidos'!$D2064&gt;0,'[1]Hoja de pedidos'!G2064,"")</f>
        <v>CX</v>
      </c>
      <c r="F2065" s="144" t="str">
        <f>IF('[1]Hoja de pedidos'!$D2064&gt;0,'[1]Hoja de pedidos'!H2064,"")</f>
        <v>LAMINACION</v>
      </c>
    </row>
    <row r="2066" spans="1:6" x14ac:dyDescent="0.25">
      <c r="A2066" s="144" t="str">
        <f>IF('[1]Hoja de pedidos'!$D2065&gt;0,'[1]Hoja de pedidos'!C2065,"")</f>
        <v>01-3547</v>
      </c>
      <c r="B2066" s="144" t="str">
        <f>IF('[1]Hoja de pedidos'!$D2065&gt;0,'[1]Hoja de pedidos'!D2065,"")</f>
        <v>TXPAMP036A002</v>
      </c>
      <c r="C2066" s="144" t="str">
        <f>IF('[1]Hoja de pedidos'!$D2065&gt;0,'[1]Hoja de pedidos'!E2065,"")</f>
        <v>PEPSICO ALIMENTOS, S.C.A.</v>
      </c>
      <c r="D2066" s="144" t="str">
        <f>IF('[1]Hoja de pedidos'!$D2065&gt;0,'[1]Hoja de pedidos'!F2065,"")</f>
        <v>LAMINACION IMPRESA CHEETOS MEGA PUFF 110g</v>
      </c>
      <c r="E2066" s="144" t="str">
        <f>IF('[1]Hoja de pedidos'!$D2065&gt;0,'[1]Hoja de pedidos'!G2065,"")</f>
        <v>CX</v>
      </c>
      <c r="F2066" s="144" t="str">
        <f>IF('[1]Hoja de pedidos'!$D2065&gt;0,'[1]Hoja de pedidos'!H2065,"")</f>
        <v>LAMINACION</v>
      </c>
    </row>
    <row r="2067" spans="1:6" x14ac:dyDescent="0.25">
      <c r="A2067" s="144" t="str">
        <f>IF('[1]Hoja de pedidos'!$D2066&gt;0,'[1]Hoja de pedidos'!C2066,"")</f>
        <v>01-3543</v>
      </c>
      <c r="B2067" s="144" t="str">
        <f>IF('[1]Hoja de pedidos'!$D2066&gt;0,'[1]Hoja de pedidos'!D2066,"")</f>
        <v>TXPAJS040C001</v>
      </c>
      <c r="C2067" s="144" t="str">
        <f>IF('[1]Hoja de pedidos'!$D2066&gt;0,'[1]Hoja de pedidos'!E2066,"")</f>
        <v>PEPSICO ALIMENTOS, S.C.A.</v>
      </c>
      <c r="D2067" s="144" t="str">
        <f>IF('[1]Hoja de pedidos'!$D2066&gt;0,'[1]Hoja de pedidos'!F2066,"")</f>
        <v>LAMINACION IMPRESA PAPAS JACKS SAL 80g</v>
      </c>
      <c r="E2067" s="144" t="str">
        <f>IF('[1]Hoja de pedidos'!$D2066&gt;0,'[1]Hoja de pedidos'!G2066,"")</f>
        <v>CX</v>
      </c>
      <c r="F2067" s="144" t="str">
        <f>IF('[1]Hoja de pedidos'!$D2066&gt;0,'[1]Hoja de pedidos'!H2066,"")</f>
        <v>LAMINACION</v>
      </c>
    </row>
    <row r="2068" spans="1:6" x14ac:dyDescent="0.25">
      <c r="A2068" s="144" t="str">
        <f>IF('[1]Hoja de pedidos'!$D2067&gt;0,'[1]Hoja de pedidos'!C2067,"")</f>
        <v>01-3535</v>
      </c>
      <c r="B2068" s="144" t="str">
        <f>IF('[1]Hoja de pedidos'!$D2067&gt;0,'[1]Hoja de pedidos'!D2067,"")</f>
        <v>TXPACB036B002</v>
      </c>
      <c r="C2068" s="144" t="str">
        <f>IF('[1]Hoja de pedidos'!$D2067&gt;0,'[1]Hoja de pedidos'!E2067,"")</f>
        <v>PEPSICO ALIMENTOS, S.C.A.</v>
      </c>
      <c r="D2068" s="144" t="str">
        <f>IF('[1]Hoja de pedidos'!$D2067&gt;0,'[1]Hoja de pedidos'!F2067,"")</f>
        <v>LAMINACION IMPRESA CHEETOS BOLIQUESO 110g</v>
      </c>
      <c r="E2068" s="144" t="str">
        <f>IF('[1]Hoja de pedidos'!$D2067&gt;0,'[1]Hoja de pedidos'!G2067,"")</f>
        <v>CX</v>
      </c>
      <c r="F2068" s="144" t="str">
        <f>IF('[1]Hoja de pedidos'!$D2067&gt;0,'[1]Hoja de pedidos'!H2067,"")</f>
        <v>LAMINACION</v>
      </c>
    </row>
    <row r="2069" spans="1:6" x14ac:dyDescent="0.25">
      <c r="A2069" s="144" t="str">
        <f>IF('[1]Hoja de pedidos'!$D2068&gt;0,'[1]Hoja de pedidos'!C2068,"")</f>
        <v>01-3480</v>
      </c>
      <c r="B2069" s="144" t="str">
        <f>IF('[1]Hoja de pedidos'!$D2068&gt;0,'[1]Hoja de pedidos'!D2068,"")</f>
        <v>TXPAPS031A002</v>
      </c>
      <c r="C2069" s="144" t="str">
        <f>IF('[1]Hoja de pedidos'!$D2068&gt;0,'[1]Hoja de pedidos'!E2068,"")</f>
        <v>PEPSICO ALIMENTOS, S.C.A.</v>
      </c>
      <c r="D2069" s="144" t="str">
        <f>IF('[1]Hoja de pedidos'!$D2068&gt;0,'[1]Hoja de pedidos'!F2068,"")</f>
        <v>LAMINACIÓN IMPRESA PEPITO ORIGINAL (SIN VITAMINA) 25g</v>
      </c>
      <c r="E2069" s="144" t="str">
        <f>IF('[1]Hoja de pedidos'!$D2068&gt;0,'[1]Hoja de pedidos'!G2068,"")</f>
        <v>CX</v>
      </c>
      <c r="F2069" s="144" t="str">
        <f>IF('[1]Hoja de pedidos'!$D2068&gt;0,'[1]Hoja de pedidos'!H2068,"")</f>
        <v>LAMINACION</v>
      </c>
    </row>
    <row r="2070" spans="1:6" x14ac:dyDescent="0.25">
      <c r="A2070" s="144" t="str">
        <f>IF('[1]Hoja de pedidos'!$D2069&gt;0,'[1]Hoja de pedidos'!C2069,"")</f>
        <v>01-3562</v>
      </c>
      <c r="B2070" s="144" t="str">
        <f>IF('[1]Hoja de pedidos'!$D2069&gt;0,'[1]Hoja de pedidos'!D2069,"")</f>
        <v>TMSIGP207A001</v>
      </c>
      <c r="C2070" s="144" t="str">
        <f>IF('[1]Hoja de pedidos'!$D2069&gt;0,'[1]Hoja de pedidos'!E2069,"")</f>
        <v>EL SAMARIO INVERSIONES</v>
      </c>
      <c r="D2070" s="144" t="str">
        <f>IF('[1]Hoja de pedidos'!$D2069&gt;0,'[1]Hoja de pedidos'!F2069,"")</f>
        <v>LINER MTP IMPRESO GARANTIA DE PUREZA</v>
      </c>
      <c r="E2070" s="144" t="str">
        <f>IF('[1]Hoja de pedidos'!$D2069&gt;0,'[1]Hoja de pedidos'!G2069,"")</f>
        <v>MCL</v>
      </c>
      <c r="F2070" s="144" t="str">
        <f>IF('[1]Hoja de pedidos'!$D2069&gt;0,'[1]Hoja de pedidos'!H2069,"")</f>
        <v>CORTE</v>
      </c>
    </row>
    <row r="2071" spans="1:6" x14ac:dyDescent="0.25">
      <c r="A2071" s="144" t="str">
        <f>IF('[1]Hoja de pedidos'!$D2070&gt;0,'[1]Hoja de pedidos'!C2070,"")</f>
        <v>01-3529</v>
      </c>
      <c r="B2071" s="144" t="str">
        <f>IF('[1]Hoja de pedidos'!$D2070&gt;0,'[1]Hoja de pedidos'!D2070,"")</f>
        <v>TXPCEP023B001</v>
      </c>
      <c r="C2071" s="144" t="str">
        <f>IF('[1]Hoja de pedidos'!$D2070&gt;0,'[1]Hoja de pedidos'!E2070,"")</f>
        <v xml:space="preserve">PEPSI-COLA VENEZUELA, C.A. </v>
      </c>
      <c r="D2071" s="144" t="str">
        <f>IF('[1]Hoja de pedidos'!$D2070&gt;0,'[1]Hoja de pedidos'!F2070,"")</f>
        <v>ETIQUETA IMPRESA  PEPSI FREE 1 L</v>
      </c>
      <c r="E2071" s="144" t="str">
        <f>IF('[1]Hoja de pedidos'!$D2070&gt;0,'[1]Hoja de pedidos'!G2070,"")</f>
        <v>CX</v>
      </c>
      <c r="F2071" s="144" t="str">
        <f>IF('[1]Hoja de pedidos'!$D2070&gt;0,'[1]Hoja de pedidos'!H2070,"")</f>
        <v>CORTE</v>
      </c>
    </row>
    <row r="2072" spans="1:6" x14ac:dyDescent="0.25">
      <c r="A2072" s="144" t="str">
        <f>IF('[1]Hoja de pedidos'!$D2071&gt;0,'[1]Hoja de pedidos'!C2071,"")</f>
        <v>01-3530</v>
      </c>
      <c r="B2072" s="144" t="str">
        <f>IF('[1]Hoja de pedidos'!$D2071&gt;0,'[1]Hoja de pedidos'!D2071,"")</f>
        <v>TXPCSC023C001</v>
      </c>
      <c r="C2072" s="144" t="str">
        <f>IF('[1]Hoja de pedidos'!$D2071&gt;0,'[1]Hoja de pedidos'!E2071,"")</f>
        <v xml:space="preserve">PEPSI-COLA VENEZUELA, C.A. </v>
      </c>
      <c r="D2072" s="144" t="str">
        <f>IF('[1]Hoja de pedidos'!$D2071&gt;0,'[1]Hoja de pedidos'!F2071,"")</f>
        <v>ETIQUETA IMPRESA SEVEN UP CERO 1,5L</v>
      </c>
      <c r="E2072" s="144" t="str">
        <f>IF('[1]Hoja de pedidos'!$D2071&gt;0,'[1]Hoja de pedidos'!G2071,"")</f>
        <v>CX</v>
      </c>
      <c r="F2072" s="144" t="str">
        <f>IF('[1]Hoja de pedidos'!$D2071&gt;0,'[1]Hoja de pedidos'!H2071,"")</f>
        <v>CORTE</v>
      </c>
    </row>
    <row r="2073" spans="1:6" x14ac:dyDescent="0.25">
      <c r="A2073" s="144" t="str">
        <f>IF('[1]Hoja de pedidos'!$D2072&gt;0,'[1]Hoja de pedidos'!C2072,"")</f>
        <v>01-3531</v>
      </c>
      <c r="B2073" s="144" t="str">
        <f>IF('[1]Hoja de pedidos'!$D2072&gt;0,'[1]Hoja de pedidos'!D2072,"")</f>
        <v>TXPCSC023C001</v>
      </c>
      <c r="C2073" s="144" t="str">
        <f>IF('[1]Hoja de pedidos'!$D2072&gt;0,'[1]Hoja de pedidos'!E2072,"")</f>
        <v xml:space="preserve">PEPSI-COLA VENEZUELA, C.A. </v>
      </c>
      <c r="D2073" s="144" t="str">
        <f>IF('[1]Hoja de pedidos'!$D2072&gt;0,'[1]Hoja de pedidos'!F2072,"")</f>
        <v>ETIQUETA IMPRESA SEVEN UP CERO 1,5L</v>
      </c>
      <c r="E2073" s="144" t="str">
        <f>IF('[1]Hoja de pedidos'!$D2072&gt;0,'[1]Hoja de pedidos'!G2072,"")</f>
        <v>CX</v>
      </c>
      <c r="F2073" s="144" t="str">
        <f>IF('[1]Hoja de pedidos'!$D2072&gt;0,'[1]Hoja de pedidos'!H2072,"")</f>
        <v>CORTE</v>
      </c>
    </row>
    <row r="2074" spans="1:6" x14ac:dyDescent="0.25">
      <c r="A2074" s="144" t="str">
        <f>IF('[1]Hoja de pedidos'!$D2073&gt;0,'[1]Hoja de pedidos'!C2073,"")</f>
        <v>21-0345</v>
      </c>
      <c r="B2074" s="144" t="str">
        <f>IF('[1]Hoja de pedidos'!$D2073&gt;0,'[1]Hoja de pedidos'!D2073,"")</f>
        <v>TXAMCK040A002</v>
      </c>
      <c r="C2074" s="144" t="str">
        <f>IF('[1]Hoja de pedidos'!$D2073&gt;0,'[1]Hoja de pedidos'!E2073,"")</f>
        <v>ALIMENTOS MUNCHY, C.A.</v>
      </c>
      <c r="D2074" s="144" t="str">
        <f>IF('[1]Hoja de pedidos'!$D2073&gt;0,'[1]Hoja de pedidos'!F2073,"")</f>
        <v>LAMINACION IMPRESA CHIS KESITOS 45 g.</v>
      </c>
      <c r="E2074" s="144" t="str">
        <f>IF('[1]Hoja de pedidos'!$D2073&gt;0,'[1]Hoja de pedidos'!G2073,"")</f>
        <v>CX</v>
      </c>
      <c r="F2074" s="144" t="str">
        <f>IF('[1]Hoja de pedidos'!$D2073&gt;0,'[1]Hoja de pedidos'!H2073,"")</f>
        <v>LAMINACION</v>
      </c>
    </row>
    <row r="2075" spans="1:6" x14ac:dyDescent="0.25">
      <c r="A2075" s="144" t="str">
        <f>IF('[1]Hoja de pedidos'!$D2074&gt;0,'[1]Hoja de pedidos'!C2074,"")</f>
        <v>21-0344</v>
      </c>
      <c r="B2075" s="144" t="str">
        <f>IF('[1]Hoja de pedidos'!$D2074&gt;0,'[1]Hoja de pedidos'!D2074,"")</f>
        <v>TXAMCK040B002</v>
      </c>
      <c r="C2075" s="144" t="str">
        <f>IF('[1]Hoja de pedidos'!$D2074&gt;0,'[1]Hoja de pedidos'!E2074,"")</f>
        <v>ALIMENTOS MUNCHY, C.A.</v>
      </c>
      <c r="D2075" s="144" t="str">
        <f>IF('[1]Hoja de pedidos'!$D2074&gt;0,'[1]Hoja de pedidos'!F2074,"")</f>
        <v>LAMINACION IMPRESA CHIS KESITOS 145 g.</v>
      </c>
      <c r="E2075" s="144" t="str">
        <f>IF('[1]Hoja de pedidos'!$D2074&gt;0,'[1]Hoja de pedidos'!G2074,"")</f>
        <v>CX</v>
      </c>
      <c r="F2075" s="144" t="str">
        <f>IF('[1]Hoja de pedidos'!$D2074&gt;0,'[1]Hoja de pedidos'!H2074,"")</f>
        <v>LAMINACION</v>
      </c>
    </row>
    <row r="2076" spans="1:6" x14ac:dyDescent="0.25">
      <c r="A2076" s="144" t="str">
        <f>IF('[1]Hoja de pedidos'!$D2075&gt;0,'[1]Hoja de pedidos'!C2075,"")</f>
        <v>32-006432</v>
      </c>
      <c r="B2076" s="144" t="str">
        <f>IF('[1]Hoja de pedidos'!$D2075&gt;0,'[1]Hoja de pedidos'!D2075,"")</f>
        <v>TXABCA041A001</v>
      </c>
      <c r="C2076" s="144" t="str">
        <f>IF('[1]Hoja de pedidos'!$D2075&gt;0,'[1]Hoja de pedidos'!E2075,"")</f>
        <v>ALIMENTOS BOTALON, C.A.</v>
      </c>
      <c r="D2076" s="144" t="str">
        <f>IF('[1]Hoja de pedidos'!$D2075&gt;0,'[1]Hoja de pedidos'!F2075,"")</f>
        <v>LAMINACION IMPRESA CAFE ARAUCA 100g</v>
      </c>
      <c r="E2076" s="144" t="str">
        <f>IF('[1]Hoja de pedidos'!$D2075&gt;0,'[1]Hoja de pedidos'!G2075,"")</f>
        <v>CX</v>
      </c>
      <c r="F2076" s="144" t="str">
        <f>IF('[1]Hoja de pedidos'!$D2075&gt;0,'[1]Hoja de pedidos'!H2075,"")</f>
        <v>LAMINACION</v>
      </c>
    </row>
    <row r="2077" spans="1:6" x14ac:dyDescent="0.25">
      <c r="A2077" s="144" t="str">
        <f>IF('[1]Hoja de pedidos'!$D2076&gt;0,'[1]Hoja de pedidos'!C2076,"")</f>
        <v>32-006448</v>
      </c>
      <c r="B2077" s="144" t="str">
        <f>IF('[1]Hoja de pedidos'!$D2076&gt;0,'[1]Hoja de pedidos'!D2076,"")</f>
        <v>TXHCCM023A001</v>
      </c>
      <c r="C2077" s="144" t="str">
        <f>IF('[1]Hoja de pedidos'!$D2076&gt;0,'[1]Hoja de pedidos'!E2076,"")</f>
        <v>HELADOS CALI, C.A.</v>
      </c>
      <c r="D2077" s="144" t="str">
        <f>IF('[1]Hoja de pedidos'!$D2076&gt;0,'[1]Hoja de pedidos'!F2076,"")</f>
        <v>ENVOLTORIO IMPRESO HELADOS CHOCO MANI 70cm³</v>
      </c>
      <c r="E2077" s="144" t="str">
        <f>IF('[1]Hoja de pedidos'!$D2076&gt;0,'[1]Hoja de pedidos'!G2076,"")</f>
        <v>CX</v>
      </c>
      <c r="F2077" s="144" t="str">
        <f>IF('[1]Hoja de pedidos'!$D2076&gt;0,'[1]Hoja de pedidos'!H2076,"")</f>
        <v>CORTE</v>
      </c>
    </row>
    <row r="2078" spans="1:6" x14ac:dyDescent="0.25">
      <c r="A2078" s="144" t="str">
        <f>IF('[1]Hoja de pedidos'!$D2077&gt;0,'[1]Hoja de pedidos'!C2077,"")</f>
        <v>32-006453</v>
      </c>
      <c r="B2078" s="144" t="str">
        <f>IF('[1]Hoja de pedidos'!$D2077&gt;0,'[1]Hoja de pedidos'!D2077,"")</f>
        <v>TMMCGP207A001</v>
      </c>
      <c r="C2078" s="144" t="str">
        <f>IF('[1]Hoja de pedidos'!$D2077&gt;0,'[1]Hoja de pedidos'!E2077,"")</f>
        <v>MORROCEL C.A.</v>
      </c>
      <c r="D2078" s="144" t="str">
        <f>IF('[1]Hoja de pedidos'!$D2077&gt;0,'[1]Hoja de pedidos'!F2077,"")</f>
        <v>LINNER MTP  IMPRESO GARANTIA DE PUREZA</v>
      </c>
      <c r="E2078" s="144" t="str">
        <f>IF('[1]Hoja de pedidos'!$D2077&gt;0,'[1]Hoja de pedidos'!G2077,"")</f>
        <v>MCL</v>
      </c>
      <c r="F2078" s="144" t="str">
        <f>IF('[1]Hoja de pedidos'!$D2077&gt;0,'[1]Hoja de pedidos'!H2077,"")</f>
        <v>LAMINACION</v>
      </c>
    </row>
    <row r="2079" spans="1:6" x14ac:dyDescent="0.25">
      <c r="A2079" s="144" t="str">
        <f>IF('[1]Hoja de pedidos'!$D2078&gt;0,'[1]Hoja de pedidos'!C2078,"")</f>
        <v>32-006429</v>
      </c>
      <c r="B2079" s="144" t="str">
        <f>IF('[1]Hoja de pedidos'!$D2078&gt;0,'[1]Hoja de pedidos'!D2078,"")</f>
        <v>TXHCMP028A001</v>
      </c>
      <c r="C2079" s="144" t="str">
        <f>IF('[1]Hoja de pedidos'!$D2078&gt;0,'[1]Hoja de pedidos'!E2078,"")</f>
        <v>HELADOS CALI, C.A.</v>
      </c>
      <c r="D2079" s="144" t="str">
        <f>IF('[1]Hoja de pedidos'!$D2078&gt;0,'[1]Hoja de pedidos'!F2078,"")</f>
        <v>ENVOLTORIO IMPRESO HELADOS MAX POLET 122cm³</v>
      </c>
      <c r="E2079" s="144" t="str">
        <f>IF('[1]Hoja de pedidos'!$D2078&gt;0,'[1]Hoja de pedidos'!G2078,"")</f>
        <v>CX</v>
      </c>
      <c r="F2079" s="144" t="str">
        <f>IF('[1]Hoja de pedidos'!$D2078&gt;0,'[1]Hoja de pedidos'!H2078,"")</f>
        <v>CORTE</v>
      </c>
    </row>
    <row r="2080" spans="1:6" x14ac:dyDescent="0.25">
      <c r="A2080" s="144" t="str">
        <f>IF('[1]Hoja de pedidos'!$D2079&gt;0,'[1]Hoja de pedidos'!C2079,"")</f>
        <v>01-3534</v>
      </c>
      <c r="B2080" s="144" t="str">
        <f>IF('[1]Hoja de pedidos'!$D2079&gt;0,'[1]Hoja de pedidos'!D2079,"")</f>
        <v>TMEDFS0270001</v>
      </c>
      <c r="C2080" s="144" t="str">
        <f>IF('[1]Hoja de pedidos'!$D2079&gt;0,'[1]Hoja de pedidos'!E2079,"")</f>
        <v>FABRICA DE PRODUCTOS IMPERMEABILIZANTES EDIL C.A.,</v>
      </c>
      <c r="D2080" s="144" t="str">
        <f>IF('[1]Hoja de pedidos'!$D2079&gt;0,'[1]Hoja de pedidos'!F2079,"")</f>
        <v>FILM TRANSPARENTE SILICONIZADO SIN IMPRESIÓN</v>
      </c>
      <c r="E2080" s="144" t="str">
        <f>IF('[1]Hoja de pedidos'!$D2079&gt;0,'[1]Hoja de pedidos'!G2079,"")</f>
        <v>MCL</v>
      </c>
      <c r="F2080" s="144" t="str">
        <f>IF('[1]Hoja de pedidos'!$D2079&gt;0,'[1]Hoja de pedidos'!H2079,"")</f>
        <v>LAMINACION</v>
      </c>
    </row>
    <row r="2081" spans="1:6" x14ac:dyDescent="0.25">
      <c r="A2081" s="144" t="str">
        <f>IF('[1]Hoja de pedidos'!$D2080&gt;0,'[1]Hoja de pedidos'!C2080,"")</f>
        <v>32-006454</v>
      </c>
      <c r="B2081" s="144" t="str">
        <f>IF('[1]Hoja de pedidos'!$D2080&gt;0,'[1]Hoja de pedidos'!D2080,"")</f>
        <v>TMMCGP207A004</v>
      </c>
      <c r="C2081" s="144" t="str">
        <f>IF('[1]Hoja de pedidos'!$D2080&gt;0,'[1]Hoja de pedidos'!E2080,"")</f>
        <v>MONDELEZ VZ,C.A</v>
      </c>
      <c r="D2081" s="144" t="str">
        <f>IF('[1]Hoja de pedidos'!$D2080&gt;0,'[1]Hoja de pedidos'!F2080,"")</f>
        <v>LINER MTP IMPRESO GARANTIA DE PUREZA</v>
      </c>
      <c r="E2081" s="144" t="str">
        <f>IF('[1]Hoja de pedidos'!$D2080&gt;0,'[1]Hoja de pedidos'!G2080,"")</f>
        <v>MCL</v>
      </c>
      <c r="F2081" s="144" t="str">
        <f>IF('[1]Hoja de pedidos'!$D2080&gt;0,'[1]Hoja de pedidos'!H2080,"")</f>
        <v>CORTE</v>
      </c>
    </row>
    <row r="2082" spans="1:6" x14ac:dyDescent="0.25">
      <c r="A2082" s="144" t="str">
        <f>IF('[1]Hoja de pedidos'!$D2081&gt;0,'[1]Hoja de pedidos'!C2081,"")</f>
        <v>32-006455</v>
      </c>
      <c r="B2082" s="144" t="str">
        <f>IF('[1]Hoja de pedidos'!$D2081&gt;0,'[1]Hoja de pedidos'!D2081,"")</f>
        <v>TMRDGP207A001</v>
      </c>
      <c r="C2082" s="144" t="str">
        <f>IF('[1]Hoja de pedidos'!$D2081&gt;0,'[1]Hoja de pedidos'!E2081,"")</f>
        <v>REDICA,  C.A.</v>
      </c>
      <c r="D2082" s="144" t="str">
        <f>IF('[1]Hoja de pedidos'!$D2081&gt;0,'[1]Hoja de pedidos'!F2081,"")</f>
        <v>LINER MTP IMP. GARANTIA DE PUREZA</v>
      </c>
      <c r="E2082" s="144" t="str">
        <f>IF('[1]Hoja de pedidos'!$D2081&gt;0,'[1]Hoja de pedidos'!G2081,"")</f>
        <v>CX</v>
      </c>
      <c r="F2082" s="144" t="str">
        <f>IF('[1]Hoja de pedidos'!$D2081&gt;0,'[1]Hoja de pedidos'!H2081,"")</f>
        <v>CORTE</v>
      </c>
    </row>
    <row r="2083" spans="1:6" x14ac:dyDescent="0.25">
      <c r="A2083" s="144" t="str">
        <f>IF('[1]Hoja de pedidos'!$D2082&gt;0,'[1]Hoja de pedidos'!C2082,"")</f>
        <v>01-3540</v>
      </c>
      <c r="B2083" s="144" t="str">
        <f>IF('[1]Hoja de pedidos'!$D2082&gt;0,'[1]Hoja de pedidos'!D2082,"")</f>
        <v>TXPACF040B001</v>
      </c>
      <c r="C2083" s="144" t="str">
        <f>IF('[1]Hoja de pedidos'!$D2082&gt;0,'[1]Hoja de pedidos'!E2082,"")</f>
        <v>PEPSICO ALIMENTOS, S.C.A.</v>
      </c>
      <c r="D2083" s="144" t="str">
        <f>IF('[1]Hoja de pedidos'!$D2082&gt;0,'[1]Hoja de pedidos'!F2082,"")</f>
        <v>LAMINACION IMPRESA CHEETOS FLAMIN HOT 38g.</v>
      </c>
      <c r="E2083" s="144" t="str">
        <f>IF('[1]Hoja de pedidos'!$D2082&gt;0,'[1]Hoja de pedidos'!G2082,"")</f>
        <v>CX</v>
      </c>
      <c r="F2083" s="144" t="str">
        <f>IF('[1]Hoja de pedidos'!$D2082&gt;0,'[1]Hoja de pedidos'!H2082,"")</f>
        <v>LAMINACION</v>
      </c>
    </row>
    <row r="2084" spans="1:6" x14ac:dyDescent="0.25">
      <c r="A2084" s="144" t="str">
        <f>IF('[1]Hoja de pedidos'!$D2083&gt;0,'[1]Hoja de pedidos'!C2083,"")</f>
        <v>01-3542</v>
      </c>
      <c r="B2084" s="144" t="str">
        <f>IF('[1]Hoja de pedidos'!$D2083&gt;0,'[1]Hoja de pedidos'!D2083,"")</f>
        <v>TXPADF040B001</v>
      </c>
      <c r="C2084" s="144" t="str">
        <f>IF('[1]Hoja de pedidos'!$D2083&gt;0,'[1]Hoja de pedidos'!E2083,"")</f>
        <v>PEPSICO ALIMENTOS, S.C.A.</v>
      </c>
      <c r="D2084" s="144" t="str">
        <f>IF('[1]Hoja de pedidos'!$D2083&gt;0,'[1]Hoja de pedidos'!F2083,"")</f>
        <v>LAMINACION IMPRESA DORITOS FLAMIN HOT 42g.</v>
      </c>
      <c r="E2084" s="144" t="str">
        <f>IF('[1]Hoja de pedidos'!$D2083&gt;0,'[1]Hoja de pedidos'!G2083,"")</f>
        <v>CX</v>
      </c>
      <c r="F2084" s="144" t="str">
        <f>IF('[1]Hoja de pedidos'!$D2083&gt;0,'[1]Hoja de pedidos'!H2083,"")</f>
        <v>LAMINACION</v>
      </c>
    </row>
    <row r="2085" spans="1:6" x14ac:dyDescent="0.25">
      <c r="A2085" s="144" t="str">
        <f>IF('[1]Hoja de pedidos'!$D2084&gt;0,'[1]Hoja de pedidos'!C2084,"")</f>
        <v>01-3541</v>
      </c>
      <c r="B2085" s="144" t="str">
        <f>IF('[1]Hoja de pedidos'!$D2084&gt;0,'[1]Hoja de pedidos'!D2084,"")</f>
        <v>TXPADF040A001</v>
      </c>
      <c r="C2085" s="144" t="str">
        <f>IF('[1]Hoja de pedidos'!$D2084&gt;0,'[1]Hoja de pedidos'!E2084,"")</f>
        <v>PEPSICO ALIMENTOS, S.C.A.</v>
      </c>
      <c r="D2085" s="144" t="str">
        <f>IF('[1]Hoja de pedidos'!$D2084&gt;0,'[1]Hoja de pedidos'!F2084,"")</f>
        <v>LAMINACION IMPRESA DORITOS FLAMIN HOT 140g.</v>
      </c>
      <c r="E2085" s="144" t="str">
        <f>IF('[1]Hoja de pedidos'!$D2084&gt;0,'[1]Hoja de pedidos'!G2084,"")</f>
        <v>CX</v>
      </c>
      <c r="F2085" s="144" t="str">
        <f>IF('[1]Hoja de pedidos'!$D2084&gt;0,'[1]Hoja de pedidos'!H2084,"")</f>
        <v>LAMINACION</v>
      </c>
    </row>
    <row r="2086" spans="1:6" x14ac:dyDescent="0.25">
      <c r="A2086" s="144" t="str">
        <f>IF('[1]Hoja de pedidos'!$D2085&gt;0,'[1]Hoja de pedidos'!C2085,"")</f>
        <v>01-3544</v>
      </c>
      <c r="B2086" s="144" t="str">
        <f>IF('[1]Hoja de pedidos'!$D2085&gt;0,'[1]Hoja de pedidos'!D2085,"")</f>
        <v>TXPATR040A003</v>
      </c>
      <c r="C2086" s="144" t="str">
        <f>IF('[1]Hoja de pedidos'!$D2085&gt;0,'[1]Hoja de pedidos'!E2085,"")</f>
        <v>PEPSICO ALIMENTOS, S.C.A.</v>
      </c>
      <c r="D2086" s="144" t="str">
        <f>IF('[1]Hoja de pedidos'!$D2085&gt;0,'[1]Hoja de pedidos'!F2085,"")</f>
        <v>LAMINACION IMPRESA DE TODITO RESUELTO 130g</v>
      </c>
      <c r="E2086" s="144" t="str">
        <f>IF('[1]Hoja de pedidos'!$D2085&gt;0,'[1]Hoja de pedidos'!G2085,"")</f>
        <v>CX</v>
      </c>
      <c r="F2086" s="144" t="str">
        <f>IF('[1]Hoja de pedidos'!$D2085&gt;0,'[1]Hoja de pedidos'!H2085,"")</f>
        <v>LAMINACION</v>
      </c>
    </row>
    <row r="2087" spans="1:6" x14ac:dyDescent="0.25">
      <c r="A2087" s="144" t="str">
        <f>IF('[1]Hoja de pedidos'!$D2086&gt;0,'[1]Hoja de pedidos'!C2086,"")</f>
        <v>01-3546</v>
      </c>
      <c r="B2087" s="144" t="str">
        <f>IF('[1]Hoja de pedidos'!$D2086&gt;0,'[1]Hoja de pedidos'!D2086,"")</f>
        <v>TXPATR049C003</v>
      </c>
      <c r="C2087" s="144" t="str">
        <f>IF('[1]Hoja de pedidos'!$D2086&gt;0,'[1]Hoja de pedidos'!E2086,"")</f>
        <v>PEPSICO ALIMENTOS, S.C.A.</v>
      </c>
      <c r="D2087" s="144" t="str">
        <f>IF('[1]Hoja de pedidos'!$D2086&gt;0,'[1]Hoja de pedidos'!F2086,"")</f>
        <v>LAMINACION IMPRESA DE TODITO RESUELTO XXL 400g</v>
      </c>
      <c r="E2087" s="144" t="str">
        <f>IF('[1]Hoja de pedidos'!$D2086&gt;0,'[1]Hoja de pedidos'!G2086,"")</f>
        <v>CX</v>
      </c>
      <c r="F2087" s="144" t="str">
        <f>IF('[1]Hoja de pedidos'!$D2086&gt;0,'[1]Hoja de pedidos'!H2086,"")</f>
        <v>LAMINACION</v>
      </c>
    </row>
    <row r="2088" spans="1:6" x14ac:dyDescent="0.25">
      <c r="A2088" s="144" t="str">
        <f>IF('[1]Hoja de pedidos'!$D2087&gt;0,'[1]Hoja de pedidos'!C2087,"")</f>
        <v>01-3545</v>
      </c>
      <c r="B2088" s="144" t="str">
        <f>IF('[1]Hoja de pedidos'!$D2087&gt;0,'[1]Hoja de pedidos'!D2087,"")</f>
        <v>TXPATR040B003</v>
      </c>
      <c r="C2088" s="144" t="str">
        <f>IF('[1]Hoja de pedidos'!$D2087&gt;0,'[1]Hoja de pedidos'!E2087,"")</f>
        <v>PEPSICO ALIMENTOS, S.C.A.</v>
      </c>
      <c r="D2088" s="144" t="str">
        <f>IF('[1]Hoja de pedidos'!$D2087&gt;0,'[1]Hoja de pedidos'!F2087,"")</f>
        <v>LAMINACION IMPRESA DE TODITO RESUELTO 45g</v>
      </c>
      <c r="E2088" s="144" t="str">
        <f>IF('[1]Hoja de pedidos'!$D2087&gt;0,'[1]Hoja de pedidos'!G2087,"")</f>
        <v>CX</v>
      </c>
      <c r="F2088" s="144" t="str">
        <f>IF('[1]Hoja de pedidos'!$D2087&gt;0,'[1]Hoja de pedidos'!H2087,"")</f>
        <v>LAMINACION</v>
      </c>
    </row>
    <row r="2089" spans="1:6" x14ac:dyDescent="0.25">
      <c r="A2089" s="144" t="str">
        <f>IF('[1]Hoja de pedidos'!$D2088&gt;0,'[1]Hoja de pedidos'!C2088,"")</f>
        <v>01-3533</v>
      </c>
      <c r="B2089" s="144" t="str">
        <f>IF('[1]Hoja de pedidos'!$D2088&gt;0,'[1]Hoja de pedidos'!D2088,"")</f>
        <v>TMEDFS0270001</v>
      </c>
      <c r="C2089" s="144" t="str">
        <f>IF('[1]Hoja de pedidos'!$D2088&gt;0,'[1]Hoja de pedidos'!E2088,"")</f>
        <v>FABRICA DE PRODUCTOS IMPERMEABILIZANTES EDIL C.A.,</v>
      </c>
      <c r="D2089" s="144" t="str">
        <f>IF('[1]Hoja de pedidos'!$D2088&gt;0,'[1]Hoja de pedidos'!F2088,"")</f>
        <v>FILM TRANSPARENTE SILICONIZADO SIN IMPRESIÓN</v>
      </c>
      <c r="E2089" s="144" t="str">
        <f>IF('[1]Hoja de pedidos'!$D2088&gt;0,'[1]Hoja de pedidos'!G2088,"")</f>
        <v>MCL</v>
      </c>
      <c r="F2089" s="144" t="str">
        <f>IF('[1]Hoja de pedidos'!$D2088&gt;0,'[1]Hoja de pedidos'!H2088,"")</f>
        <v>LAMINACION</v>
      </c>
    </row>
    <row r="2090" spans="1:6" x14ac:dyDescent="0.25">
      <c r="A2090" s="144" t="str">
        <f>IF('[1]Hoja de pedidos'!$D2089&gt;0,'[1]Hoja de pedidos'!C2089,"")</f>
        <v>01-3539</v>
      </c>
      <c r="B2090" s="144" t="str">
        <f>IF('[1]Hoja de pedidos'!$D2089&gt;0,'[1]Hoja de pedidos'!D2089,"")</f>
        <v>TXPACF040A001</v>
      </c>
      <c r="C2090" s="144" t="str">
        <f>IF('[1]Hoja de pedidos'!$D2089&gt;0,'[1]Hoja de pedidos'!E2089,"")</f>
        <v>PEPSICO ALIMENTOS, S.C.A.</v>
      </c>
      <c r="D2090" s="144" t="str">
        <f>IF('[1]Hoja de pedidos'!$D2089&gt;0,'[1]Hoja de pedidos'!F2089,"")</f>
        <v>LAMINACION IMPRESA CHEETOS FLAMIN HOT 120g.</v>
      </c>
      <c r="E2090" s="144" t="str">
        <f>IF('[1]Hoja de pedidos'!$D2089&gt;0,'[1]Hoja de pedidos'!G2089,"")</f>
        <v>CX</v>
      </c>
      <c r="F2090" s="144" t="str">
        <f>IF('[1]Hoja de pedidos'!$D2089&gt;0,'[1]Hoja de pedidos'!H2089,"")</f>
        <v>LAMINACION</v>
      </c>
    </row>
    <row r="2091" spans="1:6" x14ac:dyDescent="0.25">
      <c r="A2091" s="144" t="str">
        <f>IF('[1]Hoja de pedidos'!$D2090&gt;0,'[1]Hoja de pedidos'!C2090,"")</f>
        <v>21-0351</v>
      </c>
      <c r="B2091" s="144" t="str">
        <f>IF('[1]Hoja de pedidos'!$D2090&gt;0,'[1]Hoja de pedidos'!D2090,"")</f>
        <v>TXIACC036A001</v>
      </c>
      <c r="C2091" s="144" t="str">
        <f>IF('[1]Hoja de pedidos'!$D2090&gt;0,'[1]Hoja de pedidos'!E2090,"")</f>
        <v>INDUSTRIAS AMAPOLA C.A.</v>
      </c>
      <c r="D2091" s="144" t="str">
        <f>IF('[1]Hoja de pedidos'!$D2090&gt;0,'[1]Hoja de pedidos'!F2090,"")</f>
        <v>LAMINACION IMPRESA MARIA CALEDONIA CACAO 150g.</v>
      </c>
      <c r="E2091" s="144" t="str">
        <f>IF('[1]Hoja de pedidos'!$D2090&gt;0,'[1]Hoja de pedidos'!G2090,"")</f>
        <v>CX</v>
      </c>
      <c r="F2091" s="144" t="str">
        <f>IF('[1]Hoja de pedidos'!$D2090&gt;0,'[1]Hoja de pedidos'!H2090,"")</f>
        <v>LAMINACION</v>
      </c>
    </row>
    <row r="2092" spans="1:6" x14ac:dyDescent="0.25">
      <c r="A2092" s="144" t="str">
        <f>IF('[1]Hoja de pedidos'!$D2091&gt;0,'[1]Hoja de pedidos'!C2091,"")</f>
        <v>01-3528</v>
      </c>
      <c r="B2092" s="144" t="str">
        <f>IF('[1]Hoja de pedidos'!$D2091&gt;0,'[1]Hoja de pedidos'!D2091,"")</f>
        <v xml:space="preserve">TXCPEM023A001  </v>
      </c>
      <c r="C2092" s="144" t="str">
        <f>IF('[1]Hoja de pedidos'!$D2091&gt;0,'[1]Hoja de pedidos'!E2091,"")</f>
        <v>CERVECERIA POLAR,C.A.</v>
      </c>
      <c r="D2092" s="144" t="str">
        <f>IF('[1]Hoja de pedidos'!$D2091&gt;0,'[1]Hoja de pedidos'!F2091,"")</f>
        <v>ETIQUETA IMPRESA MALTIN POLAR 1,5 L</v>
      </c>
      <c r="E2092" s="144" t="str">
        <f>IF('[1]Hoja de pedidos'!$D2091&gt;0,'[1]Hoja de pedidos'!G2091,"")</f>
        <v>CX</v>
      </c>
      <c r="F2092" s="144" t="str">
        <f>IF('[1]Hoja de pedidos'!$D2091&gt;0,'[1]Hoja de pedidos'!H2091,"")</f>
        <v>CORTE</v>
      </c>
    </row>
    <row r="2093" spans="1:6" x14ac:dyDescent="0.25">
      <c r="A2093" s="144" t="str">
        <f>IF('[1]Hoja de pedidos'!$D2092&gt;0,'[1]Hoja de pedidos'!C2092,"")</f>
        <v>32-006372</v>
      </c>
      <c r="B2093" s="144" t="str">
        <f>IF('[1]Hoja de pedidos'!$D2092&gt;0,'[1]Hoja de pedidos'!D2092,"")</f>
        <v>TXTFCA078A001</v>
      </c>
      <c r="C2093" s="144" t="str">
        <f>IF('[1]Hoja de pedidos'!$D2092&gt;0,'[1]Hoja de pedidos'!E2092,"")</f>
        <v>INVERSIONES TORREFACCION DEL CAFÉ, C.A</v>
      </c>
      <c r="D2093" s="144" t="str">
        <f>IF('[1]Hoja de pedidos'!$D2092&gt;0,'[1]Hoja de pedidos'!F2092,"")</f>
        <v>LAMINACION IMPRESA CAFÉ  AMANECER TOSTADO GRANO 1000 g</v>
      </c>
      <c r="E2093" s="144" t="str">
        <f>IF('[1]Hoja de pedidos'!$D2092&gt;0,'[1]Hoja de pedidos'!G2092,"")</f>
        <v>CX</v>
      </c>
      <c r="F2093" s="144" t="str">
        <f>IF('[1]Hoja de pedidos'!$D2092&gt;0,'[1]Hoja de pedidos'!H2092,"")</f>
        <v>LAMINACION</v>
      </c>
    </row>
    <row r="2094" spans="1:6" x14ac:dyDescent="0.25">
      <c r="A2094" s="144" t="str">
        <f>IF('[1]Hoja de pedidos'!$D2093&gt;0,'[1]Hoja de pedidos'!C2093,"")</f>
        <v>01-3565</v>
      </c>
      <c r="B2094" s="144" t="str">
        <f>IF('[1]Hoja de pedidos'!$D2093&gt;0,'[1]Hoja de pedidos'!D2093,"")</f>
        <v>TMSIGP207A001</v>
      </c>
      <c r="C2094" s="144" t="str">
        <f>IF('[1]Hoja de pedidos'!$D2093&gt;0,'[1]Hoja de pedidos'!E2093,"")</f>
        <v>EL SAMARIO INVERSIONES</v>
      </c>
      <c r="D2094" s="144" t="str">
        <f>IF('[1]Hoja de pedidos'!$D2093&gt;0,'[1]Hoja de pedidos'!F2093,"")</f>
        <v>LINER MTP IMPRESO GARANTIA DE PUREZA</v>
      </c>
      <c r="E2094" s="144" t="str">
        <f>IF('[1]Hoja de pedidos'!$D2093&gt;0,'[1]Hoja de pedidos'!G2093,"")</f>
        <v>MCL</v>
      </c>
      <c r="F2094" s="144" t="str">
        <f>IF('[1]Hoja de pedidos'!$D2093&gt;0,'[1]Hoja de pedidos'!H2093,"")</f>
        <v>CORTE</v>
      </c>
    </row>
    <row r="2095" spans="1:6" x14ac:dyDescent="0.25">
      <c r="A2095" s="144" t="str">
        <f>IF('[1]Hoja de pedidos'!$D2094&gt;0,'[1]Hoja de pedidos'!C2094,"")</f>
        <v>32-006415</v>
      </c>
      <c r="B2095" s="144" t="str">
        <f>IF('[1]Hoja de pedidos'!$D2094&gt;0,'[1]Hoja de pedidos'!D2094,"")</f>
        <v>TMARMZ076A001</v>
      </c>
      <c r="C2095" s="144" t="str">
        <f>IF('[1]Hoja de pedidos'!$D2094&gt;0,'[1]Hoja de pedidos'!E2094,"")</f>
        <v>ALFONZO RIVAS &amp; CIA, C.A.</v>
      </c>
      <c r="D2095" s="144" t="str">
        <f>IF('[1]Hoja de pedidos'!$D2094&gt;0,'[1]Hoja de pedidos'!F2094,"")</f>
        <v>LAMINACION IMPRESA MAIZINA 2 kg</v>
      </c>
      <c r="E2095" s="144" t="str">
        <f>IF('[1]Hoja de pedidos'!$D2094&gt;0,'[1]Hoja de pedidos'!G2094,"")</f>
        <v>MCL</v>
      </c>
      <c r="F2095" s="144" t="str">
        <f>IF('[1]Hoja de pedidos'!$D2094&gt;0,'[1]Hoja de pedidos'!H2094,"")</f>
        <v>LAMINACION</v>
      </c>
    </row>
    <row r="2096" spans="1:6" x14ac:dyDescent="0.25">
      <c r="A2096" s="144" t="str">
        <f>IF('[1]Hoja de pedidos'!$D2095&gt;0,'[1]Hoja de pedidos'!C2095,"")</f>
        <v>01-3568</v>
      </c>
      <c r="B2096" s="144" t="str">
        <f>IF('[1]Hoja de pedidos'!$D2095&gt;0,'[1]Hoja de pedidos'!D2095,"")</f>
        <v>TMDDFB0460001</v>
      </c>
      <c r="C2096" s="144" t="str">
        <f>IF('[1]Hoja de pedidos'!$D2095&gt;0,'[1]Hoja de pedidos'!E2095,"")</f>
        <v>COMERCIALIZADORA Y DISTRIBUIDORA D.D. &amp; D, C.A.</v>
      </c>
      <c r="D2096" s="144" t="str">
        <f>IF('[1]Hoja de pedidos'!$D2095&gt;0,'[1]Hoja de pedidos'!F2095,"")</f>
        <v>FILM PIGMENTADO BLANCO SIN IMPRESIÓN</v>
      </c>
      <c r="E2096" s="144" t="str">
        <f>IF('[1]Hoja de pedidos'!$D2095&gt;0,'[1]Hoja de pedidos'!G2095,"")</f>
        <v>MCL</v>
      </c>
      <c r="F2096" s="144" t="str">
        <f>IF('[1]Hoja de pedidos'!$D2095&gt;0,'[1]Hoja de pedidos'!H2095,"")</f>
        <v>CORTE</v>
      </c>
    </row>
    <row r="2097" spans="1:6" x14ac:dyDescent="0.25">
      <c r="A2097" s="144" t="str">
        <f>IF('[1]Hoja de pedidos'!$D2096&gt;0,'[1]Hoja de pedidos'!C2096,"")</f>
        <v>01-3569</v>
      </c>
      <c r="B2097" s="144" t="str">
        <f>IF('[1]Hoja de pedidos'!$D2096&gt;0,'[1]Hoja de pedidos'!D2096,"")</f>
        <v>TMAWAA060A010</v>
      </c>
      <c r="C2097" s="144" t="str">
        <f>IF('[1]Hoja de pedidos'!$D2096&gt;0,'[1]Hoja de pedidos'!E2096,"")</f>
        <v>ALUM-WARE PRODUCTOS DE ALUMINIO C.A.</v>
      </c>
      <c r="D2097" s="144" t="str">
        <f>IF('[1]Hoja de pedidos'!$D2096&gt;0,'[1]Hoja de pedidos'!F2096,"")</f>
        <v>POLYPOUCH IMPRESO ANTIGRASO ALUM-WARE</v>
      </c>
      <c r="E2097" s="144" t="str">
        <f>IF('[1]Hoja de pedidos'!$D2096&gt;0,'[1]Hoja de pedidos'!G2096,"")</f>
        <v>MCL</v>
      </c>
      <c r="F2097" s="144" t="str">
        <f>IF('[1]Hoja de pedidos'!$D2096&gt;0,'[1]Hoja de pedidos'!H2096,"")</f>
        <v>LAMINACION</v>
      </c>
    </row>
    <row r="2098" spans="1:6" x14ac:dyDescent="0.25">
      <c r="A2098" s="144" t="str">
        <f>IF('[1]Hoja de pedidos'!$D2097&gt;0,'[1]Hoja de pedidos'!C2097,"")</f>
        <v>21-0351</v>
      </c>
      <c r="B2098" s="144" t="str">
        <f>IF('[1]Hoja de pedidos'!$D2097&gt;0,'[1]Hoja de pedidos'!D2097,"")</f>
        <v>TXIACC036A001</v>
      </c>
      <c r="C2098" s="144" t="str">
        <f>IF('[1]Hoja de pedidos'!$D2097&gt;0,'[1]Hoja de pedidos'!E2097,"")</f>
        <v>INDUSTRIAS AMAPOLA C.A.</v>
      </c>
      <c r="D2098" s="144" t="str">
        <f>IF('[1]Hoja de pedidos'!$D2097&gt;0,'[1]Hoja de pedidos'!F2097,"")</f>
        <v>LAMINACION IMPRESA MARIA CALEDONIA CACAO 150g.</v>
      </c>
      <c r="E2098" s="144" t="str">
        <f>IF('[1]Hoja de pedidos'!$D2097&gt;0,'[1]Hoja de pedidos'!G2097,"")</f>
        <v>CX</v>
      </c>
      <c r="F2098" s="144" t="str">
        <f>IF('[1]Hoja de pedidos'!$D2097&gt;0,'[1]Hoja de pedidos'!H2097,"")</f>
        <v>LAMINACION</v>
      </c>
    </row>
    <row r="2099" spans="1:6" x14ac:dyDescent="0.25">
      <c r="A2099" s="144" t="str">
        <f>IF('[1]Hoja de pedidos'!$D2098&gt;0,'[1]Hoja de pedidos'!C2098,"")</f>
        <v>32-006452</v>
      </c>
      <c r="B2099" s="144" t="str">
        <f>IF('[1]Hoja de pedidos'!$D2098&gt;0,'[1]Hoja de pedidos'!D2098,"")</f>
        <v>TXNVPI039A001</v>
      </c>
      <c r="C2099" s="144" t="str">
        <f>IF('[1]Hoja de pedidos'!$D2098&gt;0,'[1]Hoja de pedidos'!E2098,"")</f>
        <v>NUCITA VENEZOLANA. NUCIVEN, C.A.</v>
      </c>
      <c r="D2099" s="144" t="str">
        <f>IF('[1]Hoja de pedidos'!$D2098&gt;0,'[1]Hoja de pedidos'!F2098,"")</f>
        <v>LAMINACION IMPRESA PIRULIN LUJO</v>
      </c>
      <c r="E2099" s="144" t="str">
        <f>IF('[1]Hoja de pedidos'!$D2098&gt;0,'[1]Hoja de pedidos'!G2098,"")</f>
        <v>CX</v>
      </c>
      <c r="F2099" s="144" t="str">
        <f>IF('[1]Hoja de pedidos'!$D2098&gt;0,'[1]Hoja de pedidos'!H2098,"")</f>
        <v>LAMINACION</v>
      </c>
    </row>
    <row r="2100" spans="1:6" x14ac:dyDescent="0.25">
      <c r="A2100" s="144" t="str">
        <f>IF('[1]Hoja de pedidos'!$D2099&gt;0,'[1]Hoja de pedidos'!C2099,"")</f>
        <v>32-006457</v>
      </c>
      <c r="B2100" s="144" t="str">
        <f>IF('[1]Hoja de pedidos'!$D2099&gt;0,'[1]Hoja de pedidos'!D2099,"")</f>
        <v>TXNVPN040A001</v>
      </c>
      <c r="C2100" s="144" t="str">
        <f>IF('[1]Hoja de pedidos'!$D2099&gt;0,'[1]Hoja de pedidos'!E2099,"")</f>
        <v>NUCITA VENEZOLANA. NUCIVEN, C.A.</v>
      </c>
      <c r="D2100" s="144" t="str">
        <f>IF('[1]Hoja de pedidos'!$D2099&gt;0,'[1]Hoja de pedidos'!F2099,"")</f>
        <v>LAMINACION IMPRESA PIRULIN 60g</v>
      </c>
      <c r="E2100" s="144" t="str">
        <f>IF('[1]Hoja de pedidos'!$D2099&gt;0,'[1]Hoja de pedidos'!G2099,"")</f>
        <v>CX</v>
      </c>
      <c r="F2100" s="144" t="str">
        <f>IF('[1]Hoja de pedidos'!$D2099&gt;0,'[1]Hoja de pedidos'!H2099,"")</f>
        <v>LAMINACION</v>
      </c>
    </row>
    <row r="2101" spans="1:6" x14ac:dyDescent="0.25">
      <c r="A2101" s="144" t="str">
        <f>IF('[1]Hoja de pedidos'!$D2100&gt;0,'[1]Hoja de pedidos'!C2100,"")</f>
        <v>32-006436</v>
      </c>
      <c r="B2101" s="144" t="str">
        <f>IF('[1]Hoja de pedidos'!$D2100&gt;0,'[1]Hoja de pedidos'!D2100,"")</f>
        <v>TXABSS065C002</v>
      </c>
      <c r="C2101" s="144" t="str">
        <f>IF('[1]Hoja de pedidos'!$D2100&gt;0,'[1]Hoja de pedidos'!E2100,"")</f>
        <v>ALIMENTOS BOTALON, C.A.</v>
      </c>
      <c r="D2101" s="144" t="str">
        <f>IF('[1]Hoja de pedidos'!$D2100&gt;0,'[1]Hoja de pedidos'!F2100,"")</f>
        <v>LAMINACION IMPRESA CAFÉ MOLIDO GOURMET SAN SALVADOR 200g</v>
      </c>
      <c r="E2101" s="144" t="str">
        <f>IF('[1]Hoja de pedidos'!$D2100&gt;0,'[1]Hoja de pedidos'!G2100,"")</f>
        <v>CX</v>
      </c>
      <c r="F2101" s="144" t="str">
        <f>IF('[1]Hoja de pedidos'!$D2100&gt;0,'[1]Hoja de pedidos'!H2100,"")</f>
        <v>LAMINACION</v>
      </c>
    </row>
    <row r="2102" spans="1:6" x14ac:dyDescent="0.25">
      <c r="A2102" s="144" t="str">
        <f>IF('[1]Hoja de pedidos'!$D2101&gt;0,'[1]Hoja de pedidos'!C2101,"")</f>
        <v>32-006437</v>
      </c>
      <c r="B2102" s="144" t="str">
        <f>IF('[1]Hoja de pedidos'!$D2101&gt;0,'[1]Hoja de pedidos'!D2101,"")</f>
        <v>TXABSS065B002</v>
      </c>
      <c r="C2102" s="144" t="str">
        <f>IF('[1]Hoja de pedidos'!$D2101&gt;0,'[1]Hoja de pedidos'!E2101,"")</f>
        <v>ALIMENTOS BOTALON, C.A.</v>
      </c>
      <c r="D2102" s="144" t="str">
        <f>IF('[1]Hoja de pedidos'!$D2101&gt;0,'[1]Hoja de pedidos'!F2101,"")</f>
        <v>LAMINACION IMPRESA CAFÉ MOLIDO GOURMET SAN SALVADOR 500 g</v>
      </c>
      <c r="E2102" s="144" t="str">
        <f>IF('[1]Hoja de pedidos'!$D2101&gt;0,'[1]Hoja de pedidos'!G2101,"")</f>
        <v>CX</v>
      </c>
      <c r="F2102" s="144" t="str">
        <f>IF('[1]Hoja de pedidos'!$D2101&gt;0,'[1]Hoja de pedidos'!H2101,"")</f>
        <v>LAMINACION</v>
      </c>
    </row>
    <row r="2103" spans="1:6" x14ac:dyDescent="0.25">
      <c r="A2103" s="144" t="str">
        <f>IF('[1]Hoja de pedidos'!$D2102&gt;0,'[1]Hoja de pedidos'!C2102,"")</f>
        <v>01-3570</v>
      </c>
      <c r="B2103" s="144" t="str">
        <f>IF('[1]Hoja de pedidos'!$D2102&gt;0,'[1]Hoja de pedidos'!D2102,"")</f>
        <v>TMMCFD106A003</v>
      </c>
      <c r="C2103" s="144" t="str">
        <f>IF('[1]Hoja de pedidos'!$D2102&gt;0,'[1]Hoja de pedidos'!E2102,"")</f>
        <v>MORROCEL C.A.</v>
      </c>
      <c r="D2103" s="144" t="str">
        <f>IF('[1]Hoja de pedidos'!$D2102&gt;0,'[1]Hoja de pedidos'!F2102,"")</f>
        <v>LAMINACION IMPRESA FONDO DORADO</v>
      </c>
      <c r="E2103" s="144" t="str">
        <f>IF('[1]Hoja de pedidos'!$D2102&gt;0,'[1]Hoja de pedidos'!G2102,"")</f>
        <v>MCL</v>
      </c>
      <c r="F2103" s="144" t="str">
        <f>IF('[1]Hoja de pedidos'!$D2102&gt;0,'[1]Hoja de pedidos'!H2102,"")</f>
        <v>LAMINACION</v>
      </c>
    </row>
    <row r="2104" spans="1:6" x14ac:dyDescent="0.25">
      <c r="A2104" s="144" t="str">
        <f>IF('[1]Hoja de pedidos'!$D2103&gt;0,'[1]Hoja de pedidos'!C2103,"")</f>
        <v>01-3571</v>
      </c>
      <c r="B2104" s="144" t="str">
        <f>IF('[1]Hoja de pedidos'!$D2103&gt;0,'[1]Hoja de pedidos'!D2103,"")</f>
        <v>TMAPAL1190010</v>
      </c>
      <c r="C2104" s="144" t="str">
        <f>IF('[1]Hoja de pedidos'!$D2103&gt;0,'[1]Hoja de pedidos'!E2103,"")</f>
        <v>ALIMENTOS POLAR COMERCIAL, C.A.</v>
      </c>
      <c r="D2104" s="144" t="str">
        <f>IF('[1]Hoja de pedidos'!$D2103&gt;0,'[1]Hoja de pedidos'!F2103,"")</f>
        <v>ALUMINIO LAMINADO SIN IMPRESIÓN</v>
      </c>
      <c r="E2104" s="144" t="str">
        <f>IF('[1]Hoja de pedidos'!$D2103&gt;0,'[1]Hoja de pedidos'!G2103,"")</f>
        <v>MCL</v>
      </c>
      <c r="F2104" s="144" t="str">
        <f>IF('[1]Hoja de pedidos'!$D2103&gt;0,'[1]Hoja de pedidos'!H2103,"")</f>
        <v>LAMINACION</v>
      </c>
    </row>
    <row r="2105" spans="1:6" x14ac:dyDescent="0.25">
      <c r="A2105" s="144" t="str">
        <f>IF('[1]Hoja de pedidos'!$D2104&gt;0,'[1]Hoja de pedidos'!C2104,"")</f>
        <v>01-3572</v>
      </c>
      <c r="B2105" s="144" t="str">
        <f>IF('[1]Hoja de pedidos'!$D2104&gt;0,'[1]Hoja de pedidos'!D2104,"")</f>
        <v>TMDMGF043A001</v>
      </c>
      <c r="C2105" s="144" t="str">
        <f>IF('[1]Hoja de pedidos'!$D2104&gt;0,'[1]Hoja de pedidos'!E2104,"")</f>
        <v>DEXX MEDICAL INDUSTRIES C.A.</v>
      </c>
      <c r="D2105" s="144" t="str">
        <f>IF('[1]Hoja de pedidos'!$D2104&gt;0,'[1]Hoja de pedidos'!F2104,"")</f>
        <v>POLYPOUCH IMPRESO FRENTE GASA ESTERIZADAS</v>
      </c>
      <c r="E2105" s="144" t="str">
        <f>IF('[1]Hoja de pedidos'!$D2104&gt;0,'[1]Hoja de pedidos'!G2104,"")</f>
        <v>MCL</v>
      </c>
      <c r="F2105" s="144" t="str">
        <f>IF('[1]Hoja de pedidos'!$D2104&gt;0,'[1]Hoja de pedidos'!H2104,"")</f>
        <v>LAMINACION</v>
      </c>
    </row>
    <row r="2106" spans="1:6" x14ac:dyDescent="0.25">
      <c r="A2106" s="144" t="str">
        <f>IF('[1]Hoja de pedidos'!$D2105&gt;0,'[1]Hoja de pedidos'!C2105,"")</f>
        <v>32-006451</v>
      </c>
      <c r="B2106" s="144" t="str">
        <f>IF('[1]Hoja de pedidos'!$D2105&gt;0,'[1]Hoja de pedidos'!D2105,"")</f>
        <v>TMLVPL071B001</v>
      </c>
      <c r="C2106" s="144" t="str">
        <f>IF('[1]Hoja de pedidos'!$D2105&gt;0,'[1]Hoja de pedidos'!E2105,"")</f>
        <v>LEVAPAN VENEZOLANA, S.A.</v>
      </c>
      <c r="D2106" s="144" t="str">
        <f>IF('[1]Hoja de pedidos'!$D2105&gt;0,'[1]Hoja de pedidos'!F2105,"")</f>
        <v>POLYPOUCH PARAFINADO IMPRESO LEVAPAN</v>
      </c>
      <c r="E2106" s="144" t="str">
        <f>IF('[1]Hoja de pedidos'!$D2105&gt;0,'[1]Hoja de pedidos'!G2105,"")</f>
        <v>MCL</v>
      </c>
      <c r="F2106" s="144" t="str">
        <f>IF('[1]Hoja de pedidos'!$D2105&gt;0,'[1]Hoja de pedidos'!H2105,"")</f>
        <v>LAMINACION</v>
      </c>
    </row>
    <row r="2107" spans="1:6" x14ac:dyDescent="0.25">
      <c r="A2107" s="144" t="str">
        <f>IF('[1]Hoja de pedidos'!$D2106&gt;0,'[1]Hoja de pedidos'!C2106,"")</f>
        <v>01-3574</v>
      </c>
      <c r="B2107" s="144" t="str">
        <f>IF('[1]Hoja de pedidos'!$D2106&gt;0,'[1]Hoja de pedidos'!D2106,"")</f>
        <v xml:space="preserve">TMSVRM0960010   </v>
      </c>
      <c r="C2107" s="144" t="str">
        <f>IF('[1]Hoja de pedidos'!$D2106&gt;0,'[1]Hoja de pedidos'!E2106,"")</f>
        <v>SONOCO VENEZOLANA, C.A.</v>
      </c>
      <c r="D2107" s="144" t="str">
        <f>IF('[1]Hoja de pedidos'!$D2106&gt;0,'[1]Hoja de pedidos'!F2106,"")</f>
        <v>LAMINACION MEMBRANA RM 952 SIN IMPRESIÓN</v>
      </c>
      <c r="E2107" s="144" t="str">
        <f>IF('[1]Hoja de pedidos'!$D2106&gt;0,'[1]Hoja de pedidos'!G2106,"")</f>
        <v>MCL</v>
      </c>
      <c r="F2107" s="144" t="str">
        <f>IF('[1]Hoja de pedidos'!$D2106&gt;0,'[1]Hoja de pedidos'!H2106,"")</f>
        <v>LAMINACION</v>
      </c>
    </row>
    <row r="2108" spans="1:6" x14ac:dyDescent="0.25">
      <c r="A2108" s="144" t="str">
        <f>IF('[1]Hoja de pedidos'!$D2107&gt;0,'[1]Hoja de pedidos'!C2107,"")</f>
        <v>01-3527</v>
      </c>
      <c r="B2108" s="144" t="str">
        <f>IF('[1]Hoja de pedidos'!$D2107&gt;0,'[1]Hoja de pedidos'!D2107,"")</f>
        <v>TMAHSC083B001</v>
      </c>
      <c r="C2108" s="144" t="str">
        <f>IF('[1]Hoja de pedidos'!$D2107&gt;0,'[1]Hoja de pedidos'!E2107,"")</f>
        <v>ALIMENTOS HEINZ, C.A.</v>
      </c>
      <c r="D2108" s="144" t="str">
        <f>IF('[1]Hoja de pedidos'!$D2107&gt;0,'[1]Hoja de pedidos'!F2107,"")</f>
        <v>LAMINACION IMPRESA GELATINA SONRISSA CEREZA 132g.</v>
      </c>
      <c r="E2108" s="144" t="str">
        <f>IF('[1]Hoja de pedidos'!$D2107&gt;0,'[1]Hoja de pedidos'!G2107,"")</f>
        <v>MCL</v>
      </c>
      <c r="F2108" s="144" t="str">
        <f>IF('[1]Hoja de pedidos'!$D2107&gt;0,'[1]Hoja de pedidos'!H2107,"")</f>
        <v>LAMINACION</v>
      </c>
    </row>
    <row r="2109" spans="1:6" x14ac:dyDescent="0.25">
      <c r="A2109" s="144" t="str">
        <f>IF('[1]Hoja de pedidos'!$D2108&gt;0,'[1]Hoja de pedidos'!C2108,"")</f>
        <v>01-3526</v>
      </c>
      <c r="B2109" s="144" t="str">
        <f>IF('[1]Hoja de pedidos'!$D2108&gt;0,'[1]Hoja de pedidos'!D2108,"")</f>
        <v>TMAHSF083C001</v>
      </c>
      <c r="C2109" s="144" t="str">
        <f>IF('[1]Hoja de pedidos'!$D2108&gt;0,'[1]Hoja de pedidos'!E2108,"")</f>
        <v>ALIMENTOS HEINZ, C.A.</v>
      </c>
      <c r="D2109" s="144" t="str">
        <f>IF('[1]Hoja de pedidos'!$D2108&gt;0,'[1]Hoja de pedidos'!F2108,"")</f>
        <v>LAMINACION IMPRESA GELATINA SONRISSA FRAMBUESA 132g.</v>
      </c>
      <c r="E2109" s="144" t="str">
        <f>IF('[1]Hoja de pedidos'!$D2108&gt;0,'[1]Hoja de pedidos'!G2108,"")</f>
        <v>MCL</v>
      </c>
      <c r="F2109" s="144" t="str">
        <f>IF('[1]Hoja de pedidos'!$D2108&gt;0,'[1]Hoja de pedidos'!H2108,"")</f>
        <v>LAMINACION</v>
      </c>
    </row>
    <row r="2110" spans="1:6" x14ac:dyDescent="0.25">
      <c r="A2110" s="144" t="str">
        <f>IF('[1]Hoja de pedidos'!$D2109&gt;0,'[1]Hoja de pedidos'!C2109,"")</f>
        <v>01-3563</v>
      </c>
      <c r="B2110" s="144" t="str">
        <f>IF('[1]Hoja de pedidos'!$D2109&gt;0,'[1]Hoja de pedidos'!D2109,"")</f>
        <v>TXMSGN028C001</v>
      </c>
      <c r="C2110" s="144" t="str">
        <f>IF('[1]Hoja de pedidos'!$D2109&gt;0,'[1]Hoja de pedidos'!E2109,"")</f>
        <v>MULTINACIONAL DE SABORES C.A.</v>
      </c>
      <c r="D2110" s="144" t="str">
        <f>IF('[1]Hoja de pedidos'!$D2109&gt;0,'[1]Hoja de pedidos'!F2109,"")</f>
        <v>ETIQUETA IMPRESA REFRESCO GLUP COLA NEGRA 1L</v>
      </c>
      <c r="E2110" s="144" t="str">
        <f>IF('[1]Hoja de pedidos'!$D2109&gt;0,'[1]Hoja de pedidos'!G2109,"")</f>
        <v>CX</v>
      </c>
      <c r="F2110" s="144" t="str">
        <f>IF('[1]Hoja de pedidos'!$D2109&gt;0,'[1]Hoja de pedidos'!H2109,"")</f>
        <v>CORTE</v>
      </c>
    </row>
    <row r="2111" spans="1:6" x14ac:dyDescent="0.25">
      <c r="A2111" s="144" t="str">
        <f>IF('[1]Hoja de pedidos'!$D2110&gt;0,'[1]Hoja de pedidos'!C2110,"")</f>
        <v>32-006446</v>
      </c>
      <c r="B2111" s="144" t="str">
        <f>IF('[1]Hoja de pedidos'!$D2110&gt;0,'[1]Hoja de pedidos'!D2110,"")</f>
        <v>TXHCPW030A001</v>
      </c>
      <c r="C2111" s="144" t="str">
        <f>IF('[1]Hoja de pedidos'!$D2110&gt;0,'[1]Hoja de pedidos'!E2110,"")</f>
        <v>HELADOS CALI, C.A.</v>
      </c>
      <c r="D2111" s="144" t="str">
        <f>IF('[1]Hoja de pedidos'!$D2110&gt;0,'[1]Hoja de pedidos'!F2110,"")</f>
        <v>ENVOLTORIO PARA HELADOS POLET WHITE 122cm3</v>
      </c>
      <c r="E2111" s="144" t="str">
        <f>IF('[1]Hoja de pedidos'!$D2110&gt;0,'[1]Hoja de pedidos'!G2110,"")</f>
        <v>CX</v>
      </c>
      <c r="F2111" s="144" t="str">
        <f>IF('[1]Hoja de pedidos'!$D2110&gt;0,'[1]Hoja de pedidos'!H2110,"")</f>
        <v>CORTE</v>
      </c>
    </row>
    <row r="2112" spans="1:6" x14ac:dyDescent="0.25">
      <c r="A2112" s="144" t="str">
        <f>IF('[1]Hoja de pedidos'!$D2111&gt;0,'[1]Hoja de pedidos'!C2111,"")</f>
        <v>32-006434</v>
      </c>
      <c r="B2112" s="144" t="str">
        <f>IF('[1]Hoja de pedidos'!$D2111&gt;0,'[1]Hoja de pedidos'!D2111,"")</f>
        <v>TXABFA065B002</v>
      </c>
      <c r="C2112" s="144" t="str">
        <f>IF('[1]Hoja de pedidos'!$D2111&gt;0,'[1]Hoja de pedidos'!E2111,"")</f>
        <v>ALIMENTOS BOTALON, C.A.</v>
      </c>
      <c r="D2112" s="144" t="str">
        <f>IF('[1]Hoja de pedidos'!$D2111&gt;0,'[1]Hoja de pedidos'!F2111,"")</f>
        <v>LAMINACION IMPRESA CAFÉ MOLIDO GOURMET FLOR DE ARAUCA 200g</v>
      </c>
      <c r="E2112" s="144" t="str">
        <f>IF('[1]Hoja de pedidos'!$D2111&gt;0,'[1]Hoja de pedidos'!G2111,"")</f>
        <v>CX</v>
      </c>
      <c r="F2112" s="144" t="str">
        <f>IF('[1]Hoja de pedidos'!$D2111&gt;0,'[1]Hoja de pedidos'!H2111,"")</f>
        <v>LAMINACION</v>
      </c>
    </row>
    <row r="2113" spans="1:6" x14ac:dyDescent="0.25">
      <c r="A2113" s="144" t="str">
        <f>IF('[1]Hoja de pedidos'!$D2112&gt;0,'[1]Hoja de pedidos'!C2112,"")</f>
        <v>32-006435</v>
      </c>
      <c r="B2113" s="144" t="str">
        <f>IF('[1]Hoja de pedidos'!$D2112&gt;0,'[1]Hoja de pedidos'!D2112,"")</f>
        <v>TXABFA065A001</v>
      </c>
      <c r="C2113" s="144" t="str">
        <f>IF('[1]Hoja de pedidos'!$D2112&gt;0,'[1]Hoja de pedidos'!E2112,"")</f>
        <v>ALIMENTOS BOTALON, C.A.</v>
      </c>
      <c r="D2113" s="144" t="str">
        <f>IF('[1]Hoja de pedidos'!$D2112&gt;0,'[1]Hoja de pedidos'!F2112,"")</f>
        <v>LAMINACION IMPRESA CAFÉ MOLIDO GOURMET FLOR DE ARAUCA 500g</v>
      </c>
      <c r="E2113" s="144" t="str">
        <f>IF('[1]Hoja de pedidos'!$D2112&gt;0,'[1]Hoja de pedidos'!G2112,"")</f>
        <v>CX</v>
      </c>
      <c r="F2113" s="144" t="str">
        <f>IF('[1]Hoja de pedidos'!$D2112&gt;0,'[1]Hoja de pedidos'!H2112,"")</f>
        <v>LAMINACION</v>
      </c>
    </row>
    <row r="2114" spans="1:6" x14ac:dyDescent="0.25">
      <c r="A2114" s="144" t="str">
        <f>IF('[1]Hoja de pedidos'!$D2113&gt;0,'[1]Hoja de pedidos'!C2113,"")</f>
        <v>32-006440</v>
      </c>
      <c r="B2114" s="144" t="str">
        <f>IF('[1]Hoja de pedidos'!$D2113&gt;0,'[1]Hoja de pedidos'!D2113,"")</f>
        <v>TMARCF045A003</v>
      </c>
      <c r="C2114" s="144" t="str">
        <f>IF('[1]Hoja de pedidos'!$D2113&gt;0,'[1]Hoja de pedidos'!E2113,"")</f>
        <v>ALFONZO RIVAS &amp; CIA, C.A.</v>
      </c>
      <c r="D2114" s="144" t="str">
        <f>IF('[1]Hoja de pedidos'!$D2113&gt;0,'[1]Hoja de pedidos'!F2113,"")</f>
        <v>LAMINACION IMPRESA MAIZORITOS CRONCH FLAKES 300g</v>
      </c>
      <c r="E2114" s="144" t="str">
        <f>IF('[1]Hoja de pedidos'!$D2113&gt;0,'[1]Hoja de pedidos'!G2113,"")</f>
        <v>MCL</v>
      </c>
      <c r="F2114" s="144" t="str">
        <f>IF('[1]Hoja de pedidos'!$D2113&gt;0,'[1]Hoja de pedidos'!H2113,"")</f>
        <v>LAMINACION</v>
      </c>
    </row>
    <row r="2115" spans="1:6" x14ac:dyDescent="0.25">
      <c r="A2115" s="144" t="str">
        <f>IF('[1]Hoja de pedidos'!$D2114&gt;0,'[1]Hoja de pedidos'!C2114,"")</f>
        <v>21-0357</v>
      </c>
      <c r="B2115" s="144" t="str">
        <f>IF('[1]Hoja de pedidos'!$D2114&gt;0,'[1]Hoja de pedidos'!D2114,"")</f>
        <v>TXAMBK040A002</v>
      </c>
      <c r="C2115" s="144" t="str">
        <f>IF('[1]Hoja de pedidos'!$D2114&gt;0,'[1]Hoja de pedidos'!E2114,"")</f>
        <v>ALIMENTOS MUNCHY, C.A.</v>
      </c>
      <c r="D2115" s="144" t="str">
        <f>IF('[1]Hoja de pedidos'!$D2114&gt;0,'[1]Hoja de pedidos'!F2114,"")</f>
        <v>LAMINACION IMPRESA BOLI KRUNCH 85g</v>
      </c>
      <c r="E2115" s="144" t="str">
        <f>IF('[1]Hoja de pedidos'!$D2114&gt;0,'[1]Hoja de pedidos'!G2114,"")</f>
        <v>CX</v>
      </c>
      <c r="F2115" s="144" t="str">
        <f>IF('[1]Hoja de pedidos'!$D2114&gt;0,'[1]Hoja de pedidos'!H2114,"")</f>
        <v>LAMINACION</v>
      </c>
    </row>
    <row r="2116" spans="1:6" x14ac:dyDescent="0.25">
      <c r="A2116" s="144" t="str">
        <f>IF('[1]Hoja de pedidos'!$D2115&gt;0,'[1]Hoja de pedidos'!C2115,"")</f>
        <v>21-0358</v>
      </c>
      <c r="B2116" s="144" t="str">
        <f>IF('[1]Hoja de pedidos'!$D2115&gt;0,'[1]Hoja de pedidos'!D2115,"")</f>
        <v>TXAMBK040B001</v>
      </c>
      <c r="C2116" s="144" t="str">
        <f>IF('[1]Hoja de pedidos'!$D2115&gt;0,'[1]Hoja de pedidos'!E2115,"")</f>
        <v>ALIMENTOS MUNCHY, C.A.</v>
      </c>
      <c r="D2116" s="144" t="str">
        <f>IF('[1]Hoja de pedidos'!$D2115&gt;0,'[1]Hoja de pedidos'!F2115,"")</f>
        <v>LAMINACION IMPRESA BOLI KRUNCH 25 g.</v>
      </c>
      <c r="E2116" s="144" t="str">
        <f>IF('[1]Hoja de pedidos'!$D2115&gt;0,'[1]Hoja de pedidos'!G2115,"")</f>
        <v>CX</v>
      </c>
      <c r="F2116" s="144" t="str">
        <f>IF('[1]Hoja de pedidos'!$D2115&gt;0,'[1]Hoja de pedidos'!H2115,"")</f>
        <v>LAMINACION</v>
      </c>
    </row>
    <row r="2117" spans="1:6" x14ac:dyDescent="0.25">
      <c r="A2117" s="144" t="str">
        <f>IF('[1]Hoja de pedidos'!$D2116&gt;0,'[1]Hoja de pedidos'!C2116,"")</f>
        <v>32-006441</v>
      </c>
      <c r="B2117" s="144" t="str">
        <f>IF('[1]Hoja de pedidos'!$D2116&gt;0,'[1]Hoja de pedidos'!D2116,"")</f>
        <v>TMARMA045A003</v>
      </c>
      <c r="C2117" s="144" t="str">
        <f>IF('[1]Hoja de pedidos'!$D2116&gt;0,'[1]Hoja de pedidos'!E2116,"")</f>
        <v>ALFONZO RIVAS &amp; CIA, C.A.</v>
      </c>
      <c r="D2117" s="144" t="str">
        <f>IF('[1]Hoja de pedidos'!$D2116&gt;0,'[1]Hoja de pedidos'!F2116,"")</f>
        <v>LAMINACION IMPRESA MAIZORITOS AZUCARADAS 240g</v>
      </c>
      <c r="E2117" s="144" t="str">
        <f>IF('[1]Hoja de pedidos'!$D2116&gt;0,'[1]Hoja de pedidos'!G2116,"")</f>
        <v>MCL</v>
      </c>
      <c r="F2117" s="144" t="str">
        <f>IF('[1]Hoja de pedidos'!$D2116&gt;0,'[1]Hoja de pedidos'!H2116,"")</f>
        <v>LAMINACION</v>
      </c>
    </row>
    <row r="2118" spans="1:6" x14ac:dyDescent="0.25">
      <c r="A2118" s="144" t="str">
        <f>IF('[1]Hoja de pedidos'!$D2117&gt;0,'[1]Hoja de pedidos'!C2117,"")</f>
        <v>01-3577</v>
      </c>
      <c r="B2118" s="144" t="str">
        <f>IF('[1]Hoja de pedidos'!$D2117&gt;0,'[1]Hoja de pedidos'!D2117,"")</f>
        <v>TXPADQ045B002</v>
      </c>
      <c r="C2118" s="144" t="str">
        <f>IF('[1]Hoja de pedidos'!$D2117&gt;0,'[1]Hoja de pedidos'!E2117,"")</f>
        <v>PEPSICO ALIMENTOS, S.C.A.</v>
      </c>
      <c r="D2118" s="144" t="str">
        <f>IF('[1]Hoja de pedidos'!$D2117&gt;0,'[1]Hoja de pedidos'!F2117,"")</f>
        <v xml:space="preserve">LAMINACIÓN IMPRESA DORITOS MEGA QUESO XXL 420 g  </v>
      </c>
      <c r="E2118" s="144" t="str">
        <f>IF('[1]Hoja de pedidos'!$D2117&gt;0,'[1]Hoja de pedidos'!G2117,"")</f>
        <v>CX</v>
      </c>
      <c r="F2118" s="144" t="str">
        <f>IF('[1]Hoja de pedidos'!$D2117&gt;0,'[1]Hoja de pedidos'!H2117,"")</f>
        <v>LAMINACION</v>
      </c>
    </row>
    <row r="2119" spans="1:6" x14ac:dyDescent="0.25">
      <c r="A2119" s="144" t="str">
        <f>IF('[1]Hoja de pedidos'!$D2118&gt;0,'[1]Hoja de pedidos'!C2118,"")</f>
        <v>01-3576</v>
      </c>
      <c r="B2119" s="144" t="str">
        <f>IF('[1]Hoja de pedidos'!$D2118&gt;0,'[1]Hoja de pedidos'!D2118,"")</f>
        <v>TXPAPS031A002</v>
      </c>
      <c r="C2119" s="144" t="str">
        <f>IF('[1]Hoja de pedidos'!$D2118&gt;0,'[1]Hoja de pedidos'!E2118,"")</f>
        <v>PEPSICO ALIMENTOS, S.C.A.</v>
      </c>
      <c r="D2119" s="144" t="str">
        <f>IF('[1]Hoja de pedidos'!$D2118&gt;0,'[1]Hoja de pedidos'!F2118,"")</f>
        <v>LAMINACIÓN IMPRESA PEPITO ORIGINAL (SIN VITAMINA) 25g</v>
      </c>
      <c r="E2119" s="144" t="str">
        <f>IF('[1]Hoja de pedidos'!$D2118&gt;0,'[1]Hoja de pedidos'!G2118,"")</f>
        <v>CX</v>
      </c>
      <c r="F2119" s="144" t="str">
        <f>IF('[1]Hoja de pedidos'!$D2118&gt;0,'[1]Hoja de pedidos'!H2118,"")</f>
        <v>LAMINACION</v>
      </c>
    </row>
    <row r="2120" spans="1:6" x14ac:dyDescent="0.25">
      <c r="A2120" s="144" t="str">
        <f>IF('[1]Hoja de pedidos'!$D2119&gt;0,'[1]Hoja de pedidos'!C2119,"")</f>
        <v>32-006456</v>
      </c>
      <c r="B2120" s="144" t="str">
        <f>IF('[1]Hoja de pedidos'!$D2119&gt;0,'[1]Hoja de pedidos'!D2119,"")</f>
        <v>TMARFL0380001</v>
      </c>
      <c r="C2120" s="144" t="str">
        <f>IF('[1]Hoja de pedidos'!$D2119&gt;0,'[1]Hoja de pedidos'!E2119,"")</f>
        <v>ALFONZO RIVAS &amp; CIA, C.A.</v>
      </c>
      <c r="D2120" s="144" t="str">
        <f>IF('[1]Hoja de pedidos'!$D2119&gt;0,'[1]Hoja de pedidos'!F2119,"")</f>
        <v>LAMINACIÓN  SIN IMPRESIÓN FLIPS 220 g</v>
      </c>
      <c r="E2120" s="144" t="str">
        <f>IF('[1]Hoja de pedidos'!$D2119&gt;0,'[1]Hoja de pedidos'!G2119,"")</f>
        <v>MCL</v>
      </c>
      <c r="F2120" s="144" t="str">
        <f>IF('[1]Hoja de pedidos'!$D2119&gt;0,'[1]Hoja de pedidos'!H2119,"")</f>
        <v>LAMINACION</v>
      </c>
    </row>
    <row r="2121" spans="1:6" x14ac:dyDescent="0.25">
      <c r="A2121" s="144" t="str">
        <f>IF('[1]Hoja de pedidos'!$D2120&gt;0,'[1]Hoja de pedidos'!C2120,"")</f>
        <v>32-006418</v>
      </c>
      <c r="B2121" s="144" t="str">
        <f>IF('[1]Hoja de pedidos'!$D2120&gt;0,'[1]Hoja de pedidos'!D2120,"")</f>
        <v>TXHCPC028A001</v>
      </c>
      <c r="C2121" s="144" t="str">
        <f>IF('[1]Hoja de pedidos'!$D2120&gt;0,'[1]Hoja de pedidos'!E2120,"")</f>
        <v>HELADOS CALI, C.A.</v>
      </c>
      <c r="D2121" s="144" t="str">
        <f>IF('[1]Hoja de pedidos'!$D2120&gt;0,'[1]Hoja de pedidos'!F2120,"")</f>
        <v>ENVOLTORIO IMPRESO HELADOS POLET CRUNCH 110 cc</v>
      </c>
      <c r="E2121" s="144" t="str">
        <f>IF('[1]Hoja de pedidos'!$D2120&gt;0,'[1]Hoja de pedidos'!G2120,"")</f>
        <v>CX</v>
      </c>
      <c r="F2121" s="144" t="str">
        <f>IF('[1]Hoja de pedidos'!$D2120&gt;0,'[1]Hoja de pedidos'!H2120,"")</f>
        <v>CORTE</v>
      </c>
    </row>
    <row r="2122" spans="1:6" x14ac:dyDescent="0.25">
      <c r="A2122" s="144" t="str">
        <f>IF('[1]Hoja de pedidos'!$D2121&gt;0,'[1]Hoja de pedidos'!C2121,"")</f>
        <v>01-3566</v>
      </c>
      <c r="B2122" s="144" t="str">
        <f>IF('[1]Hoja de pedidos'!$D2121&gt;0,'[1]Hoja de pedidos'!D2121,"")</f>
        <v>TMMLPN094A001</v>
      </c>
      <c r="C2122" s="144" t="str">
        <f>IF('[1]Hoja de pedidos'!$D2121&gt;0,'[1]Hoja de pedidos'!E2121,"")</f>
        <v>MONTALAR DE VENEZUELA, S.A.</v>
      </c>
      <c r="D2122" s="144" t="str">
        <f>IF('[1]Hoja de pedidos'!$D2121&gt;0,'[1]Hoja de pedidos'!F2121,"")</f>
        <v>LAMINACIÓN IMPRESA PAPELÓN NATURAL 500g</v>
      </c>
      <c r="E2122" s="144" t="str">
        <f>IF('[1]Hoja de pedidos'!$D2121&gt;0,'[1]Hoja de pedidos'!G2121,"")</f>
        <v>MCL</v>
      </c>
      <c r="F2122" s="144" t="str">
        <f>IF('[1]Hoja de pedidos'!$D2121&gt;0,'[1]Hoja de pedidos'!H2121,"")</f>
        <v>LAMINACION</v>
      </c>
    </row>
    <row r="2123" spans="1:6" x14ac:dyDescent="0.25">
      <c r="A2123" s="144" t="str">
        <f>IF('[1]Hoja de pedidos'!$D2122&gt;0,'[1]Hoja de pedidos'!C2122,"")</f>
        <v>32-006462</v>
      </c>
      <c r="B2123" s="144" t="str">
        <f>IF('[1]Hoja de pedidos'!$D2122&gt;0,'[1]Hoja de pedidos'!D2122,"")</f>
        <v>TMMCGP207A001</v>
      </c>
      <c r="C2123" s="144" t="str">
        <f>IF('[1]Hoja de pedidos'!$D2122&gt;0,'[1]Hoja de pedidos'!E2122,"")</f>
        <v>MONDELEZ VZ,C.A</v>
      </c>
      <c r="D2123" s="144" t="str">
        <f>IF('[1]Hoja de pedidos'!$D2122&gt;0,'[1]Hoja de pedidos'!F2122,"")</f>
        <v>LINNER MTP  IMPRESO GARANTIA DE PUREZA</v>
      </c>
      <c r="E2123" s="144" t="str">
        <f>IF('[1]Hoja de pedidos'!$D2122&gt;0,'[1]Hoja de pedidos'!G2122,"")</f>
        <v>MCL</v>
      </c>
      <c r="F2123" s="144" t="str">
        <f>IF('[1]Hoja de pedidos'!$D2122&gt;0,'[1]Hoja de pedidos'!H2122,"")</f>
        <v>LAMINACION</v>
      </c>
    </row>
    <row r="2124" spans="1:6" x14ac:dyDescent="0.25">
      <c r="A2124" s="144" t="str">
        <f>IF('[1]Hoja de pedidos'!$D2123&gt;0,'[1]Hoja de pedidos'!C2123,"")</f>
        <v>01-3579</v>
      </c>
      <c r="B2124" s="144" t="str">
        <f>IF('[1]Hoja de pedidos'!$D2123&gt;0,'[1]Hoja de pedidos'!D2123,"")</f>
        <v>TXPCEP023B001</v>
      </c>
      <c r="C2124" s="144" t="str">
        <f>IF('[1]Hoja de pedidos'!$D2123&gt;0,'[1]Hoja de pedidos'!E2123,"")</f>
        <v xml:space="preserve">PEPSI-COLA VENEZUELA, C.A. </v>
      </c>
      <c r="D2124" s="144" t="str">
        <f>IF('[1]Hoja de pedidos'!$D2123&gt;0,'[1]Hoja de pedidos'!F2123,"")</f>
        <v>ETIQUETA IMPRESA  PEPSI FREE 1 L</v>
      </c>
      <c r="E2124" s="144" t="str">
        <f>IF('[1]Hoja de pedidos'!$D2123&gt;0,'[1]Hoja de pedidos'!G2123,"")</f>
        <v>CX</v>
      </c>
      <c r="F2124" s="144" t="str">
        <f>IF('[1]Hoja de pedidos'!$D2123&gt;0,'[1]Hoja de pedidos'!H2123,"")</f>
        <v>CORTE</v>
      </c>
    </row>
    <row r="2125" spans="1:6" x14ac:dyDescent="0.25">
      <c r="A2125" s="144" t="str">
        <f>IF('[1]Hoja de pedidos'!$D2124&gt;0,'[1]Hoja de pedidos'!C2124,"")</f>
        <v>01-3580</v>
      </c>
      <c r="B2125" s="144" t="str">
        <f>IF('[1]Hoja de pedidos'!$D2124&gt;0,'[1]Hoja de pedidos'!D2124,"")</f>
        <v>TXPCSC023C001</v>
      </c>
      <c r="C2125" s="144" t="str">
        <f>IF('[1]Hoja de pedidos'!$D2124&gt;0,'[1]Hoja de pedidos'!E2124,"")</f>
        <v xml:space="preserve">PEPSI-COLA VENEZUELA, C.A. </v>
      </c>
      <c r="D2125" s="144" t="str">
        <f>IF('[1]Hoja de pedidos'!$D2124&gt;0,'[1]Hoja de pedidos'!F2124,"")</f>
        <v>ETIQUETA IMPRESA SEVEN UP CERO 1,5L</v>
      </c>
      <c r="E2125" s="144" t="str">
        <f>IF('[1]Hoja de pedidos'!$D2124&gt;0,'[1]Hoja de pedidos'!G2124,"")</f>
        <v>CX</v>
      </c>
      <c r="F2125" s="144" t="str">
        <f>IF('[1]Hoja de pedidos'!$D2124&gt;0,'[1]Hoja de pedidos'!H2124,"")</f>
        <v>CORTE</v>
      </c>
    </row>
    <row r="2126" spans="1:6" x14ac:dyDescent="0.25">
      <c r="A2126" s="144" t="str">
        <f>IF('[1]Hoja de pedidos'!$D2125&gt;0,'[1]Hoja de pedidos'!C2125,"")</f>
        <v>01-3578</v>
      </c>
      <c r="B2126" s="144" t="str">
        <f>IF('[1]Hoja de pedidos'!$D2125&gt;0,'[1]Hoja de pedidos'!D2125,"")</f>
        <v>TXPCPF023B001</v>
      </c>
      <c r="C2126" s="144" t="str">
        <f>IF('[1]Hoja de pedidos'!$D2125&gt;0,'[1]Hoja de pedidos'!E2125,"")</f>
        <v xml:space="preserve">PEPSI-COLA VENEZUELA, C.A. </v>
      </c>
      <c r="D2126" s="144" t="str">
        <f>IF('[1]Hoja de pedidos'!$D2125&gt;0,'[1]Hoja de pedidos'!F2125,"")</f>
        <v>ETIQUETA IMPRESA PEPSI  FREE 1,5 L</v>
      </c>
      <c r="E2126" s="144" t="str">
        <f>IF('[1]Hoja de pedidos'!$D2125&gt;0,'[1]Hoja de pedidos'!G2125,"")</f>
        <v>CX</v>
      </c>
      <c r="F2126" s="144" t="str">
        <f>IF('[1]Hoja de pedidos'!$D2125&gt;0,'[1]Hoja de pedidos'!H2125,"")</f>
        <v>CORTE</v>
      </c>
    </row>
    <row r="2127" spans="1:6" x14ac:dyDescent="0.25">
      <c r="A2127" s="144" t="str">
        <f>IF('[1]Hoja de pedidos'!$D2126&gt;0,'[1]Hoja de pedidos'!C2126,"")</f>
        <v>01-3581</v>
      </c>
      <c r="B2127" s="144" t="str">
        <f>IF('[1]Hoja de pedidos'!$D2126&gt;0,'[1]Hoja de pedidos'!D2126,"")</f>
        <v>TXPCSC023C001</v>
      </c>
      <c r="C2127" s="144" t="str">
        <f>IF('[1]Hoja de pedidos'!$D2126&gt;0,'[1]Hoja de pedidos'!E2126,"")</f>
        <v xml:space="preserve">PEPSI-COLA VENEZUELA, C.A. </v>
      </c>
      <c r="D2127" s="144" t="str">
        <f>IF('[1]Hoja de pedidos'!$D2126&gt;0,'[1]Hoja de pedidos'!F2126,"")</f>
        <v>ETIQUETA IMPRESA SEVEN UP CERO 1,5L</v>
      </c>
      <c r="E2127" s="144" t="str">
        <f>IF('[1]Hoja de pedidos'!$D2126&gt;0,'[1]Hoja de pedidos'!G2126,"")</f>
        <v>CX</v>
      </c>
      <c r="F2127" s="144" t="str">
        <f>IF('[1]Hoja de pedidos'!$D2126&gt;0,'[1]Hoja de pedidos'!H2126,"")</f>
        <v>CORTE</v>
      </c>
    </row>
    <row r="2128" spans="1:6" x14ac:dyDescent="0.25">
      <c r="A2128" s="144" t="str">
        <f>IF('[1]Hoja de pedidos'!$D2127&gt;0,'[1]Hoja de pedidos'!C2127,"")</f>
        <v>01-3585</v>
      </c>
      <c r="B2128" s="144" t="str">
        <f>IF('[1]Hoja de pedidos'!$D2127&gt;0,'[1]Hoja de pedidos'!D2127,"")</f>
        <v>TMAYGP207A003</v>
      </c>
      <c r="C2128" s="144" t="str">
        <f>IF('[1]Hoja de pedidos'!$D2127&gt;0,'[1]Hoja de pedidos'!E2127,"")</f>
        <v>ANAYANSI,C.A.</v>
      </c>
      <c r="D2128" s="144" t="str">
        <f>IF('[1]Hoja de pedidos'!$D2127&gt;0,'[1]Hoja de pedidos'!F2127,"")</f>
        <v>LINER TERMOSELLABLE MTP  IMPRESO GARANTIA DE PUREZA</v>
      </c>
      <c r="E2128" s="144" t="str">
        <f>IF('[1]Hoja de pedidos'!$D2127&gt;0,'[1]Hoja de pedidos'!G2127,"")</f>
        <v>MCL</v>
      </c>
      <c r="F2128" s="144" t="str">
        <f>IF('[1]Hoja de pedidos'!$D2127&gt;0,'[1]Hoja de pedidos'!H2127,"")</f>
        <v>LAMINACION</v>
      </c>
    </row>
    <row r="2129" spans="1:6" x14ac:dyDescent="0.25">
      <c r="A2129" s="144" t="str">
        <f>IF('[1]Hoja de pedidos'!$D2128&gt;0,'[1]Hoja de pedidos'!C2128,"")</f>
        <v>01-3584</v>
      </c>
      <c r="B2129" s="144" t="str">
        <f>IF('[1]Hoja de pedidos'!$D2128&gt;0,'[1]Hoja de pedidos'!D2128,"")</f>
        <v>TMAYGP207A001</v>
      </c>
      <c r="C2129" s="144" t="str">
        <f>IF('[1]Hoja de pedidos'!$D2128&gt;0,'[1]Hoja de pedidos'!E2128,"")</f>
        <v>ANAYANSI,C.A.</v>
      </c>
      <c r="D2129" s="144" t="str">
        <f>IF('[1]Hoja de pedidos'!$D2128&gt;0,'[1]Hoja de pedidos'!F2128,"")</f>
        <v>LINER MTP IMPRESO GARANTIA DE PUREZA</v>
      </c>
      <c r="E2129" s="144" t="str">
        <f>IF('[1]Hoja de pedidos'!$D2128&gt;0,'[1]Hoja de pedidos'!G2128,"")</f>
        <v>MCL</v>
      </c>
      <c r="F2129" s="144" t="str">
        <f>IF('[1]Hoja de pedidos'!$D2128&gt;0,'[1]Hoja de pedidos'!H2128,"")</f>
        <v>LAMINACION</v>
      </c>
    </row>
    <row r="2130" spans="1:6" x14ac:dyDescent="0.25">
      <c r="A2130" s="144" t="str">
        <f>IF('[1]Hoja de pedidos'!$D2129&gt;0,'[1]Hoja de pedidos'!C2129,"")</f>
        <v>01-3586</v>
      </c>
      <c r="B2130" s="144" t="str">
        <f>IF('[1]Hoja de pedidos'!$D2129&gt;0,'[1]Hoja de pedidos'!D2129,"")</f>
        <v>TMAYGP207A004</v>
      </c>
      <c r="C2130" s="144" t="str">
        <f>IF('[1]Hoja de pedidos'!$D2129&gt;0,'[1]Hoja de pedidos'!E2129,"")</f>
        <v>ANAYANSI,C.A.</v>
      </c>
      <c r="D2130" s="144" t="str">
        <f>IF('[1]Hoja de pedidos'!$D2129&gt;0,'[1]Hoja de pedidos'!F2129,"")</f>
        <v>LINER MTP IMPRESO GARANTIA DE PUREZA</v>
      </c>
      <c r="E2130" s="144" t="str">
        <f>IF('[1]Hoja de pedidos'!$D2129&gt;0,'[1]Hoja de pedidos'!G2129,"")</f>
        <v>MCL</v>
      </c>
      <c r="F2130" s="144" t="str">
        <f>IF('[1]Hoja de pedidos'!$D2129&gt;0,'[1]Hoja de pedidos'!H2129,"")</f>
        <v>CORTE</v>
      </c>
    </row>
    <row r="2131" spans="1:6" x14ac:dyDescent="0.25">
      <c r="A2131" s="144" t="str">
        <f>IF('[1]Hoja de pedidos'!$D2130&gt;0,'[1]Hoja de pedidos'!C2130,"")</f>
        <v>01-3589</v>
      </c>
      <c r="B2131" s="144" t="str">
        <f>IF('[1]Hoja de pedidos'!$D2130&gt;0,'[1]Hoja de pedidos'!D2130,"")</f>
        <v>TMCLPD073A001</v>
      </c>
      <c r="C2131" s="144" t="str">
        <f>IF('[1]Hoja de pedidos'!$D2130&gt;0,'[1]Hoja de pedidos'!E2130,"")</f>
        <v>CELOVEN, C.A.</v>
      </c>
      <c r="D2131" s="144" t="str">
        <f>IF('[1]Hoja de pedidos'!$D2130&gt;0,'[1]Hoja de pedidos'!F2130,"")</f>
        <v>POLYPOUCH SILICONADO DECOCEL 73 g</v>
      </c>
      <c r="E2131" s="144" t="str">
        <f>IF('[1]Hoja de pedidos'!$D2130&gt;0,'[1]Hoja de pedidos'!G2130,"")</f>
        <v>MCL</v>
      </c>
      <c r="F2131" s="144" t="str">
        <f>IF('[1]Hoja de pedidos'!$D2130&gt;0,'[1]Hoja de pedidos'!H2130,"")</f>
        <v>LAMINACION</v>
      </c>
    </row>
    <row r="2132" spans="1:6" x14ac:dyDescent="0.25">
      <c r="A2132" s="144" t="str">
        <f>IF('[1]Hoja de pedidos'!$D2131&gt;0,'[1]Hoja de pedidos'!C2131,"")</f>
        <v>01-3583</v>
      </c>
      <c r="B2132" s="144" t="str">
        <f>IF('[1]Hoja de pedidos'!$D2131&gt;0,'[1]Hoja de pedidos'!D2131,"")</f>
        <v>TMMLPL083A001</v>
      </c>
      <c r="C2132" s="144" t="str">
        <f>IF('[1]Hoja de pedidos'!$D2131&gt;0,'[1]Hoja de pedidos'!E2131,"")</f>
        <v>MONTALAR DE VENEZUELA, S.A.</v>
      </c>
      <c r="D2132" s="144" t="str">
        <f>IF('[1]Hoja de pedidos'!$D2131&gt;0,'[1]Hoja de pedidos'!F2131,"")</f>
        <v>LAMINACION IMPRESA PAPELON LIMON 500g</v>
      </c>
      <c r="E2132" s="144" t="str">
        <f>IF('[1]Hoja de pedidos'!$D2131&gt;0,'[1]Hoja de pedidos'!G2131,"")</f>
        <v>MCL</v>
      </c>
      <c r="F2132" s="144" t="str">
        <f>IF('[1]Hoja de pedidos'!$D2131&gt;0,'[1]Hoja de pedidos'!H2131,"")</f>
        <v>LAMINACION</v>
      </c>
    </row>
    <row r="2133" spans="1:6" x14ac:dyDescent="0.25">
      <c r="A2133" s="144" t="str">
        <f>IF('[1]Hoja de pedidos'!$D2132&gt;0,'[1]Hoja de pedidos'!C2132,"")</f>
        <v>01-3567</v>
      </c>
      <c r="B2133" s="144" t="str">
        <f>IF('[1]Hoja de pedidos'!$D2132&gt;0,'[1]Hoja de pedidos'!D2132,"")</f>
        <v>TMMLPL094A001</v>
      </c>
      <c r="C2133" s="144" t="str">
        <f>IF('[1]Hoja de pedidos'!$D2132&gt;0,'[1]Hoja de pedidos'!E2132,"")</f>
        <v>MONTALAR DE VENEZUELA, S.A.</v>
      </c>
      <c r="D2133" s="144" t="str">
        <f>IF('[1]Hoja de pedidos'!$D2132&gt;0,'[1]Hoja de pedidos'!F2132,"")</f>
        <v>LAMINACION IMPRESA PAPELON LIMON 500g</v>
      </c>
      <c r="E2133" s="144" t="str">
        <f>IF('[1]Hoja de pedidos'!$D2132&gt;0,'[1]Hoja de pedidos'!G2132,"")</f>
        <v>MCL</v>
      </c>
      <c r="F2133" s="144" t="str">
        <f>IF('[1]Hoja de pedidos'!$D2132&gt;0,'[1]Hoja de pedidos'!H2132,"")</f>
        <v>LAMINACION</v>
      </c>
    </row>
    <row r="2134" spans="1:6" x14ac:dyDescent="0.25">
      <c r="A2134" s="144" t="str">
        <f>IF('[1]Hoja de pedidos'!$D2133&gt;0,'[1]Hoja de pedidos'!C2133,"")</f>
        <v>01-3514</v>
      </c>
      <c r="B2134" s="144" t="str">
        <f>IF('[1]Hoja de pedidos'!$D2133&gt;0,'[1]Hoja de pedidos'!D2133,"")</f>
        <v>TMAPPT112A001</v>
      </c>
      <c r="C2134" s="144" t="str">
        <f>IF('[1]Hoja de pedidos'!$D2133&gt;0,'[1]Hoja de pedidos'!E2133,"")</f>
        <v/>
      </c>
      <c r="D2134" s="144" t="str">
        <f>IF('[1]Hoja de pedidos'!$D2133&gt;0,'[1]Hoja de pedidos'!F2133,"")</f>
        <v>ETIQUETA IMPRESA PUDIN TODDY 125g</v>
      </c>
      <c r="E2134" s="144" t="str">
        <f>IF('[1]Hoja de pedidos'!$D2133&gt;0,'[1]Hoja de pedidos'!G2133,"")</f>
        <v>MCL</v>
      </c>
      <c r="F2134" s="144" t="str">
        <f>IF('[1]Hoja de pedidos'!$D2133&gt;0,'[1]Hoja de pedidos'!H2133,"")</f>
        <v>LAMINACION</v>
      </c>
    </row>
    <row r="2135" spans="1:6" x14ac:dyDescent="0.25">
      <c r="A2135" s="144" t="str">
        <f>IF('[1]Hoja de pedidos'!$D2134&gt;0,'[1]Hoja de pedidos'!C2134,"")</f>
        <v>01-3515</v>
      </c>
      <c r="B2135" s="144" t="str">
        <f>IF('[1]Hoja de pedidos'!$D2134&gt;0,'[1]Hoja de pedidos'!D2134,"")</f>
        <v>TMAPPT107A001</v>
      </c>
      <c r="C2135" s="144" t="str">
        <f>IF('[1]Hoja de pedidos'!$D2134&gt;0,'[1]Hoja de pedidos'!E2134,"")</f>
        <v>ALIMENTOS POLAR COMERCIAL, C.A.</v>
      </c>
      <c r="D2135" s="144" t="str">
        <f>IF('[1]Hoja de pedidos'!$D2134&gt;0,'[1]Hoja de pedidos'!F2134,"")</f>
        <v>ETIQUETA IMPRESA PUDIN TODDY 125g</v>
      </c>
      <c r="E2135" s="144" t="str">
        <f>IF('[1]Hoja de pedidos'!$D2134&gt;0,'[1]Hoja de pedidos'!G2134,"")</f>
        <v>MCL</v>
      </c>
      <c r="F2135" s="144" t="str">
        <f>IF('[1]Hoja de pedidos'!$D2134&gt;0,'[1]Hoja de pedidos'!H2134,"")</f>
        <v>LAMINACION</v>
      </c>
    </row>
    <row r="2136" spans="1:6" x14ac:dyDescent="0.25">
      <c r="A2136" s="144" t="str">
        <f>IF('[1]Hoja de pedidos'!$D2135&gt;0,'[1]Hoja de pedidos'!C2135,"")</f>
        <v>21-0354</v>
      </c>
      <c r="B2136" s="144" t="str">
        <f>IF('[1]Hoja de pedidos'!$D2135&gt;0,'[1]Hoja de pedidos'!D2135,"")</f>
        <v>TXNVCF096A001</v>
      </c>
      <c r="C2136" s="144" t="str">
        <f>IF('[1]Hoja de pedidos'!$D2135&gt;0,'[1]Hoja de pedidos'!E2135,"")</f>
        <v>NESTLE VENEZUELA, S.A.</v>
      </c>
      <c r="D2136" s="144" t="str">
        <f>IF('[1]Hoja de pedidos'!$D2135&gt;0,'[1]Hoja de pedidos'!F2135,"")</f>
        <v xml:space="preserve">LAMINACION IMPRESA LA CAMPESINA FORTIFICADA 800g </v>
      </c>
      <c r="E2136" s="144" t="str">
        <f>IF('[1]Hoja de pedidos'!$D2135&gt;0,'[1]Hoja de pedidos'!G2135,"")</f>
        <v>CX</v>
      </c>
      <c r="F2136" s="144" t="str">
        <f>IF('[1]Hoja de pedidos'!$D2135&gt;0,'[1]Hoja de pedidos'!H2135,"")</f>
        <v>LAMINACION</v>
      </c>
    </row>
    <row r="2137" spans="1:6" x14ac:dyDescent="0.25">
      <c r="A2137" s="144" t="str">
        <f>IF('[1]Hoja de pedidos'!$D2136&gt;0,'[1]Hoja de pedidos'!C2136,"")</f>
        <v>01-3593</v>
      </c>
      <c r="B2137" s="144" t="str">
        <f>IF('[1]Hoja de pedidos'!$D2136&gt;0,'[1]Hoja de pedidos'!D2136,"")</f>
        <v>TXPAPS031A002</v>
      </c>
      <c r="C2137" s="144" t="str">
        <f>IF('[1]Hoja de pedidos'!$D2136&gt;0,'[1]Hoja de pedidos'!E2136,"")</f>
        <v>PEPSICO ALIMENTOS, S.C.A.</v>
      </c>
      <c r="D2137" s="144" t="str">
        <f>IF('[1]Hoja de pedidos'!$D2136&gt;0,'[1]Hoja de pedidos'!F2136,"")</f>
        <v>LAMINACIÓN IMPRESA PEPITO ORIGINAL (SIN VITAMINA) 25g</v>
      </c>
      <c r="E2137" s="144" t="str">
        <f>IF('[1]Hoja de pedidos'!$D2136&gt;0,'[1]Hoja de pedidos'!G2136,"")</f>
        <v>CX</v>
      </c>
      <c r="F2137" s="144" t="str">
        <f>IF('[1]Hoja de pedidos'!$D2136&gt;0,'[1]Hoja de pedidos'!H2136,"")</f>
        <v>LAMINACION</v>
      </c>
    </row>
    <row r="2138" spans="1:6" x14ac:dyDescent="0.25">
      <c r="A2138" s="144" t="str">
        <f>IF('[1]Hoja de pedidos'!$D2137&gt;0,'[1]Hoja de pedidos'!C2137,"")</f>
        <v>21-0371</v>
      </c>
      <c r="B2138" s="144" t="str">
        <f>IF('[1]Hoja de pedidos'!$D2137&gt;0,'[1]Hoja de pedidos'!D2137,"")</f>
        <v>TMPNKK097A001</v>
      </c>
      <c r="C2138" s="144" t="str">
        <f>IF('[1]Hoja de pedidos'!$D2137&gt;0,'[1]Hoja de pedidos'!E2137,"")</f>
        <v>PROCESADORA NATURALYST, S.A.</v>
      </c>
      <c r="D2138" s="144" t="str">
        <f>IF('[1]Hoja de pedidos'!$D2137&gt;0,'[1]Hoja de pedidos'!F2137,"")</f>
        <v>LAMINACION IMPRESA KETCHUP KIERO 10g</v>
      </c>
      <c r="E2138" s="144" t="str">
        <f>IF('[1]Hoja de pedidos'!$D2137&gt;0,'[1]Hoja de pedidos'!G2137,"")</f>
        <v>MCL</v>
      </c>
      <c r="F2138" s="144" t="str">
        <f>IF('[1]Hoja de pedidos'!$D2137&gt;0,'[1]Hoja de pedidos'!H2137,"")</f>
        <v>LAMINACION</v>
      </c>
    </row>
    <row r="2139" spans="1:6" x14ac:dyDescent="0.25">
      <c r="A2139" s="144" t="str">
        <f>IF('[1]Hoja de pedidos'!$D2138&gt;0,'[1]Hoja de pedidos'!C2138,"")</f>
        <v>01-3590</v>
      </c>
      <c r="B2139" s="144" t="str">
        <f>IF('[1]Hoja de pedidos'!$D2138&gt;0,'[1]Hoja de pedidos'!D2138,"")</f>
        <v>TXPANP040A001</v>
      </c>
      <c r="C2139" s="144" t="str">
        <f>IF('[1]Hoja de pedidos'!$D2138&gt;0,'[1]Hoja de pedidos'!E2138,"")</f>
        <v>PEPSICO ALIMENTOS, S.C.A.</v>
      </c>
      <c r="D2139" s="144" t="str">
        <f>IF('[1]Hoja de pedidos'!$D2138&gt;0,'[1]Hoja de pedidos'!F2138,"")</f>
        <v>LAMINACION IMPRESA NATUCHIPS PLATANITOS 80g</v>
      </c>
      <c r="E2139" s="144" t="str">
        <f>IF('[1]Hoja de pedidos'!$D2138&gt;0,'[1]Hoja de pedidos'!G2138,"")</f>
        <v>CX</v>
      </c>
      <c r="F2139" s="144" t="str">
        <f>IF('[1]Hoja de pedidos'!$D2138&gt;0,'[1]Hoja de pedidos'!H2138,"")</f>
        <v>LAMINACION</v>
      </c>
    </row>
    <row r="2140" spans="1:6" x14ac:dyDescent="0.25">
      <c r="A2140" s="144" t="str">
        <f>IF('[1]Hoja de pedidos'!$D2139&gt;0,'[1]Hoja de pedidos'!C2139,"")</f>
        <v>01-3592</v>
      </c>
      <c r="B2140" s="144" t="str">
        <f>IF('[1]Hoja de pedidos'!$D2139&gt;0,'[1]Hoja de pedidos'!D2139,"")</f>
        <v>TXPATR040A003</v>
      </c>
      <c r="C2140" s="144" t="str">
        <f>IF('[1]Hoja de pedidos'!$D2139&gt;0,'[1]Hoja de pedidos'!E2139,"")</f>
        <v>PEPSICO ALIMENTOS, S.C.A.</v>
      </c>
      <c r="D2140" s="144" t="str">
        <f>IF('[1]Hoja de pedidos'!$D2139&gt;0,'[1]Hoja de pedidos'!F2139,"")</f>
        <v>LAMINACION IMPRESA DE TODITO RESUELTO 130g</v>
      </c>
      <c r="E2140" s="144" t="str">
        <f>IF('[1]Hoja de pedidos'!$D2139&gt;0,'[1]Hoja de pedidos'!G2139,"")</f>
        <v>CX</v>
      </c>
      <c r="F2140" s="144" t="str">
        <f>IF('[1]Hoja de pedidos'!$D2139&gt;0,'[1]Hoja de pedidos'!H2139,"")</f>
        <v>LAMINACION</v>
      </c>
    </row>
    <row r="2141" spans="1:6" x14ac:dyDescent="0.25">
      <c r="A2141" s="144" t="str">
        <f>IF('[1]Hoja de pedidos'!$D2140&gt;0,'[1]Hoja de pedidos'!C2140,"")</f>
        <v>01-3604</v>
      </c>
      <c r="B2141" s="144" t="str">
        <f>IF('[1]Hoja de pedidos'!$D2140&gt;0,'[1]Hoja de pedidos'!D2140,"")</f>
        <v>TMMCAE060A010</v>
      </c>
      <c r="C2141" s="144" t="str">
        <f>IF('[1]Hoja de pedidos'!$D2140&gt;0,'[1]Hoja de pedidos'!E2140,"")</f>
        <v>DISTRIBUIDORA SAN VICENTE, C.A</v>
      </c>
      <c r="D2141" s="144" t="str">
        <f>IF('[1]Hoja de pedidos'!$D2140&gt;0,'[1]Hoja de pedidos'!F2140,"")</f>
        <v>POLYPOUCH  IMPRESO ANTIGRASO ESTÁNDAR</v>
      </c>
      <c r="E2141" s="144" t="str">
        <f>IF('[1]Hoja de pedidos'!$D2140&gt;0,'[1]Hoja de pedidos'!G2140,"")</f>
        <v>MCL</v>
      </c>
      <c r="F2141" s="144" t="str">
        <f>IF('[1]Hoja de pedidos'!$D2140&gt;0,'[1]Hoja de pedidos'!H2140,"")</f>
        <v>LAMINACION</v>
      </c>
    </row>
    <row r="2142" spans="1:6" x14ac:dyDescent="0.25">
      <c r="A2142" s="144" t="str">
        <f>IF('[1]Hoja de pedidos'!$D2141&gt;0,'[1]Hoja de pedidos'!C2141,"")</f>
        <v>21-0352</v>
      </c>
      <c r="B2142" s="144" t="str">
        <f>IF('[1]Hoja de pedidos'!$D2141&gt;0,'[1]Hoja de pedidos'!D2141,"")</f>
        <v>TXNVSV096A001</v>
      </c>
      <c r="C2142" s="144" t="str">
        <f>IF('[1]Hoja de pedidos'!$D2141&gt;0,'[1]Hoja de pedidos'!E2141,"")</f>
        <v>NESTLE VENEZUELA, S.A.</v>
      </c>
      <c r="D2142" s="144" t="str">
        <f>IF('[1]Hoja de pedidos'!$D2141&gt;0,'[1]Hoja de pedidos'!F2141,"")</f>
        <v>LAMINACION IMPRESA SVELTY 400g</v>
      </c>
      <c r="E2142" s="144" t="str">
        <f>IF('[1]Hoja de pedidos'!$D2141&gt;0,'[1]Hoja de pedidos'!G2141,"")</f>
        <v>CX</v>
      </c>
      <c r="F2142" s="144" t="str">
        <f>IF('[1]Hoja de pedidos'!$D2141&gt;0,'[1]Hoja de pedidos'!H2141,"")</f>
        <v>LAMINACION</v>
      </c>
    </row>
    <row r="2143" spans="1:6" x14ac:dyDescent="0.25">
      <c r="A2143" s="144" t="str">
        <f>IF('[1]Hoja de pedidos'!$D2142&gt;0,'[1]Hoja de pedidos'!C2142,"")</f>
        <v>01-3591</v>
      </c>
      <c r="B2143" s="144" t="str">
        <f>IF('[1]Hoja de pedidos'!$D2142&gt;0,'[1]Hoja de pedidos'!D2142,"")</f>
        <v>TXPADQ045B002</v>
      </c>
      <c r="C2143" s="144" t="str">
        <f>IF('[1]Hoja de pedidos'!$D2142&gt;0,'[1]Hoja de pedidos'!E2142,"")</f>
        <v>PEPSICO ALIMENTOS, S.C.A.</v>
      </c>
      <c r="D2143" s="144" t="str">
        <f>IF('[1]Hoja de pedidos'!$D2142&gt;0,'[1]Hoja de pedidos'!F2142,"")</f>
        <v xml:space="preserve">LAMINACIÓN IMPRESA DORITOS MEGA QUESO XXL 420 g  </v>
      </c>
      <c r="E2143" s="144" t="str">
        <f>IF('[1]Hoja de pedidos'!$D2142&gt;0,'[1]Hoja de pedidos'!G2142,"")</f>
        <v>CX</v>
      </c>
      <c r="F2143" s="144" t="str">
        <f>IF('[1]Hoja de pedidos'!$D2142&gt;0,'[1]Hoja de pedidos'!H2142,"")</f>
        <v>LAMINACION</v>
      </c>
    </row>
    <row r="2144" spans="1:6" x14ac:dyDescent="0.25">
      <c r="A2144" s="144" t="str">
        <f>IF('[1]Hoja de pedidos'!$D2143&gt;0,'[1]Hoja de pedidos'!C2143,"")</f>
        <v>01-3594</v>
      </c>
      <c r="B2144" s="144" t="str">
        <f>IF('[1]Hoja de pedidos'!$D2143&gt;0,'[1]Hoja de pedidos'!D2143,"")</f>
        <v>TXPARO040B001</v>
      </c>
      <c r="C2144" s="144" t="str">
        <f>IF('[1]Hoja de pedidos'!$D2143&gt;0,'[1]Hoja de pedidos'!E2143,"")</f>
        <v>PEPSICO ALIMENTOS, S.C.A.</v>
      </c>
      <c r="D2144" s="144" t="str">
        <f>IF('[1]Hoja de pedidos'!$D2143&gt;0,'[1]Hoja de pedidos'!F2143,"")</f>
        <v>LAMINACIÓN IMPRESA RUFFLES ORIGINAL 36g</v>
      </c>
      <c r="E2144" s="144" t="str">
        <f>IF('[1]Hoja de pedidos'!$D2143&gt;0,'[1]Hoja de pedidos'!G2143,"")</f>
        <v>CX</v>
      </c>
      <c r="F2144" s="144" t="str">
        <f>IF('[1]Hoja de pedidos'!$D2143&gt;0,'[1]Hoja de pedidos'!H2143,"")</f>
        <v>LAMINACION</v>
      </c>
    </row>
    <row r="2145" spans="1:6" x14ac:dyDescent="0.25">
      <c r="A2145" s="144" t="str">
        <f>IF('[1]Hoja de pedidos'!$D2144&gt;0,'[1]Hoja de pedidos'!C2144,"")</f>
        <v>01-3596</v>
      </c>
      <c r="B2145" s="144" t="str">
        <f>IF('[1]Hoja de pedidos'!$D2144&gt;0,'[1]Hoja de pedidos'!D2144,"")</f>
        <v>TXPARF040B002</v>
      </c>
      <c r="C2145" s="144" t="str">
        <f>IF('[1]Hoja de pedidos'!$D2144&gt;0,'[1]Hoja de pedidos'!E2144,"")</f>
        <v>PEPSICO ALIMENTOS, S.C.A.</v>
      </c>
      <c r="D2145" s="144" t="str">
        <f>IF('[1]Hoja de pedidos'!$D2144&gt;0,'[1]Hoja de pedidos'!F2144,"")</f>
        <v>LAMINACION IMPRESA RUFFLES QUESO 125g</v>
      </c>
      <c r="E2145" s="144" t="str">
        <f>IF('[1]Hoja de pedidos'!$D2144&gt;0,'[1]Hoja de pedidos'!G2144,"")</f>
        <v>CX</v>
      </c>
      <c r="F2145" s="144" t="str">
        <f>IF('[1]Hoja de pedidos'!$D2144&gt;0,'[1]Hoja de pedidos'!H2144,"")</f>
        <v>LAMINACION</v>
      </c>
    </row>
    <row r="2146" spans="1:6" x14ac:dyDescent="0.25">
      <c r="A2146" s="144" t="str">
        <f>IF('[1]Hoja de pedidos'!$D2145&gt;0,'[1]Hoja de pedidos'!C2145,"")</f>
        <v>01-3611</v>
      </c>
      <c r="B2146" s="144" t="str">
        <f>IF('[1]Hoja de pedidos'!$D2145&gt;0,'[1]Hoja de pedidos'!D2145,"")</f>
        <v>TXAVEM028A001</v>
      </c>
      <c r="C2146" s="144" t="str">
        <f>IF('[1]Hoja de pedidos'!$D2145&gt;0,'[1]Hoja de pedidos'!E2145,"")</f>
        <v>AMCOR RIGID PACKAGING DE VENEZUELA, S.A.</v>
      </c>
      <c r="D2146" s="144" t="str">
        <f>IF('[1]Hoja de pedidos'!$D2145&gt;0,'[1]Hoja de pedidos'!F2145,"")</f>
        <v>ETIQUETA IMPRESA MINALBA 1,5 L</v>
      </c>
      <c r="E2146" s="144" t="str">
        <f>IF('[1]Hoja de pedidos'!$D2145&gt;0,'[1]Hoja de pedidos'!G2145,"")</f>
        <v>CX</v>
      </c>
      <c r="F2146" s="144" t="str">
        <f>IF('[1]Hoja de pedidos'!$D2145&gt;0,'[1]Hoja de pedidos'!H2145,"")</f>
        <v>CORTE</v>
      </c>
    </row>
    <row r="2147" spans="1:6" x14ac:dyDescent="0.25">
      <c r="A2147" s="144" t="str">
        <f>IF('[1]Hoja de pedidos'!$D2146&gt;0,'[1]Hoja de pedidos'!C2146,"")</f>
        <v>01-3612</v>
      </c>
      <c r="B2147" s="144" t="str">
        <f>IF('[1]Hoja de pedidos'!$D2146&gt;0,'[1]Hoja de pedidos'!D2146,"")</f>
        <v>TXAVEM028C001</v>
      </c>
      <c r="C2147" s="144" t="str">
        <f>IF('[1]Hoja de pedidos'!$D2146&gt;0,'[1]Hoja de pedidos'!E2146,"")</f>
        <v>AMCOR RIGID PACKAGING DE VENEZUELA, S.A.</v>
      </c>
      <c r="D2147" s="144" t="str">
        <f>IF('[1]Hoja de pedidos'!$D2146&gt;0,'[1]Hoja de pedidos'!F2146,"")</f>
        <v>ETIQUETA IMPRESA MINALBA 600 cc</v>
      </c>
      <c r="E2147" s="144" t="str">
        <f>IF('[1]Hoja de pedidos'!$D2146&gt;0,'[1]Hoja de pedidos'!G2146,"")</f>
        <v>CX</v>
      </c>
      <c r="F2147" s="144" t="str">
        <f>IF('[1]Hoja de pedidos'!$D2146&gt;0,'[1]Hoja de pedidos'!H2146,"")</f>
        <v>CORTE</v>
      </c>
    </row>
    <row r="2148" spans="1:6" x14ac:dyDescent="0.25">
      <c r="A2148" s="144" t="str">
        <f>IF('[1]Hoja de pedidos'!$D2147&gt;0,'[1]Hoja de pedidos'!C2147,"")</f>
        <v>01-3613</v>
      </c>
      <c r="B2148" s="144" t="str">
        <f>IF('[1]Hoja de pedidos'!$D2147&gt;0,'[1]Hoja de pedidos'!D2147,"")</f>
        <v>TXAVEM028B001</v>
      </c>
      <c r="C2148" s="144" t="str">
        <f>IF('[1]Hoja de pedidos'!$D2147&gt;0,'[1]Hoja de pedidos'!E2147,"")</f>
        <v>AMCOR RIGID PACKAGING DE VENEZUELA, S.A.</v>
      </c>
      <c r="D2148" s="144" t="str">
        <f>IF('[1]Hoja de pedidos'!$D2147&gt;0,'[1]Hoja de pedidos'!F2147,"")</f>
        <v>ETIQUETA  IMPRESA MINALBA 5 L</v>
      </c>
      <c r="E2148" s="144" t="str">
        <f>IF('[1]Hoja de pedidos'!$D2147&gt;0,'[1]Hoja de pedidos'!G2147,"")</f>
        <v>CX</v>
      </c>
      <c r="F2148" s="144" t="str">
        <f>IF('[1]Hoja de pedidos'!$D2147&gt;0,'[1]Hoja de pedidos'!H2147,"")</f>
        <v>CORTE</v>
      </c>
    </row>
    <row r="2149" spans="1:6" x14ac:dyDescent="0.25">
      <c r="A2149" s="144" t="str">
        <f>IF('[1]Hoja de pedidos'!$D2148&gt;0,'[1]Hoja de pedidos'!C2148,"")</f>
        <v>01-3610</v>
      </c>
      <c r="B2149" s="144" t="str">
        <f>IF('[1]Hoja de pedidos'!$D2148&gt;0,'[1]Hoja de pedidos'!D2148,"")</f>
        <v>TXAVEM028D001</v>
      </c>
      <c r="C2149" s="144" t="str">
        <f>IF('[1]Hoja de pedidos'!$D2148&gt;0,'[1]Hoja de pedidos'!E2148,"")</f>
        <v>AMCOR RIGID PACKAGING DE VENEZUELA, S.A.</v>
      </c>
      <c r="D2149" s="144" t="str">
        <f>IF('[1]Hoja de pedidos'!$D2148&gt;0,'[1]Hoja de pedidos'!F2148,"")</f>
        <v>ETIQUETA IMPRESA MINALBA 355cc</v>
      </c>
      <c r="E2149" s="144" t="str">
        <f>IF('[1]Hoja de pedidos'!$D2148&gt;0,'[1]Hoja de pedidos'!G2148,"")</f>
        <v>CX</v>
      </c>
      <c r="F2149" s="144" t="str">
        <f>IF('[1]Hoja de pedidos'!$D2148&gt;0,'[1]Hoja de pedidos'!H2148,"")</f>
        <v>CORTE</v>
      </c>
    </row>
    <row r="2150" spans="1:6" x14ac:dyDescent="0.25">
      <c r="A2150" s="144" t="str">
        <f>IF('[1]Hoja de pedidos'!$D2149&gt;0,'[1]Hoja de pedidos'!C2149,"")</f>
        <v>01-3575</v>
      </c>
      <c r="B2150" s="144" t="str">
        <f>IF('[1]Hoja de pedidos'!$D2149&gt;0,'[1]Hoja de pedidos'!D2149,"")</f>
        <v>TMGCOY029A001</v>
      </c>
      <c r="C2150" s="144" t="str">
        <f>IF('[1]Hoja de pedidos'!$D2149&gt;0,'[1]Hoja de pedidos'!E2149,"")</f>
        <v>GENIA CARE, C.A.</v>
      </c>
      <c r="D2150" s="144" t="str">
        <f>IF('[1]Hoja de pedidos'!$D2149&gt;0,'[1]Hoja de pedidos'!F2149,"")</f>
        <v>ENVOLTORIOS IMPRESO ORTOBAN VENDAS YESO</v>
      </c>
      <c r="E2150" s="144" t="str">
        <f>IF('[1]Hoja de pedidos'!$D2149&gt;0,'[1]Hoja de pedidos'!G2149,"")</f>
        <v>MCL</v>
      </c>
      <c r="F2150" s="144" t="str">
        <f>IF('[1]Hoja de pedidos'!$D2149&gt;0,'[1]Hoja de pedidos'!H2149,"")</f>
        <v>CORTE</v>
      </c>
    </row>
    <row r="2151" spans="1:6" x14ac:dyDescent="0.25">
      <c r="A2151" s="144" t="str">
        <f>IF('[1]Hoja de pedidos'!$D2150&gt;0,'[1]Hoja de pedidos'!C2150,"")</f>
        <v>01-3602</v>
      </c>
      <c r="B2151" s="144" t="str">
        <f>IF('[1]Hoja de pedidos'!$D2150&gt;0,'[1]Hoja de pedidos'!D2150,"")</f>
        <v>TXPCPF023C001</v>
      </c>
      <c r="C2151" s="144" t="str">
        <f>IF('[1]Hoja de pedidos'!$D2150&gt;0,'[1]Hoja de pedidos'!E2150,"")</f>
        <v xml:space="preserve">PEPSI-COLA VENEZUELA, C.A. </v>
      </c>
      <c r="D2151" s="144" t="str">
        <f>IF('[1]Hoja de pedidos'!$D2150&gt;0,'[1]Hoja de pedidos'!F2150,"")</f>
        <v>ETIQUETA IMPRESA PEPSI  FREE 2 L</v>
      </c>
      <c r="E2151" s="144" t="str">
        <f>IF('[1]Hoja de pedidos'!$D2150&gt;0,'[1]Hoja de pedidos'!G2150,"")</f>
        <v>CX</v>
      </c>
      <c r="F2151" s="144" t="str">
        <f>IF('[1]Hoja de pedidos'!$D2150&gt;0,'[1]Hoja de pedidos'!H2150,"")</f>
        <v>CORTE</v>
      </c>
    </row>
    <row r="2152" spans="1:6" x14ac:dyDescent="0.25">
      <c r="A2152" s="144" t="str">
        <f>IF('[1]Hoja de pedidos'!$D2151&gt;0,'[1]Hoja de pedidos'!C2151,"")</f>
        <v>01-3600</v>
      </c>
      <c r="B2152" s="144" t="str">
        <f>IF('[1]Hoja de pedidos'!$D2151&gt;0,'[1]Hoja de pedidos'!D2151,"")</f>
        <v>TXPCEP023B001</v>
      </c>
      <c r="C2152" s="144" t="str">
        <f>IF('[1]Hoja de pedidos'!$D2151&gt;0,'[1]Hoja de pedidos'!E2151,"")</f>
        <v xml:space="preserve">PEPSI-COLA VENEZUELA, C.A. </v>
      </c>
      <c r="D2152" s="144" t="str">
        <f>IF('[1]Hoja de pedidos'!$D2151&gt;0,'[1]Hoja de pedidos'!F2151,"")</f>
        <v>ETIQUETA IMPRESA  PEPSI FREE 1 L</v>
      </c>
      <c r="E2152" s="144" t="str">
        <f>IF('[1]Hoja de pedidos'!$D2151&gt;0,'[1]Hoja de pedidos'!G2151,"")</f>
        <v>CX</v>
      </c>
      <c r="F2152" s="144" t="str">
        <f>IF('[1]Hoja de pedidos'!$D2151&gt;0,'[1]Hoja de pedidos'!H2151,"")</f>
        <v>CORTE</v>
      </c>
    </row>
    <row r="2153" spans="1:6" x14ac:dyDescent="0.25">
      <c r="A2153" s="144" t="str">
        <f>IF('[1]Hoja de pedidos'!$D2152&gt;0,'[1]Hoja de pedidos'!C2152,"")</f>
        <v>01-3601</v>
      </c>
      <c r="B2153" s="144" t="str">
        <f>IF('[1]Hoja de pedidos'!$D2152&gt;0,'[1]Hoja de pedidos'!D2152,"")</f>
        <v>TXPCSC023C001</v>
      </c>
      <c r="C2153" s="144" t="str">
        <f>IF('[1]Hoja de pedidos'!$D2152&gt;0,'[1]Hoja de pedidos'!E2152,"")</f>
        <v xml:space="preserve">PEPSI-COLA VENEZUELA, C.A. </v>
      </c>
      <c r="D2153" s="144" t="str">
        <f>IF('[1]Hoja de pedidos'!$D2152&gt;0,'[1]Hoja de pedidos'!F2152,"")</f>
        <v>ETIQUETA IMPRESA SEVEN UP CERO 1,5L</v>
      </c>
      <c r="E2153" s="144" t="str">
        <f>IF('[1]Hoja de pedidos'!$D2152&gt;0,'[1]Hoja de pedidos'!G2152,"")</f>
        <v>CX</v>
      </c>
      <c r="F2153" s="144" t="str">
        <f>IF('[1]Hoja de pedidos'!$D2152&gt;0,'[1]Hoja de pedidos'!H2152,"")</f>
        <v>CORTE</v>
      </c>
    </row>
    <row r="2154" spans="1:6" x14ac:dyDescent="0.25">
      <c r="A2154" s="144" t="str">
        <f>IF('[1]Hoja de pedidos'!$D2153&gt;0,'[1]Hoja de pedidos'!C2153,"")</f>
        <v>32-006458</v>
      </c>
      <c r="B2154" s="144" t="str">
        <f>IF('[1]Hoja de pedidos'!$D2153&gt;0,'[1]Hoja de pedidos'!D2153,"")</f>
        <v>TMLEAF102A001</v>
      </c>
      <c r="C2154" s="144" t="str">
        <f>IF('[1]Hoja de pedidos'!$D2153&gt;0,'[1]Hoja de pedidos'!E2153,"")</f>
        <v>LABORATORIOS ELMOR, S.A.</v>
      </c>
      <c r="D2154" s="144" t="str">
        <f>IF('[1]Hoja de pedidos'!$D2153&gt;0,'[1]Hoja de pedidos'!F2153,"")</f>
        <v>LAMINACION MTP IMPRESA ALRES FORTE 3 g</v>
      </c>
      <c r="E2154" s="144" t="str">
        <f>IF('[1]Hoja de pedidos'!$D2153&gt;0,'[1]Hoja de pedidos'!G2153,"")</f>
        <v>MCL</v>
      </c>
      <c r="F2154" s="144" t="str">
        <f>IF('[1]Hoja de pedidos'!$D2153&gt;0,'[1]Hoja de pedidos'!H2153,"")</f>
        <v>LAMINACION</v>
      </c>
    </row>
    <row r="2155" spans="1:6" x14ac:dyDescent="0.25">
      <c r="A2155" s="144" t="str">
        <f>IF('[1]Hoja de pedidos'!$D2154&gt;0,'[1]Hoja de pedidos'!C2154,"")</f>
        <v>32-006465</v>
      </c>
      <c r="B2155" s="144" t="str">
        <f>IF('[1]Hoja de pedidos'!$D2154&gt;0,'[1]Hoja de pedidos'!D2154,"")</f>
        <v>TMAAES061A001</v>
      </c>
      <c r="C2155" s="144" t="str">
        <f>IF('[1]Hoja de pedidos'!$D2154&gt;0,'[1]Hoja de pedidos'!E2154,"")</f>
        <v>ALIMENTOS AGLOW VE C.A.</v>
      </c>
      <c r="D2155" s="144" t="str">
        <f>IF('[1]Hoja de pedidos'!$D2154&gt;0,'[1]Hoja de pedidos'!F2154,"")</f>
        <v>POLYPOUCH IMPRESO SACHET EDULCORANTE  SWEETEST 1g</v>
      </c>
      <c r="E2155" s="144" t="str">
        <f>IF('[1]Hoja de pedidos'!$D2154&gt;0,'[1]Hoja de pedidos'!G2154,"")</f>
        <v>MCL</v>
      </c>
      <c r="F2155" s="144" t="str">
        <f>IF('[1]Hoja de pedidos'!$D2154&gt;0,'[1]Hoja de pedidos'!H2154,"")</f>
        <v>LAMINACION</v>
      </c>
    </row>
    <row r="2156" spans="1:6" x14ac:dyDescent="0.25">
      <c r="A2156" s="144" t="str">
        <f>IF('[1]Hoja de pedidos'!$D2155&gt;0,'[1]Hoja de pedidos'!C2155,"")</f>
        <v>32-006444</v>
      </c>
      <c r="B2156" s="144" t="str">
        <f>IF('[1]Hoja de pedidos'!$D2155&gt;0,'[1]Hoja de pedidos'!D2155,"")</f>
        <v>TMARMZ044A001</v>
      </c>
      <c r="C2156" s="144" t="str">
        <f>IF('[1]Hoja de pedidos'!$D2155&gt;0,'[1]Hoja de pedidos'!E2155,"")</f>
        <v>ALFONZO RIVAS &amp; CIA, C.A.</v>
      </c>
      <c r="D2156" s="144" t="str">
        <f>IF('[1]Hoja de pedidos'!$D2155&gt;0,'[1]Hoja de pedidos'!F2155,"")</f>
        <v>LAMINACION IMPRESA MAIZINA 90 g</v>
      </c>
      <c r="E2156" s="144" t="str">
        <f>IF('[1]Hoja de pedidos'!$D2155&gt;0,'[1]Hoja de pedidos'!G2155,"")</f>
        <v>MCL</v>
      </c>
      <c r="F2156" s="144" t="str">
        <f>IF('[1]Hoja de pedidos'!$D2155&gt;0,'[1]Hoja de pedidos'!H2155,"")</f>
        <v>LAMINACION</v>
      </c>
    </row>
    <row r="2157" spans="1:6" x14ac:dyDescent="0.25">
      <c r="A2157" s="144" t="str">
        <f>IF('[1]Hoja de pedidos'!$D2156&gt;0,'[1]Hoja de pedidos'!C2156,"")</f>
        <v>32-006445</v>
      </c>
      <c r="B2157" s="144" t="str">
        <f>IF('[1]Hoja de pedidos'!$D2156&gt;0,'[1]Hoja de pedidos'!D2156,"")</f>
        <v>TMARMZ044D001</v>
      </c>
      <c r="C2157" s="144" t="str">
        <f>IF('[1]Hoja de pedidos'!$D2156&gt;0,'[1]Hoja de pedidos'!E2156,"")</f>
        <v>ALFONZO RIVAS &amp; CIA, C.A.</v>
      </c>
      <c r="D2157" s="144" t="str">
        <f>IF('[1]Hoja de pedidos'!$D2156&gt;0,'[1]Hoja de pedidos'!F2156,"")</f>
        <v>LAMINACION IMPRESA MAIZINA 200g</v>
      </c>
      <c r="E2157" s="144" t="str">
        <f>IF('[1]Hoja de pedidos'!$D2156&gt;0,'[1]Hoja de pedidos'!G2156,"")</f>
        <v>MCL</v>
      </c>
      <c r="F2157" s="144" t="str">
        <f>IF('[1]Hoja de pedidos'!$D2156&gt;0,'[1]Hoja de pedidos'!H2156,"")</f>
        <v>LAMINACION</v>
      </c>
    </row>
    <row r="2158" spans="1:6" x14ac:dyDescent="0.25">
      <c r="A2158" s="144" t="str">
        <f>IF('[1]Hoja de pedidos'!$D2157&gt;0,'[1]Hoja de pedidos'!C2157,"")</f>
        <v>32-006443</v>
      </c>
      <c r="B2158" s="144" t="str">
        <f>IF('[1]Hoja de pedidos'!$D2157&gt;0,'[1]Hoja de pedidos'!D2157,"")</f>
        <v>TMARMZ044C001</v>
      </c>
      <c r="C2158" s="144" t="str">
        <f>IF('[1]Hoja de pedidos'!$D2157&gt;0,'[1]Hoja de pedidos'!E2157,"")</f>
        <v>ALFONZO RIVAS &amp; CIA, C.A.</v>
      </c>
      <c r="D2158" s="144" t="str">
        <f>IF('[1]Hoja de pedidos'!$D2157&gt;0,'[1]Hoja de pedidos'!F2157,"")</f>
        <v>LAMINACION IMPRESA MAIZINA 800g</v>
      </c>
      <c r="E2158" s="144" t="str">
        <f>IF('[1]Hoja de pedidos'!$D2157&gt;0,'[1]Hoja de pedidos'!G2157,"")</f>
        <v>MCL</v>
      </c>
      <c r="F2158" s="144" t="str">
        <f>IF('[1]Hoja de pedidos'!$D2157&gt;0,'[1]Hoja de pedidos'!H2157,"")</f>
        <v>LAMINACION</v>
      </c>
    </row>
    <row r="2159" spans="1:6" x14ac:dyDescent="0.25">
      <c r="A2159" s="144" t="str">
        <f>IF('[1]Hoja de pedidos'!$D2158&gt;0,'[1]Hoja de pedidos'!C2158,"")</f>
        <v>01-3621</v>
      </c>
      <c r="B2159" s="144" t="str">
        <f>IF('[1]Hoja de pedidos'!$D2158&gt;0,'[1]Hoja de pedidos'!D2158,"")</f>
        <v>TMTTGP207A001</v>
      </c>
      <c r="C2159" s="144" t="str">
        <f>IF('[1]Hoja de pedidos'!$D2158&gt;0,'[1]Hoja de pedidos'!E2158,"")</f>
        <v xml:space="preserve">INDUSTRIAS DE TAPAS TAIME, C.A </v>
      </c>
      <c r="D2159" s="144" t="str">
        <f>IF('[1]Hoja de pedidos'!$D2158&gt;0,'[1]Hoja de pedidos'!F2158,"")</f>
        <v>LINER MTP IMP. GARANTIA DE PUREZA</v>
      </c>
      <c r="E2159" s="144" t="str">
        <f>IF('[1]Hoja de pedidos'!$D2158&gt;0,'[1]Hoja de pedidos'!G2158,"")</f>
        <v>MCL</v>
      </c>
      <c r="F2159" s="144" t="str">
        <f>IF('[1]Hoja de pedidos'!$D2158&gt;0,'[1]Hoja de pedidos'!H2158,"")</f>
        <v>LAMINACION</v>
      </c>
    </row>
    <row r="2160" spans="1:6" x14ac:dyDescent="0.25">
      <c r="A2160" s="144" t="str">
        <f>IF('[1]Hoja de pedidos'!$D2159&gt;0,'[1]Hoja de pedidos'!C2159,"")</f>
        <v>01-3597</v>
      </c>
      <c r="B2160" s="144" t="str">
        <f>IF('[1]Hoja de pedidos'!$D2159&gt;0,'[1]Hoja de pedidos'!D2159,"")</f>
        <v>TXPADF040A001</v>
      </c>
      <c r="C2160" s="144" t="str">
        <f>IF('[1]Hoja de pedidos'!$D2159&gt;0,'[1]Hoja de pedidos'!E2159,"")</f>
        <v>PEPSICO ALIMENTOS, S.C.A.</v>
      </c>
      <c r="D2160" s="144" t="str">
        <f>IF('[1]Hoja de pedidos'!$D2159&gt;0,'[1]Hoja de pedidos'!F2159,"")</f>
        <v>LAMINACION IMPRESA DORITOS FLAMIN HOT 140g.</v>
      </c>
      <c r="E2160" s="144" t="str">
        <f>IF('[1]Hoja de pedidos'!$D2159&gt;0,'[1]Hoja de pedidos'!G2159,"")</f>
        <v>CX</v>
      </c>
      <c r="F2160" s="144" t="str">
        <f>IF('[1]Hoja de pedidos'!$D2159&gt;0,'[1]Hoja de pedidos'!H2159,"")</f>
        <v>LAMINACION</v>
      </c>
    </row>
    <row r="2161" spans="1:6" x14ac:dyDescent="0.25">
      <c r="A2161" s="144" t="str">
        <f>IF('[1]Hoja de pedidos'!$D2160&gt;0,'[1]Hoja de pedidos'!C2160,"")</f>
        <v>01-3598</v>
      </c>
      <c r="B2161" s="144" t="str">
        <f>IF('[1]Hoja de pedidos'!$D2160&gt;0,'[1]Hoja de pedidos'!D2160,"")</f>
        <v>TXPADF040B001</v>
      </c>
      <c r="C2161" s="144" t="str">
        <f>IF('[1]Hoja de pedidos'!$D2160&gt;0,'[1]Hoja de pedidos'!E2160,"")</f>
        <v>PEPSICO ALIMENTOS, S.C.A.</v>
      </c>
      <c r="D2161" s="144" t="str">
        <f>IF('[1]Hoja de pedidos'!$D2160&gt;0,'[1]Hoja de pedidos'!F2160,"")</f>
        <v>LAMINACION IMPRESA DORITOS FLAMIN HOT 42g.</v>
      </c>
      <c r="E2161" s="144" t="str">
        <f>IF('[1]Hoja de pedidos'!$D2160&gt;0,'[1]Hoja de pedidos'!G2160,"")</f>
        <v>CX</v>
      </c>
      <c r="F2161" s="144" t="str">
        <f>IF('[1]Hoja de pedidos'!$D2160&gt;0,'[1]Hoja de pedidos'!H2160,"")</f>
        <v>LAMINACION</v>
      </c>
    </row>
    <row r="2162" spans="1:6" x14ac:dyDescent="0.25">
      <c r="A2162" s="144" t="str">
        <f>IF('[1]Hoja de pedidos'!$D2161&gt;0,'[1]Hoja de pedidos'!C2161,"")</f>
        <v>01-3595</v>
      </c>
      <c r="B2162" s="144" t="str">
        <f>IF('[1]Hoja de pedidos'!$D2161&gt;0,'[1]Hoja de pedidos'!D2161,"")</f>
        <v>TXPAMP045A002</v>
      </c>
      <c r="C2162" s="144" t="str">
        <f>IF('[1]Hoja de pedidos'!$D2161&gt;0,'[1]Hoja de pedidos'!E2161,"")</f>
        <v>PEPSICO ALIMENTOS, S.C.A.</v>
      </c>
      <c r="D2162" s="144" t="str">
        <f>IF('[1]Hoja de pedidos'!$D2161&gt;0,'[1]Hoja de pedidos'!F2161,"")</f>
        <v>LAMINACION IMPRESA CHEETOS MEGA PUFFS XXL 270g</v>
      </c>
      <c r="E2162" s="144" t="str">
        <f>IF('[1]Hoja de pedidos'!$D2161&gt;0,'[1]Hoja de pedidos'!G2161,"")</f>
        <v>CX</v>
      </c>
      <c r="F2162" s="144" t="str">
        <f>IF('[1]Hoja de pedidos'!$D2161&gt;0,'[1]Hoja de pedidos'!H2161,"")</f>
        <v>LAMINACION</v>
      </c>
    </row>
    <row r="2163" spans="1:6" x14ac:dyDescent="0.25">
      <c r="A2163" s="144" t="str">
        <f>IF('[1]Hoja de pedidos'!$D2162&gt;0,'[1]Hoja de pedidos'!C2162,"")</f>
        <v>01-3599</v>
      </c>
      <c r="B2163" s="144" t="str">
        <f>IF('[1]Hoja de pedidos'!$D2162&gt;0,'[1]Hoja de pedidos'!D2162,"")</f>
        <v>TXPACB036B002</v>
      </c>
      <c r="C2163" s="144" t="str">
        <f>IF('[1]Hoja de pedidos'!$D2162&gt;0,'[1]Hoja de pedidos'!E2162,"")</f>
        <v>PEPSICO ALIMENTOS, S.C.A.</v>
      </c>
      <c r="D2163" s="144" t="str">
        <f>IF('[1]Hoja de pedidos'!$D2162&gt;0,'[1]Hoja de pedidos'!F2162,"")</f>
        <v>LAMINACION IMPRESA CHEETOS BOLIQUESO 110g</v>
      </c>
      <c r="E2163" s="144" t="str">
        <f>IF('[1]Hoja de pedidos'!$D2162&gt;0,'[1]Hoja de pedidos'!G2162,"")</f>
        <v>CX</v>
      </c>
      <c r="F2163" s="144" t="str">
        <f>IF('[1]Hoja de pedidos'!$D2162&gt;0,'[1]Hoja de pedidos'!H2162,"")</f>
        <v>LAMINACION</v>
      </c>
    </row>
    <row r="2164" spans="1:6" x14ac:dyDescent="0.25">
      <c r="A2164" s="144" t="str">
        <f>IF('[1]Hoja de pedidos'!$D2163&gt;0,'[1]Hoja de pedidos'!C2163,"")</f>
        <v>01-3622</v>
      </c>
      <c r="B2164" s="144" t="str">
        <f>IF('[1]Hoja de pedidos'!$D2163&gt;0,'[1]Hoja de pedidos'!D2163,"")</f>
        <v>TMMCAE060A010</v>
      </c>
      <c r="C2164" s="144" t="str">
        <f>IF('[1]Hoja de pedidos'!$D2163&gt;0,'[1]Hoja de pedidos'!E2163,"")</f>
        <v>DISTRIBUIDORA VALERITA, C.A.</v>
      </c>
      <c r="D2164" s="144" t="str">
        <f>IF('[1]Hoja de pedidos'!$D2163&gt;0,'[1]Hoja de pedidos'!F2163,"")</f>
        <v>POLYPOUCH  IMPRESO ANTIGRASO ESTÁNDAR</v>
      </c>
      <c r="E2164" s="144" t="str">
        <f>IF('[1]Hoja de pedidos'!$D2163&gt;0,'[1]Hoja de pedidos'!G2163,"")</f>
        <v>MCL</v>
      </c>
      <c r="F2164" s="144" t="str">
        <f>IF('[1]Hoja de pedidos'!$D2163&gt;0,'[1]Hoja de pedidos'!H2163,"")</f>
        <v>LAMINACION</v>
      </c>
    </row>
    <row r="2165" spans="1:6" x14ac:dyDescent="0.25">
      <c r="A2165" s="144" t="str">
        <f>IF('[1]Hoja de pedidos'!$D2164&gt;0,'[1]Hoja de pedidos'!C2164,"")</f>
        <v>01-3606</v>
      </c>
      <c r="B2165" s="144" t="str">
        <f>IF('[1]Hoja de pedidos'!$D2164&gt;0,'[1]Hoja de pedidos'!D2164,"")</f>
        <v>TMAWAR060C001</v>
      </c>
      <c r="C2165" s="144" t="str">
        <f>IF('[1]Hoja de pedidos'!$D2164&gt;0,'[1]Hoja de pedidos'!E2164,"")</f>
        <v>ALUM-WARE PRODUCTOS DE ALUMINIO C.A.</v>
      </c>
      <c r="D2165" s="144" t="str">
        <f>IF('[1]Hoja de pedidos'!$D2164&gt;0,'[1]Hoja de pedidos'!F2164,"")</f>
        <v>POLYPOUCH IMPRESO ANTIGRASO</v>
      </c>
      <c r="E2165" s="144" t="str">
        <f>IF('[1]Hoja de pedidos'!$D2164&gt;0,'[1]Hoja de pedidos'!G2164,"")</f>
        <v>MCL</v>
      </c>
      <c r="F2165" s="144" t="str">
        <f>IF('[1]Hoja de pedidos'!$D2164&gt;0,'[1]Hoja de pedidos'!H2164,"")</f>
        <v>LAMINACION</v>
      </c>
    </row>
    <row r="2166" spans="1:6" x14ac:dyDescent="0.25">
      <c r="A2166" s="144" t="str">
        <f>IF('[1]Hoja de pedidos'!$D2165&gt;0,'[1]Hoja de pedidos'!C2165,"")</f>
        <v>01-3608</v>
      </c>
      <c r="B2166" s="144" t="str">
        <f>IF('[1]Hoja de pedidos'!$D2165&gt;0,'[1]Hoja de pedidos'!D2165,"")</f>
        <v>TMAWAR060B001</v>
      </c>
      <c r="C2166" s="144" t="str">
        <f>IF('[1]Hoja de pedidos'!$D2165&gt;0,'[1]Hoja de pedidos'!E2165,"")</f>
        <v>ALUM-WARE PRODUCTOS DE ALUMINIO C.A.</v>
      </c>
      <c r="D2166" s="144" t="str">
        <f>IF('[1]Hoja de pedidos'!$D2165&gt;0,'[1]Hoja de pedidos'!F2165,"")</f>
        <v>POLYPOUCH IMPRESO ANTIGRASO ALUM-WARE</v>
      </c>
      <c r="E2166" s="144" t="str">
        <f>IF('[1]Hoja de pedidos'!$D2165&gt;0,'[1]Hoja de pedidos'!G2165,"")</f>
        <v>MCL</v>
      </c>
      <c r="F2166" s="144" t="str">
        <f>IF('[1]Hoja de pedidos'!$D2165&gt;0,'[1]Hoja de pedidos'!H2165,"")</f>
        <v>LAMINACION</v>
      </c>
    </row>
    <row r="2167" spans="1:6" x14ac:dyDescent="0.25">
      <c r="A2167" s="144" t="str">
        <f>IF('[1]Hoja de pedidos'!$D2166&gt;0,'[1]Hoja de pedidos'!C2166,"")</f>
        <v>01-3620</v>
      </c>
      <c r="B2167" s="144" t="str">
        <f>IF('[1]Hoja de pedidos'!$D2166&gt;0,'[1]Hoja de pedidos'!D2166,"")</f>
        <v>TMMCAE060A001</v>
      </c>
      <c r="C2167" s="144" t="str">
        <f>IF('[1]Hoja de pedidos'!$D2166&gt;0,'[1]Hoja de pedidos'!E2166,"")</f>
        <v>MORROCEL C.A.</v>
      </c>
      <c r="D2167" s="144" t="str">
        <f>IF('[1]Hoja de pedidos'!$D2166&gt;0,'[1]Hoja de pedidos'!F2166,"")</f>
        <v>POLYPOUCH IMPRESO ANTIGRASO ESTANDAR</v>
      </c>
      <c r="E2167" s="144" t="str">
        <f>IF('[1]Hoja de pedidos'!$D2166&gt;0,'[1]Hoja de pedidos'!G2166,"")</f>
        <v>MCL</v>
      </c>
      <c r="F2167" s="144" t="str">
        <f>IF('[1]Hoja de pedidos'!$D2166&gt;0,'[1]Hoja de pedidos'!H2166,"")</f>
        <v>LAMINACION</v>
      </c>
    </row>
    <row r="2168" spans="1:6" x14ac:dyDescent="0.25">
      <c r="A2168" s="144" t="str">
        <f>IF('[1]Hoja de pedidos'!$D2167&gt;0,'[1]Hoja de pedidos'!C2167,"")</f>
        <v>21-0367</v>
      </c>
      <c r="B2168" s="144" t="str">
        <f>IF('[1]Hoja de pedidos'!$D2167&gt;0,'[1]Hoja de pedidos'!D2167,"")</f>
        <v>TXAMKE040A003</v>
      </c>
      <c r="C2168" s="144" t="str">
        <f>IF('[1]Hoja de pedidos'!$D2167&gt;0,'[1]Hoja de pedidos'!E2167,"")</f>
        <v>ALIMENTOS MUNCHY, C.A.</v>
      </c>
      <c r="D2168" s="144" t="str">
        <f>IF('[1]Hoja de pedidos'!$D2167&gt;0,'[1]Hoja de pedidos'!F2167,"")</f>
        <v>LAMINACION IMPRESA KESITOS 25 g</v>
      </c>
      <c r="E2168" s="144" t="str">
        <f>IF('[1]Hoja de pedidos'!$D2167&gt;0,'[1]Hoja de pedidos'!G2167,"")</f>
        <v>CX</v>
      </c>
      <c r="F2168" s="144" t="str">
        <f>IF('[1]Hoja de pedidos'!$D2167&gt;0,'[1]Hoja de pedidos'!H2167,"")</f>
        <v>LAMINACION</v>
      </c>
    </row>
    <row r="2169" spans="1:6" x14ac:dyDescent="0.25">
      <c r="A2169" s="144" t="str">
        <f>IF('[1]Hoja de pedidos'!$D2168&gt;0,'[1]Hoja de pedidos'!C2168,"")</f>
        <v>32-006466</v>
      </c>
      <c r="B2169" s="144" t="str">
        <f>IF('[1]Hoja de pedidos'!$D2168&gt;0,'[1]Hoja de pedidos'!D2168,"")</f>
        <v>TMLIPR0370001</v>
      </c>
      <c r="C2169" s="144" t="str">
        <f>IF('[1]Hoja de pedidos'!$D2168&gt;0,'[1]Hoja de pedidos'!E2168,"")</f>
        <v>LITO INNOVACIÓN 3.000, C. A.</v>
      </c>
      <c r="D2169" s="144" t="str">
        <f>IF('[1]Hoja de pedidos'!$D2168&gt;0,'[1]Hoja de pedidos'!F2168,"")</f>
        <v>POLYPOUCH SIN IMPRESIÓN</v>
      </c>
      <c r="E2169" s="144" t="str">
        <f>IF('[1]Hoja de pedidos'!$D2168&gt;0,'[1]Hoja de pedidos'!G2168,"")</f>
        <v>MCL</v>
      </c>
      <c r="F2169" s="144" t="str">
        <f>IF('[1]Hoja de pedidos'!$D2168&gt;0,'[1]Hoja de pedidos'!H2168,"")</f>
        <v>LAMINACION</v>
      </c>
    </row>
    <row r="2170" spans="1:6" x14ac:dyDescent="0.25">
      <c r="A2170" s="144" t="str">
        <f>IF('[1]Hoja de pedidos'!$D2169&gt;0,'[1]Hoja de pedidos'!C2169,"")</f>
        <v>01-3614</v>
      </c>
      <c r="B2170" s="144" t="str">
        <f>IF('[1]Hoja de pedidos'!$D2169&gt;0,'[1]Hoja de pedidos'!D2169,"")</f>
        <v>TMSVRM0990010</v>
      </c>
      <c r="C2170" s="144" t="str">
        <f>IF('[1]Hoja de pedidos'!$D2169&gt;0,'[1]Hoja de pedidos'!E2169,"")</f>
        <v>SONOCO VENEZOLANA, C.A.</v>
      </c>
      <c r="D2170" s="144" t="str">
        <f>IF('[1]Hoja de pedidos'!$D2169&gt;0,'[1]Hoja de pedidos'!F2169,"")</f>
        <v xml:space="preserve">LAMINACION LINER RM-511 SIN IMPRESIÓN </v>
      </c>
      <c r="E2170" s="144" t="str">
        <f>IF('[1]Hoja de pedidos'!$D2169&gt;0,'[1]Hoja de pedidos'!G2169,"")</f>
        <v>MCL</v>
      </c>
      <c r="F2170" s="144" t="str">
        <f>IF('[1]Hoja de pedidos'!$D2169&gt;0,'[1]Hoja de pedidos'!H2169,"")</f>
        <v>LAMINACION</v>
      </c>
    </row>
    <row r="2171" spans="1:6" x14ac:dyDescent="0.25">
      <c r="A2171" s="144" t="str">
        <f>IF('[1]Hoja de pedidos'!$D2170&gt;0,'[1]Hoja de pedidos'!C2170,"")</f>
        <v>01-3573</v>
      </c>
      <c r="B2171" s="144" t="str">
        <f>IF('[1]Hoja de pedidos'!$D2170&gt;0,'[1]Hoja de pedidos'!D2170,"")</f>
        <v>TMSVRM0990010</v>
      </c>
      <c r="C2171" s="144" t="str">
        <f>IF('[1]Hoja de pedidos'!$D2170&gt;0,'[1]Hoja de pedidos'!E2170,"")</f>
        <v>SONOCO VENEZOLANA, C.A.</v>
      </c>
      <c r="D2171" s="144" t="str">
        <f>IF('[1]Hoja de pedidos'!$D2170&gt;0,'[1]Hoja de pedidos'!F2170,"")</f>
        <v xml:space="preserve">LAMINACION LINER RM-511 SIN IMPRESIÓN </v>
      </c>
      <c r="E2171" s="144" t="str">
        <f>IF('[1]Hoja de pedidos'!$D2170&gt;0,'[1]Hoja de pedidos'!G2170,"")</f>
        <v>MCL</v>
      </c>
      <c r="F2171" s="144" t="str">
        <f>IF('[1]Hoja de pedidos'!$D2170&gt;0,'[1]Hoja de pedidos'!H2170,"")</f>
        <v>LAMINACION</v>
      </c>
    </row>
    <row r="2172" spans="1:6" x14ac:dyDescent="0.25">
      <c r="A2172" s="144" t="str">
        <f>IF('[1]Hoja de pedidos'!$D2171&gt;0,'[1]Hoja de pedidos'!C2171,"")</f>
        <v>01-3619</v>
      </c>
      <c r="B2172" s="144" t="str">
        <f>IF('[1]Hoja de pedidos'!$D2171&gt;0,'[1]Hoja de pedidos'!D2171,"")</f>
        <v>TMEDFS0270001</v>
      </c>
      <c r="C2172" s="144" t="str">
        <f>IF('[1]Hoja de pedidos'!$D2171&gt;0,'[1]Hoja de pedidos'!E2171,"")</f>
        <v>FABRICA DE PRODUCTOS IMPERMEABILIZANTES EDIL C.A.,</v>
      </c>
      <c r="D2172" s="144" t="str">
        <f>IF('[1]Hoja de pedidos'!$D2171&gt;0,'[1]Hoja de pedidos'!F2171,"")</f>
        <v>FILM TRANSPARENTE SILICONIZADO SIN IMPRESIÓN</v>
      </c>
      <c r="E2172" s="144" t="str">
        <f>IF('[1]Hoja de pedidos'!$D2171&gt;0,'[1]Hoja de pedidos'!G2171,"")</f>
        <v>MCL</v>
      </c>
      <c r="F2172" s="144" t="str">
        <f>IF('[1]Hoja de pedidos'!$D2171&gt;0,'[1]Hoja de pedidos'!H2171,"")</f>
        <v>LAMINACION</v>
      </c>
    </row>
    <row r="2173" spans="1:6" x14ac:dyDescent="0.25">
      <c r="A2173" s="144" t="str">
        <f>IF('[1]Hoja de pedidos'!$D2172&gt;0,'[1]Hoja de pedidos'!C2172,"")</f>
        <v>21-0368</v>
      </c>
      <c r="B2173" s="144" t="str">
        <f>IF('[1]Hoja de pedidos'!$D2172&gt;0,'[1]Hoja de pedidos'!D2172,"")</f>
        <v>TXAMKE040B002</v>
      </c>
      <c r="C2173" s="144" t="str">
        <f>IF('[1]Hoja de pedidos'!$D2172&gt;0,'[1]Hoja de pedidos'!E2172,"")</f>
        <v>ALIMENTOS MUNCHY, C.A.</v>
      </c>
      <c r="D2173" s="144" t="str">
        <f>IF('[1]Hoja de pedidos'!$D2172&gt;0,'[1]Hoja de pedidos'!F2172,"")</f>
        <v>LAMINACION IMPRESA KESITOS 85 g</v>
      </c>
      <c r="E2173" s="144" t="str">
        <f>IF('[1]Hoja de pedidos'!$D2172&gt;0,'[1]Hoja de pedidos'!G2172,"")</f>
        <v>CX</v>
      </c>
      <c r="F2173" s="144" t="str">
        <f>IF('[1]Hoja de pedidos'!$D2172&gt;0,'[1]Hoja de pedidos'!H2172,"")</f>
        <v>LAMINACION</v>
      </c>
    </row>
    <row r="2174" spans="1:6" x14ac:dyDescent="0.25">
      <c r="A2174" s="144" t="str">
        <f>IF('[1]Hoja de pedidos'!$D2173&gt;0,'[1]Hoja de pedidos'!C2173,"")</f>
        <v>21-0369</v>
      </c>
      <c r="B2174" s="144" t="str">
        <f>IF('[1]Hoja de pedidos'!$D2173&gt;0,'[1]Hoja de pedidos'!D2173,"")</f>
        <v>TXAMCK040A002</v>
      </c>
      <c r="C2174" s="144" t="str">
        <f>IF('[1]Hoja de pedidos'!$D2173&gt;0,'[1]Hoja de pedidos'!E2173,"")</f>
        <v>ALIMENTOS MUNCHY, C.A.</v>
      </c>
      <c r="D2174" s="144" t="str">
        <f>IF('[1]Hoja de pedidos'!$D2173&gt;0,'[1]Hoja de pedidos'!F2173,"")</f>
        <v>LAMINACION IMPRESA CHIS KESITOS 45 g.</v>
      </c>
      <c r="E2174" s="144" t="str">
        <f>IF('[1]Hoja de pedidos'!$D2173&gt;0,'[1]Hoja de pedidos'!G2173,"")</f>
        <v>CX</v>
      </c>
      <c r="F2174" s="144" t="str">
        <f>IF('[1]Hoja de pedidos'!$D2173&gt;0,'[1]Hoja de pedidos'!H2173,"")</f>
        <v>LAMINACION</v>
      </c>
    </row>
    <row r="2175" spans="1:6" x14ac:dyDescent="0.25">
      <c r="A2175" s="144" t="str">
        <f>IF('[1]Hoja de pedidos'!$D2174&gt;0,'[1]Hoja de pedidos'!C2174,"")</f>
        <v>21-0370</v>
      </c>
      <c r="B2175" s="144" t="str">
        <f>IF('[1]Hoja de pedidos'!$D2174&gt;0,'[1]Hoja de pedidos'!D2174,"")</f>
        <v>TXAMCK040B002</v>
      </c>
      <c r="C2175" s="144" t="str">
        <f>IF('[1]Hoja de pedidos'!$D2174&gt;0,'[1]Hoja de pedidos'!E2174,"")</f>
        <v>ALIMENTOS MUNCHY, C.A.</v>
      </c>
      <c r="D2175" s="144" t="str">
        <f>IF('[1]Hoja de pedidos'!$D2174&gt;0,'[1]Hoja de pedidos'!F2174,"")</f>
        <v>LAMINACION IMPRESA CHIS KESITOS 145 g.</v>
      </c>
      <c r="E2175" s="144" t="str">
        <f>IF('[1]Hoja de pedidos'!$D2174&gt;0,'[1]Hoja de pedidos'!G2174,"")</f>
        <v>CX</v>
      </c>
      <c r="F2175" s="144" t="str">
        <f>IF('[1]Hoja de pedidos'!$D2174&gt;0,'[1]Hoja de pedidos'!H2174,"")</f>
        <v>LAMINACION</v>
      </c>
    </row>
    <row r="2176" spans="1:6" x14ac:dyDescent="0.25">
      <c r="A2176" s="144" t="str">
        <f>IF('[1]Hoja de pedidos'!$D2175&gt;0,'[1]Hoja de pedidos'!C2175,"")</f>
        <v>32-006459</v>
      </c>
      <c r="B2176" s="144" t="str">
        <f>IF('[1]Hoja de pedidos'!$D2175&gt;0,'[1]Hoja de pedidos'!D2175,"")</f>
        <v>TXHCHM042A001</v>
      </c>
      <c r="C2176" s="144" t="str">
        <f>IF('[1]Hoja de pedidos'!$D2175&gt;0,'[1]Hoja de pedidos'!E2175,"")</f>
        <v>HELADOS CALI, C.A.</v>
      </c>
      <c r="D2176" s="144" t="str">
        <f>IF('[1]Hoja de pedidos'!$D2175&gt;0,'[1]Hoja de pedidos'!F2175,"")</f>
        <v>LAMINACION ENVOLTORIO IMPRESO HELADOS MAUSI 70cm3</v>
      </c>
      <c r="E2176" s="144" t="str">
        <f>IF('[1]Hoja de pedidos'!$D2175&gt;0,'[1]Hoja de pedidos'!G2175,"")</f>
        <v>CX</v>
      </c>
      <c r="F2176" s="144" t="str">
        <f>IF('[1]Hoja de pedidos'!$D2175&gt;0,'[1]Hoja de pedidos'!H2175,"")</f>
        <v>LAMINACION</v>
      </c>
    </row>
    <row r="2177" spans="1:6" x14ac:dyDescent="0.25">
      <c r="A2177" s="144" t="str">
        <f>IF('[1]Hoja de pedidos'!$D2176&gt;0,'[1]Hoja de pedidos'!C2176,"")</f>
        <v>01-3629</v>
      </c>
      <c r="B2177" s="144" t="str">
        <f>IF('[1]Hoja de pedidos'!$D2176&gt;0,'[1]Hoja de pedidos'!D2176,"")</f>
        <v>TXPADQ040A001</v>
      </c>
      <c r="C2177" s="144" t="str">
        <f>IF('[1]Hoja de pedidos'!$D2176&gt;0,'[1]Hoja de pedidos'!E2176,"")</f>
        <v>PEPSICO ALIMENTOS, S.C.A.</v>
      </c>
      <c r="D2177" s="144" t="str">
        <f>IF('[1]Hoja de pedidos'!$D2176&gt;0,'[1]Hoja de pedidos'!F2176,"")</f>
        <v>LAMINACIÓN IMPRESA DORITOS MEGA QUESO 150g.</v>
      </c>
      <c r="E2177" s="144" t="str">
        <f>IF('[1]Hoja de pedidos'!$D2176&gt;0,'[1]Hoja de pedidos'!G2176,"")</f>
        <v>CX</v>
      </c>
      <c r="F2177" s="144" t="str">
        <f>IF('[1]Hoja de pedidos'!$D2176&gt;0,'[1]Hoja de pedidos'!H2176,"")</f>
        <v>LAMINACION</v>
      </c>
    </row>
    <row r="2178" spans="1:6" x14ac:dyDescent="0.25">
      <c r="A2178" s="144" t="str">
        <f>IF('[1]Hoja de pedidos'!$D2177&gt;0,'[1]Hoja de pedidos'!C2177,"")</f>
        <v>01-3630</v>
      </c>
      <c r="B2178" s="144" t="str">
        <f>IF('[1]Hoja de pedidos'!$D2177&gt;0,'[1]Hoja de pedidos'!D2177,"")</f>
        <v>TXPACT040B003</v>
      </c>
      <c r="C2178" s="144" t="str">
        <f>IF('[1]Hoja de pedidos'!$D2177&gt;0,'[1]Hoja de pedidos'!E2177,"")</f>
        <v>PEPSICO ALIMENTOS, S.C.A.</v>
      </c>
      <c r="D2178" s="144" t="str">
        <f>IF('[1]Hoja de pedidos'!$D2177&gt;0,'[1]Hoja de pedidos'!F2177,"")</f>
        <v>LAMINACION IMPRESA CHEESE TRIS 54g</v>
      </c>
      <c r="E2178" s="144" t="str">
        <f>IF('[1]Hoja de pedidos'!$D2177&gt;0,'[1]Hoja de pedidos'!G2177,"")</f>
        <v>CX</v>
      </c>
      <c r="F2178" s="144" t="str">
        <f>IF('[1]Hoja de pedidos'!$D2177&gt;0,'[1]Hoja de pedidos'!H2177,"")</f>
        <v>LAMINACION</v>
      </c>
    </row>
    <row r="2179" spans="1:6" x14ac:dyDescent="0.25">
      <c r="A2179" s="144" t="str">
        <f>IF('[1]Hoja de pedidos'!$D2178&gt;0,'[1]Hoja de pedidos'!C2178,"")</f>
        <v>32-006460</v>
      </c>
      <c r="B2179" s="144" t="str">
        <f>IF('[1]Hoja de pedidos'!$D2178&gt;0,'[1]Hoja de pedidos'!D2178,"")</f>
        <v>TXHCMP028A001</v>
      </c>
      <c r="C2179" s="144" t="str">
        <f>IF('[1]Hoja de pedidos'!$D2178&gt;0,'[1]Hoja de pedidos'!E2178,"")</f>
        <v>HELADOS CALI, C.A.</v>
      </c>
      <c r="D2179" s="144" t="str">
        <f>IF('[1]Hoja de pedidos'!$D2178&gt;0,'[1]Hoja de pedidos'!F2178,"")</f>
        <v>ENVOLTORIO IMPRESO HELADOS MAX POLET 122cm³</v>
      </c>
      <c r="E2179" s="144" t="str">
        <f>IF('[1]Hoja de pedidos'!$D2178&gt;0,'[1]Hoja de pedidos'!G2178,"")</f>
        <v>CX</v>
      </c>
      <c r="F2179" s="144" t="str">
        <f>IF('[1]Hoja de pedidos'!$D2178&gt;0,'[1]Hoja de pedidos'!H2178,"")</f>
        <v>CORTE</v>
      </c>
    </row>
    <row r="2180" spans="1:6" x14ac:dyDescent="0.25">
      <c r="A2180" s="144" t="str">
        <f>IF('[1]Hoja de pedidos'!$D2179&gt;0,'[1]Hoja de pedidos'!C2179,"")</f>
        <v>01-3632</v>
      </c>
      <c r="B2180" s="144" t="str">
        <f>IF('[1]Hoja de pedidos'!$D2179&gt;0,'[1]Hoja de pedidos'!D2179,"")</f>
        <v>TMSSAL1190001</v>
      </c>
      <c r="C2180" s="144" t="str">
        <f>IF('[1]Hoja de pedidos'!$D2179&gt;0,'[1]Hoja de pedidos'!E2179,"")</f>
        <v>ETIQUETAS SOL SIL C.A</v>
      </c>
      <c r="D2180" s="144" t="str">
        <f>IF('[1]Hoja de pedidos'!$D2179&gt;0,'[1]Hoja de pedidos'!F2179,"")</f>
        <v>ALUMINIO LAMINADO SIN IMPRESIÓN</v>
      </c>
      <c r="E2180" s="144" t="str">
        <f>IF('[1]Hoja de pedidos'!$D2179&gt;0,'[1]Hoja de pedidos'!G2179,"")</f>
        <v>MCL</v>
      </c>
      <c r="F2180" s="144" t="str">
        <f>IF('[1]Hoja de pedidos'!$D2179&gt;0,'[1]Hoja de pedidos'!H2179,"")</f>
        <v>CORTE</v>
      </c>
    </row>
    <row r="2181" spans="1:6" x14ac:dyDescent="0.25">
      <c r="A2181" s="144" t="str">
        <f>IF('[1]Hoja de pedidos'!$D2180&gt;0,'[1]Hoja de pedidos'!C2180,"")</f>
        <v>01-3609</v>
      </c>
      <c r="B2181" s="144" t="str">
        <f>IF('[1]Hoja de pedidos'!$D2180&gt;0,'[1]Hoja de pedidos'!D2180,"")</f>
        <v>TMAWAA060B001</v>
      </c>
      <c r="C2181" s="144" t="str">
        <f>IF('[1]Hoja de pedidos'!$D2180&gt;0,'[1]Hoja de pedidos'!E2180,"")</f>
        <v>ALUM-WARE PRODUCTOS DE ALUMINIO C.A.</v>
      </c>
      <c r="D2181" s="144" t="str">
        <f>IF('[1]Hoja de pedidos'!$D2180&gt;0,'[1]Hoja de pedidos'!F2180,"")</f>
        <v>POLYPOUCH IMPRESO ANTIGRASO ALUM-WARE</v>
      </c>
      <c r="E2181" s="144" t="str">
        <f>IF('[1]Hoja de pedidos'!$D2180&gt;0,'[1]Hoja de pedidos'!G2180,"")</f>
        <v>MCL</v>
      </c>
      <c r="F2181" s="144" t="str">
        <f>IF('[1]Hoja de pedidos'!$D2180&gt;0,'[1]Hoja de pedidos'!H2180,"")</f>
        <v>CORTE</v>
      </c>
    </row>
    <row r="2182" spans="1:6" x14ac:dyDescent="0.25">
      <c r="A2182" s="144" t="str">
        <f>IF('[1]Hoja de pedidos'!$D2181&gt;0,'[1]Hoja de pedidos'!C2181,"")</f>
        <v>32-006463</v>
      </c>
      <c r="B2182" s="144" t="str">
        <f>IF('[1]Hoja de pedidos'!$D2181&gt;0,'[1]Hoja de pedidos'!D2181,"")</f>
        <v>TMARYC096A001</v>
      </c>
      <c r="C2182" s="144" t="str">
        <f>IF('[1]Hoja de pedidos'!$D2181&gt;0,'[1]Hoja de pedidos'!E2181,"")</f>
        <v>ALFONZO RIVAS &amp; CIA, C.A.</v>
      </c>
      <c r="D2182" s="144" t="str">
        <f>IF('[1]Hoja de pedidos'!$D2181&gt;0,'[1]Hoja de pedidos'!F2181,"")</f>
        <v>LAMINACION IMPRESA YELIGHT CEREZA 12 g</v>
      </c>
      <c r="E2182" s="144" t="str">
        <f>IF('[1]Hoja de pedidos'!$D2181&gt;0,'[1]Hoja de pedidos'!G2181,"")</f>
        <v>MCL</v>
      </c>
      <c r="F2182" s="144" t="str">
        <f>IF('[1]Hoja de pedidos'!$D2181&gt;0,'[1]Hoja de pedidos'!H2181,"")</f>
        <v>LAMINACION</v>
      </c>
    </row>
    <row r="2183" spans="1:6" x14ac:dyDescent="0.25">
      <c r="A2183" s="144" t="str">
        <f>IF('[1]Hoja de pedidos'!$D2182&gt;0,'[1]Hoja de pedidos'!C2182,"")</f>
        <v>21-0350</v>
      </c>
      <c r="B2183" s="144" t="str">
        <f>IF('[1]Hoja de pedidos'!$D2182&gt;0,'[1]Hoja de pedidos'!D2182,"")</f>
        <v>TXAMAQ042A001</v>
      </c>
      <c r="C2183" s="144" t="str">
        <f>IF('[1]Hoja de pedidos'!$D2182&gt;0,'[1]Hoja de pedidos'!E2182,"")</f>
        <v>ALIMENTOS MUNCHY, C.A.</v>
      </c>
      <c r="D2183" s="144" t="str">
        <f>IF('[1]Hoja de pedidos'!$D2182&gt;0,'[1]Hoja de pedidos'!F2182,"")</f>
        <v>LAMINACION IMPRESA ANAQUEL MUNCHY</v>
      </c>
      <c r="E2183" s="144" t="str">
        <f>IF('[1]Hoja de pedidos'!$D2182&gt;0,'[1]Hoja de pedidos'!G2182,"")</f>
        <v>CX</v>
      </c>
      <c r="F2183" s="144" t="str">
        <f>IF('[1]Hoja de pedidos'!$D2182&gt;0,'[1]Hoja de pedidos'!H2182,"")</f>
        <v>LAMINACION</v>
      </c>
    </row>
    <row r="2184" spans="1:6" x14ac:dyDescent="0.25">
      <c r="A2184" s="144" t="str">
        <f>IF('[1]Hoja de pedidos'!$D2183&gt;0,'[1]Hoja de pedidos'!C2183,"")</f>
        <v>32-006474</v>
      </c>
      <c r="B2184" s="144" t="str">
        <f>IF('[1]Hoja de pedidos'!$D2183&gt;0,'[1]Hoja de pedidos'!D2183,"")</f>
        <v>TXNVPN040A001</v>
      </c>
      <c r="C2184" s="144" t="str">
        <f>IF('[1]Hoja de pedidos'!$D2183&gt;0,'[1]Hoja de pedidos'!E2183,"")</f>
        <v>NUCITA VENEZOLANA. NUCIVEN, C.A.</v>
      </c>
      <c r="D2184" s="144" t="str">
        <f>IF('[1]Hoja de pedidos'!$D2183&gt;0,'[1]Hoja de pedidos'!F2183,"")</f>
        <v>LAMINACION IMPRESA PIRULIN 60g</v>
      </c>
      <c r="E2184" s="144" t="str">
        <f>IF('[1]Hoja de pedidos'!$D2183&gt;0,'[1]Hoja de pedidos'!G2183,"")</f>
        <v>CX</v>
      </c>
      <c r="F2184" s="144" t="str">
        <f>IF('[1]Hoja de pedidos'!$D2183&gt;0,'[1]Hoja de pedidos'!H2183,"")</f>
        <v>LAMINACION</v>
      </c>
    </row>
    <row r="2185" spans="1:6" x14ac:dyDescent="0.25">
      <c r="A2185" s="144" t="str">
        <f>IF('[1]Hoja de pedidos'!$D2184&gt;0,'[1]Hoja de pedidos'!C2184,"")</f>
        <v>32-006475</v>
      </c>
      <c r="B2185" s="144" t="str">
        <f>IF('[1]Hoja de pedidos'!$D2184&gt;0,'[1]Hoja de pedidos'!D2184,"")</f>
        <v>TXNVPI039A001</v>
      </c>
      <c r="C2185" s="144" t="str">
        <f>IF('[1]Hoja de pedidos'!$D2184&gt;0,'[1]Hoja de pedidos'!E2184,"")</f>
        <v>NUCITA VENEZOLANA. NUCIVEN, C.A.</v>
      </c>
      <c r="D2185" s="144" t="str">
        <f>IF('[1]Hoja de pedidos'!$D2184&gt;0,'[1]Hoja de pedidos'!F2184,"")</f>
        <v>LAMINACION IMPRESA PIRULIN LUJO</v>
      </c>
      <c r="E2185" s="144" t="str">
        <f>IF('[1]Hoja de pedidos'!$D2184&gt;0,'[1]Hoja de pedidos'!G2184,"")</f>
        <v>CX</v>
      </c>
      <c r="F2185" s="144" t="str">
        <f>IF('[1]Hoja de pedidos'!$D2184&gt;0,'[1]Hoja de pedidos'!H2184,"")</f>
        <v>LAMINACION</v>
      </c>
    </row>
    <row r="2186" spans="1:6" x14ac:dyDescent="0.25">
      <c r="A2186" s="144" t="str">
        <f>IF('[1]Hoja de pedidos'!$D2185&gt;0,'[1]Hoja de pedidos'!C2185,"")</f>
        <v>01-3652</v>
      </c>
      <c r="B2186" s="144" t="str">
        <f>IF('[1]Hoja de pedidos'!$D2185&gt;0,'[1]Hoja de pedidos'!D2185,"")</f>
        <v>TXCLRS029A001</v>
      </c>
      <c r="C2186" s="144" t="str">
        <f>IF('[1]Hoja de pedidos'!$D2185&gt;0,'[1]Hoja de pedidos'!E2185,"")</f>
        <v>CELOVEN, C.A.</v>
      </c>
      <c r="D2186" s="144" t="str">
        <f>IF('[1]Hoja de pedidos'!$D2185&gt;0,'[1]Hoja de pedidos'!F2185,"")</f>
        <v>DECOCEL IMPRESO SOLIDO ROSADO P-210</v>
      </c>
      <c r="E2186" s="144" t="str">
        <f>IF('[1]Hoja de pedidos'!$D2185&gt;0,'[1]Hoja de pedidos'!G2185,"")</f>
        <v>MCL</v>
      </c>
      <c r="F2186" s="144" t="str">
        <f>IF('[1]Hoja de pedidos'!$D2185&gt;0,'[1]Hoja de pedidos'!H2185,"")</f>
        <v>LAMINACION</v>
      </c>
    </row>
    <row r="2187" spans="1:6" x14ac:dyDescent="0.25">
      <c r="A2187" s="144" t="str">
        <f>IF('[1]Hoja de pedidos'!$D2186&gt;0,'[1]Hoja de pedidos'!C2186,"")</f>
        <v>01-3653</v>
      </c>
      <c r="B2187" s="144" t="str">
        <f>IF('[1]Hoja de pedidos'!$D2186&gt;0,'[1]Hoja de pedidos'!D2186,"")</f>
        <v>TXCLFU029A001</v>
      </c>
      <c r="C2187" s="144" t="str">
        <f>IF('[1]Hoja de pedidos'!$D2186&gt;0,'[1]Hoja de pedidos'!E2186,"")</f>
        <v>CELOVEN, C.A.</v>
      </c>
      <c r="D2187" s="144" t="str">
        <f>IF('[1]Hoja de pedidos'!$D2186&gt;0,'[1]Hoja de pedidos'!F2186,"")</f>
        <v xml:space="preserve">DECOCEL IMPRESO SOLID0 FUCSIA </v>
      </c>
      <c r="E2187" s="144" t="str">
        <f>IF('[1]Hoja de pedidos'!$D2186&gt;0,'[1]Hoja de pedidos'!G2186,"")</f>
        <v>CX</v>
      </c>
      <c r="F2187" s="144" t="str">
        <f>IF('[1]Hoja de pedidos'!$D2186&gt;0,'[1]Hoja de pedidos'!H2186,"")</f>
        <v>LAMINACION</v>
      </c>
    </row>
    <row r="2188" spans="1:6" x14ac:dyDescent="0.25">
      <c r="A2188" s="144" t="str">
        <f>IF('[1]Hoja de pedidos'!$D2187&gt;0,'[1]Hoja de pedidos'!C2187,"")</f>
        <v>01-3634</v>
      </c>
      <c r="B2188" s="144" t="str">
        <f>IF('[1]Hoja de pedidos'!$D2187&gt;0,'[1]Hoja de pedidos'!D2187,"")</f>
        <v>TMAPKN096A001</v>
      </c>
      <c r="C2188" s="144" t="str">
        <f>IF('[1]Hoja de pedidos'!$D2187&gt;0,'[1]Hoja de pedidos'!E2187,"")</f>
        <v>ALIMENTOS POLAR COMERCIAL, C.A.</v>
      </c>
      <c r="D2188" s="144" t="str">
        <f>IF('[1]Hoja de pedidos'!$D2187&gt;0,'[1]Hoja de pedidos'!F2187,"")</f>
        <v>LAMINACION IMPRESA KONGA NARANJA 30g</v>
      </c>
      <c r="E2188" s="144" t="str">
        <f>IF('[1]Hoja de pedidos'!$D2187&gt;0,'[1]Hoja de pedidos'!G2187,"")</f>
        <v>MCL</v>
      </c>
      <c r="F2188" s="144" t="str">
        <f>IF('[1]Hoja de pedidos'!$D2187&gt;0,'[1]Hoja de pedidos'!H2187,"")</f>
        <v>LAMINACION</v>
      </c>
    </row>
    <row r="2189" spans="1:6" x14ac:dyDescent="0.25">
      <c r="A2189" s="144" t="str">
        <f>IF('[1]Hoja de pedidos'!$D2188&gt;0,'[1]Hoja de pedidos'!C2188,"")</f>
        <v>01-3633</v>
      </c>
      <c r="B2189" s="144" t="str">
        <f>IF('[1]Hoja de pedidos'!$D2188&gt;0,'[1]Hoja de pedidos'!D2188,"")</f>
        <v>TMAPKL096A001</v>
      </c>
      <c r="C2189" s="144" t="str">
        <f>IF('[1]Hoja de pedidos'!$D2188&gt;0,'[1]Hoja de pedidos'!E2188,"")</f>
        <v>ALIMENTOS POLAR COMERCIAL, C.A.</v>
      </c>
      <c r="D2189" s="144" t="str">
        <f>IF('[1]Hoja de pedidos'!$D2188&gt;0,'[1]Hoja de pedidos'!F2188,"")</f>
        <v>LAMINACION IMPRESA KONGA LIMON 30g</v>
      </c>
      <c r="E2189" s="144" t="str">
        <f>IF('[1]Hoja de pedidos'!$D2188&gt;0,'[1]Hoja de pedidos'!G2188,"")</f>
        <v>MCL</v>
      </c>
      <c r="F2189" s="144" t="str">
        <f>IF('[1]Hoja de pedidos'!$D2188&gt;0,'[1]Hoja de pedidos'!H2188,"")</f>
        <v>LAMINACION</v>
      </c>
    </row>
    <row r="2190" spans="1:6" x14ac:dyDescent="0.25">
      <c r="A2190" s="144" t="str">
        <f>IF('[1]Hoja de pedidos'!$D2189&gt;0,'[1]Hoja de pedidos'!C2189,"")</f>
        <v>01-3658</v>
      </c>
      <c r="B2190" s="144" t="str">
        <f>IF('[1]Hoja de pedidos'!$D2189&gt;0,'[1]Hoja de pedidos'!D2189,"")</f>
        <v>TMMCAE060A003</v>
      </c>
      <c r="C2190" s="144" t="str">
        <f>IF('[1]Hoja de pedidos'!$D2189&gt;0,'[1]Hoja de pedidos'!E2189,"")</f>
        <v>DISTRIBUIDORA PLASTICSUR, C.A.</v>
      </c>
      <c r="D2190" s="144" t="str">
        <f>IF('[1]Hoja de pedidos'!$D2189&gt;0,'[1]Hoja de pedidos'!F2189,"")</f>
        <v>POLYPOUCH IMPRESO ANTIGRASO ESTANDAR</v>
      </c>
      <c r="E2190" s="144" t="str">
        <f>IF('[1]Hoja de pedidos'!$D2189&gt;0,'[1]Hoja de pedidos'!G2189,"")</f>
        <v>MCL</v>
      </c>
      <c r="F2190" s="144" t="str">
        <f>IF('[1]Hoja de pedidos'!$D2189&gt;0,'[1]Hoja de pedidos'!H2189,"")</f>
        <v>CORTE</v>
      </c>
    </row>
    <row r="2191" spans="1:6" x14ac:dyDescent="0.25">
      <c r="A2191" s="144" t="str">
        <f>IF('[1]Hoja de pedidos'!$D2190&gt;0,'[1]Hoja de pedidos'!C2190,"")</f>
        <v>01-3659</v>
      </c>
      <c r="B2191" s="144" t="str">
        <f>IF('[1]Hoja de pedidos'!$D2190&gt;0,'[1]Hoja de pedidos'!D2190,"")</f>
        <v>TMMCAE060A003</v>
      </c>
      <c r="C2191" s="144" t="str">
        <f>IF('[1]Hoja de pedidos'!$D2190&gt;0,'[1]Hoja de pedidos'!E2190,"")</f>
        <v>DISTRIBUIDORA PLASTICSUR, C.A.</v>
      </c>
      <c r="D2191" s="144" t="str">
        <f>IF('[1]Hoja de pedidos'!$D2190&gt;0,'[1]Hoja de pedidos'!F2190,"")</f>
        <v>POLYPOUCH IMPRESO ANTIGRASO ESTANDAR</v>
      </c>
      <c r="E2191" s="144" t="str">
        <f>IF('[1]Hoja de pedidos'!$D2190&gt;0,'[1]Hoja de pedidos'!G2190,"")</f>
        <v>MCL</v>
      </c>
      <c r="F2191" s="144" t="str">
        <f>IF('[1]Hoja de pedidos'!$D2190&gt;0,'[1]Hoja de pedidos'!H2190,"")</f>
        <v>CORTE</v>
      </c>
    </row>
    <row r="2192" spans="1:6" x14ac:dyDescent="0.25">
      <c r="A2192" s="144" t="str">
        <f>IF('[1]Hoja de pedidos'!$D2191&gt;0,'[1]Hoja de pedidos'!C2191,"")</f>
        <v>01-3657</v>
      </c>
      <c r="B2192" s="144" t="str">
        <f>IF('[1]Hoja de pedidos'!$D2191&gt;0,'[1]Hoja de pedidos'!D2191,"")</f>
        <v>TMAYGP199A004</v>
      </c>
      <c r="C2192" s="144" t="str">
        <f>IF('[1]Hoja de pedidos'!$D2191&gt;0,'[1]Hoja de pedidos'!E2191,"")</f>
        <v>ANAYANSI,C.A.</v>
      </c>
      <c r="D2192" s="144" t="str">
        <f>IF('[1]Hoja de pedidos'!$D2191&gt;0,'[1]Hoja de pedidos'!F2191,"")</f>
        <v>LINER TERMOSELLABLE MTP  IMPRESO GARANTIA DE PUREZA</v>
      </c>
      <c r="E2192" s="144" t="str">
        <f>IF('[1]Hoja de pedidos'!$D2191&gt;0,'[1]Hoja de pedidos'!G2191,"")</f>
        <v>MCL</v>
      </c>
      <c r="F2192" s="144" t="str">
        <f>IF('[1]Hoja de pedidos'!$D2191&gt;0,'[1]Hoja de pedidos'!H2191,"")</f>
        <v>CORTE</v>
      </c>
    </row>
    <row r="2193" spans="1:6" x14ac:dyDescent="0.25">
      <c r="A2193" s="144" t="str">
        <f>IF('[1]Hoja de pedidos'!$D2192&gt;0,'[1]Hoja de pedidos'!C2192,"")</f>
        <v>01-3625</v>
      </c>
      <c r="B2193" s="144" t="str">
        <f>IF('[1]Hoja de pedidos'!$D2192&gt;0,'[1]Hoja de pedidos'!D2192,"")</f>
        <v>TMMLPL072A001</v>
      </c>
      <c r="C2193" s="144" t="str">
        <f>IF('[1]Hoja de pedidos'!$D2192&gt;0,'[1]Hoja de pedidos'!E2192,"")</f>
        <v>MONTALAR DE VENEZUELA, S.A.</v>
      </c>
      <c r="D2193" s="144" t="str">
        <f>IF('[1]Hoja de pedidos'!$D2192&gt;0,'[1]Hoja de pedidos'!F2192,"")</f>
        <v>LAMINACIÓN IMPRESA PAPELÓN LIMÓN 115g</v>
      </c>
      <c r="E2193" s="144" t="str">
        <f>IF('[1]Hoja de pedidos'!$D2192&gt;0,'[1]Hoja de pedidos'!G2192,"")</f>
        <v>MCL</v>
      </c>
      <c r="F2193" s="144" t="str">
        <f>IF('[1]Hoja de pedidos'!$D2192&gt;0,'[1]Hoja de pedidos'!H2192,"")</f>
        <v>LAMINACION</v>
      </c>
    </row>
    <row r="2194" spans="1:6" x14ac:dyDescent="0.25">
      <c r="A2194" s="144" t="str">
        <f>IF('[1]Hoja de pedidos'!$D2193&gt;0,'[1]Hoja de pedidos'!C2193,"")</f>
        <v>01-3645</v>
      </c>
      <c r="B2194" s="144" t="str">
        <f>IF('[1]Hoja de pedidos'!$D2193&gt;0,'[1]Hoja de pedidos'!D2193,"")</f>
        <v>TMCLFU089A001</v>
      </c>
      <c r="C2194" s="144" t="str">
        <f>IF('[1]Hoja de pedidos'!$D2193&gt;0,'[1]Hoja de pedidos'!E2193,"")</f>
        <v>CELOVEN, C.A.</v>
      </c>
      <c r="D2194" s="144" t="str">
        <f>IF('[1]Hoja de pedidos'!$D2193&gt;0,'[1]Hoja de pedidos'!F2193,"")</f>
        <v>LAMINACION IMPRESA DECOCEL SOLIDO FUCSIA</v>
      </c>
      <c r="E2194" s="144" t="str">
        <f>IF('[1]Hoja de pedidos'!$D2193&gt;0,'[1]Hoja de pedidos'!G2193,"")</f>
        <v>MCL</v>
      </c>
      <c r="F2194" s="144" t="str">
        <f>IF('[1]Hoja de pedidos'!$D2193&gt;0,'[1]Hoja de pedidos'!H2193,"")</f>
        <v>LAMINACION</v>
      </c>
    </row>
    <row r="2195" spans="1:6" x14ac:dyDescent="0.25">
      <c r="A2195" s="144" t="str">
        <f>IF('[1]Hoja de pedidos'!$D2194&gt;0,'[1]Hoja de pedidos'!C2194,"")</f>
        <v>01-3640</v>
      </c>
      <c r="B2195" s="144" t="str">
        <f>IF('[1]Hoja de pedidos'!$D2194&gt;0,'[1]Hoja de pedidos'!D2194,"")</f>
        <v>TMCLAI089A001</v>
      </c>
      <c r="C2195" s="144" t="str">
        <f>IF('[1]Hoja de pedidos'!$D2194&gt;0,'[1]Hoja de pedidos'!E2194,"")</f>
        <v>CELOVEN, C.A.</v>
      </c>
      <c r="D2195" s="144" t="str">
        <f>IF('[1]Hoja de pedidos'!$D2194&gt;0,'[1]Hoja de pedidos'!F2194,"")</f>
        <v>LAMINACION IMPRESA DECOCEL AZUL INTENSO P-287</v>
      </c>
      <c r="E2195" s="144" t="str">
        <f>IF('[1]Hoja de pedidos'!$D2194&gt;0,'[1]Hoja de pedidos'!G2194,"")</f>
        <v>MCL</v>
      </c>
      <c r="F2195" s="144" t="str">
        <f>IF('[1]Hoja de pedidos'!$D2194&gt;0,'[1]Hoja de pedidos'!H2194,"")</f>
        <v>LAMINACION</v>
      </c>
    </row>
    <row r="2196" spans="1:6" x14ac:dyDescent="0.25">
      <c r="A2196" s="144" t="str">
        <f>IF('[1]Hoja de pedidos'!$D2195&gt;0,'[1]Hoja de pedidos'!C2195,"")</f>
        <v>01-3643</v>
      </c>
      <c r="B2196" s="144" t="str">
        <f>IF('[1]Hoja de pedidos'!$D2195&gt;0,'[1]Hoja de pedidos'!D2195,"")</f>
        <v>TMCLRP089A001</v>
      </c>
      <c r="C2196" s="144" t="str">
        <f>IF('[1]Hoja de pedidos'!$D2195&gt;0,'[1]Hoja de pedidos'!E2195,"")</f>
        <v>CELOVEN, C.A.</v>
      </c>
      <c r="D2196" s="144" t="str">
        <f>IF('[1]Hoja de pedidos'!$D2195&gt;0,'[1]Hoja de pedidos'!F2195,"")</f>
        <v>LAMINACION IMPRESA DECOCEL SOLIDO ROJO PIGMENTADO</v>
      </c>
      <c r="E2196" s="144" t="str">
        <f>IF('[1]Hoja de pedidos'!$D2195&gt;0,'[1]Hoja de pedidos'!G2195,"")</f>
        <v>MCL</v>
      </c>
      <c r="F2196" s="144" t="str">
        <f>IF('[1]Hoja de pedidos'!$D2195&gt;0,'[1]Hoja de pedidos'!H2195,"")</f>
        <v>LAMINACION</v>
      </c>
    </row>
    <row r="2197" spans="1:6" x14ac:dyDescent="0.25">
      <c r="A2197" s="144" t="str">
        <f>IF('[1]Hoja de pedidos'!$D2196&gt;0,'[1]Hoja de pedidos'!C2196,"")</f>
        <v>01-3646</v>
      </c>
      <c r="B2197" s="144" t="str">
        <f>IF('[1]Hoja de pedidos'!$D2196&gt;0,'[1]Hoja de pedidos'!D2196,"")</f>
        <v>TMCLVP089A001</v>
      </c>
      <c r="C2197" s="144" t="str">
        <f>IF('[1]Hoja de pedidos'!$D2196&gt;0,'[1]Hoja de pedidos'!E2196,"")</f>
        <v>CELOVEN, C.A.</v>
      </c>
      <c r="D2197" s="144" t="str">
        <f>IF('[1]Hoja de pedidos'!$D2196&gt;0,'[1]Hoja de pedidos'!F2196,"")</f>
        <v>LAMINACION IMPRESA DECOCEL SOLIDO VERDE PIGMENTADO</v>
      </c>
      <c r="E2197" s="144" t="str">
        <f>IF('[1]Hoja de pedidos'!$D2196&gt;0,'[1]Hoja de pedidos'!G2196,"")</f>
        <v>MCL</v>
      </c>
      <c r="F2197" s="144" t="str">
        <f>IF('[1]Hoja de pedidos'!$D2196&gt;0,'[1]Hoja de pedidos'!H2196,"")</f>
        <v>LAMINACION</v>
      </c>
    </row>
    <row r="2198" spans="1:6" x14ac:dyDescent="0.25">
      <c r="A2198" s="144" t="str">
        <f>IF('[1]Hoja de pedidos'!$D2197&gt;0,'[1]Hoja de pedidos'!C2197,"")</f>
        <v>01-3641</v>
      </c>
      <c r="B2198" s="144" t="str">
        <f>IF('[1]Hoja de pedidos'!$D2197&gt;0,'[1]Hoja de pedidos'!D2197,"")</f>
        <v>TMCLAT089A001</v>
      </c>
      <c r="C2198" s="144" t="str">
        <f>IF('[1]Hoja de pedidos'!$D2197&gt;0,'[1]Hoja de pedidos'!E2197,"")</f>
        <v>CELOVEN, C.A.</v>
      </c>
      <c r="D2198" s="144" t="str">
        <f>IF('[1]Hoja de pedidos'!$D2197&gt;0,'[1]Hoja de pedidos'!F2197,"")</f>
        <v>LAMINACION IMPRESA DECOCEL SOLIDO AZUL P-300</v>
      </c>
      <c r="E2198" s="144" t="str">
        <f>IF('[1]Hoja de pedidos'!$D2197&gt;0,'[1]Hoja de pedidos'!G2197,"")</f>
        <v>MCL</v>
      </c>
      <c r="F2198" s="144" t="str">
        <f>IF('[1]Hoja de pedidos'!$D2197&gt;0,'[1]Hoja de pedidos'!H2197,"")</f>
        <v>LAMINACION</v>
      </c>
    </row>
    <row r="2199" spans="1:6" x14ac:dyDescent="0.25">
      <c r="A2199" s="144" t="str">
        <f>IF('[1]Hoja de pedidos'!$D2198&gt;0,'[1]Hoja de pedidos'!C2198,"")</f>
        <v>01-3642</v>
      </c>
      <c r="B2199" s="144" t="str">
        <f>IF('[1]Hoja de pedidos'!$D2198&gt;0,'[1]Hoja de pedidos'!D2198,"")</f>
        <v>TMCLNG089A001</v>
      </c>
      <c r="C2199" s="144" t="str">
        <f>IF('[1]Hoja de pedidos'!$D2198&gt;0,'[1]Hoja de pedidos'!E2198,"")</f>
        <v>CELOVEN, C.A.</v>
      </c>
      <c r="D2199" s="144" t="str">
        <f>IF('[1]Hoja de pedidos'!$D2198&gt;0,'[1]Hoja de pedidos'!F2198,"")</f>
        <v>LAMINACION IMPRESA DECOCEL SOLIDO NEGRO</v>
      </c>
      <c r="E2199" s="144" t="str">
        <f>IF('[1]Hoja de pedidos'!$D2198&gt;0,'[1]Hoja de pedidos'!G2198,"")</f>
        <v>MCL</v>
      </c>
      <c r="F2199" s="144" t="str">
        <f>IF('[1]Hoja de pedidos'!$D2198&gt;0,'[1]Hoja de pedidos'!H2198,"")</f>
        <v>LAMINACION</v>
      </c>
    </row>
    <row r="2200" spans="1:6" x14ac:dyDescent="0.25">
      <c r="A2200" s="144" t="str">
        <f>IF('[1]Hoja de pedidos'!$D2199&gt;0,'[1]Hoja de pedidos'!C2199,"")</f>
        <v>01-3644</v>
      </c>
      <c r="B2200" s="144" t="str">
        <f>IF('[1]Hoja de pedidos'!$D2199&gt;0,'[1]Hoja de pedidos'!D2199,"")</f>
        <v>TMCLRS089A001</v>
      </c>
      <c r="C2200" s="144" t="str">
        <f>IF('[1]Hoja de pedidos'!$D2199&gt;0,'[1]Hoja de pedidos'!E2199,"")</f>
        <v>CELOVEN, C.A.</v>
      </c>
      <c r="D2200" s="144" t="str">
        <f>IF('[1]Hoja de pedidos'!$D2199&gt;0,'[1]Hoja de pedidos'!F2199,"")</f>
        <v>LAMINACION IMPRESA DECOCEL SOLIDO ROSADO P-210</v>
      </c>
      <c r="E2200" s="144" t="str">
        <f>IF('[1]Hoja de pedidos'!$D2199&gt;0,'[1]Hoja de pedidos'!G2199,"")</f>
        <v>MCL</v>
      </c>
      <c r="F2200" s="144" t="str">
        <f>IF('[1]Hoja de pedidos'!$D2199&gt;0,'[1]Hoja de pedidos'!H2199,"")</f>
        <v>LAMINACION</v>
      </c>
    </row>
    <row r="2201" spans="1:6" x14ac:dyDescent="0.25">
      <c r="A2201" s="144" t="str">
        <f>IF('[1]Hoja de pedidos'!$D2200&gt;0,'[1]Hoja de pedidos'!C2200,"")</f>
        <v>01-3647</v>
      </c>
      <c r="B2201" s="144" t="str">
        <f>IF('[1]Hoja de pedidos'!$D2200&gt;0,'[1]Hoja de pedidos'!D2200,"")</f>
        <v>TMCLVM089A001</v>
      </c>
      <c r="C2201" s="144" t="str">
        <f>IF('[1]Hoja de pedidos'!$D2200&gt;0,'[1]Hoja de pedidos'!E2200,"")</f>
        <v>CELOVEN, C.A.</v>
      </c>
      <c r="D2201" s="144" t="str">
        <f>IF('[1]Hoja de pedidos'!$D2200&gt;0,'[1]Hoja de pedidos'!F2200,"")</f>
        <v>LAMINACION IMPRESA DECOCEL SOLIDO VERDE MANZANA P-375</v>
      </c>
      <c r="E2201" s="144" t="str">
        <f>IF('[1]Hoja de pedidos'!$D2200&gt;0,'[1]Hoja de pedidos'!G2200,"")</f>
        <v>MCL</v>
      </c>
      <c r="F2201" s="144" t="str">
        <f>IF('[1]Hoja de pedidos'!$D2200&gt;0,'[1]Hoja de pedidos'!H2200,"")</f>
        <v>LAMINACION</v>
      </c>
    </row>
    <row r="2202" spans="1:6" x14ac:dyDescent="0.25">
      <c r="A2202" s="144" t="str">
        <f>IF('[1]Hoja de pedidos'!$D2201&gt;0,'[1]Hoja de pedidos'!C2201,"")</f>
        <v>01-3558</v>
      </c>
      <c r="B2202" s="144" t="str">
        <f>IF('[1]Hoja de pedidos'!$D2201&gt;0,'[1]Hoja de pedidos'!D2201,"")</f>
        <v>TMCLAP089A001</v>
      </c>
      <c r="C2202" s="144" t="str">
        <f>IF('[1]Hoja de pedidos'!$D2201&gt;0,'[1]Hoja de pedidos'!E2201,"")</f>
        <v>CELOVEN, C.A.</v>
      </c>
      <c r="D2202" s="144" t="str">
        <f>IF('[1]Hoja de pedidos'!$D2201&gt;0,'[1]Hoja de pedidos'!F2201,"")</f>
        <v>LAMINACION IMPRESA DECOCEL SOLIDO AZUL PASTEL P-297</v>
      </c>
      <c r="E2202" s="144" t="str">
        <f>IF('[1]Hoja de pedidos'!$D2201&gt;0,'[1]Hoja de pedidos'!G2201,"")</f>
        <v>MCL</v>
      </c>
      <c r="F2202" s="144" t="str">
        <f>IF('[1]Hoja de pedidos'!$D2201&gt;0,'[1]Hoja de pedidos'!H2201,"")</f>
        <v>LAMINACION</v>
      </c>
    </row>
    <row r="2203" spans="1:6" x14ac:dyDescent="0.25">
      <c r="A2203" s="144" t="str">
        <f>IF('[1]Hoja de pedidos'!$D2202&gt;0,'[1]Hoja de pedidos'!C2202,"")</f>
        <v>01-3559</v>
      </c>
      <c r="B2203" s="144" t="str">
        <f>IF('[1]Hoja de pedidos'!$D2202&gt;0,'[1]Hoja de pedidos'!D2202,"")</f>
        <v>TMCLSP089A001</v>
      </c>
      <c r="C2203" s="144" t="str">
        <f>IF('[1]Hoja de pedidos'!$D2202&gt;0,'[1]Hoja de pedidos'!E2202,"")</f>
        <v>CELOVEN, C.A.</v>
      </c>
      <c r="D2203" s="144" t="str">
        <f>IF('[1]Hoja de pedidos'!$D2202&gt;0,'[1]Hoja de pedidos'!F2202,"")</f>
        <v>LAMINACION IMPRESA DECOCEL SOLIDO ROSADO PASTEL P-182</v>
      </c>
      <c r="E2203" s="144" t="str">
        <f>IF('[1]Hoja de pedidos'!$D2202&gt;0,'[1]Hoja de pedidos'!G2202,"")</f>
        <v>MCL</v>
      </c>
      <c r="F2203" s="144" t="str">
        <f>IF('[1]Hoja de pedidos'!$D2202&gt;0,'[1]Hoja de pedidos'!H2202,"")</f>
        <v>LAMINACION</v>
      </c>
    </row>
    <row r="2204" spans="1:6" x14ac:dyDescent="0.25">
      <c r="A2204" s="144" t="str">
        <f>IF('[1]Hoja de pedidos'!$D2203&gt;0,'[1]Hoja de pedidos'!C2203,"")</f>
        <v>01-3560</v>
      </c>
      <c r="B2204" s="144" t="str">
        <f>IF('[1]Hoja de pedidos'!$D2203&gt;0,'[1]Hoja de pedidos'!D2203,"")</f>
        <v>TMCLPA089A001</v>
      </c>
      <c r="C2204" s="144" t="str">
        <f>IF('[1]Hoja de pedidos'!$D2203&gt;0,'[1]Hoja de pedidos'!E2203,"")</f>
        <v>CELOVEN, C.A.</v>
      </c>
      <c r="D2204" s="144" t="str">
        <f>IF('[1]Hoja de pedidos'!$D2203&gt;0,'[1]Hoja de pedidos'!F2203,"")</f>
        <v>LAMINACION IMPRESA DECOCEL SOLIDO VERDE PASTEL AGUAMARINA P-3255</v>
      </c>
      <c r="E2204" s="144" t="str">
        <f>IF('[1]Hoja de pedidos'!$D2203&gt;0,'[1]Hoja de pedidos'!G2203,"")</f>
        <v>MCL</v>
      </c>
      <c r="F2204" s="144" t="str">
        <f>IF('[1]Hoja de pedidos'!$D2203&gt;0,'[1]Hoja de pedidos'!H2203,"")</f>
        <v>LAMINACION</v>
      </c>
    </row>
    <row r="2205" spans="1:6" x14ac:dyDescent="0.25">
      <c r="A2205" s="144" t="str">
        <f>IF('[1]Hoja de pedidos'!$D2204&gt;0,'[1]Hoja de pedidos'!C2204,"")</f>
        <v>01-3561</v>
      </c>
      <c r="B2205" s="144" t="str">
        <f>IF('[1]Hoja de pedidos'!$D2204&gt;0,'[1]Hoja de pedidos'!D2204,"")</f>
        <v>TMCLYP089A001</v>
      </c>
      <c r="C2205" s="144" t="str">
        <f>IF('[1]Hoja de pedidos'!$D2204&gt;0,'[1]Hoja de pedidos'!E2204,"")</f>
        <v>CELOVEN, C.A.</v>
      </c>
      <c r="D2205" s="144" t="str">
        <f>IF('[1]Hoja de pedidos'!$D2204&gt;0,'[1]Hoja de pedidos'!F2204,"")</f>
        <v>LAMINACION IMPRESA DECOCEL SOLIDO AMARILLO PASTEL P-113</v>
      </c>
      <c r="E2205" s="144" t="str">
        <f>IF('[1]Hoja de pedidos'!$D2204&gt;0,'[1]Hoja de pedidos'!G2204,"")</f>
        <v>MCL</v>
      </c>
      <c r="F2205" s="144" t="str">
        <f>IF('[1]Hoja de pedidos'!$D2204&gt;0,'[1]Hoja de pedidos'!H2204,"")</f>
        <v>LAMINACION</v>
      </c>
    </row>
    <row r="2206" spans="1:6" x14ac:dyDescent="0.25">
      <c r="A2206" s="144" t="str">
        <f>IF('[1]Hoja de pedidos'!$D2205&gt;0,'[1]Hoja de pedidos'!C2205,"")</f>
        <v>01-3636</v>
      </c>
      <c r="B2206" s="144" t="str">
        <f>IF('[1]Hoja de pedidos'!$D2205&gt;0,'[1]Hoja de pedidos'!D2205,"")</f>
        <v>TMCLMF089A001</v>
      </c>
      <c r="C2206" s="144" t="str">
        <f>IF('[1]Hoja de pedidos'!$D2205&gt;0,'[1]Hoja de pedidos'!E2205,"")</f>
        <v>CELOVEN, C.A.</v>
      </c>
      <c r="D2206" s="144" t="str">
        <f>IF('[1]Hoja de pedidos'!$D2205&gt;0,'[1]Hoja de pedidos'!F2205,"")</f>
        <v>LAMINACION IMPRESA DECOCEL MARIPOSAS Y FLORES</v>
      </c>
      <c r="E2206" s="144" t="str">
        <f>IF('[1]Hoja de pedidos'!$D2205&gt;0,'[1]Hoja de pedidos'!G2205,"")</f>
        <v>MCL</v>
      </c>
      <c r="F2206" s="144" t="str">
        <f>IF('[1]Hoja de pedidos'!$D2205&gt;0,'[1]Hoja de pedidos'!H2205,"")</f>
        <v>LAMINACION</v>
      </c>
    </row>
    <row r="2207" spans="1:6" x14ac:dyDescent="0.25">
      <c r="A2207" s="144" t="str">
        <f>IF('[1]Hoja de pedidos'!$D2206&gt;0,'[1]Hoja de pedidos'!C2206,"")</f>
        <v>01-3651</v>
      </c>
      <c r="B2207" s="144" t="str">
        <f>IF('[1]Hoja de pedidos'!$D2206&gt;0,'[1]Hoja de pedidos'!D2206,"")</f>
        <v>TXCLRP029A001</v>
      </c>
      <c r="C2207" s="144" t="str">
        <f>IF('[1]Hoja de pedidos'!$D2206&gt;0,'[1]Hoja de pedidos'!E2206,"")</f>
        <v>CELOVEN, C.A.</v>
      </c>
      <c r="D2207" s="144" t="str">
        <f>IF('[1]Hoja de pedidos'!$D2206&gt;0,'[1]Hoja de pedidos'!F2206,"")</f>
        <v xml:space="preserve">DECOCEL IMPRESO SOLIDO ROJO PIGMENTADO </v>
      </c>
      <c r="E2207" s="144" t="str">
        <f>IF('[1]Hoja de pedidos'!$D2206&gt;0,'[1]Hoja de pedidos'!G2206,"")</f>
        <v>CX</v>
      </c>
      <c r="F2207" s="144" t="str">
        <f>IF('[1]Hoja de pedidos'!$D2206&gt;0,'[1]Hoja de pedidos'!H2206,"")</f>
        <v>LAMINACION</v>
      </c>
    </row>
    <row r="2208" spans="1:6" x14ac:dyDescent="0.25">
      <c r="A2208" s="144" t="str">
        <f>IF('[1]Hoja de pedidos'!$D2207&gt;0,'[1]Hoja de pedidos'!C2207,"")</f>
        <v>01-3650</v>
      </c>
      <c r="B2208" s="144" t="str">
        <f>IF('[1]Hoja de pedidos'!$D2207&gt;0,'[1]Hoja de pedidos'!D2207,"")</f>
        <v>TXCLNG029A001</v>
      </c>
      <c r="C2208" s="144" t="str">
        <f>IF('[1]Hoja de pedidos'!$D2207&gt;0,'[1]Hoja de pedidos'!E2207,"")</f>
        <v>CELOVEN, C.A.</v>
      </c>
      <c r="D2208" s="144" t="str">
        <f>IF('[1]Hoja de pedidos'!$D2207&gt;0,'[1]Hoja de pedidos'!F2207,"")</f>
        <v>DECOCEL IMPRESO SOLIDO NEGRO</v>
      </c>
      <c r="E2208" s="144" t="str">
        <f>IF('[1]Hoja de pedidos'!$D2207&gt;0,'[1]Hoja de pedidos'!G2207,"")</f>
        <v>CX</v>
      </c>
      <c r="F2208" s="144" t="str">
        <f>IF('[1]Hoja de pedidos'!$D2207&gt;0,'[1]Hoja de pedidos'!H2207,"")</f>
        <v>LAMINACION</v>
      </c>
    </row>
    <row r="2209" spans="1:6" x14ac:dyDescent="0.25">
      <c r="A2209" s="144" t="str">
        <f>IF('[1]Hoja de pedidos'!$D2208&gt;0,'[1]Hoja de pedidos'!C2208,"")</f>
        <v>01-3649</v>
      </c>
      <c r="B2209" s="144" t="str">
        <f>IF('[1]Hoja de pedidos'!$D2208&gt;0,'[1]Hoja de pedidos'!D2208,"")</f>
        <v>TXCLAT029A001</v>
      </c>
      <c r="C2209" s="144" t="str">
        <f>IF('[1]Hoja de pedidos'!$D2208&gt;0,'[1]Hoja de pedidos'!E2208,"")</f>
        <v>CELOVEN, C.A.</v>
      </c>
      <c r="D2209" s="144" t="str">
        <f>IF('[1]Hoja de pedidos'!$D2208&gt;0,'[1]Hoja de pedidos'!F2208,"")</f>
        <v>DECOCEL IMPRESO SOLIDO AZUL P-300</v>
      </c>
      <c r="E2209" s="144" t="str">
        <f>IF('[1]Hoja de pedidos'!$D2208&gt;0,'[1]Hoja de pedidos'!G2208,"")</f>
        <v>CX</v>
      </c>
      <c r="F2209" s="144" t="str">
        <f>IF('[1]Hoja de pedidos'!$D2208&gt;0,'[1]Hoja de pedidos'!H2208,"")</f>
        <v>LAMINACION</v>
      </c>
    </row>
    <row r="2210" spans="1:6" x14ac:dyDescent="0.25">
      <c r="A2210" s="144" t="str">
        <f>IF('[1]Hoja de pedidos'!$D2209&gt;0,'[1]Hoja de pedidos'!C2209,"")</f>
        <v>01-3648</v>
      </c>
      <c r="B2210" s="144" t="str">
        <f>IF('[1]Hoja de pedidos'!$D2209&gt;0,'[1]Hoja de pedidos'!D2209,"")</f>
        <v>TXCLAI029A001</v>
      </c>
      <c r="C2210" s="144" t="str">
        <f>IF('[1]Hoja de pedidos'!$D2209&gt;0,'[1]Hoja de pedidos'!E2209,"")</f>
        <v>CELOVEN, C.A.</v>
      </c>
      <c r="D2210" s="144" t="str">
        <f>IF('[1]Hoja de pedidos'!$D2209&gt;0,'[1]Hoja de pedidos'!F2209,"")</f>
        <v>DECOCEL IMPRESO SOLIDO AZUL INTENSO P-287</v>
      </c>
      <c r="E2210" s="144" t="str">
        <f>IF('[1]Hoja de pedidos'!$D2209&gt;0,'[1]Hoja de pedidos'!G2209,"")</f>
        <v>CX</v>
      </c>
      <c r="F2210" s="144" t="str">
        <f>IF('[1]Hoja de pedidos'!$D2209&gt;0,'[1]Hoja de pedidos'!H2209,"")</f>
        <v>LAMINACION</v>
      </c>
    </row>
    <row r="2211" spans="1:6" x14ac:dyDescent="0.25">
      <c r="A2211" s="144" t="str">
        <f>IF('[1]Hoja de pedidos'!$D2210&gt;0,'[1]Hoja de pedidos'!C2210,"")</f>
        <v>01-3655</v>
      </c>
      <c r="B2211" s="144" t="str">
        <f>IF('[1]Hoja de pedidos'!$D2210&gt;0,'[1]Hoja de pedidos'!D2210,"")</f>
        <v>TXCLVM029A001</v>
      </c>
      <c r="C2211" s="144" t="str">
        <f>IF('[1]Hoja de pedidos'!$D2210&gt;0,'[1]Hoja de pedidos'!E2210,"")</f>
        <v>CELOVEN, C.A.</v>
      </c>
      <c r="D2211" s="144" t="str">
        <f>IF('[1]Hoja de pedidos'!$D2210&gt;0,'[1]Hoja de pedidos'!F2210,"")</f>
        <v>DECOCEL IMPRESO SOLIDO VERDE MANZANA P-375</v>
      </c>
      <c r="E2211" s="144" t="str">
        <f>IF('[1]Hoja de pedidos'!$D2210&gt;0,'[1]Hoja de pedidos'!G2210,"")</f>
        <v>CX</v>
      </c>
      <c r="F2211" s="144" t="str">
        <f>IF('[1]Hoja de pedidos'!$D2210&gt;0,'[1]Hoja de pedidos'!H2210,"")</f>
        <v>LAMINACION</v>
      </c>
    </row>
    <row r="2212" spans="1:6" x14ac:dyDescent="0.25">
      <c r="A2212" s="144" t="str">
        <f>IF('[1]Hoja de pedidos'!$D2211&gt;0,'[1]Hoja de pedidos'!C2211,"")</f>
        <v>01-3654</v>
      </c>
      <c r="B2212" s="144" t="str">
        <f>IF('[1]Hoja de pedidos'!$D2211&gt;0,'[1]Hoja de pedidos'!D2211,"")</f>
        <v>TXCLVP029A001</v>
      </c>
      <c r="C2212" s="144" t="str">
        <f>IF('[1]Hoja de pedidos'!$D2211&gt;0,'[1]Hoja de pedidos'!E2211,"")</f>
        <v>CELOVEN, C.A.</v>
      </c>
      <c r="D2212" s="144" t="str">
        <f>IF('[1]Hoja de pedidos'!$D2211&gt;0,'[1]Hoja de pedidos'!F2211,"")</f>
        <v>DECOCEL IMPRESO SOLIDO VERDE PIGMENTADO</v>
      </c>
      <c r="E2212" s="144" t="str">
        <f>IF('[1]Hoja de pedidos'!$D2211&gt;0,'[1]Hoja de pedidos'!G2211,"")</f>
        <v>CX</v>
      </c>
      <c r="F2212" s="144" t="str">
        <f>IF('[1]Hoja de pedidos'!$D2211&gt;0,'[1]Hoja de pedidos'!H2211,"")</f>
        <v>LAMINACION</v>
      </c>
    </row>
    <row r="2213" spans="1:6" x14ac:dyDescent="0.25">
      <c r="A2213" s="144" t="str">
        <f>IF('[1]Hoja de pedidos'!$D2212&gt;0,'[1]Hoja de pedidos'!C2212,"")</f>
        <v>01-3555</v>
      </c>
      <c r="B2213" s="144" t="str">
        <f>IF('[1]Hoja de pedidos'!$D2212&gt;0,'[1]Hoja de pedidos'!D2212,"")</f>
        <v>TXCLSP029A001</v>
      </c>
      <c r="C2213" s="144" t="str">
        <f>IF('[1]Hoja de pedidos'!$D2212&gt;0,'[1]Hoja de pedidos'!E2212,"")</f>
        <v>CELOVEN, C.A.</v>
      </c>
      <c r="D2213" s="144" t="str">
        <f>IF('[1]Hoja de pedidos'!$D2212&gt;0,'[1]Hoja de pedidos'!F2212,"")</f>
        <v>DECOCEL IMPRESO SOLIDO ROSADO PASTEL P-182</v>
      </c>
      <c r="E2213" s="144" t="str">
        <f>IF('[1]Hoja de pedidos'!$D2212&gt;0,'[1]Hoja de pedidos'!G2212,"")</f>
        <v>CX</v>
      </c>
      <c r="F2213" s="144" t="str">
        <f>IF('[1]Hoja de pedidos'!$D2212&gt;0,'[1]Hoja de pedidos'!H2212,"")</f>
        <v>LAMINACION</v>
      </c>
    </row>
    <row r="2214" spans="1:6" x14ac:dyDescent="0.25">
      <c r="A2214" s="144" t="str">
        <f>IF('[1]Hoja de pedidos'!$D2213&gt;0,'[1]Hoja de pedidos'!C2213,"")</f>
        <v>01-3554</v>
      </c>
      <c r="B2214" s="144" t="str">
        <f>IF('[1]Hoja de pedidos'!$D2213&gt;0,'[1]Hoja de pedidos'!D2213,"")</f>
        <v>TXCLAP029A001</v>
      </c>
      <c r="C2214" s="144" t="str">
        <f>IF('[1]Hoja de pedidos'!$D2213&gt;0,'[1]Hoja de pedidos'!E2213,"")</f>
        <v>CELOVEN, C.A.</v>
      </c>
      <c r="D2214" s="144" t="str">
        <f>IF('[1]Hoja de pedidos'!$D2213&gt;0,'[1]Hoja de pedidos'!F2213,"")</f>
        <v>DECOCEL IMPRESO SOLIDO AZUL PASTEL P-297</v>
      </c>
      <c r="E2214" s="144" t="str">
        <f>IF('[1]Hoja de pedidos'!$D2213&gt;0,'[1]Hoja de pedidos'!G2213,"")</f>
        <v>CX</v>
      </c>
      <c r="F2214" s="144" t="str">
        <f>IF('[1]Hoja de pedidos'!$D2213&gt;0,'[1]Hoja de pedidos'!H2213,"")</f>
        <v>LAMINACION</v>
      </c>
    </row>
    <row r="2215" spans="1:6" x14ac:dyDescent="0.25">
      <c r="A2215" s="144" t="str">
        <f>IF('[1]Hoja de pedidos'!$D2214&gt;0,'[1]Hoja de pedidos'!C2214,"")</f>
        <v>01-3556</v>
      </c>
      <c r="B2215" s="144" t="str">
        <f>IF('[1]Hoja de pedidos'!$D2214&gt;0,'[1]Hoja de pedidos'!D2214,"")</f>
        <v>TXCLPA029A001</v>
      </c>
      <c r="C2215" s="144" t="str">
        <f>IF('[1]Hoja de pedidos'!$D2214&gt;0,'[1]Hoja de pedidos'!E2214,"")</f>
        <v>CELOVEN, C.A.</v>
      </c>
      <c r="D2215" s="144" t="str">
        <f>IF('[1]Hoja de pedidos'!$D2214&gt;0,'[1]Hoja de pedidos'!F2214,"")</f>
        <v>DECOCEL IMPRESO SOLIDO VERDE PASTEL AGUAMARINA P-3255</v>
      </c>
      <c r="E2215" s="144" t="str">
        <f>IF('[1]Hoja de pedidos'!$D2214&gt;0,'[1]Hoja de pedidos'!G2214,"")</f>
        <v>CX</v>
      </c>
      <c r="F2215" s="144" t="str">
        <f>IF('[1]Hoja de pedidos'!$D2214&gt;0,'[1]Hoja de pedidos'!H2214,"")</f>
        <v>LAMINACION</v>
      </c>
    </row>
    <row r="2216" spans="1:6" x14ac:dyDescent="0.25">
      <c r="A2216" s="144" t="str">
        <f>IF('[1]Hoja de pedidos'!$D2215&gt;0,'[1]Hoja de pedidos'!C2215,"")</f>
        <v>01-3557</v>
      </c>
      <c r="B2216" s="144" t="str">
        <f>IF('[1]Hoja de pedidos'!$D2215&gt;0,'[1]Hoja de pedidos'!D2215,"")</f>
        <v>TXCLYP029A001</v>
      </c>
      <c r="C2216" s="144" t="str">
        <f>IF('[1]Hoja de pedidos'!$D2215&gt;0,'[1]Hoja de pedidos'!E2215,"")</f>
        <v>CELOVEN, C.A.</v>
      </c>
      <c r="D2216" s="144" t="str">
        <f>IF('[1]Hoja de pedidos'!$D2215&gt;0,'[1]Hoja de pedidos'!F2215,"")</f>
        <v>DECOCEL IMPRESO SOLIDO AMARILLO PASTEL P-113</v>
      </c>
      <c r="E2216" s="144" t="str">
        <f>IF('[1]Hoja de pedidos'!$D2215&gt;0,'[1]Hoja de pedidos'!G2215,"")</f>
        <v>CX</v>
      </c>
      <c r="F2216" s="144" t="str">
        <f>IF('[1]Hoja de pedidos'!$D2215&gt;0,'[1]Hoja de pedidos'!H2215,"")</f>
        <v>LAMINACION</v>
      </c>
    </row>
    <row r="2217" spans="1:6" x14ac:dyDescent="0.25">
      <c r="A2217" s="144" t="str">
        <f>IF('[1]Hoja de pedidos'!$D2216&gt;0,'[1]Hoja de pedidos'!C2216,"")</f>
        <v>01-3552</v>
      </c>
      <c r="B2217" s="144" t="str">
        <f>IF('[1]Hoja de pedidos'!$D2216&gt;0,'[1]Hoja de pedidos'!D2216,"")</f>
        <v>TXCLES029A001</v>
      </c>
      <c r="C2217" s="144" t="str">
        <f>IF('[1]Hoja de pedidos'!$D2216&gt;0,'[1]Hoja de pedidos'!E2216,"")</f>
        <v>CELOVEN, C.A.</v>
      </c>
      <c r="D2217" s="144" t="str">
        <f>IF('[1]Hoja de pedidos'!$D2216&gt;0,'[1]Hoja de pedidos'!F2216,"")</f>
        <v>DECOCEL IMPRESO ESCOLAR</v>
      </c>
      <c r="E2217" s="144" t="str">
        <f>IF('[1]Hoja de pedidos'!$D2216&gt;0,'[1]Hoja de pedidos'!G2216,"")</f>
        <v>CX</v>
      </c>
      <c r="F2217" s="144" t="str">
        <f>IF('[1]Hoja de pedidos'!$D2216&gt;0,'[1]Hoja de pedidos'!H2216,"")</f>
        <v>LAMINACION</v>
      </c>
    </row>
    <row r="2218" spans="1:6" x14ac:dyDescent="0.25">
      <c r="A2218" s="144" t="str">
        <f>IF('[1]Hoja de pedidos'!$D2217&gt;0,'[1]Hoja de pedidos'!C2217,"")</f>
        <v>01-3635</v>
      </c>
      <c r="B2218" s="144" t="str">
        <f>IF('[1]Hoja de pedidos'!$D2217&gt;0,'[1]Hoja de pedidos'!D2217,"")</f>
        <v>TXCLMF029A001</v>
      </c>
      <c r="C2218" s="144" t="str">
        <f>IF('[1]Hoja de pedidos'!$D2217&gt;0,'[1]Hoja de pedidos'!E2217,"")</f>
        <v>CELOVEN, C.A.</v>
      </c>
      <c r="D2218" s="144" t="str">
        <f>IF('[1]Hoja de pedidos'!$D2217&gt;0,'[1]Hoja de pedidos'!F2217,"")</f>
        <v>DECOCEL IMPRESO MARIPOSAS Y FLORES</v>
      </c>
      <c r="E2218" s="144" t="str">
        <f>IF('[1]Hoja de pedidos'!$D2217&gt;0,'[1]Hoja de pedidos'!G2217,"")</f>
        <v>CX</v>
      </c>
      <c r="F2218" s="144" t="str">
        <f>IF('[1]Hoja de pedidos'!$D2217&gt;0,'[1]Hoja de pedidos'!H2217,"")</f>
        <v>LAMINACION</v>
      </c>
    </row>
    <row r="2219" spans="1:6" x14ac:dyDescent="0.25">
      <c r="A2219" s="144" t="str">
        <f>IF('[1]Hoja de pedidos'!$D2218&gt;0,'[1]Hoja de pedidos'!C2218,"")</f>
        <v>01-3549</v>
      </c>
      <c r="B2219" s="144" t="str">
        <f>IF('[1]Hoja de pedidos'!$D2218&gt;0,'[1]Hoja de pedidos'!D2218,"")</f>
        <v>TXCLMA029A001</v>
      </c>
      <c r="C2219" s="144" t="str">
        <f>IF('[1]Hoja de pedidos'!$D2218&gt;0,'[1]Hoja de pedidos'!E2218,"")</f>
        <v>CELOVEN, C.A.</v>
      </c>
      <c r="D2219" s="144" t="str">
        <f>IF('[1]Hoja de pedidos'!$D2218&gt;0,'[1]Hoja de pedidos'!F2218,"")</f>
        <v>DECOCEL IMPRESO MARGARITAS FONDO AZUL</v>
      </c>
      <c r="E2219" s="144" t="str">
        <f>IF('[1]Hoja de pedidos'!$D2218&gt;0,'[1]Hoja de pedidos'!G2218,"")</f>
        <v>CX</v>
      </c>
      <c r="F2219" s="144" t="str">
        <f>IF('[1]Hoja de pedidos'!$D2218&gt;0,'[1]Hoja de pedidos'!H2218,"")</f>
        <v>LAMINACION</v>
      </c>
    </row>
    <row r="2220" spans="1:6" x14ac:dyDescent="0.25">
      <c r="A2220" s="144" t="str">
        <f>IF('[1]Hoja de pedidos'!$D2219&gt;0,'[1]Hoja de pedidos'!C2219,"")</f>
        <v>01-3548</v>
      </c>
      <c r="B2220" s="144" t="str">
        <f>IF('[1]Hoja de pedidos'!$D2219&gt;0,'[1]Hoja de pedidos'!D2219,"")</f>
        <v>TXCLMN029A001</v>
      </c>
      <c r="C2220" s="144" t="str">
        <f>IF('[1]Hoja de pedidos'!$D2219&gt;0,'[1]Hoja de pedidos'!E2219,"")</f>
        <v>CELOVEN, C.A.</v>
      </c>
      <c r="D2220" s="144" t="str">
        <f>IF('[1]Hoja de pedidos'!$D2219&gt;0,'[1]Hoja de pedidos'!F2219,"")</f>
        <v>DECOCEL IMPRESO MARGARITAS FONDO NEGRO</v>
      </c>
      <c r="E2220" s="144" t="str">
        <f>IF('[1]Hoja de pedidos'!$D2219&gt;0,'[1]Hoja de pedidos'!G2219,"")</f>
        <v>CX</v>
      </c>
      <c r="F2220" s="144" t="str">
        <f>IF('[1]Hoja de pedidos'!$D2219&gt;0,'[1]Hoja de pedidos'!H2219,"")</f>
        <v>LAMINACION</v>
      </c>
    </row>
    <row r="2221" spans="1:6" x14ac:dyDescent="0.25">
      <c r="A2221" s="144" t="str">
        <f>IF('[1]Hoja de pedidos'!$D2220&gt;0,'[1]Hoja de pedidos'!C2220,"")</f>
        <v>01-3664</v>
      </c>
      <c r="B2221" s="144" t="str">
        <f>IF('[1]Hoja de pedidos'!$D2220&gt;0,'[1]Hoja de pedidos'!D2220,"")</f>
        <v>TMMCAE060A003</v>
      </c>
      <c r="C2221" s="144" t="str">
        <f>IF('[1]Hoja de pedidos'!$D2220&gt;0,'[1]Hoja de pedidos'!E2220,"")</f>
        <v>COMERCIALIZADORA Y DISTRIBUIDORA DOMA,C.A</v>
      </c>
      <c r="D2221" s="144" t="str">
        <f>IF('[1]Hoja de pedidos'!$D2220&gt;0,'[1]Hoja de pedidos'!F2220,"")</f>
        <v>POLYPOUCH IMPRESO ANTIGRASO ESTANDAR</v>
      </c>
      <c r="E2221" s="144" t="str">
        <f>IF('[1]Hoja de pedidos'!$D2220&gt;0,'[1]Hoja de pedidos'!G2220,"")</f>
        <v>MCL</v>
      </c>
      <c r="F2221" s="144" t="str">
        <f>IF('[1]Hoja de pedidos'!$D2220&gt;0,'[1]Hoja de pedidos'!H2220,"")</f>
        <v>CORTE</v>
      </c>
    </row>
    <row r="2222" spans="1:6" x14ac:dyDescent="0.25">
      <c r="A2222" s="144" t="str">
        <f>IF('[1]Hoja de pedidos'!$D2221&gt;0,'[1]Hoja de pedidos'!C2221,"")</f>
        <v>01-3553</v>
      </c>
      <c r="B2222" s="144" t="str">
        <f>IF('[1]Hoja de pedidos'!$D2221&gt;0,'[1]Hoja de pedidos'!D2221,"")</f>
        <v>TMCLEES089A001</v>
      </c>
      <c r="C2222" s="144" t="str">
        <f>IF('[1]Hoja de pedidos'!$D2221&gt;0,'[1]Hoja de pedidos'!E2221,"")</f>
        <v>CELOVEN, C.A.</v>
      </c>
      <c r="D2222" s="144" t="str">
        <f>IF('[1]Hoja de pedidos'!$D2221&gt;0,'[1]Hoja de pedidos'!F2221,"")</f>
        <v>LAMINACION IMPRESA DECOCEL ESCOLAR</v>
      </c>
      <c r="E2222" s="144" t="str">
        <f>IF('[1]Hoja de pedidos'!$D2221&gt;0,'[1]Hoja de pedidos'!G2221,"")</f>
        <v>MCL</v>
      </c>
      <c r="F2222" s="144" t="str">
        <f>IF('[1]Hoja de pedidos'!$D2221&gt;0,'[1]Hoja de pedidos'!H2221,"")</f>
        <v>LAMINACION</v>
      </c>
    </row>
    <row r="2223" spans="1:6" x14ac:dyDescent="0.25">
      <c r="A2223" s="144" t="str">
        <f>IF('[1]Hoja de pedidos'!$D2222&gt;0,'[1]Hoja de pedidos'!C2222,"")</f>
        <v>01-3551</v>
      </c>
      <c r="B2223" s="144" t="str">
        <f>IF('[1]Hoja de pedidos'!$D2222&gt;0,'[1]Hoja de pedidos'!D2222,"")</f>
        <v>TMCLMA089A001</v>
      </c>
      <c r="C2223" s="144" t="str">
        <f>IF('[1]Hoja de pedidos'!$D2222&gt;0,'[1]Hoja de pedidos'!E2222,"")</f>
        <v>CELOVEN, C.A.</v>
      </c>
      <c r="D2223" s="144" t="str">
        <f>IF('[1]Hoja de pedidos'!$D2222&gt;0,'[1]Hoja de pedidos'!F2222,"")</f>
        <v>LAMINACION IMPRESA DECOCEL MARGARITAS FONDO AZUL</v>
      </c>
      <c r="E2223" s="144" t="str">
        <f>IF('[1]Hoja de pedidos'!$D2222&gt;0,'[1]Hoja de pedidos'!G2222,"")</f>
        <v>MCL</v>
      </c>
      <c r="F2223" s="144" t="str">
        <f>IF('[1]Hoja de pedidos'!$D2222&gt;0,'[1]Hoja de pedidos'!H2222,"")</f>
        <v>LAMINACION</v>
      </c>
    </row>
    <row r="2224" spans="1:6" x14ac:dyDescent="0.25">
      <c r="A2224" s="144" t="str">
        <f>IF('[1]Hoja de pedidos'!$D2223&gt;0,'[1]Hoja de pedidos'!C2223,"")</f>
        <v>01-3550</v>
      </c>
      <c r="B2224" s="144" t="str">
        <f>IF('[1]Hoja de pedidos'!$D2223&gt;0,'[1]Hoja de pedidos'!D2223,"")</f>
        <v>TMCLMN089A001</v>
      </c>
      <c r="C2224" s="144" t="str">
        <f>IF('[1]Hoja de pedidos'!$D2223&gt;0,'[1]Hoja de pedidos'!E2223,"")</f>
        <v>CELOVEN, C.A.</v>
      </c>
      <c r="D2224" s="144" t="str">
        <f>IF('[1]Hoja de pedidos'!$D2223&gt;0,'[1]Hoja de pedidos'!F2223,"")</f>
        <v>LAMINACION IMPRESA DECOCEL MARGARITAS FONDO NEGRO</v>
      </c>
      <c r="E2224" s="144" t="str">
        <f>IF('[1]Hoja de pedidos'!$D2223&gt;0,'[1]Hoja de pedidos'!G2223,"")</f>
        <v>MCL</v>
      </c>
      <c r="F2224" s="144" t="str">
        <f>IF('[1]Hoja de pedidos'!$D2223&gt;0,'[1]Hoja de pedidos'!H2223,"")</f>
        <v>LAMINACION</v>
      </c>
    </row>
    <row r="2225" spans="1:6" x14ac:dyDescent="0.25">
      <c r="A2225" s="144" t="str">
        <f>IF('[1]Hoja de pedidos'!$D2224&gt;0,'[1]Hoja de pedidos'!C2224,"")</f>
        <v>21-0355</v>
      </c>
      <c r="B2225" s="144" t="str">
        <f>IF('[1]Hoja de pedidos'!$D2224&gt;0,'[1]Hoja de pedidos'!D2224,"")</f>
        <v>TXNVCL096B001</v>
      </c>
      <c r="C2225" s="144" t="str">
        <f>IF('[1]Hoja de pedidos'!$D2224&gt;0,'[1]Hoja de pedidos'!E2224,"")</f>
        <v>NESTLE VENEZUELA, S.A.</v>
      </c>
      <c r="D2225" s="144" t="str">
        <f>IF('[1]Hoja de pedidos'!$D2224&gt;0,'[1]Hoja de pedidos'!F2224,"")</f>
        <v>LAMINACION IMPRESA CERELAC 1000g</v>
      </c>
      <c r="E2225" s="144" t="str">
        <f>IF('[1]Hoja de pedidos'!$D2224&gt;0,'[1]Hoja de pedidos'!G2224,"")</f>
        <v>CX</v>
      </c>
      <c r="F2225" s="144" t="str">
        <f>IF('[1]Hoja de pedidos'!$D2224&gt;0,'[1]Hoja de pedidos'!H2224,"")</f>
        <v>LAMINACION</v>
      </c>
    </row>
    <row r="2226" spans="1:6" x14ac:dyDescent="0.25">
      <c r="A2226" s="144" t="str">
        <f>IF('[1]Hoja de pedidos'!$D2225&gt;0,'[1]Hoja de pedidos'!C2225,"")</f>
        <v>01-3582</v>
      </c>
      <c r="B2226" s="144" t="str">
        <f>IF('[1]Hoja de pedidos'!$D2225&gt;0,'[1]Hoja de pedidos'!D2225,"")</f>
        <v>TXVFBV060A001</v>
      </c>
      <c r="C2226" s="144" t="str">
        <f>IF('[1]Hoja de pedidos'!$D2225&gt;0,'[1]Hoja de pedidos'!E2225,"")</f>
        <v>VENEFOIL,C.A.</v>
      </c>
      <c r="D2226" s="144" t="str">
        <f>IF('[1]Hoja de pedidos'!$D2225&gt;0,'[1]Hoja de pedidos'!F2225,"")</f>
        <v>BANNER IMPRESO VENEFOIL</v>
      </c>
      <c r="E2226" s="144" t="str">
        <f>IF('[1]Hoja de pedidos'!$D2225&gt;0,'[1]Hoja de pedidos'!G2225,"")</f>
        <v>CX</v>
      </c>
      <c r="F2226" s="144" t="str">
        <f>IF('[1]Hoja de pedidos'!$D2225&gt;0,'[1]Hoja de pedidos'!H2225,"")</f>
        <v>LAMINACION</v>
      </c>
    </row>
    <row r="2227" spans="1:6" x14ac:dyDescent="0.25">
      <c r="A2227" s="144" t="str">
        <f>IF('[1]Hoja de pedidos'!$D2226&gt;0,'[1]Hoja de pedidos'!C2226,"")</f>
        <v>01-3674</v>
      </c>
      <c r="B2227" s="144" t="str">
        <f>IF('[1]Hoja de pedidos'!$D2226&gt;0,'[1]Hoja de pedidos'!D2226,"")</f>
        <v>TXPADQ045B002</v>
      </c>
      <c r="C2227" s="144" t="str">
        <f>IF('[1]Hoja de pedidos'!$D2226&gt;0,'[1]Hoja de pedidos'!E2226,"")</f>
        <v>PEPSICO ALIMENTOS, S.C.A.</v>
      </c>
      <c r="D2227" s="144" t="str">
        <f>IF('[1]Hoja de pedidos'!$D2226&gt;0,'[1]Hoja de pedidos'!F2226,"")</f>
        <v xml:space="preserve">LAMINACIÓN IMPRESA DORITOS MEGA QUESO XXL 420 g  </v>
      </c>
      <c r="E2227" s="144" t="str">
        <f>IF('[1]Hoja de pedidos'!$D2226&gt;0,'[1]Hoja de pedidos'!G2226,"")</f>
        <v>CX</v>
      </c>
      <c r="F2227" s="144" t="str">
        <f>IF('[1]Hoja de pedidos'!$D2226&gt;0,'[1]Hoja de pedidos'!H2226,"")</f>
        <v>LAMINACION</v>
      </c>
    </row>
    <row r="2228" spans="1:6" x14ac:dyDescent="0.25">
      <c r="A2228" s="144" t="str">
        <f>IF('[1]Hoja de pedidos'!$D2227&gt;0,'[1]Hoja de pedidos'!C2227,"")</f>
        <v>32-006373</v>
      </c>
      <c r="B2228" s="144" t="str">
        <f>IF('[1]Hoja de pedidos'!$D2227&gt;0,'[1]Hoja de pedidos'!D2227,"")</f>
        <v>TXTFDN078A001</v>
      </c>
      <c r="C2228" s="144" t="str">
        <f>IF('[1]Hoja de pedidos'!$D2227&gt;0,'[1]Hoja de pedidos'!E2227,"")</f>
        <v>INVERSIONES TORREFACCION DEL CAFÉ, C.A</v>
      </c>
      <c r="D2228" s="144" t="str">
        <f>IF('[1]Hoja de pedidos'!$D2227&gt;0,'[1]Hoja de pedidos'!F2227,"")</f>
        <v>LAMINACION IMPRESA CAFÉ DELLA NONNA TOSTADO  GRANO  1000 g</v>
      </c>
      <c r="E2228" s="144" t="str">
        <f>IF('[1]Hoja de pedidos'!$D2227&gt;0,'[1]Hoja de pedidos'!G2227,"")</f>
        <v>CX</v>
      </c>
      <c r="F2228" s="144" t="str">
        <f>IF('[1]Hoja de pedidos'!$D2227&gt;0,'[1]Hoja de pedidos'!H2227,"")</f>
        <v>LAMINACION</v>
      </c>
    </row>
    <row r="2229" spans="1:6" x14ac:dyDescent="0.25">
      <c r="A2229" s="144" t="str">
        <f>IF('[1]Hoja de pedidos'!$D2228&gt;0,'[1]Hoja de pedidos'!C2228,"")</f>
        <v>32-006460</v>
      </c>
      <c r="B2229" s="144" t="str">
        <f>IF('[1]Hoja de pedidos'!$D2228&gt;0,'[1]Hoja de pedidos'!D2228,"")</f>
        <v>TXHCMP028A001</v>
      </c>
      <c r="C2229" s="144" t="str">
        <f>IF('[1]Hoja de pedidos'!$D2228&gt;0,'[1]Hoja de pedidos'!E2228,"")</f>
        <v>HELADOS CALI, C.A.</v>
      </c>
      <c r="D2229" s="144" t="str">
        <f>IF('[1]Hoja de pedidos'!$D2228&gt;0,'[1]Hoja de pedidos'!F2228,"")</f>
        <v>ENVOLTORIO IMPRESO HELADOS MAX POLET 122cm³</v>
      </c>
      <c r="E2229" s="144" t="str">
        <f>IF('[1]Hoja de pedidos'!$D2228&gt;0,'[1]Hoja de pedidos'!G2228,"")</f>
        <v>CX</v>
      </c>
      <c r="F2229" s="144" t="str">
        <f>IF('[1]Hoja de pedidos'!$D2228&gt;0,'[1]Hoja de pedidos'!H2228,"")</f>
        <v>CORTE</v>
      </c>
    </row>
    <row r="2230" spans="1:6" x14ac:dyDescent="0.25">
      <c r="A2230" s="144" t="str">
        <f>IF('[1]Hoja de pedidos'!$D2229&gt;0,'[1]Hoja de pedidos'!C2229,"")</f>
        <v>01-3666</v>
      </c>
      <c r="B2230" s="144" t="str">
        <f>IF('[1]Hoja de pedidos'!$D2229&gt;0,'[1]Hoja de pedidos'!D2229,"")</f>
        <v>TXPADQ040A001</v>
      </c>
      <c r="C2230" s="144" t="str">
        <f>IF('[1]Hoja de pedidos'!$D2229&gt;0,'[1]Hoja de pedidos'!E2229,"")</f>
        <v>PEPSICO ALIMENTOS, S.C.A.</v>
      </c>
      <c r="D2230" s="144" t="str">
        <f>IF('[1]Hoja de pedidos'!$D2229&gt;0,'[1]Hoja de pedidos'!F2229,"")</f>
        <v>LAMINACIÓN IMPRESA DORITOS MEGA QUESO 150g.</v>
      </c>
      <c r="E2230" s="144" t="str">
        <f>IF('[1]Hoja de pedidos'!$D2229&gt;0,'[1]Hoja de pedidos'!G2229,"")</f>
        <v>CX</v>
      </c>
      <c r="F2230" s="144" t="str">
        <f>IF('[1]Hoja de pedidos'!$D2229&gt;0,'[1]Hoja de pedidos'!H2229,"")</f>
        <v>LAMINACION</v>
      </c>
    </row>
    <row r="2231" spans="1:6" x14ac:dyDescent="0.25">
      <c r="A2231" s="144" t="str">
        <f>IF('[1]Hoja de pedidos'!$D2230&gt;0,'[1]Hoja de pedidos'!C2230,"")</f>
        <v>01-3668</v>
      </c>
      <c r="B2231" s="144" t="str">
        <f>IF('[1]Hoja de pedidos'!$D2230&gt;0,'[1]Hoja de pedidos'!D2230,"")</f>
        <v>TXPARF040A002</v>
      </c>
      <c r="C2231" s="144" t="str">
        <f>IF('[1]Hoja de pedidos'!$D2230&gt;0,'[1]Hoja de pedidos'!E2230,"")</f>
        <v>PEPSICO ALIMENTOS, S.C.A.</v>
      </c>
      <c r="D2231" s="144" t="str">
        <f>IF('[1]Hoja de pedidos'!$D2230&gt;0,'[1]Hoja de pedidos'!F2230,"")</f>
        <v>LAMINACION IMPRESA RUFFLES QUESO 36g</v>
      </c>
      <c r="E2231" s="144" t="str">
        <f>IF('[1]Hoja de pedidos'!$D2230&gt;0,'[1]Hoja de pedidos'!G2230,"")</f>
        <v>CX</v>
      </c>
      <c r="F2231" s="144" t="str">
        <f>IF('[1]Hoja de pedidos'!$D2230&gt;0,'[1]Hoja de pedidos'!H2230,"")</f>
        <v>LAMINACION</v>
      </c>
    </row>
    <row r="2232" spans="1:6" x14ac:dyDescent="0.25">
      <c r="A2232" s="144" t="str">
        <f>IF('[1]Hoja de pedidos'!$D2231&gt;0,'[1]Hoja de pedidos'!C2231,"")</f>
        <v>01-3672</v>
      </c>
      <c r="B2232" s="144" t="str">
        <f>IF('[1]Hoja de pedidos'!$D2231&gt;0,'[1]Hoja de pedidos'!D2231,"")</f>
        <v>TXPARF040B002</v>
      </c>
      <c r="C2232" s="144" t="str">
        <f>IF('[1]Hoja de pedidos'!$D2231&gt;0,'[1]Hoja de pedidos'!E2231,"")</f>
        <v>PEPSICO ALIMENTOS, S.C.A.</v>
      </c>
      <c r="D2232" s="144" t="str">
        <f>IF('[1]Hoja de pedidos'!$D2231&gt;0,'[1]Hoja de pedidos'!F2231,"")</f>
        <v>LAMINACION IMPRESA RUFFLES QUESO 125g</v>
      </c>
      <c r="E2232" s="144" t="str">
        <f>IF('[1]Hoja de pedidos'!$D2231&gt;0,'[1]Hoja de pedidos'!G2231,"")</f>
        <v>CX</v>
      </c>
      <c r="F2232" s="144" t="str">
        <f>IF('[1]Hoja de pedidos'!$D2231&gt;0,'[1]Hoja de pedidos'!H2231,"")</f>
        <v>LAMINACION</v>
      </c>
    </row>
    <row r="2233" spans="1:6" x14ac:dyDescent="0.25">
      <c r="A2233" s="144" t="str">
        <f>IF('[1]Hoja de pedidos'!$D2232&gt;0,'[1]Hoja de pedidos'!C2232,"")</f>
        <v>01-3667</v>
      </c>
      <c r="B2233" s="144" t="str">
        <f>IF('[1]Hoja de pedidos'!$D2232&gt;0,'[1]Hoja de pedidos'!D2232,"")</f>
        <v>TXPATR040A003</v>
      </c>
      <c r="C2233" s="144" t="str">
        <f>IF('[1]Hoja de pedidos'!$D2232&gt;0,'[1]Hoja de pedidos'!E2232,"")</f>
        <v>PEPSICO ALIMENTOS, S.C.A.</v>
      </c>
      <c r="D2233" s="144" t="str">
        <f>IF('[1]Hoja de pedidos'!$D2232&gt;0,'[1]Hoja de pedidos'!F2232,"")</f>
        <v>LAMINACION IMPRESA DE TODITO RESUELTO 130g</v>
      </c>
      <c r="E2233" s="144" t="str">
        <f>IF('[1]Hoja de pedidos'!$D2232&gt;0,'[1]Hoja de pedidos'!G2232,"")</f>
        <v>CX</v>
      </c>
      <c r="F2233" s="144" t="str">
        <f>IF('[1]Hoja de pedidos'!$D2232&gt;0,'[1]Hoja de pedidos'!H2232,"")</f>
        <v>LAMINACION</v>
      </c>
    </row>
    <row r="2234" spans="1:6" x14ac:dyDescent="0.25">
      <c r="A2234" s="144" t="str">
        <f>IF('[1]Hoja de pedidos'!$D2233&gt;0,'[1]Hoja de pedidos'!C2233,"")</f>
        <v>32-006477</v>
      </c>
      <c r="B2234" s="144" t="str">
        <f>IF('[1]Hoja de pedidos'!$D2233&gt;0,'[1]Hoja de pedidos'!D2233,"")</f>
        <v>TXHCFF029A001</v>
      </c>
      <c r="C2234" s="144" t="str">
        <f>IF('[1]Hoja de pedidos'!$D2233&gt;0,'[1]Hoja de pedidos'!E2233,"")</f>
        <v>HELADOS CALI, C.A.</v>
      </c>
      <c r="D2234" s="144" t="str">
        <f>IF('[1]Hoja de pedidos'!$D2233&gt;0,'[1]Hoja de pedidos'!F2233,"")</f>
        <v>ENVOLTORIO IMPRESO HELADOS FRES SABOR A  FRUTAS 70 cm³</v>
      </c>
      <c r="E2234" s="144" t="str">
        <f>IF('[1]Hoja de pedidos'!$D2233&gt;0,'[1]Hoja de pedidos'!G2233,"")</f>
        <v>CX</v>
      </c>
      <c r="F2234" s="144" t="str">
        <f>IF('[1]Hoja de pedidos'!$D2233&gt;0,'[1]Hoja de pedidos'!H2233,"")</f>
        <v>CORTE</v>
      </c>
    </row>
    <row r="2235" spans="1:6" x14ac:dyDescent="0.25">
      <c r="A2235" s="144" t="str">
        <f>IF('[1]Hoja de pedidos'!$D2234&gt;0,'[1]Hoja de pedidos'!C2234,"")</f>
        <v>32-006464</v>
      </c>
      <c r="B2235" s="144" t="str">
        <f>IF('[1]Hoja de pedidos'!$D2234&gt;0,'[1]Hoja de pedidos'!D2234,"")</f>
        <v xml:space="preserve">TMCJES061A001 </v>
      </c>
      <c r="C2235" s="144" t="str">
        <f>IF('[1]Hoja de pedidos'!$D2234&gt;0,'[1]Hoja de pedidos'!E2234,"")</f>
        <v>CORPORACION JIGMA 1702, C.A.</v>
      </c>
      <c r="D2235" s="144" t="str">
        <f>IF('[1]Hoja de pedidos'!$D2234&gt;0,'[1]Hoja de pedidos'!F2234,"")</f>
        <v>POLYPOUCH EDULZANTE DULCILINA SIN CALORIAS BASE SUCRALOSA 1g.</v>
      </c>
      <c r="E2235" s="144" t="str">
        <f>IF('[1]Hoja de pedidos'!$D2234&gt;0,'[1]Hoja de pedidos'!G2234,"")</f>
        <v>MCL</v>
      </c>
      <c r="F2235" s="144" t="str">
        <f>IF('[1]Hoja de pedidos'!$D2234&gt;0,'[1]Hoja de pedidos'!H2234,"")</f>
        <v>LAMINACION</v>
      </c>
    </row>
    <row r="2236" spans="1:6" x14ac:dyDescent="0.25">
      <c r="A2236" s="144" t="str">
        <f>IF('[1]Hoja de pedidos'!$D2235&gt;0,'[1]Hoja de pedidos'!C2235,"")</f>
        <v>01-3669</v>
      </c>
      <c r="B2236" s="144" t="str">
        <f>IF('[1]Hoja de pedidos'!$D2235&gt;0,'[1]Hoja de pedidos'!D2235,"")</f>
        <v>TXPACB031A002</v>
      </c>
      <c r="C2236" s="144" t="str">
        <f>IF('[1]Hoja de pedidos'!$D2235&gt;0,'[1]Hoja de pedidos'!E2235,"")</f>
        <v>PEPSICO ALIMENTOS, S.C.A.</v>
      </c>
      <c r="D2236" s="144" t="str">
        <f>IF('[1]Hoja de pedidos'!$D2235&gt;0,'[1]Hoja de pedidos'!F2235,"")</f>
        <v>LAMINACION IMPRESA CHEETOS BOLIQUESO 28g</v>
      </c>
      <c r="E2236" s="144" t="str">
        <f>IF('[1]Hoja de pedidos'!$D2235&gt;0,'[1]Hoja de pedidos'!G2235,"")</f>
        <v>CX</v>
      </c>
      <c r="F2236" s="144" t="str">
        <f>IF('[1]Hoja de pedidos'!$D2235&gt;0,'[1]Hoja de pedidos'!H2235,"")</f>
        <v>LAMINACION</v>
      </c>
    </row>
    <row r="2237" spans="1:6" x14ac:dyDescent="0.25">
      <c r="A2237" s="144" t="str">
        <f>IF('[1]Hoja de pedidos'!$D2236&gt;0,'[1]Hoja de pedidos'!C2236,"")</f>
        <v>01-3670</v>
      </c>
      <c r="B2237" s="144" t="str">
        <f>IF('[1]Hoja de pedidos'!$D2236&gt;0,'[1]Hoja de pedidos'!D2236,"")</f>
        <v>TXPAPS031A002</v>
      </c>
      <c r="C2237" s="144" t="str">
        <f>IF('[1]Hoja de pedidos'!$D2236&gt;0,'[1]Hoja de pedidos'!E2236,"")</f>
        <v>PEPSICO ALIMENTOS, S.C.A.</v>
      </c>
      <c r="D2237" s="144" t="str">
        <f>IF('[1]Hoja de pedidos'!$D2236&gt;0,'[1]Hoja de pedidos'!F2236,"")</f>
        <v>LAMINACIÓN IMPRESA PEPITO ORIGINAL (SIN VITAMINA) 25g</v>
      </c>
      <c r="E2237" s="144" t="str">
        <f>IF('[1]Hoja de pedidos'!$D2236&gt;0,'[1]Hoja de pedidos'!G2236,"")</f>
        <v>CX</v>
      </c>
      <c r="F2237" s="144" t="str">
        <f>IF('[1]Hoja de pedidos'!$D2236&gt;0,'[1]Hoja de pedidos'!H2236,"")</f>
        <v>LAMINACION</v>
      </c>
    </row>
    <row r="2238" spans="1:6" x14ac:dyDescent="0.25">
      <c r="A2238" s="144" t="str">
        <f>IF('[1]Hoja de pedidos'!$D2237&gt;0,'[1]Hoja de pedidos'!C2237,"")</f>
        <v>01-3671</v>
      </c>
      <c r="B2238" s="144" t="str">
        <f>IF('[1]Hoja de pedidos'!$D2237&gt;0,'[1]Hoja de pedidos'!D2237,"")</f>
        <v>TXPAMP036A002</v>
      </c>
      <c r="C2238" s="144" t="str">
        <f>IF('[1]Hoja de pedidos'!$D2237&gt;0,'[1]Hoja de pedidos'!E2237,"")</f>
        <v>PEPSICO ALIMENTOS, S.C.A.</v>
      </c>
      <c r="D2238" s="144" t="str">
        <f>IF('[1]Hoja de pedidos'!$D2237&gt;0,'[1]Hoja de pedidos'!F2237,"")</f>
        <v>LAMINACION IMPRESA CHEETOS MEGA PUFF 110g</v>
      </c>
      <c r="E2238" s="144" t="str">
        <f>IF('[1]Hoja de pedidos'!$D2237&gt;0,'[1]Hoja de pedidos'!G2237,"")</f>
        <v>CX</v>
      </c>
      <c r="F2238" s="144" t="str">
        <f>IF('[1]Hoja de pedidos'!$D2237&gt;0,'[1]Hoja de pedidos'!H2237,"")</f>
        <v>LAMINACION</v>
      </c>
    </row>
    <row r="2239" spans="1:6" x14ac:dyDescent="0.25">
      <c r="A2239" s="144" t="str">
        <f>IF('[1]Hoja de pedidos'!$D2238&gt;0,'[1]Hoja de pedidos'!C2238,"")</f>
        <v>01-3673</v>
      </c>
      <c r="B2239" s="144" t="str">
        <f>IF('[1]Hoja de pedidos'!$D2238&gt;0,'[1]Hoja de pedidos'!D2238,"")</f>
        <v>TMAPAL1190010</v>
      </c>
      <c r="C2239" s="144" t="str">
        <f>IF('[1]Hoja de pedidos'!$D2238&gt;0,'[1]Hoja de pedidos'!E2238,"")</f>
        <v>ALIMENTOS POLAR COMERCIAL, C.A.</v>
      </c>
      <c r="D2239" s="144" t="str">
        <f>IF('[1]Hoja de pedidos'!$D2238&gt;0,'[1]Hoja de pedidos'!F2238,"")</f>
        <v>ALUMINIO LAMINADO SIN IMPRESIÓN</v>
      </c>
      <c r="E2239" s="144" t="str">
        <f>IF('[1]Hoja de pedidos'!$D2238&gt;0,'[1]Hoja de pedidos'!G2238,"")</f>
        <v>MCL</v>
      </c>
      <c r="F2239" s="144" t="str">
        <f>IF('[1]Hoja de pedidos'!$D2238&gt;0,'[1]Hoja de pedidos'!H2238,"")</f>
        <v>CORTE</v>
      </c>
    </row>
    <row r="2240" spans="1:6" x14ac:dyDescent="0.25">
      <c r="A2240" s="144" t="str">
        <f>IF('[1]Hoja de pedidos'!$D2239&gt;0,'[1]Hoja de pedidos'!C2239,"")</f>
        <v>32-006465</v>
      </c>
      <c r="B2240" s="144" t="str">
        <f>IF('[1]Hoja de pedidos'!$D2239&gt;0,'[1]Hoja de pedidos'!D2239,"")</f>
        <v>TMAAES061A001</v>
      </c>
      <c r="C2240" s="144" t="str">
        <f>IF('[1]Hoja de pedidos'!$D2239&gt;0,'[1]Hoja de pedidos'!E2239,"")</f>
        <v>ALIMENTOS AGLOW VE C.A.</v>
      </c>
      <c r="D2240" s="144" t="str">
        <f>IF('[1]Hoja de pedidos'!$D2239&gt;0,'[1]Hoja de pedidos'!F2239,"")</f>
        <v>POLYPOUCH IMPRESO SACHET EDULCORANTE  SWEETEST 1g</v>
      </c>
      <c r="E2240" s="144" t="str">
        <f>IF('[1]Hoja de pedidos'!$D2239&gt;0,'[1]Hoja de pedidos'!G2239,"")</f>
        <v>MCL</v>
      </c>
      <c r="F2240" s="144" t="str">
        <f>IF('[1]Hoja de pedidos'!$D2239&gt;0,'[1]Hoja de pedidos'!H2239,"")</f>
        <v>LAMINACION</v>
      </c>
    </row>
    <row r="2241" spans="1:6" x14ac:dyDescent="0.25">
      <c r="A2241" s="144" t="str">
        <f>IF('[1]Hoja de pedidos'!$D2240&gt;0,'[1]Hoja de pedidos'!C2240,"")</f>
        <v>32-006476</v>
      </c>
      <c r="B2241" s="144" t="str">
        <f>IF('[1]Hoja de pedidos'!$D2240&gt;0,'[1]Hoja de pedidos'!D2240,"")</f>
        <v>TMLIPR0550003</v>
      </c>
      <c r="C2241" s="144" t="str">
        <f>IF('[1]Hoja de pedidos'!$D2240&gt;0,'[1]Hoja de pedidos'!E2240,"")</f>
        <v>LITO INNOVACIÓN 3.000, C. A.</v>
      </c>
      <c r="D2241" s="144" t="str">
        <f>IF('[1]Hoja de pedidos'!$D2240&gt;0,'[1]Hoja de pedidos'!F2240,"")</f>
        <v>POLYPOUCH SIN IMPRESIÓN</v>
      </c>
      <c r="E2241" s="144" t="str">
        <f>IF('[1]Hoja de pedidos'!$D2240&gt;0,'[1]Hoja de pedidos'!G2240,"")</f>
        <v>MCL</v>
      </c>
      <c r="F2241" s="144" t="str">
        <f>IF('[1]Hoja de pedidos'!$D2240&gt;0,'[1]Hoja de pedidos'!H2240,"")</f>
        <v>LAMINACION</v>
      </c>
    </row>
    <row r="2242" spans="1:6" x14ac:dyDescent="0.25">
      <c r="A2242" s="144" t="str">
        <f>IF('[1]Hoja de pedidos'!$D2241&gt;0,'[1]Hoja de pedidos'!C2241,"")</f>
        <v>01-3678</v>
      </c>
      <c r="B2242" s="144" t="str">
        <f>IF('[1]Hoja de pedidos'!$D2241&gt;0,'[1]Hoja de pedidos'!D2241,"")</f>
        <v>TMAHPF1090001</v>
      </c>
      <c r="C2242" s="144" t="str">
        <f>IF('[1]Hoja de pedidos'!$D2241&gt;0,'[1]Hoja de pedidos'!E2241,"")</f>
        <v>ALIMENTOS HEINZ, C.A.</v>
      </c>
      <c r="D2242" s="144" t="str">
        <f>IF('[1]Hoja de pedidos'!$D2241&gt;0,'[1]Hoja de pedidos'!F2241,"")</f>
        <v xml:space="preserve">PAPEL POLY FOIL (MORROTRIPLEX PARA FLAN Y HELADOS) </v>
      </c>
      <c r="E2242" s="144" t="str">
        <f>IF('[1]Hoja de pedidos'!$D2241&gt;0,'[1]Hoja de pedidos'!G2241,"")</f>
        <v>MCL</v>
      </c>
      <c r="F2242" s="144" t="str">
        <f>IF('[1]Hoja de pedidos'!$D2241&gt;0,'[1]Hoja de pedidos'!H2241,"")</f>
        <v>LAMINACION</v>
      </c>
    </row>
    <row r="2243" spans="1:6" x14ac:dyDescent="0.25">
      <c r="A2243" s="144" t="str">
        <f>IF('[1]Hoja de pedidos'!$D2242&gt;0,'[1]Hoja de pedidos'!C2242,"")</f>
        <v>21-0375</v>
      </c>
      <c r="B2243" s="144" t="str">
        <f>IF('[1]Hoja de pedidos'!$D2242&gt;0,'[1]Hoja de pedidos'!D2242,"")</f>
        <v>TXNVND096A001</v>
      </c>
      <c r="C2243" s="144" t="str">
        <f>IF('[1]Hoja de pedidos'!$D2242&gt;0,'[1]Hoja de pedidos'!E2242,"")</f>
        <v>NESTLE VENEZUELA, S.A.</v>
      </c>
      <c r="D2243" s="144" t="str">
        <f>IF('[1]Hoja de pedidos'!$D2242&gt;0,'[1]Hoja de pedidos'!F2242,"")</f>
        <v>LAMINACION IMPRESA NIDO FORTICRECE 800g</v>
      </c>
      <c r="E2243" s="144" t="str">
        <f>IF('[1]Hoja de pedidos'!$D2242&gt;0,'[1]Hoja de pedidos'!G2242,"")</f>
        <v>CX</v>
      </c>
      <c r="F2243" s="144" t="str">
        <f>IF('[1]Hoja de pedidos'!$D2242&gt;0,'[1]Hoja de pedidos'!H2242,"")</f>
        <v>LAMINACION</v>
      </c>
    </row>
    <row r="2244" spans="1:6" x14ac:dyDescent="0.25">
      <c r="A2244" s="144" t="str">
        <f>IF('[1]Hoja de pedidos'!$D2243&gt;0,'[1]Hoja de pedidos'!C2243,"")</f>
        <v>01-3679</v>
      </c>
      <c r="B2244" s="144" t="str">
        <f>IF('[1]Hoja de pedidos'!$D2243&gt;0,'[1]Hoja de pedidos'!D2243,"")</f>
        <v>TMAHPG0700020</v>
      </c>
      <c r="C2244" s="144" t="str">
        <f>IF('[1]Hoja de pedidos'!$D2243&gt;0,'[1]Hoja de pedidos'!E2243,"")</f>
        <v>ALIMENTOS HEINZ, C.A.</v>
      </c>
      <c r="D2244" s="144" t="str">
        <f>IF('[1]Hoja de pedidos'!$D2243&gt;0,'[1]Hoja de pedidos'!F2243,"")</f>
        <v>POLYPOUCH (LAMINADO PARA GELATINA)</v>
      </c>
      <c r="E2244" s="144" t="str">
        <f>IF('[1]Hoja de pedidos'!$D2243&gt;0,'[1]Hoja de pedidos'!G2243,"")</f>
        <v>MCL</v>
      </c>
      <c r="F2244" s="144" t="str">
        <f>IF('[1]Hoja de pedidos'!$D2243&gt;0,'[1]Hoja de pedidos'!H2243,"")</f>
        <v>LAMINACION</v>
      </c>
    </row>
    <row r="2245" spans="1:6" x14ac:dyDescent="0.25">
      <c r="A2245" s="144" t="str">
        <f>IF('[1]Hoja de pedidos'!$D2244&gt;0,'[1]Hoja de pedidos'!C2244,"")</f>
        <v>01-3638</v>
      </c>
      <c r="B2245" s="144" t="str">
        <f>IF('[1]Hoja de pedidos'!$D2244&gt;0,'[1]Hoja de pedidos'!D2244,"")</f>
        <v>TMMCFD106A001</v>
      </c>
      <c r="C2245" s="144" t="str">
        <f>IF('[1]Hoja de pedidos'!$D2244&gt;0,'[1]Hoja de pedidos'!E2244,"")</f>
        <v>MORROCEL C.A.</v>
      </c>
      <c r="D2245" s="144" t="str">
        <f>IF('[1]Hoja de pedidos'!$D2244&gt;0,'[1]Hoja de pedidos'!F2244,"")</f>
        <v>LAMINACION IMPRESA FONDO DORADO</v>
      </c>
      <c r="E2245" s="144" t="str">
        <f>IF('[1]Hoja de pedidos'!$D2244&gt;0,'[1]Hoja de pedidos'!G2244,"")</f>
        <v>MCL</v>
      </c>
      <c r="F2245" s="144" t="str">
        <f>IF('[1]Hoja de pedidos'!$D2244&gt;0,'[1]Hoja de pedidos'!H2244,"")</f>
        <v>LAMINACION</v>
      </c>
    </row>
    <row r="2246" spans="1:6" x14ac:dyDescent="0.25">
      <c r="A2246" s="144" t="str">
        <f>IF('[1]Hoja de pedidos'!$D2245&gt;0,'[1]Hoja de pedidos'!C2245,"")</f>
        <v>01-3639</v>
      </c>
      <c r="B2246" s="144" t="str">
        <f>IF('[1]Hoja de pedidos'!$D2245&gt;0,'[1]Hoja de pedidos'!D2245,"")</f>
        <v>TMMCFP0750001</v>
      </c>
      <c r="C2246" s="144" t="str">
        <f>IF('[1]Hoja de pedidos'!$D2245&gt;0,'[1]Hoja de pedidos'!E2245,"")</f>
        <v>MORROCEL C.A.</v>
      </c>
      <c r="D2246" s="144" t="str">
        <f>IF('[1]Hoja de pedidos'!$D2245&gt;0,'[1]Hoja de pedidos'!F2245,"")</f>
        <v>LAMINACION FONDO PLATA SIN IMPRESIÓN</v>
      </c>
      <c r="E2246" s="144" t="str">
        <f>IF('[1]Hoja de pedidos'!$D2245&gt;0,'[1]Hoja de pedidos'!G2245,"")</f>
        <v>MCL</v>
      </c>
      <c r="F2246" s="144" t="str">
        <f>IF('[1]Hoja de pedidos'!$D2245&gt;0,'[1]Hoja de pedidos'!H2245,"")</f>
        <v>LAMINACION</v>
      </c>
    </row>
    <row r="2247" spans="1:6" x14ac:dyDescent="0.25">
      <c r="A2247" s="144" t="str">
        <f>IF('[1]Hoja de pedidos'!$D2246&gt;0,'[1]Hoja de pedidos'!C2246,"")</f>
        <v>01-3660</v>
      </c>
      <c r="B2247" s="144" t="str">
        <f>IF('[1]Hoja de pedidos'!$D2246&gt;0,'[1]Hoja de pedidos'!D2246,"")</f>
        <v>TXPCPF023B001</v>
      </c>
      <c r="C2247" s="144" t="str">
        <f>IF('[1]Hoja de pedidos'!$D2246&gt;0,'[1]Hoja de pedidos'!E2246,"")</f>
        <v xml:space="preserve">PEPSI-COLA VENEZUELA, C.A. </v>
      </c>
      <c r="D2247" s="144" t="str">
        <f>IF('[1]Hoja de pedidos'!$D2246&gt;0,'[1]Hoja de pedidos'!F2246,"")</f>
        <v>ETIQUETA IMPRESA PEPSI  FREE 1,5 L</v>
      </c>
      <c r="E2247" s="144" t="str">
        <f>IF('[1]Hoja de pedidos'!$D2246&gt;0,'[1]Hoja de pedidos'!G2246,"")</f>
        <v>CX</v>
      </c>
      <c r="F2247" s="144" t="str">
        <f>IF('[1]Hoja de pedidos'!$D2246&gt;0,'[1]Hoja de pedidos'!H2246,"")</f>
        <v>CORTE</v>
      </c>
    </row>
    <row r="2248" spans="1:6" x14ac:dyDescent="0.25">
      <c r="A2248" s="144" t="str">
        <f>IF('[1]Hoja de pedidos'!$D2247&gt;0,'[1]Hoja de pedidos'!C2247,"")</f>
        <v>01-3661</v>
      </c>
      <c r="B2248" s="144" t="str">
        <f>IF('[1]Hoja de pedidos'!$D2247&gt;0,'[1]Hoja de pedidos'!D2247,"")</f>
        <v>TXPCPM023A001</v>
      </c>
      <c r="C2248" s="144" t="str">
        <f>IF('[1]Hoja de pedidos'!$D2247&gt;0,'[1]Hoja de pedidos'!E2247,"")</f>
        <v xml:space="preserve">PEPSI-COLA VENEZUELA, C.A. </v>
      </c>
      <c r="D2248" s="144" t="str">
        <f>IF('[1]Hoja de pedidos'!$D2247&gt;0,'[1]Hoja de pedidos'!F2247,"")</f>
        <v>ETIQUETA IMPRESA PEPSI MUSIC DECIMA EDICION 2 L</v>
      </c>
      <c r="E2248" s="144" t="str">
        <f>IF('[1]Hoja de pedidos'!$D2247&gt;0,'[1]Hoja de pedidos'!G2247,"")</f>
        <v>CX</v>
      </c>
      <c r="F2248" s="144" t="str">
        <f>IF('[1]Hoja de pedidos'!$D2247&gt;0,'[1]Hoja de pedidos'!H2247,"")</f>
        <v>CORTE</v>
      </c>
    </row>
    <row r="2249" spans="1:6" x14ac:dyDescent="0.25">
      <c r="A2249" s="144" t="str">
        <f>IF('[1]Hoja de pedidos'!$D2248&gt;0,'[1]Hoja de pedidos'!C2248,"")</f>
        <v>01-3677</v>
      </c>
      <c r="B2249" s="144" t="str">
        <f>IF('[1]Hoja de pedidos'!$D2248&gt;0,'[1]Hoja de pedidos'!D2248,"")</f>
        <v>TMMCGP207A001</v>
      </c>
      <c r="C2249" s="144" t="str">
        <f>IF('[1]Hoja de pedidos'!$D2248&gt;0,'[1]Hoja de pedidos'!E2248,"")</f>
        <v>MORROCEL C.A.</v>
      </c>
      <c r="D2249" s="144" t="str">
        <f>IF('[1]Hoja de pedidos'!$D2248&gt;0,'[1]Hoja de pedidos'!F2248,"")</f>
        <v>LINNER MTP  IMPRESO GARANTIA DE PUREZA</v>
      </c>
      <c r="E2249" s="144" t="str">
        <f>IF('[1]Hoja de pedidos'!$D2248&gt;0,'[1]Hoja de pedidos'!G2248,"")</f>
        <v>MCL</v>
      </c>
      <c r="F2249" s="144" t="str">
        <f>IF('[1]Hoja de pedidos'!$D2248&gt;0,'[1]Hoja de pedidos'!H2248,"")</f>
        <v>LAMINACION</v>
      </c>
    </row>
    <row r="2250" spans="1:6" x14ac:dyDescent="0.25">
      <c r="A2250" s="144" t="str">
        <f>IF('[1]Hoja de pedidos'!$D2249&gt;0,'[1]Hoja de pedidos'!C2249,"")</f>
        <v>01-3662</v>
      </c>
      <c r="B2250" s="144" t="str">
        <f>IF('[1]Hoja de pedidos'!$D2249&gt;0,'[1]Hoja de pedidos'!D2249,"")</f>
        <v>TXPCPM023A001</v>
      </c>
      <c r="C2250" s="144" t="str">
        <f>IF('[1]Hoja de pedidos'!$D2249&gt;0,'[1]Hoja de pedidos'!E2249,"")</f>
        <v xml:space="preserve">PEPSI-COLA VENEZUELA, C.A. </v>
      </c>
      <c r="D2250" s="144" t="str">
        <f>IF('[1]Hoja de pedidos'!$D2249&gt;0,'[1]Hoja de pedidos'!F2249,"")</f>
        <v>ETIQUETA IMPRESA PEPSI MUSIC DECIMA EDICION 2 L</v>
      </c>
      <c r="E2250" s="144" t="str">
        <f>IF('[1]Hoja de pedidos'!$D2249&gt;0,'[1]Hoja de pedidos'!G2249,"")</f>
        <v>CX</v>
      </c>
      <c r="F2250" s="144" t="str">
        <f>IF('[1]Hoja de pedidos'!$D2249&gt;0,'[1]Hoja de pedidos'!H2249,"")</f>
        <v>CORTE</v>
      </c>
    </row>
    <row r="2251" spans="1:6" x14ac:dyDescent="0.25">
      <c r="A2251" s="144" t="str">
        <f>IF('[1]Hoja de pedidos'!$D2250&gt;0,'[1]Hoja de pedidos'!C2250,"")</f>
        <v>01-3663</v>
      </c>
      <c r="B2251" s="144" t="str">
        <f>IF('[1]Hoja de pedidos'!$D2250&gt;0,'[1]Hoja de pedidos'!D2250,"")</f>
        <v>TXPCPM023A001</v>
      </c>
      <c r="C2251" s="144" t="str">
        <f>IF('[1]Hoja de pedidos'!$D2250&gt;0,'[1]Hoja de pedidos'!E2250,"")</f>
        <v xml:space="preserve">PEPSI-COLA VENEZUELA, C.A. </v>
      </c>
      <c r="D2251" s="144" t="str">
        <f>IF('[1]Hoja de pedidos'!$D2250&gt;0,'[1]Hoja de pedidos'!F2250,"")</f>
        <v>ETIQUETA IMPRESA PEPSI MUSIC DECIMA EDICION 2 L</v>
      </c>
      <c r="E2251" s="144" t="str">
        <f>IF('[1]Hoja de pedidos'!$D2250&gt;0,'[1]Hoja de pedidos'!G2250,"")</f>
        <v>CX</v>
      </c>
      <c r="F2251" s="144" t="str">
        <f>IF('[1]Hoja de pedidos'!$D2250&gt;0,'[1]Hoja de pedidos'!H2250,"")</f>
        <v>CORTE</v>
      </c>
    </row>
    <row r="2252" spans="1:6" x14ac:dyDescent="0.25">
      <c r="A2252" s="144" t="str">
        <f>IF('[1]Hoja de pedidos'!$D2251&gt;0,'[1]Hoja de pedidos'!C2251,"")</f>
        <v>32-006479</v>
      </c>
      <c r="B2252" s="144" t="str">
        <f>IF('[1]Hoja de pedidos'!$D2251&gt;0,'[1]Hoja de pedidos'!D2251,"")</f>
        <v>TMMCGP207A001</v>
      </c>
      <c r="C2252" s="144" t="str">
        <f>IF('[1]Hoja de pedidos'!$D2251&gt;0,'[1]Hoja de pedidos'!E2251,"")</f>
        <v>MORROCEL C.A.</v>
      </c>
      <c r="D2252" s="144" t="str">
        <f>IF('[1]Hoja de pedidos'!$D2251&gt;0,'[1]Hoja de pedidos'!F2251,"")</f>
        <v>LINNER MTP  IMPRESO GARANTIA DE PUREZA</v>
      </c>
      <c r="E2252" s="144" t="str">
        <f>IF('[1]Hoja de pedidos'!$D2251&gt;0,'[1]Hoja de pedidos'!G2251,"")</f>
        <v>MCL</v>
      </c>
      <c r="F2252" s="144" t="str">
        <f>IF('[1]Hoja de pedidos'!$D2251&gt;0,'[1]Hoja de pedidos'!H2251,"")</f>
        <v>LAMINACION</v>
      </c>
    </row>
    <row r="2253" spans="1:6" x14ac:dyDescent="0.25">
      <c r="A2253" s="144" t="str">
        <f>IF('[1]Hoja de pedidos'!$D2252&gt;0,'[1]Hoja de pedidos'!C2252,"")</f>
        <v>32-006480</v>
      </c>
      <c r="B2253" s="144" t="str">
        <f>IF('[1]Hoja de pedidos'!$D2252&gt;0,'[1]Hoja de pedidos'!D2252,"")</f>
        <v>TMMCGP207A004</v>
      </c>
      <c r="C2253" s="144" t="str">
        <f>IF('[1]Hoja de pedidos'!$D2252&gt;0,'[1]Hoja de pedidos'!E2252,"")</f>
        <v>MONDELEZ VZ,C.A</v>
      </c>
      <c r="D2253" s="144" t="str">
        <f>IF('[1]Hoja de pedidos'!$D2252&gt;0,'[1]Hoja de pedidos'!F2252,"")</f>
        <v>LINER MTP IMPRESO GARANTIA DE PUREZA</v>
      </c>
      <c r="E2253" s="144" t="str">
        <f>IF('[1]Hoja de pedidos'!$D2252&gt;0,'[1]Hoja de pedidos'!G2252,"")</f>
        <v>MCL</v>
      </c>
      <c r="F2253" s="144" t="str">
        <f>IF('[1]Hoja de pedidos'!$D2252&gt;0,'[1]Hoja de pedidos'!H2252,"")</f>
        <v>CORTE</v>
      </c>
    </row>
    <row r="2254" spans="1:6" x14ac:dyDescent="0.25">
      <c r="A2254" s="144" t="str">
        <f>IF('[1]Hoja de pedidos'!$D2253&gt;0,'[1]Hoja de pedidos'!C2253,"")</f>
        <v>32-006425</v>
      </c>
      <c r="B2254" s="144" t="str">
        <f>IF('[1]Hoja de pedidos'!$D2253&gt;0,'[1]Hoja de pedidos'!D2253,"")</f>
        <v>TXHCEP023A001</v>
      </c>
      <c r="C2254" s="144" t="str">
        <f>IF('[1]Hoja de pedidos'!$D2253&gt;0,'[1]Hoja de pedidos'!E2253,"")</f>
        <v>HELADOS CALI, C.A.</v>
      </c>
      <c r="D2254" s="144" t="str">
        <f>IF('[1]Hoja de pedidos'!$D2253&gt;0,'[1]Hoja de pedidos'!F2253,"")</f>
        <v>ENVOLTORIO IMPRESO HELADO EXOTICO PARCHITA YOGURT 70cm³</v>
      </c>
      <c r="E2254" s="144" t="str">
        <f>IF('[1]Hoja de pedidos'!$D2253&gt;0,'[1]Hoja de pedidos'!G2253,"")</f>
        <v>CX</v>
      </c>
      <c r="F2254" s="144" t="str">
        <f>IF('[1]Hoja de pedidos'!$D2253&gt;0,'[1]Hoja de pedidos'!H2253,"")</f>
        <v>CORTE</v>
      </c>
    </row>
    <row r="2255" spans="1:6" x14ac:dyDescent="0.25">
      <c r="A2255" s="144" t="str">
        <f>IF('[1]Hoja de pedidos'!$D2254&gt;0,'[1]Hoja de pedidos'!C2254,"")</f>
        <v>01-3688</v>
      </c>
      <c r="B2255" s="144" t="str">
        <f>IF('[1]Hoja de pedidos'!$D2254&gt;0,'[1]Hoja de pedidos'!D2254,"")</f>
        <v>TMAPAL125A001</v>
      </c>
      <c r="C2255" s="144" t="str">
        <f>IF('[1]Hoja de pedidos'!$D2254&gt;0,'[1]Hoja de pedidos'!E2254,"")</f>
        <v>ALIMENTOS POLAR COMERCIAL, C.A.</v>
      </c>
      <c r="D2255" s="144" t="str">
        <f>IF('[1]Hoja de pedidos'!$D2254&gt;0,'[1]Hoja de pedidos'!F2254,"")</f>
        <v>ALUMINIO LAMINADO SIN IMPRESIÓN</v>
      </c>
      <c r="E2255" s="144" t="str">
        <f>IF('[1]Hoja de pedidos'!$D2254&gt;0,'[1]Hoja de pedidos'!G2254,"")</f>
        <v>MCL</v>
      </c>
      <c r="F2255" s="144" t="str">
        <f>IF('[1]Hoja de pedidos'!$D2254&gt;0,'[1]Hoja de pedidos'!H2254,"")</f>
        <v>LAMINACION</v>
      </c>
    </row>
    <row r="2256" spans="1:6" x14ac:dyDescent="0.25">
      <c r="A2256" s="144" t="str">
        <f>IF('[1]Hoja de pedidos'!$D2255&gt;0,'[1]Hoja de pedidos'!C2255,"")</f>
        <v>01-3689</v>
      </c>
      <c r="B2256" s="144" t="str">
        <f>IF('[1]Hoja de pedidos'!$D2255&gt;0,'[1]Hoja de pedidos'!D2255,"")</f>
        <v>TMAWAA060B001</v>
      </c>
      <c r="C2256" s="144" t="str">
        <f>IF('[1]Hoja de pedidos'!$D2255&gt;0,'[1]Hoja de pedidos'!E2255,"")</f>
        <v>ALUM-WARE PRODUCTOS DE ALUMINIO C.A.</v>
      </c>
      <c r="D2256" s="144" t="str">
        <f>IF('[1]Hoja de pedidos'!$D2255&gt;0,'[1]Hoja de pedidos'!F2255,"")</f>
        <v>POLYPOUCH IMPRESO ANTIGRASO ALUM-WARE</v>
      </c>
      <c r="E2256" s="144" t="str">
        <f>IF('[1]Hoja de pedidos'!$D2255&gt;0,'[1]Hoja de pedidos'!G2255,"")</f>
        <v>MCL</v>
      </c>
      <c r="F2256" s="144" t="str">
        <f>IF('[1]Hoja de pedidos'!$D2255&gt;0,'[1]Hoja de pedidos'!H2255,"")</f>
        <v>CORTE</v>
      </c>
    </row>
    <row r="2257" spans="1:6" x14ac:dyDescent="0.25">
      <c r="A2257" s="144" t="str">
        <f>IF('[1]Hoja de pedidos'!$D2256&gt;0,'[1]Hoja de pedidos'!C2256,"")</f>
        <v>21-0372</v>
      </c>
      <c r="B2257" s="144" t="str">
        <f>IF('[1]Hoja de pedidos'!$D2256&gt;0,'[1]Hoja de pedidos'!D2256,"")</f>
        <v>TMPNKK097A001</v>
      </c>
      <c r="C2257" s="144" t="str">
        <f>IF('[1]Hoja de pedidos'!$D2256&gt;0,'[1]Hoja de pedidos'!E2256,"")</f>
        <v>PROCESADORA NATURALYST, S.A.</v>
      </c>
      <c r="D2257" s="144" t="str">
        <f>IF('[1]Hoja de pedidos'!$D2256&gt;0,'[1]Hoja de pedidos'!F2256,"")</f>
        <v>LAMINACION IMPRESA KETCHUP KIERO 10g</v>
      </c>
      <c r="E2257" s="144" t="str">
        <f>IF('[1]Hoja de pedidos'!$D2256&gt;0,'[1]Hoja de pedidos'!G2256,"")</f>
        <v>MCL</v>
      </c>
      <c r="F2257" s="144" t="str">
        <f>IF('[1]Hoja de pedidos'!$D2256&gt;0,'[1]Hoja de pedidos'!H2256,"")</f>
        <v>LAMINACION</v>
      </c>
    </row>
    <row r="2258" spans="1:6" x14ac:dyDescent="0.25">
      <c r="A2258" s="144" t="str">
        <f>IF('[1]Hoja de pedidos'!$D2257&gt;0,'[1]Hoja de pedidos'!C2257,"")</f>
        <v>01-3684</v>
      </c>
      <c r="B2258" s="144" t="str">
        <f>IF('[1]Hoja de pedidos'!$D2257&gt;0,'[1]Hoja de pedidos'!D2257,"")</f>
        <v>TXPACF040A001</v>
      </c>
      <c r="C2258" s="144" t="str">
        <f>IF('[1]Hoja de pedidos'!$D2257&gt;0,'[1]Hoja de pedidos'!E2257,"")</f>
        <v>PEPSICO ALIMENTOS, S.C.A.</v>
      </c>
      <c r="D2258" s="144" t="str">
        <f>IF('[1]Hoja de pedidos'!$D2257&gt;0,'[1]Hoja de pedidos'!F2257,"")</f>
        <v>LAMINACION IMPRESA CHEETOS FLAMIN HOT 120g.</v>
      </c>
      <c r="E2258" s="144" t="str">
        <f>IF('[1]Hoja de pedidos'!$D2257&gt;0,'[1]Hoja de pedidos'!G2257,"")</f>
        <v>CX</v>
      </c>
      <c r="F2258" s="144" t="str">
        <f>IF('[1]Hoja de pedidos'!$D2257&gt;0,'[1]Hoja de pedidos'!H2257,"")</f>
        <v>LAMINACION</v>
      </c>
    </row>
    <row r="2259" spans="1:6" x14ac:dyDescent="0.25">
      <c r="A2259" s="144" t="str">
        <f>IF('[1]Hoja de pedidos'!$D2258&gt;0,'[1]Hoja de pedidos'!C2258,"")</f>
        <v>01-3685</v>
      </c>
      <c r="B2259" s="144" t="str">
        <f>IF('[1]Hoja de pedidos'!$D2258&gt;0,'[1]Hoja de pedidos'!D2258,"")</f>
        <v>TXPACF040B001</v>
      </c>
      <c r="C2259" s="144" t="str">
        <f>IF('[1]Hoja de pedidos'!$D2258&gt;0,'[1]Hoja de pedidos'!E2258,"")</f>
        <v>PEPSICO ALIMENTOS, S.C.A.</v>
      </c>
      <c r="D2259" s="144" t="str">
        <f>IF('[1]Hoja de pedidos'!$D2258&gt;0,'[1]Hoja de pedidos'!F2258,"")</f>
        <v>LAMINACION IMPRESA CHEETOS FLAMIN HOT 38g.</v>
      </c>
      <c r="E2259" s="144" t="str">
        <f>IF('[1]Hoja de pedidos'!$D2258&gt;0,'[1]Hoja de pedidos'!G2258,"")</f>
        <v>CX</v>
      </c>
      <c r="F2259" s="144" t="str">
        <f>IF('[1]Hoja de pedidos'!$D2258&gt;0,'[1]Hoja de pedidos'!H2258,"")</f>
        <v>LAMINACION</v>
      </c>
    </row>
    <row r="2260" spans="1:6" x14ac:dyDescent="0.25">
      <c r="A2260" s="144" t="str">
        <f>IF('[1]Hoja de pedidos'!$D2259&gt;0,'[1]Hoja de pedidos'!C2259,"")</f>
        <v>01-3686</v>
      </c>
      <c r="B2260" s="144" t="str">
        <f>IF('[1]Hoja de pedidos'!$D2259&gt;0,'[1]Hoja de pedidos'!D2259,"")</f>
        <v>TXPADF040A001</v>
      </c>
      <c r="C2260" s="144" t="str">
        <f>IF('[1]Hoja de pedidos'!$D2259&gt;0,'[1]Hoja de pedidos'!E2259,"")</f>
        <v>PEPSICO ALIMENTOS, S.C.A.</v>
      </c>
      <c r="D2260" s="144" t="str">
        <f>IF('[1]Hoja de pedidos'!$D2259&gt;0,'[1]Hoja de pedidos'!F2259,"")</f>
        <v>LAMINACION IMPRESA DORITOS FLAMIN HOT 140g.</v>
      </c>
      <c r="E2260" s="144" t="str">
        <f>IF('[1]Hoja de pedidos'!$D2259&gt;0,'[1]Hoja de pedidos'!G2259,"")</f>
        <v>CX</v>
      </c>
      <c r="F2260" s="144" t="str">
        <f>IF('[1]Hoja de pedidos'!$D2259&gt;0,'[1]Hoja de pedidos'!H2259,"")</f>
        <v>LAMINACION</v>
      </c>
    </row>
    <row r="2261" spans="1:6" x14ac:dyDescent="0.25">
      <c r="A2261" s="144" t="str">
        <f>IF('[1]Hoja de pedidos'!$D2260&gt;0,'[1]Hoja de pedidos'!C2260,"")</f>
        <v>01-3687</v>
      </c>
      <c r="B2261" s="144" t="str">
        <f>IF('[1]Hoja de pedidos'!$D2260&gt;0,'[1]Hoja de pedidos'!D2260,"")</f>
        <v>TXPANP040A001</v>
      </c>
      <c r="C2261" s="144" t="str">
        <f>IF('[1]Hoja de pedidos'!$D2260&gt;0,'[1]Hoja de pedidos'!E2260,"")</f>
        <v>PEPSICO ALIMENTOS, S.C.A.</v>
      </c>
      <c r="D2261" s="144" t="str">
        <f>IF('[1]Hoja de pedidos'!$D2260&gt;0,'[1]Hoja de pedidos'!F2260,"")</f>
        <v>LAMINACION IMPRESA NATUCHIPS PLATANITOS 80g</v>
      </c>
      <c r="E2261" s="144" t="str">
        <f>IF('[1]Hoja de pedidos'!$D2260&gt;0,'[1]Hoja de pedidos'!G2260,"")</f>
        <v>CX</v>
      </c>
      <c r="F2261" s="144" t="str">
        <f>IF('[1]Hoja de pedidos'!$D2260&gt;0,'[1]Hoja de pedidos'!H2260,"")</f>
        <v>LAMINACION</v>
      </c>
    </row>
    <row r="2262" spans="1:6" x14ac:dyDescent="0.25">
      <c r="A2262" s="144" t="str">
        <f>IF('[1]Hoja de pedidos'!$D2261&gt;0,'[1]Hoja de pedidos'!C2261,"")</f>
        <v>32-006488</v>
      </c>
      <c r="B2262" s="144" t="str">
        <f>IF('[1]Hoja de pedidos'!$D2261&gt;0,'[1]Hoja de pedidos'!D2261,"")</f>
        <v>TMARMC099A001</v>
      </c>
      <c r="C2262" s="144" t="str">
        <f>IF('[1]Hoja de pedidos'!$D2261&gt;0,'[1]Hoja de pedidos'!E2261,"")</f>
        <v>ALFONZO RIVAS &amp; CIA, C.A.</v>
      </c>
      <c r="D2262" s="144" t="str">
        <f>IF('[1]Hoja de pedidos'!$D2261&gt;0,'[1]Hoja de pedidos'!F2261,"")</f>
        <v>LAMINACION IMPRESA EMPANIZADO Mc CORMICK 80g</v>
      </c>
      <c r="E2262" s="144" t="str">
        <f>IF('[1]Hoja de pedidos'!$D2261&gt;0,'[1]Hoja de pedidos'!G2261,"")</f>
        <v>MCL</v>
      </c>
      <c r="F2262" s="144" t="str">
        <f>IF('[1]Hoja de pedidos'!$D2261&gt;0,'[1]Hoja de pedidos'!H2261,"")</f>
        <v>LAMINACION</v>
      </c>
    </row>
    <row r="2263" spans="1:6" x14ac:dyDescent="0.25">
      <c r="A2263" s="144" t="str">
        <f>IF('[1]Hoja de pedidos'!$D2262&gt;0,'[1]Hoja de pedidos'!C2262,"")</f>
        <v>01-3656</v>
      </c>
      <c r="B2263" s="144" t="str">
        <f>IF('[1]Hoja de pedidos'!$D2262&gt;0,'[1]Hoja de pedidos'!D2262,"")</f>
        <v>TMMLED083A001</v>
      </c>
      <c r="C2263" s="144" t="str">
        <f>IF('[1]Hoja de pedidos'!$D2262&gt;0,'[1]Hoja de pedidos'!E2262,"")</f>
        <v>MONTALAR DE VENEZUELA, S.A.</v>
      </c>
      <c r="D2263" s="144" t="str">
        <f>IF('[1]Hoja de pedidos'!$D2262&gt;0,'[1]Hoja de pedidos'!F2262,"")</f>
        <v>LAMINACION IMPRESA ENDULZANTE NATURAL 500g</v>
      </c>
      <c r="E2263" s="144" t="str">
        <f>IF('[1]Hoja de pedidos'!$D2262&gt;0,'[1]Hoja de pedidos'!G2262,"")</f>
        <v>MCL</v>
      </c>
      <c r="F2263" s="144" t="str">
        <f>IF('[1]Hoja de pedidos'!$D2262&gt;0,'[1]Hoja de pedidos'!H2262,"")</f>
        <v>LAMINACION</v>
      </c>
    </row>
    <row r="2264" spans="1:6" x14ac:dyDescent="0.25">
      <c r="A2264" s="144" t="str">
        <f>IF('[1]Hoja de pedidos'!$D2263&gt;0,'[1]Hoja de pedidos'!C2263,"")</f>
        <v>32-006472</v>
      </c>
      <c r="B2264" s="144" t="str">
        <f>IF('[1]Hoja de pedidos'!$D2263&gt;0,'[1]Hoja de pedidos'!D2263,"")</f>
        <v>TMARMZ044A001</v>
      </c>
      <c r="C2264" s="144" t="str">
        <f>IF('[1]Hoja de pedidos'!$D2263&gt;0,'[1]Hoja de pedidos'!E2263,"")</f>
        <v>ALFONZO RIVAS &amp; CIA, C.A.</v>
      </c>
      <c r="D2264" s="144" t="str">
        <f>IF('[1]Hoja de pedidos'!$D2263&gt;0,'[1]Hoja de pedidos'!F2263,"")</f>
        <v>LAMINACION IMPRESA MAIZINA 90 g</v>
      </c>
      <c r="E2264" s="144" t="str">
        <f>IF('[1]Hoja de pedidos'!$D2263&gt;0,'[1]Hoja de pedidos'!G2263,"")</f>
        <v>MCL</v>
      </c>
      <c r="F2264" s="144" t="str">
        <f>IF('[1]Hoja de pedidos'!$D2263&gt;0,'[1]Hoja de pedidos'!H2263,"")</f>
        <v>LAMINACION</v>
      </c>
    </row>
    <row r="2265" spans="1:6" x14ac:dyDescent="0.25">
      <c r="A2265" s="144" t="str">
        <f>IF('[1]Hoja de pedidos'!$D2264&gt;0,'[1]Hoja de pedidos'!C2264,"")</f>
        <v>21-0373</v>
      </c>
      <c r="B2265" s="144" t="str">
        <f>IF('[1]Hoja de pedidos'!$D2264&gt;0,'[1]Hoja de pedidos'!D2264,"")</f>
        <v>TXNVCL096B002</v>
      </c>
      <c r="C2265" s="144" t="str">
        <f>IF('[1]Hoja de pedidos'!$D2264&gt;0,'[1]Hoja de pedidos'!E2264,"")</f>
        <v>NESTLE VENEZUELA, S.A.</v>
      </c>
      <c r="D2265" s="144" t="str">
        <f>IF('[1]Hoja de pedidos'!$D2264&gt;0,'[1]Hoja de pedidos'!F2264,"")</f>
        <v>LAMINACION IMPRESA CERELAC 900g</v>
      </c>
      <c r="E2265" s="144" t="str">
        <f>IF('[1]Hoja de pedidos'!$D2264&gt;0,'[1]Hoja de pedidos'!G2264,"")</f>
        <v>CX</v>
      </c>
      <c r="F2265" s="144" t="str">
        <f>IF('[1]Hoja de pedidos'!$D2264&gt;0,'[1]Hoja de pedidos'!H2264,"")</f>
        <v>LAMINACION</v>
      </c>
    </row>
    <row r="2266" spans="1:6" x14ac:dyDescent="0.25">
      <c r="A2266" s="144" t="str">
        <f>IF('[1]Hoja de pedidos'!$D2265&gt;0,'[1]Hoja de pedidos'!C2265,"")</f>
        <v>32-006467</v>
      </c>
      <c r="B2266" s="144" t="str">
        <f>IF('[1]Hoja de pedidos'!$D2265&gt;0,'[1]Hoja de pedidos'!D2265,"")</f>
        <v>TMARFF040A002</v>
      </c>
      <c r="C2266" s="144" t="str">
        <f>IF('[1]Hoja de pedidos'!$D2265&gt;0,'[1]Hoja de pedidos'!E2265,"")</f>
        <v>ALFONZO RIVAS &amp; CIA, C.A.</v>
      </c>
      <c r="D2266" s="144" t="str">
        <f>IF('[1]Hoja de pedidos'!$D2265&gt;0,'[1]Hoja de pedidos'!F2265,"")</f>
        <v>LAMINACION IMPRESA FLIPS FUDGE CHOCOLATE 50g</v>
      </c>
      <c r="E2266" s="144" t="str">
        <f>IF('[1]Hoja de pedidos'!$D2265&gt;0,'[1]Hoja de pedidos'!G2265,"")</f>
        <v>CX</v>
      </c>
      <c r="F2266" s="144" t="str">
        <f>IF('[1]Hoja de pedidos'!$D2265&gt;0,'[1]Hoja de pedidos'!H2265,"")</f>
        <v>LAMINACION</v>
      </c>
    </row>
    <row r="2267" spans="1:6" x14ac:dyDescent="0.25">
      <c r="A2267" s="144" t="str">
        <f>IF('[1]Hoja de pedidos'!$D2266&gt;0,'[1]Hoja de pedidos'!C2266,"")</f>
        <v>32-006471</v>
      </c>
      <c r="B2267" s="144" t="str">
        <f>IF('[1]Hoja de pedidos'!$D2266&gt;0,'[1]Hoja de pedidos'!D2266,"")</f>
        <v>TMARMZ044D001</v>
      </c>
      <c r="C2267" s="144" t="str">
        <f>IF('[1]Hoja de pedidos'!$D2266&gt;0,'[1]Hoja de pedidos'!E2266,"")</f>
        <v>ALFONZO RIVAS &amp; CIA, C.A.</v>
      </c>
      <c r="D2267" s="144" t="str">
        <f>IF('[1]Hoja de pedidos'!$D2266&gt;0,'[1]Hoja de pedidos'!F2266,"")</f>
        <v>LAMINACION IMPRESA MAIZINA 200g</v>
      </c>
      <c r="E2267" s="144" t="str">
        <f>IF('[1]Hoja de pedidos'!$D2266&gt;0,'[1]Hoja de pedidos'!G2266,"")</f>
        <v>MCL</v>
      </c>
      <c r="F2267" s="144" t="str">
        <f>IF('[1]Hoja de pedidos'!$D2266&gt;0,'[1]Hoja de pedidos'!H2266,"")</f>
        <v>LAMINACION</v>
      </c>
    </row>
    <row r="2268" spans="1:6" x14ac:dyDescent="0.25">
      <c r="A2268" s="144" t="str">
        <f>IF('[1]Hoja de pedidos'!$D2267&gt;0,'[1]Hoja de pedidos'!C2267,"")</f>
        <v>21-0356</v>
      </c>
      <c r="B2268" s="144" t="str">
        <f>IF('[1]Hoja de pedidos'!$D2267&gt;0,'[1]Hoja de pedidos'!D2267,"")</f>
        <v>TXNVCL096A001</v>
      </c>
      <c r="C2268" s="144" t="str">
        <f>IF('[1]Hoja de pedidos'!$D2267&gt;0,'[1]Hoja de pedidos'!E2267,"")</f>
        <v>NESTLE VENEZUELA, S.A.</v>
      </c>
      <c r="D2268" s="144" t="str">
        <f>IF('[1]Hoja de pedidos'!$D2267&gt;0,'[1]Hoja de pedidos'!F2267,"")</f>
        <v>LAMINACION IMPRESA CERELAC 100g</v>
      </c>
      <c r="E2268" s="144" t="str">
        <f>IF('[1]Hoja de pedidos'!$D2267&gt;0,'[1]Hoja de pedidos'!G2267,"")</f>
        <v>CX</v>
      </c>
      <c r="F2268" s="144" t="str">
        <f>IF('[1]Hoja de pedidos'!$D2267&gt;0,'[1]Hoja de pedidos'!H2267,"")</f>
        <v>LAMINACION</v>
      </c>
    </row>
    <row r="2269" spans="1:6" x14ac:dyDescent="0.25">
      <c r="A2269" s="144" t="str">
        <f>IF('[1]Hoja de pedidos'!$D2268&gt;0,'[1]Hoja de pedidos'!C2268,"")</f>
        <v>01-3681</v>
      </c>
      <c r="B2269" s="144" t="str">
        <f>IF('[1]Hoja de pedidos'!$D2268&gt;0,'[1]Hoja de pedidos'!D2268,"")</f>
        <v>TMAHSF083A001</v>
      </c>
      <c r="C2269" s="144" t="str">
        <f>IF('[1]Hoja de pedidos'!$D2268&gt;0,'[1]Hoja de pedidos'!E2268,"")</f>
        <v>ALIMENTOS HEINZ, C.A.</v>
      </c>
      <c r="D2269" s="144" t="str">
        <f>IF('[1]Hoja de pedidos'!$D2268&gt;0,'[1]Hoja de pedidos'!F2268,"")</f>
        <v>LAMINACION IMPRESA GELATINA SONRISSA FRESA 132g</v>
      </c>
      <c r="E2269" s="144" t="str">
        <f>IF('[1]Hoja de pedidos'!$D2268&gt;0,'[1]Hoja de pedidos'!G2268,"")</f>
        <v>MCL</v>
      </c>
      <c r="F2269" s="144" t="str">
        <f>IF('[1]Hoja de pedidos'!$D2268&gt;0,'[1]Hoja de pedidos'!H2268,"")</f>
        <v>LAMINACION</v>
      </c>
    </row>
    <row r="2270" spans="1:6" x14ac:dyDescent="0.25">
      <c r="A2270" s="144" t="str">
        <f>IF('[1]Hoja de pedidos'!$D2269&gt;0,'[1]Hoja de pedidos'!C2269,"")</f>
        <v>01-3682</v>
      </c>
      <c r="B2270" s="144" t="str">
        <f>IF('[1]Hoja de pedidos'!$D2269&gt;0,'[1]Hoja de pedidos'!D2269,"")</f>
        <v>TMAHSF083C001</v>
      </c>
      <c r="C2270" s="144" t="str">
        <f>IF('[1]Hoja de pedidos'!$D2269&gt;0,'[1]Hoja de pedidos'!E2269,"")</f>
        <v>ALIMENTOS HEINZ, C.A.</v>
      </c>
      <c r="D2270" s="144" t="str">
        <f>IF('[1]Hoja de pedidos'!$D2269&gt;0,'[1]Hoja de pedidos'!F2269,"")</f>
        <v>LAMINACION IMPRESA GELATINA SONRISSA FRAMBUESA 132g.</v>
      </c>
      <c r="E2270" s="144" t="str">
        <f>IF('[1]Hoja de pedidos'!$D2269&gt;0,'[1]Hoja de pedidos'!G2269,"")</f>
        <v>MCL</v>
      </c>
      <c r="F2270" s="144" t="str">
        <f>IF('[1]Hoja de pedidos'!$D2269&gt;0,'[1]Hoja de pedidos'!H2269,"")</f>
        <v>LAMINACION</v>
      </c>
    </row>
    <row r="2271" spans="1:6" x14ac:dyDescent="0.25">
      <c r="A2271" s="144" t="str">
        <f>IF('[1]Hoja de pedidos'!$D2270&gt;0,'[1]Hoja de pedidos'!C2270,"")</f>
        <v>01-3680</v>
      </c>
      <c r="B2271" s="144" t="str">
        <f>IF('[1]Hoja de pedidos'!$D2270&gt;0,'[1]Hoja de pedidos'!D2270,"")</f>
        <v>TMAHSC083B001</v>
      </c>
      <c r="C2271" s="144" t="str">
        <f>IF('[1]Hoja de pedidos'!$D2270&gt;0,'[1]Hoja de pedidos'!E2270,"")</f>
        <v>ALIMENTOS HEINZ, C.A.</v>
      </c>
      <c r="D2271" s="144" t="str">
        <f>IF('[1]Hoja de pedidos'!$D2270&gt;0,'[1]Hoja de pedidos'!F2270,"")</f>
        <v>LAMINACION IMPRESA GELATINA SONRISSA CEREZA 132g.</v>
      </c>
      <c r="E2271" s="144" t="str">
        <f>IF('[1]Hoja de pedidos'!$D2270&gt;0,'[1]Hoja de pedidos'!G2270,"")</f>
        <v>MCL</v>
      </c>
      <c r="F2271" s="144" t="str">
        <f>IF('[1]Hoja de pedidos'!$D2270&gt;0,'[1]Hoja de pedidos'!H2270,"")</f>
        <v>LAMINACION</v>
      </c>
    </row>
    <row r="2272" spans="1:6" x14ac:dyDescent="0.25">
      <c r="A2272" s="144" t="str">
        <f>IF('[1]Hoja de pedidos'!$D2271&gt;0,'[1]Hoja de pedidos'!C2271,"")</f>
        <v>01-3624</v>
      </c>
      <c r="B2272" s="144" t="str">
        <f>IF('[1]Hoja de pedidos'!$D2271&gt;0,'[1]Hoja de pedidos'!D2271,"")</f>
        <v>TMMLPJ072A001</v>
      </c>
      <c r="C2272" s="144" t="str">
        <f>IF('[1]Hoja de pedidos'!$D2271&gt;0,'[1]Hoja de pedidos'!E2271,"")</f>
        <v>MONTALAR DE VENEZUELA, S.A.</v>
      </c>
      <c r="D2272" s="144" t="str">
        <f>IF('[1]Hoja de pedidos'!$D2271&gt;0,'[1]Hoja de pedidos'!F2271,"")</f>
        <v>LAMINACIÓN IMPRESA PAPELÓN LIMÓN JENGIBRE 115g</v>
      </c>
      <c r="E2272" s="144" t="str">
        <f>IF('[1]Hoja de pedidos'!$D2271&gt;0,'[1]Hoja de pedidos'!G2271,"")</f>
        <v>MCL</v>
      </c>
      <c r="F2272" s="144" t="str">
        <f>IF('[1]Hoja de pedidos'!$D2271&gt;0,'[1]Hoja de pedidos'!H2271,"")</f>
        <v>LAMINACION</v>
      </c>
    </row>
    <row r="2273" spans="1:6" x14ac:dyDescent="0.25">
      <c r="A2273" s="144" t="str">
        <f>IF('[1]Hoja de pedidos'!$D2272&gt;0,'[1]Hoja de pedidos'!C2272,"")</f>
        <v>01-3624</v>
      </c>
      <c r="B2273" s="144" t="str">
        <f>IF('[1]Hoja de pedidos'!$D2272&gt;0,'[1]Hoja de pedidos'!D2272,"")</f>
        <v>TMMLPJ072A001</v>
      </c>
      <c r="C2273" s="144" t="str">
        <f>IF('[1]Hoja de pedidos'!$D2272&gt;0,'[1]Hoja de pedidos'!E2272,"")</f>
        <v>MONTALAR DE VENEZUELA, S.A.</v>
      </c>
      <c r="D2273" s="144" t="str">
        <f>IF('[1]Hoja de pedidos'!$D2272&gt;0,'[1]Hoja de pedidos'!F2272,"")</f>
        <v>LAMINACIÓN IMPRESA PAPELÓN LIMÓN JENGIBRE 115g</v>
      </c>
      <c r="E2273" s="144" t="str">
        <f>IF('[1]Hoja de pedidos'!$D2272&gt;0,'[1]Hoja de pedidos'!G2272,"")</f>
        <v>MCL</v>
      </c>
      <c r="F2273" s="144" t="str">
        <f>IF('[1]Hoja de pedidos'!$D2272&gt;0,'[1]Hoja de pedidos'!H2272,"")</f>
        <v>LAMINACION</v>
      </c>
    </row>
    <row r="2274" spans="1:6" x14ac:dyDescent="0.25">
      <c r="A2274" s="144" t="str">
        <f>IF('[1]Hoja de pedidos'!$D2273&gt;0,'[1]Hoja de pedidos'!C2273,"")</f>
        <v>01-3623</v>
      </c>
      <c r="B2274" s="144" t="str">
        <f>IF('[1]Hoja de pedidos'!$D2273&gt;0,'[1]Hoja de pedidos'!D2273,"")</f>
        <v>TMMLPH072A001</v>
      </c>
      <c r="C2274" s="144" t="str">
        <f>IF('[1]Hoja de pedidos'!$D2273&gt;0,'[1]Hoja de pedidos'!E2273,"")</f>
        <v>MONTALAR DE VENEZUELA, S.A.</v>
      </c>
      <c r="D2274" s="144" t="str">
        <f>IF('[1]Hoja de pedidos'!$D2273&gt;0,'[1]Hoja de pedidos'!F2273,"")</f>
        <v>LAMINACIÓN IMPRESA PAPELÓN LIMÓN HIERBABUENA 115g</v>
      </c>
      <c r="E2274" s="144" t="str">
        <f>IF('[1]Hoja de pedidos'!$D2273&gt;0,'[1]Hoja de pedidos'!G2273,"")</f>
        <v>MCL</v>
      </c>
      <c r="F2274" s="144" t="str">
        <f>IF('[1]Hoja de pedidos'!$D2273&gt;0,'[1]Hoja de pedidos'!H2273,"")</f>
        <v>LAMINACION</v>
      </c>
    </row>
    <row r="2275" spans="1:6" x14ac:dyDescent="0.25">
      <c r="A2275" s="144" t="str">
        <f>IF('[1]Hoja de pedidos'!$D2274&gt;0,'[1]Hoja de pedidos'!C2274,"")</f>
        <v>01-3695</v>
      </c>
      <c r="B2275" s="144" t="str">
        <f>IF('[1]Hoja de pedidos'!$D2274&gt;0,'[1]Hoja de pedidos'!D2274,"")</f>
        <v>TMSCFN105A001</v>
      </c>
      <c r="C2275" s="144" t="str">
        <f>IF('[1]Hoja de pedidos'!$D2274&gt;0,'[1]Hoja de pedidos'!E2274,"")</f>
        <v>SERVICIOS INDUTRIALES SERGEIN CHAPARRO</v>
      </c>
      <c r="D2275" s="144" t="str">
        <f>IF('[1]Hoja de pedidos'!$D2274&gt;0,'[1]Hoja de pedidos'!F2274,"")</f>
        <v>CINTA LAMINADA LOMO DE CUADERNO NEGRO BRILLANTE</v>
      </c>
      <c r="E2275" s="144" t="str">
        <f>IF('[1]Hoja de pedidos'!$D2274&gt;0,'[1]Hoja de pedidos'!G2274,"")</f>
        <v>MCL</v>
      </c>
      <c r="F2275" s="144" t="str">
        <f>IF('[1]Hoja de pedidos'!$D2274&gt;0,'[1]Hoja de pedidos'!H2274,"")</f>
        <v>CORTE</v>
      </c>
    </row>
    <row r="2276" spans="1:6" x14ac:dyDescent="0.25">
      <c r="A2276" s="144" t="str">
        <f>IF('[1]Hoja de pedidos'!$D2275&gt;0,'[1]Hoja de pedidos'!C2275,"")</f>
        <v>32-006487</v>
      </c>
      <c r="B2276" s="144" t="str">
        <f>IF('[1]Hoja de pedidos'!$D2275&gt;0,'[1]Hoja de pedidos'!D2275,"")</f>
        <v>TXHCPC028A001</v>
      </c>
      <c r="C2276" s="144" t="str">
        <f>IF('[1]Hoja de pedidos'!$D2275&gt;0,'[1]Hoja de pedidos'!E2275,"")</f>
        <v>HELADOS CALI, C.A.</v>
      </c>
      <c r="D2276" s="144" t="str">
        <f>IF('[1]Hoja de pedidos'!$D2275&gt;0,'[1]Hoja de pedidos'!F2275,"")</f>
        <v>ENVOLTORIO IMPRESO HELADOS POLET CRUNCH 110 cc</v>
      </c>
      <c r="E2276" s="144" t="str">
        <f>IF('[1]Hoja de pedidos'!$D2275&gt;0,'[1]Hoja de pedidos'!G2275,"")</f>
        <v>CX</v>
      </c>
      <c r="F2276" s="144" t="str">
        <f>IF('[1]Hoja de pedidos'!$D2275&gt;0,'[1]Hoja de pedidos'!H2275,"")</f>
        <v>CORTE</v>
      </c>
    </row>
    <row r="2277" spans="1:6" x14ac:dyDescent="0.25">
      <c r="A2277" s="144" t="str">
        <f>IF('[1]Hoja de pedidos'!$D2276&gt;0,'[1]Hoja de pedidos'!C2276,"")</f>
        <v>01-3698</v>
      </c>
      <c r="B2277" s="144" t="str">
        <f>IF('[1]Hoja de pedidos'!$D2276&gt;0,'[1]Hoja de pedidos'!D2276,"")</f>
        <v>TMDTPS0600001</v>
      </c>
      <c r="C2277" s="144" t="str">
        <f>IF('[1]Hoja de pedidos'!$D2276&gt;0,'[1]Hoja de pedidos'!E2276,"")</f>
        <v>DISTINTA, C.A.</v>
      </c>
      <c r="D2277" s="144" t="str">
        <f>IF('[1]Hoja de pedidos'!$D2276&gt;0,'[1]Hoja de pedidos'!F2276,"")</f>
        <v>POLYPOUCH SIN IMPRESIÓN</v>
      </c>
      <c r="E2277" s="144" t="str">
        <f>IF('[1]Hoja de pedidos'!$D2276&gt;0,'[1]Hoja de pedidos'!G2276,"")</f>
        <v>MCL</v>
      </c>
      <c r="F2277" s="144" t="str">
        <f>IF('[1]Hoja de pedidos'!$D2276&gt;0,'[1]Hoja de pedidos'!H2276,"")</f>
        <v>LAMINACION</v>
      </c>
    </row>
    <row r="2278" spans="1:6" x14ac:dyDescent="0.25">
      <c r="A2278" s="144" t="str">
        <f>IF('[1]Hoja de pedidos'!$D2277&gt;0,'[1]Hoja de pedidos'!C2277,"")</f>
        <v>32-006468</v>
      </c>
      <c r="B2278" s="144" t="str">
        <f>IF('[1]Hoja de pedidos'!$D2277&gt;0,'[1]Hoja de pedidos'!D2277,"")</f>
        <v>TMARFC096A001</v>
      </c>
      <c r="C2278" s="144" t="str">
        <f>IF('[1]Hoja de pedidos'!$D2277&gt;0,'[1]Hoja de pedidos'!E2277,"")</f>
        <v>ALFONZO RIVAS &amp; CIA, C.A.</v>
      </c>
      <c r="D2278" s="144" t="str">
        <f>IF('[1]Hoja de pedidos'!$D2277&gt;0,'[1]Hoja de pedidos'!F2277,"")</f>
        <v>LAMINACION IMPRESA YELIGHT FUSION CITRICA 12g</v>
      </c>
      <c r="E2278" s="144" t="str">
        <f>IF('[1]Hoja de pedidos'!$D2277&gt;0,'[1]Hoja de pedidos'!G2277,"")</f>
        <v>MCL</v>
      </c>
      <c r="F2278" s="144" t="str">
        <f>IF('[1]Hoja de pedidos'!$D2277&gt;0,'[1]Hoja de pedidos'!H2277,"")</f>
        <v>LAMINACION</v>
      </c>
    </row>
    <row r="2279" spans="1:6" x14ac:dyDescent="0.25">
      <c r="A2279" s="144" t="str">
        <f>IF('[1]Hoja de pedidos'!$D2278&gt;0,'[1]Hoja de pedidos'!C2278,"")</f>
        <v>01-3683</v>
      </c>
      <c r="B2279" s="144" t="str">
        <f>IF('[1]Hoja de pedidos'!$D2278&gt;0,'[1]Hoja de pedidos'!D2278,"")</f>
        <v>TMAPTG0780001</v>
      </c>
      <c r="C2279" s="144" t="str">
        <f>IF('[1]Hoja de pedidos'!$D2278&gt;0,'[1]Hoja de pedidos'!E2278,"")</f>
        <v>ALIMENTOS POLAR COMERCIAL, C.A.</v>
      </c>
      <c r="D2279" s="144" t="str">
        <f>IF('[1]Hoja de pedidos'!$D2278&gt;0,'[1]Hoja de pedidos'!F2278,"")</f>
        <v>LAMINACION PARA TAPAS GALON SIN IMPRESIÓN</v>
      </c>
      <c r="E2279" s="144" t="str">
        <f>IF('[1]Hoja de pedidos'!$D2278&gt;0,'[1]Hoja de pedidos'!G2278,"")</f>
        <v>MCL</v>
      </c>
      <c r="F2279" s="144" t="str">
        <f>IF('[1]Hoja de pedidos'!$D2278&gt;0,'[1]Hoja de pedidos'!H2278,"")</f>
        <v>LAMINACION</v>
      </c>
    </row>
    <row r="2280" spans="1:6" x14ac:dyDescent="0.25">
      <c r="A2280" s="144" t="str">
        <f>IF('[1]Hoja de pedidos'!$D2279&gt;0,'[1]Hoja de pedidos'!C2279,"")</f>
        <v>21-0374</v>
      </c>
      <c r="B2280" s="144" t="str">
        <f>IF('[1]Hoja de pedidos'!$D2279&gt;0,'[1]Hoja de pedidos'!D2279,"")</f>
        <v>TXNVCL096C001</v>
      </c>
      <c r="C2280" s="144" t="str">
        <f>IF('[1]Hoja de pedidos'!$D2279&gt;0,'[1]Hoja de pedidos'!E2279,"")</f>
        <v>NESTLE VENEZUELA, S.A.</v>
      </c>
      <c r="D2280" s="144" t="str">
        <f>IF('[1]Hoja de pedidos'!$D2279&gt;0,'[1]Hoja de pedidos'!F2279,"")</f>
        <v>LAMINACION IMPRESA CERELAC 400g</v>
      </c>
      <c r="E2280" s="144" t="str">
        <f>IF('[1]Hoja de pedidos'!$D2279&gt;0,'[1]Hoja de pedidos'!G2279,"")</f>
        <v>CX</v>
      </c>
      <c r="F2280" s="144" t="str">
        <f>IF('[1]Hoja de pedidos'!$D2279&gt;0,'[1]Hoja de pedidos'!H2279,"")</f>
        <v>LAMINACION</v>
      </c>
    </row>
    <row r="2281" spans="1:6" x14ac:dyDescent="0.25">
      <c r="A2281" s="144" t="str">
        <f>IF('[1]Hoja de pedidos'!$D2280&gt;0,'[1]Hoja de pedidos'!C2280,"")</f>
        <v>32-006470</v>
      </c>
      <c r="B2281" s="144" t="str">
        <f>IF('[1]Hoja de pedidos'!$D2280&gt;0,'[1]Hoja de pedidos'!D2280,"")</f>
        <v>TMARMZ044B001</v>
      </c>
      <c r="C2281" s="144" t="str">
        <f>IF('[1]Hoja de pedidos'!$D2280&gt;0,'[1]Hoja de pedidos'!E2280,"")</f>
        <v>ALFONZO RIVAS &amp; CIA, C.A.</v>
      </c>
      <c r="D2281" s="144" t="str">
        <f>IF('[1]Hoja de pedidos'!$D2280&gt;0,'[1]Hoja de pedidos'!F2280,"")</f>
        <v>LAMINACION IMPRESA MAIZINA 400g</v>
      </c>
      <c r="E2281" s="144" t="str">
        <f>IF('[1]Hoja de pedidos'!$D2280&gt;0,'[1]Hoja de pedidos'!G2280,"")</f>
        <v>MCL</v>
      </c>
      <c r="F2281" s="144" t="str">
        <f>IF('[1]Hoja de pedidos'!$D2280&gt;0,'[1]Hoja de pedidos'!H2280,"")</f>
        <v>LAMINACION</v>
      </c>
    </row>
    <row r="2282" spans="1:6" x14ac:dyDescent="0.25">
      <c r="A2282" s="144" t="str">
        <f>IF('[1]Hoja de pedidos'!$D2281&gt;0,'[1]Hoja de pedidos'!C2281,"")</f>
        <v>32-006427</v>
      </c>
      <c r="B2282" s="144" t="str">
        <f>IF('[1]Hoja de pedidos'!$D2281&gt;0,'[1]Hoja de pedidos'!D2281,"")</f>
        <v>TXHCPF023A001</v>
      </c>
      <c r="C2282" s="144" t="str">
        <f>IF('[1]Hoja de pedidos'!$D2281&gt;0,'[1]Hoja de pedidos'!E2281,"")</f>
        <v>HELADOS CALI, C.A.</v>
      </c>
      <c r="D2282" s="144" t="str">
        <f>IF('[1]Hoja de pedidos'!$D2281&gt;0,'[1]Hoja de pedidos'!F2281,"")</f>
        <v>ENVOLTORIO IMPRESO HELADO PEPPA FRESA CHOCOLATE 70cm</v>
      </c>
      <c r="E2282" s="144" t="str">
        <f>IF('[1]Hoja de pedidos'!$D2281&gt;0,'[1]Hoja de pedidos'!G2281,"")</f>
        <v>CX</v>
      </c>
      <c r="F2282" s="144" t="str">
        <f>IF('[1]Hoja de pedidos'!$D2281&gt;0,'[1]Hoja de pedidos'!H2281,"")</f>
        <v>CORTE</v>
      </c>
    </row>
    <row r="2283" spans="1:6" x14ac:dyDescent="0.25">
      <c r="A2283" s="144" t="str">
        <f>IF('[1]Hoja de pedidos'!$D2282&gt;0,'[1]Hoja de pedidos'!C2282,"")</f>
        <v>01-3702</v>
      </c>
      <c r="B2283" s="144" t="str">
        <f>IF('[1]Hoja de pedidos'!$D2282&gt;0,'[1]Hoja de pedidos'!D2282,"")</f>
        <v>TXPADQ040A001</v>
      </c>
      <c r="C2283" s="144" t="str">
        <f>IF('[1]Hoja de pedidos'!$D2282&gt;0,'[1]Hoja de pedidos'!E2282,"")</f>
        <v>PEPSICO ALIMENTOS, S.C.A.</v>
      </c>
      <c r="D2283" s="144" t="str">
        <f>IF('[1]Hoja de pedidos'!$D2282&gt;0,'[1]Hoja de pedidos'!F2282,"")</f>
        <v>LAMINACIÓN IMPRESA DORITOS MEGA QUESO 150g.</v>
      </c>
      <c r="E2283" s="144" t="str">
        <f>IF('[1]Hoja de pedidos'!$D2282&gt;0,'[1]Hoja de pedidos'!G2282,"")</f>
        <v>CX</v>
      </c>
      <c r="F2283" s="144" t="str">
        <f>IF('[1]Hoja de pedidos'!$D2282&gt;0,'[1]Hoja de pedidos'!H2282,"")</f>
        <v>LAMINACION</v>
      </c>
    </row>
    <row r="2284" spans="1:6" x14ac:dyDescent="0.25">
      <c r="A2284" s="144" t="str">
        <f>IF('[1]Hoja de pedidos'!$D2283&gt;0,'[1]Hoja de pedidos'!C2283,"")</f>
        <v>01-3703</v>
      </c>
      <c r="B2284" s="144" t="str">
        <f>IF('[1]Hoja de pedidos'!$D2283&gt;0,'[1]Hoja de pedidos'!D2283,"")</f>
        <v>TXPATR040A003</v>
      </c>
      <c r="C2284" s="144" t="str">
        <f>IF('[1]Hoja de pedidos'!$D2283&gt;0,'[1]Hoja de pedidos'!E2283,"")</f>
        <v>PEPSICO ALIMENTOS, S.C.A.</v>
      </c>
      <c r="D2284" s="144" t="str">
        <f>IF('[1]Hoja de pedidos'!$D2283&gt;0,'[1]Hoja de pedidos'!F2283,"")</f>
        <v>LAMINACION IMPRESA DE TODITO RESUELTO 130g</v>
      </c>
      <c r="E2284" s="144" t="str">
        <f>IF('[1]Hoja de pedidos'!$D2283&gt;0,'[1]Hoja de pedidos'!G2283,"")</f>
        <v>CX</v>
      </c>
      <c r="F2284" s="144" t="str">
        <f>IF('[1]Hoja de pedidos'!$D2283&gt;0,'[1]Hoja de pedidos'!H2283,"")</f>
        <v>LAMINACION</v>
      </c>
    </row>
    <row r="2285" spans="1:6" x14ac:dyDescent="0.25">
      <c r="A2285" s="144" t="str">
        <f>IF('[1]Hoja de pedidos'!$D2284&gt;0,'[1]Hoja de pedidos'!C2284,"")</f>
        <v>01-3701</v>
      </c>
      <c r="B2285" s="144" t="str">
        <f>IF('[1]Hoja de pedidos'!$D2284&gt;0,'[1]Hoja de pedidos'!D2284,"")</f>
        <v>TMEDFS0270001</v>
      </c>
      <c r="C2285" s="144" t="str">
        <f>IF('[1]Hoja de pedidos'!$D2284&gt;0,'[1]Hoja de pedidos'!E2284,"")</f>
        <v>FABRICA DE PRODUCTOS IMPERMEABILIZANTES EDIL C.A.,</v>
      </c>
      <c r="D2285" s="144" t="str">
        <f>IF('[1]Hoja de pedidos'!$D2284&gt;0,'[1]Hoja de pedidos'!F2284,"")</f>
        <v>FILM TRANSPARENTE SILICONIZADO SIN IMPRESIÓN</v>
      </c>
      <c r="E2285" s="144" t="str">
        <f>IF('[1]Hoja de pedidos'!$D2284&gt;0,'[1]Hoja de pedidos'!G2284,"")</f>
        <v>MCL</v>
      </c>
      <c r="F2285" s="144" t="str">
        <f>IF('[1]Hoja de pedidos'!$D2284&gt;0,'[1]Hoja de pedidos'!H2284,"")</f>
        <v>LAMINACION</v>
      </c>
    </row>
    <row r="2286" spans="1:6" x14ac:dyDescent="0.25">
      <c r="A2286" s="144" t="str">
        <f>IF('[1]Hoja de pedidos'!$D2285&gt;0,'[1]Hoja de pedidos'!C2285,"")</f>
        <v>01-3706</v>
      </c>
      <c r="B2286" s="144" t="str">
        <f>IF('[1]Hoja de pedidos'!$D2285&gt;0,'[1]Hoja de pedidos'!D2285,"")</f>
        <v>TXPAPS031A002</v>
      </c>
      <c r="C2286" s="144" t="str">
        <f>IF('[1]Hoja de pedidos'!$D2285&gt;0,'[1]Hoja de pedidos'!E2285,"")</f>
        <v>PEPSICO ALIMENTOS, S.C.A.</v>
      </c>
      <c r="D2286" s="144" t="str">
        <f>IF('[1]Hoja de pedidos'!$D2285&gt;0,'[1]Hoja de pedidos'!F2285,"")</f>
        <v>LAMINACIÓN IMPRESA PEPITO ORIGINAL (SIN VITAMINA) 25g</v>
      </c>
      <c r="E2286" s="144" t="str">
        <f>IF('[1]Hoja de pedidos'!$D2285&gt;0,'[1]Hoja de pedidos'!G2285,"")</f>
        <v>CX</v>
      </c>
      <c r="F2286" s="144" t="str">
        <f>IF('[1]Hoja de pedidos'!$D2285&gt;0,'[1]Hoja de pedidos'!H2285,"")</f>
        <v>LAMINACION</v>
      </c>
    </row>
    <row r="2287" spans="1:6" x14ac:dyDescent="0.25">
      <c r="A2287" s="144" t="str">
        <f>IF('[1]Hoja de pedidos'!$D2286&gt;0,'[1]Hoja de pedidos'!C2286,"")</f>
        <v>01-3715</v>
      </c>
      <c r="B2287" s="144" t="str">
        <f>IF('[1]Hoja de pedidos'!$D2286&gt;0,'[1]Hoja de pedidos'!D2286,"")</f>
        <v>TXPADF040B001</v>
      </c>
      <c r="C2287" s="144" t="str">
        <f>IF('[1]Hoja de pedidos'!$D2286&gt;0,'[1]Hoja de pedidos'!E2286,"")</f>
        <v>PEPSICO ALIMENTOS, S.C.A.</v>
      </c>
      <c r="D2287" s="144" t="str">
        <f>IF('[1]Hoja de pedidos'!$D2286&gt;0,'[1]Hoja de pedidos'!F2286,"")</f>
        <v>LAMINACION IMPRESA DORITOS FLAMIN HOT 42g.</v>
      </c>
      <c r="E2287" s="144" t="str">
        <f>IF('[1]Hoja de pedidos'!$D2286&gt;0,'[1]Hoja de pedidos'!G2286,"")</f>
        <v>CX</v>
      </c>
      <c r="F2287" s="144" t="str">
        <f>IF('[1]Hoja de pedidos'!$D2286&gt;0,'[1]Hoja de pedidos'!H2286,"")</f>
        <v>LAMINACION</v>
      </c>
    </row>
    <row r="2288" spans="1:6" x14ac:dyDescent="0.25">
      <c r="A2288" s="144" t="str">
        <f>IF('[1]Hoja de pedidos'!$D2287&gt;0,'[1]Hoja de pedidos'!C2287,"")</f>
        <v>01-3704</v>
      </c>
      <c r="B2288" s="144" t="str">
        <f>IF('[1]Hoja de pedidos'!$D2287&gt;0,'[1]Hoja de pedidos'!D2287,"")</f>
        <v>TXPADF040A001</v>
      </c>
      <c r="C2288" s="144" t="str">
        <f>IF('[1]Hoja de pedidos'!$D2287&gt;0,'[1]Hoja de pedidos'!E2287,"")</f>
        <v>PEPSICO ALIMENTOS, S.C.A.</v>
      </c>
      <c r="D2288" s="144" t="str">
        <f>IF('[1]Hoja de pedidos'!$D2287&gt;0,'[1]Hoja de pedidos'!F2287,"")</f>
        <v>LAMINACION IMPRESA DORITOS FLAMIN HOT 140g.</v>
      </c>
      <c r="E2288" s="144" t="str">
        <f>IF('[1]Hoja de pedidos'!$D2287&gt;0,'[1]Hoja de pedidos'!G2287,"")</f>
        <v>CX</v>
      </c>
      <c r="F2288" s="144" t="str">
        <f>IF('[1]Hoja de pedidos'!$D2287&gt;0,'[1]Hoja de pedidos'!H2287,"")</f>
        <v>LAMINACION</v>
      </c>
    </row>
    <row r="2289" spans="1:6" x14ac:dyDescent="0.25">
      <c r="A2289" s="144" t="str">
        <f>IF('[1]Hoja de pedidos'!$D2288&gt;0,'[1]Hoja de pedidos'!C2288,"")</f>
        <v>01-3707</v>
      </c>
      <c r="B2289" s="144" t="str">
        <f>IF('[1]Hoja de pedidos'!$D2288&gt;0,'[1]Hoja de pedidos'!D2288,"")</f>
        <v>TXPACF040A001</v>
      </c>
      <c r="C2289" s="144" t="str">
        <f>IF('[1]Hoja de pedidos'!$D2288&gt;0,'[1]Hoja de pedidos'!E2288,"")</f>
        <v>PEPSICO ALIMENTOS, S.C.A.</v>
      </c>
      <c r="D2289" s="144" t="str">
        <f>IF('[1]Hoja de pedidos'!$D2288&gt;0,'[1]Hoja de pedidos'!F2288,"")</f>
        <v>LAMINACION IMPRESA CHEETOS FLAMIN HOT 120g.</v>
      </c>
      <c r="E2289" s="144" t="str">
        <f>IF('[1]Hoja de pedidos'!$D2288&gt;0,'[1]Hoja de pedidos'!G2288,"")</f>
        <v>CX</v>
      </c>
      <c r="F2289" s="144" t="str">
        <f>IF('[1]Hoja de pedidos'!$D2288&gt;0,'[1]Hoja de pedidos'!H2288,"")</f>
        <v>LAMINACION</v>
      </c>
    </row>
    <row r="2290" spans="1:6" x14ac:dyDescent="0.25">
      <c r="A2290" s="144" t="str">
        <f>IF('[1]Hoja de pedidos'!$D2289&gt;0,'[1]Hoja de pedidos'!C2289,"")</f>
        <v>01-3709</v>
      </c>
      <c r="B2290" s="144" t="str">
        <f>IF('[1]Hoja de pedidos'!$D2289&gt;0,'[1]Hoja de pedidos'!D2289,"")</f>
        <v>TXPAMP036A002</v>
      </c>
      <c r="C2290" s="144" t="str">
        <f>IF('[1]Hoja de pedidos'!$D2289&gt;0,'[1]Hoja de pedidos'!E2289,"")</f>
        <v>PEPSICO ALIMENTOS, S.C.A.</v>
      </c>
      <c r="D2290" s="144" t="str">
        <f>IF('[1]Hoja de pedidos'!$D2289&gt;0,'[1]Hoja de pedidos'!F2289,"")</f>
        <v>LAMINACION IMPRESA CHEETOS MEGA PUFF 110g</v>
      </c>
      <c r="E2290" s="144" t="str">
        <f>IF('[1]Hoja de pedidos'!$D2289&gt;0,'[1]Hoja de pedidos'!G2289,"")</f>
        <v>CX</v>
      </c>
      <c r="F2290" s="144" t="str">
        <f>IF('[1]Hoja de pedidos'!$D2289&gt;0,'[1]Hoja de pedidos'!H2289,"")</f>
        <v>LAMINACION</v>
      </c>
    </row>
    <row r="2291" spans="1:6" x14ac:dyDescent="0.25">
      <c r="A2291" s="144" t="str">
        <f>IF('[1]Hoja de pedidos'!$D2290&gt;0,'[1]Hoja de pedidos'!C2290,"")</f>
        <v>01-3713</v>
      </c>
      <c r="B2291" s="144" t="str">
        <f>IF('[1]Hoja de pedidos'!$D2290&gt;0,'[1]Hoja de pedidos'!D2290,"")</f>
        <v>TXPACB036B002</v>
      </c>
      <c r="C2291" s="144" t="str">
        <f>IF('[1]Hoja de pedidos'!$D2290&gt;0,'[1]Hoja de pedidos'!E2290,"")</f>
        <v>PEPSICO ALIMENTOS, S.C.A.</v>
      </c>
      <c r="D2291" s="144" t="str">
        <f>IF('[1]Hoja de pedidos'!$D2290&gt;0,'[1]Hoja de pedidos'!F2290,"")</f>
        <v>LAMINACION IMPRESA CHEETOS BOLIQUESO 110g</v>
      </c>
      <c r="E2291" s="144" t="str">
        <f>IF('[1]Hoja de pedidos'!$D2290&gt;0,'[1]Hoja de pedidos'!G2290,"")</f>
        <v>CX</v>
      </c>
      <c r="F2291" s="144" t="str">
        <f>IF('[1]Hoja de pedidos'!$D2290&gt;0,'[1]Hoja de pedidos'!H2290,"")</f>
        <v>LAMINACION</v>
      </c>
    </row>
    <row r="2292" spans="1:6" x14ac:dyDescent="0.25">
      <c r="A2292" s="144" t="str">
        <f>IF('[1]Hoja de pedidos'!$D2291&gt;0,'[1]Hoja de pedidos'!C2291,"")</f>
        <v>01-3712</v>
      </c>
      <c r="B2292" s="144" t="str">
        <f>IF('[1]Hoja de pedidos'!$D2291&gt;0,'[1]Hoja de pedidos'!D2291,"")</f>
        <v>TXPACB049B002</v>
      </c>
      <c r="C2292" s="144" t="str">
        <f>IF('[1]Hoja de pedidos'!$D2291&gt;0,'[1]Hoja de pedidos'!E2291,"")</f>
        <v>PEPSICO ALIMENTOS, S.C.A.</v>
      </c>
      <c r="D2292" s="144" t="str">
        <f>IF('[1]Hoja de pedidos'!$D2291&gt;0,'[1]Hoja de pedidos'!F2291,"")</f>
        <v>LAMINACION IMPRESA CHEETOS BOLIQUESO 180g</v>
      </c>
      <c r="E2292" s="144" t="str">
        <f>IF('[1]Hoja de pedidos'!$D2291&gt;0,'[1]Hoja de pedidos'!G2291,"")</f>
        <v>CX</v>
      </c>
      <c r="F2292" s="144" t="str">
        <f>IF('[1]Hoja de pedidos'!$D2291&gt;0,'[1]Hoja de pedidos'!H2291,"")</f>
        <v>LAMINACION</v>
      </c>
    </row>
    <row r="2293" spans="1:6" x14ac:dyDescent="0.25">
      <c r="A2293" s="144" t="str">
        <f>IF('[1]Hoja de pedidos'!$D2292&gt;0,'[1]Hoja de pedidos'!C2292,"")</f>
        <v>01-3711</v>
      </c>
      <c r="B2293" s="144" t="str">
        <f>IF('[1]Hoja de pedidos'!$D2292&gt;0,'[1]Hoja de pedidos'!D2292,"")</f>
        <v>TXPAJS040C001</v>
      </c>
      <c r="C2293" s="144" t="str">
        <f>IF('[1]Hoja de pedidos'!$D2292&gt;0,'[1]Hoja de pedidos'!E2292,"")</f>
        <v>PEPSICO ALIMENTOS, S.C.A.</v>
      </c>
      <c r="D2293" s="144" t="str">
        <f>IF('[1]Hoja de pedidos'!$D2292&gt;0,'[1]Hoja de pedidos'!F2292,"")</f>
        <v>LAMINACION IMPRESA PAPAS JACKS SAL 80g</v>
      </c>
      <c r="E2293" s="144" t="str">
        <f>IF('[1]Hoja de pedidos'!$D2292&gt;0,'[1]Hoja de pedidos'!G2292,"")</f>
        <v>CX</v>
      </c>
      <c r="F2293" s="144" t="str">
        <f>IF('[1]Hoja de pedidos'!$D2292&gt;0,'[1]Hoja de pedidos'!H2292,"")</f>
        <v>LAMINACION</v>
      </c>
    </row>
    <row r="2294" spans="1:6" x14ac:dyDescent="0.25">
      <c r="A2294" s="144" t="str">
        <f>IF('[1]Hoja de pedidos'!$D2293&gt;0,'[1]Hoja de pedidos'!C2293,"")</f>
        <v>01-3720</v>
      </c>
      <c r="B2294" s="144" t="str">
        <f>IF('[1]Hoja de pedidos'!$D2293&gt;0,'[1]Hoja de pedidos'!D2293,"")</f>
        <v>TMEIGP207A001</v>
      </c>
      <c r="C2294" s="144" t="str">
        <f>IF('[1]Hoja de pedidos'!$D2293&gt;0,'[1]Hoja de pedidos'!E2293,"")</f>
        <v>ENVASES INDUSTRIALES DEL CENTRO C.A.</v>
      </c>
      <c r="D2294" s="144" t="str">
        <f>IF('[1]Hoja de pedidos'!$D2293&gt;0,'[1]Hoja de pedidos'!F2293,"")</f>
        <v>LINNER MTP  IMPRESO GARANTIA DE PUREZA</v>
      </c>
      <c r="E2294" s="144" t="str">
        <f>IF('[1]Hoja de pedidos'!$D2293&gt;0,'[1]Hoja de pedidos'!G2293,"")</f>
        <v>MCL</v>
      </c>
      <c r="F2294" s="144" t="str">
        <f>IF('[1]Hoja de pedidos'!$D2293&gt;0,'[1]Hoja de pedidos'!H2293,"")</f>
        <v>CORTE</v>
      </c>
    </row>
    <row r="2295" spans="1:6" x14ac:dyDescent="0.25">
      <c r="A2295" s="144" t="str">
        <f>IF('[1]Hoja de pedidos'!$D2294&gt;0,'[1]Hoja de pedidos'!C2294,"")</f>
        <v>01-3714</v>
      </c>
      <c r="B2295" s="144" t="str">
        <f>IF('[1]Hoja de pedidos'!$D2294&gt;0,'[1]Hoja de pedidos'!D2294,"")</f>
        <v>TXPATR040B003</v>
      </c>
      <c r="C2295" s="144" t="str">
        <f>IF('[1]Hoja de pedidos'!$D2294&gt;0,'[1]Hoja de pedidos'!E2294,"")</f>
        <v>PEPSICO ALIMENTOS, S.C.A.</v>
      </c>
      <c r="D2295" s="144" t="str">
        <f>IF('[1]Hoja de pedidos'!$D2294&gt;0,'[1]Hoja de pedidos'!F2294,"")</f>
        <v>LAMINACION IMPRESA DE TODITO RESUELTO 45g</v>
      </c>
      <c r="E2295" s="144" t="str">
        <f>IF('[1]Hoja de pedidos'!$D2294&gt;0,'[1]Hoja de pedidos'!G2294,"")</f>
        <v>CX</v>
      </c>
      <c r="F2295" s="144" t="str">
        <f>IF('[1]Hoja de pedidos'!$D2294&gt;0,'[1]Hoja de pedidos'!H2294,"")</f>
        <v>LAMINACION</v>
      </c>
    </row>
    <row r="2296" spans="1:6" x14ac:dyDescent="0.25">
      <c r="A2296" s="144" t="str">
        <f>IF('[1]Hoja de pedidos'!$D2295&gt;0,'[1]Hoja de pedidos'!C2295,"")</f>
        <v>01-3728</v>
      </c>
      <c r="B2296" s="144" t="str">
        <f>IF('[1]Hoja de pedidos'!$D2295&gt;0,'[1]Hoja de pedidos'!D2295,"")</f>
        <v>TMAWAA060B001</v>
      </c>
      <c r="C2296" s="144" t="str">
        <f>IF('[1]Hoja de pedidos'!$D2295&gt;0,'[1]Hoja de pedidos'!E2295,"")</f>
        <v>ALUM-WARE PRODUCTOS DE ALUMINIO C.A.</v>
      </c>
      <c r="D2296" s="144" t="str">
        <f>IF('[1]Hoja de pedidos'!$D2295&gt;0,'[1]Hoja de pedidos'!F2295,"")</f>
        <v>POLYPOUCH IMPRESO ANTIGRASO ALUM-WARE</v>
      </c>
      <c r="E2296" s="144" t="str">
        <f>IF('[1]Hoja de pedidos'!$D2295&gt;0,'[1]Hoja de pedidos'!G2295,"")</f>
        <v>MCL</v>
      </c>
      <c r="F2296" s="144" t="str">
        <f>IF('[1]Hoja de pedidos'!$D2295&gt;0,'[1]Hoja de pedidos'!H2295,"")</f>
        <v>CORTE</v>
      </c>
    </row>
    <row r="2297" spans="1:6" x14ac:dyDescent="0.25">
      <c r="A2297" s="144" t="str">
        <f>IF('[1]Hoja de pedidos'!$D2296&gt;0,'[1]Hoja de pedidos'!C2296,"")</f>
        <v>21-0376</v>
      </c>
      <c r="B2297" s="144" t="str">
        <f>IF('[1]Hoja de pedidos'!$D2296&gt;0,'[1]Hoja de pedidos'!D2296,"")</f>
        <v>TMPNKK097A001</v>
      </c>
      <c r="C2297" s="144" t="str">
        <f>IF('[1]Hoja de pedidos'!$D2296&gt;0,'[1]Hoja de pedidos'!E2296,"")</f>
        <v>PROCESADORA NATURALYST, S.A.</v>
      </c>
      <c r="D2297" s="144" t="str">
        <f>IF('[1]Hoja de pedidos'!$D2296&gt;0,'[1]Hoja de pedidos'!F2296,"")</f>
        <v>LAMINACION IMPRESA KETCHUP KIERO 10g</v>
      </c>
      <c r="E2297" s="144" t="str">
        <f>IF('[1]Hoja de pedidos'!$D2296&gt;0,'[1]Hoja de pedidos'!G2296,"")</f>
        <v>MCL</v>
      </c>
      <c r="F2297" s="144" t="str">
        <f>IF('[1]Hoja de pedidos'!$D2296&gt;0,'[1]Hoja de pedidos'!H2296,"")</f>
        <v>LAMINACION</v>
      </c>
    </row>
    <row r="2298" spans="1:6" x14ac:dyDescent="0.25">
      <c r="A2298" s="144" t="str">
        <f>IF('[1]Hoja de pedidos'!$D2297&gt;0,'[1]Hoja de pedidos'!C2297,"")</f>
        <v>01-3705</v>
      </c>
      <c r="B2298" s="144" t="str">
        <f>IF('[1]Hoja de pedidos'!$D2297&gt;0,'[1]Hoja de pedidos'!D2297,"")</f>
        <v>TXPARF040A002</v>
      </c>
      <c r="C2298" s="144" t="str">
        <f>IF('[1]Hoja de pedidos'!$D2297&gt;0,'[1]Hoja de pedidos'!E2297,"")</f>
        <v>PEPSICO ALIMENTOS, S.C.A.</v>
      </c>
      <c r="D2298" s="144" t="str">
        <f>IF('[1]Hoja de pedidos'!$D2297&gt;0,'[1]Hoja de pedidos'!F2297,"")</f>
        <v>LAMINACION IMPRESA RUFFLES QUESO 36g</v>
      </c>
      <c r="E2298" s="144" t="str">
        <f>IF('[1]Hoja de pedidos'!$D2297&gt;0,'[1]Hoja de pedidos'!G2297,"")</f>
        <v>CX</v>
      </c>
      <c r="F2298" s="144" t="str">
        <f>IF('[1]Hoja de pedidos'!$D2297&gt;0,'[1]Hoja de pedidos'!H2297,"")</f>
        <v>LAMINACION</v>
      </c>
    </row>
    <row r="2299" spans="1:6" x14ac:dyDescent="0.25">
      <c r="A2299" s="144" t="str">
        <f>IF('[1]Hoja de pedidos'!$D2298&gt;0,'[1]Hoja de pedidos'!C2298,"")</f>
        <v>01-3710</v>
      </c>
      <c r="B2299" s="144" t="str">
        <f>IF('[1]Hoja de pedidos'!$D2298&gt;0,'[1]Hoja de pedidos'!D2298,"")</f>
        <v>TXPARF040B002</v>
      </c>
      <c r="C2299" s="144" t="str">
        <f>IF('[1]Hoja de pedidos'!$D2298&gt;0,'[1]Hoja de pedidos'!E2298,"")</f>
        <v>PEPSICO ALIMENTOS, S.C.A.</v>
      </c>
      <c r="D2299" s="144" t="str">
        <f>IF('[1]Hoja de pedidos'!$D2298&gt;0,'[1]Hoja de pedidos'!F2298,"")</f>
        <v>LAMINACION IMPRESA RUFFLES QUESO 125g</v>
      </c>
      <c r="E2299" s="144" t="str">
        <f>IF('[1]Hoja de pedidos'!$D2298&gt;0,'[1]Hoja de pedidos'!G2298,"")</f>
        <v>CX</v>
      </c>
      <c r="F2299" s="144" t="str">
        <f>IF('[1]Hoja de pedidos'!$D2298&gt;0,'[1]Hoja de pedidos'!H2298,"")</f>
        <v>LAMINACION</v>
      </c>
    </row>
    <row r="2300" spans="1:6" x14ac:dyDescent="0.25">
      <c r="A2300" s="144" t="str">
        <f>IF('[1]Hoja de pedidos'!$D2299&gt;0,'[1]Hoja de pedidos'!C2299,"")</f>
        <v>32-006498</v>
      </c>
      <c r="B2300" s="144" t="str">
        <f>IF('[1]Hoja de pedidos'!$D2299&gt;0,'[1]Hoja de pedidos'!D2299,"")</f>
        <v>TXNVPI039A001</v>
      </c>
      <c r="C2300" s="144" t="str">
        <f>IF('[1]Hoja de pedidos'!$D2299&gt;0,'[1]Hoja de pedidos'!E2299,"")</f>
        <v>NUCITA VENEZOLANA. NUCIVEN, C.A.</v>
      </c>
      <c r="D2300" s="144" t="str">
        <f>IF('[1]Hoja de pedidos'!$D2299&gt;0,'[1]Hoja de pedidos'!F2299,"")</f>
        <v>LAMINACION IMPRESA PIRULIN LUJO</v>
      </c>
      <c r="E2300" s="144" t="str">
        <f>IF('[1]Hoja de pedidos'!$D2299&gt;0,'[1]Hoja de pedidos'!G2299,"")</f>
        <v>CX</v>
      </c>
      <c r="F2300" s="144" t="str">
        <f>IF('[1]Hoja de pedidos'!$D2299&gt;0,'[1]Hoja de pedidos'!H2299,"")</f>
        <v>LAMINACION</v>
      </c>
    </row>
    <row r="2301" spans="1:6" x14ac:dyDescent="0.25">
      <c r="A2301" s="144" t="str">
        <f>IF('[1]Hoja de pedidos'!$D2300&gt;0,'[1]Hoja de pedidos'!C2300,"")</f>
        <v>32-006499</v>
      </c>
      <c r="B2301" s="144" t="str">
        <f>IF('[1]Hoja de pedidos'!$D2300&gt;0,'[1]Hoja de pedidos'!D2300,"")</f>
        <v>TXNVPN040A001</v>
      </c>
      <c r="C2301" s="144" t="str">
        <f>IF('[1]Hoja de pedidos'!$D2300&gt;0,'[1]Hoja de pedidos'!E2300,"")</f>
        <v>NUCITA VENEZOLANA. NUCIVEN, C.A.</v>
      </c>
      <c r="D2301" s="144" t="str">
        <f>IF('[1]Hoja de pedidos'!$D2300&gt;0,'[1]Hoja de pedidos'!F2300,"")</f>
        <v>LAMINACION IMPRESA PIRULIN 60g</v>
      </c>
      <c r="E2301" s="144" t="str">
        <f>IF('[1]Hoja de pedidos'!$D2300&gt;0,'[1]Hoja de pedidos'!G2300,"")</f>
        <v>CX</v>
      </c>
      <c r="F2301" s="144" t="str">
        <f>IF('[1]Hoja de pedidos'!$D2300&gt;0,'[1]Hoja de pedidos'!H2300,"")</f>
        <v>LAMINACION</v>
      </c>
    </row>
    <row r="2302" spans="1:6" x14ac:dyDescent="0.25">
      <c r="A2302" s="144" t="str">
        <f>IF('[1]Hoja de pedidos'!$D2301&gt;0,'[1]Hoja de pedidos'!C2301,"")</f>
        <v>01-3724</v>
      </c>
      <c r="B2302" s="144" t="str">
        <f>IF('[1]Hoja de pedidos'!$D2301&gt;0,'[1]Hoja de pedidos'!D2301,"")</f>
        <v>TXAVEM028B001</v>
      </c>
      <c r="C2302" s="144" t="str">
        <f>IF('[1]Hoja de pedidos'!$D2301&gt;0,'[1]Hoja de pedidos'!E2301,"")</f>
        <v>AMCOR RIGID PACKAGING DE VENEZUELA, S.A.</v>
      </c>
      <c r="D2302" s="144" t="str">
        <f>IF('[1]Hoja de pedidos'!$D2301&gt;0,'[1]Hoja de pedidos'!F2301,"")</f>
        <v>ETIQUETA  IMPRESA MINALBA 5 L</v>
      </c>
      <c r="E2302" s="144" t="str">
        <f>IF('[1]Hoja de pedidos'!$D2301&gt;0,'[1]Hoja de pedidos'!G2301,"")</f>
        <v>CX</v>
      </c>
      <c r="F2302" s="144" t="str">
        <f>IF('[1]Hoja de pedidos'!$D2301&gt;0,'[1]Hoja de pedidos'!H2301,"")</f>
        <v>CORTE</v>
      </c>
    </row>
    <row r="2303" spans="1:6" x14ac:dyDescent="0.25">
      <c r="A2303" s="144" t="str">
        <f>IF('[1]Hoja de pedidos'!$D2302&gt;0,'[1]Hoja de pedidos'!C2302,"")</f>
        <v>01-3727</v>
      </c>
      <c r="B2303" s="144" t="str">
        <f>IF('[1]Hoja de pedidos'!$D2302&gt;0,'[1]Hoja de pedidos'!D2302,"")</f>
        <v>TMAWAA060B001</v>
      </c>
      <c r="C2303" s="144" t="str">
        <f>IF('[1]Hoja de pedidos'!$D2302&gt;0,'[1]Hoja de pedidos'!E2302,"")</f>
        <v>ALUM-WARE PRODUCTOS DE ALUMINIO C.A.</v>
      </c>
      <c r="D2303" s="144" t="str">
        <f>IF('[1]Hoja de pedidos'!$D2302&gt;0,'[1]Hoja de pedidos'!F2302,"")</f>
        <v>POLYPOUCH IMPRESO ANTIGRASO ALUM-WARE</v>
      </c>
      <c r="E2303" s="144" t="str">
        <f>IF('[1]Hoja de pedidos'!$D2302&gt;0,'[1]Hoja de pedidos'!G2302,"")</f>
        <v>MCL</v>
      </c>
      <c r="F2303" s="144" t="str">
        <f>IF('[1]Hoja de pedidos'!$D2302&gt;0,'[1]Hoja de pedidos'!H2302,"")</f>
        <v>CORTE</v>
      </c>
    </row>
    <row r="2304" spans="1:6" x14ac:dyDescent="0.25">
      <c r="A2304" s="144" t="str">
        <f>IF('[1]Hoja de pedidos'!$D2303&gt;0,'[1]Hoja de pedidos'!C2303,"")</f>
        <v>01-3721</v>
      </c>
      <c r="B2304" s="144" t="str">
        <f>IF('[1]Hoja de pedidos'!$D2303&gt;0,'[1]Hoja de pedidos'!D2303,"")</f>
        <v>TXAVEM028A001</v>
      </c>
      <c r="C2304" s="144" t="str">
        <f>IF('[1]Hoja de pedidos'!$D2303&gt;0,'[1]Hoja de pedidos'!E2303,"")</f>
        <v>AMCOR RIGID PACKAGING DE VENEZUELA, S.A.</v>
      </c>
      <c r="D2304" s="144" t="str">
        <f>IF('[1]Hoja de pedidos'!$D2303&gt;0,'[1]Hoja de pedidos'!F2303,"")</f>
        <v>ETIQUETA IMPRESA MINALBA 1,5 L</v>
      </c>
      <c r="E2304" s="144" t="str">
        <f>IF('[1]Hoja de pedidos'!$D2303&gt;0,'[1]Hoja de pedidos'!G2303,"")</f>
        <v>CX</v>
      </c>
      <c r="F2304" s="144" t="str">
        <f>IF('[1]Hoja de pedidos'!$D2303&gt;0,'[1]Hoja de pedidos'!H2303,"")</f>
        <v>CORTE</v>
      </c>
    </row>
    <row r="2305" spans="1:6" x14ac:dyDescent="0.25">
      <c r="A2305" s="144" t="str">
        <f>IF('[1]Hoja de pedidos'!$D2304&gt;0,'[1]Hoja de pedidos'!C2304,"")</f>
        <v>01-3722</v>
      </c>
      <c r="B2305" s="144" t="str">
        <f>IF('[1]Hoja de pedidos'!$D2304&gt;0,'[1]Hoja de pedidos'!D2304,"")</f>
        <v>TXAVEM028C001</v>
      </c>
      <c r="C2305" s="144" t="str">
        <f>IF('[1]Hoja de pedidos'!$D2304&gt;0,'[1]Hoja de pedidos'!E2304,"")</f>
        <v>AMCOR RIGID PACKAGING DE VENEZUELA, S.A.</v>
      </c>
      <c r="D2305" s="144" t="str">
        <f>IF('[1]Hoja de pedidos'!$D2304&gt;0,'[1]Hoja de pedidos'!F2304,"")</f>
        <v>ETIQUETA IMPRESA MINALBA 600 cc</v>
      </c>
      <c r="E2305" s="144" t="str">
        <f>IF('[1]Hoja de pedidos'!$D2304&gt;0,'[1]Hoja de pedidos'!G2304,"")</f>
        <v>CX</v>
      </c>
      <c r="F2305" s="144" t="str">
        <f>IF('[1]Hoja de pedidos'!$D2304&gt;0,'[1]Hoja de pedidos'!H2304,"")</f>
        <v>CORTE</v>
      </c>
    </row>
    <row r="2306" spans="1:6" x14ac:dyDescent="0.25">
      <c r="A2306" s="144" t="str">
        <f>IF('[1]Hoja de pedidos'!$D2305&gt;0,'[1]Hoja de pedidos'!C2305,"")</f>
        <v>01-3717</v>
      </c>
      <c r="B2306" s="144" t="str">
        <f>IF('[1]Hoja de pedidos'!$D2305&gt;0,'[1]Hoja de pedidos'!D2305,"")</f>
        <v xml:space="preserve">TMSVRM0960010   </v>
      </c>
      <c r="C2306" s="144" t="str">
        <f>IF('[1]Hoja de pedidos'!$D2305&gt;0,'[1]Hoja de pedidos'!E2305,"")</f>
        <v>SONOCO VENEZOLANA, C.A.</v>
      </c>
      <c r="D2306" s="144" t="str">
        <f>IF('[1]Hoja de pedidos'!$D2305&gt;0,'[1]Hoja de pedidos'!F2305,"")</f>
        <v>LAMINACION MEMBRANA RM 952 SIN IMPRESIÓN</v>
      </c>
      <c r="E2306" s="144" t="str">
        <f>IF('[1]Hoja de pedidos'!$D2305&gt;0,'[1]Hoja de pedidos'!G2305,"")</f>
        <v>MCL</v>
      </c>
      <c r="F2306" s="144" t="str">
        <f>IF('[1]Hoja de pedidos'!$D2305&gt;0,'[1]Hoja de pedidos'!H2305,"")</f>
        <v>LAMINACION</v>
      </c>
    </row>
    <row r="2307" spans="1:6" x14ac:dyDescent="0.25">
      <c r="A2307" s="144" t="str">
        <f>IF('[1]Hoja de pedidos'!$D2306&gt;0,'[1]Hoja de pedidos'!C2306,"")</f>
        <v>01-3716</v>
      </c>
      <c r="B2307" s="144" t="str">
        <f>IF('[1]Hoja de pedidos'!$D2306&gt;0,'[1]Hoja de pedidos'!D2306,"")</f>
        <v>TMSVRM0990010</v>
      </c>
      <c r="C2307" s="144" t="str">
        <f>IF('[1]Hoja de pedidos'!$D2306&gt;0,'[1]Hoja de pedidos'!E2306,"")</f>
        <v>SONOCO VENEZOLANA, C.A.</v>
      </c>
      <c r="D2307" s="144" t="str">
        <f>IF('[1]Hoja de pedidos'!$D2306&gt;0,'[1]Hoja de pedidos'!F2306,"")</f>
        <v xml:space="preserve">LAMINACION LINER RM-511 SIN IMPRESIÓN </v>
      </c>
      <c r="E2307" s="144" t="str">
        <f>IF('[1]Hoja de pedidos'!$D2306&gt;0,'[1]Hoja de pedidos'!G2306,"")</f>
        <v>MCL</v>
      </c>
      <c r="F2307" s="144" t="str">
        <f>IF('[1]Hoja de pedidos'!$D2306&gt;0,'[1]Hoja de pedidos'!H2306,"")</f>
        <v>LAMINACION</v>
      </c>
    </row>
    <row r="2308" spans="1:6" x14ac:dyDescent="0.25">
      <c r="A2308" s="144" t="str">
        <f>IF('[1]Hoja de pedidos'!$D2307&gt;0,'[1]Hoja de pedidos'!C2307,"")</f>
        <v>01-3725</v>
      </c>
      <c r="B2308" s="144" t="str">
        <f>IF('[1]Hoja de pedidos'!$D2307&gt;0,'[1]Hoja de pedidos'!D2307,"")</f>
        <v>TMMCAE060A000</v>
      </c>
      <c r="C2308" s="144" t="str">
        <f>IF('[1]Hoja de pedidos'!$D2307&gt;0,'[1]Hoja de pedidos'!E2307,"")</f>
        <v>MORROCEL C.A.</v>
      </c>
      <c r="D2308" s="144" t="str">
        <f>IF('[1]Hoja de pedidos'!$D2307&gt;0,'[1]Hoja de pedidos'!F2307,"")</f>
        <v>POLYPOUCH IMPRESO ANTIGRASO ESTANDAR</v>
      </c>
      <c r="E2308" s="144" t="str">
        <f>IF('[1]Hoja de pedidos'!$D2307&gt;0,'[1]Hoja de pedidos'!G2307,"")</f>
        <v>MCL</v>
      </c>
      <c r="F2308" s="144" t="str">
        <f>IF('[1]Hoja de pedidos'!$D2307&gt;0,'[1]Hoja de pedidos'!H2307,"")</f>
        <v>LAMINACION</v>
      </c>
    </row>
    <row r="2309" spans="1:6" x14ac:dyDescent="0.25">
      <c r="A2309" s="144" t="str">
        <f>IF('[1]Hoja de pedidos'!$D2308&gt;0,'[1]Hoja de pedidos'!C2308,"")</f>
        <v>01-3723</v>
      </c>
      <c r="B2309" s="144" t="str">
        <f>IF('[1]Hoja de pedidos'!$D2308&gt;0,'[1]Hoja de pedidos'!D2308,"")</f>
        <v>TXAVEM028D001</v>
      </c>
      <c r="C2309" s="144" t="str">
        <f>IF('[1]Hoja de pedidos'!$D2308&gt;0,'[1]Hoja de pedidos'!E2308,"")</f>
        <v>AMCOR RIGID PACKAGING DE VENEZUELA, S.A.</v>
      </c>
      <c r="D2309" s="144" t="str">
        <f>IF('[1]Hoja de pedidos'!$D2308&gt;0,'[1]Hoja de pedidos'!F2308,"")</f>
        <v>ETIQUETA IMPRESA MINALBA 355cc</v>
      </c>
      <c r="E2309" s="144" t="str">
        <f>IF('[1]Hoja de pedidos'!$D2308&gt;0,'[1]Hoja de pedidos'!G2308,"")</f>
        <v>CX</v>
      </c>
      <c r="F2309" s="144" t="str">
        <f>IF('[1]Hoja de pedidos'!$D2308&gt;0,'[1]Hoja de pedidos'!H2308,"")</f>
        <v>CORTE</v>
      </c>
    </row>
    <row r="2310" spans="1:6" x14ac:dyDescent="0.25">
      <c r="A2310" s="144" t="str">
        <f>IF('[1]Hoja de pedidos'!$D2309&gt;0,'[1]Hoja de pedidos'!C2309,"")</f>
        <v>01-3700</v>
      </c>
      <c r="B2310" s="144" t="str">
        <f>IF('[1]Hoja de pedidos'!$D2309&gt;0,'[1]Hoja de pedidos'!D2309,"")</f>
        <v>TXPCSC023A001</v>
      </c>
      <c r="C2310" s="144" t="str">
        <f>IF('[1]Hoja de pedidos'!$D2309&gt;0,'[1]Hoja de pedidos'!E2309,"")</f>
        <v xml:space="preserve">PEPSI-COLA VENEZUELA, C.A. </v>
      </c>
      <c r="D2310" s="144" t="str">
        <f>IF('[1]Hoja de pedidos'!$D2309&gt;0,'[1]Hoja de pedidos'!F2309,"")</f>
        <v>ETIQUETA IMPRESA SEVEN UP CERO 2 L</v>
      </c>
      <c r="E2310" s="144" t="str">
        <f>IF('[1]Hoja de pedidos'!$D2309&gt;0,'[1]Hoja de pedidos'!G2309,"")</f>
        <v>CX</v>
      </c>
      <c r="F2310" s="144" t="str">
        <f>IF('[1]Hoja de pedidos'!$D2309&gt;0,'[1]Hoja de pedidos'!H2309,"")</f>
        <v>CORTE</v>
      </c>
    </row>
    <row r="2311" spans="1:6" x14ac:dyDescent="0.25">
      <c r="A2311" s="144" t="str">
        <f>IF('[1]Hoja de pedidos'!$D2310&gt;0,'[1]Hoja de pedidos'!C2310,"")</f>
        <v>01-3723</v>
      </c>
      <c r="B2311" s="144" t="str">
        <f>IF('[1]Hoja de pedidos'!$D2310&gt;0,'[1]Hoja de pedidos'!D2310,"")</f>
        <v>TXAVEM028D001</v>
      </c>
      <c r="C2311" s="144" t="str">
        <f>IF('[1]Hoja de pedidos'!$D2310&gt;0,'[1]Hoja de pedidos'!E2310,"")</f>
        <v>AMCOR RIGID PACKAGING DE VENEZUELA, S.A.</v>
      </c>
      <c r="D2311" s="144" t="str">
        <f>IF('[1]Hoja de pedidos'!$D2310&gt;0,'[1]Hoja de pedidos'!F2310,"")</f>
        <v>ETIQUETA IMPRESA MINALBA 355cc</v>
      </c>
      <c r="E2311" s="144" t="str">
        <f>IF('[1]Hoja de pedidos'!$D2310&gt;0,'[1]Hoja de pedidos'!G2310,"")</f>
        <v>CX</v>
      </c>
      <c r="F2311" s="144" t="str">
        <f>IF('[1]Hoja de pedidos'!$D2310&gt;0,'[1]Hoja de pedidos'!H2310,"")</f>
        <v>CORTE</v>
      </c>
    </row>
    <row r="2312" spans="1:6" x14ac:dyDescent="0.25">
      <c r="A2312" s="144" t="str">
        <f>IF('[1]Hoja de pedidos'!$D2311&gt;0,'[1]Hoja de pedidos'!C2311,"")</f>
        <v>01-3699</v>
      </c>
      <c r="B2312" s="144" t="str">
        <f>IF('[1]Hoja de pedidos'!$D2311&gt;0,'[1]Hoja de pedidos'!D2311,"")</f>
        <v>TXPCEP023B001</v>
      </c>
      <c r="C2312" s="144" t="str">
        <f>IF('[1]Hoja de pedidos'!$D2311&gt;0,'[1]Hoja de pedidos'!E2311,"")</f>
        <v xml:space="preserve">PEPSI-COLA VENEZUELA, C.A. </v>
      </c>
      <c r="D2312" s="144" t="str">
        <f>IF('[1]Hoja de pedidos'!$D2311&gt;0,'[1]Hoja de pedidos'!F2311,"")</f>
        <v>ETIQUETA IMPRESA  PEPSI FREE 1 L</v>
      </c>
      <c r="E2312" s="144" t="str">
        <f>IF('[1]Hoja de pedidos'!$D2311&gt;0,'[1]Hoja de pedidos'!G2311,"")</f>
        <v>CX</v>
      </c>
      <c r="F2312" s="144" t="str">
        <f>IF('[1]Hoja de pedidos'!$D2311&gt;0,'[1]Hoja de pedidos'!H2311,"")</f>
        <v>CORTE</v>
      </c>
    </row>
    <row r="2313" spans="1:6" x14ac:dyDescent="0.25">
      <c r="A2313" s="144" t="str">
        <f>IF('[1]Hoja de pedidos'!$D2312&gt;0,'[1]Hoja de pedidos'!C2312,"")</f>
        <v>01-3699</v>
      </c>
      <c r="B2313" s="144" t="str">
        <f>IF('[1]Hoja de pedidos'!$D2312&gt;0,'[1]Hoja de pedidos'!D2312,"")</f>
        <v>TXPCEP023B001</v>
      </c>
      <c r="C2313" s="144" t="str">
        <f>IF('[1]Hoja de pedidos'!$D2312&gt;0,'[1]Hoja de pedidos'!E2312,"")</f>
        <v xml:space="preserve">PEPSI-COLA VENEZUELA, C.A. </v>
      </c>
      <c r="D2313" s="144" t="str">
        <f>IF('[1]Hoja de pedidos'!$D2312&gt;0,'[1]Hoja de pedidos'!F2312,"")</f>
        <v>ETIQUETA IMPRESA  PEPSI FREE 1 L</v>
      </c>
      <c r="E2313" s="144" t="str">
        <f>IF('[1]Hoja de pedidos'!$D2312&gt;0,'[1]Hoja de pedidos'!G2312,"")</f>
        <v>CX</v>
      </c>
      <c r="F2313" s="144" t="str">
        <f>IF('[1]Hoja de pedidos'!$D2312&gt;0,'[1]Hoja de pedidos'!H2312,"")</f>
        <v>CORTE</v>
      </c>
    </row>
    <row r="2314" spans="1:6" x14ac:dyDescent="0.25">
      <c r="A2314" s="144" t="str">
        <f>IF('[1]Hoja de pedidos'!$D2313&gt;0,'[1]Hoja de pedidos'!C2313,"")</f>
        <v>21-0387</v>
      </c>
      <c r="B2314" s="144" t="str">
        <f>IF('[1]Hoja de pedidos'!$D2313&gt;0,'[1]Hoja de pedidos'!D2313,"")</f>
        <v>TXNVCL096B002</v>
      </c>
      <c r="C2314" s="144" t="str">
        <f>IF('[1]Hoja de pedidos'!$D2313&gt;0,'[1]Hoja de pedidos'!E2313,"")</f>
        <v>NESTLE VENEZUELA, S.A.</v>
      </c>
      <c r="D2314" s="144" t="str">
        <f>IF('[1]Hoja de pedidos'!$D2313&gt;0,'[1]Hoja de pedidos'!F2313,"")</f>
        <v>LAMINACION IMPRESA CERELAC 900g</v>
      </c>
      <c r="E2314" s="144" t="str">
        <f>IF('[1]Hoja de pedidos'!$D2313&gt;0,'[1]Hoja de pedidos'!G2313,"")</f>
        <v>CX</v>
      </c>
      <c r="F2314" s="144" t="str">
        <f>IF('[1]Hoja de pedidos'!$D2313&gt;0,'[1]Hoja de pedidos'!H2313,"")</f>
        <v>LAMINACION</v>
      </c>
    </row>
    <row r="2315" spans="1:6" x14ac:dyDescent="0.25">
      <c r="A2315" s="144" t="str">
        <f>IF('[1]Hoja de pedidos'!$D2314&gt;0,'[1]Hoja de pedidos'!C2314,"")</f>
        <v>01-3730</v>
      </c>
      <c r="B2315" s="144" t="str">
        <f>IF('[1]Hoja de pedidos'!$D2314&gt;0,'[1]Hoja de pedidos'!D2314,"")</f>
        <v>TXCLDR029A001</v>
      </c>
      <c r="C2315" s="144" t="str">
        <f>IF('[1]Hoja de pedidos'!$D2314&gt;0,'[1]Hoja de pedidos'!E2314,"")</f>
        <v>CELOVEN, C.A.</v>
      </c>
      <c r="D2315" s="144" t="str">
        <f>IF('[1]Hoja de pedidos'!$D2314&gt;0,'[1]Hoja de pedidos'!F2314,"")</f>
        <v>DECOCEL IMPRESO RUSTICO</v>
      </c>
      <c r="E2315" s="144" t="str">
        <f>IF('[1]Hoja de pedidos'!$D2314&gt;0,'[1]Hoja de pedidos'!G2314,"")</f>
        <v>CX</v>
      </c>
      <c r="F2315" s="144" t="str">
        <f>IF('[1]Hoja de pedidos'!$D2314&gt;0,'[1]Hoja de pedidos'!H2314,"")</f>
        <v>LAMINACION</v>
      </c>
    </row>
    <row r="2316" spans="1:6" x14ac:dyDescent="0.25">
      <c r="A2316" s="144" t="str">
        <f>IF('[1]Hoja de pedidos'!$D2315&gt;0,'[1]Hoja de pedidos'!C2315,"")</f>
        <v>21-0383</v>
      </c>
      <c r="B2316" s="144" t="str">
        <f>IF('[1]Hoja de pedidos'!$D2315&gt;0,'[1]Hoja de pedidos'!D2315,"")</f>
        <v>TXNVCF096A001</v>
      </c>
      <c r="C2316" s="144" t="str">
        <f>IF('[1]Hoja de pedidos'!$D2315&gt;0,'[1]Hoja de pedidos'!E2315,"")</f>
        <v>NESTLE VENEZUELA, S.A.</v>
      </c>
      <c r="D2316" s="144" t="str">
        <f>IF('[1]Hoja de pedidos'!$D2315&gt;0,'[1]Hoja de pedidos'!F2315,"")</f>
        <v xml:space="preserve">LAMINACION IMPRESA LA CAMPESINA FORTIFICADA 800g </v>
      </c>
      <c r="E2316" s="144" t="str">
        <f>IF('[1]Hoja de pedidos'!$D2315&gt;0,'[1]Hoja de pedidos'!G2315,"")</f>
        <v>CX</v>
      </c>
      <c r="F2316" s="144" t="str">
        <f>IF('[1]Hoja de pedidos'!$D2315&gt;0,'[1]Hoja de pedidos'!H2315,"")</f>
        <v>LAMINACION</v>
      </c>
    </row>
    <row r="2317" spans="1:6" x14ac:dyDescent="0.25">
      <c r="A2317" s="144" t="str">
        <f>IF('[1]Hoja de pedidos'!$D2316&gt;0,'[1]Hoja de pedidos'!C2316,"")</f>
        <v>01-3729</v>
      </c>
      <c r="B2317" s="144" t="str">
        <f>IF('[1]Hoja de pedidos'!$D2316&gt;0,'[1]Hoja de pedidos'!D2316,"")</f>
        <v>TMCLDR089A001</v>
      </c>
      <c r="C2317" s="144" t="str">
        <f>IF('[1]Hoja de pedidos'!$D2316&gt;0,'[1]Hoja de pedidos'!E2316,"")</f>
        <v>CELOVEN, C.A.</v>
      </c>
      <c r="D2317" s="144" t="str">
        <f>IF('[1]Hoja de pedidos'!$D2316&gt;0,'[1]Hoja de pedidos'!F2316,"")</f>
        <v>LAMINACION IMPRESA DECOCEL RUSTICO</v>
      </c>
      <c r="E2317" s="144" t="str">
        <f>IF('[1]Hoja de pedidos'!$D2316&gt;0,'[1]Hoja de pedidos'!G2316,"")</f>
        <v>MCL</v>
      </c>
      <c r="F2317" s="144" t="str">
        <f>IF('[1]Hoja de pedidos'!$D2316&gt;0,'[1]Hoja de pedidos'!H2316,"")</f>
        <v>LAMINACION</v>
      </c>
    </row>
    <row r="2318" spans="1:6" x14ac:dyDescent="0.25">
      <c r="A2318" s="144" t="str">
        <f>IF('[1]Hoja de pedidos'!$D2317&gt;0,'[1]Hoja de pedidos'!C2317,"")</f>
        <v>21-0386</v>
      </c>
      <c r="B2318" s="144" t="str">
        <f>IF('[1]Hoja de pedidos'!$D2317&gt;0,'[1]Hoja de pedidos'!D2317,"")</f>
        <v>TXNVNR096A001</v>
      </c>
      <c r="C2318" s="144" t="str">
        <f>IF('[1]Hoja de pedidos'!$D2317&gt;0,'[1]Hoja de pedidos'!E2317,"")</f>
        <v>NESTLE VENEZUELA, S.A.</v>
      </c>
      <c r="D2318" s="144" t="str">
        <f>IF('[1]Hoja de pedidos'!$D2317&gt;0,'[1]Hoja de pedidos'!F2317,"")</f>
        <v>LAMINACION IMPRESA CAMPESINA NUTRIRINDE 400g</v>
      </c>
      <c r="E2318" s="144" t="str">
        <f>IF('[1]Hoja de pedidos'!$D2317&gt;0,'[1]Hoja de pedidos'!G2317,"")</f>
        <v>CX</v>
      </c>
      <c r="F2318" s="144" t="str">
        <f>IF('[1]Hoja de pedidos'!$D2317&gt;0,'[1]Hoja de pedidos'!H2317,"")</f>
        <v>LAMINACION</v>
      </c>
    </row>
    <row r="2319" spans="1:6" x14ac:dyDescent="0.25">
      <c r="A2319" s="144" t="str">
        <f>IF('[1]Hoja de pedidos'!$D2318&gt;0,'[1]Hoja de pedidos'!C2318,"")</f>
        <v>21-0379</v>
      </c>
      <c r="B2319" s="144" t="str">
        <f>IF('[1]Hoja de pedidos'!$D2318&gt;0,'[1]Hoja de pedidos'!D2318,"")</f>
        <v>TXNVNR096A001</v>
      </c>
      <c r="C2319" s="144" t="str">
        <f>IF('[1]Hoja de pedidos'!$D2318&gt;0,'[1]Hoja de pedidos'!E2318,"")</f>
        <v>NESTLE VENEZUELA, S.A.</v>
      </c>
      <c r="D2319" s="144" t="str">
        <f>IF('[1]Hoja de pedidos'!$D2318&gt;0,'[1]Hoja de pedidos'!F2318,"")</f>
        <v>LAMINACION IMPRESA CAMPESINA NUTRIRINDE 400g</v>
      </c>
      <c r="E2319" s="144" t="str">
        <f>IF('[1]Hoja de pedidos'!$D2318&gt;0,'[1]Hoja de pedidos'!G2318,"")</f>
        <v>CX</v>
      </c>
      <c r="F2319" s="144" t="str">
        <f>IF('[1]Hoja de pedidos'!$D2318&gt;0,'[1]Hoja de pedidos'!H2318,"")</f>
        <v>LAMINACION</v>
      </c>
    </row>
    <row r="2320" spans="1:6" x14ac:dyDescent="0.25">
      <c r="A2320" s="144" t="str">
        <f>IF('[1]Hoja de pedidos'!$D2319&gt;0,'[1]Hoja de pedidos'!C2319,"")</f>
        <v>01-3719</v>
      </c>
      <c r="B2320" s="144" t="str">
        <f>IF('[1]Hoja de pedidos'!$D2319&gt;0,'[1]Hoja de pedidos'!D2319,"")</f>
        <v>TMAHCA083B001</v>
      </c>
      <c r="C2320" s="144" t="str">
        <f>IF('[1]Hoja de pedidos'!$D2319&gt;0,'[1]Hoja de pedidos'!E2319,"")</f>
        <v>ALIMENTOS HEINZ, C.A.</v>
      </c>
      <c r="D2320" s="144" t="str">
        <f>IF('[1]Hoja de pedidos'!$D2319&gt;0,'[1]Hoja de pedidos'!F2319,"")</f>
        <v>LAMINACION IMPRESA CREMA DE ARROZ POLLY 900 g</v>
      </c>
      <c r="E2320" s="144" t="str">
        <f>IF('[1]Hoja de pedidos'!$D2319&gt;0,'[1]Hoja de pedidos'!G2319,"")</f>
        <v>MCL</v>
      </c>
      <c r="F2320" s="144" t="str">
        <f>IF('[1]Hoja de pedidos'!$D2319&gt;0,'[1]Hoja de pedidos'!H2319,"")</f>
        <v>LAMINACION</v>
      </c>
    </row>
    <row r="2321" spans="1:6" x14ac:dyDescent="0.25">
      <c r="A2321" s="144" t="str">
        <f>IF('[1]Hoja de pedidos'!$D2320&gt;0,'[1]Hoja de pedidos'!C2320,"")</f>
        <v>32-006502</v>
      </c>
      <c r="B2321" s="144" t="str">
        <f>IF('[1]Hoja de pedidos'!$D2320&gt;0,'[1]Hoja de pedidos'!D2320,"")</f>
        <v>TMMCAE060A000</v>
      </c>
      <c r="C2321" s="144" t="str">
        <f>IF('[1]Hoja de pedidos'!$D2320&gt;0,'[1]Hoja de pedidos'!E2320,"")</f>
        <v>INVERSIONES SAN JUDAS TADEOS C.A</v>
      </c>
      <c r="D2321" s="144" t="str">
        <f>IF('[1]Hoja de pedidos'!$D2320&gt;0,'[1]Hoja de pedidos'!F2320,"")</f>
        <v>POLYPOUCH IMPRESO ANTIGRASO ESTANDAR</v>
      </c>
      <c r="E2321" s="144" t="str">
        <f>IF('[1]Hoja de pedidos'!$D2320&gt;0,'[1]Hoja de pedidos'!G2320,"")</f>
        <v>MCL</v>
      </c>
      <c r="F2321" s="144" t="str">
        <f>IF('[1]Hoja de pedidos'!$D2320&gt;0,'[1]Hoja de pedidos'!H2320,"")</f>
        <v>CORTE</v>
      </c>
    </row>
    <row r="2322" spans="1:6" x14ac:dyDescent="0.25">
      <c r="A2322" s="144" t="str">
        <f>IF('[1]Hoja de pedidos'!$D2321&gt;0,'[1]Hoja de pedidos'!C2321,"")</f>
        <v>32-006503</v>
      </c>
      <c r="B2322" s="144" t="str">
        <f>IF('[1]Hoja de pedidos'!$D2321&gt;0,'[1]Hoja de pedidos'!D2321,"")</f>
        <v>TMMCAE060A000</v>
      </c>
      <c r="C2322" s="144" t="str">
        <f>IF('[1]Hoja de pedidos'!$D2321&gt;0,'[1]Hoja de pedidos'!E2321,"")</f>
        <v>INVERSIONES SAN JUDAS TADEOS C.A</v>
      </c>
      <c r="D2322" s="144" t="str">
        <f>IF('[1]Hoja de pedidos'!$D2321&gt;0,'[1]Hoja de pedidos'!F2321,"")</f>
        <v>POLYPOUCH IMPRESO ANTIGRASO ESTANDAR</v>
      </c>
      <c r="E2322" s="144" t="str">
        <f>IF('[1]Hoja de pedidos'!$D2321&gt;0,'[1]Hoja de pedidos'!G2321,"")</f>
        <v>MCL</v>
      </c>
      <c r="F2322" s="144" t="str">
        <f>IF('[1]Hoja de pedidos'!$D2321&gt;0,'[1]Hoja de pedidos'!H2321,"")</f>
        <v>CORTE</v>
      </c>
    </row>
    <row r="2323" spans="1:6" x14ac:dyDescent="0.25">
      <c r="A2323" s="144" t="str">
        <f>IF('[1]Hoja de pedidos'!$D2322&gt;0,'[1]Hoja de pedidos'!C2322,"")</f>
        <v>32-006494</v>
      </c>
      <c r="B2323" s="144" t="str">
        <f>IF('[1]Hoja de pedidos'!$D2322&gt;0,'[1]Hoja de pedidos'!D2322,"")</f>
        <v>TMARMZ044B001</v>
      </c>
      <c r="C2323" s="144" t="str">
        <f>IF('[1]Hoja de pedidos'!$D2322&gt;0,'[1]Hoja de pedidos'!E2322,"")</f>
        <v>ALFONZO RIVAS &amp; CIA, C.A.</v>
      </c>
      <c r="D2323" s="144" t="str">
        <f>IF('[1]Hoja de pedidos'!$D2322&gt;0,'[1]Hoja de pedidos'!F2322,"")</f>
        <v>LAMINACION IMPRESA MAIZINA 400g</v>
      </c>
      <c r="E2323" s="144" t="str">
        <f>IF('[1]Hoja de pedidos'!$D2322&gt;0,'[1]Hoja de pedidos'!G2322,"")</f>
        <v>MCL</v>
      </c>
      <c r="F2323" s="144" t="str">
        <f>IF('[1]Hoja de pedidos'!$D2322&gt;0,'[1]Hoja de pedidos'!H2322,"")</f>
        <v>LAMINACION</v>
      </c>
    </row>
    <row r="2324" spans="1:6" x14ac:dyDescent="0.25">
      <c r="A2324" s="144" t="str">
        <f>IF('[1]Hoja de pedidos'!$D2323&gt;0,'[1]Hoja de pedidos'!C2323,"")</f>
        <v>01-3675</v>
      </c>
      <c r="B2324" s="144" t="str">
        <f>IF('[1]Hoja de pedidos'!$D2323&gt;0,'[1]Hoja de pedidos'!D2323,"")</f>
        <v>TXMSGN030C001</v>
      </c>
      <c r="C2324" s="144" t="str">
        <f>IF('[1]Hoja de pedidos'!$D2323&gt;0,'[1]Hoja de pedidos'!E2323,"")</f>
        <v>MULTINACIONAL DE SABORES C.A.</v>
      </c>
      <c r="D2324" s="144" t="str">
        <f>IF('[1]Hoja de pedidos'!$D2323&gt;0,'[1]Hoja de pedidos'!F2323,"")</f>
        <v>ETIQUETA IMPRESA REFRESCO GLUP COLA NEGRA 1 L</v>
      </c>
      <c r="E2324" s="144" t="str">
        <f>IF('[1]Hoja de pedidos'!$D2323&gt;0,'[1]Hoja de pedidos'!G2323,"")</f>
        <v>CX</v>
      </c>
      <c r="F2324" s="144" t="str">
        <f>IF('[1]Hoja de pedidos'!$D2323&gt;0,'[1]Hoja de pedidos'!H2323,"")</f>
        <v>CORTE</v>
      </c>
    </row>
    <row r="2325" spans="1:6" x14ac:dyDescent="0.25">
      <c r="A2325" s="144" t="str">
        <f>IF('[1]Hoja de pedidos'!$D2324&gt;0,'[1]Hoja de pedidos'!C2324,"")</f>
        <v>01-3676</v>
      </c>
      <c r="B2325" s="144" t="str">
        <f>IF('[1]Hoja de pedidos'!$D2324&gt;0,'[1]Hoja de pedidos'!D2324,"")</f>
        <v>TXMSJN030B002</v>
      </c>
      <c r="C2325" s="144" t="str">
        <f>IF('[1]Hoja de pedidos'!$D2324&gt;0,'[1]Hoja de pedidos'!E2324,"")</f>
        <v>MULTINACIONAL DE SABORES C.A.</v>
      </c>
      <c r="D2325" s="144" t="str">
        <f>IF('[1]Hoja de pedidos'!$D2324&gt;0,'[1]Hoja de pedidos'!F2324,"")</f>
        <v>ETIQUETA IMPRESA JUSTY   NARANJA 1,5 L</v>
      </c>
      <c r="E2325" s="144" t="str">
        <f>IF('[1]Hoja de pedidos'!$D2324&gt;0,'[1]Hoja de pedidos'!G2324,"")</f>
        <v>CX</v>
      </c>
      <c r="F2325" s="144" t="str">
        <f>IF('[1]Hoja de pedidos'!$D2324&gt;0,'[1]Hoja de pedidos'!H2324,"")</f>
        <v>CORTE</v>
      </c>
    </row>
    <row r="2326" spans="1:6" x14ac:dyDescent="0.25">
      <c r="A2326" s="144" t="str">
        <f>IF('[1]Hoja de pedidos'!$D2325&gt;0,'[1]Hoja de pedidos'!C2325,"")</f>
        <v>01-3731</v>
      </c>
      <c r="B2326" s="144" t="str">
        <f>IF('[1]Hoja de pedidos'!$D2325&gt;0,'[1]Hoja de pedidos'!D2325,"")</f>
        <v>TMMCAE060A001</v>
      </c>
      <c r="C2326" s="144" t="str">
        <f>IF('[1]Hoja de pedidos'!$D2325&gt;0,'[1]Hoja de pedidos'!E2325,"")</f>
        <v>DISTRIBUIDORA PLASTICSUR, C.A.</v>
      </c>
      <c r="D2326" s="144" t="str">
        <f>IF('[1]Hoja de pedidos'!$D2325&gt;0,'[1]Hoja de pedidos'!F2325,"")</f>
        <v>POLYPOUCH IMPRESO ANTIGRASO ESTANDAR</v>
      </c>
      <c r="E2326" s="144" t="str">
        <f>IF('[1]Hoja de pedidos'!$D2325&gt;0,'[1]Hoja de pedidos'!G2325,"")</f>
        <v>MCL</v>
      </c>
      <c r="F2326" s="144" t="str">
        <f>IF('[1]Hoja de pedidos'!$D2325&gt;0,'[1]Hoja de pedidos'!H2325,"")</f>
        <v>LAMINACION</v>
      </c>
    </row>
    <row r="2327" spans="1:6" x14ac:dyDescent="0.25">
      <c r="A2327" s="144" t="str">
        <f>IF('[1]Hoja de pedidos'!$D2326&gt;0,'[1]Hoja de pedidos'!C2326,"")</f>
        <v>32-006497</v>
      </c>
      <c r="B2327" s="144" t="str">
        <f>IF('[1]Hoja de pedidos'!$D2326&gt;0,'[1]Hoja de pedidos'!D2326,"")</f>
        <v>TMARFL0380001</v>
      </c>
      <c r="C2327" s="144" t="str">
        <f>IF('[1]Hoja de pedidos'!$D2326&gt;0,'[1]Hoja de pedidos'!E2326,"")</f>
        <v>ALFONZO RIVAS &amp; CIA, C.A.</v>
      </c>
      <c r="D2327" s="144" t="str">
        <f>IF('[1]Hoja de pedidos'!$D2326&gt;0,'[1]Hoja de pedidos'!F2326,"")</f>
        <v>LAMINACIÓN  SIN IMPRESIÓN FLIPS 220 g</v>
      </c>
      <c r="E2327" s="144" t="str">
        <f>IF('[1]Hoja de pedidos'!$D2326&gt;0,'[1]Hoja de pedidos'!G2326,"")</f>
        <v>MCL</v>
      </c>
      <c r="F2327" s="144" t="str">
        <f>IF('[1]Hoja de pedidos'!$D2326&gt;0,'[1]Hoja de pedidos'!H2326,"")</f>
        <v>LAMINACION</v>
      </c>
    </row>
    <row r="2328" spans="1:6" x14ac:dyDescent="0.25">
      <c r="A2328" s="144" t="str">
        <f>IF('[1]Hoja de pedidos'!$D2327&gt;0,'[1]Hoja de pedidos'!C2327,"")</f>
        <v>01-3732</v>
      </c>
      <c r="B2328" s="144" t="str">
        <f>IF('[1]Hoja de pedidos'!$D2327&gt;0,'[1]Hoja de pedidos'!D2327,"")</f>
        <v>TMMCAE060A001</v>
      </c>
      <c r="C2328" s="144" t="str">
        <f>IF('[1]Hoja de pedidos'!$D2327&gt;0,'[1]Hoja de pedidos'!E2327,"")</f>
        <v>DISTRIBUIDORA PLASTICSUR, C.A.</v>
      </c>
      <c r="D2328" s="144" t="str">
        <f>IF('[1]Hoja de pedidos'!$D2327&gt;0,'[1]Hoja de pedidos'!F2327,"")</f>
        <v>POLYPOUCH IMPRESO ANTIGRASO ESTANDAR</v>
      </c>
      <c r="E2328" s="144" t="str">
        <f>IF('[1]Hoja de pedidos'!$D2327&gt;0,'[1]Hoja de pedidos'!G2327,"")</f>
        <v>MCL</v>
      </c>
      <c r="F2328" s="144" t="str">
        <f>IF('[1]Hoja de pedidos'!$D2327&gt;0,'[1]Hoja de pedidos'!H2327,"")</f>
        <v>CORTE</v>
      </c>
    </row>
    <row r="2329" spans="1:6" x14ac:dyDescent="0.25">
      <c r="A2329" s="144" t="str">
        <f>IF('[1]Hoja de pedidos'!$D2328&gt;0,'[1]Hoja de pedidos'!C2328,"")</f>
        <v>01-3726</v>
      </c>
      <c r="B2329" s="144" t="str">
        <f>IF('[1]Hoja de pedidos'!$D2328&gt;0,'[1]Hoja de pedidos'!D2328,"")</f>
        <v>TMGCET0270001</v>
      </c>
      <c r="C2329" s="144" t="str">
        <f>IF('[1]Hoja de pedidos'!$D2328&gt;0,'[1]Hoja de pedidos'!E2328,"")</f>
        <v>GENIA CARE, C.A.</v>
      </c>
      <c r="D2329" s="144" t="str">
        <f>IF('[1]Hoja de pedidos'!$D2328&gt;0,'[1]Hoja de pedidos'!F2328,"")</f>
        <v>ENVOLTORIO SIN IMPRESIÓN TRANSPARENTE</v>
      </c>
      <c r="E2329" s="144" t="str">
        <f>IF('[1]Hoja de pedidos'!$D2328&gt;0,'[1]Hoja de pedidos'!G2328,"")</f>
        <v>MCL</v>
      </c>
      <c r="F2329" s="144" t="str">
        <f>IF('[1]Hoja de pedidos'!$D2328&gt;0,'[1]Hoja de pedidos'!H2328,"")</f>
        <v>CORTE</v>
      </c>
    </row>
    <row r="2330" spans="1:6" x14ac:dyDescent="0.25">
      <c r="A2330" s="144" t="str">
        <f>IF('[1]Hoja de pedidos'!$D2329&gt;0,'[1]Hoja de pedidos'!C2329,"")</f>
        <v>32-006501</v>
      </c>
      <c r="B2330" s="144" t="str">
        <f>IF('[1]Hoja de pedidos'!$D2329&gt;0,'[1]Hoja de pedidos'!D2329,"")</f>
        <v>TXCHPP0230001</v>
      </c>
      <c r="C2330" s="144" t="str">
        <f>IF('[1]Hoja de pedidos'!$D2329&gt;0,'[1]Hoja de pedidos'!E2329,"")</f>
        <v>HELADERIA LA CHARLOTTE ICE, C.A.</v>
      </c>
      <c r="D2330" s="144" t="str">
        <f>IF('[1]Hoja de pedidos'!$D2329&gt;0,'[1]Hoja de pedidos'!F2329,"")</f>
        <v>BOPP SIN IMPRESIÓN</v>
      </c>
      <c r="E2330" s="144" t="str">
        <f>IF('[1]Hoja de pedidos'!$D2329&gt;0,'[1]Hoja de pedidos'!G2329,"")</f>
        <v>CX</v>
      </c>
      <c r="F2330" s="144" t="str">
        <f>IF('[1]Hoja de pedidos'!$D2329&gt;0,'[1]Hoja de pedidos'!H2329,"")</f>
        <v>CORTE</v>
      </c>
    </row>
    <row r="2331" spans="1:6" x14ac:dyDescent="0.25">
      <c r="A2331" s="144" t="str">
        <f>IF('[1]Hoja de pedidos'!$D2330&gt;0,'[1]Hoja de pedidos'!C2330,"")</f>
        <v>32-006485</v>
      </c>
      <c r="B2331" s="144" t="str">
        <f>IF('[1]Hoja de pedidos'!$D2330&gt;0,'[1]Hoja de pedidos'!D2330,"")</f>
        <v>TXAVNZ040A001</v>
      </c>
      <c r="C2331" s="144" t="str">
        <f>IF('[1]Hoja de pedidos'!$D2330&gt;0,'[1]Hoja de pedidos'!E2330,"")</f>
        <v>ALIMENTOS VENEZOLANOS S &amp; M ALIVENSA, S.A.</v>
      </c>
      <c r="D2331" s="144" t="str">
        <f>IF('[1]Hoja de pedidos'!$D2330&gt;0,'[1]Hoja de pedidos'!F2330,"")</f>
        <v>LAMINACION IMPRESA NUTRI ZUKITOS 240g</v>
      </c>
      <c r="E2331" s="144" t="str">
        <f>IF('[1]Hoja de pedidos'!$D2330&gt;0,'[1]Hoja de pedidos'!G2330,"")</f>
        <v>CX</v>
      </c>
      <c r="F2331" s="144" t="str">
        <f>IF('[1]Hoja de pedidos'!$D2330&gt;0,'[1]Hoja de pedidos'!H2330,"")</f>
        <v>LAMINACION</v>
      </c>
    </row>
    <row r="2332" spans="1:6" x14ac:dyDescent="0.25">
      <c r="A2332" s="144" t="str">
        <f>IF('[1]Hoja de pedidos'!$D2331&gt;0,'[1]Hoja de pedidos'!C2331,"")</f>
        <v>32-006500</v>
      </c>
      <c r="B2332" s="144" t="str">
        <f>IF('[1]Hoja de pedidos'!$D2331&gt;0,'[1]Hoja de pedidos'!D2331,"")</f>
        <v>TXECAC028A001</v>
      </c>
      <c r="C2332" s="144" t="str">
        <f>IF('[1]Hoja de pedidos'!$D2331&gt;0,'[1]Hoja de pedidos'!E2331,"")</f>
        <v>EMBOTELLADORA CRISTAL;C.A.</v>
      </c>
      <c r="D2332" s="144" t="str">
        <f>IF('[1]Hoja de pedidos'!$D2331&gt;0,'[1]Hoja de pedidos'!F2331,"")</f>
        <v xml:space="preserve">ETIQUETA IMPRESA AGUA MINERAL CRYSTAL 330 cm³ </v>
      </c>
      <c r="E2332" s="144" t="str">
        <f>IF('[1]Hoja de pedidos'!$D2331&gt;0,'[1]Hoja de pedidos'!G2331,"")</f>
        <v>CX</v>
      </c>
      <c r="F2332" s="144" t="str">
        <f>IF('[1]Hoja de pedidos'!$D2331&gt;0,'[1]Hoja de pedidos'!H2331,"")</f>
        <v>CORTE</v>
      </c>
    </row>
    <row r="2333" spans="1:6" x14ac:dyDescent="0.25">
      <c r="A2333" s="144" t="str">
        <f>IF('[1]Hoja de pedidos'!$D2332&gt;0,'[1]Hoja de pedidos'!C2332,"")</f>
        <v>32-006491</v>
      </c>
      <c r="B2333" s="144" t="str">
        <f>IF('[1]Hoja de pedidos'!$D2332&gt;0,'[1]Hoja de pedidos'!D2332,"")</f>
        <v>TMARMA045A003</v>
      </c>
      <c r="C2333" s="144" t="str">
        <f>IF('[1]Hoja de pedidos'!$D2332&gt;0,'[1]Hoja de pedidos'!E2332,"")</f>
        <v>ALFONZO RIVAS &amp; CIA, C.A.</v>
      </c>
      <c r="D2333" s="144" t="str">
        <f>IF('[1]Hoja de pedidos'!$D2332&gt;0,'[1]Hoja de pedidos'!F2332,"")</f>
        <v>LAMINACION IMPRESA MAIZORITOS AZUCARADAS 240g</v>
      </c>
      <c r="E2333" s="144" t="str">
        <f>IF('[1]Hoja de pedidos'!$D2332&gt;0,'[1]Hoja de pedidos'!G2332,"")</f>
        <v>MCL</v>
      </c>
      <c r="F2333" s="144" t="str">
        <f>IF('[1]Hoja de pedidos'!$D2332&gt;0,'[1]Hoja de pedidos'!H2332,"")</f>
        <v>LAMINACION</v>
      </c>
    </row>
    <row r="2334" spans="1:6" x14ac:dyDescent="0.25">
      <c r="A2334" s="144" t="str">
        <f>IF('[1]Hoja de pedidos'!$D2333&gt;0,'[1]Hoja de pedidos'!C2333,"")</f>
        <v>32-006447</v>
      </c>
      <c r="B2334" s="144" t="str">
        <f>IF('[1]Hoja de pedidos'!$D2333&gt;0,'[1]Hoja de pedidos'!D2333,"")</f>
        <v>TXHCPF023A001</v>
      </c>
      <c r="C2334" s="144" t="str">
        <f>IF('[1]Hoja de pedidos'!$D2333&gt;0,'[1]Hoja de pedidos'!E2333,"")</f>
        <v>HELADOS CALI, C.A.</v>
      </c>
      <c r="D2334" s="144" t="str">
        <f>IF('[1]Hoja de pedidos'!$D2333&gt;0,'[1]Hoja de pedidos'!F2333,"")</f>
        <v>ENVOLTORIO IMPRESO HELADO PEPPA FRESA CHOCOLATE 70cm</v>
      </c>
      <c r="E2334" s="144" t="str">
        <f>IF('[1]Hoja de pedidos'!$D2333&gt;0,'[1]Hoja de pedidos'!G2333,"")</f>
        <v>CX</v>
      </c>
      <c r="F2334" s="144" t="str">
        <f>IF('[1]Hoja de pedidos'!$D2333&gt;0,'[1]Hoja de pedidos'!H2333,"")</f>
        <v>CORTE</v>
      </c>
    </row>
    <row r="2335" spans="1:6" x14ac:dyDescent="0.25">
      <c r="A2335" s="144" t="str">
        <f>IF('[1]Hoja de pedidos'!$D2334&gt;0,'[1]Hoja de pedidos'!C2334,"")</f>
        <v>32-006529</v>
      </c>
      <c r="B2335" s="144" t="str">
        <f>IF('[1]Hoja de pedidos'!$D2334&gt;0,'[1]Hoja de pedidos'!D2334,"")</f>
        <v>TMAAES061A001</v>
      </c>
      <c r="C2335" s="144" t="str">
        <f>IF('[1]Hoja de pedidos'!$D2334&gt;0,'[1]Hoja de pedidos'!E2334,"")</f>
        <v>ALIMENTOS AGLOW VE C.A.</v>
      </c>
      <c r="D2335" s="144" t="str">
        <f>IF('[1]Hoja de pedidos'!$D2334&gt;0,'[1]Hoja de pedidos'!F2334,"")</f>
        <v>POLYPOUCH IMPRESO SACHET EDULCORANTE  SWEETEST 1g</v>
      </c>
      <c r="E2335" s="144" t="str">
        <f>IF('[1]Hoja de pedidos'!$D2334&gt;0,'[1]Hoja de pedidos'!G2334,"")</f>
        <v>MCL</v>
      </c>
      <c r="F2335" s="144" t="str">
        <f>IF('[1]Hoja de pedidos'!$D2334&gt;0,'[1]Hoja de pedidos'!H2334,"")</f>
        <v>LAMINACION</v>
      </c>
    </row>
    <row r="2336" spans="1:6" x14ac:dyDescent="0.25">
      <c r="A2336" s="144" t="str">
        <f>IF('[1]Hoja de pedidos'!$D2335&gt;0,'[1]Hoja de pedidos'!C2335,"")</f>
        <v>32-006492</v>
      </c>
      <c r="B2336" s="144" t="str">
        <f>IF('[1]Hoja de pedidos'!$D2335&gt;0,'[1]Hoja de pedidos'!D2335,"")</f>
        <v>TMARMF045A002</v>
      </c>
      <c r="C2336" s="144" t="str">
        <f>IF('[1]Hoja de pedidos'!$D2335&gt;0,'[1]Hoja de pedidos'!E2335,"")</f>
        <v>ALFONZO RIVAS &amp; CIA, C.A.</v>
      </c>
      <c r="D2336" s="144" t="str">
        <f>IF('[1]Hoja de pedidos'!$D2335&gt;0,'[1]Hoja de pedidos'!F2335,"")</f>
        <v>LAMINACION IMPRESA MAIZORITOS FRUTY AROS 240g</v>
      </c>
      <c r="E2336" s="144" t="str">
        <f>IF('[1]Hoja de pedidos'!$D2335&gt;0,'[1]Hoja de pedidos'!G2335,"")</f>
        <v>MCL</v>
      </c>
      <c r="F2336" s="144" t="str">
        <f>IF('[1]Hoja de pedidos'!$D2335&gt;0,'[1]Hoja de pedidos'!H2335,"")</f>
        <v>LAMINACION</v>
      </c>
    </row>
    <row r="2337" spans="1:6" x14ac:dyDescent="0.25">
      <c r="A2337" s="144" t="str">
        <f>IF('[1]Hoja de pedidos'!$D2336&gt;0,'[1]Hoja de pedidos'!C2336,"")</f>
        <v>01-3736</v>
      </c>
      <c r="B2337" s="144" t="str">
        <f>IF('[1]Hoja de pedidos'!$D2336&gt;0,'[1]Hoja de pedidos'!D2336,"")</f>
        <v>TXPADQ040A001</v>
      </c>
      <c r="C2337" s="144" t="str">
        <f>IF('[1]Hoja de pedidos'!$D2336&gt;0,'[1]Hoja de pedidos'!E2336,"")</f>
        <v>PEPSICO ALIMENTOS, S.C.A.</v>
      </c>
      <c r="D2337" s="144" t="str">
        <f>IF('[1]Hoja de pedidos'!$D2336&gt;0,'[1]Hoja de pedidos'!F2336,"")</f>
        <v>LAMINACIÓN IMPRESA DORITOS MEGA QUESO 150g.</v>
      </c>
      <c r="E2337" s="144" t="str">
        <f>IF('[1]Hoja de pedidos'!$D2336&gt;0,'[1]Hoja de pedidos'!G2336,"")</f>
        <v>CX</v>
      </c>
      <c r="F2337" s="144" t="str">
        <f>IF('[1]Hoja de pedidos'!$D2336&gt;0,'[1]Hoja de pedidos'!H2336,"")</f>
        <v>LAMINACION</v>
      </c>
    </row>
    <row r="2338" spans="1:6" x14ac:dyDescent="0.25">
      <c r="A2338" s="144" t="str">
        <f>IF('[1]Hoja de pedidos'!$D2337&gt;0,'[1]Hoja de pedidos'!C2337,"")</f>
        <v>01-3742</v>
      </c>
      <c r="B2338" s="144" t="str">
        <f>IF('[1]Hoja de pedidos'!$D2337&gt;0,'[1]Hoja de pedidos'!D2337,"")</f>
        <v>TMAPAL1190010</v>
      </c>
      <c r="C2338" s="144" t="str">
        <f>IF('[1]Hoja de pedidos'!$D2337&gt;0,'[1]Hoja de pedidos'!E2337,"")</f>
        <v>ALIMENTOS POLAR COMERCIAL, C.A.</v>
      </c>
      <c r="D2338" s="144" t="str">
        <f>IF('[1]Hoja de pedidos'!$D2337&gt;0,'[1]Hoja de pedidos'!F2337,"")</f>
        <v>ALUMINIO LAMINADO SIN IMPRESIÓN</v>
      </c>
      <c r="E2338" s="144" t="str">
        <f>IF('[1]Hoja de pedidos'!$D2337&gt;0,'[1]Hoja de pedidos'!G2337,"")</f>
        <v>MCL</v>
      </c>
      <c r="F2338" s="144" t="str">
        <f>IF('[1]Hoja de pedidos'!$D2337&gt;0,'[1]Hoja de pedidos'!H2337,"")</f>
        <v>LAMINACION</v>
      </c>
    </row>
    <row r="2339" spans="1:6" x14ac:dyDescent="0.25">
      <c r="A2339" s="144" t="str">
        <f>IF('[1]Hoja de pedidos'!$D2338&gt;0,'[1]Hoja de pedidos'!C2338,"")</f>
        <v>01-3737</v>
      </c>
      <c r="B2339" s="144" t="str">
        <f>IF('[1]Hoja de pedidos'!$D2338&gt;0,'[1]Hoja de pedidos'!D2338,"")</f>
        <v>TXPADQ045B002</v>
      </c>
      <c r="C2339" s="144" t="str">
        <f>IF('[1]Hoja de pedidos'!$D2338&gt;0,'[1]Hoja de pedidos'!E2338,"")</f>
        <v>PEPSICO ALIMENTOS, S.C.A.</v>
      </c>
      <c r="D2339" s="144" t="str">
        <f>IF('[1]Hoja de pedidos'!$D2338&gt;0,'[1]Hoja de pedidos'!F2338,"")</f>
        <v xml:space="preserve">LAMINACIÓN IMPRESA DORITOS MEGA QUESO XXL 420 g  </v>
      </c>
      <c r="E2339" s="144" t="str">
        <f>IF('[1]Hoja de pedidos'!$D2338&gt;0,'[1]Hoja de pedidos'!G2338,"")</f>
        <v>CX</v>
      </c>
      <c r="F2339" s="144" t="str">
        <f>IF('[1]Hoja de pedidos'!$D2338&gt;0,'[1]Hoja de pedidos'!H2338,"")</f>
        <v>LAMINACION</v>
      </c>
    </row>
    <row r="2340" spans="1:6" x14ac:dyDescent="0.25">
      <c r="A2340" s="144" t="str">
        <f>IF('[1]Hoja de pedidos'!$D2339&gt;0,'[1]Hoja de pedidos'!C2339,"")</f>
        <v>01-3733</v>
      </c>
      <c r="B2340" s="144" t="str">
        <f>IF('[1]Hoja de pedidos'!$D2339&gt;0,'[1]Hoja de pedidos'!D2339,"")</f>
        <v>TMMLPN094A001</v>
      </c>
      <c r="C2340" s="144" t="str">
        <f>IF('[1]Hoja de pedidos'!$D2339&gt;0,'[1]Hoja de pedidos'!E2339,"")</f>
        <v>MONTALAR DE VENEZUELA, S.A.</v>
      </c>
      <c r="D2340" s="144" t="str">
        <f>IF('[1]Hoja de pedidos'!$D2339&gt;0,'[1]Hoja de pedidos'!F2339,"")</f>
        <v>LAMINACIÓN IMPRESA PAPELÓN NATURAL 500g</v>
      </c>
      <c r="E2340" s="144" t="str">
        <f>IF('[1]Hoja de pedidos'!$D2339&gt;0,'[1]Hoja de pedidos'!G2339,"")</f>
        <v>MCL</v>
      </c>
      <c r="F2340" s="144" t="str">
        <f>IF('[1]Hoja de pedidos'!$D2339&gt;0,'[1]Hoja de pedidos'!H2339,"")</f>
        <v>LAMINACION</v>
      </c>
    </row>
    <row r="2341" spans="1:6" x14ac:dyDescent="0.25">
      <c r="A2341" s="144" t="str">
        <f>IF('[1]Hoja de pedidos'!$D2340&gt;0,'[1]Hoja de pedidos'!C2340,"")</f>
        <v>32-006523</v>
      </c>
      <c r="B2341" s="144" t="str">
        <f>IF('[1]Hoja de pedidos'!$D2340&gt;0,'[1]Hoja de pedidos'!D2340,"")</f>
        <v>TXHCFF029A001</v>
      </c>
      <c r="C2341" s="144" t="str">
        <f>IF('[1]Hoja de pedidos'!$D2340&gt;0,'[1]Hoja de pedidos'!E2340,"")</f>
        <v>HELADOS CALI, C.A.</v>
      </c>
      <c r="D2341" s="144" t="str">
        <f>IF('[1]Hoja de pedidos'!$D2340&gt;0,'[1]Hoja de pedidos'!F2340,"")</f>
        <v>ENVOLTORIO IMPRESO HELADOS FRES SABOR A  FRUTAS 70 cm³</v>
      </c>
      <c r="E2341" s="144" t="str">
        <f>IF('[1]Hoja de pedidos'!$D2340&gt;0,'[1]Hoja de pedidos'!G2340,"")</f>
        <v>CX</v>
      </c>
      <c r="F2341" s="144" t="str">
        <f>IF('[1]Hoja de pedidos'!$D2340&gt;0,'[1]Hoja de pedidos'!H2340,"")</f>
        <v>CORTE</v>
      </c>
    </row>
    <row r="2342" spans="1:6" x14ac:dyDescent="0.25">
      <c r="A2342" s="144" t="str">
        <f>IF('[1]Hoja de pedidos'!$D2341&gt;0,'[1]Hoja de pedidos'!C2341,"")</f>
        <v>01-3744</v>
      </c>
      <c r="B2342" s="144" t="str">
        <f>IF('[1]Hoja de pedidos'!$D2341&gt;0,'[1]Hoja de pedidos'!D2341,"")</f>
        <v>TXPARF040A002</v>
      </c>
      <c r="C2342" s="144" t="str">
        <f>IF('[1]Hoja de pedidos'!$D2341&gt;0,'[1]Hoja de pedidos'!E2341,"")</f>
        <v>PEPSICO ALIMENTOS, S.C.A.</v>
      </c>
      <c r="D2342" s="144" t="str">
        <f>IF('[1]Hoja de pedidos'!$D2341&gt;0,'[1]Hoja de pedidos'!F2341,"")</f>
        <v>LAMINACION IMPRESA RUFFLES QUESO 36g</v>
      </c>
      <c r="E2342" s="144" t="str">
        <f>IF('[1]Hoja de pedidos'!$D2341&gt;0,'[1]Hoja de pedidos'!G2341,"")</f>
        <v>CX</v>
      </c>
      <c r="F2342" s="144" t="str">
        <f>IF('[1]Hoja de pedidos'!$D2341&gt;0,'[1]Hoja de pedidos'!H2341,"")</f>
        <v>LAMINACION</v>
      </c>
    </row>
    <row r="2343" spans="1:6" x14ac:dyDescent="0.25">
      <c r="A2343" s="144" t="str">
        <f>IF('[1]Hoja de pedidos'!$D2342&gt;0,'[1]Hoja de pedidos'!C2342,"")</f>
        <v>01-3755</v>
      </c>
      <c r="B2343" s="144" t="str">
        <f>IF('[1]Hoja de pedidos'!$D2342&gt;0,'[1]Hoja de pedidos'!D2342,"")</f>
        <v>TMDTPS0600001</v>
      </c>
      <c r="C2343" s="144" t="str">
        <f>IF('[1]Hoja de pedidos'!$D2342&gt;0,'[1]Hoja de pedidos'!E2342,"")</f>
        <v>DISTINTA, C.A.</v>
      </c>
      <c r="D2343" s="144" t="str">
        <f>IF('[1]Hoja de pedidos'!$D2342&gt;0,'[1]Hoja de pedidos'!F2342,"")</f>
        <v>POLYPOUCH SIN IMPRESIÓN</v>
      </c>
      <c r="E2343" s="144" t="str">
        <f>IF('[1]Hoja de pedidos'!$D2342&gt;0,'[1]Hoja de pedidos'!G2342,"")</f>
        <v>MCL</v>
      </c>
      <c r="F2343" s="144" t="str">
        <f>IF('[1]Hoja de pedidos'!$D2342&gt;0,'[1]Hoja de pedidos'!H2342,"")</f>
        <v>LAMINACION</v>
      </c>
    </row>
    <row r="2344" spans="1:6" x14ac:dyDescent="0.25">
      <c r="A2344" s="144" t="str">
        <f>IF('[1]Hoja de pedidos'!$D2343&gt;0,'[1]Hoja de pedidos'!C2343,"")</f>
        <v>01-3753</v>
      </c>
      <c r="B2344" s="144" t="str">
        <f>IF('[1]Hoja de pedidos'!$D2343&gt;0,'[1]Hoja de pedidos'!D2343,"")</f>
        <v>TXPARO040B001</v>
      </c>
      <c r="C2344" s="144" t="str">
        <f>IF('[1]Hoja de pedidos'!$D2343&gt;0,'[1]Hoja de pedidos'!E2343,"")</f>
        <v>PEPSICO ALIMENTOS, S.C.A.</v>
      </c>
      <c r="D2344" s="144" t="str">
        <f>IF('[1]Hoja de pedidos'!$D2343&gt;0,'[1]Hoja de pedidos'!F2343,"")</f>
        <v>LAMINACIÓN IMPRESA RUFFLES ORIGINAL 36g</v>
      </c>
      <c r="E2344" s="144" t="str">
        <f>IF('[1]Hoja de pedidos'!$D2343&gt;0,'[1]Hoja de pedidos'!G2343,"")</f>
        <v>CX</v>
      </c>
      <c r="F2344" s="144" t="str">
        <f>IF('[1]Hoja de pedidos'!$D2343&gt;0,'[1]Hoja de pedidos'!H2343,"")</f>
        <v>LAMINACION</v>
      </c>
    </row>
    <row r="2345" spans="1:6" x14ac:dyDescent="0.25">
      <c r="A2345" s="144" t="str">
        <f>IF('[1]Hoja de pedidos'!$D2344&gt;0,'[1]Hoja de pedidos'!C2344,"")</f>
        <v>01-3752</v>
      </c>
      <c r="B2345" s="144" t="str">
        <f>IF('[1]Hoja de pedidos'!$D2344&gt;0,'[1]Hoja de pedidos'!D2344,"")</f>
        <v>TXPAJS040A001</v>
      </c>
      <c r="C2345" s="144" t="str">
        <f>IF('[1]Hoja de pedidos'!$D2344&gt;0,'[1]Hoja de pedidos'!E2344,"")</f>
        <v>PEPSICO ALIMENTOS, S.C.A.</v>
      </c>
      <c r="D2345" s="144" t="str">
        <f>IF('[1]Hoja de pedidos'!$D2344&gt;0,'[1]Hoja de pedidos'!F2344,"")</f>
        <v>LAMINACION IMPRESA PAPAS JACKS SAL 30g</v>
      </c>
      <c r="E2345" s="144" t="str">
        <f>IF('[1]Hoja de pedidos'!$D2344&gt;0,'[1]Hoja de pedidos'!G2344,"")</f>
        <v>CX</v>
      </c>
      <c r="F2345" s="144" t="str">
        <f>IF('[1]Hoja de pedidos'!$D2344&gt;0,'[1]Hoja de pedidos'!H2344,"")</f>
        <v>LAMINACION</v>
      </c>
    </row>
    <row r="2346" spans="1:6" x14ac:dyDescent="0.25">
      <c r="A2346" s="144" t="str">
        <f>IF('[1]Hoja de pedidos'!$D2345&gt;0,'[1]Hoja de pedidos'!C2345,"")</f>
        <v>01-3743</v>
      </c>
      <c r="B2346" s="144" t="str">
        <f>IF('[1]Hoja de pedidos'!$D2345&gt;0,'[1]Hoja de pedidos'!D2345,"")</f>
        <v>TXPATR040B003</v>
      </c>
      <c r="C2346" s="144" t="str">
        <f>IF('[1]Hoja de pedidos'!$D2345&gt;0,'[1]Hoja de pedidos'!E2345,"")</f>
        <v>PEPSICO ALIMENTOS, S.C.A.</v>
      </c>
      <c r="D2346" s="144" t="str">
        <f>IF('[1]Hoja de pedidos'!$D2345&gt;0,'[1]Hoja de pedidos'!F2345,"")</f>
        <v>LAMINACION IMPRESA DE TODITO RESUELTO 45g</v>
      </c>
      <c r="E2346" s="144" t="str">
        <f>IF('[1]Hoja de pedidos'!$D2345&gt;0,'[1]Hoja de pedidos'!G2345,"")</f>
        <v>CX</v>
      </c>
      <c r="F2346" s="144" t="str">
        <f>IF('[1]Hoja de pedidos'!$D2345&gt;0,'[1]Hoja de pedidos'!H2345,"")</f>
        <v>LAMINACION</v>
      </c>
    </row>
    <row r="2347" spans="1:6" x14ac:dyDescent="0.25">
      <c r="A2347" s="144" t="str">
        <f>IF('[1]Hoja de pedidos'!$D2346&gt;0,'[1]Hoja de pedidos'!C2346,"")</f>
        <v>32-006525</v>
      </c>
      <c r="B2347" s="144" t="str">
        <f>IF('[1]Hoja de pedidos'!$D2346&gt;0,'[1]Hoja de pedidos'!D2346,"")</f>
        <v>TXHCHM042A001</v>
      </c>
      <c r="C2347" s="144" t="str">
        <f>IF('[1]Hoja de pedidos'!$D2346&gt;0,'[1]Hoja de pedidos'!E2346,"")</f>
        <v>HELADOS CALI, C.A.</v>
      </c>
      <c r="D2347" s="144" t="str">
        <f>IF('[1]Hoja de pedidos'!$D2346&gt;0,'[1]Hoja de pedidos'!F2346,"")</f>
        <v>LAMINACION ENVOLTORIO IMPRESO HELADOS MAUSI 70cm3</v>
      </c>
      <c r="E2347" s="144" t="str">
        <f>IF('[1]Hoja de pedidos'!$D2346&gt;0,'[1]Hoja de pedidos'!G2346,"")</f>
        <v>CX</v>
      </c>
      <c r="F2347" s="144" t="str">
        <f>IF('[1]Hoja de pedidos'!$D2346&gt;0,'[1]Hoja de pedidos'!H2346,"")</f>
        <v>LAMINACION</v>
      </c>
    </row>
    <row r="2348" spans="1:6" x14ac:dyDescent="0.25">
      <c r="A2348" s="144" t="str">
        <f>IF('[1]Hoja de pedidos'!$D2347&gt;0,'[1]Hoja de pedidos'!C2347,"")</f>
        <v>32-006504</v>
      </c>
      <c r="B2348" s="144" t="str">
        <f>IF('[1]Hoja de pedidos'!$D2347&gt;0,'[1]Hoja de pedidos'!D2347,"")</f>
        <v>TMLIPR0550001</v>
      </c>
      <c r="C2348" s="144" t="str">
        <f>IF('[1]Hoja de pedidos'!$D2347&gt;0,'[1]Hoja de pedidos'!E2347,"")</f>
        <v>LITO INNOVACIÓN 3.000, C. A.</v>
      </c>
      <c r="D2348" s="144" t="str">
        <f>IF('[1]Hoja de pedidos'!$D2347&gt;0,'[1]Hoja de pedidos'!F2347,"")</f>
        <v>POLYPOUCH SIN IMPRESIÓN</v>
      </c>
      <c r="E2348" s="144" t="str">
        <f>IF('[1]Hoja de pedidos'!$D2347&gt;0,'[1]Hoja de pedidos'!G2347,"")</f>
        <v>MCL</v>
      </c>
      <c r="F2348" s="144" t="str">
        <f>IF('[1]Hoja de pedidos'!$D2347&gt;0,'[1]Hoja de pedidos'!H2347,"")</f>
        <v>LAMINACION</v>
      </c>
    </row>
    <row r="2349" spans="1:6" x14ac:dyDescent="0.25">
      <c r="A2349" s="144" t="str">
        <f>IF('[1]Hoja de pedidos'!$D2348&gt;0,'[1]Hoja de pedidos'!C2348,"")</f>
        <v>32-006526</v>
      </c>
      <c r="B2349" s="144" t="str">
        <f>IF('[1]Hoja de pedidos'!$D2348&gt;0,'[1]Hoja de pedidos'!D2348,"")</f>
        <v>TXHCEP023A001</v>
      </c>
      <c r="C2349" s="144" t="str">
        <f>IF('[1]Hoja de pedidos'!$D2348&gt;0,'[1]Hoja de pedidos'!E2348,"")</f>
        <v>HELADOS CALI, C.A.</v>
      </c>
      <c r="D2349" s="144" t="str">
        <f>IF('[1]Hoja de pedidos'!$D2348&gt;0,'[1]Hoja de pedidos'!F2348,"")</f>
        <v>ENVOLTORIO IMPRESO HELADO EXOTICO PARCHITA YOGURT 70cm³</v>
      </c>
      <c r="E2349" s="144" t="str">
        <f>IF('[1]Hoja de pedidos'!$D2348&gt;0,'[1]Hoja de pedidos'!G2348,"")</f>
        <v>CX</v>
      </c>
      <c r="F2349" s="144" t="str">
        <f>IF('[1]Hoja de pedidos'!$D2348&gt;0,'[1]Hoja de pedidos'!H2348,"")</f>
        <v>CORTE</v>
      </c>
    </row>
    <row r="2350" spans="1:6" x14ac:dyDescent="0.25">
      <c r="A2350" s="144" t="str">
        <f>IF('[1]Hoja de pedidos'!$D2349&gt;0,'[1]Hoja de pedidos'!C2349,"")</f>
        <v>32-006528</v>
      </c>
      <c r="B2350" s="144" t="str">
        <f>IF('[1]Hoja de pedidos'!$D2349&gt;0,'[1]Hoja de pedidos'!D2349,"")</f>
        <v>TXNVMP040A001</v>
      </c>
      <c r="C2350" s="144" t="str">
        <f>IF('[1]Hoja de pedidos'!$D2349&gt;0,'[1]Hoja de pedidos'!E2349,"")</f>
        <v>NUCITA VENEZOLANA. NUCIVEN, C.A.</v>
      </c>
      <c r="D2350" s="144" t="str">
        <f>IF('[1]Hoja de pedidos'!$D2349&gt;0,'[1]Hoja de pedidos'!F2349,"")</f>
        <v>LAMINACION IMPRESA MAX PIRULIN 30g</v>
      </c>
      <c r="E2350" s="144" t="str">
        <f>IF('[1]Hoja de pedidos'!$D2349&gt;0,'[1]Hoja de pedidos'!G2349,"")</f>
        <v>CX</v>
      </c>
      <c r="F2350" s="144" t="str">
        <f>IF('[1]Hoja de pedidos'!$D2349&gt;0,'[1]Hoja de pedidos'!H2349,"")</f>
        <v>LAMINACION</v>
      </c>
    </row>
    <row r="2351" spans="1:6" x14ac:dyDescent="0.25">
      <c r="A2351" s="144" t="str">
        <f>IF('[1]Hoja de pedidos'!$D2350&gt;0,'[1]Hoja de pedidos'!C2350,"")</f>
        <v>32-006478</v>
      </c>
      <c r="B2351" s="144" t="str">
        <f>IF('[1]Hoja de pedidos'!$D2350&gt;0,'[1]Hoja de pedidos'!D2350,"")</f>
        <v>TXNVMP083A001</v>
      </c>
      <c r="C2351" s="144" t="str">
        <f>IF('[1]Hoja de pedidos'!$D2350&gt;0,'[1]Hoja de pedidos'!E2350,"")</f>
        <v>NUCITA VENEZOLANA. NUCIVEN, C.A.</v>
      </c>
      <c r="D2351" s="144" t="str">
        <f>IF('[1]Hoja de pedidos'!$D2350&gt;0,'[1]Hoja de pedidos'!F2350,"")</f>
        <v>LAMINACION IMPRESA MEZCLA PANCAKES 500g</v>
      </c>
      <c r="E2351" s="144" t="str">
        <f>IF('[1]Hoja de pedidos'!$D2350&gt;0,'[1]Hoja de pedidos'!G2350,"")</f>
        <v>CX</v>
      </c>
      <c r="F2351" s="144" t="str">
        <f>IF('[1]Hoja de pedidos'!$D2350&gt;0,'[1]Hoja de pedidos'!H2350,"")</f>
        <v>LAMINACION</v>
      </c>
    </row>
    <row r="2352" spans="1:6" x14ac:dyDescent="0.25">
      <c r="A2352" s="144" t="str">
        <f>IF('[1]Hoja de pedidos'!$D2351&gt;0,'[1]Hoja de pedidos'!C2351,"")</f>
        <v>01-3735</v>
      </c>
      <c r="B2352" s="144" t="str">
        <f>IF('[1]Hoja de pedidos'!$D2351&gt;0,'[1]Hoja de pedidos'!D2351,"")</f>
        <v>TXPACT040A003</v>
      </c>
      <c r="C2352" s="144" t="str">
        <f>IF('[1]Hoja de pedidos'!$D2351&gt;0,'[1]Hoja de pedidos'!E2351,"")</f>
        <v>PEPSICO ALIMENTOS, S.C.A.</v>
      </c>
      <c r="D2352" s="144" t="str">
        <f>IF('[1]Hoja de pedidos'!$D2351&gt;0,'[1]Hoja de pedidos'!F2351,"")</f>
        <v>LAMINACION IMPRESA CHEESE TRIS 150g</v>
      </c>
      <c r="E2352" s="144" t="str">
        <f>IF('[1]Hoja de pedidos'!$D2351&gt;0,'[1]Hoja de pedidos'!G2351,"")</f>
        <v>CX</v>
      </c>
      <c r="F2352" s="144" t="str">
        <f>IF('[1]Hoja de pedidos'!$D2351&gt;0,'[1]Hoja de pedidos'!H2351,"")</f>
        <v>LAMINACION</v>
      </c>
    </row>
    <row r="2353" spans="1:6" x14ac:dyDescent="0.25">
      <c r="A2353" s="144" t="str">
        <f>IF('[1]Hoja de pedidos'!$D2352&gt;0,'[1]Hoja de pedidos'!C2352,"")</f>
        <v>32-006530</v>
      </c>
      <c r="B2353" s="144" t="str">
        <f>IF('[1]Hoja de pedidos'!$D2352&gt;0,'[1]Hoja de pedidos'!D2352,"")</f>
        <v>TMRDGP207A001</v>
      </c>
      <c r="C2353" s="144" t="str">
        <f>IF('[1]Hoja de pedidos'!$D2352&gt;0,'[1]Hoja de pedidos'!E2352,"")</f>
        <v>REDICA,  C.A.</v>
      </c>
      <c r="D2353" s="144" t="str">
        <f>IF('[1]Hoja de pedidos'!$D2352&gt;0,'[1]Hoja de pedidos'!F2352,"")</f>
        <v>LINER MTP IMP. GARANTIA DE PUREZA</v>
      </c>
      <c r="E2353" s="144" t="str">
        <f>IF('[1]Hoja de pedidos'!$D2352&gt;0,'[1]Hoja de pedidos'!G2352,"")</f>
        <v>CX</v>
      </c>
      <c r="F2353" s="144" t="str">
        <f>IF('[1]Hoja de pedidos'!$D2352&gt;0,'[1]Hoja de pedidos'!H2352,"")</f>
        <v>CORTE</v>
      </c>
    </row>
    <row r="2354" spans="1:6" x14ac:dyDescent="0.25">
      <c r="A2354" s="144" t="str">
        <f>IF('[1]Hoja de pedidos'!$D2353&gt;0,'[1]Hoja de pedidos'!C2353,"")</f>
        <v>32-006531</v>
      </c>
      <c r="B2354" s="144" t="str">
        <f>IF('[1]Hoja de pedidos'!$D2353&gt;0,'[1]Hoja de pedidos'!D2353,"")</f>
        <v>TMLIPR0450001</v>
      </c>
      <c r="C2354" s="144" t="str">
        <f>IF('[1]Hoja de pedidos'!$D2353&gt;0,'[1]Hoja de pedidos'!E2353,"")</f>
        <v>LITO INNOVACIÓN 3.000, C. A.</v>
      </c>
      <c r="D2354" s="144" t="str">
        <f>IF('[1]Hoja de pedidos'!$D2353&gt;0,'[1]Hoja de pedidos'!F2353,"")</f>
        <v>POLYPOUCH SIN IMPRESIÓN</v>
      </c>
      <c r="E2354" s="144" t="str">
        <f>IF('[1]Hoja de pedidos'!$D2353&gt;0,'[1]Hoja de pedidos'!G2353,"")</f>
        <v>MCL</v>
      </c>
      <c r="F2354" s="144" t="str">
        <f>IF('[1]Hoja de pedidos'!$D2353&gt;0,'[1]Hoja de pedidos'!H2353,"")</f>
        <v>LAMINACION</v>
      </c>
    </row>
    <row r="2355" spans="1:6" x14ac:dyDescent="0.25">
      <c r="A2355" s="144" t="str">
        <f>IF('[1]Hoja de pedidos'!$D2354&gt;0,'[1]Hoja de pedidos'!C2354,"")</f>
        <v>01-3735</v>
      </c>
      <c r="B2355" s="144" t="str">
        <f>IF('[1]Hoja de pedidos'!$D2354&gt;0,'[1]Hoja de pedidos'!D2354,"")</f>
        <v>TXPACT040A003</v>
      </c>
      <c r="C2355" s="144" t="str">
        <f>IF('[1]Hoja de pedidos'!$D2354&gt;0,'[1]Hoja de pedidos'!E2354,"")</f>
        <v>PEPSICO ALIMENTOS, S.C.A.</v>
      </c>
      <c r="D2355" s="144" t="str">
        <f>IF('[1]Hoja de pedidos'!$D2354&gt;0,'[1]Hoja de pedidos'!F2354,"")</f>
        <v>LAMINACION IMPRESA CHEESE TRIS 150g</v>
      </c>
      <c r="E2355" s="144" t="str">
        <f>IF('[1]Hoja de pedidos'!$D2354&gt;0,'[1]Hoja de pedidos'!G2354,"")</f>
        <v>CX</v>
      </c>
      <c r="F2355" s="144" t="str">
        <f>IF('[1]Hoja de pedidos'!$D2354&gt;0,'[1]Hoja de pedidos'!H2354,"")</f>
        <v>LAMINACION</v>
      </c>
    </row>
    <row r="2356" spans="1:6" x14ac:dyDescent="0.25">
      <c r="A2356" s="144" t="str">
        <f>IF('[1]Hoja de pedidos'!$D2355&gt;0,'[1]Hoja de pedidos'!C2355,"")</f>
        <v>01-3766</v>
      </c>
      <c r="B2356" s="144" t="str">
        <f>IF('[1]Hoja de pedidos'!$D2355&gt;0,'[1]Hoja de pedidos'!D2355,"")</f>
        <v>TMICPS0520001</v>
      </c>
      <c r="C2356" s="144" t="str">
        <f>IF('[1]Hoja de pedidos'!$D2355&gt;0,'[1]Hoja de pedidos'!E2355,"")</f>
        <v>INDUSTRIAS CORPAÑAL,C.A.</v>
      </c>
      <c r="D2356" s="144" t="str">
        <f>IF('[1]Hoja de pedidos'!$D2355&gt;0,'[1]Hoja de pedidos'!F2355,"")</f>
        <v>POLYPOUCH SILICONIZADO SIN IMPRESIÓN</v>
      </c>
      <c r="E2356" s="144" t="str">
        <f>IF('[1]Hoja de pedidos'!$D2355&gt;0,'[1]Hoja de pedidos'!G2355,"")</f>
        <v>MCL</v>
      </c>
      <c r="F2356" s="144" t="str">
        <f>IF('[1]Hoja de pedidos'!$D2355&gt;0,'[1]Hoja de pedidos'!H2355,"")</f>
        <v>LAMINACION</v>
      </c>
    </row>
    <row r="2357" spans="1:6" x14ac:dyDescent="0.25">
      <c r="A2357" s="144" t="str">
        <f>IF('[1]Hoja de pedidos'!$D2356&gt;0,'[1]Hoja de pedidos'!C2356,"")</f>
        <v>01-3761</v>
      </c>
      <c r="B2357" s="144" t="str">
        <f>IF('[1]Hoja de pedidos'!$D2356&gt;0,'[1]Hoja de pedidos'!D2356,"")</f>
        <v>TMEIGP207A001</v>
      </c>
      <c r="C2357" s="144" t="str">
        <f>IF('[1]Hoja de pedidos'!$D2356&gt;0,'[1]Hoja de pedidos'!E2356,"")</f>
        <v>ENVASES INDUSTRIALES DEL CENTRO C.A.</v>
      </c>
      <c r="D2357" s="144" t="str">
        <f>IF('[1]Hoja de pedidos'!$D2356&gt;0,'[1]Hoja de pedidos'!F2356,"")</f>
        <v>LINNER MTP  IMPRESO GARANTIA DE PUREZA</v>
      </c>
      <c r="E2357" s="144" t="str">
        <f>IF('[1]Hoja de pedidos'!$D2356&gt;0,'[1]Hoja de pedidos'!G2356,"")</f>
        <v>MCL</v>
      </c>
      <c r="F2357" s="144" t="str">
        <f>IF('[1]Hoja de pedidos'!$D2356&gt;0,'[1]Hoja de pedidos'!H2356,"")</f>
        <v>CORTE</v>
      </c>
    </row>
    <row r="2358" spans="1:6" x14ac:dyDescent="0.25">
      <c r="A2358" s="144" t="str">
        <f>IF('[1]Hoja de pedidos'!$D2357&gt;0,'[1]Hoja de pedidos'!C2357,"")</f>
        <v>01-3746</v>
      </c>
      <c r="B2358" s="144" t="str">
        <f>IF('[1]Hoja de pedidos'!$D2357&gt;0,'[1]Hoja de pedidos'!D2357,"")</f>
        <v xml:space="preserve">TXPARQ045A002 </v>
      </c>
      <c r="C2358" s="144" t="str">
        <f>IF('[1]Hoja de pedidos'!$D2357&gt;0,'[1]Hoja de pedidos'!E2357,"")</f>
        <v>PEPSICO ALIMENTOS, S.C.A.</v>
      </c>
      <c r="D2358" s="144" t="str">
        <f>IF('[1]Hoja de pedidos'!$D2357&gt;0,'[1]Hoja de pedidos'!F2357,"")</f>
        <v>LAMINACION IMPRESA RUFFLES QUESO 300g</v>
      </c>
      <c r="E2358" s="144" t="str">
        <f>IF('[1]Hoja de pedidos'!$D2357&gt;0,'[1]Hoja de pedidos'!G2357,"")</f>
        <v>CX</v>
      </c>
      <c r="F2358" s="144" t="str">
        <f>IF('[1]Hoja de pedidos'!$D2357&gt;0,'[1]Hoja de pedidos'!H2357,"")</f>
        <v>LAMINACION</v>
      </c>
    </row>
    <row r="2359" spans="1:6" x14ac:dyDescent="0.25">
      <c r="A2359" s="144" t="str">
        <f>IF('[1]Hoja de pedidos'!$D2358&gt;0,'[1]Hoja de pedidos'!C2358,"")</f>
        <v>32-006527</v>
      </c>
      <c r="B2359" s="144" t="str">
        <f>IF('[1]Hoja de pedidos'!$D2358&gt;0,'[1]Hoja de pedidos'!D2358,"")</f>
        <v>TXHCMP028A001</v>
      </c>
      <c r="C2359" s="144" t="str">
        <f>IF('[1]Hoja de pedidos'!$D2358&gt;0,'[1]Hoja de pedidos'!E2358,"")</f>
        <v>HELADOS CALI, C.A.</v>
      </c>
      <c r="D2359" s="144" t="str">
        <f>IF('[1]Hoja de pedidos'!$D2358&gt;0,'[1]Hoja de pedidos'!F2358,"")</f>
        <v>ENVOLTORIO IMPRESO HELADOS MAX POLET 122cm³</v>
      </c>
      <c r="E2359" s="144" t="str">
        <f>IF('[1]Hoja de pedidos'!$D2358&gt;0,'[1]Hoja de pedidos'!G2358,"")</f>
        <v>CX</v>
      </c>
      <c r="F2359" s="144" t="str">
        <f>IF('[1]Hoja de pedidos'!$D2358&gt;0,'[1]Hoja de pedidos'!H2358,"")</f>
        <v>CORTE</v>
      </c>
    </row>
    <row r="2360" spans="1:6" x14ac:dyDescent="0.25">
      <c r="A2360" s="144" t="str">
        <f>IF('[1]Hoja de pedidos'!$D2359&gt;0,'[1]Hoja de pedidos'!C2359,"")</f>
        <v>01-3768</v>
      </c>
      <c r="B2360" s="144" t="str">
        <f>IF('[1]Hoja de pedidos'!$D2359&gt;0,'[1]Hoja de pedidos'!D2359,"")</f>
        <v>TXPACT040B003</v>
      </c>
      <c r="C2360" s="144" t="str">
        <f>IF('[1]Hoja de pedidos'!$D2359&gt;0,'[1]Hoja de pedidos'!E2359,"")</f>
        <v>PEPSICO ALIMENTOS, S.C.A.</v>
      </c>
      <c r="D2360" s="144" t="str">
        <f>IF('[1]Hoja de pedidos'!$D2359&gt;0,'[1]Hoja de pedidos'!F2359,"")</f>
        <v>LAMINACION IMPRESA CHEESE TRIS 54g</v>
      </c>
      <c r="E2360" s="144" t="str">
        <f>IF('[1]Hoja de pedidos'!$D2359&gt;0,'[1]Hoja de pedidos'!G2359,"")</f>
        <v>CX</v>
      </c>
      <c r="F2360" s="144" t="str">
        <f>IF('[1]Hoja de pedidos'!$D2359&gt;0,'[1]Hoja de pedidos'!H2359,"")</f>
        <v>LAMINACION</v>
      </c>
    </row>
    <row r="2361" spans="1:6" x14ac:dyDescent="0.25">
      <c r="A2361" s="144" t="str">
        <f>IF('[1]Hoja de pedidos'!$D2360&gt;0,'[1]Hoja de pedidos'!C2360,"")</f>
        <v>01-3767</v>
      </c>
      <c r="B2361" s="144" t="str">
        <f>IF('[1]Hoja de pedidos'!$D2360&gt;0,'[1]Hoja de pedidos'!D2360,"")</f>
        <v>TMAPSF112A002</v>
      </c>
      <c r="C2361" s="144" t="str">
        <f>IF('[1]Hoja de pedidos'!$D2360&gt;0,'[1]Hoja de pedidos'!E2360,"")</f>
        <v>ALIMENTOS POLAR COMERCIAL, C.A.</v>
      </c>
      <c r="D2361" s="144" t="str">
        <f>IF('[1]Hoja de pedidos'!$D2360&gt;0,'[1]Hoja de pedidos'!F2360,"")</f>
        <v>ETIQUETA MI GURT SABOR FRESA 125g</v>
      </c>
      <c r="E2361" s="144" t="str">
        <f>IF('[1]Hoja de pedidos'!$D2360&gt;0,'[1]Hoja de pedidos'!G2360,"")</f>
        <v>CX</v>
      </c>
      <c r="F2361" s="144" t="str">
        <f>IF('[1]Hoja de pedidos'!$D2360&gt;0,'[1]Hoja de pedidos'!H2360,"")</f>
        <v>CORTE</v>
      </c>
    </row>
    <row r="2362" spans="1:6" x14ac:dyDescent="0.25">
      <c r="A2362" s="144" t="str">
        <f>IF('[1]Hoja de pedidos'!$D2361&gt;0,'[1]Hoja de pedidos'!C2361,"")</f>
        <v>01-3745</v>
      </c>
      <c r="B2362" s="144" t="str">
        <f>IF('[1]Hoja de pedidos'!$D2361&gt;0,'[1]Hoja de pedidos'!D2361,"")</f>
        <v>TXPAPS031A002</v>
      </c>
      <c r="C2362" s="144" t="str">
        <f>IF('[1]Hoja de pedidos'!$D2361&gt;0,'[1]Hoja de pedidos'!E2361,"")</f>
        <v>PEPSICO ALIMENTOS, S.C.A.</v>
      </c>
      <c r="D2362" s="144" t="str">
        <f>IF('[1]Hoja de pedidos'!$D2361&gt;0,'[1]Hoja de pedidos'!F2361,"")</f>
        <v>LAMINACIÓN IMPRESA PEPITO ORIGINAL (SIN VITAMINA) 25g</v>
      </c>
      <c r="E2362" s="144" t="str">
        <f>IF('[1]Hoja de pedidos'!$D2361&gt;0,'[1]Hoja de pedidos'!G2361,"")</f>
        <v>CX</v>
      </c>
      <c r="F2362" s="144" t="str">
        <f>IF('[1]Hoja de pedidos'!$D2361&gt;0,'[1]Hoja de pedidos'!H2361,"")</f>
        <v>LAMINACION</v>
      </c>
    </row>
    <row r="2363" spans="1:6" x14ac:dyDescent="0.25">
      <c r="A2363" s="144" t="str">
        <f>IF('[1]Hoja de pedidos'!$D2362&gt;0,'[1]Hoja de pedidos'!C2362,"")</f>
        <v>01-3751</v>
      </c>
      <c r="B2363" s="144" t="str">
        <f>IF('[1]Hoja de pedidos'!$D2362&gt;0,'[1]Hoja de pedidos'!D2362,"")</f>
        <v>TXPAMP031A002</v>
      </c>
      <c r="C2363" s="144" t="str">
        <f>IF('[1]Hoja de pedidos'!$D2362&gt;0,'[1]Hoja de pedidos'!E2362,"")</f>
        <v>PEPSICO ALIMENTOS, S.C.A.</v>
      </c>
      <c r="D2363" s="144" t="str">
        <f>IF('[1]Hoja de pedidos'!$D2362&gt;0,'[1]Hoja de pedidos'!F2362,"")</f>
        <v>LAMINACION IMPRESA CHEETOS MEGA PUFFS 28g</v>
      </c>
      <c r="E2363" s="144" t="str">
        <f>IF('[1]Hoja de pedidos'!$D2362&gt;0,'[1]Hoja de pedidos'!G2362,"")</f>
        <v>CX</v>
      </c>
      <c r="F2363" s="144" t="str">
        <f>IF('[1]Hoja de pedidos'!$D2362&gt;0,'[1]Hoja de pedidos'!H2362,"")</f>
        <v>LAMINACION</v>
      </c>
    </row>
    <row r="2364" spans="1:6" x14ac:dyDescent="0.25">
      <c r="A2364" s="144" t="str">
        <f>IF('[1]Hoja de pedidos'!$D2363&gt;0,'[1]Hoja de pedidos'!C2363,"")</f>
        <v>01-3750</v>
      </c>
      <c r="B2364" s="144" t="str">
        <f>IF('[1]Hoja de pedidos'!$D2363&gt;0,'[1]Hoja de pedidos'!D2363,"")</f>
        <v>TXPARO040A001</v>
      </c>
      <c r="C2364" s="144" t="str">
        <f>IF('[1]Hoja de pedidos'!$D2363&gt;0,'[1]Hoja de pedidos'!E2363,"")</f>
        <v>PEPSICO ALIMENTOS, S.C.A.</v>
      </c>
      <c r="D2364" s="144" t="str">
        <f>IF('[1]Hoja de pedidos'!$D2363&gt;0,'[1]Hoja de pedidos'!F2363,"")</f>
        <v>LAMINACION IMPRESA RUFFLES ORIGINAL 125g</v>
      </c>
      <c r="E2364" s="144" t="str">
        <f>IF('[1]Hoja de pedidos'!$D2363&gt;0,'[1]Hoja de pedidos'!G2363,"")</f>
        <v>CX</v>
      </c>
      <c r="F2364" s="144" t="str">
        <f>IF('[1]Hoja de pedidos'!$D2363&gt;0,'[1]Hoja de pedidos'!H2363,"")</f>
        <v>LAMINACION</v>
      </c>
    </row>
    <row r="2365" spans="1:6" x14ac:dyDescent="0.25">
      <c r="A2365" s="144" t="str">
        <f>IF('[1]Hoja de pedidos'!$D2364&gt;0,'[1]Hoja de pedidos'!C2364,"")</f>
        <v>32-006496</v>
      </c>
      <c r="B2365" s="144" t="str">
        <f>IF('[1]Hoja de pedidos'!$D2364&gt;0,'[1]Hoja de pedidos'!D2364,"")</f>
        <v>TMARYM096A001</v>
      </c>
      <c r="C2365" s="144" t="str">
        <f>IF('[1]Hoja de pedidos'!$D2364&gt;0,'[1]Hoja de pedidos'!E2364,"")</f>
        <v>ALFONZO RIVAS &amp; CIA, C.A.</v>
      </c>
      <c r="D2365" s="144" t="str">
        <f>IF('[1]Hoja de pedidos'!$D2364&gt;0,'[1]Hoja de pedidos'!F2364,"")</f>
        <v>LAMINACION IMPRESA YELIGHT MORA 12g</v>
      </c>
      <c r="E2365" s="144" t="str">
        <f>IF('[1]Hoja de pedidos'!$D2364&gt;0,'[1]Hoja de pedidos'!G2364,"")</f>
        <v>MCL</v>
      </c>
      <c r="F2365" s="144" t="str">
        <f>IF('[1]Hoja de pedidos'!$D2364&gt;0,'[1]Hoja de pedidos'!H2364,"")</f>
        <v>LAMINACION</v>
      </c>
    </row>
    <row r="2366" spans="1:6" x14ac:dyDescent="0.25">
      <c r="A2366" s="144" t="str">
        <f>IF('[1]Hoja de pedidos'!$D2365&gt;0,'[1]Hoja de pedidos'!C2365,"")</f>
        <v>01-3762</v>
      </c>
      <c r="B2366" s="144" t="str">
        <f>IF('[1]Hoja de pedidos'!$D2365&gt;0,'[1]Hoja de pedidos'!D2365,"")</f>
        <v>TXPCEP023B001</v>
      </c>
      <c r="C2366" s="144" t="str">
        <f>IF('[1]Hoja de pedidos'!$D2365&gt;0,'[1]Hoja de pedidos'!E2365,"")</f>
        <v xml:space="preserve">PEPSI-COLA VENEZUELA, C.A. </v>
      </c>
      <c r="D2366" s="144" t="str">
        <f>IF('[1]Hoja de pedidos'!$D2365&gt;0,'[1]Hoja de pedidos'!F2365,"")</f>
        <v>ETIQUETA IMPRESA  PEPSI FREE 1 L</v>
      </c>
      <c r="E2366" s="144" t="str">
        <f>IF('[1]Hoja de pedidos'!$D2365&gt;0,'[1]Hoja de pedidos'!G2365,"")</f>
        <v>CX</v>
      </c>
      <c r="F2366" s="144" t="str">
        <f>IF('[1]Hoja de pedidos'!$D2365&gt;0,'[1]Hoja de pedidos'!H2365,"")</f>
        <v>CORTE</v>
      </c>
    </row>
    <row r="2367" spans="1:6" x14ac:dyDescent="0.25">
      <c r="A2367" s="144" t="str">
        <f>IF('[1]Hoja de pedidos'!$D2366&gt;0,'[1]Hoja de pedidos'!C2366,"")</f>
        <v>01-3754</v>
      </c>
      <c r="B2367" s="144" t="str">
        <f>IF('[1]Hoja de pedidos'!$D2366&gt;0,'[1]Hoja de pedidos'!D2366,"")</f>
        <v>TXPAMJ049A001</v>
      </c>
      <c r="C2367" s="144" t="str">
        <f>IF('[1]Hoja de pedidos'!$D2366&gt;0,'[1]Hoja de pedidos'!E2366,"")</f>
        <v>PEPSICO ALIMENTOS, S.C.A.</v>
      </c>
      <c r="D2367" s="144" t="str">
        <f>IF('[1]Hoja de pedidos'!$D2366&gt;0,'[1]Hoja de pedidos'!F2366,"")</f>
        <v>LAMINACION IMPRESA MANI JACKS 175g</v>
      </c>
      <c r="E2367" s="144" t="str">
        <f>IF('[1]Hoja de pedidos'!$D2366&gt;0,'[1]Hoja de pedidos'!G2366,"")</f>
        <v>CX</v>
      </c>
      <c r="F2367" s="144" t="str">
        <f>IF('[1]Hoja de pedidos'!$D2366&gt;0,'[1]Hoja de pedidos'!H2366,"")</f>
        <v>LAMINACION</v>
      </c>
    </row>
    <row r="2368" spans="1:6" x14ac:dyDescent="0.25">
      <c r="A2368" s="144" t="str">
        <f>IF('[1]Hoja de pedidos'!$D2367&gt;0,'[1]Hoja de pedidos'!C2367,"")</f>
        <v>21-0380</v>
      </c>
      <c r="B2368" s="144" t="str">
        <f>IF('[1]Hoja de pedidos'!$D2367&gt;0,'[1]Hoja de pedidos'!D2367,"")</f>
        <v>TXAMCP040A002</v>
      </c>
      <c r="C2368" s="144" t="str">
        <f>IF('[1]Hoja de pedidos'!$D2367&gt;0,'[1]Hoja de pedidos'!E2367,"")</f>
        <v>ALIMENTOS MUNCHY, C.A.</v>
      </c>
      <c r="D2368" s="144" t="str">
        <f>IF('[1]Hoja de pedidos'!$D2367&gt;0,'[1]Hoja de pedidos'!F2367,"")</f>
        <v>LAMINACION IMPRESA CHICHARRON SON PICANTE 62 g</v>
      </c>
      <c r="E2368" s="144" t="str">
        <f>IF('[1]Hoja de pedidos'!$D2367&gt;0,'[1]Hoja de pedidos'!G2367,"")</f>
        <v>CX</v>
      </c>
      <c r="F2368" s="144" t="str">
        <f>IF('[1]Hoja de pedidos'!$D2367&gt;0,'[1]Hoja de pedidos'!H2367,"")</f>
        <v>LAMINACION</v>
      </c>
    </row>
    <row r="2369" spans="1:6" x14ac:dyDescent="0.25">
      <c r="A2369" s="144" t="str">
        <f>IF('[1]Hoja de pedidos'!$D2368&gt;0,'[1]Hoja de pedidos'!C2368,"")</f>
        <v>01-3764</v>
      </c>
      <c r="B2369" s="144" t="str">
        <f>IF('[1]Hoja de pedidos'!$D2368&gt;0,'[1]Hoja de pedidos'!D2368,"")</f>
        <v>TXPCSC023C001</v>
      </c>
      <c r="C2369" s="144" t="str">
        <f>IF('[1]Hoja de pedidos'!$D2368&gt;0,'[1]Hoja de pedidos'!E2368,"")</f>
        <v xml:space="preserve">PEPSI-COLA VENEZUELA, C.A. </v>
      </c>
      <c r="D2369" s="144" t="str">
        <f>IF('[1]Hoja de pedidos'!$D2368&gt;0,'[1]Hoja de pedidos'!F2368,"")</f>
        <v>ETIQUETA IMPRESA SEVEN UP CERO 1,5L</v>
      </c>
      <c r="E2369" s="144" t="str">
        <f>IF('[1]Hoja de pedidos'!$D2368&gt;0,'[1]Hoja de pedidos'!G2368,"")</f>
        <v>CX</v>
      </c>
      <c r="F2369" s="144" t="str">
        <f>IF('[1]Hoja de pedidos'!$D2368&gt;0,'[1]Hoja de pedidos'!H2368,"")</f>
        <v>CORTE</v>
      </c>
    </row>
    <row r="2370" spans="1:6" x14ac:dyDescent="0.25">
      <c r="A2370" s="144" t="str">
        <f>IF('[1]Hoja de pedidos'!$D2369&gt;0,'[1]Hoja de pedidos'!C2369,"")</f>
        <v>01-3763</v>
      </c>
      <c r="B2370" s="144" t="str">
        <f>IF('[1]Hoja de pedidos'!$D2369&gt;0,'[1]Hoja de pedidos'!D2369,"")</f>
        <v>TXPCSC023C001</v>
      </c>
      <c r="C2370" s="144" t="str">
        <f>IF('[1]Hoja de pedidos'!$D2369&gt;0,'[1]Hoja de pedidos'!E2369,"")</f>
        <v xml:space="preserve">PEPSI-COLA VENEZUELA, C.A. </v>
      </c>
      <c r="D2370" s="144" t="str">
        <f>IF('[1]Hoja de pedidos'!$D2369&gt;0,'[1]Hoja de pedidos'!F2369,"")</f>
        <v>ETIQUETA IMPRESA SEVEN UP CERO 1,5L</v>
      </c>
      <c r="E2370" s="144" t="str">
        <f>IF('[1]Hoja de pedidos'!$D2369&gt;0,'[1]Hoja de pedidos'!G2369,"")</f>
        <v>CX</v>
      </c>
      <c r="F2370" s="144" t="str">
        <f>IF('[1]Hoja de pedidos'!$D2369&gt;0,'[1]Hoja de pedidos'!H2369,"")</f>
        <v>CORTE</v>
      </c>
    </row>
    <row r="2371" spans="1:6" x14ac:dyDescent="0.25">
      <c r="A2371" s="144" t="str">
        <f>IF('[1]Hoja de pedidos'!$D2370&gt;0,'[1]Hoja de pedidos'!C2370,"")</f>
        <v>01-3758</v>
      </c>
      <c r="B2371" s="144" t="str">
        <f>IF('[1]Hoja de pedidos'!$D2370&gt;0,'[1]Hoja de pedidos'!D2370,"")</f>
        <v>TXAVEM028D001</v>
      </c>
      <c r="C2371" s="144" t="str">
        <f>IF('[1]Hoja de pedidos'!$D2370&gt;0,'[1]Hoja de pedidos'!E2370,"")</f>
        <v>AMCOR RIGID PACKAGING DE VENEZUELA, S.A.</v>
      </c>
      <c r="D2371" s="144" t="str">
        <f>IF('[1]Hoja de pedidos'!$D2370&gt;0,'[1]Hoja de pedidos'!F2370,"")</f>
        <v>ETIQUETA IMPRESA MINALBA 355cc</v>
      </c>
      <c r="E2371" s="144" t="str">
        <f>IF('[1]Hoja de pedidos'!$D2370&gt;0,'[1]Hoja de pedidos'!G2370,"")</f>
        <v>CX</v>
      </c>
      <c r="F2371" s="144" t="str">
        <f>IF('[1]Hoja de pedidos'!$D2370&gt;0,'[1]Hoja de pedidos'!H2370,"")</f>
        <v>CORTE</v>
      </c>
    </row>
    <row r="2372" spans="1:6" x14ac:dyDescent="0.25">
      <c r="A2372" s="144" t="str">
        <f>IF('[1]Hoja de pedidos'!$D2371&gt;0,'[1]Hoja de pedidos'!C2371,"")</f>
        <v>01-3757</v>
      </c>
      <c r="B2372" s="144" t="str">
        <f>IF('[1]Hoja de pedidos'!$D2371&gt;0,'[1]Hoja de pedidos'!D2371,"")</f>
        <v>TXAVEM028C001</v>
      </c>
      <c r="C2372" s="144" t="str">
        <f>IF('[1]Hoja de pedidos'!$D2371&gt;0,'[1]Hoja de pedidos'!E2371,"")</f>
        <v>AMCOR RIGID PACKAGING DE VENEZUELA, S.A.</v>
      </c>
      <c r="D2372" s="144" t="str">
        <f>IF('[1]Hoja de pedidos'!$D2371&gt;0,'[1]Hoja de pedidos'!F2371,"")</f>
        <v>ETIQUETA IMPRESA MINALBA 600 cc</v>
      </c>
      <c r="E2372" s="144" t="str">
        <f>IF('[1]Hoja de pedidos'!$D2371&gt;0,'[1]Hoja de pedidos'!G2371,"")</f>
        <v>CX</v>
      </c>
      <c r="F2372" s="144" t="str">
        <f>IF('[1]Hoja de pedidos'!$D2371&gt;0,'[1]Hoja de pedidos'!H2371,"")</f>
        <v>CORTE</v>
      </c>
    </row>
    <row r="2373" spans="1:6" x14ac:dyDescent="0.25">
      <c r="A2373" s="144" t="str">
        <f>IF('[1]Hoja de pedidos'!$D2372&gt;0,'[1]Hoja de pedidos'!C2372,"")</f>
        <v>01-3765</v>
      </c>
      <c r="B2373" s="144" t="str">
        <f>IF('[1]Hoja de pedidos'!$D2372&gt;0,'[1]Hoja de pedidos'!D2372,"")</f>
        <v>TXMSGN030C001</v>
      </c>
      <c r="C2373" s="144" t="str">
        <f>IF('[1]Hoja de pedidos'!$D2372&gt;0,'[1]Hoja de pedidos'!E2372,"")</f>
        <v>MULTINACIONAL DE SABORES C.A.</v>
      </c>
      <c r="D2373" s="144" t="str">
        <f>IF('[1]Hoja de pedidos'!$D2372&gt;0,'[1]Hoja de pedidos'!F2372,"")</f>
        <v>ETIQUETA IMPRESA REFRESCO GLUP COLA NEGRA 1 L</v>
      </c>
      <c r="E2373" s="144" t="str">
        <f>IF('[1]Hoja de pedidos'!$D2372&gt;0,'[1]Hoja de pedidos'!G2372,"")</f>
        <v>CX</v>
      </c>
      <c r="F2373" s="144" t="str">
        <f>IF('[1]Hoja de pedidos'!$D2372&gt;0,'[1]Hoja de pedidos'!H2372,"")</f>
        <v>CORTE</v>
      </c>
    </row>
    <row r="2374" spans="1:6" x14ac:dyDescent="0.25">
      <c r="A2374" s="144" t="str">
        <f>IF('[1]Hoja de pedidos'!$D2373&gt;0,'[1]Hoja de pedidos'!C2373,"")</f>
        <v>01-3769</v>
      </c>
      <c r="B2374" s="144" t="str">
        <f>IF('[1]Hoja de pedidos'!$D2373&gt;0,'[1]Hoja de pedidos'!D2373,"")</f>
        <v>TMCLPD073A001</v>
      </c>
      <c r="C2374" s="144" t="str">
        <f>IF('[1]Hoja de pedidos'!$D2373&gt;0,'[1]Hoja de pedidos'!E2373,"")</f>
        <v>CELOVEN, C.A.</v>
      </c>
      <c r="D2374" s="144" t="str">
        <f>IF('[1]Hoja de pedidos'!$D2373&gt;0,'[1]Hoja de pedidos'!F2373,"")</f>
        <v>POLYPOUCH SILICONADO DECOCEL 73 g</v>
      </c>
      <c r="E2374" s="144" t="str">
        <f>IF('[1]Hoja de pedidos'!$D2373&gt;0,'[1]Hoja de pedidos'!G2373,"")</f>
        <v>MCL</v>
      </c>
      <c r="F2374" s="144" t="str">
        <f>IF('[1]Hoja de pedidos'!$D2373&gt;0,'[1]Hoja de pedidos'!H2373,"")</f>
        <v>LAMINACION</v>
      </c>
    </row>
    <row r="2375" spans="1:6" x14ac:dyDescent="0.25">
      <c r="A2375" s="144" t="str">
        <f>IF('[1]Hoja de pedidos'!$D2374&gt;0,'[1]Hoja de pedidos'!C2374,"")</f>
        <v>01-3782</v>
      </c>
      <c r="B2375" s="144" t="str">
        <f>IF('[1]Hoja de pedidos'!$D2374&gt;0,'[1]Hoja de pedidos'!D2374,"")</f>
        <v>TMMCAE060A000</v>
      </c>
      <c r="C2375" s="144" t="str">
        <f>IF('[1]Hoja de pedidos'!$D2374&gt;0,'[1]Hoja de pedidos'!E2374,"")</f>
        <v>MORROCEL C.A.</v>
      </c>
      <c r="D2375" s="144" t="str">
        <f>IF('[1]Hoja de pedidos'!$D2374&gt;0,'[1]Hoja de pedidos'!F2374,"")</f>
        <v>POLYPOUCH IMPRESO ANTIGRASO ESTANDAR</v>
      </c>
      <c r="E2375" s="144" t="str">
        <f>IF('[1]Hoja de pedidos'!$D2374&gt;0,'[1]Hoja de pedidos'!G2374,"")</f>
        <v>MCL</v>
      </c>
      <c r="F2375" s="144" t="str">
        <f>IF('[1]Hoja de pedidos'!$D2374&gt;0,'[1]Hoja de pedidos'!H2374,"")</f>
        <v>LAMINACION</v>
      </c>
    </row>
    <row r="2376" spans="1:6" x14ac:dyDescent="0.25">
      <c r="A2376" s="144" t="str">
        <f>IF('[1]Hoja de pedidos'!$D2375&gt;0,'[1]Hoja de pedidos'!C2375,"")</f>
        <v>01-3749</v>
      </c>
      <c r="B2376" s="144" t="str">
        <f>IF('[1]Hoja de pedidos'!$D2375&gt;0,'[1]Hoja de pedidos'!D2375,"")</f>
        <v>TXPATQ049A001</v>
      </c>
      <c r="C2376" s="144" t="str">
        <f>IF('[1]Hoja de pedidos'!$D2375&gt;0,'[1]Hoja de pedidos'!E2375,"")</f>
        <v>PEPSICO ALIMENTOS, S.C.A.</v>
      </c>
      <c r="D2376" s="144" t="str">
        <f>IF('[1]Hoja de pedidos'!$D2375&gt;0,'[1]Hoja de pedidos'!F2375,"")</f>
        <v>LAMINACION IMPRESA DE TODITO QUESO 320g</v>
      </c>
      <c r="E2376" s="144" t="str">
        <f>IF('[1]Hoja de pedidos'!$D2375&gt;0,'[1]Hoja de pedidos'!G2375,"")</f>
        <v>CX</v>
      </c>
      <c r="F2376" s="144" t="str">
        <f>IF('[1]Hoja de pedidos'!$D2375&gt;0,'[1]Hoja de pedidos'!H2375,"")</f>
        <v>LAMINACION</v>
      </c>
    </row>
    <row r="2377" spans="1:6" x14ac:dyDescent="0.25">
      <c r="A2377" s="144" t="str">
        <f>IF('[1]Hoja de pedidos'!$D2376&gt;0,'[1]Hoja de pedidos'!C2376,"")</f>
        <v>01-3748</v>
      </c>
      <c r="B2377" s="144" t="str">
        <f>IF('[1]Hoja de pedidos'!$D2376&gt;0,'[1]Hoja de pedidos'!D2376,"")</f>
        <v>TXPATQ040A001</v>
      </c>
      <c r="C2377" s="144" t="str">
        <f>IF('[1]Hoja de pedidos'!$D2376&gt;0,'[1]Hoja de pedidos'!E2376,"")</f>
        <v>PEPSICO ALIMENTOS, S.C.A.</v>
      </c>
      <c r="D2377" s="144" t="str">
        <f>IF('[1]Hoja de pedidos'!$D2376&gt;0,'[1]Hoja de pedidos'!F2376,"")</f>
        <v>LAMINACION IMPRESA DE TODITO QUESO 120g</v>
      </c>
      <c r="E2377" s="144" t="str">
        <f>IF('[1]Hoja de pedidos'!$D2376&gt;0,'[1]Hoja de pedidos'!G2376,"")</f>
        <v>CX</v>
      </c>
      <c r="F2377" s="144" t="str">
        <f>IF('[1]Hoja de pedidos'!$D2376&gt;0,'[1]Hoja de pedidos'!H2376,"")</f>
        <v>LAMINACION</v>
      </c>
    </row>
    <row r="2378" spans="1:6" x14ac:dyDescent="0.25">
      <c r="A2378" s="144" t="str">
        <f>IF('[1]Hoja de pedidos'!$D2377&gt;0,'[1]Hoja de pedidos'!C2377,"")</f>
        <v>21-0381</v>
      </c>
      <c r="B2378" s="144" t="str">
        <f>IF('[1]Hoja de pedidos'!$D2377&gt;0,'[1]Hoja de pedidos'!D2377,"")</f>
        <v>TXAMCA040A001</v>
      </c>
      <c r="C2378" s="144" t="str">
        <f>IF('[1]Hoja de pedidos'!$D2377&gt;0,'[1]Hoja de pedidos'!E2377,"")</f>
        <v>ALIMENTOS MUNCHY, C.A.</v>
      </c>
      <c r="D2378" s="144" t="str">
        <f>IF('[1]Hoja de pedidos'!$D2377&gt;0,'[1]Hoja de pedidos'!F2377,"")</f>
        <v>LAMINACION IMPRESA CHICHARRON SON AHUMADO 62 g</v>
      </c>
      <c r="E2378" s="144" t="str">
        <f>IF('[1]Hoja de pedidos'!$D2377&gt;0,'[1]Hoja de pedidos'!G2377,"")</f>
        <v>CX</v>
      </c>
      <c r="F2378" s="144" t="str">
        <f>IF('[1]Hoja de pedidos'!$D2377&gt;0,'[1]Hoja de pedidos'!H2377,"")</f>
        <v>LAMINACION</v>
      </c>
    </row>
    <row r="2379" spans="1:6" x14ac:dyDescent="0.25">
      <c r="A2379" s="144" t="str">
        <f>IF('[1]Hoja de pedidos'!$D2378&gt;0,'[1]Hoja de pedidos'!C2378,"")</f>
        <v>01-3780</v>
      </c>
      <c r="B2379" s="144" t="str">
        <f>IF('[1]Hoja de pedidos'!$D2378&gt;0,'[1]Hoja de pedidos'!D2378,"")</f>
        <v>TMMCFD106A001</v>
      </c>
      <c r="C2379" s="144" t="str">
        <f>IF('[1]Hoja de pedidos'!$D2378&gt;0,'[1]Hoja de pedidos'!E2378,"")</f>
        <v>MORROCEL C.A.</v>
      </c>
      <c r="D2379" s="144" t="str">
        <f>IF('[1]Hoja de pedidos'!$D2378&gt;0,'[1]Hoja de pedidos'!F2378,"")</f>
        <v>LAMINACION IMPRESA FONDO DORADO</v>
      </c>
      <c r="E2379" s="144" t="str">
        <f>IF('[1]Hoja de pedidos'!$D2378&gt;0,'[1]Hoja de pedidos'!G2378,"")</f>
        <v>MCL</v>
      </c>
      <c r="F2379" s="144" t="str">
        <f>IF('[1]Hoja de pedidos'!$D2378&gt;0,'[1]Hoja de pedidos'!H2378,"")</f>
        <v>LAMINACION</v>
      </c>
    </row>
    <row r="2380" spans="1:6" x14ac:dyDescent="0.25">
      <c r="A2380" s="144" t="str">
        <f>IF('[1]Hoja de pedidos'!$D2379&gt;0,'[1]Hoja de pedidos'!C2379,"")</f>
        <v>01-3781</v>
      </c>
      <c r="B2380" s="144" t="str">
        <f>IF('[1]Hoja de pedidos'!$D2379&gt;0,'[1]Hoja de pedidos'!D2379,"")</f>
        <v>TMMCFP0750001</v>
      </c>
      <c r="C2380" s="144" t="str">
        <f>IF('[1]Hoja de pedidos'!$D2379&gt;0,'[1]Hoja de pedidos'!E2379,"")</f>
        <v>MORROCEL C.A.</v>
      </c>
      <c r="D2380" s="144" t="str">
        <f>IF('[1]Hoja de pedidos'!$D2379&gt;0,'[1]Hoja de pedidos'!F2379,"")</f>
        <v>LAMINACION FONDO PLATA SIN IMPRESIÓN</v>
      </c>
      <c r="E2380" s="144" t="str">
        <f>IF('[1]Hoja de pedidos'!$D2379&gt;0,'[1]Hoja de pedidos'!G2379,"")</f>
        <v>MCL</v>
      </c>
      <c r="F2380" s="144" t="str">
        <f>IF('[1]Hoja de pedidos'!$D2379&gt;0,'[1]Hoja de pedidos'!H2379,"")</f>
        <v>LAMINACION</v>
      </c>
    </row>
    <row r="2381" spans="1:6" x14ac:dyDescent="0.25">
      <c r="A2381" s="144" t="str">
        <f>IF('[1]Hoja de pedidos'!$D2380&gt;0,'[1]Hoja de pedidos'!C2380,"")</f>
        <v>01-3747</v>
      </c>
      <c r="B2381" s="144" t="str">
        <f>IF('[1]Hoja de pedidos'!$D2380&gt;0,'[1]Hoja de pedidos'!D2380,"")</f>
        <v>TXPATQ040B001</v>
      </c>
      <c r="C2381" s="144" t="str">
        <f>IF('[1]Hoja de pedidos'!$D2380&gt;0,'[1]Hoja de pedidos'!E2380,"")</f>
        <v>PEPSICO ALIMENTOS, S.C.A.</v>
      </c>
      <c r="D2381" s="144" t="str">
        <f>IF('[1]Hoja de pedidos'!$D2380&gt;0,'[1]Hoja de pedidos'!F2380,"")</f>
        <v>LAMINACION IMPRESA DE TODITO QUESO 35g</v>
      </c>
      <c r="E2381" s="144" t="str">
        <f>IF('[1]Hoja de pedidos'!$D2380&gt;0,'[1]Hoja de pedidos'!G2380,"")</f>
        <v>CX</v>
      </c>
      <c r="F2381" s="144" t="str">
        <f>IF('[1]Hoja de pedidos'!$D2380&gt;0,'[1]Hoja de pedidos'!H2380,"")</f>
        <v>LAMINACION</v>
      </c>
    </row>
    <row r="2382" spans="1:6" x14ac:dyDescent="0.25">
      <c r="A2382" s="144" t="str">
        <f>IF('[1]Hoja de pedidos'!$D2381&gt;0,'[1]Hoja de pedidos'!C2381,"")</f>
        <v>32-006539</v>
      </c>
      <c r="B2382" s="144" t="str">
        <f>IF('[1]Hoja de pedidos'!$D2381&gt;0,'[1]Hoja de pedidos'!D2381,"")</f>
        <v>TMLVPL071B001</v>
      </c>
      <c r="C2382" s="144" t="str">
        <f>IF('[1]Hoja de pedidos'!$D2381&gt;0,'[1]Hoja de pedidos'!E2381,"")</f>
        <v>LEVAPAN VENEZOLANA, S.A.</v>
      </c>
      <c r="D2382" s="144" t="str">
        <f>IF('[1]Hoja de pedidos'!$D2381&gt;0,'[1]Hoja de pedidos'!F2381,"")</f>
        <v>POLYPOUCH PARAFINADO IMPRESO LEVAPAN</v>
      </c>
      <c r="E2382" s="144" t="str">
        <f>IF('[1]Hoja de pedidos'!$D2381&gt;0,'[1]Hoja de pedidos'!G2381,"")</f>
        <v>MCL</v>
      </c>
      <c r="F2382" s="144" t="str">
        <f>IF('[1]Hoja de pedidos'!$D2381&gt;0,'[1]Hoja de pedidos'!H2381,"")</f>
        <v>LAMINACION</v>
      </c>
    </row>
    <row r="2383" spans="1:6" x14ac:dyDescent="0.25">
      <c r="A2383" s="144" t="str">
        <f>IF('[1]Hoja de pedidos'!$D2382&gt;0,'[1]Hoja de pedidos'!C2382,"")</f>
        <v>32-006493</v>
      </c>
      <c r="B2383" s="144" t="str">
        <f>IF('[1]Hoja de pedidos'!$D2382&gt;0,'[1]Hoja de pedidos'!D2382,"")</f>
        <v>TMARMZ044A001</v>
      </c>
      <c r="C2383" s="144" t="str">
        <f>IF('[1]Hoja de pedidos'!$D2382&gt;0,'[1]Hoja de pedidos'!E2382,"")</f>
        <v>ALFONZO RIVAS &amp; CIA, C.A.</v>
      </c>
      <c r="D2383" s="144" t="str">
        <f>IF('[1]Hoja de pedidos'!$D2382&gt;0,'[1]Hoja de pedidos'!F2382,"")</f>
        <v>LAMINACION IMPRESA MAIZINA 90 g</v>
      </c>
      <c r="E2383" s="144" t="str">
        <f>IF('[1]Hoja de pedidos'!$D2382&gt;0,'[1]Hoja de pedidos'!G2382,"")</f>
        <v>MCL</v>
      </c>
      <c r="F2383" s="144" t="str">
        <f>IF('[1]Hoja de pedidos'!$D2382&gt;0,'[1]Hoja de pedidos'!H2382,"")</f>
        <v>LAMINACION</v>
      </c>
    </row>
    <row r="2384" spans="1:6" x14ac:dyDescent="0.25">
      <c r="A2384" s="144" t="str">
        <f>IF('[1]Hoja de pedidos'!$D2383&gt;0,'[1]Hoja de pedidos'!C2383,"")</f>
        <v>32-006512</v>
      </c>
      <c r="B2384" s="144" t="str">
        <f>IF('[1]Hoja de pedidos'!$D2383&gt;0,'[1]Hoja de pedidos'!D2383,"")</f>
        <v>TXTFDN050A001</v>
      </c>
      <c r="C2384" s="144" t="str">
        <f>IF('[1]Hoja de pedidos'!$D2383&gt;0,'[1]Hoja de pedidos'!E2383,"")</f>
        <v>INVERSIONES TORREFACCION DEL CAFÉ, C.A</v>
      </c>
      <c r="D2384" s="144" t="str">
        <f>IF('[1]Hoja de pedidos'!$D2383&gt;0,'[1]Hoja de pedidos'!F2383,"")</f>
        <v>LAMINACION IMPRESA CAFÉ DELLA NONNA MOLIDO GOURMET 200 g.</v>
      </c>
      <c r="E2384" s="144" t="str">
        <f>IF('[1]Hoja de pedidos'!$D2383&gt;0,'[1]Hoja de pedidos'!G2383,"")</f>
        <v>CX</v>
      </c>
      <c r="F2384" s="144" t="str">
        <f>IF('[1]Hoja de pedidos'!$D2383&gt;0,'[1]Hoja de pedidos'!H2383,"")</f>
        <v>LAMINACION</v>
      </c>
    </row>
    <row r="2385" spans="1:6" x14ac:dyDescent="0.25">
      <c r="A2385" s="144" t="str">
        <f>IF('[1]Hoja de pedidos'!$D2384&gt;0,'[1]Hoja de pedidos'!C2384,"")</f>
        <v>32-006533</v>
      </c>
      <c r="B2385" s="144" t="str">
        <f>IF('[1]Hoja de pedidos'!$D2384&gt;0,'[1]Hoja de pedidos'!D2384,"")</f>
        <v>TMARMZ076B001</v>
      </c>
      <c r="C2385" s="144" t="str">
        <f>IF('[1]Hoja de pedidos'!$D2384&gt;0,'[1]Hoja de pedidos'!E2384,"")</f>
        <v>ALFONZO RIVAS &amp; CIA, C.A.</v>
      </c>
      <c r="D2385" s="144" t="str">
        <f>IF('[1]Hoja de pedidos'!$D2384&gt;0,'[1]Hoja de pedidos'!F2384,"")</f>
        <v>LAMINACION IMPRESA MAIZINA 120 g</v>
      </c>
      <c r="E2385" s="144" t="str">
        <f>IF('[1]Hoja de pedidos'!$D2384&gt;0,'[1]Hoja de pedidos'!G2384,"")</f>
        <v>MCL</v>
      </c>
      <c r="F2385" s="144" t="str">
        <f>IF('[1]Hoja de pedidos'!$D2384&gt;0,'[1]Hoja de pedidos'!H2384,"")</f>
        <v>LAMINACION</v>
      </c>
    </row>
    <row r="2386" spans="1:6" x14ac:dyDescent="0.25">
      <c r="A2386" s="144" t="str">
        <f>IF('[1]Hoja de pedidos'!$D2385&gt;0,'[1]Hoja de pedidos'!C2385,"")</f>
        <v>32-006534</v>
      </c>
      <c r="B2386" s="144" t="str">
        <f>IF('[1]Hoja de pedidos'!$D2385&gt;0,'[1]Hoja de pedidos'!D2385,"")</f>
        <v>TMARMZ044D001</v>
      </c>
      <c r="C2386" s="144" t="str">
        <f>IF('[1]Hoja de pedidos'!$D2385&gt;0,'[1]Hoja de pedidos'!E2385,"")</f>
        <v>ALFONZO RIVAS &amp; CIA, C.A.</v>
      </c>
      <c r="D2386" s="144" t="str">
        <f>IF('[1]Hoja de pedidos'!$D2385&gt;0,'[1]Hoja de pedidos'!F2385,"")</f>
        <v>LAMINACION IMPRESA MAIZINA 200g</v>
      </c>
      <c r="E2386" s="144" t="str">
        <f>IF('[1]Hoja de pedidos'!$D2385&gt;0,'[1]Hoja de pedidos'!G2385,"")</f>
        <v>MCL</v>
      </c>
      <c r="F2386" s="144" t="str">
        <f>IF('[1]Hoja de pedidos'!$D2385&gt;0,'[1]Hoja de pedidos'!H2385,"")</f>
        <v>LAMINACION</v>
      </c>
    </row>
    <row r="2387" spans="1:6" x14ac:dyDescent="0.25">
      <c r="A2387" s="144" t="str">
        <f>IF('[1]Hoja de pedidos'!$D2386&gt;0,'[1]Hoja de pedidos'!C2386,"")</f>
        <v>01-3783</v>
      </c>
      <c r="B2387" s="144" t="str">
        <f>IF('[1]Hoja de pedidos'!$D2386&gt;0,'[1]Hoja de pedidos'!D2386,"")</f>
        <v>TMMCAE060A001</v>
      </c>
      <c r="C2387" s="144" t="str">
        <f>IF('[1]Hoja de pedidos'!$D2386&gt;0,'[1]Hoja de pedidos'!E2386,"")</f>
        <v>RIVAS GROUP, C.A</v>
      </c>
      <c r="D2387" s="144" t="str">
        <f>IF('[1]Hoja de pedidos'!$D2386&gt;0,'[1]Hoja de pedidos'!F2386,"")</f>
        <v>POLYPOUCH IMPRESO ANTIGRASO ESTANDAR</v>
      </c>
      <c r="E2387" s="144" t="str">
        <f>IF('[1]Hoja de pedidos'!$D2386&gt;0,'[1]Hoja de pedidos'!G2386,"")</f>
        <v>MCL</v>
      </c>
      <c r="F2387" s="144" t="str">
        <f>IF('[1]Hoja de pedidos'!$D2386&gt;0,'[1]Hoja de pedidos'!H2386,"")</f>
        <v>CORTE</v>
      </c>
    </row>
    <row r="2388" spans="1:6" x14ac:dyDescent="0.25">
      <c r="A2388" s="144" t="str">
        <f>IF('[1]Hoja de pedidos'!$D2387&gt;0,'[1]Hoja de pedidos'!C2387,"")</f>
        <v>01-3784</v>
      </c>
      <c r="B2388" s="144" t="str">
        <f>IF('[1]Hoja de pedidos'!$D2387&gt;0,'[1]Hoja de pedidos'!D2387,"")</f>
        <v>TMMCAE060A001</v>
      </c>
      <c r="C2388" s="144" t="str">
        <f>IF('[1]Hoja de pedidos'!$D2387&gt;0,'[1]Hoja de pedidos'!E2387,"")</f>
        <v>RIVAS GROUP, C.A</v>
      </c>
      <c r="D2388" s="144" t="str">
        <f>IF('[1]Hoja de pedidos'!$D2387&gt;0,'[1]Hoja de pedidos'!F2387,"")</f>
        <v>POLYPOUCH IMPRESO ANTIGRASO ESTANDAR</v>
      </c>
      <c r="E2388" s="144" t="str">
        <f>IF('[1]Hoja de pedidos'!$D2387&gt;0,'[1]Hoja de pedidos'!G2387,"")</f>
        <v>MCL</v>
      </c>
      <c r="F2388" s="144" t="str">
        <f>IF('[1]Hoja de pedidos'!$D2387&gt;0,'[1]Hoja de pedidos'!H2387,"")</f>
        <v>CORTE</v>
      </c>
    </row>
    <row r="2389" spans="1:6" x14ac:dyDescent="0.25">
      <c r="A2389" s="144" t="str">
        <f>IF('[1]Hoja de pedidos'!$D2388&gt;0,'[1]Hoja de pedidos'!C2388,"")</f>
        <v>32-006521</v>
      </c>
      <c r="B2389" s="144" t="str">
        <f>IF('[1]Hoja de pedidos'!$D2388&gt;0,'[1]Hoja de pedidos'!D2388,"")</f>
        <v>TXNVPN040A002</v>
      </c>
      <c r="C2389" s="144" t="str">
        <f>IF('[1]Hoja de pedidos'!$D2388&gt;0,'[1]Hoja de pedidos'!E2388,"")</f>
        <v>NUCITA VENEZOLANA. NUCIVEN, C.A.</v>
      </c>
      <c r="D2389" s="144" t="str">
        <f>IF('[1]Hoja de pedidos'!$D2388&gt;0,'[1]Hoja de pedidos'!F2388,"")</f>
        <v>LAMINACION IMPRESA PIRULIN 60g</v>
      </c>
      <c r="E2389" s="144" t="str">
        <f>IF('[1]Hoja de pedidos'!$D2388&gt;0,'[1]Hoja de pedidos'!G2388,"")</f>
        <v>CX</v>
      </c>
      <c r="F2389" s="144" t="str">
        <f>IF('[1]Hoja de pedidos'!$D2388&gt;0,'[1]Hoja de pedidos'!H2388,"")</f>
        <v>LAMINACION</v>
      </c>
    </row>
    <row r="2390" spans="1:6" x14ac:dyDescent="0.25">
      <c r="A2390" s="144" t="str">
        <f>IF('[1]Hoja de pedidos'!$D2389&gt;0,'[1]Hoja de pedidos'!C2389,"")</f>
        <v>01-3787</v>
      </c>
      <c r="B2390" s="144" t="str">
        <f>IF('[1]Hoja de pedidos'!$D2389&gt;0,'[1]Hoja de pedidos'!D2389,"")</f>
        <v>TXPAMP036A002</v>
      </c>
      <c r="C2390" s="144" t="str">
        <f>IF('[1]Hoja de pedidos'!$D2389&gt;0,'[1]Hoja de pedidos'!E2389,"")</f>
        <v>PEPSICO ALIMENTOS, S.C.A.</v>
      </c>
      <c r="D2390" s="144" t="str">
        <f>IF('[1]Hoja de pedidos'!$D2389&gt;0,'[1]Hoja de pedidos'!F2389,"")</f>
        <v>LAMINACION IMPRESA CHEETOS MEGA PUFF 110g</v>
      </c>
      <c r="E2390" s="144" t="str">
        <f>IF('[1]Hoja de pedidos'!$D2389&gt;0,'[1]Hoja de pedidos'!G2389,"")</f>
        <v>CX</v>
      </c>
      <c r="F2390" s="144" t="str">
        <f>IF('[1]Hoja de pedidos'!$D2389&gt;0,'[1]Hoja de pedidos'!H2389,"")</f>
        <v>LAMINACION</v>
      </c>
    </row>
    <row r="2391" spans="1:6" x14ac:dyDescent="0.25">
      <c r="A2391" s="144" t="str">
        <f>IF('[1]Hoja de pedidos'!$D2390&gt;0,'[1]Hoja de pedidos'!C2390,"")</f>
        <v>01-3788</v>
      </c>
      <c r="B2391" s="144" t="str">
        <f>IF('[1]Hoja de pedidos'!$D2390&gt;0,'[1]Hoja de pedidos'!D2390,"")</f>
        <v>TXPATR040A003</v>
      </c>
      <c r="C2391" s="144" t="str">
        <f>IF('[1]Hoja de pedidos'!$D2390&gt;0,'[1]Hoja de pedidos'!E2390,"")</f>
        <v>PEPSICO ALIMENTOS, S.C.A.</v>
      </c>
      <c r="D2391" s="144" t="str">
        <f>IF('[1]Hoja de pedidos'!$D2390&gt;0,'[1]Hoja de pedidos'!F2390,"")</f>
        <v>LAMINACION IMPRESA DE TODITO RESUELTO 130g</v>
      </c>
      <c r="E2391" s="144" t="str">
        <f>IF('[1]Hoja de pedidos'!$D2390&gt;0,'[1]Hoja de pedidos'!G2390,"")</f>
        <v>CX</v>
      </c>
      <c r="F2391" s="144" t="str">
        <f>IF('[1]Hoja de pedidos'!$D2390&gt;0,'[1]Hoja de pedidos'!H2390,"")</f>
        <v>LAMINACION</v>
      </c>
    </row>
    <row r="2392" spans="1:6" x14ac:dyDescent="0.25">
      <c r="A2392" s="144" t="str">
        <f>IF('[1]Hoja de pedidos'!$D2391&gt;0,'[1]Hoja de pedidos'!C2391,"")</f>
        <v>01-3791</v>
      </c>
      <c r="B2392" s="144" t="str">
        <f>IF('[1]Hoja de pedidos'!$D2391&gt;0,'[1]Hoja de pedidos'!D2391,"")</f>
        <v>TXPATR040B003</v>
      </c>
      <c r="C2392" s="144" t="str">
        <f>IF('[1]Hoja de pedidos'!$D2391&gt;0,'[1]Hoja de pedidos'!E2391,"")</f>
        <v>PEPSICO ALIMENTOS, S.C.A.</v>
      </c>
      <c r="D2392" s="144" t="str">
        <f>IF('[1]Hoja de pedidos'!$D2391&gt;0,'[1]Hoja de pedidos'!F2391,"")</f>
        <v>LAMINACION IMPRESA DE TODITO RESUELTO 45g</v>
      </c>
      <c r="E2392" s="144" t="str">
        <f>IF('[1]Hoja de pedidos'!$D2391&gt;0,'[1]Hoja de pedidos'!G2391,"")</f>
        <v>CX</v>
      </c>
      <c r="F2392" s="144" t="str">
        <f>IF('[1]Hoja de pedidos'!$D2391&gt;0,'[1]Hoja de pedidos'!H2391,"")</f>
        <v>LAMINACION</v>
      </c>
    </row>
    <row r="2393" spans="1:6" x14ac:dyDescent="0.25">
      <c r="A2393" s="144" t="str">
        <f>IF('[1]Hoja de pedidos'!$D2392&gt;0,'[1]Hoja de pedidos'!C2392,"")</f>
        <v>01-3759</v>
      </c>
      <c r="B2393" s="144" t="str">
        <f>IF('[1]Hoja de pedidos'!$D2392&gt;0,'[1]Hoja de pedidos'!D2392,"")</f>
        <v>TXAVEM028B001</v>
      </c>
      <c r="C2393" s="144" t="str">
        <f>IF('[1]Hoja de pedidos'!$D2392&gt;0,'[1]Hoja de pedidos'!E2392,"")</f>
        <v>AMCOR RIGID PACKAGING DE VENEZUELA, S.A.</v>
      </c>
      <c r="D2393" s="144" t="str">
        <f>IF('[1]Hoja de pedidos'!$D2392&gt;0,'[1]Hoja de pedidos'!F2392,"")</f>
        <v>ETIQUETA  IMPRESA MINALBA 5 L</v>
      </c>
      <c r="E2393" s="144" t="str">
        <f>IF('[1]Hoja de pedidos'!$D2392&gt;0,'[1]Hoja de pedidos'!G2392,"")</f>
        <v>CX</v>
      </c>
      <c r="F2393" s="144" t="str">
        <f>IF('[1]Hoja de pedidos'!$D2392&gt;0,'[1]Hoja de pedidos'!H2392,"")</f>
        <v>CORTE</v>
      </c>
    </row>
    <row r="2394" spans="1:6" x14ac:dyDescent="0.25">
      <c r="A2394" s="144" t="str">
        <f>IF('[1]Hoja de pedidos'!$D2393&gt;0,'[1]Hoja de pedidos'!C2393,"")</f>
        <v>01-3770</v>
      </c>
      <c r="B2394" s="144" t="str">
        <f>IF('[1]Hoja de pedidos'!$D2393&gt;0,'[1]Hoja de pedidos'!D2393,"")</f>
        <v>TXPANP040B001</v>
      </c>
      <c r="C2394" s="144" t="str">
        <f>IF('[1]Hoja de pedidos'!$D2393&gt;0,'[1]Hoja de pedidos'!E2393,"")</f>
        <v>PEPSICO ALIMENTOS, S.C.A.</v>
      </c>
      <c r="D2394" s="144" t="str">
        <f>IF('[1]Hoja de pedidos'!$D2393&gt;0,'[1]Hoja de pedidos'!F2393,"")</f>
        <v>LAMINACION IMPRESA NATUCHIPS PLATANITOS 150g</v>
      </c>
      <c r="E2394" s="144" t="str">
        <f>IF('[1]Hoja de pedidos'!$D2393&gt;0,'[1]Hoja de pedidos'!G2393,"")</f>
        <v>CX</v>
      </c>
      <c r="F2394" s="144" t="str">
        <f>IF('[1]Hoja de pedidos'!$D2393&gt;0,'[1]Hoja de pedidos'!H2393,"")</f>
        <v>LAMINACION</v>
      </c>
    </row>
    <row r="2395" spans="1:6" x14ac:dyDescent="0.25">
      <c r="A2395" s="144" t="str">
        <f>IF('[1]Hoja de pedidos'!$D2394&gt;0,'[1]Hoja de pedidos'!C2394,"")</f>
        <v>01-3793</v>
      </c>
      <c r="B2395" s="144" t="str">
        <f>IF('[1]Hoja de pedidos'!$D2394&gt;0,'[1]Hoja de pedidos'!D2394,"")</f>
        <v>TXPAPS031A002</v>
      </c>
      <c r="C2395" s="144" t="str">
        <f>IF('[1]Hoja de pedidos'!$D2394&gt;0,'[1]Hoja de pedidos'!E2394,"")</f>
        <v>PEPSICO ALIMENTOS, S.C.A.</v>
      </c>
      <c r="D2395" s="144" t="str">
        <f>IF('[1]Hoja de pedidos'!$D2394&gt;0,'[1]Hoja de pedidos'!F2394,"")</f>
        <v>LAMINACIÓN IMPRESA PEPITO ORIGINAL (SIN VITAMINA) 25g</v>
      </c>
      <c r="E2395" s="144" t="str">
        <f>IF('[1]Hoja de pedidos'!$D2394&gt;0,'[1]Hoja de pedidos'!G2394,"")</f>
        <v>CX</v>
      </c>
      <c r="F2395" s="144" t="str">
        <f>IF('[1]Hoja de pedidos'!$D2394&gt;0,'[1]Hoja de pedidos'!H2394,"")</f>
        <v>LAMINACION</v>
      </c>
    </row>
    <row r="2396" spans="1:6" x14ac:dyDescent="0.25">
      <c r="A2396" s="144" t="str">
        <f>IF('[1]Hoja de pedidos'!$D2395&gt;0,'[1]Hoja de pedidos'!C2395,"")</f>
        <v>01-3756</v>
      </c>
      <c r="B2396" s="144" t="str">
        <f>IF('[1]Hoja de pedidos'!$D2395&gt;0,'[1]Hoja de pedidos'!D2395,"")</f>
        <v>TXAVEM028A001</v>
      </c>
      <c r="C2396" s="144" t="str">
        <f>IF('[1]Hoja de pedidos'!$D2395&gt;0,'[1]Hoja de pedidos'!E2395,"")</f>
        <v>AMCOR RIGID PACKAGING DE VENEZUELA, S.A.</v>
      </c>
      <c r="D2396" s="144" t="str">
        <f>IF('[1]Hoja de pedidos'!$D2395&gt;0,'[1]Hoja de pedidos'!F2395,"")</f>
        <v>ETIQUETA IMPRESA MINALBA 1,5 L</v>
      </c>
      <c r="E2396" s="144" t="str">
        <f>IF('[1]Hoja de pedidos'!$D2395&gt;0,'[1]Hoja de pedidos'!G2395,"")</f>
        <v>CX</v>
      </c>
      <c r="F2396" s="144" t="str">
        <f>IF('[1]Hoja de pedidos'!$D2395&gt;0,'[1]Hoja de pedidos'!H2395,"")</f>
        <v>CORTE</v>
      </c>
    </row>
    <row r="2397" spans="1:6" x14ac:dyDescent="0.25">
      <c r="A2397" s="144" t="str">
        <f>IF('[1]Hoja de pedidos'!$D2396&gt;0,'[1]Hoja de pedidos'!C2396,"")</f>
        <v>32-006519</v>
      </c>
      <c r="B2397" s="144" t="str">
        <f>IF('[1]Hoja de pedidos'!$D2396&gt;0,'[1]Hoja de pedidos'!D2396,"")</f>
        <v>TXNVPI039A001</v>
      </c>
      <c r="C2397" s="144" t="str">
        <f>IF('[1]Hoja de pedidos'!$D2396&gt;0,'[1]Hoja de pedidos'!E2396,"")</f>
        <v>NUCITA VENEZOLANA. NUCIVEN, C.A.</v>
      </c>
      <c r="D2397" s="144" t="str">
        <f>IF('[1]Hoja de pedidos'!$D2396&gt;0,'[1]Hoja de pedidos'!F2396,"")</f>
        <v>LAMINACION IMPRESA PIRULIN LUJO</v>
      </c>
      <c r="E2397" s="144" t="str">
        <f>IF('[1]Hoja de pedidos'!$D2396&gt;0,'[1]Hoja de pedidos'!G2396,"")</f>
        <v>CX</v>
      </c>
      <c r="F2397" s="144" t="str">
        <f>IF('[1]Hoja de pedidos'!$D2396&gt;0,'[1]Hoja de pedidos'!H2396,"")</f>
        <v>LAMINACION</v>
      </c>
    </row>
    <row r="2398" spans="1:6" x14ac:dyDescent="0.25">
      <c r="A2398" s="144" t="str">
        <f>IF('[1]Hoja de pedidos'!$D2397&gt;0,'[1]Hoja de pedidos'!C2397,"")</f>
        <v>32-006536</v>
      </c>
      <c r="B2398" s="144" t="str">
        <f>IF('[1]Hoja de pedidos'!$D2397&gt;0,'[1]Hoja de pedidos'!D2397,"")</f>
        <v>TMARFS096A001</v>
      </c>
      <c r="C2398" s="144" t="str">
        <f>IF('[1]Hoja de pedidos'!$D2397&gt;0,'[1]Hoja de pedidos'!E2397,"")</f>
        <v>ALFONZO RIVAS &amp; CIA, C.A.</v>
      </c>
      <c r="D2398" s="144" t="str">
        <f>IF('[1]Hoja de pedidos'!$D2397&gt;0,'[1]Hoja de pedidos'!F2397,"")</f>
        <v>LAMINACION IMPRESA YELIGHT FUSION SILVESTRE 12g</v>
      </c>
      <c r="E2398" s="144" t="str">
        <f>IF('[1]Hoja de pedidos'!$D2397&gt;0,'[1]Hoja de pedidos'!G2397,"")</f>
        <v>MCL</v>
      </c>
      <c r="F2398" s="144" t="str">
        <f>IF('[1]Hoja de pedidos'!$D2397&gt;0,'[1]Hoja de pedidos'!H2397,"")</f>
        <v>LAMINACION</v>
      </c>
    </row>
    <row r="2399" spans="1:6" x14ac:dyDescent="0.25">
      <c r="A2399" s="144" t="str">
        <f>IF('[1]Hoja de pedidos'!$D2398&gt;0,'[1]Hoja de pedidos'!C2398,"")</f>
        <v>01-3792</v>
      </c>
      <c r="B2399" s="144" t="str">
        <f>IF('[1]Hoja de pedidos'!$D2398&gt;0,'[1]Hoja de pedidos'!D2398,"")</f>
        <v>TXPADF040B001</v>
      </c>
      <c r="C2399" s="144" t="str">
        <f>IF('[1]Hoja de pedidos'!$D2398&gt;0,'[1]Hoja de pedidos'!E2398,"")</f>
        <v>PEPSICO ALIMENTOS, S.C.A.</v>
      </c>
      <c r="D2399" s="144" t="str">
        <f>IF('[1]Hoja de pedidos'!$D2398&gt;0,'[1]Hoja de pedidos'!F2398,"")</f>
        <v>LAMINACION IMPRESA DORITOS FLAMIN HOT 42g.</v>
      </c>
      <c r="E2399" s="144" t="str">
        <f>IF('[1]Hoja de pedidos'!$D2398&gt;0,'[1]Hoja de pedidos'!G2398,"")</f>
        <v>CX</v>
      </c>
      <c r="F2399" s="144" t="str">
        <f>IF('[1]Hoja de pedidos'!$D2398&gt;0,'[1]Hoja de pedidos'!H2398,"")</f>
        <v>LAMINACION</v>
      </c>
    </row>
    <row r="2400" spans="1:6" x14ac:dyDescent="0.25">
      <c r="A2400" s="144" t="str">
        <f>IF('[1]Hoja de pedidos'!$D2399&gt;0,'[1]Hoja de pedidos'!C2399,"")</f>
        <v>32-006489</v>
      </c>
      <c r="B2400" s="144" t="str">
        <f>IF('[1]Hoja de pedidos'!$D2399&gt;0,'[1]Hoja de pedidos'!D2399,"")</f>
        <v>TXHCTM023A001</v>
      </c>
      <c r="C2400" s="144" t="str">
        <f>IF('[1]Hoja de pedidos'!$D2399&gt;0,'[1]Hoja de pedidos'!E2399,"")</f>
        <v>HELADOS CALI, C.A.</v>
      </c>
      <c r="D2400" s="144" t="str">
        <f>IF('[1]Hoja de pedidos'!$D2399&gt;0,'[1]Hoja de pedidos'!F2399,"")</f>
        <v>ENVOLTORIO IMPRESO TENTACION MANDARINA 70 cm3</v>
      </c>
      <c r="E2400" s="144" t="str">
        <f>IF('[1]Hoja de pedidos'!$D2399&gt;0,'[1]Hoja de pedidos'!G2399,"")</f>
        <v>CX</v>
      </c>
      <c r="F2400" s="144" t="str">
        <f>IF('[1]Hoja de pedidos'!$D2399&gt;0,'[1]Hoja de pedidos'!H2399,"")</f>
        <v>CORTE</v>
      </c>
    </row>
    <row r="2401" spans="1:6" x14ac:dyDescent="0.25">
      <c r="A2401" s="144" t="str">
        <f>IF('[1]Hoja de pedidos'!$D2400&gt;0,'[1]Hoja de pedidos'!C2400,"")</f>
        <v>32-006484</v>
      </c>
      <c r="B2401" s="144" t="str">
        <f>IF('[1]Hoja de pedidos'!$D2400&gt;0,'[1]Hoja de pedidos'!D2400,"")</f>
        <v>TXAVHK040A001</v>
      </c>
      <c r="C2401" s="144" t="str">
        <f>IF('[1]Hoja de pedidos'!$D2400&gt;0,'[1]Hoja de pedidos'!E2400,"")</f>
        <v>ALIMENTOS VENEZOLANOS S &amp; M ALIVENSA, S.A.</v>
      </c>
      <c r="D2401" s="144" t="str">
        <f>IF('[1]Hoja de pedidos'!$D2400&gt;0,'[1]Hoja de pedidos'!F2400,"")</f>
        <v>LAMINACION IMPRESA HOLY  KRUNCH 240g</v>
      </c>
      <c r="E2401" s="144" t="str">
        <f>IF('[1]Hoja de pedidos'!$D2400&gt;0,'[1]Hoja de pedidos'!G2400,"")</f>
        <v>CX</v>
      </c>
      <c r="F2401" s="144" t="str">
        <f>IF('[1]Hoja de pedidos'!$D2400&gt;0,'[1]Hoja de pedidos'!H2400,"")</f>
        <v>LAMINACION</v>
      </c>
    </row>
    <row r="2402" spans="1:6" x14ac:dyDescent="0.25">
      <c r="A2402" s="144" t="str">
        <f>IF('[1]Hoja de pedidos'!$D2401&gt;0,'[1]Hoja de pedidos'!C2401,"")</f>
        <v>32-006546</v>
      </c>
      <c r="B2402" s="144" t="str">
        <f>IF('[1]Hoja de pedidos'!$D2401&gt;0,'[1]Hoja de pedidos'!D2401,"")</f>
        <v>TMLIPR0450001</v>
      </c>
      <c r="C2402" s="144" t="str">
        <f>IF('[1]Hoja de pedidos'!$D2401&gt;0,'[1]Hoja de pedidos'!E2401,"")</f>
        <v>LITO INNOVACIÓN 3.000, C. A.</v>
      </c>
      <c r="D2402" s="144" t="str">
        <f>IF('[1]Hoja de pedidos'!$D2401&gt;0,'[1]Hoja de pedidos'!F2401,"")</f>
        <v>POLYPOUCH SIN IMPRESIÓN</v>
      </c>
      <c r="E2402" s="144" t="str">
        <f>IF('[1]Hoja de pedidos'!$D2401&gt;0,'[1]Hoja de pedidos'!G2401,"")</f>
        <v>MCL</v>
      </c>
      <c r="F2402" s="144" t="str">
        <f>IF('[1]Hoja de pedidos'!$D2401&gt;0,'[1]Hoja de pedidos'!H2401,"")</f>
        <v>LAMINACION</v>
      </c>
    </row>
    <row r="2403" spans="1:6" x14ac:dyDescent="0.25">
      <c r="A2403" s="144" t="str">
        <f>IF('[1]Hoja de pedidos'!$D2402&gt;0,'[1]Hoja de pedidos'!C2402,"")</f>
        <v>32-006536</v>
      </c>
      <c r="B2403" s="144" t="str">
        <f>IF('[1]Hoja de pedidos'!$D2402&gt;0,'[1]Hoja de pedidos'!D2402,"")</f>
        <v>TMARFS096A001</v>
      </c>
      <c r="C2403" s="144" t="str">
        <f>IF('[1]Hoja de pedidos'!$D2402&gt;0,'[1]Hoja de pedidos'!E2402,"")</f>
        <v>ALFONZO RIVAS &amp; CIA, C.A.</v>
      </c>
      <c r="D2403" s="144" t="str">
        <f>IF('[1]Hoja de pedidos'!$D2402&gt;0,'[1]Hoja de pedidos'!F2402,"")</f>
        <v>LAMINACION IMPRESA YELIGHT FUSION SILVESTRE 12g</v>
      </c>
      <c r="E2403" s="144" t="str">
        <f>IF('[1]Hoja de pedidos'!$D2402&gt;0,'[1]Hoja de pedidos'!G2402,"")</f>
        <v>MCL</v>
      </c>
      <c r="F2403" s="144" t="str">
        <f>IF('[1]Hoja de pedidos'!$D2402&gt;0,'[1]Hoja de pedidos'!H2402,"")</f>
        <v>LAMINACION</v>
      </c>
    </row>
    <row r="2404" spans="1:6" x14ac:dyDescent="0.25">
      <c r="A2404" s="144" t="str">
        <f>IF('[1]Hoja de pedidos'!$D2403&gt;0,'[1]Hoja de pedidos'!C2403,"")</f>
        <v>01-3794</v>
      </c>
      <c r="B2404" s="144" t="str">
        <f>IF('[1]Hoja de pedidos'!$D2403&gt;0,'[1]Hoja de pedidos'!D2403,"")</f>
        <v>TMAPAL1190010</v>
      </c>
      <c r="C2404" s="144" t="str">
        <f>IF('[1]Hoja de pedidos'!$D2403&gt;0,'[1]Hoja de pedidos'!E2403,"")</f>
        <v>ALIMENTOS POLAR COMERCIAL, C.A.</v>
      </c>
      <c r="D2404" s="144" t="str">
        <f>IF('[1]Hoja de pedidos'!$D2403&gt;0,'[1]Hoja de pedidos'!F2403,"")</f>
        <v>ALUMINIO LAMINADO SIN IMPRESIÓN</v>
      </c>
      <c r="E2404" s="144" t="str">
        <f>IF('[1]Hoja de pedidos'!$D2403&gt;0,'[1]Hoja de pedidos'!G2403,"")</f>
        <v>MCL</v>
      </c>
      <c r="F2404" s="144" t="str">
        <f>IF('[1]Hoja de pedidos'!$D2403&gt;0,'[1]Hoja de pedidos'!H2403,"")</f>
        <v>LAMINACION</v>
      </c>
    </row>
    <row r="2405" spans="1:6" x14ac:dyDescent="0.25">
      <c r="A2405" s="144" t="str">
        <f>IF('[1]Hoja de pedidos'!$D2404&gt;0,'[1]Hoja de pedidos'!C2404,"")</f>
        <v>32-006490</v>
      </c>
      <c r="B2405" s="144" t="str">
        <f>IF('[1]Hoja de pedidos'!$D2404&gt;0,'[1]Hoja de pedidos'!D2404,"")</f>
        <v>TXHCHY023A001</v>
      </c>
      <c r="C2405" s="144" t="str">
        <f>IF('[1]Hoja de pedidos'!$D2404&gt;0,'[1]Hoja de pedidos'!E2404,"")</f>
        <v>HELADOS CALI, C.A.</v>
      </c>
      <c r="D2405" s="144" t="str">
        <f>IF('[1]Hoja de pedidos'!$D2404&gt;0,'[1]Hoja de pedidos'!F2404,"")</f>
        <v>ENVOLTORIO IMPRESO HELADO PASION YOGURT FRUTOS ROJOS 70 cc</v>
      </c>
      <c r="E2405" s="144" t="str">
        <f>IF('[1]Hoja de pedidos'!$D2404&gt;0,'[1]Hoja de pedidos'!G2404,"")</f>
        <v>CX</v>
      </c>
      <c r="F2405" s="144" t="str">
        <f>IF('[1]Hoja de pedidos'!$D2404&gt;0,'[1]Hoja de pedidos'!H2404,"")</f>
        <v>CORTE</v>
      </c>
    </row>
    <row r="2406" spans="1:6" x14ac:dyDescent="0.25">
      <c r="A2406" s="144" t="str">
        <f>IF('[1]Hoja de pedidos'!$D2405&gt;0,'[1]Hoja de pedidos'!C2405,"")</f>
        <v>01-3804</v>
      </c>
      <c r="B2406" s="144" t="str">
        <f>IF('[1]Hoja de pedidos'!$D2405&gt;0,'[1]Hoja de pedidos'!D2405,"")</f>
        <v xml:space="preserve">TMSVRM0960010   </v>
      </c>
      <c r="C2406" s="144" t="str">
        <f>IF('[1]Hoja de pedidos'!$D2405&gt;0,'[1]Hoja de pedidos'!E2405,"")</f>
        <v>SONOCO VENEZOLANA, C.A.</v>
      </c>
      <c r="D2406" s="144" t="str">
        <f>IF('[1]Hoja de pedidos'!$D2405&gt;0,'[1]Hoja de pedidos'!F2405,"")</f>
        <v>LAMINACION MEMBRANA RM 952 SIN IMPRESIÓN</v>
      </c>
      <c r="E2406" s="144" t="str">
        <f>IF('[1]Hoja de pedidos'!$D2405&gt;0,'[1]Hoja de pedidos'!G2405,"")</f>
        <v>MCL</v>
      </c>
      <c r="F2406" s="144" t="str">
        <f>IF('[1]Hoja de pedidos'!$D2405&gt;0,'[1]Hoja de pedidos'!H2405,"")</f>
        <v>LAMINACION</v>
      </c>
    </row>
    <row r="2407" spans="1:6" x14ac:dyDescent="0.25">
      <c r="A2407" s="144" t="str">
        <f>IF('[1]Hoja de pedidos'!$D2406&gt;0,'[1]Hoja de pedidos'!C2406,"")</f>
        <v>01-3800</v>
      </c>
      <c r="B2407" s="144" t="str">
        <f>IF('[1]Hoja de pedidos'!$D2406&gt;0,'[1]Hoja de pedidos'!D2406,"")</f>
        <v>TMCPAM045A001</v>
      </c>
      <c r="C2407" s="144" t="str">
        <f>IF('[1]Hoja de pedidos'!$D2406&gt;0,'[1]Hoja de pedidos'!E2406,"")</f>
        <v>CENTRAL EL PALMAR S.A.</v>
      </c>
      <c r="D2407" s="144" t="str">
        <f>IF('[1]Hoja de pedidos'!$D2406&gt;0,'[1]Hoja de pedidos'!F2406,"")</f>
        <v>POLYPOUCH IMPRESO MONTALBAN - MONTALBAN 4 g</v>
      </c>
      <c r="E2407" s="144" t="str">
        <f>IF('[1]Hoja de pedidos'!$D2406&gt;0,'[1]Hoja de pedidos'!G2406,"")</f>
        <v>MCL</v>
      </c>
      <c r="F2407" s="144" t="str">
        <f>IF('[1]Hoja de pedidos'!$D2406&gt;0,'[1]Hoja de pedidos'!H2406,"")</f>
        <v>LAMINACION</v>
      </c>
    </row>
    <row r="2408" spans="1:6" x14ac:dyDescent="0.25">
      <c r="A2408" s="144" t="str">
        <f>IF('[1]Hoja de pedidos'!$D2407&gt;0,'[1]Hoja de pedidos'!C2407,"")</f>
        <v>01-3734</v>
      </c>
      <c r="B2408" s="144" t="str">
        <f>IF('[1]Hoja de pedidos'!$D2407&gt;0,'[1]Hoja de pedidos'!D2407,"")</f>
        <v>TMMLCC060A002</v>
      </c>
      <c r="C2408" s="144" t="str">
        <f>IF('[1]Hoja de pedidos'!$D2407&gt;0,'[1]Hoja de pedidos'!E2407,"")</f>
        <v>MONTALAR DE VENEZUELA, S.A.</v>
      </c>
      <c r="D2408" s="144" t="str">
        <f>IF('[1]Hoja de pedidos'!$D2407&gt;0,'[1]Hoja de pedidos'!F2407,"")</f>
        <v>POLYPOUCH IMPRESO STICK MONTALBAN "0" CALORIAS 1g</v>
      </c>
      <c r="E2408" s="144" t="str">
        <f>IF('[1]Hoja de pedidos'!$D2407&gt;0,'[1]Hoja de pedidos'!G2407,"")</f>
        <v>MCL</v>
      </c>
      <c r="F2408" s="144" t="str">
        <f>IF('[1]Hoja de pedidos'!$D2407&gt;0,'[1]Hoja de pedidos'!H2407,"")</f>
        <v>LAMINACION</v>
      </c>
    </row>
    <row r="2409" spans="1:6" x14ac:dyDescent="0.25">
      <c r="A2409" s="144" t="str">
        <f>IF('[1]Hoja de pedidos'!$D2408&gt;0,'[1]Hoja de pedidos'!C2408,"")</f>
        <v>32-006532</v>
      </c>
      <c r="B2409" s="144" t="str">
        <f>IF('[1]Hoja de pedidos'!$D2408&gt;0,'[1]Hoja de pedidos'!D2408,"")</f>
        <v>TMARCF045A003</v>
      </c>
      <c r="C2409" s="144" t="str">
        <f>IF('[1]Hoja de pedidos'!$D2408&gt;0,'[1]Hoja de pedidos'!E2408,"")</f>
        <v>ALFONZO RIVAS &amp; CIA, C.A.</v>
      </c>
      <c r="D2409" s="144" t="str">
        <f>IF('[1]Hoja de pedidos'!$D2408&gt;0,'[1]Hoja de pedidos'!F2408,"")</f>
        <v>LAMINACION IMPRESA MAIZORITOS CRONCH FLAKES 300g</v>
      </c>
      <c r="E2409" s="144" t="str">
        <f>IF('[1]Hoja de pedidos'!$D2408&gt;0,'[1]Hoja de pedidos'!G2408,"")</f>
        <v>MCL</v>
      </c>
      <c r="F2409" s="144" t="str">
        <f>IF('[1]Hoja de pedidos'!$D2408&gt;0,'[1]Hoja de pedidos'!H2408,"")</f>
        <v>LAMINACION</v>
      </c>
    </row>
    <row r="2410" spans="1:6" x14ac:dyDescent="0.25">
      <c r="A2410" s="144" t="str">
        <f>IF('[1]Hoja de pedidos'!$D2409&gt;0,'[1]Hoja de pedidos'!C2409,"")</f>
        <v>32-006545</v>
      </c>
      <c r="B2410" s="144" t="str">
        <f>IF('[1]Hoja de pedidos'!$D2409&gt;0,'[1]Hoja de pedidos'!D2409,"")</f>
        <v>TMCJET061A001</v>
      </c>
      <c r="C2410" s="144" t="str">
        <f>IF('[1]Hoja de pedidos'!$D2409&gt;0,'[1]Hoja de pedidos'!E2409,"")</f>
        <v>CORPORACION JIGMA 1702, C.A.</v>
      </c>
      <c r="D2410" s="144" t="str">
        <f>IF('[1]Hoja de pedidos'!$D2409&gt;0,'[1]Hoja de pedidos'!F2409,"")</f>
        <v>POLYPOUCH EDULZANTE DULCILINA SIN CALORIAS BASE STEVIA 1g.</v>
      </c>
      <c r="E2410" s="144" t="str">
        <f>IF('[1]Hoja de pedidos'!$D2409&gt;0,'[1]Hoja de pedidos'!G2409,"")</f>
        <v>MCL</v>
      </c>
      <c r="F2410" s="144" t="str">
        <f>IF('[1]Hoja de pedidos'!$D2409&gt;0,'[1]Hoja de pedidos'!H2409,"")</f>
        <v>LAMINACION</v>
      </c>
    </row>
    <row r="2411" spans="1:6" x14ac:dyDescent="0.25">
      <c r="A2411" s="144" t="str">
        <f>IF('[1]Hoja de pedidos'!$D2410&gt;0,'[1]Hoja de pedidos'!C2410,"")</f>
        <v>01-3805</v>
      </c>
      <c r="B2411" s="144" t="str">
        <f>IF('[1]Hoja de pedidos'!$D2410&gt;0,'[1]Hoja de pedidos'!D2410,"")</f>
        <v>TMSVRM0960001</v>
      </c>
      <c r="C2411" s="144" t="str">
        <f>IF('[1]Hoja de pedidos'!$D2410&gt;0,'[1]Hoja de pedidos'!E2410,"")</f>
        <v>SONOCO VENEZOLANA, C.A.</v>
      </c>
      <c r="D2411" s="144" t="str">
        <f>IF('[1]Hoja de pedidos'!$D2410&gt;0,'[1]Hoja de pedidos'!F2410,"")</f>
        <v>LAMINACION MEMBRANA RM 952 S/I</v>
      </c>
      <c r="E2411" s="144" t="str">
        <f>IF('[1]Hoja de pedidos'!$D2410&gt;0,'[1]Hoja de pedidos'!G2410,"")</f>
        <v>MCL</v>
      </c>
      <c r="F2411" s="144" t="str">
        <f>IF('[1]Hoja de pedidos'!$D2410&gt;0,'[1]Hoja de pedidos'!H2410,"")</f>
        <v>LAMINACION</v>
      </c>
    </row>
    <row r="2412" spans="1:6" x14ac:dyDescent="0.25">
      <c r="A2412" s="144" t="str">
        <f>IF('[1]Hoja de pedidos'!$D2411&gt;0,'[1]Hoja de pedidos'!C2411,"")</f>
        <v>01-3801</v>
      </c>
      <c r="B2412" s="144" t="str">
        <f>IF('[1]Hoja de pedidos'!$D2411&gt;0,'[1]Hoja de pedidos'!D2411,"")</f>
        <v>TMSVRM0990010</v>
      </c>
      <c r="C2412" s="144" t="str">
        <f>IF('[1]Hoja de pedidos'!$D2411&gt;0,'[1]Hoja de pedidos'!E2411,"")</f>
        <v>SONOCO VENEZOLANA, C.A.</v>
      </c>
      <c r="D2412" s="144" t="str">
        <f>IF('[1]Hoja de pedidos'!$D2411&gt;0,'[1]Hoja de pedidos'!F2411,"")</f>
        <v xml:space="preserve">LAMINACION LINER RM-511 SIN IMPRESIÓN </v>
      </c>
      <c r="E2412" s="144" t="str">
        <f>IF('[1]Hoja de pedidos'!$D2411&gt;0,'[1]Hoja de pedidos'!G2411,"")</f>
        <v>MCL</v>
      </c>
      <c r="F2412" s="144" t="str">
        <f>IF('[1]Hoja de pedidos'!$D2411&gt;0,'[1]Hoja de pedidos'!H2411,"")</f>
        <v>LAMINACION</v>
      </c>
    </row>
    <row r="2413" spans="1:6" x14ac:dyDescent="0.25">
      <c r="A2413" s="144" t="str">
        <f>IF('[1]Hoja de pedidos'!$D2412&gt;0,'[1]Hoja de pedidos'!C2412,"")</f>
        <v>21-0390</v>
      </c>
      <c r="B2413" s="144" t="str">
        <f>IF('[1]Hoja de pedidos'!$D2412&gt;0,'[1]Hoja de pedidos'!D2412,"")</f>
        <v>TXAMKE040A003</v>
      </c>
      <c r="C2413" s="144" t="str">
        <f>IF('[1]Hoja de pedidos'!$D2412&gt;0,'[1]Hoja de pedidos'!E2412,"")</f>
        <v>ALIMENTOS MUNCHY, C.A.</v>
      </c>
      <c r="D2413" s="144" t="str">
        <f>IF('[1]Hoja de pedidos'!$D2412&gt;0,'[1]Hoja de pedidos'!F2412,"")</f>
        <v>LAMINACION IMPRESA KESITOS 25 g</v>
      </c>
      <c r="E2413" s="144" t="str">
        <f>IF('[1]Hoja de pedidos'!$D2412&gt;0,'[1]Hoja de pedidos'!G2412,"")</f>
        <v>CX</v>
      </c>
      <c r="F2413" s="144" t="str">
        <f>IF('[1]Hoja de pedidos'!$D2412&gt;0,'[1]Hoja de pedidos'!H2412,"")</f>
        <v>LAMINACION</v>
      </c>
    </row>
    <row r="2414" spans="1:6" x14ac:dyDescent="0.25">
      <c r="A2414" s="144" t="str">
        <f>IF('[1]Hoja de pedidos'!$D2413&gt;0,'[1]Hoja de pedidos'!C2413,"")</f>
        <v>21-0392</v>
      </c>
      <c r="B2414" s="144" t="str">
        <f>IF('[1]Hoja de pedidos'!$D2413&gt;0,'[1]Hoja de pedidos'!D2413,"")</f>
        <v>TXAMKE040B002</v>
      </c>
      <c r="C2414" s="144" t="str">
        <f>IF('[1]Hoja de pedidos'!$D2413&gt;0,'[1]Hoja de pedidos'!E2413,"")</f>
        <v>ALIMENTOS MUNCHY, C.A.</v>
      </c>
      <c r="D2414" s="144" t="str">
        <f>IF('[1]Hoja de pedidos'!$D2413&gt;0,'[1]Hoja de pedidos'!F2413,"")</f>
        <v>LAMINACION IMPRESA KESITOS 85 g</v>
      </c>
      <c r="E2414" s="144" t="str">
        <f>IF('[1]Hoja de pedidos'!$D2413&gt;0,'[1]Hoja de pedidos'!G2413,"")</f>
        <v>CX</v>
      </c>
      <c r="F2414" s="144" t="str">
        <f>IF('[1]Hoja de pedidos'!$D2413&gt;0,'[1]Hoja de pedidos'!H2413,"")</f>
        <v>LAMINACION</v>
      </c>
    </row>
    <row r="2415" spans="1:6" x14ac:dyDescent="0.25">
      <c r="A2415" s="144" t="str">
        <f>IF('[1]Hoja de pedidos'!$D2414&gt;0,'[1]Hoja de pedidos'!C2414,"")</f>
        <v>21-0393</v>
      </c>
      <c r="B2415" s="144" t="str">
        <f>IF('[1]Hoja de pedidos'!$D2414&gt;0,'[1]Hoja de pedidos'!D2414,"")</f>
        <v>TXAMBK040A002</v>
      </c>
      <c r="C2415" s="144" t="str">
        <f>IF('[1]Hoja de pedidos'!$D2414&gt;0,'[1]Hoja de pedidos'!E2414,"")</f>
        <v>ALIMENTOS MUNCHY, C.A.</v>
      </c>
      <c r="D2415" s="144" t="str">
        <f>IF('[1]Hoja de pedidos'!$D2414&gt;0,'[1]Hoja de pedidos'!F2414,"")</f>
        <v>LAMINACION IMPRESA BOLI KRUNCH 85g</v>
      </c>
      <c r="E2415" s="144" t="str">
        <f>IF('[1]Hoja de pedidos'!$D2414&gt;0,'[1]Hoja de pedidos'!G2414,"")</f>
        <v>CX</v>
      </c>
      <c r="F2415" s="144" t="str">
        <f>IF('[1]Hoja de pedidos'!$D2414&gt;0,'[1]Hoja de pedidos'!H2414,"")</f>
        <v>LAMINACION</v>
      </c>
    </row>
    <row r="2416" spans="1:6" x14ac:dyDescent="0.25">
      <c r="A2416" s="144" t="str">
        <f>IF('[1]Hoja de pedidos'!$D2415&gt;0,'[1]Hoja de pedidos'!C2415,"")</f>
        <v>21-0391</v>
      </c>
      <c r="B2416" s="144" t="str">
        <f>IF('[1]Hoja de pedidos'!$D2415&gt;0,'[1]Hoja de pedidos'!D2415,"")</f>
        <v>TXAMBK040B001</v>
      </c>
      <c r="C2416" s="144" t="str">
        <f>IF('[1]Hoja de pedidos'!$D2415&gt;0,'[1]Hoja de pedidos'!E2415,"")</f>
        <v>ALIMENTOS MUNCHY, C.A.</v>
      </c>
      <c r="D2416" s="144" t="str">
        <f>IF('[1]Hoja de pedidos'!$D2415&gt;0,'[1]Hoja de pedidos'!F2415,"")</f>
        <v>LAMINACION IMPRESA BOLI KRUNCH 25 g.</v>
      </c>
      <c r="E2416" s="144" t="str">
        <f>IF('[1]Hoja de pedidos'!$D2415&gt;0,'[1]Hoja de pedidos'!G2415,"")</f>
        <v>CX</v>
      </c>
      <c r="F2416" s="144" t="str">
        <f>IF('[1]Hoja de pedidos'!$D2415&gt;0,'[1]Hoja de pedidos'!H2415,"")</f>
        <v>LAMINACION</v>
      </c>
    </row>
    <row r="2417" spans="1:6" x14ac:dyDescent="0.25">
      <c r="A2417" s="144" t="str">
        <f>IF('[1]Hoja de pedidos'!$D2416&gt;0,'[1]Hoja de pedidos'!C2416,"")</f>
        <v>21-0394</v>
      </c>
      <c r="B2417" s="144" t="str">
        <f>IF('[1]Hoja de pedidos'!$D2416&gt;0,'[1]Hoja de pedidos'!D2416,"")</f>
        <v>TXAMCK040A002</v>
      </c>
      <c r="C2417" s="144" t="str">
        <f>IF('[1]Hoja de pedidos'!$D2416&gt;0,'[1]Hoja de pedidos'!E2416,"")</f>
        <v>ALIMENTOS MUNCHY, C.A.</v>
      </c>
      <c r="D2417" s="144" t="str">
        <f>IF('[1]Hoja de pedidos'!$D2416&gt;0,'[1]Hoja de pedidos'!F2416,"")</f>
        <v>LAMINACION IMPRESA CHIS KESITOS 45 g.</v>
      </c>
      <c r="E2417" s="144" t="str">
        <f>IF('[1]Hoja de pedidos'!$D2416&gt;0,'[1]Hoja de pedidos'!G2416,"")</f>
        <v>CX</v>
      </c>
      <c r="F2417" s="144" t="str">
        <f>IF('[1]Hoja de pedidos'!$D2416&gt;0,'[1]Hoja de pedidos'!H2416,"")</f>
        <v>LAMINACION</v>
      </c>
    </row>
    <row r="2418" spans="1:6" x14ac:dyDescent="0.25">
      <c r="A2418" s="144" t="str">
        <f>IF('[1]Hoja de pedidos'!$D2417&gt;0,'[1]Hoja de pedidos'!C2417,"")</f>
        <v>01-3795</v>
      </c>
      <c r="B2418" s="144" t="str">
        <f>IF('[1]Hoja de pedidos'!$D2417&gt;0,'[1]Hoja de pedidos'!D2417,"")</f>
        <v>TXPCPF023B001</v>
      </c>
      <c r="C2418" s="144" t="str">
        <f>IF('[1]Hoja de pedidos'!$D2417&gt;0,'[1]Hoja de pedidos'!E2417,"")</f>
        <v xml:space="preserve">PEPSI-COLA VENEZUELA, C.A. </v>
      </c>
      <c r="D2418" s="144" t="str">
        <f>IF('[1]Hoja de pedidos'!$D2417&gt;0,'[1]Hoja de pedidos'!F2417,"")</f>
        <v>ETIQUETA IMPRESA PEPSI  FREE 1,5 L</v>
      </c>
      <c r="E2418" s="144" t="str">
        <f>IF('[1]Hoja de pedidos'!$D2417&gt;0,'[1]Hoja de pedidos'!G2417,"")</f>
        <v>CX</v>
      </c>
      <c r="F2418" s="144" t="str">
        <f>IF('[1]Hoja de pedidos'!$D2417&gt;0,'[1]Hoja de pedidos'!H2417,"")</f>
        <v>CORTE</v>
      </c>
    </row>
    <row r="2419" spans="1:6" x14ac:dyDescent="0.25">
      <c r="A2419" s="144" t="str">
        <f>IF('[1]Hoja de pedidos'!$D2418&gt;0,'[1]Hoja de pedidos'!C2418,"")</f>
        <v>01-3796</v>
      </c>
      <c r="B2419" s="144" t="str">
        <f>IF('[1]Hoja de pedidos'!$D2418&gt;0,'[1]Hoja de pedidos'!D2418,"")</f>
        <v>TXPCPF023B001</v>
      </c>
      <c r="C2419" s="144" t="str">
        <f>IF('[1]Hoja de pedidos'!$D2418&gt;0,'[1]Hoja de pedidos'!E2418,"")</f>
        <v xml:space="preserve">PEPSI-COLA VENEZUELA, C.A. </v>
      </c>
      <c r="D2419" s="144" t="str">
        <f>IF('[1]Hoja de pedidos'!$D2418&gt;0,'[1]Hoja de pedidos'!F2418,"")</f>
        <v>ETIQUETA IMPRESA PEPSI  FREE 1,5 L</v>
      </c>
      <c r="E2419" s="144" t="str">
        <f>IF('[1]Hoja de pedidos'!$D2418&gt;0,'[1]Hoja de pedidos'!G2418,"")</f>
        <v>CX</v>
      </c>
      <c r="F2419" s="144" t="str">
        <f>IF('[1]Hoja de pedidos'!$D2418&gt;0,'[1]Hoja de pedidos'!H2418,"")</f>
        <v>CORTE</v>
      </c>
    </row>
    <row r="2420" spans="1:6" x14ac:dyDescent="0.25">
      <c r="A2420" s="144" t="str">
        <f>IF('[1]Hoja de pedidos'!$D2419&gt;0,'[1]Hoja de pedidos'!C2419,"")</f>
        <v>01-3797</v>
      </c>
      <c r="B2420" s="144" t="str">
        <f>IF('[1]Hoja de pedidos'!$D2419&gt;0,'[1]Hoja de pedidos'!D2419,"")</f>
        <v>TXPCEP023B001</v>
      </c>
      <c r="C2420" s="144" t="str">
        <f>IF('[1]Hoja de pedidos'!$D2419&gt;0,'[1]Hoja de pedidos'!E2419,"")</f>
        <v xml:space="preserve">PEPSI-COLA VENEZUELA, C.A. </v>
      </c>
      <c r="D2420" s="144" t="str">
        <f>IF('[1]Hoja de pedidos'!$D2419&gt;0,'[1]Hoja de pedidos'!F2419,"")</f>
        <v>ETIQUETA IMPRESA  PEPSI FREE 1 L</v>
      </c>
      <c r="E2420" s="144" t="str">
        <f>IF('[1]Hoja de pedidos'!$D2419&gt;0,'[1]Hoja de pedidos'!G2419,"")</f>
        <v>CX</v>
      </c>
      <c r="F2420" s="144" t="str">
        <f>IF('[1]Hoja de pedidos'!$D2419&gt;0,'[1]Hoja de pedidos'!H2419,"")</f>
        <v>CORTE</v>
      </c>
    </row>
    <row r="2421" spans="1:6" x14ac:dyDescent="0.25">
      <c r="A2421" s="144" t="str">
        <f>IF('[1]Hoja de pedidos'!$D2420&gt;0,'[1]Hoja de pedidos'!C2420,"")</f>
        <v>01-3798</v>
      </c>
      <c r="B2421" s="144" t="str">
        <f>IF('[1]Hoja de pedidos'!$D2420&gt;0,'[1]Hoja de pedidos'!D2420,"")</f>
        <v>TXPCSC023C001</v>
      </c>
      <c r="C2421" s="144" t="str">
        <f>IF('[1]Hoja de pedidos'!$D2420&gt;0,'[1]Hoja de pedidos'!E2420,"")</f>
        <v xml:space="preserve">PEPSI-COLA VENEZUELA, C.A. </v>
      </c>
      <c r="D2421" s="144" t="str">
        <f>IF('[1]Hoja de pedidos'!$D2420&gt;0,'[1]Hoja de pedidos'!F2420,"")</f>
        <v>ETIQUETA IMPRESA SEVEN UP CERO 1,5L</v>
      </c>
      <c r="E2421" s="144" t="str">
        <f>IF('[1]Hoja de pedidos'!$D2420&gt;0,'[1]Hoja de pedidos'!G2420,"")</f>
        <v>CX</v>
      </c>
      <c r="F2421" s="144" t="str">
        <f>IF('[1]Hoja de pedidos'!$D2420&gt;0,'[1]Hoja de pedidos'!H2420,"")</f>
        <v>CORTE</v>
      </c>
    </row>
    <row r="2422" spans="1:6" x14ac:dyDescent="0.25">
      <c r="A2422" s="144" t="str">
        <f>IF('[1]Hoja de pedidos'!$D2421&gt;0,'[1]Hoja de pedidos'!C2421,"")</f>
        <v>01-3799</v>
      </c>
      <c r="B2422" s="144" t="str">
        <f>IF('[1]Hoja de pedidos'!$D2421&gt;0,'[1]Hoja de pedidos'!D2421,"")</f>
        <v>TXPCSC023A001</v>
      </c>
      <c r="C2422" s="144" t="str">
        <f>IF('[1]Hoja de pedidos'!$D2421&gt;0,'[1]Hoja de pedidos'!E2421,"")</f>
        <v xml:space="preserve">PEPSI-COLA VENEZUELA, C.A. </v>
      </c>
      <c r="D2422" s="144" t="str">
        <f>IF('[1]Hoja de pedidos'!$D2421&gt;0,'[1]Hoja de pedidos'!F2421,"")</f>
        <v>ETIQUETA IMPRESA SEVEN UP CERO 2 L</v>
      </c>
      <c r="E2422" s="144" t="str">
        <f>IF('[1]Hoja de pedidos'!$D2421&gt;0,'[1]Hoja de pedidos'!G2421,"")</f>
        <v>CX</v>
      </c>
      <c r="F2422" s="144" t="str">
        <f>IF('[1]Hoja de pedidos'!$D2421&gt;0,'[1]Hoja de pedidos'!H2421,"")</f>
        <v>CORTE</v>
      </c>
    </row>
    <row r="2423" spans="1:6" x14ac:dyDescent="0.25">
      <c r="A2423" s="144" t="str">
        <f>IF('[1]Hoja de pedidos'!$D2422&gt;0,'[1]Hoja de pedidos'!C2422,"")</f>
        <v>01-3809</v>
      </c>
      <c r="B2423" s="144" t="str">
        <f>IF('[1]Hoja de pedidos'!$D2422&gt;0,'[1]Hoja de pedidos'!D2422,"")</f>
        <v>TXCLMA029A001</v>
      </c>
      <c r="C2423" s="144" t="str">
        <f>IF('[1]Hoja de pedidos'!$D2422&gt;0,'[1]Hoja de pedidos'!E2422,"")</f>
        <v>CELOVEN, C.A.</v>
      </c>
      <c r="D2423" s="144" t="str">
        <f>IF('[1]Hoja de pedidos'!$D2422&gt;0,'[1]Hoja de pedidos'!F2422,"")</f>
        <v>DECOCEL IMPRESO MARGARITAS FONDO AZUL</v>
      </c>
      <c r="E2423" s="144" t="str">
        <f>IF('[1]Hoja de pedidos'!$D2422&gt;0,'[1]Hoja de pedidos'!G2422,"")</f>
        <v>CX</v>
      </c>
      <c r="F2423" s="144" t="str">
        <f>IF('[1]Hoja de pedidos'!$D2422&gt;0,'[1]Hoja de pedidos'!H2422,"")</f>
        <v>LAMINACION</v>
      </c>
    </row>
    <row r="2424" spans="1:6" x14ac:dyDescent="0.25">
      <c r="A2424" s="144" t="str">
        <f>IF('[1]Hoja de pedidos'!$D2423&gt;0,'[1]Hoja de pedidos'!C2423,"")</f>
        <v>01-3808</v>
      </c>
      <c r="B2424" s="144" t="str">
        <f>IF('[1]Hoja de pedidos'!$D2423&gt;0,'[1]Hoja de pedidos'!D2423,"")</f>
        <v>TXCLMN029A001</v>
      </c>
      <c r="C2424" s="144" t="str">
        <f>IF('[1]Hoja de pedidos'!$D2423&gt;0,'[1]Hoja de pedidos'!E2423,"")</f>
        <v>CELOVEN, C.A.</v>
      </c>
      <c r="D2424" s="144" t="str">
        <f>IF('[1]Hoja de pedidos'!$D2423&gt;0,'[1]Hoja de pedidos'!F2423,"")</f>
        <v>DECOCEL IMPRESO MARGARITAS FONDO NEGRO</v>
      </c>
      <c r="E2424" s="144" t="str">
        <f>IF('[1]Hoja de pedidos'!$D2423&gt;0,'[1]Hoja de pedidos'!G2423,"")</f>
        <v>CX</v>
      </c>
      <c r="F2424" s="144" t="str">
        <f>IF('[1]Hoja de pedidos'!$D2423&gt;0,'[1]Hoja de pedidos'!H2423,"")</f>
        <v>LAMINACION</v>
      </c>
    </row>
    <row r="2425" spans="1:6" x14ac:dyDescent="0.25">
      <c r="A2425" s="144" t="str">
        <f>IF('[1]Hoja de pedidos'!$D2424&gt;0,'[1]Hoja de pedidos'!C2424,"")</f>
        <v>01-3789</v>
      </c>
      <c r="B2425" s="144" t="str">
        <f>IF('[1]Hoja de pedidos'!$D2424&gt;0,'[1]Hoja de pedidos'!D2424,"")</f>
        <v>TMEDFS0270001</v>
      </c>
      <c r="C2425" s="144" t="str">
        <f>IF('[1]Hoja de pedidos'!$D2424&gt;0,'[1]Hoja de pedidos'!E2424,"")</f>
        <v>FABRICA DE PRODUCTOS IMPERMEABILIZANTES EDIL C.A.,</v>
      </c>
      <c r="D2425" s="144" t="str">
        <f>IF('[1]Hoja de pedidos'!$D2424&gt;0,'[1]Hoja de pedidos'!F2424,"")</f>
        <v>FILM TRANSPARENTE SILICONIZADO SIN IMPRESIÓN</v>
      </c>
      <c r="E2425" s="144" t="str">
        <f>IF('[1]Hoja de pedidos'!$D2424&gt;0,'[1]Hoja de pedidos'!G2424,"")</f>
        <v>MCL</v>
      </c>
      <c r="F2425" s="144" t="str">
        <f>IF('[1]Hoja de pedidos'!$D2424&gt;0,'[1]Hoja de pedidos'!H2424,"")</f>
        <v>LAMINACION</v>
      </c>
    </row>
    <row r="2426" spans="1:6" x14ac:dyDescent="0.25">
      <c r="A2426" s="144" t="str">
        <f>IF('[1]Hoja de pedidos'!$D2425&gt;0,'[1]Hoja de pedidos'!C2425,"")</f>
        <v>01-3785</v>
      </c>
      <c r="B2426" s="144" t="str">
        <f>IF('[1]Hoja de pedidos'!$D2425&gt;0,'[1]Hoja de pedidos'!D2425,"")</f>
        <v>TXPADQ036A001</v>
      </c>
      <c r="C2426" s="144" t="str">
        <f>IF('[1]Hoja de pedidos'!$D2425&gt;0,'[1]Hoja de pedidos'!E2425,"")</f>
        <v>PEPSICO ALIMENTOS, S.C.A.</v>
      </c>
      <c r="D2426" s="144" t="str">
        <f>IF('[1]Hoja de pedidos'!$D2425&gt;0,'[1]Hoja de pedidos'!F2425,"")</f>
        <v>LAMINACION IMPRESA DORITOS MEGA QUESO 45g</v>
      </c>
      <c r="E2426" s="144" t="str">
        <f>IF('[1]Hoja de pedidos'!$D2425&gt;0,'[1]Hoja de pedidos'!G2425,"")</f>
        <v>CX</v>
      </c>
      <c r="F2426" s="144" t="str">
        <f>IF('[1]Hoja de pedidos'!$D2425&gt;0,'[1]Hoja de pedidos'!H2425,"")</f>
        <v>LAMINACION</v>
      </c>
    </row>
    <row r="2427" spans="1:6" x14ac:dyDescent="0.25">
      <c r="A2427" s="144" t="str">
        <f>IF('[1]Hoja de pedidos'!$D2426&gt;0,'[1]Hoja de pedidos'!C2426,"")</f>
        <v>32-006506</v>
      </c>
      <c r="B2427" s="144" t="str">
        <f>IF('[1]Hoja de pedidos'!$D2426&gt;0,'[1]Hoja de pedidos'!D2426,"")</f>
        <v>TXTFDN040C001</v>
      </c>
      <c r="C2427" s="144" t="str">
        <f>IF('[1]Hoja de pedidos'!$D2426&gt;0,'[1]Hoja de pedidos'!E2426,"")</f>
        <v>INVERSIONES TORREFACCION DEL CAFÉ, C.A</v>
      </c>
      <c r="D2427" s="144" t="str">
        <f>IF('[1]Hoja de pedidos'!$D2426&gt;0,'[1]Hoja de pedidos'!F2426,"")</f>
        <v>LAMINACION IMPRESA CAFÉ DELLA NONNA MOLIDO GOURMET 100g</v>
      </c>
      <c r="E2427" s="144" t="str">
        <f>IF('[1]Hoja de pedidos'!$D2426&gt;0,'[1]Hoja de pedidos'!G2426,"")</f>
        <v>CX</v>
      </c>
      <c r="F2427" s="144" t="str">
        <f>IF('[1]Hoja de pedidos'!$D2426&gt;0,'[1]Hoja de pedidos'!H2426,"")</f>
        <v>LAMINACION</v>
      </c>
    </row>
    <row r="2428" spans="1:6" x14ac:dyDescent="0.25">
      <c r="A2428" s="144" t="str">
        <f>IF('[1]Hoja de pedidos'!$D2427&gt;0,'[1]Hoja de pedidos'!C2427,"")</f>
        <v>01-3790</v>
      </c>
      <c r="B2428" s="144" t="str">
        <f>IF('[1]Hoja de pedidos'!$D2427&gt;0,'[1]Hoja de pedidos'!D2427,"")</f>
        <v>TMEDFS0270001</v>
      </c>
      <c r="C2428" s="144" t="str">
        <f>IF('[1]Hoja de pedidos'!$D2427&gt;0,'[1]Hoja de pedidos'!E2427,"")</f>
        <v>FABRICA DE PRODUCTOS IMPERMEABILIZANTES EDIL C.A.,</v>
      </c>
      <c r="D2428" s="144" t="str">
        <f>IF('[1]Hoja de pedidos'!$D2427&gt;0,'[1]Hoja de pedidos'!F2427,"")</f>
        <v>FILM TRANSPARENTE SILICONIZADO SIN IMPRESIÓN</v>
      </c>
      <c r="E2428" s="144" t="str">
        <f>IF('[1]Hoja de pedidos'!$D2427&gt;0,'[1]Hoja de pedidos'!G2427,"")</f>
        <v>MCL</v>
      </c>
      <c r="F2428" s="144" t="str">
        <f>IF('[1]Hoja de pedidos'!$D2427&gt;0,'[1]Hoja de pedidos'!H2427,"")</f>
        <v>LAMINACION</v>
      </c>
    </row>
    <row r="2429" spans="1:6" x14ac:dyDescent="0.25">
      <c r="A2429" s="144" t="str">
        <f>IF('[1]Hoja de pedidos'!$D2428&gt;0,'[1]Hoja de pedidos'!C2428,"")</f>
        <v>32-006513</v>
      </c>
      <c r="B2429" s="144" t="str">
        <f>IF('[1]Hoja de pedidos'!$D2428&gt;0,'[1]Hoja de pedidos'!D2428,"")</f>
        <v>TMTCAV129A001</v>
      </c>
      <c r="C2429" s="144" t="str">
        <f>IF('[1]Hoja de pedidos'!$D2428&gt;0,'[1]Hoja de pedidos'!E2428,"")</f>
        <v>INVERSIONES TORREFACCION DEL CAFÉ, C.A</v>
      </c>
      <c r="D2429" s="144" t="str">
        <f>IF('[1]Hoja de pedidos'!$D2428&gt;0,'[1]Hoja de pedidos'!F2428,"")</f>
        <v>LAMINACION IMPRESA CAFÉ AMANECER AL VACIO 250g</v>
      </c>
      <c r="E2429" s="144" t="str">
        <f>IF('[1]Hoja de pedidos'!$D2428&gt;0,'[1]Hoja de pedidos'!G2428,"")</f>
        <v>MCL</v>
      </c>
      <c r="F2429" s="144" t="str">
        <f>IF('[1]Hoja de pedidos'!$D2428&gt;0,'[1]Hoja de pedidos'!H2428,"")</f>
        <v>LAMINACION</v>
      </c>
    </row>
    <row r="2430" spans="1:6" x14ac:dyDescent="0.25">
      <c r="A2430" s="144" t="str">
        <f>IF('[1]Hoja de pedidos'!$D2429&gt;0,'[1]Hoja de pedidos'!C2429,"")</f>
        <v>32-006511</v>
      </c>
      <c r="B2430" s="144" t="str">
        <f>IF('[1]Hoja de pedidos'!$D2429&gt;0,'[1]Hoja de pedidos'!D2429,"")</f>
        <v>TXTFCA050A001</v>
      </c>
      <c r="C2430" s="144" t="str">
        <f>IF('[1]Hoja de pedidos'!$D2429&gt;0,'[1]Hoja de pedidos'!E2429,"")</f>
        <v>INVERSIONES TORREFACCION DEL CAFÉ, C.A</v>
      </c>
      <c r="D2430" s="144" t="str">
        <f>IF('[1]Hoja de pedidos'!$D2429&gt;0,'[1]Hoja de pedidos'!F2429,"")</f>
        <v>LAMINACION IMPRESA CAFÉ AMANECER MOLIDO GOURMET 200g</v>
      </c>
      <c r="E2430" s="144" t="str">
        <f>IF('[1]Hoja de pedidos'!$D2429&gt;0,'[1]Hoja de pedidos'!G2429,"")</f>
        <v>CX</v>
      </c>
      <c r="F2430" s="144" t="str">
        <f>IF('[1]Hoja de pedidos'!$D2429&gt;0,'[1]Hoja de pedidos'!H2429,"")</f>
        <v>LAMINACION</v>
      </c>
    </row>
    <row r="2431" spans="1:6" x14ac:dyDescent="0.25">
      <c r="A2431" s="144" t="str">
        <f>IF('[1]Hoja de pedidos'!$D2430&gt;0,'[1]Hoja de pedidos'!C2430,"")</f>
        <v>01-3810</v>
      </c>
      <c r="B2431" s="144" t="str">
        <f>IF('[1]Hoja de pedidos'!$D2430&gt;0,'[1]Hoja de pedidos'!D2430,"")</f>
        <v>TXCLVM029A001</v>
      </c>
      <c r="C2431" s="144" t="str">
        <f>IF('[1]Hoja de pedidos'!$D2430&gt;0,'[1]Hoja de pedidos'!E2430,"")</f>
        <v>CELOVEN, C.A.</v>
      </c>
      <c r="D2431" s="144" t="str">
        <f>IF('[1]Hoja de pedidos'!$D2430&gt;0,'[1]Hoja de pedidos'!F2430,"")</f>
        <v>DECOCEL IMPRESO SOLIDO VERDE MANZANA P-375</v>
      </c>
      <c r="E2431" s="144" t="str">
        <f>IF('[1]Hoja de pedidos'!$D2430&gt;0,'[1]Hoja de pedidos'!G2430,"")</f>
        <v>CX</v>
      </c>
      <c r="F2431" s="144" t="str">
        <f>IF('[1]Hoja de pedidos'!$D2430&gt;0,'[1]Hoja de pedidos'!H2430,"")</f>
        <v>LAMINACION</v>
      </c>
    </row>
    <row r="2432" spans="1:6" x14ac:dyDescent="0.25">
      <c r="A2432" s="144" t="str">
        <f>IF('[1]Hoja de pedidos'!$D2431&gt;0,'[1]Hoja de pedidos'!C2431,"")</f>
        <v>01-3811</v>
      </c>
      <c r="B2432" s="144" t="str">
        <f>IF('[1]Hoja de pedidos'!$D2431&gt;0,'[1]Hoja de pedidos'!D2431,"")</f>
        <v>TXCLRS029A001</v>
      </c>
      <c r="C2432" s="144" t="str">
        <f>IF('[1]Hoja de pedidos'!$D2431&gt;0,'[1]Hoja de pedidos'!E2431,"")</f>
        <v>CELOVEN, C.A.</v>
      </c>
      <c r="D2432" s="144" t="str">
        <f>IF('[1]Hoja de pedidos'!$D2431&gt;0,'[1]Hoja de pedidos'!F2431,"")</f>
        <v>DECOCEL IMPRESO SOLIDO ROSADO P-210</v>
      </c>
      <c r="E2432" s="144" t="str">
        <f>IF('[1]Hoja de pedidos'!$D2431&gt;0,'[1]Hoja de pedidos'!G2431,"")</f>
        <v>MCL</v>
      </c>
      <c r="F2432" s="144" t="str">
        <f>IF('[1]Hoja de pedidos'!$D2431&gt;0,'[1]Hoja de pedidos'!H2431,"")</f>
        <v>LAMINACION</v>
      </c>
    </row>
    <row r="2433" spans="1:6" x14ac:dyDescent="0.25">
      <c r="A2433" s="144" t="str">
        <f>IF('[1]Hoja de pedidos'!$D2432&gt;0,'[1]Hoja de pedidos'!C2432,"")</f>
        <v>01-3814</v>
      </c>
      <c r="B2433" s="144" t="str">
        <f>IF('[1]Hoja de pedidos'!$D2432&gt;0,'[1]Hoja de pedidos'!D2432,"")</f>
        <v>TMCLVM089A001</v>
      </c>
      <c r="C2433" s="144" t="str">
        <f>IF('[1]Hoja de pedidos'!$D2432&gt;0,'[1]Hoja de pedidos'!E2432,"")</f>
        <v>CELOVEN, C.A.</v>
      </c>
      <c r="D2433" s="144" t="str">
        <f>IF('[1]Hoja de pedidos'!$D2432&gt;0,'[1]Hoja de pedidos'!F2432,"")</f>
        <v>LAMINACION IMPRESA DECOCEL SOLIDO VERDE MANZANA P-375</v>
      </c>
      <c r="E2433" s="144" t="str">
        <f>IF('[1]Hoja de pedidos'!$D2432&gt;0,'[1]Hoja de pedidos'!G2432,"")</f>
        <v>MCL</v>
      </c>
      <c r="F2433" s="144" t="str">
        <f>IF('[1]Hoja de pedidos'!$D2432&gt;0,'[1]Hoja de pedidos'!H2432,"")</f>
        <v>LAMINACION</v>
      </c>
    </row>
    <row r="2434" spans="1:6" x14ac:dyDescent="0.25">
      <c r="A2434" s="144" t="str">
        <f>IF('[1]Hoja de pedidos'!$D2433&gt;0,'[1]Hoja de pedidos'!C2433,"")</f>
        <v>01-3815</v>
      </c>
      <c r="B2434" s="144" t="str">
        <f>IF('[1]Hoja de pedidos'!$D2433&gt;0,'[1]Hoja de pedidos'!D2433,"")</f>
        <v>TMCLRS089A001</v>
      </c>
      <c r="C2434" s="144" t="str">
        <f>IF('[1]Hoja de pedidos'!$D2433&gt;0,'[1]Hoja de pedidos'!E2433,"")</f>
        <v>CELOVEN, C.A.</v>
      </c>
      <c r="D2434" s="144" t="str">
        <f>IF('[1]Hoja de pedidos'!$D2433&gt;0,'[1]Hoja de pedidos'!F2433,"")</f>
        <v>LAMINACION IMPRESA DECOCEL SOLIDO ROSADO P-210</v>
      </c>
      <c r="E2434" s="144" t="str">
        <f>IF('[1]Hoja de pedidos'!$D2433&gt;0,'[1]Hoja de pedidos'!G2433,"")</f>
        <v>MCL</v>
      </c>
      <c r="F2434" s="144" t="str">
        <f>IF('[1]Hoja de pedidos'!$D2433&gt;0,'[1]Hoja de pedidos'!H2433,"")</f>
        <v>LAMINACION</v>
      </c>
    </row>
    <row r="2435" spans="1:6" x14ac:dyDescent="0.25">
      <c r="A2435" s="144" t="str">
        <f>IF('[1]Hoja de pedidos'!$D2434&gt;0,'[1]Hoja de pedidos'!C2434,"")</f>
        <v>01-3812</v>
      </c>
      <c r="B2435" s="144" t="str">
        <f>IF('[1]Hoja de pedidos'!$D2434&gt;0,'[1]Hoja de pedidos'!D2434,"")</f>
        <v>TMCLMN089A001</v>
      </c>
      <c r="C2435" s="144" t="str">
        <f>IF('[1]Hoja de pedidos'!$D2434&gt;0,'[1]Hoja de pedidos'!E2434,"")</f>
        <v>CELOVEN, C.A.</v>
      </c>
      <c r="D2435" s="144" t="str">
        <f>IF('[1]Hoja de pedidos'!$D2434&gt;0,'[1]Hoja de pedidos'!F2434,"")</f>
        <v>LAMINACION IMPRESA DECOCEL MARGARITAS FONDO NEGRO</v>
      </c>
      <c r="E2435" s="144" t="str">
        <f>IF('[1]Hoja de pedidos'!$D2434&gt;0,'[1]Hoja de pedidos'!G2434,"")</f>
        <v>MCL</v>
      </c>
      <c r="F2435" s="144" t="str">
        <f>IF('[1]Hoja de pedidos'!$D2434&gt;0,'[1]Hoja de pedidos'!H2434,"")</f>
        <v>LAMINACION</v>
      </c>
    </row>
    <row r="2436" spans="1:6" x14ac:dyDescent="0.25">
      <c r="A2436" s="144" t="str">
        <f>IF('[1]Hoja de pedidos'!$D2435&gt;0,'[1]Hoja de pedidos'!C2435,"")</f>
        <v>01-3813</v>
      </c>
      <c r="B2436" s="144" t="str">
        <f>IF('[1]Hoja de pedidos'!$D2435&gt;0,'[1]Hoja de pedidos'!D2435,"")</f>
        <v>TMCLMA089A001</v>
      </c>
      <c r="C2436" s="144" t="str">
        <f>IF('[1]Hoja de pedidos'!$D2435&gt;0,'[1]Hoja de pedidos'!E2435,"")</f>
        <v>CELOVEN, C.A.</v>
      </c>
      <c r="D2436" s="144" t="str">
        <f>IF('[1]Hoja de pedidos'!$D2435&gt;0,'[1]Hoja de pedidos'!F2435,"")</f>
        <v>LAMINACION IMPRESA DECOCEL MARGARITAS FONDO AZUL</v>
      </c>
      <c r="E2436" s="144" t="str">
        <f>IF('[1]Hoja de pedidos'!$D2435&gt;0,'[1]Hoja de pedidos'!G2435,"")</f>
        <v>MCL</v>
      </c>
      <c r="F2436" s="144" t="str">
        <f>IF('[1]Hoja de pedidos'!$D2435&gt;0,'[1]Hoja de pedidos'!H2435,"")</f>
        <v>LAMINACION</v>
      </c>
    </row>
    <row r="2437" spans="1:6" x14ac:dyDescent="0.25">
      <c r="A2437" s="144" t="str">
        <f>IF('[1]Hoja de pedidos'!$D2436&gt;0,'[1]Hoja de pedidos'!C2436,"")</f>
        <v>01-3786</v>
      </c>
      <c r="B2437" s="144" t="str">
        <f>IF('[1]Hoja de pedidos'!$D2436&gt;0,'[1]Hoja de pedidos'!D2436,"")</f>
        <v>TXPADF040A001</v>
      </c>
      <c r="C2437" s="144" t="str">
        <f>IF('[1]Hoja de pedidos'!$D2436&gt;0,'[1]Hoja de pedidos'!E2436,"")</f>
        <v>PEPSICO ALIMENTOS, S.C.A.</v>
      </c>
      <c r="D2437" s="144" t="str">
        <f>IF('[1]Hoja de pedidos'!$D2436&gt;0,'[1]Hoja de pedidos'!F2436,"")</f>
        <v>LAMINACION IMPRESA DORITOS FLAMIN HOT 140g.</v>
      </c>
      <c r="E2437" s="144" t="str">
        <f>IF('[1]Hoja de pedidos'!$D2436&gt;0,'[1]Hoja de pedidos'!G2436,"")</f>
        <v>CX</v>
      </c>
      <c r="F2437" s="144" t="str">
        <f>IF('[1]Hoja de pedidos'!$D2436&gt;0,'[1]Hoja de pedidos'!H2436,"")</f>
        <v>LAMINACION</v>
      </c>
    </row>
    <row r="2438" spans="1:6" x14ac:dyDescent="0.25">
      <c r="A2438" s="144" t="str">
        <f>IF('[1]Hoja de pedidos'!$D2437&gt;0,'[1]Hoja de pedidos'!C2437,"")</f>
        <v>01-3840</v>
      </c>
      <c r="B2438" s="144" t="str">
        <f>IF('[1]Hoja de pedidos'!$D2437&gt;0,'[1]Hoja de pedidos'!D2437,"")</f>
        <v>TXPADQ045B002</v>
      </c>
      <c r="C2438" s="144" t="str">
        <f>IF('[1]Hoja de pedidos'!$D2437&gt;0,'[1]Hoja de pedidos'!E2437,"")</f>
        <v>PEPSICO ALIMENTOS, S.C.A.</v>
      </c>
      <c r="D2438" s="144" t="str">
        <f>IF('[1]Hoja de pedidos'!$D2437&gt;0,'[1]Hoja de pedidos'!F2437,"")</f>
        <v xml:space="preserve">LAMINACIÓN IMPRESA DORITOS MEGA QUESO XXL 420 g  </v>
      </c>
      <c r="E2438" s="144" t="str">
        <f>IF('[1]Hoja de pedidos'!$D2437&gt;0,'[1]Hoja de pedidos'!G2437,"")</f>
        <v>CX</v>
      </c>
      <c r="F2438" s="144" t="str">
        <f>IF('[1]Hoja de pedidos'!$D2437&gt;0,'[1]Hoja de pedidos'!H2437,"")</f>
        <v>LAMINACION</v>
      </c>
    </row>
    <row r="2439" spans="1:6" x14ac:dyDescent="0.25">
      <c r="A2439" s="144" t="str">
        <f>IF('[1]Hoja de pedidos'!$D2438&gt;0,'[1]Hoja de pedidos'!C2438,"")</f>
        <v>01-3839</v>
      </c>
      <c r="B2439" s="144" t="str">
        <f>IF('[1]Hoja de pedidos'!$D2438&gt;0,'[1]Hoja de pedidos'!D2438,"")</f>
        <v>TXPADQ040A001</v>
      </c>
      <c r="C2439" s="144" t="str">
        <f>IF('[1]Hoja de pedidos'!$D2438&gt;0,'[1]Hoja de pedidos'!E2438,"")</f>
        <v>PEPSICO ALIMENTOS, S.C.A.</v>
      </c>
      <c r="D2439" s="144" t="str">
        <f>IF('[1]Hoja de pedidos'!$D2438&gt;0,'[1]Hoja de pedidos'!F2438,"")</f>
        <v>LAMINACIÓN IMPRESA DORITOS MEGA QUESO 150g.</v>
      </c>
      <c r="E2439" s="144" t="str">
        <f>IF('[1]Hoja de pedidos'!$D2438&gt;0,'[1]Hoja de pedidos'!G2438,"")</f>
        <v>CX</v>
      </c>
      <c r="F2439" s="144" t="str">
        <f>IF('[1]Hoja de pedidos'!$D2438&gt;0,'[1]Hoja de pedidos'!H2438,"")</f>
        <v>LAMINACION</v>
      </c>
    </row>
    <row r="2440" spans="1:6" x14ac:dyDescent="0.25">
      <c r="A2440" s="144" t="str">
        <f>IF('[1]Hoja de pedidos'!$D2439&gt;0,'[1]Hoja de pedidos'!C2439,"")</f>
        <v>01-3843</v>
      </c>
      <c r="B2440" s="144" t="str">
        <f>IF('[1]Hoja de pedidos'!$D2439&gt;0,'[1]Hoja de pedidos'!D2439,"")</f>
        <v>TXPAJS040C001</v>
      </c>
      <c r="C2440" s="144" t="str">
        <f>IF('[1]Hoja de pedidos'!$D2439&gt;0,'[1]Hoja de pedidos'!E2439,"")</f>
        <v>PEPSICO ALIMENTOS, S.C.A.</v>
      </c>
      <c r="D2440" s="144" t="str">
        <f>IF('[1]Hoja de pedidos'!$D2439&gt;0,'[1]Hoja de pedidos'!F2439,"")</f>
        <v>LAMINACION IMPRESA PAPAS JACKS SAL 80g</v>
      </c>
      <c r="E2440" s="144" t="str">
        <f>IF('[1]Hoja de pedidos'!$D2439&gt;0,'[1]Hoja de pedidos'!G2439,"")</f>
        <v>CX</v>
      </c>
      <c r="F2440" s="144" t="str">
        <f>IF('[1]Hoja de pedidos'!$D2439&gt;0,'[1]Hoja de pedidos'!H2439,"")</f>
        <v>LAMINACION</v>
      </c>
    </row>
    <row r="2441" spans="1:6" x14ac:dyDescent="0.25">
      <c r="A2441" s="144" t="str">
        <f>IF('[1]Hoja de pedidos'!$D2440&gt;0,'[1]Hoja de pedidos'!C2440,"")</f>
        <v>01-3844</v>
      </c>
      <c r="B2441" s="144" t="str">
        <f>IF('[1]Hoja de pedidos'!$D2440&gt;0,'[1]Hoja de pedidos'!D2440,"")</f>
        <v>TXPAMP045A002</v>
      </c>
      <c r="C2441" s="144" t="str">
        <f>IF('[1]Hoja de pedidos'!$D2440&gt;0,'[1]Hoja de pedidos'!E2440,"")</f>
        <v>PEPSICO ALIMENTOS, S.C.A.</v>
      </c>
      <c r="D2441" s="144" t="str">
        <f>IF('[1]Hoja de pedidos'!$D2440&gt;0,'[1]Hoja de pedidos'!F2440,"")</f>
        <v>LAMINACION IMPRESA CHEETOS MEGA PUFFS XXL 270g</v>
      </c>
      <c r="E2441" s="144" t="str">
        <f>IF('[1]Hoja de pedidos'!$D2440&gt;0,'[1]Hoja de pedidos'!G2440,"")</f>
        <v>CX</v>
      </c>
      <c r="F2441" s="144" t="str">
        <f>IF('[1]Hoja de pedidos'!$D2440&gt;0,'[1]Hoja de pedidos'!H2440,"")</f>
        <v>LAMINACION</v>
      </c>
    </row>
    <row r="2442" spans="1:6" x14ac:dyDescent="0.25">
      <c r="A2442" s="144" t="str">
        <f>IF('[1]Hoja de pedidos'!$D2441&gt;0,'[1]Hoja de pedidos'!C2441,"")</f>
        <v>01-3834</v>
      </c>
      <c r="B2442" s="144" t="str">
        <f>IF('[1]Hoja de pedidos'!$D2441&gt;0,'[1]Hoja de pedidos'!D2441,"")</f>
        <v>TXPATQ040B001</v>
      </c>
      <c r="C2442" s="144" t="str">
        <f>IF('[1]Hoja de pedidos'!$D2441&gt;0,'[1]Hoja de pedidos'!E2441,"")</f>
        <v>PEPSICO ALIMENTOS, S.C.A.</v>
      </c>
      <c r="D2442" s="144" t="str">
        <f>IF('[1]Hoja de pedidos'!$D2441&gt;0,'[1]Hoja de pedidos'!F2441,"")</f>
        <v>LAMINACION IMPRESA DE TODITO QUESO 35g</v>
      </c>
      <c r="E2442" s="144" t="str">
        <f>IF('[1]Hoja de pedidos'!$D2441&gt;0,'[1]Hoja de pedidos'!G2441,"")</f>
        <v>CX</v>
      </c>
      <c r="F2442" s="144" t="str">
        <f>IF('[1]Hoja de pedidos'!$D2441&gt;0,'[1]Hoja de pedidos'!H2441,"")</f>
        <v>LAMINACION</v>
      </c>
    </row>
    <row r="2443" spans="1:6" x14ac:dyDescent="0.25">
      <c r="A2443" s="144" t="str">
        <f>IF('[1]Hoja de pedidos'!$D2442&gt;0,'[1]Hoja de pedidos'!C2442,"")</f>
        <v>01-3849</v>
      </c>
      <c r="B2443" s="144" t="str">
        <f>IF('[1]Hoja de pedidos'!$D2442&gt;0,'[1]Hoja de pedidos'!D2442,"")</f>
        <v>TXPATQ040A001</v>
      </c>
      <c r="C2443" s="144" t="str">
        <f>IF('[1]Hoja de pedidos'!$D2442&gt;0,'[1]Hoja de pedidos'!E2442,"")</f>
        <v>PEPSICO ALIMENTOS, S.C.A.</v>
      </c>
      <c r="D2443" s="144" t="str">
        <f>IF('[1]Hoja de pedidos'!$D2442&gt;0,'[1]Hoja de pedidos'!F2442,"")</f>
        <v>LAMINACION IMPRESA DE TODITO QUESO 120g</v>
      </c>
      <c r="E2443" s="144" t="str">
        <f>IF('[1]Hoja de pedidos'!$D2442&gt;0,'[1]Hoja de pedidos'!G2442,"")</f>
        <v>CX</v>
      </c>
      <c r="F2443" s="144" t="str">
        <f>IF('[1]Hoja de pedidos'!$D2442&gt;0,'[1]Hoja de pedidos'!H2442,"")</f>
        <v>LAMINACION</v>
      </c>
    </row>
    <row r="2444" spans="1:6" x14ac:dyDescent="0.25">
      <c r="A2444" s="144" t="str">
        <f>IF('[1]Hoja de pedidos'!$D2443&gt;0,'[1]Hoja de pedidos'!C2443,"")</f>
        <v>01-3806</v>
      </c>
      <c r="B2444" s="144" t="str">
        <f>IF('[1]Hoja de pedidos'!$D2443&gt;0,'[1]Hoja de pedidos'!D2443,"")</f>
        <v>TXCPPN023A003</v>
      </c>
      <c r="C2444" s="144" t="str">
        <f>IF('[1]Hoja de pedidos'!$D2443&gt;0,'[1]Hoja de pedidos'!E2443,"")</f>
        <v>CERVECERIA POLAR,C.A.</v>
      </c>
      <c r="D2444" s="144" t="str">
        <f>IF('[1]Hoja de pedidos'!$D2443&gt;0,'[1]Hoja de pedidos'!F2443,"")</f>
        <v>ETIQUETA IMPRESA MALTIN POLAR NAVIDAD 1,5 L</v>
      </c>
      <c r="E2444" s="144" t="str">
        <f>IF('[1]Hoja de pedidos'!$D2443&gt;0,'[1]Hoja de pedidos'!G2443,"")</f>
        <v>CX</v>
      </c>
      <c r="F2444" s="144" t="str">
        <f>IF('[1]Hoja de pedidos'!$D2443&gt;0,'[1]Hoja de pedidos'!H2443,"")</f>
        <v>CORTE</v>
      </c>
    </row>
    <row r="2445" spans="1:6" x14ac:dyDescent="0.25">
      <c r="A2445" s="144" t="str">
        <f>IF('[1]Hoja de pedidos'!$D2444&gt;0,'[1]Hoja de pedidos'!C2444,"")</f>
        <v>01-3837</v>
      </c>
      <c r="B2445" s="144" t="str">
        <f>IF('[1]Hoja de pedidos'!$D2444&gt;0,'[1]Hoja de pedidos'!D2444,"")</f>
        <v>TXPARF040A002</v>
      </c>
      <c r="C2445" s="144" t="str">
        <f>IF('[1]Hoja de pedidos'!$D2444&gt;0,'[1]Hoja de pedidos'!E2444,"")</f>
        <v>PEPSICO ALIMENTOS, S.C.A.</v>
      </c>
      <c r="D2445" s="144" t="str">
        <f>IF('[1]Hoja de pedidos'!$D2444&gt;0,'[1]Hoja de pedidos'!F2444,"")</f>
        <v>LAMINACION IMPRESA RUFFLES QUESO 36g</v>
      </c>
      <c r="E2445" s="144" t="str">
        <f>IF('[1]Hoja de pedidos'!$D2444&gt;0,'[1]Hoja de pedidos'!G2444,"")</f>
        <v>CX</v>
      </c>
      <c r="F2445" s="144" t="str">
        <f>IF('[1]Hoja de pedidos'!$D2444&gt;0,'[1]Hoja de pedidos'!H2444,"")</f>
        <v>LAMINACION</v>
      </c>
    </row>
    <row r="2446" spans="1:6" x14ac:dyDescent="0.25">
      <c r="A2446" s="144" t="str">
        <f>IF('[1]Hoja de pedidos'!$D2445&gt;0,'[1]Hoja de pedidos'!C2445,"")</f>
        <v>01-3803</v>
      </c>
      <c r="B2446" s="144" t="str">
        <f>IF('[1]Hoja de pedidos'!$D2445&gt;0,'[1]Hoja de pedidos'!D2445,"")</f>
        <v>TXPAMJ049B001</v>
      </c>
      <c r="C2446" s="144" t="str">
        <f>IF('[1]Hoja de pedidos'!$D2445&gt;0,'[1]Hoja de pedidos'!E2445,"")</f>
        <v>PEPSICO ALIMENTOS, S.C.A.</v>
      </c>
      <c r="D2446" s="144" t="str">
        <f>IF('[1]Hoja de pedidos'!$D2445&gt;0,'[1]Hoja de pedidos'!F2445,"")</f>
        <v>LAMINACION IMPRESA MANI JACKS 25g</v>
      </c>
      <c r="E2446" s="144" t="str">
        <f>IF('[1]Hoja de pedidos'!$D2445&gt;0,'[1]Hoja de pedidos'!G2445,"")</f>
        <v>CX</v>
      </c>
      <c r="F2446" s="144" t="str">
        <f>IF('[1]Hoja de pedidos'!$D2445&gt;0,'[1]Hoja de pedidos'!H2445,"")</f>
        <v>CORTE</v>
      </c>
    </row>
    <row r="2447" spans="1:6" x14ac:dyDescent="0.25">
      <c r="A2447" s="144" t="str">
        <f>IF('[1]Hoja de pedidos'!$D2446&gt;0,'[1]Hoja de pedidos'!C2446,"")</f>
        <v>01-3859</v>
      </c>
      <c r="B2447" s="144" t="str">
        <f>IF('[1]Hoja de pedidos'!$D2446&gt;0,'[1]Hoja de pedidos'!D2446,"")</f>
        <v>TXPATR049C003</v>
      </c>
      <c r="C2447" s="144" t="str">
        <f>IF('[1]Hoja de pedidos'!$D2446&gt;0,'[1]Hoja de pedidos'!E2446,"")</f>
        <v>PEPSICO ALIMENTOS, S.C.A.</v>
      </c>
      <c r="D2447" s="144" t="str">
        <f>IF('[1]Hoja de pedidos'!$D2446&gt;0,'[1]Hoja de pedidos'!F2446,"")</f>
        <v>LAMINACION IMPRESA DE TODITO RESUELTO XXL 400g</v>
      </c>
      <c r="E2447" s="144" t="str">
        <f>IF('[1]Hoja de pedidos'!$D2446&gt;0,'[1]Hoja de pedidos'!G2446,"")</f>
        <v>CX</v>
      </c>
      <c r="F2447" s="144" t="str">
        <f>IF('[1]Hoja de pedidos'!$D2446&gt;0,'[1]Hoja de pedidos'!H2446,"")</f>
        <v>LAMINACION</v>
      </c>
    </row>
    <row r="2448" spans="1:6" x14ac:dyDescent="0.25">
      <c r="A2448" s="144" t="str">
        <f>IF('[1]Hoja de pedidos'!$D2447&gt;0,'[1]Hoja de pedidos'!C2447,"")</f>
        <v>01-3838</v>
      </c>
      <c r="B2448" s="144" t="str">
        <f>IF('[1]Hoja de pedidos'!$D2447&gt;0,'[1]Hoja de pedidos'!D2447,"")</f>
        <v>TXPAMJ049A001</v>
      </c>
      <c r="C2448" s="144" t="str">
        <f>IF('[1]Hoja de pedidos'!$D2447&gt;0,'[1]Hoja de pedidos'!E2447,"")</f>
        <v>PEPSICO ALIMENTOS, S.C.A.</v>
      </c>
      <c r="D2448" s="144" t="str">
        <f>IF('[1]Hoja de pedidos'!$D2447&gt;0,'[1]Hoja de pedidos'!F2447,"")</f>
        <v>LAMINACION IMPRESA MANI JACKS 175g</v>
      </c>
      <c r="E2448" s="144" t="str">
        <f>IF('[1]Hoja de pedidos'!$D2447&gt;0,'[1]Hoja de pedidos'!G2447,"")</f>
        <v>CX</v>
      </c>
      <c r="F2448" s="144" t="str">
        <f>IF('[1]Hoja de pedidos'!$D2447&gt;0,'[1]Hoja de pedidos'!H2447,"")</f>
        <v>LAMINACION</v>
      </c>
    </row>
    <row r="2449" spans="1:6" x14ac:dyDescent="0.25">
      <c r="A2449" s="144" t="str">
        <f>IF('[1]Hoja de pedidos'!$D2448&gt;0,'[1]Hoja de pedidos'!C2448,"")</f>
        <v>01-3842</v>
      </c>
      <c r="B2449" s="144" t="str">
        <f>IF('[1]Hoja de pedidos'!$D2448&gt;0,'[1]Hoja de pedidos'!D2448,"")</f>
        <v>TXPARO040A001</v>
      </c>
      <c r="C2449" s="144" t="str">
        <f>IF('[1]Hoja de pedidos'!$D2448&gt;0,'[1]Hoja de pedidos'!E2448,"")</f>
        <v>PEPSICO ALIMENTOS, S.C.A.</v>
      </c>
      <c r="D2449" s="144" t="str">
        <f>IF('[1]Hoja de pedidos'!$D2448&gt;0,'[1]Hoja de pedidos'!F2448,"")</f>
        <v>LAMINACION IMPRESA RUFFLES ORIGINAL 125g</v>
      </c>
      <c r="E2449" s="144" t="str">
        <f>IF('[1]Hoja de pedidos'!$D2448&gt;0,'[1]Hoja de pedidos'!G2448,"")</f>
        <v>CX</v>
      </c>
      <c r="F2449" s="144" t="str">
        <f>IF('[1]Hoja de pedidos'!$D2448&gt;0,'[1]Hoja de pedidos'!H2448,"")</f>
        <v>LAMINACION</v>
      </c>
    </row>
    <row r="2450" spans="1:6" x14ac:dyDescent="0.25">
      <c r="A2450" s="144" t="str">
        <f>IF('[1]Hoja de pedidos'!$D2449&gt;0,'[1]Hoja de pedidos'!C2449,"")</f>
        <v>01-3845</v>
      </c>
      <c r="B2450" s="144" t="str">
        <f>IF('[1]Hoja de pedidos'!$D2449&gt;0,'[1]Hoja de pedidos'!D2449,"")</f>
        <v>TXPARF040B002</v>
      </c>
      <c r="C2450" s="144" t="str">
        <f>IF('[1]Hoja de pedidos'!$D2449&gt;0,'[1]Hoja de pedidos'!E2449,"")</f>
        <v>PEPSICO ALIMENTOS, S.C.A.</v>
      </c>
      <c r="D2450" s="144" t="str">
        <f>IF('[1]Hoja de pedidos'!$D2449&gt;0,'[1]Hoja de pedidos'!F2449,"")</f>
        <v>LAMINACION IMPRESA RUFFLES QUESO 125g</v>
      </c>
      <c r="E2450" s="144" t="str">
        <f>IF('[1]Hoja de pedidos'!$D2449&gt;0,'[1]Hoja de pedidos'!G2449,"")</f>
        <v>CX</v>
      </c>
      <c r="F2450" s="144" t="str">
        <f>IF('[1]Hoja de pedidos'!$D2449&gt;0,'[1]Hoja de pedidos'!H2449,"")</f>
        <v>LAMINACION</v>
      </c>
    </row>
    <row r="2451" spans="1:6" x14ac:dyDescent="0.25">
      <c r="A2451" s="144" t="str">
        <f>IF('[1]Hoja de pedidos'!$D2450&gt;0,'[1]Hoja de pedidos'!C2450,"")</f>
        <v>01-3841</v>
      </c>
      <c r="B2451" s="144" t="str">
        <f>IF('[1]Hoja de pedidos'!$D2450&gt;0,'[1]Hoja de pedidos'!D2450,"")</f>
        <v>TXPAR0040B001</v>
      </c>
      <c r="C2451" s="144" t="str">
        <f>IF('[1]Hoja de pedidos'!$D2450&gt;0,'[1]Hoja de pedidos'!E2450,"")</f>
        <v>PEPSICO ALIMENTOS, S.C.A.</v>
      </c>
      <c r="D2451" s="144" t="str">
        <f>IF('[1]Hoja de pedidos'!$D2450&gt;0,'[1]Hoja de pedidos'!F2450,"")</f>
        <v>LAMINACION IMPRESA RUFFLES ORIGINAL 36g</v>
      </c>
      <c r="E2451" s="144" t="str">
        <f>IF('[1]Hoja de pedidos'!$D2450&gt;0,'[1]Hoja de pedidos'!G2450,"")</f>
        <v>CX</v>
      </c>
      <c r="F2451" s="144" t="str">
        <f>IF('[1]Hoja de pedidos'!$D2450&gt;0,'[1]Hoja de pedidos'!H2450,"")</f>
        <v>LAMINACION</v>
      </c>
    </row>
    <row r="2452" spans="1:6" x14ac:dyDescent="0.25">
      <c r="A2452" s="144" t="str">
        <f>IF('[1]Hoja de pedidos'!$D2451&gt;0,'[1]Hoja de pedidos'!C2451,"")</f>
        <v>01-3802</v>
      </c>
      <c r="B2452" s="144" t="str">
        <f>IF('[1]Hoja de pedidos'!$D2451&gt;0,'[1]Hoja de pedidos'!D2451,"")</f>
        <v>TXPAPS049B002</v>
      </c>
      <c r="C2452" s="144" t="str">
        <f>IF('[1]Hoja de pedidos'!$D2451&gt;0,'[1]Hoja de pedidos'!E2451,"")</f>
        <v>PEPSICO ALIMENTOS, S.C.A.</v>
      </c>
      <c r="D2452" s="144" t="str">
        <f>IF('[1]Hoja de pedidos'!$D2451&gt;0,'[1]Hoja de pedidos'!F2451,"")</f>
        <v>LAMINACION IMPRESA PEPITO ORIGINAL (SIN VITAMINA) 180g</v>
      </c>
      <c r="E2452" s="144" t="str">
        <f>IF('[1]Hoja de pedidos'!$D2451&gt;0,'[1]Hoja de pedidos'!G2451,"")</f>
        <v>CX</v>
      </c>
      <c r="F2452" s="144" t="str">
        <f>IF('[1]Hoja de pedidos'!$D2451&gt;0,'[1]Hoja de pedidos'!H2451,"")</f>
        <v>LAMINACION</v>
      </c>
    </row>
    <row r="2453" spans="1:6" x14ac:dyDescent="0.25">
      <c r="A2453" s="144" t="str">
        <f>IF('[1]Hoja de pedidos'!$D2452&gt;0,'[1]Hoja de pedidos'!C2452,"")</f>
        <v>01-3848</v>
      </c>
      <c r="B2453" s="144" t="str">
        <f>IF('[1]Hoja de pedidos'!$D2452&gt;0,'[1]Hoja de pedidos'!D2452,"")</f>
        <v>TXPAPS040C002</v>
      </c>
      <c r="C2453" s="144" t="str">
        <f>IF('[1]Hoja de pedidos'!$D2452&gt;0,'[1]Hoja de pedidos'!E2452,"")</f>
        <v>PEPSICO ALIMENTOS, S.C.A.</v>
      </c>
      <c r="D2453" s="144" t="str">
        <f>IF('[1]Hoja de pedidos'!$D2452&gt;0,'[1]Hoja de pedidos'!F2452,"")</f>
        <v>LAMINACION IMPRESA PEPITO ORIGINAL (SIN VITAMINAS) 80g</v>
      </c>
      <c r="E2453" s="144" t="str">
        <f>IF('[1]Hoja de pedidos'!$D2452&gt;0,'[1]Hoja de pedidos'!G2452,"")</f>
        <v>CX</v>
      </c>
      <c r="F2453" s="144" t="str">
        <f>IF('[1]Hoja de pedidos'!$D2452&gt;0,'[1]Hoja de pedidos'!H2452,"")</f>
        <v>LAMINACION</v>
      </c>
    </row>
    <row r="2454" spans="1:6" x14ac:dyDescent="0.25">
      <c r="A2454" s="144" t="str">
        <f>IF('[1]Hoja de pedidos'!$D2453&gt;0,'[1]Hoja de pedidos'!C2453,"")</f>
        <v>01-3857</v>
      </c>
      <c r="B2454" s="144" t="str">
        <f>IF('[1]Hoja de pedidos'!$D2453&gt;0,'[1]Hoja de pedidos'!D2453,"")</f>
        <v xml:space="preserve">TMSVRM0960010   </v>
      </c>
      <c r="C2454" s="144" t="str">
        <f>IF('[1]Hoja de pedidos'!$D2453&gt;0,'[1]Hoja de pedidos'!E2453,"")</f>
        <v>SONOCO VENEZOLANA, C.A.</v>
      </c>
      <c r="D2454" s="144" t="str">
        <f>IF('[1]Hoja de pedidos'!$D2453&gt;0,'[1]Hoja de pedidos'!F2453,"")</f>
        <v>LAMINACION MEMBRANA RM 952 SIN IMPRESIÓN</v>
      </c>
      <c r="E2454" s="144" t="str">
        <f>IF('[1]Hoja de pedidos'!$D2453&gt;0,'[1]Hoja de pedidos'!G2453,"")</f>
        <v>MCL</v>
      </c>
      <c r="F2454" s="144" t="str">
        <f>IF('[1]Hoja de pedidos'!$D2453&gt;0,'[1]Hoja de pedidos'!H2453,"")</f>
        <v>LAMINACION</v>
      </c>
    </row>
    <row r="2455" spans="1:6" x14ac:dyDescent="0.25">
      <c r="A2455" s="144" t="str">
        <f>IF('[1]Hoja de pedidos'!$D2454&gt;0,'[1]Hoja de pedidos'!C2454,"")</f>
        <v>21-0402</v>
      </c>
      <c r="B2455" s="144" t="str">
        <f>IF('[1]Hoja de pedidos'!$D2454&gt;0,'[1]Hoja de pedidos'!D2454,"")</f>
        <v>TXNVCL096B002</v>
      </c>
      <c r="C2455" s="144" t="str">
        <f>IF('[1]Hoja de pedidos'!$D2454&gt;0,'[1]Hoja de pedidos'!E2454,"")</f>
        <v>NESTLE VENEZUELA, S.A.</v>
      </c>
      <c r="D2455" s="144" t="str">
        <f>IF('[1]Hoja de pedidos'!$D2454&gt;0,'[1]Hoja de pedidos'!F2454,"")</f>
        <v>LAMINACION IMPRESA CERELAC 900g</v>
      </c>
      <c r="E2455" s="144" t="str">
        <f>IF('[1]Hoja de pedidos'!$D2454&gt;0,'[1]Hoja de pedidos'!G2454,"")</f>
        <v>CX</v>
      </c>
      <c r="F2455" s="144" t="str">
        <f>IF('[1]Hoja de pedidos'!$D2454&gt;0,'[1]Hoja de pedidos'!H2454,"")</f>
        <v>LAMINACION</v>
      </c>
    </row>
    <row r="2456" spans="1:6" x14ac:dyDescent="0.25">
      <c r="A2456" s="144" t="str">
        <f>IF('[1]Hoja de pedidos'!$D2455&gt;0,'[1]Hoja de pedidos'!C2455,"")</f>
        <v>01-3862</v>
      </c>
      <c r="B2456" s="144" t="str">
        <f>IF('[1]Hoja de pedidos'!$D2455&gt;0,'[1]Hoja de pedidos'!D2455,"")</f>
        <v>TMCLPD073A001</v>
      </c>
      <c r="C2456" s="144" t="str">
        <f>IF('[1]Hoja de pedidos'!$D2455&gt;0,'[1]Hoja de pedidos'!E2455,"")</f>
        <v>CELOVEN, C.A.</v>
      </c>
      <c r="D2456" s="144" t="str">
        <f>IF('[1]Hoja de pedidos'!$D2455&gt;0,'[1]Hoja de pedidos'!F2455,"")</f>
        <v>POLYPOUCH SILICONADO DECOCEL 73 g</v>
      </c>
      <c r="E2456" s="144" t="str">
        <f>IF('[1]Hoja de pedidos'!$D2455&gt;0,'[1]Hoja de pedidos'!G2455,"")</f>
        <v>MCL</v>
      </c>
      <c r="F2456" s="144" t="str">
        <f>IF('[1]Hoja de pedidos'!$D2455&gt;0,'[1]Hoja de pedidos'!H2455,"")</f>
        <v>LAMINACION</v>
      </c>
    </row>
    <row r="2457" spans="1:6" x14ac:dyDescent="0.25">
      <c r="A2457" s="144" t="str">
        <f>IF('[1]Hoja de pedidos'!$D2456&gt;0,'[1]Hoja de pedidos'!C2456,"")</f>
        <v>01-3867</v>
      </c>
      <c r="B2457" s="144" t="str">
        <f>IF('[1]Hoja de pedidos'!$D2456&gt;0,'[1]Hoja de pedidos'!D2456,"")</f>
        <v>TMAWAA060B001</v>
      </c>
      <c r="C2457" s="144" t="str">
        <f>IF('[1]Hoja de pedidos'!$D2456&gt;0,'[1]Hoja de pedidos'!E2456,"")</f>
        <v>ALUM-WARE PRODUCTOS DE ALUMINIO C.A.</v>
      </c>
      <c r="D2457" s="144" t="str">
        <f>IF('[1]Hoja de pedidos'!$D2456&gt;0,'[1]Hoja de pedidos'!F2456,"")</f>
        <v>POLYPOUCH IMPRESO ANTIGRASO ALUM-WARE</v>
      </c>
      <c r="E2457" s="144" t="str">
        <f>IF('[1]Hoja de pedidos'!$D2456&gt;0,'[1]Hoja de pedidos'!G2456,"")</f>
        <v>MCL</v>
      </c>
      <c r="F2457" s="144" t="str">
        <f>IF('[1]Hoja de pedidos'!$D2456&gt;0,'[1]Hoja de pedidos'!H2456,"")</f>
        <v>CORTE</v>
      </c>
    </row>
    <row r="2458" spans="1:6" x14ac:dyDescent="0.25">
      <c r="A2458" s="144" t="str">
        <f>IF('[1]Hoja de pedidos'!$D2457&gt;0,'[1]Hoja de pedidos'!C2457,"")</f>
        <v>01-3868</v>
      </c>
      <c r="B2458" s="144" t="str">
        <f>IF('[1]Hoja de pedidos'!$D2457&gt;0,'[1]Hoja de pedidos'!D2457,"")</f>
        <v>TMAWAA060B001</v>
      </c>
      <c r="C2458" s="144" t="str">
        <f>IF('[1]Hoja de pedidos'!$D2457&gt;0,'[1]Hoja de pedidos'!E2457,"")</f>
        <v>ALUM-WARE PRODUCTOS DE ALUMINIO C.A.</v>
      </c>
      <c r="D2458" s="144" t="str">
        <f>IF('[1]Hoja de pedidos'!$D2457&gt;0,'[1]Hoja de pedidos'!F2457,"")</f>
        <v>POLYPOUCH IMPRESO ANTIGRASO ALUM-WARE</v>
      </c>
      <c r="E2458" s="144" t="str">
        <f>IF('[1]Hoja de pedidos'!$D2457&gt;0,'[1]Hoja de pedidos'!G2457,"")</f>
        <v>MCL</v>
      </c>
      <c r="F2458" s="144" t="str">
        <f>IF('[1]Hoja de pedidos'!$D2457&gt;0,'[1]Hoja de pedidos'!H2457,"")</f>
        <v>CORTE</v>
      </c>
    </row>
    <row r="2459" spans="1:6" x14ac:dyDescent="0.25">
      <c r="A2459" s="144" t="str">
        <f>IF('[1]Hoja de pedidos'!$D2458&gt;0,'[1]Hoja de pedidos'!C2458,"")</f>
        <v>01-3866</v>
      </c>
      <c r="B2459" s="144" t="str">
        <f>IF('[1]Hoja de pedidos'!$D2458&gt;0,'[1]Hoja de pedidos'!D2458,"")</f>
        <v>TMMCAE060A001</v>
      </c>
      <c r="C2459" s="144" t="str">
        <f>IF('[1]Hoja de pedidos'!$D2458&gt;0,'[1]Hoja de pedidos'!E2458,"")</f>
        <v>DISPEVE, C.A</v>
      </c>
      <c r="D2459" s="144" t="str">
        <f>IF('[1]Hoja de pedidos'!$D2458&gt;0,'[1]Hoja de pedidos'!F2458,"")</f>
        <v>POLYPOUCH IMPRESO ANTIGRASO ESTANDAR</v>
      </c>
      <c r="E2459" s="144" t="str">
        <f>IF('[1]Hoja de pedidos'!$D2458&gt;0,'[1]Hoja de pedidos'!G2458,"")</f>
        <v>MCL</v>
      </c>
      <c r="F2459" s="144" t="str">
        <f>IF('[1]Hoja de pedidos'!$D2458&gt;0,'[1]Hoja de pedidos'!H2458,"")</f>
        <v>LAMINACION</v>
      </c>
    </row>
    <row r="2460" spans="1:6" x14ac:dyDescent="0.25">
      <c r="A2460" s="144" t="str">
        <f>IF('[1]Hoja de pedidos'!$D2459&gt;0,'[1]Hoja de pedidos'!C2459,"")</f>
        <v>01-3870</v>
      </c>
      <c r="B2460" s="144" t="str">
        <f>IF('[1]Hoja de pedidos'!$D2459&gt;0,'[1]Hoja de pedidos'!D2459,"")</f>
        <v>TMDTPS0600001</v>
      </c>
      <c r="C2460" s="144" t="str">
        <f>IF('[1]Hoja de pedidos'!$D2459&gt;0,'[1]Hoja de pedidos'!E2459,"")</f>
        <v>DISTINTA, C.A.</v>
      </c>
      <c r="D2460" s="144" t="str">
        <f>IF('[1]Hoja de pedidos'!$D2459&gt;0,'[1]Hoja de pedidos'!F2459,"")</f>
        <v>POLYPOUCH SIN IMPRESIÓN</v>
      </c>
      <c r="E2460" s="144" t="str">
        <f>IF('[1]Hoja de pedidos'!$D2459&gt;0,'[1]Hoja de pedidos'!G2459,"")</f>
        <v>MCL</v>
      </c>
      <c r="F2460" s="144" t="str">
        <f>IF('[1]Hoja de pedidos'!$D2459&gt;0,'[1]Hoja de pedidos'!H2459,"")</f>
        <v>LAMINACION</v>
      </c>
    </row>
    <row r="2461" spans="1:6" x14ac:dyDescent="0.25">
      <c r="A2461" s="144" t="str">
        <f>IF('[1]Hoja de pedidos'!$D2460&gt;0,'[1]Hoja de pedidos'!C2460,"")</f>
        <v>32-006543</v>
      </c>
      <c r="B2461" s="144" t="str">
        <f>IF('[1]Hoja de pedidos'!$D2460&gt;0,'[1]Hoja de pedidos'!D2460,"")</f>
        <v>TMMCGP207A004</v>
      </c>
      <c r="C2461" s="144" t="str">
        <f>IF('[1]Hoja de pedidos'!$D2460&gt;0,'[1]Hoja de pedidos'!E2460,"")</f>
        <v>MONDELEZ VZ,C.A</v>
      </c>
      <c r="D2461" s="144" t="str">
        <f>IF('[1]Hoja de pedidos'!$D2460&gt;0,'[1]Hoja de pedidos'!F2460,"")</f>
        <v>LINER MTP IMPRESO GARANTIA DE PUREZA</v>
      </c>
      <c r="E2461" s="144" t="str">
        <f>IF('[1]Hoja de pedidos'!$D2460&gt;0,'[1]Hoja de pedidos'!G2460,"")</f>
        <v>MCL</v>
      </c>
      <c r="F2461" s="144" t="str">
        <f>IF('[1]Hoja de pedidos'!$D2460&gt;0,'[1]Hoja de pedidos'!H2460,"")</f>
        <v>CORTE</v>
      </c>
    </row>
    <row r="2462" spans="1:6" x14ac:dyDescent="0.25">
      <c r="A2462" s="144" t="str">
        <f>IF('[1]Hoja de pedidos'!$D2461&gt;0,'[1]Hoja de pedidos'!C2461,"")</f>
        <v>32-006544</v>
      </c>
      <c r="B2462" s="144" t="str">
        <f>IF('[1]Hoja de pedidos'!$D2461&gt;0,'[1]Hoja de pedidos'!D2461,"")</f>
        <v>TMMCGP207A001</v>
      </c>
      <c r="C2462" s="144" t="str">
        <f>IF('[1]Hoja de pedidos'!$D2461&gt;0,'[1]Hoja de pedidos'!E2461,"")</f>
        <v>MONDELEZ VZ,C.A</v>
      </c>
      <c r="D2462" s="144" t="str">
        <f>IF('[1]Hoja de pedidos'!$D2461&gt;0,'[1]Hoja de pedidos'!F2461,"")</f>
        <v>LINNER MTP  IMPRESO GARANTIA DE PUREZA</v>
      </c>
      <c r="E2462" s="144" t="str">
        <f>IF('[1]Hoja de pedidos'!$D2461&gt;0,'[1]Hoja de pedidos'!G2461,"")</f>
        <v>MCL</v>
      </c>
      <c r="F2462" s="144" t="str">
        <f>IF('[1]Hoja de pedidos'!$D2461&gt;0,'[1]Hoja de pedidos'!H2461,"")</f>
        <v>LAMINACION</v>
      </c>
    </row>
    <row r="2463" spans="1:6" x14ac:dyDescent="0.25">
      <c r="A2463" s="144" t="str">
        <f>IF('[1]Hoja de pedidos'!$D2462&gt;0,'[1]Hoja de pedidos'!C2462,"")</f>
        <v>01-3860</v>
      </c>
      <c r="B2463" s="144" t="str">
        <f>IF('[1]Hoja de pedidos'!$D2462&gt;0,'[1]Hoja de pedidos'!D2462,"")</f>
        <v>TXIBIM045A001</v>
      </c>
      <c r="C2463" s="144" t="str">
        <f>IF('[1]Hoja de pedidos'!$D2462&gt;0,'[1]Hoja de pedidos'!E2462,"")</f>
        <v>INDUSTRIAS IBERIA, C.A.</v>
      </c>
      <c r="D2463" s="144" t="str">
        <f>IF('[1]Hoja de pedidos'!$D2462&gt;0,'[1]Hoja de pedidos'!F2462,"")</f>
        <v>LAMINACION IMPRESA INFUSION MANZANILLA,TILO</v>
      </c>
      <c r="E2463" s="144" t="str">
        <f>IF('[1]Hoja de pedidos'!$D2462&gt;0,'[1]Hoja de pedidos'!G2462,"")</f>
        <v>CX</v>
      </c>
      <c r="F2463" s="144" t="str">
        <f>IF('[1]Hoja de pedidos'!$D2462&gt;0,'[1]Hoja de pedidos'!H2462,"")</f>
        <v>LAMINACION</v>
      </c>
    </row>
    <row r="2464" spans="1:6" x14ac:dyDescent="0.25">
      <c r="A2464" s="144" t="str">
        <f>IF('[1]Hoja de pedidos'!$D2463&gt;0,'[1]Hoja de pedidos'!C2463,"")</f>
        <v>01-3872</v>
      </c>
      <c r="B2464" s="144" t="str">
        <f>IF('[1]Hoja de pedidos'!$D2463&gt;0,'[1]Hoja de pedidos'!D2463,"")</f>
        <v>TXAVEM028B001</v>
      </c>
      <c r="C2464" s="144" t="str">
        <f>IF('[1]Hoja de pedidos'!$D2463&gt;0,'[1]Hoja de pedidos'!E2463,"")</f>
        <v>AMCOR RIGID PACKAGING DE VENEZUELA, S.A.</v>
      </c>
      <c r="D2464" s="144" t="str">
        <f>IF('[1]Hoja de pedidos'!$D2463&gt;0,'[1]Hoja de pedidos'!F2463,"")</f>
        <v>ETIQUETA  IMPRESA MINALBA 5 L</v>
      </c>
      <c r="E2464" s="144" t="str">
        <f>IF('[1]Hoja de pedidos'!$D2463&gt;0,'[1]Hoja de pedidos'!G2463,"")</f>
        <v>CX</v>
      </c>
      <c r="F2464" s="144" t="str">
        <f>IF('[1]Hoja de pedidos'!$D2463&gt;0,'[1]Hoja de pedidos'!H2463,"")</f>
        <v>CORTE</v>
      </c>
    </row>
    <row r="2465" spans="1:6" x14ac:dyDescent="0.25">
      <c r="A2465" s="144" t="str">
        <f>IF('[1]Hoja de pedidos'!$D2464&gt;0,'[1]Hoja de pedidos'!C2464,"")</f>
        <v>01-3871</v>
      </c>
      <c r="B2465" s="144" t="str">
        <f>IF('[1]Hoja de pedidos'!$D2464&gt;0,'[1]Hoja de pedidos'!D2464,"")</f>
        <v>TXAVEM028A001</v>
      </c>
      <c r="C2465" s="144" t="str">
        <f>IF('[1]Hoja de pedidos'!$D2464&gt;0,'[1]Hoja de pedidos'!E2464,"")</f>
        <v>AMCOR RIGID PACKAGING DE VENEZUELA, S.A.</v>
      </c>
      <c r="D2465" s="144" t="str">
        <f>IF('[1]Hoja de pedidos'!$D2464&gt;0,'[1]Hoja de pedidos'!F2464,"")</f>
        <v>ETIQUETA IMPRESA MINALBA 1,5 L</v>
      </c>
      <c r="E2465" s="144" t="str">
        <f>IF('[1]Hoja de pedidos'!$D2464&gt;0,'[1]Hoja de pedidos'!G2464,"")</f>
        <v>CX</v>
      </c>
      <c r="F2465" s="144" t="str">
        <f>IF('[1]Hoja de pedidos'!$D2464&gt;0,'[1]Hoja de pedidos'!H2464,"")</f>
        <v>CORTE</v>
      </c>
    </row>
    <row r="2466" spans="1:6" x14ac:dyDescent="0.25">
      <c r="A2466" s="144" t="str">
        <f>IF('[1]Hoja de pedidos'!$D2465&gt;0,'[1]Hoja de pedidos'!C2465,"")</f>
        <v>32-006551</v>
      </c>
      <c r="B2466" s="144" t="str">
        <f>IF('[1]Hoja de pedidos'!$D2465&gt;0,'[1]Hoja de pedidos'!D2465,"")</f>
        <v>TMARMZ044A001</v>
      </c>
      <c r="C2466" s="144" t="str">
        <f>IF('[1]Hoja de pedidos'!$D2465&gt;0,'[1]Hoja de pedidos'!E2465,"")</f>
        <v>ALFONZO RIVAS &amp; CIA, C.A.</v>
      </c>
      <c r="D2466" s="144" t="str">
        <f>IF('[1]Hoja de pedidos'!$D2465&gt;0,'[1]Hoja de pedidos'!F2465,"")</f>
        <v>LAMINACION IMPRESA MAIZINA 90 g</v>
      </c>
      <c r="E2466" s="144" t="str">
        <f>IF('[1]Hoja de pedidos'!$D2465&gt;0,'[1]Hoja de pedidos'!G2465,"")</f>
        <v>MCL</v>
      </c>
      <c r="F2466" s="144" t="str">
        <f>IF('[1]Hoja de pedidos'!$D2465&gt;0,'[1]Hoja de pedidos'!H2465,"")</f>
        <v>LAMINACION</v>
      </c>
    </row>
    <row r="2467" spans="1:6" x14ac:dyDescent="0.25">
      <c r="A2467" s="144" t="str">
        <f>IF('[1]Hoja de pedidos'!$D2466&gt;0,'[1]Hoja de pedidos'!C2466,"")</f>
        <v>01-3821</v>
      </c>
      <c r="B2467" s="144" t="str">
        <f>IF('[1]Hoja de pedidos'!$D2466&gt;0,'[1]Hoja de pedidos'!D2466,"")</f>
        <v>TXCLPA029A001</v>
      </c>
      <c r="C2467" s="144" t="str">
        <f>IF('[1]Hoja de pedidos'!$D2466&gt;0,'[1]Hoja de pedidos'!E2466,"")</f>
        <v>CELOVEN, C.A.</v>
      </c>
      <c r="D2467" s="144" t="str">
        <f>IF('[1]Hoja de pedidos'!$D2466&gt;0,'[1]Hoja de pedidos'!F2466,"")</f>
        <v>DECOCEL IMPRESO SOLIDO VERDE PASTEL AGUAMARINA P-3255</v>
      </c>
      <c r="E2467" s="144" t="str">
        <f>IF('[1]Hoja de pedidos'!$D2466&gt;0,'[1]Hoja de pedidos'!G2466,"")</f>
        <v>CX</v>
      </c>
      <c r="F2467" s="144" t="str">
        <f>IF('[1]Hoja de pedidos'!$D2466&gt;0,'[1]Hoja de pedidos'!H2466,"")</f>
        <v>LAMINACION</v>
      </c>
    </row>
    <row r="2468" spans="1:6" x14ac:dyDescent="0.25">
      <c r="A2468" s="144" t="str">
        <f>IF('[1]Hoja de pedidos'!$D2467&gt;0,'[1]Hoja de pedidos'!C2467,"")</f>
        <v>01-3773</v>
      </c>
      <c r="B2468" s="144" t="str">
        <f>IF('[1]Hoja de pedidos'!$D2467&gt;0,'[1]Hoja de pedidos'!D2467,"")</f>
        <v>TXCLAM029A001</v>
      </c>
      <c r="C2468" s="144" t="str">
        <f>IF('[1]Hoja de pedidos'!$D2467&gt;0,'[1]Hoja de pedidos'!E2467,"")</f>
        <v>CELOVEN, C.A.</v>
      </c>
      <c r="D2468" s="144" t="str">
        <f>IF('[1]Hoja de pedidos'!$D2467&gt;0,'[1]Hoja de pedidos'!F2467,"")</f>
        <v>DECOCEL IMPRESO METALIZADO AZUL P-300</v>
      </c>
      <c r="E2468" s="144" t="str">
        <f>IF('[1]Hoja de pedidos'!$D2467&gt;0,'[1]Hoja de pedidos'!G2467,"")</f>
        <v>CX</v>
      </c>
      <c r="F2468" s="144" t="str">
        <f>IF('[1]Hoja de pedidos'!$D2467&gt;0,'[1]Hoja de pedidos'!H2467,"")</f>
        <v>LAMINACION</v>
      </c>
    </row>
    <row r="2469" spans="1:6" x14ac:dyDescent="0.25">
      <c r="A2469" s="144" t="str">
        <f>IF('[1]Hoja de pedidos'!$D2468&gt;0,'[1]Hoja de pedidos'!C2468,"")</f>
        <v>01-3772</v>
      </c>
      <c r="B2469" s="144" t="str">
        <f>IF('[1]Hoja de pedidos'!$D2468&gt;0,'[1]Hoja de pedidos'!D2468,"")</f>
        <v>TXCLMV029A001</v>
      </c>
      <c r="C2469" s="144" t="str">
        <f>IF('[1]Hoja de pedidos'!$D2468&gt;0,'[1]Hoja de pedidos'!E2468,"")</f>
        <v>CELOVEN, C.A.</v>
      </c>
      <c r="D2469" s="144" t="str">
        <f>IF('[1]Hoja de pedidos'!$D2468&gt;0,'[1]Hoja de pedidos'!F2468,"")</f>
        <v>DECOCEL IMPRESO METALIZADO VERDE PIGMENTADO</v>
      </c>
      <c r="E2469" s="144" t="str">
        <f>IF('[1]Hoja de pedidos'!$D2468&gt;0,'[1]Hoja de pedidos'!G2468,"")</f>
        <v>CX</v>
      </c>
      <c r="F2469" s="144" t="str">
        <f>IF('[1]Hoja de pedidos'!$D2468&gt;0,'[1]Hoja de pedidos'!H2468,"")</f>
        <v>LAMINACION</v>
      </c>
    </row>
    <row r="2470" spans="1:6" x14ac:dyDescent="0.25">
      <c r="A2470" s="144" t="str">
        <f>IF('[1]Hoja de pedidos'!$D2469&gt;0,'[1]Hoja de pedidos'!C2469,"")</f>
        <v>01-3774</v>
      </c>
      <c r="B2470" s="144" t="str">
        <f>IF('[1]Hoja de pedidos'!$D2469&gt;0,'[1]Hoja de pedidos'!D2469,"")</f>
        <v>TXCLDM029A001</v>
      </c>
      <c r="C2470" s="144" t="str">
        <f>IF('[1]Hoja de pedidos'!$D2469&gt;0,'[1]Hoja de pedidos'!E2469,"")</f>
        <v>CELOVEN, C.A.</v>
      </c>
      <c r="D2470" s="144" t="str">
        <f>IF('[1]Hoja de pedidos'!$D2469&gt;0,'[1]Hoja de pedidos'!F2469,"")</f>
        <v>DECOCEL IMPRESO METALIZADO DORADO</v>
      </c>
      <c r="E2470" s="144" t="str">
        <f>IF('[1]Hoja de pedidos'!$D2469&gt;0,'[1]Hoja de pedidos'!G2469,"")</f>
        <v>CX</v>
      </c>
      <c r="F2470" s="144" t="str">
        <f>IF('[1]Hoja de pedidos'!$D2469&gt;0,'[1]Hoja de pedidos'!H2469,"")</f>
        <v>LAMINACION</v>
      </c>
    </row>
    <row r="2471" spans="1:6" x14ac:dyDescent="0.25">
      <c r="A2471" s="144" t="str">
        <f>IF('[1]Hoja de pedidos'!$D2470&gt;0,'[1]Hoja de pedidos'!C2470,"")</f>
        <v>01-3858</v>
      </c>
      <c r="B2471" s="144" t="str">
        <f>IF('[1]Hoja de pedidos'!$D2470&gt;0,'[1]Hoja de pedidos'!D2470,"")</f>
        <v xml:space="preserve">TMSVRM0960010   </v>
      </c>
      <c r="C2471" s="144" t="str">
        <f>IF('[1]Hoja de pedidos'!$D2470&gt;0,'[1]Hoja de pedidos'!E2470,"")</f>
        <v>SONOCO VENEZOLANA, C.A.</v>
      </c>
      <c r="D2471" s="144" t="str">
        <f>IF('[1]Hoja de pedidos'!$D2470&gt;0,'[1]Hoja de pedidos'!F2470,"")</f>
        <v>LAMINACION MEMBRANA RM 952 SIN IMPRESIÓN</v>
      </c>
      <c r="E2471" s="144" t="str">
        <f>IF('[1]Hoja de pedidos'!$D2470&gt;0,'[1]Hoja de pedidos'!G2470,"")</f>
        <v>MCL</v>
      </c>
      <c r="F2471" s="144" t="str">
        <f>IF('[1]Hoja de pedidos'!$D2470&gt;0,'[1]Hoja de pedidos'!H2470,"")</f>
        <v>LAMINACION</v>
      </c>
    </row>
    <row r="2472" spans="1:6" x14ac:dyDescent="0.25">
      <c r="A2472" s="144" t="str">
        <f>IF('[1]Hoja de pedidos'!$D2471&gt;0,'[1]Hoja de pedidos'!C2471,"")</f>
        <v>01-3856</v>
      </c>
      <c r="B2472" s="144" t="str">
        <f>IF('[1]Hoja de pedidos'!$D2471&gt;0,'[1]Hoja de pedidos'!D2471,"")</f>
        <v>TMSVRM0990010</v>
      </c>
      <c r="C2472" s="144" t="str">
        <f>IF('[1]Hoja de pedidos'!$D2471&gt;0,'[1]Hoja de pedidos'!E2471,"")</f>
        <v>SONOCO VENEZOLANA, C.A.</v>
      </c>
      <c r="D2472" s="144" t="str">
        <f>IF('[1]Hoja de pedidos'!$D2471&gt;0,'[1]Hoja de pedidos'!F2471,"")</f>
        <v xml:space="preserve">LAMINACION LINER RM-511 SIN IMPRESIÓN </v>
      </c>
      <c r="E2472" s="144" t="str">
        <f>IF('[1]Hoja de pedidos'!$D2471&gt;0,'[1]Hoja de pedidos'!G2471,"")</f>
        <v>MCL</v>
      </c>
      <c r="F2472" s="144" t="str">
        <f>IF('[1]Hoja de pedidos'!$D2471&gt;0,'[1]Hoja de pedidos'!H2471,"")</f>
        <v>LAMINACION</v>
      </c>
    </row>
    <row r="2473" spans="1:6" x14ac:dyDescent="0.25">
      <c r="A2473" s="144" t="str">
        <f>IF('[1]Hoja de pedidos'!$D2472&gt;0,'[1]Hoja de pedidos'!C2472,"")</f>
        <v>01-3861</v>
      </c>
      <c r="B2473" s="144" t="str">
        <f>IF('[1]Hoja de pedidos'!$D2472&gt;0,'[1]Hoja de pedidos'!D2472,"")</f>
        <v>TXIBIT045A001</v>
      </c>
      <c r="C2473" s="144" t="str">
        <f>IF('[1]Hoja de pedidos'!$D2472&gt;0,'[1]Hoja de pedidos'!E2472,"")</f>
        <v>INDUSTRIAS IBERIA, C.A.</v>
      </c>
      <c r="D2473" s="144" t="str">
        <f>IF('[1]Hoja de pedidos'!$D2472&gt;0,'[1]Hoja de pedidos'!F2472,"")</f>
        <v>LAMINACION IMPRESA INFUSION TORONJIL,HIERBABUENA</v>
      </c>
      <c r="E2473" s="144" t="str">
        <f>IF('[1]Hoja de pedidos'!$D2472&gt;0,'[1]Hoja de pedidos'!G2472,"")</f>
        <v>CX</v>
      </c>
      <c r="F2473" s="144" t="str">
        <f>IF('[1]Hoja de pedidos'!$D2472&gt;0,'[1]Hoja de pedidos'!H2472,"")</f>
        <v>LAMINACION</v>
      </c>
    </row>
    <row r="2474" spans="1:6" x14ac:dyDescent="0.25">
      <c r="A2474" s="144" t="str">
        <f>IF('[1]Hoja de pedidos'!$D2473&gt;0,'[1]Hoja de pedidos'!C2473,"")</f>
        <v>21-0398</v>
      </c>
      <c r="B2474" s="144" t="str">
        <f>IF('[1]Hoja de pedidos'!$D2473&gt;0,'[1]Hoja de pedidos'!D2473,"")</f>
        <v>TMPNKK097A002</v>
      </c>
      <c r="C2474" s="144" t="str">
        <f>IF('[1]Hoja de pedidos'!$D2473&gt;0,'[1]Hoja de pedidos'!E2473,"")</f>
        <v>PROCESADORA NATURALYST, S.A.</v>
      </c>
      <c r="D2474" s="144" t="str">
        <f>IF('[1]Hoja de pedidos'!$D2473&gt;0,'[1]Hoja de pedidos'!F2473,"")</f>
        <v>LAMINACION IMPRESA KETCHUP KIERO 10g</v>
      </c>
      <c r="E2474" s="144" t="str">
        <f>IF('[1]Hoja de pedidos'!$D2473&gt;0,'[1]Hoja de pedidos'!G2473,"")</f>
        <v>CX</v>
      </c>
      <c r="F2474" s="144" t="str">
        <f>IF('[1]Hoja de pedidos'!$D2473&gt;0,'[1]Hoja de pedidos'!H2473,"")</f>
        <v>LAMINACION</v>
      </c>
    </row>
    <row r="2475" spans="1:6" x14ac:dyDescent="0.25">
      <c r="A2475" s="144" t="str">
        <f>IF('[1]Hoja de pedidos'!$D2474&gt;0,'[1]Hoja de pedidos'!C2474,"")</f>
        <v>01-3869</v>
      </c>
      <c r="B2475" s="144" t="str">
        <f>IF('[1]Hoja de pedidos'!$D2474&gt;0,'[1]Hoja de pedidos'!D2474,"")</f>
        <v>TMAWAA060B001</v>
      </c>
      <c r="C2475" s="144" t="str">
        <f>IF('[1]Hoja de pedidos'!$D2474&gt;0,'[1]Hoja de pedidos'!E2474,"")</f>
        <v>ALUM-WARE PRODUCTOS DE ALUMINIO C.A.</v>
      </c>
      <c r="D2475" s="144" t="str">
        <f>IF('[1]Hoja de pedidos'!$D2474&gt;0,'[1]Hoja de pedidos'!F2474,"")</f>
        <v>POLYPOUCH IMPRESO ANTIGRASO ALUM-WARE</v>
      </c>
      <c r="E2475" s="144" t="str">
        <f>IF('[1]Hoja de pedidos'!$D2474&gt;0,'[1]Hoja de pedidos'!G2474,"")</f>
        <v>MCL</v>
      </c>
      <c r="F2475" s="144" t="str">
        <f>IF('[1]Hoja de pedidos'!$D2474&gt;0,'[1]Hoja de pedidos'!H2474,"")</f>
        <v>CORTE</v>
      </c>
    </row>
    <row r="2476" spans="1:6" x14ac:dyDescent="0.25">
      <c r="A2476" s="144" t="str">
        <f>IF('[1]Hoja de pedidos'!$D2475&gt;0,'[1]Hoja de pedidos'!C2475,"")</f>
        <v>01-3775</v>
      </c>
      <c r="B2476" s="144" t="str">
        <f>IF('[1]Hoja de pedidos'!$D2475&gt;0,'[1]Hoja de pedidos'!D2475,"")</f>
        <v>TMCLRM081A001</v>
      </c>
      <c r="C2476" s="144" t="str">
        <f>IF('[1]Hoja de pedidos'!$D2475&gt;0,'[1]Hoja de pedidos'!E2475,"")</f>
        <v>CELOVEN, C.A.</v>
      </c>
      <c r="D2476" s="144" t="str">
        <f>IF('[1]Hoja de pedidos'!$D2475&gt;0,'[1]Hoja de pedidos'!F2475,"")</f>
        <v>LAMINACION IMPRESA DECOCEL METALIZADO ROJO PIGMENTADO</v>
      </c>
      <c r="E2476" s="144" t="str">
        <f>IF('[1]Hoja de pedidos'!$D2475&gt;0,'[1]Hoja de pedidos'!G2475,"")</f>
        <v>CX</v>
      </c>
      <c r="F2476" s="144" t="str">
        <f>IF('[1]Hoja de pedidos'!$D2475&gt;0,'[1]Hoja de pedidos'!H2475,"")</f>
        <v>LAMINACION</v>
      </c>
    </row>
    <row r="2477" spans="1:6" x14ac:dyDescent="0.25">
      <c r="A2477" s="144" t="str">
        <f>IF('[1]Hoja de pedidos'!$D2476&gt;0,'[1]Hoja de pedidos'!C2476,"")</f>
        <v>01-3777</v>
      </c>
      <c r="B2477" s="144" t="str">
        <f>IF('[1]Hoja de pedidos'!$D2476&gt;0,'[1]Hoja de pedidos'!D2476,"")</f>
        <v>TMCLAM081A001</v>
      </c>
      <c r="C2477" s="144" t="str">
        <f>IF('[1]Hoja de pedidos'!$D2476&gt;0,'[1]Hoja de pedidos'!E2476,"")</f>
        <v>CELOVEN, C.A.</v>
      </c>
      <c r="D2477" s="144" t="str">
        <f>IF('[1]Hoja de pedidos'!$D2476&gt;0,'[1]Hoja de pedidos'!F2476,"")</f>
        <v>LAMINACION IMPRESA DECOCEL METALIZADO AZUL P-300</v>
      </c>
      <c r="E2477" s="144" t="str">
        <f>IF('[1]Hoja de pedidos'!$D2476&gt;0,'[1]Hoja de pedidos'!G2476,"")</f>
        <v>CX</v>
      </c>
      <c r="F2477" s="144" t="str">
        <f>IF('[1]Hoja de pedidos'!$D2476&gt;0,'[1]Hoja de pedidos'!H2476,"")</f>
        <v>LAMINACION</v>
      </c>
    </row>
    <row r="2478" spans="1:6" x14ac:dyDescent="0.25">
      <c r="A2478" s="144" t="str">
        <f>IF('[1]Hoja de pedidos'!$D2477&gt;0,'[1]Hoja de pedidos'!C2477,"")</f>
        <v>01-3779</v>
      </c>
      <c r="B2478" s="144" t="str">
        <f>IF('[1]Hoja de pedidos'!$D2477&gt;0,'[1]Hoja de pedidos'!D2477,"")</f>
        <v>TMCLDM081A001</v>
      </c>
      <c r="C2478" s="144" t="str">
        <f>IF('[1]Hoja de pedidos'!$D2477&gt;0,'[1]Hoja de pedidos'!E2477,"")</f>
        <v>CELOVEN, C.A.</v>
      </c>
      <c r="D2478" s="144" t="str">
        <f>IF('[1]Hoja de pedidos'!$D2477&gt;0,'[1]Hoja de pedidos'!F2477,"")</f>
        <v>LAMINACION IMPRESA DECOCEL METALIZADO DORADO</v>
      </c>
      <c r="E2478" s="144" t="str">
        <f>IF('[1]Hoja de pedidos'!$D2477&gt;0,'[1]Hoja de pedidos'!G2477,"")</f>
        <v>CX</v>
      </c>
      <c r="F2478" s="144" t="str">
        <f>IF('[1]Hoja de pedidos'!$D2477&gt;0,'[1]Hoja de pedidos'!H2477,"")</f>
        <v>LAMINACION</v>
      </c>
    </row>
    <row r="2479" spans="1:6" x14ac:dyDescent="0.25">
      <c r="A2479" s="144" t="str">
        <f>IF('[1]Hoja de pedidos'!$D2478&gt;0,'[1]Hoja de pedidos'!C2478,"")</f>
        <v>01-3776</v>
      </c>
      <c r="B2479" s="144" t="str">
        <f>IF('[1]Hoja de pedidos'!$D2478&gt;0,'[1]Hoja de pedidos'!D2478,"")</f>
        <v>TMCLMV081A001</v>
      </c>
      <c r="C2479" s="144" t="str">
        <f>IF('[1]Hoja de pedidos'!$D2478&gt;0,'[1]Hoja de pedidos'!E2478,"")</f>
        <v>CELOVEN, C.A.</v>
      </c>
      <c r="D2479" s="144" t="str">
        <f>IF('[1]Hoja de pedidos'!$D2478&gt;0,'[1]Hoja de pedidos'!F2478,"")</f>
        <v xml:space="preserve">LAMINACION IMPRESA DECOCEL METALIZADO VERDE PIGMENTADO </v>
      </c>
      <c r="E2479" s="144" t="str">
        <f>IF('[1]Hoja de pedidos'!$D2478&gt;0,'[1]Hoja de pedidos'!G2478,"")</f>
        <v>CX</v>
      </c>
      <c r="F2479" s="144" t="str">
        <f>IF('[1]Hoja de pedidos'!$D2478&gt;0,'[1]Hoja de pedidos'!H2478,"")</f>
        <v>LAMINACION</v>
      </c>
    </row>
    <row r="2480" spans="1:6" x14ac:dyDescent="0.25">
      <c r="A2480" s="144" t="str">
        <f>IF('[1]Hoja de pedidos'!$D2479&gt;0,'[1]Hoja de pedidos'!C2479,"")</f>
        <v>01-3778</v>
      </c>
      <c r="B2480" s="144" t="str">
        <f>IF('[1]Hoja de pedidos'!$D2479&gt;0,'[1]Hoja de pedidos'!D2479,"")</f>
        <v>TMCLDP0790001</v>
      </c>
      <c r="C2480" s="144" t="str">
        <f>IF('[1]Hoja de pedidos'!$D2479&gt;0,'[1]Hoja de pedidos'!E2479,"")</f>
        <v>CELOVEN, C.A.</v>
      </c>
      <c r="D2480" s="144" t="str">
        <f>IF('[1]Hoja de pedidos'!$D2479&gt;0,'[1]Hoja de pedidos'!F2479,"")</f>
        <v>LAMINACION SIN IMPRESIÓN DECOCEL PLATA</v>
      </c>
      <c r="E2480" s="144" t="str">
        <f>IF('[1]Hoja de pedidos'!$D2479&gt;0,'[1]Hoja de pedidos'!G2479,"")</f>
        <v>CX</v>
      </c>
      <c r="F2480" s="144" t="str">
        <f>IF('[1]Hoja de pedidos'!$D2479&gt;0,'[1]Hoja de pedidos'!H2479,"")</f>
        <v>LAMINACION</v>
      </c>
    </row>
    <row r="2481" spans="1:6" x14ac:dyDescent="0.25">
      <c r="A2481" s="144" t="str">
        <f>IF('[1]Hoja de pedidos'!$D2480&gt;0,'[1]Hoja de pedidos'!C2480,"")</f>
        <v>21-0389</v>
      </c>
      <c r="B2481" s="144" t="str">
        <f>IF('[1]Hoja de pedidos'!$D2480&gt;0,'[1]Hoja de pedidos'!D2480,"")</f>
        <v>TMPNKK097A002</v>
      </c>
      <c r="C2481" s="144" t="str">
        <f>IF('[1]Hoja de pedidos'!$D2480&gt;0,'[1]Hoja de pedidos'!E2480,"")</f>
        <v>PROCESADORA NATURALYST, S.A.</v>
      </c>
      <c r="D2481" s="144" t="str">
        <f>IF('[1]Hoja de pedidos'!$D2480&gt;0,'[1]Hoja de pedidos'!F2480,"")</f>
        <v>LAMINACION IMPRESA KETCHUP KIERO 10g</v>
      </c>
      <c r="E2481" s="144" t="str">
        <f>IF('[1]Hoja de pedidos'!$D2480&gt;0,'[1]Hoja de pedidos'!G2480,"")</f>
        <v>CX</v>
      </c>
      <c r="F2481" s="144" t="str">
        <f>IF('[1]Hoja de pedidos'!$D2480&gt;0,'[1]Hoja de pedidos'!H2480,"")</f>
        <v>LAMINACION</v>
      </c>
    </row>
    <row r="2482" spans="1:6" x14ac:dyDescent="0.25">
      <c r="A2482" s="144" t="str">
        <f>IF('[1]Hoja de pedidos'!$D2481&gt;0,'[1]Hoja de pedidos'!C2481,"")</f>
        <v>21-0388</v>
      </c>
      <c r="B2482" s="144" t="str">
        <f>IF('[1]Hoja de pedidos'!$D2481&gt;0,'[1]Hoja de pedidos'!D2481,"")</f>
        <v>TXNVSV096A001</v>
      </c>
      <c r="C2482" s="144" t="str">
        <f>IF('[1]Hoja de pedidos'!$D2481&gt;0,'[1]Hoja de pedidos'!E2481,"")</f>
        <v>NESTLE VENEZUELA, S.A.</v>
      </c>
      <c r="D2482" s="144" t="str">
        <f>IF('[1]Hoja de pedidos'!$D2481&gt;0,'[1]Hoja de pedidos'!F2481,"")</f>
        <v>LAMINACION IMPRESA SVELTY 400g</v>
      </c>
      <c r="E2482" s="144" t="str">
        <f>IF('[1]Hoja de pedidos'!$D2481&gt;0,'[1]Hoja de pedidos'!G2481,"")</f>
        <v>CX</v>
      </c>
      <c r="F2482" s="144" t="str">
        <f>IF('[1]Hoja de pedidos'!$D2481&gt;0,'[1]Hoja de pedidos'!H2481,"")</f>
        <v>LAMINACION</v>
      </c>
    </row>
    <row r="2483" spans="1:6" x14ac:dyDescent="0.25">
      <c r="A2483" s="144" t="str">
        <f>IF('[1]Hoja de pedidos'!$D2482&gt;0,'[1]Hoja de pedidos'!C2482,"")</f>
        <v>01-3826</v>
      </c>
      <c r="B2483" s="144" t="str">
        <f>IF('[1]Hoja de pedidos'!$D2482&gt;0,'[1]Hoja de pedidos'!D2482,"")</f>
        <v>TXCLDR029A001</v>
      </c>
      <c r="C2483" s="144" t="str">
        <f>IF('[1]Hoja de pedidos'!$D2482&gt;0,'[1]Hoja de pedidos'!E2482,"")</f>
        <v>CELOVEN, C.A.</v>
      </c>
      <c r="D2483" s="144" t="str">
        <f>IF('[1]Hoja de pedidos'!$D2482&gt;0,'[1]Hoja de pedidos'!F2482,"")</f>
        <v>DECOCEL IMPRESO RUSTICO</v>
      </c>
      <c r="E2483" s="144" t="str">
        <f>IF('[1]Hoja de pedidos'!$D2482&gt;0,'[1]Hoja de pedidos'!G2482,"")</f>
        <v>CX</v>
      </c>
      <c r="F2483" s="144" t="str">
        <f>IF('[1]Hoja de pedidos'!$D2482&gt;0,'[1]Hoja de pedidos'!H2482,"")</f>
        <v>LAMINACION</v>
      </c>
    </row>
    <row r="2484" spans="1:6" x14ac:dyDescent="0.25">
      <c r="A2484" s="144" t="str">
        <f>IF('[1]Hoja de pedidos'!$D2483&gt;0,'[1]Hoja de pedidos'!C2483,"")</f>
        <v>01-3825</v>
      </c>
      <c r="B2484" s="144" t="str">
        <f>IF('[1]Hoja de pedidos'!$D2483&gt;0,'[1]Hoja de pedidos'!D2483,"")</f>
        <v>TXCLES029A001</v>
      </c>
      <c r="C2484" s="144" t="str">
        <f>IF('[1]Hoja de pedidos'!$D2483&gt;0,'[1]Hoja de pedidos'!E2483,"")</f>
        <v>CELOVEN, C.A.</v>
      </c>
      <c r="D2484" s="144" t="str">
        <f>IF('[1]Hoja de pedidos'!$D2483&gt;0,'[1]Hoja de pedidos'!F2483,"")</f>
        <v>DECOCEL IMPRESO ESCOLAR</v>
      </c>
      <c r="E2484" s="144" t="str">
        <f>IF('[1]Hoja de pedidos'!$D2483&gt;0,'[1]Hoja de pedidos'!G2483,"")</f>
        <v>CX</v>
      </c>
      <c r="F2484" s="144" t="str">
        <f>IF('[1]Hoja de pedidos'!$D2483&gt;0,'[1]Hoja de pedidos'!H2483,"")</f>
        <v>LAMINACION</v>
      </c>
    </row>
    <row r="2485" spans="1:6" x14ac:dyDescent="0.25">
      <c r="A2485" s="144" t="str">
        <f>IF('[1]Hoja de pedidos'!$D2484&gt;0,'[1]Hoja de pedidos'!C2484,"")</f>
        <v>01-3824</v>
      </c>
      <c r="B2485" s="144" t="str">
        <f>IF('[1]Hoja de pedidos'!$D2484&gt;0,'[1]Hoja de pedidos'!D2484,"")</f>
        <v>TXCLMF029A001</v>
      </c>
      <c r="C2485" s="144" t="str">
        <f>IF('[1]Hoja de pedidos'!$D2484&gt;0,'[1]Hoja de pedidos'!E2484,"")</f>
        <v>CELOVEN, C.A.</v>
      </c>
      <c r="D2485" s="144" t="str">
        <f>IF('[1]Hoja de pedidos'!$D2484&gt;0,'[1]Hoja de pedidos'!F2484,"")</f>
        <v>DECOCEL IMPRESO MARIPOSAS Y FLORES</v>
      </c>
      <c r="E2485" s="144" t="str">
        <f>IF('[1]Hoja de pedidos'!$D2484&gt;0,'[1]Hoja de pedidos'!G2484,"")</f>
        <v>CX</v>
      </c>
      <c r="F2485" s="144" t="str">
        <f>IF('[1]Hoja de pedidos'!$D2484&gt;0,'[1]Hoja de pedidos'!H2484,"")</f>
        <v>LAMINACION</v>
      </c>
    </row>
    <row r="2486" spans="1:6" x14ac:dyDescent="0.25">
      <c r="A2486" s="144" t="str">
        <f>IF('[1]Hoja de pedidos'!$D2485&gt;0,'[1]Hoja de pedidos'!C2485,"")</f>
        <v>01-3828</v>
      </c>
      <c r="B2486" s="144" t="str">
        <f>IF('[1]Hoja de pedidos'!$D2485&gt;0,'[1]Hoja de pedidos'!D2485,"")</f>
        <v>TMCLPA089A001</v>
      </c>
      <c r="C2486" s="144" t="str">
        <f>IF('[1]Hoja de pedidos'!$D2485&gt;0,'[1]Hoja de pedidos'!E2485,"")</f>
        <v>CELOVEN, C.A.</v>
      </c>
      <c r="D2486" s="144" t="str">
        <f>IF('[1]Hoja de pedidos'!$D2485&gt;0,'[1]Hoja de pedidos'!F2485,"")</f>
        <v>LAMINACION IMPRESA DECOCEL SOLIDO VERDE PASTEL AGUAMARINA P-3255</v>
      </c>
      <c r="E2486" s="144" t="str">
        <f>IF('[1]Hoja de pedidos'!$D2485&gt;0,'[1]Hoja de pedidos'!G2485,"")</f>
        <v>MCL</v>
      </c>
      <c r="F2486" s="144" t="str">
        <f>IF('[1]Hoja de pedidos'!$D2485&gt;0,'[1]Hoja de pedidos'!H2485,"")</f>
        <v>LAMINACION</v>
      </c>
    </row>
    <row r="2487" spans="1:6" x14ac:dyDescent="0.25">
      <c r="A2487" s="144" t="str">
        <f>IF('[1]Hoja de pedidos'!$D2486&gt;0,'[1]Hoja de pedidos'!C2486,"")</f>
        <v>01-3832</v>
      </c>
      <c r="B2487" s="144" t="str">
        <f>IF('[1]Hoja de pedidos'!$D2486&gt;0,'[1]Hoja de pedidos'!D2486,"")</f>
        <v>TMCLES089A001</v>
      </c>
      <c r="C2487" s="144" t="str">
        <f>IF('[1]Hoja de pedidos'!$D2486&gt;0,'[1]Hoja de pedidos'!E2486,"")</f>
        <v>CELOVEN, C.A.</v>
      </c>
      <c r="D2487" s="144" t="str">
        <f>IF('[1]Hoja de pedidos'!$D2486&gt;0,'[1]Hoja de pedidos'!F2486,"")</f>
        <v>LAMINACION IMPRESA DECOCEL ESCOLAR</v>
      </c>
      <c r="E2487" s="144" t="str">
        <f>IF('[1]Hoja de pedidos'!$D2486&gt;0,'[1]Hoja de pedidos'!G2486,"")</f>
        <v>CX</v>
      </c>
      <c r="F2487" s="144" t="str">
        <f>IF('[1]Hoja de pedidos'!$D2486&gt;0,'[1]Hoja de pedidos'!H2486,"")</f>
        <v>LAMINACION</v>
      </c>
    </row>
    <row r="2488" spans="1:6" x14ac:dyDescent="0.25">
      <c r="A2488" s="144" t="str">
        <f>IF('[1]Hoja de pedidos'!$D2487&gt;0,'[1]Hoja de pedidos'!C2487,"")</f>
        <v>01-3833</v>
      </c>
      <c r="B2488" s="144" t="str">
        <f>IF('[1]Hoja de pedidos'!$D2487&gt;0,'[1]Hoja de pedidos'!D2487,"")</f>
        <v>TMCLDR089A001</v>
      </c>
      <c r="C2488" s="144" t="str">
        <f>IF('[1]Hoja de pedidos'!$D2487&gt;0,'[1]Hoja de pedidos'!E2487,"")</f>
        <v>CELOVEN, C.A.</v>
      </c>
      <c r="D2488" s="144" t="str">
        <f>IF('[1]Hoja de pedidos'!$D2487&gt;0,'[1]Hoja de pedidos'!F2487,"")</f>
        <v>LAMINACION IMPRESA DECOCEL RUSTICO</v>
      </c>
      <c r="E2488" s="144" t="str">
        <f>IF('[1]Hoja de pedidos'!$D2487&gt;0,'[1]Hoja de pedidos'!G2487,"")</f>
        <v>MCL</v>
      </c>
      <c r="F2488" s="144" t="str">
        <f>IF('[1]Hoja de pedidos'!$D2487&gt;0,'[1]Hoja de pedidos'!H2487,"")</f>
        <v>LAMINACION</v>
      </c>
    </row>
    <row r="2489" spans="1:6" x14ac:dyDescent="0.25">
      <c r="A2489" s="144" t="str">
        <f>IF('[1]Hoja de pedidos'!$D2488&gt;0,'[1]Hoja de pedidos'!C2488,"")</f>
        <v>01-3831</v>
      </c>
      <c r="B2489" s="144" t="str">
        <f>IF('[1]Hoja de pedidos'!$D2488&gt;0,'[1]Hoja de pedidos'!D2488,"")</f>
        <v>TMCLMF089A001</v>
      </c>
      <c r="C2489" s="144" t="str">
        <f>IF('[1]Hoja de pedidos'!$D2488&gt;0,'[1]Hoja de pedidos'!E2488,"")</f>
        <v>CELOVEN, C.A.</v>
      </c>
      <c r="D2489" s="144" t="str">
        <f>IF('[1]Hoja de pedidos'!$D2488&gt;0,'[1]Hoja de pedidos'!F2488,"")</f>
        <v>LAMINACION IMPRESA DECOCEL MARIPOSAS Y FLORES</v>
      </c>
      <c r="E2489" s="144" t="str">
        <f>IF('[1]Hoja de pedidos'!$D2488&gt;0,'[1]Hoja de pedidos'!G2488,"")</f>
        <v>MCL</v>
      </c>
      <c r="F2489" s="144" t="str">
        <f>IF('[1]Hoja de pedidos'!$D2488&gt;0,'[1]Hoja de pedidos'!H2488,"")</f>
        <v>LAMINACION</v>
      </c>
    </row>
    <row r="2490" spans="1:6" x14ac:dyDescent="0.25">
      <c r="A2490" s="144" t="str">
        <f>IF('[1]Hoja de pedidos'!$D2489&gt;0,'[1]Hoja de pedidos'!C2489,"")</f>
        <v>01-3771</v>
      </c>
      <c r="B2490" s="144" t="str">
        <f>IF('[1]Hoja de pedidos'!$D2489&gt;0,'[1]Hoja de pedidos'!D2489,"")</f>
        <v>TXCLRM029A001</v>
      </c>
      <c r="C2490" s="144" t="str">
        <f>IF('[1]Hoja de pedidos'!$D2489&gt;0,'[1]Hoja de pedidos'!E2489,"")</f>
        <v>CELOVEN, C.A.</v>
      </c>
      <c r="D2490" s="144" t="str">
        <f>IF('[1]Hoja de pedidos'!$D2489&gt;0,'[1]Hoja de pedidos'!F2489,"")</f>
        <v>DECOCEL IMPRESO METALIZADO ROJO PIGMENTADO</v>
      </c>
      <c r="E2490" s="144" t="str">
        <f>IF('[1]Hoja de pedidos'!$D2489&gt;0,'[1]Hoja de pedidos'!G2489,"")</f>
        <v>CX</v>
      </c>
      <c r="F2490" s="144" t="str">
        <f>IF('[1]Hoja de pedidos'!$D2489&gt;0,'[1]Hoja de pedidos'!H2489,"")</f>
        <v>LAMINACION</v>
      </c>
    </row>
    <row r="2491" spans="1:6" x14ac:dyDescent="0.25">
      <c r="A2491" s="144" t="str">
        <f>IF('[1]Hoja de pedidos'!$D2490&gt;0,'[1]Hoja de pedidos'!C2490,"")</f>
        <v>32-006559</v>
      </c>
      <c r="B2491" s="144" t="str">
        <f>IF('[1]Hoja de pedidos'!$D2490&gt;0,'[1]Hoja de pedidos'!D2490,"")</f>
        <v>TMARMZ044C001</v>
      </c>
      <c r="C2491" s="144" t="str">
        <f>IF('[1]Hoja de pedidos'!$D2490&gt;0,'[1]Hoja de pedidos'!E2490,"")</f>
        <v>ALFONZO RIVAS &amp; CIA, C.A.</v>
      </c>
      <c r="D2491" s="144" t="str">
        <f>IF('[1]Hoja de pedidos'!$D2490&gt;0,'[1]Hoja de pedidos'!F2490,"")</f>
        <v>LAMINACION IMPRESA MAIZINA 800g</v>
      </c>
      <c r="E2491" s="144" t="str">
        <f>IF('[1]Hoja de pedidos'!$D2490&gt;0,'[1]Hoja de pedidos'!G2490,"")</f>
        <v>MCL</v>
      </c>
      <c r="F2491" s="144" t="str">
        <f>IF('[1]Hoja de pedidos'!$D2490&gt;0,'[1]Hoja de pedidos'!H2490,"")</f>
        <v>LAMINACION</v>
      </c>
    </row>
    <row r="2492" spans="1:6" x14ac:dyDescent="0.25">
      <c r="A2492" s="144" t="str">
        <f>IF('[1]Hoja de pedidos'!$D2491&gt;0,'[1]Hoja de pedidos'!C2491,"")</f>
        <v>01-3850</v>
      </c>
      <c r="B2492" s="144" t="str">
        <f>IF('[1]Hoja de pedidos'!$D2491&gt;0,'[1]Hoja de pedidos'!D2491,"")</f>
        <v>TXPANP040B001</v>
      </c>
      <c r="C2492" s="144" t="str">
        <f>IF('[1]Hoja de pedidos'!$D2491&gt;0,'[1]Hoja de pedidos'!E2491,"")</f>
        <v>PEPSICO ALIMENTOS, S.C.A.</v>
      </c>
      <c r="D2492" s="144" t="str">
        <f>IF('[1]Hoja de pedidos'!$D2491&gt;0,'[1]Hoja de pedidos'!F2491,"")</f>
        <v>LAMINACION IMPRESA NATUCHIPS PLATANITOS 150g</v>
      </c>
      <c r="E2492" s="144" t="str">
        <f>IF('[1]Hoja de pedidos'!$D2491&gt;0,'[1]Hoja de pedidos'!G2491,"")</f>
        <v>CX</v>
      </c>
      <c r="F2492" s="144" t="str">
        <f>IF('[1]Hoja de pedidos'!$D2491&gt;0,'[1]Hoja de pedidos'!H2491,"")</f>
        <v>LAMINACION</v>
      </c>
    </row>
    <row r="2493" spans="1:6" x14ac:dyDescent="0.25">
      <c r="A2493" s="144" t="str">
        <f>IF('[1]Hoja de pedidos'!$D2492&gt;0,'[1]Hoja de pedidos'!C2492,"")</f>
        <v>01-3847</v>
      </c>
      <c r="B2493" s="144" t="str">
        <f>IF('[1]Hoja de pedidos'!$D2492&gt;0,'[1]Hoja de pedidos'!D2492,"")</f>
        <v>TXPAPS031A002</v>
      </c>
      <c r="C2493" s="144" t="str">
        <f>IF('[1]Hoja de pedidos'!$D2492&gt;0,'[1]Hoja de pedidos'!E2492,"")</f>
        <v>PEPSICO ALIMENTOS, S.C.A.</v>
      </c>
      <c r="D2493" s="144" t="str">
        <f>IF('[1]Hoja de pedidos'!$D2492&gt;0,'[1]Hoja de pedidos'!F2492,"")</f>
        <v>LAMINACIÓN IMPRESA PEPITO ORIGINAL (SIN VITAMINA) 25g</v>
      </c>
      <c r="E2493" s="144" t="str">
        <f>IF('[1]Hoja de pedidos'!$D2492&gt;0,'[1]Hoja de pedidos'!G2492,"")</f>
        <v>CX</v>
      </c>
      <c r="F2493" s="144" t="str">
        <f>IF('[1]Hoja de pedidos'!$D2492&gt;0,'[1]Hoja de pedidos'!H2492,"")</f>
        <v>LAMINACION</v>
      </c>
    </row>
    <row r="2494" spans="1:6" x14ac:dyDescent="0.25">
      <c r="A2494" s="144" t="str">
        <f>IF('[1]Hoja de pedidos'!$D2493&gt;0,'[1]Hoja de pedidos'!C2493,"")</f>
        <v>01-3851</v>
      </c>
      <c r="B2494" s="144" t="str">
        <f>IF('[1]Hoja de pedidos'!$D2493&gt;0,'[1]Hoja de pedidos'!D2493,"")</f>
        <v>TXPANP040A001</v>
      </c>
      <c r="C2494" s="144" t="str">
        <f>IF('[1]Hoja de pedidos'!$D2493&gt;0,'[1]Hoja de pedidos'!E2493,"")</f>
        <v>PEPSICO ALIMENTOS, S.C.A.</v>
      </c>
      <c r="D2494" s="144" t="str">
        <f>IF('[1]Hoja de pedidos'!$D2493&gt;0,'[1]Hoja de pedidos'!F2493,"")</f>
        <v>LAMINACION IMPRESA NATUCHIPS PLATANITOS 80g</v>
      </c>
      <c r="E2494" s="144" t="str">
        <f>IF('[1]Hoja de pedidos'!$D2493&gt;0,'[1]Hoja de pedidos'!G2493,"")</f>
        <v>CX</v>
      </c>
      <c r="F2494" s="144" t="str">
        <f>IF('[1]Hoja de pedidos'!$D2493&gt;0,'[1]Hoja de pedidos'!H2493,"")</f>
        <v>LAMINACION</v>
      </c>
    </row>
    <row r="2495" spans="1:6" x14ac:dyDescent="0.25">
      <c r="A2495" s="144" t="str">
        <f>IF('[1]Hoja de pedidos'!$D2494&gt;0,'[1]Hoja de pedidos'!C2494,"")</f>
        <v>01-3863</v>
      </c>
      <c r="B2495" s="144" t="str">
        <f>IF('[1]Hoja de pedidos'!$D2494&gt;0,'[1]Hoja de pedidos'!D2494,"")</f>
        <v>TXPCPN023A002</v>
      </c>
      <c r="C2495" s="144" t="str">
        <f>IF('[1]Hoja de pedidos'!$D2494&gt;0,'[1]Hoja de pedidos'!E2494,"")</f>
        <v xml:space="preserve">PEPSI-COLA VENEZUELA, C.A. </v>
      </c>
      <c r="D2495" s="144" t="str">
        <f>IF('[1]Hoja de pedidos'!$D2494&gt;0,'[1]Hoja de pedidos'!F2494,"")</f>
        <v>ETIQUETA IMPRESA PEPSI NAVIDAD 2L.</v>
      </c>
      <c r="E2495" s="144" t="str">
        <f>IF('[1]Hoja de pedidos'!$D2494&gt;0,'[1]Hoja de pedidos'!G2494,"")</f>
        <v>CX</v>
      </c>
      <c r="F2495" s="144" t="str">
        <f>IF('[1]Hoja de pedidos'!$D2494&gt;0,'[1]Hoja de pedidos'!H2494,"")</f>
        <v>CORTE</v>
      </c>
    </row>
    <row r="2496" spans="1:6" x14ac:dyDescent="0.25">
      <c r="A2496" s="144" t="str">
        <f>IF('[1]Hoja de pedidos'!$D2495&gt;0,'[1]Hoja de pedidos'!C2495,"")</f>
        <v>01-3873</v>
      </c>
      <c r="B2496" s="144" t="str">
        <f>IF('[1]Hoja de pedidos'!$D2495&gt;0,'[1]Hoja de pedidos'!D2495,"")</f>
        <v>TXPCPN023A002</v>
      </c>
      <c r="C2496" s="144" t="str">
        <f>IF('[1]Hoja de pedidos'!$D2495&gt;0,'[1]Hoja de pedidos'!E2495,"")</f>
        <v xml:space="preserve">PEPSI-COLA VENEZUELA, C.A. </v>
      </c>
      <c r="D2496" s="144" t="str">
        <f>IF('[1]Hoja de pedidos'!$D2495&gt;0,'[1]Hoja de pedidos'!F2495,"")</f>
        <v>ETIQUETA IMPRESA PEPSI NAVIDAD 2L.</v>
      </c>
      <c r="E2496" s="144" t="str">
        <f>IF('[1]Hoja de pedidos'!$D2495&gt;0,'[1]Hoja de pedidos'!G2495,"")</f>
        <v>CX</v>
      </c>
      <c r="F2496" s="144" t="str">
        <f>IF('[1]Hoja de pedidos'!$D2495&gt;0,'[1]Hoja de pedidos'!H2495,"")</f>
        <v>CORTE</v>
      </c>
    </row>
    <row r="2497" spans="1:6" x14ac:dyDescent="0.25">
      <c r="A2497" s="144" t="str">
        <f>IF('[1]Hoja de pedidos'!$D2496&gt;0,'[1]Hoja de pedidos'!C2496,"")</f>
        <v>01-3874</v>
      </c>
      <c r="B2497" s="144" t="str">
        <f>IF('[1]Hoja de pedidos'!$D2496&gt;0,'[1]Hoja de pedidos'!D2496,"")</f>
        <v>TXPCPN023A002</v>
      </c>
      <c r="C2497" s="144" t="str">
        <f>IF('[1]Hoja de pedidos'!$D2496&gt;0,'[1]Hoja de pedidos'!E2496,"")</f>
        <v xml:space="preserve">PEPSI-COLA VENEZUELA, C.A. </v>
      </c>
      <c r="D2497" s="144" t="str">
        <f>IF('[1]Hoja de pedidos'!$D2496&gt;0,'[1]Hoja de pedidos'!F2496,"")</f>
        <v>ETIQUETA IMPRESA PEPSI NAVIDAD 2L.</v>
      </c>
      <c r="E2497" s="144" t="str">
        <f>IF('[1]Hoja de pedidos'!$D2496&gt;0,'[1]Hoja de pedidos'!G2496,"")</f>
        <v>CX</v>
      </c>
      <c r="F2497" s="144" t="str">
        <f>IF('[1]Hoja de pedidos'!$D2496&gt;0,'[1]Hoja de pedidos'!H2496,"")</f>
        <v>CORTE</v>
      </c>
    </row>
    <row r="2498" spans="1:6" x14ac:dyDescent="0.25">
      <c r="A2498" s="144" t="str">
        <f>IF('[1]Hoja de pedidos'!$D2497&gt;0,'[1]Hoja de pedidos'!C2497,"")</f>
        <v>01-3846</v>
      </c>
      <c r="B2498" s="144" t="str">
        <f>IF('[1]Hoja de pedidos'!$D2497&gt;0,'[1]Hoja de pedidos'!D2497,"")</f>
        <v>TXPACT040B003</v>
      </c>
      <c r="C2498" s="144" t="str">
        <f>IF('[1]Hoja de pedidos'!$D2497&gt;0,'[1]Hoja de pedidos'!E2497,"")</f>
        <v>PEPSICO ALIMENTOS, S.C.A.</v>
      </c>
      <c r="D2498" s="144" t="str">
        <f>IF('[1]Hoja de pedidos'!$D2497&gt;0,'[1]Hoja de pedidos'!F2497,"")</f>
        <v>LAMINACION IMPRESA CHEESE TRIS 54g</v>
      </c>
      <c r="E2498" s="144" t="str">
        <f>IF('[1]Hoja de pedidos'!$D2497&gt;0,'[1]Hoja de pedidos'!G2497,"")</f>
        <v>CX</v>
      </c>
      <c r="F2498" s="144" t="str">
        <f>IF('[1]Hoja de pedidos'!$D2497&gt;0,'[1]Hoja de pedidos'!H2497,"")</f>
        <v>LAMINACION</v>
      </c>
    </row>
    <row r="2499" spans="1:6" x14ac:dyDescent="0.25">
      <c r="A2499" s="144" t="str">
        <f>IF('[1]Hoja de pedidos'!$D2498&gt;0,'[1]Hoja de pedidos'!C2498,"")</f>
        <v>01-3852</v>
      </c>
      <c r="B2499" s="144" t="str">
        <f>IF('[1]Hoja de pedidos'!$D2498&gt;0,'[1]Hoja de pedidos'!D2498,"")</f>
        <v>TXMSGF030C002</v>
      </c>
      <c r="C2499" s="144" t="str">
        <f>IF('[1]Hoja de pedidos'!$D2498&gt;0,'[1]Hoja de pedidos'!E2498,"")</f>
        <v>MULTINACIONAL DE SABORES C.A.</v>
      </c>
      <c r="D2499" s="144" t="str">
        <f>IF('[1]Hoja de pedidos'!$D2498&gt;0,'[1]Hoja de pedidos'!F2498,"")</f>
        <v>ETIQUETA IMPRESA REFRESCO GLUP FRESH 1L</v>
      </c>
      <c r="E2499" s="144" t="str">
        <f>IF('[1]Hoja de pedidos'!$D2498&gt;0,'[1]Hoja de pedidos'!G2498,"")</f>
        <v>CX</v>
      </c>
      <c r="F2499" s="144" t="str">
        <f>IF('[1]Hoja de pedidos'!$D2498&gt;0,'[1]Hoja de pedidos'!H2498,"")</f>
        <v>CORTE</v>
      </c>
    </row>
    <row r="2500" spans="1:6" x14ac:dyDescent="0.25">
      <c r="A2500" s="144" t="str">
        <f>IF('[1]Hoja de pedidos'!$D2499&gt;0,'[1]Hoja de pedidos'!C2499,"")</f>
        <v>01-3853</v>
      </c>
      <c r="B2500" s="144" t="str">
        <f>IF('[1]Hoja de pedidos'!$D2499&gt;0,'[1]Hoja de pedidos'!D2499,"")</f>
        <v>TXMSGV030C002</v>
      </c>
      <c r="C2500" s="144" t="str">
        <f>IF('[1]Hoja de pedidos'!$D2499&gt;0,'[1]Hoja de pedidos'!E2499,"")</f>
        <v>MULTINACIONAL DE SABORES C.A.</v>
      </c>
      <c r="D2500" s="144" t="str">
        <f>IF('[1]Hoja de pedidos'!$D2499&gt;0,'[1]Hoja de pedidos'!F2499,"")</f>
        <v>ETIQUETA IMPRESA REFRESCO GLUP MANZANA VERDE 1L</v>
      </c>
      <c r="E2500" s="144" t="str">
        <f>IF('[1]Hoja de pedidos'!$D2499&gt;0,'[1]Hoja de pedidos'!G2499,"")</f>
        <v>CX</v>
      </c>
      <c r="F2500" s="144" t="str">
        <f>IF('[1]Hoja de pedidos'!$D2499&gt;0,'[1]Hoja de pedidos'!H2499,"")</f>
        <v>CORTE</v>
      </c>
    </row>
    <row r="2501" spans="1:6" x14ac:dyDescent="0.25">
      <c r="A2501" s="144" t="str">
        <f>IF('[1]Hoja de pedidos'!$D2500&gt;0,'[1]Hoja de pedidos'!C2500,"")</f>
        <v>01-3854</v>
      </c>
      <c r="B2501" s="144" t="str">
        <f>IF('[1]Hoja de pedidos'!$D2500&gt;0,'[1]Hoja de pedidos'!D2500,"")</f>
        <v>TXMSGU030D002</v>
      </c>
      <c r="C2501" s="144" t="str">
        <f>IF('[1]Hoja de pedidos'!$D2500&gt;0,'[1]Hoja de pedidos'!E2500,"")</f>
        <v>MULTINACIONAL DE SABORES C.A.</v>
      </c>
      <c r="D2501" s="144" t="str">
        <f>IF('[1]Hoja de pedidos'!$D2500&gt;0,'[1]Hoja de pedidos'!F2500,"")</f>
        <v>ETIQUETA IMPRESA REFRESCO GLUP UVA 1L</v>
      </c>
      <c r="E2501" s="144" t="str">
        <f>IF('[1]Hoja de pedidos'!$D2500&gt;0,'[1]Hoja de pedidos'!G2500,"")</f>
        <v>CX</v>
      </c>
      <c r="F2501" s="144" t="str">
        <f>IF('[1]Hoja de pedidos'!$D2500&gt;0,'[1]Hoja de pedidos'!H2500,"")</f>
        <v>CORTE</v>
      </c>
    </row>
    <row r="2502" spans="1:6" x14ac:dyDescent="0.25">
      <c r="A2502" s="144" t="str">
        <f>IF('[1]Hoja de pedidos'!$D2501&gt;0,'[1]Hoja de pedidos'!C2501,"")</f>
        <v>01-3884</v>
      </c>
      <c r="B2502" s="144" t="str">
        <f>IF('[1]Hoja de pedidos'!$D2501&gt;0,'[1]Hoja de pedidos'!D2501,"")</f>
        <v>TXPAPS031A002</v>
      </c>
      <c r="C2502" s="144" t="str">
        <f>IF('[1]Hoja de pedidos'!$D2501&gt;0,'[1]Hoja de pedidos'!E2501,"")</f>
        <v>PEPSICO ALIMENTOS, S.C.A.</v>
      </c>
      <c r="D2502" s="144" t="str">
        <f>IF('[1]Hoja de pedidos'!$D2501&gt;0,'[1]Hoja de pedidos'!F2501,"")</f>
        <v>LAMINACIÓN IMPRESA PEPITO ORIGINAL (SIN VITAMINA) 25g</v>
      </c>
      <c r="E2502" s="144" t="str">
        <f>IF('[1]Hoja de pedidos'!$D2501&gt;0,'[1]Hoja de pedidos'!G2501,"")</f>
        <v>CX</v>
      </c>
      <c r="F2502" s="144" t="str">
        <f>IF('[1]Hoja de pedidos'!$D2501&gt;0,'[1]Hoja de pedidos'!H2501,"")</f>
        <v>LAMINACION</v>
      </c>
    </row>
    <row r="2503" spans="1:6" x14ac:dyDescent="0.25">
      <c r="A2503" s="144" t="str">
        <f>IF('[1]Hoja de pedidos'!$D2502&gt;0,'[1]Hoja de pedidos'!C2502,"")</f>
        <v>01-3883</v>
      </c>
      <c r="B2503" s="144" t="str">
        <f>IF('[1]Hoja de pedidos'!$D2502&gt;0,'[1]Hoja de pedidos'!D2502,"")</f>
        <v>TXPATQ049A001</v>
      </c>
      <c r="C2503" s="144" t="str">
        <f>IF('[1]Hoja de pedidos'!$D2502&gt;0,'[1]Hoja de pedidos'!E2502,"")</f>
        <v>PEPSICO ALIMENTOS, S.C.A.</v>
      </c>
      <c r="D2503" s="144" t="str">
        <f>IF('[1]Hoja de pedidos'!$D2502&gt;0,'[1]Hoja de pedidos'!F2502,"")</f>
        <v>LAMINACION IMPRESA DE TODITO QUESO 320g</v>
      </c>
      <c r="E2503" s="144" t="str">
        <f>IF('[1]Hoja de pedidos'!$D2502&gt;0,'[1]Hoja de pedidos'!G2502,"")</f>
        <v>CX</v>
      </c>
      <c r="F2503" s="144" t="str">
        <f>IF('[1]Hoja de pedidos'!$D2502&gt;0,'[1]Hoja de pedidos'!H2502,"")</f>
        <v>LAMINACION</v>
      </c>
    </row>
    <row r="2504" spans="1:6" x14ac:dyDescent="0.25">
      <c r="A2504" s="144" t="str">
        <f>IF('[1]Hoja de pedidos'!$D2503&gt;0,'[1]Hoja de pedidos'!C2503,"")</f>
        <v>01-3855</v>
      </c>
      <c r="B2504" s="144" t="str">
        <f>IF('[1]Hoja de pedidos'!$D2503&gt;0,'[1]Hoja de pedidos'!D2503,"")</f>
        <v>TXMSGK030C002</v>
      </c>
      <c r="C2504" s="144" t="str">
        <f>IF('[1]Hoja de pedidos'!$D2503&gt;0,'[1]Hoja de pedidos'!E2503,"")</f>
        <v>MULTINACIONAL DE SABORES C.A.</v>
      </c>
      <c r="D2504" s="144" t="str">
        <f>IF('[1]Hoja de pedidos'!$D2503&gt;0,'[1]Hoja de pedidos'!F2503,"")</f>
        <v>ETIQUETA IMPRESA REFRESCO GLUP KOLITA 1L</v>
      </c>
      <c r="E2504" s="144" t="str">
        <f>IF('[1]Hoja de pedidos'!$D2503&gt;0,'[1]Hoja de pedidos'!G2503,"")</f>
        <v>CX</v>
      </c>
      <c r="F2504" s="144" t="str">
        <f>IF('[1]Hoja de pedidos'!$D2503&gt;0,'[1]Hoja de pedidos'!H2503,"")</f>
        <v>CORTE</v>
      </c>
    </row>
    <row r="2505" spans="1:6" x14ac:dyDescent="0.25">
      <c r="A2505" s="144" t="str">
        <f>IF('[1]Hoja de pedidos'!$D2504&gt;0,'[1]Hoja de pedidos'!C2504,"")</f>
        <v>01-3876</v>
      </c>
      <c r="B2505" s="144" t="str">
        <f>IF('[1]Hoja de pedidos'!$D2504&gt;0,'[1]Hoja de pedidos'!D2504,"")</f>
        <v>TMUMBE1400001</v>
      </c>
      <c r="C2505" s="144" t="str">
        <f>IF('[1]Hoja de pedidos'!$D2504&gt;0,'[1]Hoja de pedidos'!E2504,"")</f>
        <v>ULTRA  CARE MEDICAL, C.A.</v>
      </c>
      <c r="D2505" s="144" t="str">
        <f>IF('[1]Hoja de pedidos'!$D2504&gt;0,'[1]Hoja de pedidos'!F2504,"")</f>
        <v>BOLSAS ESTERILIZABLES DORSO</v>
      </c>
      <c r="E2505" s="144" t="str">
        <f>IF('[1]Hoja de pedidos'!$D2504&gt;0,'[1]Hoja de pedidos'!G2504,"")</f>
        <v>MCL</v>
      </c>
      <c r="F2505" s="144" t="str">
        <f>IF('[1]Hoja de pedidos'!$D2504&gt;0,'[1]Hoja de pedidos'!H2504,"")</f>
        <v>LAMINACION</v>
      </c>
    </row>
    <row r="2506" spans="1:6" x14ac:dyDescent="0.25">
      <c r="A2506" s="144" t="str">
        <f>IF('[1]Hoja de pedidos'!$D2505&gt;0,'[1]Hoja de pedidos'!C2505,"")</f>
        <v>01-3875</v>
      </c>
      <c r="B2506" s="144" t="str">
        <f>IF('[1]Hoja de pedidos'!$D2505&gt;0,'[1]Hoja de pedidos'!D2505,"")</f>
        <v>TMUMBE1400001</v>
      </c>
      <c r="C2506" s="144" t="str">
        <f>IF('[1]Hoja de pedidos'!$D2505&gt;0,'[1]Hoja de pedidos'!E2505,"")</f>
        <v>ULTRA  CARE MEDICAL, C.A.</v>
      </c>
      <c r="D2506" s="144" t="str">
        <f>IF('[1]Hoja de pedidos'!$D2505&gt;0,'[1]Hoja de pedidos'!F2505,"")</f>
        <v>BOLSAS ESTERILIZABLES DORSO</v>
      </c>
      <c r="E2506" s="144" t="str">
        <f>IF('[1]Hoja de pedidos'!$D2505&gt;0,'[1]Hoja de pedidos'!G2505,"")</f>
        <v>MCL</v>
      </c>
      <c r="F2506" s="144" t="str">
        <f>IF('[1]Hoja de pedidos'!$D2505&gt;0,'[1]Hoja de pedidos'!H2505,"")</f>
        <v>LAMINACION</v>
      </c>
    </row>
    <row r="2507" spans="1:6" x14ac:dyDescent="0.25">
      <c r="A2507" s="144" t="str">
        <f>IF('[1]Hoja de pedidos'!$D2506&gt;0,'[1]Hoja de pedidos'!C2506,"")</f>
        <v>01-3902</v>
      </c>
      <c r="B2507" s="144" t="str">
        <f>IF('[1]Hoja de pedidos'!$D2506&gt;0,'[1]Hoja de pedidos'!D2506,"")</f>
        <v>TMMCAE060A000</v>
      </c>
      <c r="C2507" s="144" t="str">
        <f>IF('[1]Hoja de pedidos'!$D2506&gt;0,'[1]Hoja de pedidos'!E2506,"")</f>
        <v>MORROCEL C.A.</v>
      </c>
      <c r="D2507" s="144" t="str">
        <f>IF('[1]Hoja de pedidos'!$D2506&gt;0,'[1]Hoja de pedidos'!F2506,"")</f>
        <v>POLYPOUCH IMPRESO ANTIGRASO ESTANDAR</v>
      </c>
      <c r="E2507" s="144" t="str">
        <f>IF('[1]Hoja de pedidos'!$D2506&gt;0,'[1]Hoja de pedidos'!G2506,"")</f>
        <v>MCL</v>
      </c>
      <c r="F2507" s="144" t="str">
        <f>IF('[1]Hoja de pedidos'!$D2506&gt;0,'[1]Hoja de pedidos'!H2506,"")</f>
        <v>LAMINACION</v>
      </c>
    </row>
    <row r="2508" spans="1:6" x14ac:dyDescent="0.25">
      <c r="A2508" s="144" t="str">
        <f>IF('[1]Hoja de pedidos'!$D2507&gt;0,'[1]Hoja de pedidos'!C2507,"")</f>
        <v>01-3889</v>
      </c>
      <c r="B2508" s="144" t="str">
        <f>IF('[1]Hoja de pedidos'!$D2507&gt;0,'[1]Hoja de pedidos'!D2507,"")</f>
        <v>TXPADQ045B002</v>
      </c>
      <c r="C2508" s="144" t="str">
        <f>IF('[1]Hoja de pedidos'!$D2507&gt;0,'[1]Hoja de pedidos'!E2507,"")</f>
        <v>PEPSICO ALIMENTOS, S.C.A.</v>
      </c>
      <c r="D2508" s="144" t="str">
        <f>IF('[1]Hoja de pedidos'!$D2507&gt;0,'[1]Hoja de pedidos'!F2507,"")</f>
        <v xml:space="preserve">LAMINACIÓN IMPRESA DORITOS MEGA QUESO XXL 420 g  </v>
      </c>
      <c r="E2508" s="144" t="str">
        <f>IF('[1]Hoja de pedidos'!$D2507&gt;0,'[1]Hoja de pedidos'!G2507,"")</f>
        <v>CX</v>
      </c>
      <c r="F2508" s="144" t="str">
        <f>IF('[1]Hoja de pedidos'!$D2507&gt;0,'[1]Hoja de pedidos'!H2507,"")</f>
        <v>LAMINACION</v>
      </c>
    </row>
    <row r="2509" spans="1:6" x14ac:dyDescent="0.25">
      <c r="A2509" s="144" t="str">
        <f>IF('[1]Hoja de pedidos'!$D2508&gt;0,'[1]Hoja de pedidos'!C2508,"")</f>
        <v>32-006558</v>
      </c>
      <c r="B2509" s="144" t="str">
        <f>IF('[1]Hoja de pedidos'!$D2508&gt;0,'[1]Hoja de pedidos'!D2508,"")</f>
        <v>TXECAC028A001</v>
      </c>
      <c r="C2509" s="144" t="str">
        <f>IF('[1]Hoja de pedidos'!$D2508&gt;0,'[1]Hoja de pedidos'!E2508,"")</f>
        <v>EMBOTELLADORA CRISTAL;C.A.</v>
      </c>
      <c r="D2509" s="144" t="str">
        <f>IF('[1]Hoja de pedidos'!$D2508&gt;0,'[1]Hoja de pedidos'!F2508,"")</f>
        <v xml:space="preserve">ETIQUETA IMPRESA AGUA MINERAL CRYSTAL 330 cm³ </v>
      </c>
      <c r="E2509" s="144" t="str">
        <f>IF('[1]Hoja de pedidos'!$D2508&gt;0,'[1]Hoja de pedidos'!G2508,"")</f>
        <v>CX</v>
      </c>
      <c r="F2509" s="144" t="str">
        <f>IF('[1]Hoja de pedidos'!$D2508&gt;0,'[1]Hoja de pedidos'!H2508,"")</f>
        <v>CORTE</v>
      </c>
    </row>
    <row r="2510" spans="1:6" x14ac:dyDescent="0.25">
      <c r="A2510" s="144" t="str">
        <f>IF('[1]Hoja de pedidos'!$D2509&gt;0,'[1]Hoja de pedidos'!C2509,"")</f>
        <v>01-3900</v>
      </c>
      <c r="B2510" s="144" t="str">
        <f>IF('[1]Hoja de pedidos'!$D2509&gt;0,'[1]Hoja de pedidos'!D2509,"")</f>
        <v>TMAWAA060B001</v>
      </c>
      <c r="C2510" s="144" t="str">
        <f>IF('[1]Hoja de pedidos'!$D2509&gt;0,'[1]Hoja de pedidos'!E2509,"")</f>
        <v>ALUM-WARE PRODUCTOS DE ALUMINIO C.A.</v>
      </c>
      <c r="D2510" s="144" t="str">
        <f>IF('[1]Hoja de pedidos'!$D2509&gt;0,'[1]Hoja de pedidos'!F2509,"")</f>
        <v>POLYPOUCH IMPRESO ANTIGRASO ALUM-WARE</v>
      </c>
      <c r="E2510" s="144" t="str">
        <f>IF('[1]Hoja de pedidos'!$D2509&gt;0,'[1]Hoja de pedidos'!G2509,"")</f>
        <v>MCL</v>
      </c>
      <c r="F2510" s="144" t="str">
        <f>IF('[1]Hoja de pedidos'!$D2509&gt;0,'[1]Hoja de pedidos'!H2509,"")</f>
        <v>CORTE</v>
      </c>
    </row>
    <row r="2511" spans="1:6" x14ac:dyDescent="0.25">
      <c r="A2511" s="144" t="str">
        <f>IF('[1]Hoja de pedidos'!$D2510&gt;0,'[1]Hoja de pedidos'!C2510,"")</f>
        <v>01-3901</v>
      </c>
      <c r="B2511" s="144" t="str">
        <f>IF('[1]Hoja de pedidos'!$D2510&gt;0,'[1]Hoja de pedidos'!D2510,"")</f>
        <v>TMAWAA060B001</v>
      </c>
      <c r="C2511" s="144" t="str">
        <f>IF('[1]Hoja de pedidos'!$D2510&gt;0,'[1]Hoja de pedidos'!E2510,"")</f>
        <v>ALUM-WARE PRODUCTOS DE ALUMINIO C.A.</v>
      </c>
      <c r="D2511" s="144" t="str">
        <f>IF('[1]Hoja de pedidos'!$D2510&gt;0,'[1]Hoja de pedidos'!F2510,"")</f>
        <v>POLYPOUCH IMPRESO ANTIGRASO ALUM-WARE</v>
      </c>
      <c r="E2511" s="144" t="str">
        <f>IF('[1]Hoja de pedidos'!$D2510&gt;0,'[1]Hoja de pedidos'!G2510,"")</f>
        <v>MCL</v>
      </c>
      <c r="F2511" s="144" t="str">
        <f>IF('[1]Hoja de pedidos'!$D2510&gt;0,'[1]Hoja de pedidos'!H2510,"")</f>
        <v>CORTE</v>
      </c>
    </row>
    <row r="2512" spans="1:6" x14ac:dyDescent="0.25">
      <c r="A2512" s="144" t="str">
        <f>IF('[1]Hoja de pedidos'!$D2511&gt;0,'[1]Hoja de pedidos'!C2511,"")</f>
        <v>01-3877</v>
      </c>
      <c r="B2512" s="144" t="str">
        <f>IF('[1]Hoja de pedidos'!$D2511&gt;0,'[1]Hoja de pedidos'!D2511,"")</f>
        <v>TMAWAR060C001</v>
      </c>
      <c r="C2512" s="144" t="str">
        <f>IF('[1]Hoja de pedidos'!$D2511&gt;0,'[1]Hoja de pedidos'!E2511,"")</f>
        <v>ALUM-WARE PRODUCTOS DE ALUMINIO C.A.</v>
      </c>
      <c r="D2512" s="144" t="str">
        <f>IF('[1]Hoja de pedidos'!$D2511&gt;0,'[1]Hoja de pedidos'!F2511,"")</f>
        <v>POLYPOUCH IMPRESO ANTIGRASO</v>
      </c>
      <c r="E2512" s="144" t="str">
        <f>IF('[1]Hoja de pedidos'!$D2511&gt;0,'[1]Hoja de pedidos'!G2511,"")</f>
        <v>MCL</v>
      </c>
      <c r="F2512" s="144" t="str">
        <f>IF('[1]Hoja de pedidos'!$D2511&gt;0,'[1]Hoja de pedidos'!H2511,"")</f>
        <v>LAMINACION</v>
      </c>
    </row>
    <row r="2513" spans="1:6" x14ac:dyDescent="0.25">
      <c r="A2513" s="144" t="str">
        <f>IF('[1]Hoja de pedidos'!$D2512&gt;0,'[1]Hoja de pedidos'!C2512,"")</f>
        <v>01-3923</v>
      </c>
      <c r="B2513" s="144" t="str">
        <f>IF('[1]Hoja de pedidos'!$D2512&gt;0,'[1]Hoja de pedidos'!D2512,"")</f>
        <v>TMDTPS0600001</v>
      </c>
      <c r="C2513" s="144" t="str">
        <f>IF('[1]Hoja de pedidos'!$D2512&gt;0,'[1]Hoja de pedidos'!E2512,"")</f>
        <v>DISTINTA, C.A.</v>
      </c>
      <c r="D2513" s="144" t="str">
        <f>IF('[1]Hoja de pedidos'!$D2512&gt;0,'[1]Hoja de pedidos'!F2512,"")</f>
        <v>POLYPOUCH SIN IMPRESIÓN</v>
      </c>
      <c r="E2513" s="144" t="str">
        <f>IF('[1]Hoja de pedidos'!$D2512&gt;0,'[1]Hoja de pedidos'!G2512,"")</f>
        <v>MCL</v>
      </c>
      <c r="F2513" s="144" t="str">
        <f>IF('[1]Hoja de pedidos'!$D2512&gt;0,'[1]Hoja de pedidos'!H2512,"")</f>
        <v>LAMINACION</v>
      </c>
    </row>
    <row r="2514" spans="1:6" x14ac:dyDescent="0.25">
      <c r="A2514" s="144" t="str">
        <f>IF('[1]Hoja de pedidos'!$D2513&gt;0,'[1]Hoja de pedidos'!C2513,"")</f>
        <v>01-3897</v>
      </c>
      <c r="B2514" s="144" t="str">
        <f>IF('[1]Hoja de pedidos'!$D2513&gt;0,'[1]Hoja de pedidos'!D2513,"")</f>
        <v>TXPAMP031A002</v>
      </c>
      <c r="C2514" s="144" t="str">
        <f>IF('[1]Hoja de pedidos'!$D2513&gt;0,'[1]Hoja de pedidos'!E2513,"")</f>
        <v>PEPSICO ALIMENTOS, S.C.A.</v>
      </c>
      <c r="D2514" s="144" t="str">
        <f>IF('[1]Hoja de pedidos'!$D2513&gt;0,'[1]Hoja de pedidos'!F2513,"")</f>
        <v>LAMINACION IMPRESA CHEETOS MEGA PUFFS 28g</v>
      </c>
      <c r="E2514" s="144" t="str">
        <f>IF('[1]Hoja de pedidos'!$D2513&gt;0,'[1]Hoja de pedidos'!G2513,"")</f>
        <v>CX</v>
      </c>
      <c r="F2514" s="144" t="str">
        <f>IF('[1]Hoja de pedidos'!$D2513&gt;0,'[1]Hoja de pedidos'!H2513,"")</f>
        <v>LAMINACION</v>
      </c>
    </row>
    <row r="2515" spans="1:6" x14ac:dyDescent="0.25">
      <c r="A2515" s="144" t="str">
        <f>IF('[1]Hoja de pedidos'!$D2514&gt;0,'[1]Hoja de pedidos'!C2514,"")</f>
        <v>32-006562</v>
      </c>
      <c r="B2515" s="144" t="str">
        <f>IF('[1]Hoja de pedidos'!$D2514&gt;0,'[1]Hoja de pedidos'!D2514,"")</f>
        <v>TXAVAM023A001</v>
      </c>
      <c r="C2515" s="144" t="str">
        <f>IF('[1]Hoja de pedidos'!$D2514&gt;0,'[1]Hoja de pedidos'!E2514,"")</f>
        <v>ANVIAGUA, C. A.</v>
      </c>
      <c r="D2515" s="144" t="str">
        <f>IF('[1]Hoja de pedidos'!$D2514&gt;0,'[1]Hoja de pedidos'!F2514,"")</f>
        <v>ETIQUETA IMPRESA AGUA MINERAL LOS ALPES 330ml</v>
      </c>
      <c r="E2515" s="144" t="str">
        <f>IF('[1]Hoja de pedidos'!$D2514&gt;0,'[1]Hoja de pedidos'!G2514,"")</f>
        <v>CX</v>
      </c>
      <c r="F2515" s="144" t="str">
        <f>IF('[1]Hoja de pedidos'!$D2514&gt;0,'[1]Hoja de pedidos'!H2514,"")</f>
        <v>CORTE</v>
      </c>
    </row>
    <row r="2516" spans="1:6" x14ac:dyDescent="0.25">
      <c r="A2516" s="144" t="str">
        <f>IF('[1]Hoja de pedidos'!$D2515&gt;0,'[1]Hoja de pedidos'!C2515,"")</f>
        <v>01-3906</v>
      </c>
      <c r="B2516" s="144" t="str">
        <f>IF('[1]Hoja de pedidos'!$D2515&gt;0,'[1]Hoja de pedidos'!D2515,"")</f>
        <v>TXMSGN028C002</v>
      </c>
      <c r="C2516" s="144" t="str">
        <f>IF('[1]Hoja de pedidos'!$D2515&gt;0,'[1]Hoja de pedidos'!E2515,"")</f>
        <v>MULTINACIONAL DE SABORES C.A.</v>
      </c>
      <c r="D2516" s="144" t="str">
        <f>IF('[1]Hoja de pedidos'!$D2515&gt;0,'[1]Hoja de pedidos'!F2515,"")</f>
        <v>ETIQUETA IMPRESA REFRESCO GLUP COLA NEGRA 1 L</v>
      </c>
      <c r="E2516" s="144" t="str">
        <f>IF('[1]Hoja de pedidos'!$D2515&gt;0,'[1]Hoja de pedidos'!G2515,"")</f>
        <v>CX</v>
      </c>
      <c r="F2516" s="144" t="str">
        <f>IF('[1]Hoja de pedidos'!$D2515&gt;0,'[1]Hoja de pedidos'!H2515,"")</f>
        <v>CORTE</v>
      </c>
    </row>
    <row r="2517" spans="1:6" x14ac:dyDescent="0.25">
      <c r="A2517" s="144" t="str">
        <f>IF('[1]Hoja de pedidos'!$D2516&gt;0,'[1]Hoja de pedidos'!C2516,"")</f>
        <v>32-006560</v>
      </c>
      <c r="B2517" s="144" t="str">
        <f>IF('[1]Hoja de pedidos'!$D2516&gt;0,'[1]Hoja de pedidos'!D2516,"")</f>
        <v>TMARMC099A001</v>
      </c>
      <c r="C2517" s="144" t="str">
        <f>IF('[1]Hoja de pedidos'!$D2516&gt;0,'[1]Hoja de pedidos'!E2516,"")</f>
        <v>ALFONZO RIVAS &amp; CIA, C.A.</v>
      </c>
      <c r="D2517" s="144" t="str">
        <f>IF('[1]Hoja de pedidos'!$D2516&gt;0,'[1]Hoja de pedidos'!F2516,"")</f>
        <v>LAMINACION IMPRESA EMPANIZADO Mc CORMICK 80g</v>
      </c>
      <c r="E2517" s="144" t="str">
        <f>IF('[1]Hoja de pedidos'!$D2516&gt;0,'[1]Hoja de pedidos'!G2516,"")</f>
        <v>MCL</v>
      </c>
      <c r="F2517" s="144" t="str">
        <f>IF('[1]Hoja de pedidos'!$D2516&gt;0,'[1]Hoja de pedidos'!H2516,"")</f>
        <v>LAMINACION</v>
      </c>
    </row>
    <row r="2518" spans="1:6" x14ac:dyDescent="0.25">
      <c r="A2518" s="144" t="str">
        <f>IF('[1]Hoja de pedidos'!$D2517&gt;0,'[1]Hoja de pedidos'!C2517,"")</f>
        <v>32-006561</v>
      </c>
      <c r="B2518" s="144" t="str">
        <f>IF('[1]Hoja de pedidos'!$D2517&gt;0,'[1]Hoja de pedidos'!D2517,"")</f>
        <v>TMLIPR0550001</v>
      </c>
      <c r="C2518" s="144" t="str">
        <f>IF('[1]Hoja de pedidos'!$D2517&gt;0,'[1]Hoja de pedidos'!E2517,"")</f>
        <v>LITO INNOVACIÓN 3.000, C. A.</v>
      </c>
      <c r="D2518" s="144" t="str">
        <f>IF('[1]Hoja de pedidos'!$D2517&gt;0,'[1]Hoja de pedidos'!F2517,"")</f>
        <v>POLYPOUCH SIN IMPRESIÓN</v>
      </c>
      <c r="E2518" s="144" t="str">
        <f>IF('[1]Hoja de pedidos'!$D2517&gt;0,'[1]Hoja de pedidos'!G2517,"")</f>
        <v>MCL</v>
      </c>
      <c r="F2518" s="144" t="str">
        <f>IF('[1]Hoja de pedidos'!$D2517&gt;0,'[1]Hoja de pedidos'!H2517,"")</f>
        <v>LAMINACION</v>
      </c>
    </row>
    <row r="2519" spans="1:6" x14ac:dyDescent="0.25">
      <c r="A2519" s="144" t="str">
        <f>IF('[1]Hoja de pedidos'!$D2518&gt;0,'[1]Hoja de pedidos'!C2518,"")</f>
        <v>01-3921</v>
      </c>
      <c r="B2519" s="144" t="str">
        <f>IF('[1]Hoja de pedidos'!$D2518&gt;0,'[1]Hoja de pedidos'!D2518,"")</f>
        <v>TMSSAL1190001</v>
      </c>
      <c r="C2519" s="144" t="str">
        <f>IF('[1]Hoja de pedidos'!$D2518&gt;0,'[1]Hoja de pedidos'!E2518,"")</f>
        <v>ETIQUETAS SOL SIL C.A</v>
      </c>
      <c r="D2519" s="144" t="str">
        <f>IF('[1]Hoja de pedidos'!$D2518&gt;0,'[1]Hoja de pedidos'!F2518,"")</f>
        <v>ALUMINIO LAMINADO SIN IMPRESIÓN</v>
      </c>
      <c r="E2519" s="144" t="str">
        <f>IF('[1]Hoja de pedidos'!$D2518&gt;0,'[1]Hoja de pedidos'!G2518,"")</f>
        <v>MCL</v>
      </c>
      <c r="F2519" s="144" t="str">
        <f>IF('[1]Hoja de pedidos'!$D2518&gt;0,'[1]Hoja de pedidos'!H2518,"")</f>
        <v>CORTE</v>
      </c>
    </row>
    <row r="2520" spans="1:6" x14ac:dyDescent="0.25">
      <c r="A2520" s="144" t="str">
        <f>IF('[1]Hoja de pedidos'!$D2519&gt;0,'[1]Hoja de pedidos'!C2519,"")</f>
        <v>01-3910</v>
      </c>
      <c r="B2520" s="144" t="str">
        <f>IF('[1]Hoja de pedidos'!$D2519&gt;0,'[1]Hoja de pedidos'!D2519,"")</f>
        <v>TMICPS0520001</v>
      </c>
      <c r="C2520" s="144" t="str">
        <f>IF('[1]Hoja de pedidos'!$D2519&gt;0,'[1]Hoja de pedidos'!E2519,"")</f>
        <v>INDUSTRIAS CORPAÑAL,C.A.</v>
      </c>
      <c r="D2520" s="144" t="str">
        <f>IF('[1]Hoja de pedidos'!$D2519&gt;0,'[1]Hoja de pedidos'!F2519,"")</f>
        <v>POLYPOUCH SILICONIZADO SIN IMPRESIÓN</v>
      </c>
      <c r="E2520" s="144" t="str">
        <f>IF('[1]Hoja de pedidos'!$D2519&gt;0,'[1]Hoja de pedidos'!G2519,"")</f>
        <v>MCL</v>
      </c>
      <c r="F2520" s="144" t="str">
        <f>IF('[1]Hoja de pedidos'!$D2519&gt;0,'[1]Hoja de pedidos'!H2519,"")</f>
        <v>LAMINACION</v>
      </c>
    </row>
    <row r="2521" spans="1:6" x14ac:dyDescent="0.25">
      <c r="A2521" s="144" t="str">
        <f>IF('[1]Hoja de pedidos'!$D2520&gt;0,'[1]Hoja de pedidos'!C2520,"")</f>
        <v>01-3807</v>
      </c>
      <c r="B2521" s="144" t="str">
        <f>IF('[1]Hoja de pedidos'!$D2520&gt;0,'[1]Hoja de pedidos'!D2520,"")</f>
        <v>TMAHPG0700020</v>
      </c>
      <c r="C2521" s="144" t="str">
        <f>IF('[1]Hoja de pedidos'!$D2520&gt;0,'[1]Hoja de pedidos'!E2520,"")</f>
        <v>ALIMENTOS HEINZ, C.A.</v>
      </c>
      <c r="D2521" s="144" t="str">
        <f>IF('[1]Hoja de pedidos'!$D2520&gt;0,'[1]Hoja de pedidos'!F2520,"")</f>
        <v>POLYPOUCH (LAMINADO PARA GELATINA)</v>
      </c>
      <c r="E2521" s="144" t="str">
        <f>IF('[1]Hoja de pedidos'!$D2520&gt;0,'[1]Hoja de pedidos'!G2520,"")</f>
        <v>MCL</v>
      </c>
      <c r="F2521" s="144" t="str">
        <f>IF('[1]Hoja de pedidos'!$D2520&gt;0,'[1]Hoja de pedidos'!H2520,"")</f>
        <v>LAMINACION</v>
      </c>
    </row>
    <row r="2522" spans="1:6" x14ac:dyDescent="0.25">
      <c r="A2522" s="144" t="str">
        <f>IF('[1]Hoja de pedidos'!$D2521&gt;0,'[1]Hoja de pedidos'!C2521,"")</f>
        <v>01-3926</v>
      </c>
      <c r="B2522" s="144" t="str">
        <f>IF('[1]Hoja de pedidos'!$D2521&gt;0,'[1]Hoja de pedidos'!D2521,"")</f>
        <v>TMAPAL1190010</v>
      </c>
      <c r="C2522" s="144" t="str">
        <f>IF('[1]Hoja de pedidos'!$D2521&gt;0,'[1]Hoja de pedidos'!E2521,"")</f>
        <v>ALIMENTOS POLAR COMERCIAL, C.A.</v>
      </c>
      <c r="D2522" s="144" t="str">
        <f>IF('[1]Hoja de pedidos'!$D2521&gt;0,'[1]Hoja de pedidos'!F2521,"")</f>
        <v>ALUMINIO LAMINADO SIN IMPRESIÓN</v>
      </c>
      <c r="E2522" s="144" t="str">
        <f>IF('[1]Hoja de pedidos'!$D2521&gt;0,'[1]Hoja de pedidos'!G2521,"")</f>
        <v>MCL</v>
      </c>
      <c r="F2522" s="144" t="str">
        <f>IF('[1]Hoja de pedidos'!$D2521&gt;0,'[1]Hoja de pedidos'!H2521,"")</f>
        <v>LAMINACION</v>
      </c>
    </row>
    <row r="2523" spans="1:6" x14ac:dyDescent="0.25">
      <c r="A2523" s="144" t="str">
        <f>IF('[1]Hoja de pedidos'!$D2522&gt;0,'[1]Hoja de pedidos'!C2522,"")</f>
        <v>32-006514</v>
      </c>
      <c r="B2523" s="144" t="str">
        <f>IF('[1]Hoja de pedidos'!$D2522&gt;0,'[1]Hoja de pedidos'!D2522,"")</f>
        <v>TXHCFF029A001</v>
      </c>
      <c r="C2523" s="144" t="str">
        <f>IF('[1]Hoja de pedidos'!$D2522&gt;0,'[1]Hoja de pedidos'!E2522,"")</f>
        <v>HELADOS CALI, C.A.</v>
      </c>
      <c r="D2523" s="144" t="str">
        <f>IF('[1]Hoja de pedidos'!$D2522&gt;0,'[1]Hoja de pedidos'!F2522,"")</f>
        <v>ENVOLTORIO IMPRESO HELADOS FRES SABOR A  FRUTAS 70 cm³</v>
      </c>
      <c r="E2523" s="144" t="str">
        <f>IF('[1]Hoja de pedidos'!$D2522&gt;0,'[1]Hoja de pedidos'!G2522,"")</f>
        <v>CX</v>
      </c>
      <c r="F2523" s="144" t="str">
        <f>IF('[1]Hoja de pedidos'!$D2522&gt;0,'[1]Hoja de pedidos'!H2522,"")</f>
        <v>CORTE</v>
      </c>
    </row>
    <row r="2524" spans="1:6" x14ac:dyDescent="0.25">
      <c r="A2524" s="144" t="str">
        <f>IF('[1]Hoja de pedidos'!$D2523&gt;0,'[1]Hoja de pedidos'!C2523,"")</f>
        <v>01-3912</v>
      </c>
      <c r="B2524" s="144" t="str">
        <f>IF('[1]Hoja de pedidos'!$D2523&gt;0,'[1]Hoja de pedidos'!D2523,"")</f>
        <v>TXPARO045A001</v>
      </c>
      <c r="C2524" s="144" t="str">
        <f>IF('[1]Hoja de pedidos'!$D2523&gt;0,'[1]Hoja de pedidos'!E2523,"")</f>
        <v>PEPSICO ALIMENTOS, S.C.A.</v>
      </c>
      <c r="D2524" s="144" t="str">
        <f>IF('[1]Hoja de pedidos'!$D2523&gt;0,'[1]Hoja de pedidos'!F2523,"")</f>
        <v>LAMINACION IMPRESA RUFFLES ORIGINAL 300g</v>
      </c>
      <c r="E2524" s="144" t="str">
        <f>IF('[1]Hoja de pedidos'!$D2523&gt;0,'[1]Hoja de pedidos'!G2523,"")</f>
        <v>CX</v>
      </c>
      <c r="F2524" s="144" t="str">
        <f>IF('[1]Hoja de pedidos'!$D2523&gt;0,'[1]Hoja de pedidos'!H2523,"")</f>
        <v>LAMINACION</v>
      </c>
    </row>
    <row r="2525" spans="1:6" x14ac:dyDescent="0.25">
      <c r="A2525" s="144" t="str">
        <f>IF('[1]Hoja de pedidos'!$D2524&gt;0,'[1]Hoja de pedidos'!C2524,"")</f>
        <v>32-006515</v>
      </c>
      <c r="B2525" s="144" t="str">
        <f>IF('[1]Hoja de pedidos'!$D2524&gt;0,'[1]Hoja de pedidos'!D2524,"")</f>
        <v>TXHCFS029A001</v>
      </c>
      <c r="C2525" s="144" t="str">
        <f>IF('[1]Hoja de pedidos'!$D2524&gt;0,'[1]Hoja de pedidos'!E2524,"")</f>
        <v>HELADOS CALI, C.A.</v>
      </c>
      <c r="D2525" s="144" t="str">
        <f>IF('[1]Hoja de pedidos'!$D2524&gt;0,'[1]Hoja de pedidos'!F2524,"")</f>
        <v>ENVOLTORIO IMPRESO HELADOS FRESS FRESA 70cm3</v>
      </c>
      <c r="E2525" s="144" t="str">
        <f>IF('[1]Hoja de pedidos'!$D2524&gt;0,'[1]Hoja de pedidos'!G2524,"")</f>
        <v>CX</v>
      </c>
      <c r="F2525" s="144" t="str">
        <f>IF('[1]Hoja de pedidos'!$D2524&gt;0,'[1]Hoja de pedidos'!H2524,"")</f>
        <v>CORTE</v>
      </c>
    </row>
    <row r="2526" spans="1:6" x14ac:dyDescent="0.25">
      <c r="A2526" s="144" t="str">
        <f>IF('[1]Hoja de pedidos'!$D2525&gt;0,'[1]Hoja de pedidos'!C2525,"")</f>
        <v>01-3893</v>
      </c>
      <c r="B2526" s="144" t="str">
        <f>IF('[1]Hoja de pedidos'!$D2525&gt;0,'[1]Hoja de pedidos'!D2525,"")</f>
        <v>TXPARF040B002</v>
      </c>
      <c r="C2526" s="144" t="str">
        <f>IF('[1]Hoja de pedidos'!$D2525&gt;0,'[1]Hoja de pedidos'!E2525,"")</f>
        <v>PEPSICO ALIMENTOS, S.C.A.</v>
      </c>
      <c r="D2526" s="144" t="str">
        <f>IF('[1]Hoja de pedidos'!$D2525&gt;0,'[1]Hoja de pedidos'!F2525,"")</f>
        <v>LAMINACION IMPRESA RUFFLES QUESO 125g</v>
      </c>
      <c r="E2526" s="144" t="str">
        <f>IF('[1]Hoja de pedidos'!$D2525&gt;0,'[1]Hoja de pedidos'!G2525,"")</f>
        <v>CX</v>
      </c>
      <c r="F2526" s="144" t="str">
        <f>IF('[1]Hoja de pedidos'!$D2525&gt;0,'[1]Hoja de pedidos'!H2525,"")</f>
        <v>LAMINACION</v>
      </c>
    </row>
    <row r="2527" spans="1:6" x14ac:dyDescent="0.25">
      <c r="A2527" s="144" t="str">
        <f>IF('[1]Hoja de pedidos'!$D2526&gt;0,'[1]Hoja de pedidos'!C2526,"")</f>
        <v>01-3892</v>
      </c>
      <c r="B2527" s="144" t="str">
        <f>IF('[1]Hoja de pedidos'!$D2526&gt;0,'[1]Hoja de pedidos'!D2526,"")</f>
        <v>TXPARF040A002</v>
      </c>
      <c r="C2527" s="144" t="str">
        <f>IF('[1]Hoja de pedidos'!$D2526&gt;0,'[1]Hoja de pedidos'!E2526,"")</f>
        <v>PEPSICO ALIMENTOS, S.C.A.</v>
      </c>
      <c r="D2527" s="144" t="str">
        <f>IF('[1]Hoja de pedidos'!$D2526&gt;0,'[1]Hoja de pedidos'!F2526,"")</f>
        <v>LAMINACION IMPRESA RUFFLES QUESO 36g</v>
      </c>
      <c r="E2527" s="144" t="str">
        <f>IF('[1]Hoja de pedidos'!$D2526&gt;0,'[1]Hoja de pedidos'!G2526,"")</f>
        <v>CX</v>
      </c>
      <c r="F2527" s="144" t="str">
        <f>IF('[1]Hoja de pedidos'!$D2526&gt;0,'[1]Hoja de pedidos'!H2526,"")</f>
        <v>LAMINACION</v>
      </c>
    </row>
    <row r="2528" spans="1:6" x14ac:dyDescent="0.25">
      <c r="A2528" s="144" t="str">
        <f>IF('[1]Hoja de pedidos'!$D2527&gt;0,'[1]Hoja de pedidos'!C2527,"")</f>
        <v>01-3927</v>
      </c>
      <c r="B2528" s="144" t="str">
        <f>IF('[1]Hoja de pedidos'!$D2527&gt;0,'[1]Hoja de pedidos'!D2527,"")</f>
        <v>TMAPAL1190002</v>
      </c>
      <c r="C2528" s="144" t="str">
        <f>IF('[1]Hoja de pedidos'!$D2527&gt;0,'[1]Hoja de pedidos'!E2527,"")</f>
        <v>ALIMENTOS POLAR COMERCIAL, C.A.</v>
      </c>
      <c r="D2528" s="144" t="str">
        <f>IF('[1]Hoja de pedidos'!$D2527&gt;0,'[1]Hoja de pedidos'!F2527,"")</f>
        <v>ALUMINIO LAMINADO SIN IMPRESIÓN</v>
      </c>
      <c r="E2528" s="144" t="str">
        <f>IF('[1]Hoja de pedidos'!$D2527&gt;0,'[1]Hoja de pedidos'!G2527,"")</f>
        <v>MCL</v>
      </c>
      <c r="F2528" s="144" t="str">
        <f>IF('[1]Hoja de pedidos'!$D2527&gt;0,'[1]Hoja de pedidos'!H2527,"")</f>
        <v>LAMINACION</v>
      </c>
    </row>
    <row r="2529" spans="1:6" x14ac:dyDescent="0.25">
      <c r="A2529" s="144" t="str">
        <f>IF('[1]Hoja de pedidos'!$D2528&gt;0,'[1]Hoja de pedidos'!C2528,"")</f>
        <v>32-006515</v>
      </c>
      <c r="B2529" s="144" t="str">
        <f>IF('[1]Hoja de pedidos'!$D2528&gt;0,'[1]Hoja de pedidos'!D2528,"")</f>
        <v>TXHCFS029A001</v>
      </c>
      <c r="C2529" s="144" t="str">
        <f>IF('[1]Hoja de pedidos'!$D2528&gt;0,'[1]Hoja de pedidos'!E2528,"")</f>
        <v>HELADOS CALI, C.A.</v>
      </c>
      <c r="D2529" s="144" t="str">
        <f>IF('[1]Hoja de pedidos'!$D2528&gt;0,'[1]Hoja de pedidos'!F2528,"")</f>
        <v>ENVOLTORIO IMPRESO HELADOS FRESS FRESA 70cm3</v>
      </c>
      <c r="E2529" s="144" t="str">
        <f>IF('[1]Hoja de pedidos'!$D2528&gt;0,'[1]Hoja de pedidos'!G2528,"")</f>
        <v>CX</v>
      </c>
      <c r="F2529" s="144" t="str">
        <f>IF('[1]Hoja de pedidos'!$D2528&gt;0,'[1]Hoja de pedidos'!H2528,"")</f>
        <v>CORTE</v>
      </c>
    </row>
    <row r="2530" spans="1:6" x14ac:dyDescent="0.25">
      <c r="A2530" s="144" t="str">
        <f>IF('[1]Hoja de pedidos'!$D2529&gt;0,'[1]Hoja de pedidos'!C2529,"")</f>
        <v>01-3894</v>
      </c>
      <c r="B2530" s="144" t="str">
        <f>IF('[1]Hoja de pedidos'!$D2529&gt;0,'[1]Hoja de pedidos'!D2529,"")</f>
        <v>TXPACF040A001</v>
      </c>
      <c r="C2530" s="144" t="str">
        <f>IF('[1]Hoja de pedidos'!$D2529&gt;0,'[1]Hoja de pedidos'!E2529,"")</f>
        <v>PEPSICO ALIMENTOS, S.C.A.</v>
      </c>
      <c r="D2530" s="144" t="str">
        <f>IF('[1]Hoja de pedidos'!$D2529&gt;0,'[1]Hoja de pedidos'!F2529,"")</f>
        <v>LAMINACION IMPRESA CHEETOS FLAMIN HOT 120g.</v>
      </c>
      <c r="E2530" s="144" t="str">
        <f>IF('[1]Hoja de pedidos'!$D2529&gt;0,'[1]Hoja de pedidos'!G2529,"")</f>
        <v>CX</v>
      </c>
      <c r="F2530" s="144" t="str">
        <f>IF('[1]Hoja de pedidos'!$D2529&gt;0,'[1]Hoja de pedidos'!H2529,"")</f>
        <v>LAMINACION</v>
      </c>
    </row>
    <row r="2531" spans="1:6" x14ac:dyDescent="0.25">
      <c r="A2531" s="144" t="str">
        <f>IF('[1]Hoja de pedidos'!$D2530&gt;0,'[1]Hoja de pedidos'!C2530,"")</f>
        <v>01-3924</v>
      </c>
      <c r="B2531" s="144" t="str">
        <f>IF('[1]Hoja de pedidos'!$D2530&gt;0,'[1]Hoja de pedidos'!D2530,"")</f>
        <v>TXPACF040B001</v>
      </c>
      <c r="C2531" s="144" t="str">
        <f>IF('[1]Hoja de pedidos'!$D2530&gt;0,'[1]Hoja de pedidos'!E2530,"")</f>
        <v>PEPSICO ALIMENTOS, S.C.A.</v>
      </c>
      <c r="D2531" s="144" t="str">
        <f>IF('[1]Hoja de pedidos'!$D2530&gt;0,'[1]Hoja de pedidos'!F2530,"")</f>
        <v>LAMINACION IMPRESA CHEETOS FLAMIN HOT 38g.</v>
      </c>
      <c r="E2531" s="144" t="str">
        <f>IF('[1]Hoja de pedidos'!$D2530&gt;0,'[1]Hoja de pedidos'!G2530,"")</f>
        <v>CX</v>
      </c>
      <c r="F2531" s="144" t="str">
        <f>IF('[1]Hoja de pedidos'!$D2530&gt;0,'[1]Hoja de pedidos'!H2530,"")</f>
        <v>LAMINACION</v>
      </c>
    </row>
    <row r="2532" spans="1:6" x14ac:dyDescent="0.25">
      <c r="A2532" s="144" t="str">
        <f>IF('[1]Hoja de pedidos'!$D2531&gt;0,'[1]Hoja de pedidos'!C2531,"")</f>
        <v>01-3895</v>
      </c>
      <c r="B2532" s="144" t="str">
        <f>IF('[1]Hoja de pedidos'!$D2531&gt;0,'[1]Hoja de pedidos'!D2531,"")</f>
        <v>TXPADF040A001</v>
      </c>
      <c r="C2532" s="144" t="str">
        <f>IF('[1]Hoja de pedidos'!$D2531&gt;0,'[1]Hoja de pedidos'!E2531,"")</f>
        <v>PEPSICO ALIMENTOS, S.C.A.</v>
      </c>
      <c r="D2532" s="144" t="str">
        <f>IF('[1]Hoja de pedidos'!$D2531&gt;0,'[1]Hoja de pedidos'!F2531,"")</f>
        <v>LAMINACION IMPRESA DORITOS FLAMIN HOT 140g.</v>
      </c>
      <c r="E2532" s="144" t="str">
        <f>IF('[1]Hoja de pedidos'!$D2531&gt;0,'[1]Hoja de pedidos'!G2531,"")</f>
        <v>CX</v>
      </c>
      <c r="F2532" s="144" t="str">
        <f>IF('[1]Hoja de pedidos'!$D2531&gt;0,'[1]Hoja de pedidos'!H2531,"")</f>
        <v>LAMINACION</v>
      </c>
    </row>
    <row r="2533" spans="1:6" x14ac:dyDescent="0.25">
      <c r="A2533" s="144" t="str">
        <f>IF('[1]Hoja de pedidos'!$D2532&gt;0,'[1]Hoja de pedidos'!C2532,"")</f>
        <v>01-3896</v>
      </c>
      <c r="B2533" s="144" t="str">
        <f>IF('[1]Hoja de pedidos'!$D2532&gt;0,'[1]Hoja de pedidos'!D2532,"")</f>
        <v>TXPADF040B001</v>
      </c>
      <c r="C2533" s="144" t="str">
        <f>IF('[1]Hoja de pedidos'!$D2532&gt;0,'[1]Hoja de pedidos'!E2532,"")</f>
        <v>PEPSICO ALIMENTOS, S.C.A.</v>
      </c>
      <c r="D2533" s="144" t="str">
        <f>IF('[1]Hoja de pedidos'!$D2532&gt;0,'[1]Hoja de pedidos'!F2532,"")</f>
        <v>LAMINACION IMPRESA DORITOS FLAMIN HOT 42g.</v>
      </c>
      <c r="E2533" s="144" t="str">
        <f>IF('[1]Hoja de pedidos'!$D2532&gt;0,'[1]Hoja de pedidos'!G2532,"")</f>
        <v>CX</v>
      </c>
      <c r="F2533" s="144" t="str">
        <f>IF('[1]Hoja de pedidos'!$D2532&gt;0,'[1]Hoja de pedidos'!H2532,"")</f>
        <v>LAMINACION</v>
      </c>
    </row>
    <row r="2534" spans="1:6" x14ac:dyDescent="0.25">
      <c r="A2534" s="144" t="str">
        <f>IF('[1]Hoja de pedidos'!$D2533&gt;0,'[1]Hoja de pedidos'!C2533,"")</f>
        <v>01-3898</v>
      </c>
      <c r="B2534" s="144" t="str">
        <f>IF('[1]Hoja de pedidos'!$D2533&gt;0,'[1]Hoja de pedidos'!D2533,"")</f>
        <v>TXPAMP036A002</v>
      </c>
      <c r="C2534" s="144" t="str">
        <f>IF('[1]Hoja de pedidos'!$D2533&gt;0,'[1]Hoja de pedidos'!E2533,"")</f>
        <v>PEPSICO ALIMENTOS, S.C.A.</v>
      </c>
      <c r="D2534" s="144" t="str">
        <f>IF('[1]Hoja de pedidos'!$D2533&gt;0,'[1]Hoja de pedidos'!F2533,"")</f>
        <v>LAMINACION IMPRESA CHEETOS MEGA PUFF 110g</v>
      </c>
      <c r="E2534" s="144" t="str">
        <f>IF('[1]Hoja de pedidos'!$D2533&gt;0,'[1]Hoja de pedidos'!G2533,"")</f>
        <v>CX</v>
      </c>
      <c r="F2534" s="144" t="str">
        <f>IF('[1]Hoja de pedidos'!$D2533&gt;0,'[1]Hoja de pedidos'!H2533,"")</f>
        <v>LAMINACION</v>
      </c>
    </row>
    <row r="2535" spans="1:6" x14ac:dyDescent="0.25">
      <c r="A2535" s="144" t="str">
        <f>IF('[1]Hoja de pedidos'!$D2534&gt;0,'[1]Hoja de pedidos'!C2534,"")</f>
        <v>01-3891</v>
      </c>
      <c r="B2535" s="144" t="str">
        <f>IF('[1]Hoja de pedidos'!$D2534&gt;0,'[1]Hoja de pedidos'!D2534,"")</f>
        <v>TXPARO040A001</v>
      </c>
      <c r="C2535" s="144" t="str">
        <f>IF('[1]Hoja de pedidos'!$D2534&gt;0,'[1]Hoja de pedidos'!E2534,"")</f>
        <v>PEPSICO ALIMENTOS, S.C.A.</v>
      </c>
      <c r="D2535" s="144" t="str">
        <f>IF('[1]Hoja de pedidos'!$D2534&gt;0,'[1]Hoja de pedidos'!F2534,"")</f>
        <v>LAMINACION IMPRESA RUFFLES ORIGINAL 125g</v>
      </c>
      <c r="E2535" s="144" t="str">
        <f>IF('[1]Hoja de pedidos'!$D2534&gt;0,'[1]Hoja de pedidos'!G2534,"")</f>
        <v>CX</v>
      </c>
      <c r="F2535" s="144" t="str">
        <f>IF('[1]Hoja de pedidos'!$D2534&gt;0,'[1]Hoja de pedidos'!H2534,"")</f>
        <v>LAMINACION</v>
      </c>
    </row>
    <row r="2536" spans="1:6" x14ac:dyDescent="0.25">
      <c r="A2536" s="144" t="str">
        <f>IF('[1]Hoja de pedidos'!$D2535&gt;0,'[1]Hoja de pedidos'!C2535,"")</f>
        <v>01-3890</v>
      </c>
      <c r="B2536" s="144" t="str">
        <f>IF('[1]Hoja de pedidos'!$D2535&gt;0,'[1]Hoja de pedidos'!D2535,"")</f>
        <v>TXPARO040B001</v>
      </c>
      <c r="C2536" s="144" t="str">
        <f>IF('[1]Hoja de pedidos'!$D2535&gt;0,'[1]Hoja de pedidos'!E2535,"")</f>
        <v>PEPSICO ALIMENTOS, S.C.A.</v>
      </c>
      <c r="D2536" s="144" t="str">
        <f>IF('[1]Hoja de pedidos'!$D2535&gt;0,'[1]Hoja de pedidos'!F2535,"")</f>
        <v>LAMINACIÓN IMPRESA RUFFLES ORIGINAL 36g</v>
      </c>
      <c r="E2536" s="144" t="str">
        <f>IF('[1]Hoja de pedidos'!$D2535&gt;0,'[1]Hoja de pedidos'!G2535,"")</f>
        <v>CX</v>
      </c>
      <c r="F2536" s="144" t="str">
        <f>IF('[1]Hoja de pedidos'!$D2535&gt;0,'[1]Hoja de pedidos'!H2535,"")</f>
        <v>LAMINACION</v>
      </c>
    </row>
    <row r="2537" spans="1:6" x14ac:dyDescent="0.25">
      <c r="A2537" s="144" t="str">
        <f>IF('[1]Hoja de pedidos'!$D2536&gt;0,'[1]Hoja de pedidos'!C2536,"")</f>
        <v>01-3882</v>
      </c>
      <c r="B2537" s="144" t="str">
        <f>IF('[1]Hoja de pedidos'!$D2536&gt;0,'[1]Hoja de pedidos'!D2536,"")</f>
        <v>TXPADQ040D001</v>
      </c>
      <c r="C2537" s="144" t="str">
        <f>IF('[1]Hoja de pedidos'!$D2536&gt;0,'[1]Hoja de pedidos'!E2536,"")</f>
        <v>PEPSICO ALIMENTOS, S.C.A.</v>
      </c>
      <c r="D2537" s="144" t="str">
        <f>IF('[1]Hoja de pedidos'!$D2536&gt;0,'[1]Hoja de pedidos'!F2536,"")</f>
        <v>LAMINACION IMPRESA DORITOS MEGA QUESO 45g</v>
      </c>
      <c r="E2537" s="144" t="str">
        <f>IF('[1]Hoja de pedidos'!$D2536&gt;0,'[1]Hoja de pedidos'!G2536,"")</f>
        <v>CX</v>
      </c>
      <c r="F2537" s="144" t="str">
        <f>IF('[1]Hoja de pedidos'!$D2536&gt;0,'[1]Hoja de pedidos'!H2536,"")</f>
        <v>LAMINACION</v>
      </c>
    </row>
    <row r="2538" spans="1:6" x14ac:dyDescent="0.25">
      <c r="A2538" s="144" t="str">
        <f>IF('[1]Hoja de pedidos'!$D2537&gt;0,'[1]Hoja de pedidos'!C2537,"")</f>
        <v>01-3917</v>
      </c>
      <c r="B2538" s="144" t="str">
        <f>IF('[1]Hoja de pedidos'!$D2537&gt;0,'[1]Hoja de pedidos'!D2537,"")</f>
        <v>TXPCPF023B001</v>
      </c>
      <c r="C2538" s="144" t="str">
        <f>IF('[1]Hoja de pedidos'!$D2537&gt;0,'[1]Hoja de pedidos'!E2537,"")</f>
        <v xml:space="preserve">PEPSI-COLA VENEZUELA, C.A. </v>
      </c>
      <c r="D2538" s="144" t="str">
        <f>IF('[1]Hoja de pedidos'!$D2537&gt;0,'[1]Hoja de pedidos'!F2537,"")</f>
        <v>ETIQUETA IMPRESA PEPSI  FREE 1,5 L</v>
      </c>
      <c r="E2538" s="144" t="str">
        <f>IF('[1]Hoja de pedidos'!$D2537&gt;0,'[1]Hoja de pedidos'!G2537,"")</f>
        <v>CX</v>
      </c>
      <c r="F2538" s="144" t="str">
        <f>IF('[1]Hoja de pedidos'!$D2537&gt;0,'[1]Hoja de pedidos'!H2537,"")</f>
        <v>CORTE</v>
      </c>
    </row>
    <row r="2539" spans="1:6" x14ac:dyDescent="0.25">
      <c r="A2539" s="144" t="str">
        <f>IF('[1]Hoja de pedidos'!$D2538&gt;0,'[1]Hoja de pedidos'!C2538,"")</f>
        <v>01-3918</v>
      </c>
      <c r="B2539" s="144" t="str">
        <f>IF('[1]Hoja de pedidos'!$D2538&gt;0,'[1]Hoja de pedidos'!D2538,"")</f>
        <v>TXPCPF023B001</v>
      </c>
      <c r="C2539" s="144" t="str">
        <f>IF('[1]Hoja de pedidos'!$D2538&gt;0,'[1]Hoja de pedidos'!E2538,"")</f>
        <v xml:space="preserve">PEPSI-COLA VENEZUELA, C.A. </v>
      </c>
      <c r="D2539" s="144" t="str">
        <f>IF('[1]Hoja de pedidos'!$D2538&gt;0,'[1]Hoja de pedidos'!F2538,"")</f>
        <v>ETIQUETA IMPRESA PEPSI  FREE 1,5 L</v>
      </c>
      <c r="E2539" s="144" t="str">
        <f>IF('[1]Hoja de pedidos'!$D2538&gt;0,'[1]Hoja de pedidos'!G2538,"")</f>
        <v>CX</v>
      </c>
      <c r="F2539" s="144" t="str">
        <f>IF('[1]Hoja de pedidos'!$D2538&gt;0,'[1]Hoja de pedidos'!H2538,"")</f>
        <v>CORTE</v>
      </c>
    </row>
    <row r="2540" spans="1:6" x14ac:dyDescent="0.25">
      <c r="A2540" s="144" t="str">
        <f>IF('[1]Hoja de pedidos'!$D2539&gt;0,'[1]Hoja de pedidos'!C2539,"")</f>
        <v>01-3919</v>
      </c>
      <c r="B2540" s="144" t="str">
        <f>IF('[1]Hoja de pedidos'!$D2539&gt;0,'[1]Hoja de pedidos'!D2539,"")</f>
        <v>TXPCPF023B001</v>
      </c>
      <c r="C2540" s="144" t="str">
        <f>IF('[1]Hoja de pedidos'!$D2539&gt;0,'[1]Hoja de pedidos'!E2539,"")</f>
        <v xml:space="preserve">PEPSI-COLA VENEZUELA, C.A. </v>
      </c>
      <c r="D2540" s="144" t="str">
        <f>IF('[1]Hoja de pedidos'!$D2539&gt;0,'[1]Hoja de pedidos'!F2539,"")</f>
        <v>ETIQUETA IMPRESA PEPSI  FREE 1,5 L</v>
      </c>
      <c r="E2540" s="144" t="str">
        <f>IF('[1]Hoja de pedidos'!$D2539&gt;0,'[1]Hoja de pedidos'!G2539,"")</f>
        <v>CX</v>
      </c>
      <c r="F2540" s="144" t="str">
        <f>IF('[1]Hoja de pedidos'!$D2539&gt;0,'[1]Hoja de pedidos'!H2539,"")</f>
        <v>CORTE</v>
      </c>
    </row>
    <row r="2541" spans="1:6" x14ac:dyDescent="0.25">
      <c r="A2541" s="144" t="str">
        <f>IF('[1]Hoja de pedidos'!$D2540&gt;0,'[1]Hoja de pedidos'!C2540,"")</f>
        <v>01-3920</v>
      </c>
      <c r="B2541" s="144" t="str">
        <f>IF('[1]Hoja de pedidos'!$D2540&gt;0,'[1]Hoja de pedidos'!D2540,"")</f>
        <v>TXPCEP023B001</v>
      </c>
      <c r="C2541" s="144" t="str">
        <f>IF('[1]Hoja de pedidos'!$D2540&gt;0,'[1]Hoja de pedidos'!E2540,"")</f>
        <v xml:space="preserve">PEPSI-COLA VENEZUELA, C.A. </v>
      </c>
      <c r="D2541" s="144" t="str">
        <f>IF('[1]Hoja de pedidos'!$D2540&gt;0,'[1]Hoja de pedidos'!F2540,"")</f>
        <v>ETIQUETA IMPRESA  PEPSI FREE 1 L</v>
      </c>
      <c r="E2541" s="144" t="str">
        <f>IF('[1]Hoja de pedidos'!$D2540&gt;0,'[1]Hoja de pedidos'!G2540,"")</f>
        <v>CX</v>
      </c>
      <c r="F2541" s="144" t="str">
        <f>IF('[1]Hoja de pedidos'!$D2540&gt;0,'[1]Hoja de pedidos'!H2540,"")</f>
        <v>CORTE</v>
      </c>
    </row>
    <row r="2542" spans="1:6" x14ac:dyDescent="0.25">
      <c r="A2542" s="144" t="str">
        <f>IF('[1]Hoja de pedidos'!$D2541&gt;0,'[1]Hoja de pedidos'!C2541,"")</f>
        <v>01-3915</v>
      </c>
      <c r="B2542" s="144" t="str">
        <f>IF('[1]Hoja de pedidos'!$D2541&gt;0,'[1]Hoja de pedidos'!D2541,"")</f>
        <v>TXPACB031C001</v>
      </c>
      <c r="C2542" s="144" t="str">
        <f>IF('[1]Hoja de pedidos'!$D2541&gt;0,'[1]Hoja de pedidos'!E2541,"")</f>
        <v>PEPSICO ALIMENTOS, S.C.A.</v>
      </c>
      <c r="D2542" s="144" t="str">
        <f>IF('[1]Hoja de pedidos'!$D2541&gt;0,'[1]Hoja de pedidos'!F2541,"")</f>
        <v>LAMINACION IMPRESA CHEETOS BOLIQUESO 25g</v>
      </c>
      <c r="E2542" s="144" t="str">
        <f>IF('[1]Hoja de pedidos'!$D2541&gt;0,'[1]Hoja de pedidos'!G2541,"")</f>
        <v>CX</v>
      </c>
      <c r="F2542" s="144" t="str">
        <f>IF('[1]Hoja de pedidos'!$D2541&gt;0,'[1]Hoja de pedidos'!H2541,"")</f>
        <v>LAMINACION</v>
      </c>
    </row>
    <row r="2543" spans="1:6" x14ac:dyDescent="0.25">
      <c r="A2543" s="144" t="str">
        <f>IF('[1]Hoja de pedidos'!$D2542&gt;0,'[1]Hoja de pedidos'!C2542,"")</f>
        <v>01-3913</v>
      </c>
      <c r="B2543" s="144" t="str">
        <f>IF('[1]Hoja de pedidos'!$D2542&gt;0,'[1]Hoja de pedidos'!D2542,"")</f>
        <v>TXPACB049C001</v>
      </c>
      <c r="C2543" s="144" t="str">
        <f>IF('[1]Hoja de pedidos'!$D2542&gt;0,'[1]Hoja de pedidos'!E2542,"")</f>
        <v>PEPSICO ALIMENTOS, S.C.A.</v>
      </c>
      <c r="D2543" s="144" t="str">
        <f>IF('[1]Hoja de pedidos'!$D2542&gt;0,'[1]Hoja de pedidos'!F2542,"")</f>
        <v>LAMINACION IMPRESA CHEETOS BOLIQUESO 150g</v>
      </c>
      <c r="E2543" s="144" t="str">
        <f>IF('[1]Hoja de pedidos'!$D2542&gt;0,'[1]Hoja de pedidos'!G2542,"")</f>
        <v>CX</v>
      </c>
      <c r="F2543" s="144" t="str">
        <f>IF('[1]Hoja de pedidos'!$D2542&gt;0,'[1]Hoja de pedidos'!H2542,"")</f>
        <v>LAMINACION</v>
      </c>
    </row>
    <row r="2544" spans="1:6" x14ac:dyDescent="0.25">
      <c r="A2544" s="144" t="str">
        <f>IF('[1]Hoja de pedidos'!$D2543&gt;0,'[1]Hoja de pedidos'!C2543,"")</f>
        <v>01-3914</v>
      </c>
      <c r="B2544" s="144" t="str">
        <f>IF('[1]Hoja de pedidos'!$D2543&gt;0,'[1]Hoja de pedidos'!D2543,"")</f>
        <v>TXPACB036C001</v>
      </c>
      <c r="C2544" s="144" t="str">
        <f>IF('[1]Hoja de pedidos'!$D2543&gt;0,'[1]Hoja de pedidos'!E2543,"")</f>
        <v>PEPSICO ALIMENTOS, S.C.A.</v>
      </c>
      <c r="D2544" s="144" t="str">
        <f>IF('[1]Hoja de pedidos'!$D2543&gt;0,'[1]Hoja de pedidos'!F2543,"")</f>
        <v>LAMINACION IMPRESA CHEETOS BOLIQUESO 80g</v>
      </c>
      <c r="E2544" s="144" t="str">
        <f>IF('[1]Hoja de pedidos'!$D2543&gt;0,'[1]Hoja de pedidos'!G2543,"")</f>
        <v>CX</v>
      </c>
      <c r="F2544" s="144" t="str">
        <f>IF('[1]Hoja de pedidos'!$D2543&gt;0,'[1]Hoja de pedidos'!H2543,"")</f>
        <v>LAMINACION</v>
      </c>
    </row>
    <row r="2545" spans="1:6" x14ac:dyDescent="0.25">
      <c r="A2545" s="144" t="str">
        <f>IF('[1]Hoja de pedidos'!$D2544&gt;0,'[1]Hoja de pedidos'!C2544,"")</f>
        <v>01-3930</v>
      </c>
      <c r="B2545" s="144" t="str">
        <f>IF('[1]Hoja de pedidos'!$D2544&gt;0,'[1]Hoja de pedidos'!D2544,"")</f>
        <v>TMMCGP207A001</v>
      </c>
      <c r="C2545" s="144" t="str">
        <f>IF('[1]Hoja de pedidos'!$D2544&gt;0,'[1]Hoja de pedidos'!E2544,"")</f>
        <v>MORROCEL C.A.</v>
      </c>
      <c r="D2545" s="144" t="str">
        <f>IF('[1]Hoja de pedidos'!$D2544&gt;0,'[1]Hoja de pedidos'!F2544,"")</f>
        <v>LINNER MTP  IMPRESO GARANTIA DE PUREZA</v>
      </c>
      <c r="E2545" s="144" t="str">
        <f>IF('[1]Hoja de pedidos'!$D2544&gt;0,'[1]Hoja de pedidos'!G2544,"")</f>
        <v>MCL</v>
      </c>
      <c r="F2545" s="144" t="str">
        <f>IF('[1]Hoja de pedidos'!$D2544&gt;0,'[1]Hoja de pedidos'!H2544,"")</f>
        <v>LAMINACION</v>
      </c>
    </row>
    <row r="2546" spans="1:6" x14ac:dyDescent="0.25">
      <c r="A2546" s="144" t="str">
        <f>IF('[1]Hoja de pedidos'!$D2545&gt;0,'[1]Hoja de pedidos'!C2545,"")</f>
        <v>01-3888</v>
      </c>
      <c r="B2546" s="144" t="str">
        <f>IF('[1]Hoja de pedidos'!$D2545&gt;0,'[1]Hoja de pedidos'!D2545,"")</f>
        <v>TXPAMJ049B001</v>
      </c>
      <c r="C2546" s="144" t="str">
        <f>IF('[1]Hoja de pedidos'!$D2545&gt;0,'[1]Hoja de pedidos'!E2545,"")</f>
        <v>PEPSICO ALIMENTOS, S.C.A.</v>
      </c>
      <c r="D2546" s="144" t="str">
        <f>IF('[1]Hoja de pedidos'!$D2545&gt;0,'[1]Hoja de pedidos'!F2545,"")</f>
        <v>LAMINACION IMPRESA MANI JACKS 25g</v>
      </c>
      <c r="E2546" s="144" t="str">
        <f>IF('[1]Hoja de pedidos'!$D2545&gt;0,'[1]Hoja de pedidos'!G2545,"")</f>
        <v>CX</v>
      </c>
      <c r="F2546" s="144" t="str">
        <f>IF('[1]Hoja de pedidos'!$D2545&gt;0,'[1]Hoja de pedidos'!H2545,"")</f>
        <v>CORTE</v>
      </c>
    </row>
    <row r="2547" spans="1:6" x14ac:dyDescent="0.25">
      <c r="A2547" s="144" t="str">
        <f>IF('[1]Hoja de pedidos'!$D2546&gt;0,'[1]Hoja de pedidos'!C2546,"")</f>
        <v>01-3899</v>
      </c>
      <c r="B2547" s="144" t="str">
        <f>IF('[1]Hoja de pedidos'!$D2546&gt;0,'[1]Hoja de pedidos'!D2546,"")</f>
        <v>TXPACT040A003</v>
      </c>
      <c r="C2547" s="144" t="str">
        <f>IF('[1]Hoja de pedidos'!$D2546&gt;0,'[1]Hoja de pedidos'!E2546,"")</f>
        <v>PEPSICO ALIMENTOS, S.C.A.</v>
      </c>
      <c r="D2547" s="144" t="str">
        <f>IF('[1]Hoja de pedidos'!$D2546&gt;0,'[1]Hoja de pedidos'!F2546,"")</f>
        <v>LAMINACION IMPRESA CHEESE TRIS 150g</v>
      </c>
      <c r="E2547" s="144" t="str">
        <f>IF('[1]Hoja de pedidos'!$D2546&gt;0,'[1]Hoja de pedidos'!G2546,"")</f>
        <v>CX</v>
      </c>
      <c r="F2547" s="144" t="str">
        <f>IF('[1]Hoja de pedidos'!$D2546&gt;0,'[1]Hoja de pedidos'!H2546,"")</f>
        <v>LAMINACION</v>
      </c>
    </row>
    <row r="2548" spans="1:6" x14ac:dyDescent="0.25">
      <c r="A2548" s="144" t="str">
        <f>IF('[1]Hoja de pedidos'!$D2547&gt;0,'[1]Hoja de pedidos'!C2547,"")</f>
        <v>01-3887</v>
      </c>
      <c r="B2548" s="144" t="str">
        <f>IF('[1]Hoja de pedidos'!$D2547&gt;0,'[1]Hoja de pedidos'!D2547,"")</f>
        <v>TXPAMJ049A001</v>
      </c>
      <c r="C2548" s="144" t="str">
        <f>IF('[1]Hoja de pedidos'!$D2547&gt;0,'[1]Hoja de pedidos'!E2547,"")</f>
        <v>PEPSICO ALIMENTOS, S.C.A.</v>
      </c>
      <c r="D2548" s="144" t="str">
        <f>IF('[1]Hoja de pedidos'!$D2547&gt;0,'[1]Hoja de pedidos'!F2547,"")</f>
        <v>LAMINACION IMPRESA MANI JACKS 175g</v>
      </c>
      <c r="E2548" s="144" t="str">
        <f>IF('[1]Hoja de pedidos'!$D2547&gt;0,'[1]Hoja de pedidos'!G2547,"")</f>
        <v>CX</v>
      </c>
      <c r="F2548" s="144" t="str">
        <f>IF('[1]Hoja de pedidos'!$D2547&gt;0,'[1]Hoja de pedidos'!H2547,"")</f>
        <v>LAMINACION</v>
      </c>
    </row>
    <row r="2549" spans="1:6" x14ac:dyDescent="0.25">
      <c r="A2549" s="144" t="str">
        <f>IF('[1]Hoja de pedidos'!$D2548&gt;0,'[1]Hoja de pedidos'!C2548,"")</f>
        <v>01-3911</v>
      </c>
      <c r="B2549" s="144" t="str">
        <f>IF('[1]Hoja de pedidos'!$D2548&gt;0,'[1]Hoja de pedidos'!D2548,"")</f>
        <v>TXPAJS040A001</v>
      </c>
      <c r="C2549" s="144" t="str">
        <f>IF('[1]Hoja de pedidos'!$D2548&gt;0,'[1]Hoja de pedidos'!E2548,"")</f>
        <v>PEPSICO ALIMENTOS, S.C.A.</v>
      </c>
      <c r="D2549" s="144" t="str">
        <f>IF('[1]Hoja de pedidos'!$D2548&gt;0,'[1]Hoja de pedidos'!F2548,"")</f>
        <v>LAMINACION IMPRESA PAPAS JACKS SAL 30g</v>
      </c>
      <c r="E2549" s="144" t="str">
        <f>IF('[1]Hoja de pedidos'!$D2548&gt;0,'[1]Hoja de pedidos'!G2548,"")</f>
        <v>CX</v>
      </c>
      <c r="F2549" s="144" t="str">
        <f>IF('[1]Hoja de pedidos'!$D2548&gt;0,'[1]Hoja de pedidos'!H2548,"")</f>
        <v>LAMINACION</v>
      </c>
    </row>
    <row r="2550" spans="1:6" x14ac:dyDescent="0.25">
      <c r="A2550" s="144" t="str">
        <f>IF('[1]Hoja de pedidos'!$D2549&gt;0,'[1]Hoja de pedidos'!C2549,"")</f>
        <v>01-3928</v>
      </c>
      <c r="B2550" s="144" t="str">
        <f>IF('[1]Hoja de pedidos'!$D2549&gt;0,'[1]Hoja de pedidos'!D2549,"")</f>
        <v>TXPCPF023C001</v>
      </c>
      <c r="C2550" s="144" t="str">
        <f>IF('[1]Hoja de pedidos'!$D2549&gt;0,'[1]Hoja de pedidos'!E2549,"")</f>
        <v xml:space="preserve">PEPSI-COLA VENEZUELA, C.A. </v>
      </c>
      <c r="D2550" s="144" t="str">
        <f>IF('[1]Hoja de pedidos'!$D2549&gt;0,'[1]Hoja de pedidos'!F2549,"")</f>
        <v>ETIQUETA IMPRESA PEPSI  FREE 2 L</v>
      </c>
      <c r="E2550" s="144" t="str">
        <f>IF('[1]Hoja de pedidos'!$D2549&gt;0,'[1]Hoja de pedidos'!G2549,"")</f>
        <v>CX</v>
      </c>
      <c r="F2550" s="144" t="str">
        <f>IF('[1]Hoja de pedidos'!$D2549&gt;0,'[1]Hoja de pedidos'!H2549,"")</f>
        <v>CORTE</v>
      </c>
    </row>
    <row r="2551" spans="1:6" x14ac:dyDescent="0.25">
      <c r="A2551" s="144" t="str">
        <f>IF('[1]Hoja de pedidos'!$D2550&gt;0,'[1]Hoja de pedidos'!C2550,"")</f>
        <v>01-3887</v>
      </c>
      <c r="B2551" s="144" t="str">
        <f>IF('[1]Hoja de pedidos'!$D2550&gt;0,'[1]Hoja de pedidos'!D2550,"")</f>
        <v>TXPAMJ049A001</v>
      </c>
      <c r="C2551" s="144" t="str">
        <f>IF('[1]Hoja de pedidos'!$D2550&gt;0,'[1]Hoja de pedidos'!E2550,"")</f>
        <v>PEPSICO ALIMENTOS, S.C.A.</v>
      </c>
      <c r="D2551" s="144" t="str">
        <f>IF('[1]Hoja de pedidos'!$D2550&gt;0,'[1]Hoja de pedidos'!F2550,"")</f>
        <v>LAMINACION IMPRESA MANI JACKS 175g</v>
      </c>
      <c r="E2551" s="144" t="str">
        <f>IF('[1]Hoja de pedidos'!$D2550&gt;0,'[1]Hoja de pedidos'!G2550,"")</f>
        <v>CX</v>
      </c>
      <c r="F2551" s="144" t="str">
        <f>IF('[1]Hoja de pedidos'!$D2550&gt;0,'[1]Hoja de pedidos'!H2550,"")</f>
        <v>LAMINACION</v>
      </c>
    </row>
    <row r="2552" spans="1:6" x14ac:dyDescent="0.25">
      <c r="A2552" s="144" t="str">
        <f>IF('[1]Hoja de pedidos'!$D2551&gt;0,'[1]Hoja de pedidos'!C2551,"")</f>
        <v>01-3935</v>
      </c>
      <c r="B2552" s="144" t="str">
        <f>IF('[1]Hoja de pedidos'!$D2551&gt;0,'[1]Hoja de pedidos'!D2551,"")</f>
        <v>TMAYGP207A001</v>
      </c>
      <c r="C2552" s="144" t="str">
        <f>IF('[1]Hoja de pedidos'!$D2551&gt;0,'[1]Hoja de pedidos'!E2551,"")</f>
        <v>ANAYANSI,C.A.</v>
      </c>
      <c r="D2552" s="144" t="str">
        <f>IF('[1]Hoja de pedidos'!$D2551&gt;0,'[1]Hoja de pedidos'!F2551,"")</f>
        <v>LINER MTP IMPRESO GARANTIA DE PUREZA</v>
      </c>
      <c r="E2552" s="144" t="str">
        <f>IF('[1]Hoja de pedidos'!$D2551&gt;0,'[1]Hoja de pedidos'!G2551,"")</f>
        <v>MCL</v>
      </c>
      <c r="F2552" s="144" t="str">
        <f>IF('[1]Hoja de pedidos'!$D2551&gt;0,'[1]Hoja de pedidos'!H2551,"")</f>
        <v>LAMINACION</v>
      </c>
    </row>
    <row r="2553" spans="1:6" x14ac:dyDescent="0.25">
      <c r="A2553" s="144" t="str">
        <f>IF('[1]Hoja de pedidos'!$D2552&gt;0,'[1]Hoja de pedidos'!C2552,"")</f>
        <v>01-3936</v>
      </c>
      <c r="B2553" s="144" t="str">
        <f>IF('[1]Hoja de pedidos'!$D2552&gt;0,'[1]Hoja de pedidos'!D2552,"")</f>
        <v>TMAYGP207A003</v>
      </c>
      <c r="C2553" s="144" t="str">
        <f>IF('[1]Hoja de pedidos'!$D2552&gt;0,'[1]Hoja de pedidos'!E2552,"")</f>
        <v>ANAYANSI,C.A.</v>
      </c>
      <c r="D2553" s="144" t="str">
        <f>IF('[1]Hoja de pedidos'!$D2552&gt;0,'[1]Hoja de pedidos'!F2552,"")</f>
        <v>LINER TERMOSELLABLE MTP  IMPRESO GARANTIA DE PUREZA</v>
      </c>
      <c r="E2553" s="144" t="str">
        <f>IF('[1]Hoja de pedidos'!$D2552&gt;0,'[1]Hoja de pedidos'!G2552,"")</f>
        <v>MCL</v>
      </c>
      <c r="F2553" s="144" t="str">
        <f>IF('[1]Hoja de pedidos'!$D2552&gt;0,'[1]Hoja de pedidos'!H2552,"")</f>
        <v>LAMINACION</v>
      </c>
    </row>
    <row r="2554" spans="1:6" x14ac:dyDescent="0.25">
      <c r="A2554" s="144" t="str">
        <f>IF('[1]Hoja de pedidos'!$D2553&gt;0,'[1]Hoja de pedidos'!C2553,"")</f>
        <v>01-3937</v>
      </c>
      <c r="B2554" s="144" t="str">
        <f>IF('[1]Hoja de pedidos'!$D2553&gt;0,'[1]Hoja de pedidos'!D2553,"")</f>
        <v>TMAYGP207A004</v>
      </c>
      <c r="C2554" s="144" t="str">
        <f>IF('[1]Hoja de pedidos'!$D2553&gt;0,'[1]Hoja de pedidos'!E2553,"")</f>
        <v>ANAYANSI,C.A.</v>
      </c>
      <c r="D2554" s="144" t="str">
        <f>IF('[1]Hoja de pedidos'!$D2553&gt;0,'[1]Hoja de pedidos'!F2553,"")</f>
        <v>LINER MTP IMPRESO GARANTIA DE PUREZA</v>
      </c>
      <c r="E2554" s="144" t="str">
        <f>IF('[1]Hoja de pedidos'!$D2553&gt;0,'[1]Hoja de pedidos'!G2553,"")</f>
        <v>MCL</v>
      </c>
      <c r="F2554" s="144" t="str">
        <f>IF('[1]Hoja de pedidos'!$D2553&gt;0,'[1]Hoja de pedidos'!H2553,"")</f>
        <v>CORTE</v>
      </c>
    </row>
    <row r="2555" spans="1:6" x14ac:dyDescent="0.25">
      <c r="A2555" s="144" t="str">
        <f>IF('[1]Hoja de pedidos'!$D2554&gt;0,'[1]Hoja de pedidos'!C2554,"")</f>
        <v>01-3513</v>
      </c>
      <c r="B2555" s="144" t="str">
        <f>IF('[1]Hoja de pedidos'!$D2554&gt;0,'[1]Hoja de pedidos'!D2554,"")</f>
        <v>TMTTGP207A002</v>
      </c>
      <c r="C2555" s="144" t="str">
        <f>IF('[1]Hoja de pedidos'!$D2554&gt;0,'[1]Hoja de pedidos'!E2554,"")</f>
        <v xml:space="preserve">INDUSTRIAS DE TAPAS TAIME, C.A </v>
      </c>
      <c r="D2555" s="144" t="str">
        <f>IF('[1]Hoja de pedidos'!$D2554&gt;0,'[1]Hoja de pedidos'!F2554,"")</f>
        <v>LINER MTP IMPRESO GARANTIA DE PUREZA</v>
      </c>
      <c r="E2555" s="144" t="str">
        <f>IF('[1]Hoja de pedidos'!$D2554&gt;0,'[1]Hoja de pedidos'!G2554,"")</f>
        <v>MCL</v>
      </c>
      <c r="F2555" s="144" t="str">
        <f>IF('[1]Hoja de pedidos'!$D2554&gt;0,'[1]Hoja de pedidos'!H2554,"")</f>
        <v>CORTE</v>
      </c>
    </row>
    <row r="2556" spans="1:6" x14ac:dyDescent="0.25">
      <c r="A2556" s="144" t="str">
        <f>IF('[1]Hoja de pedidos'!$D2555&gt;0,'[1]Hoja de pedidos'!C2555,"")</f>
        <v>01-3925</v>
      </c>
      <c r="B2556" s="144" t="str">
        <f>IF('[1]Hoja de pedidos'!$D2555&gt;0,'[1]Hoja de pedidos'!D2555,"")</f>
        <v>TMANTM0480001</v>
      </c>
      <c r="C2556" s="144" t="str">
        <f>IF('[1]Hoja de pedidos'!$D2555&gt;0,'[1]Hoja de pedidos'!E2555,"")</f>
        <v>ALIMENTOS NINA, C.A</v>
      </c>
      <c r="D2556" s="144" t="str">
        <f>IF('[1]Hoja de pedidos'!$D2555&gt;0,'[1]Hoja de pedidos'!F2555,"")</f>
        <v>LAMINACION TAPAS MINITINA SIN IMPRESIÓN</v>
      </c>
      <c r="E2556" s="144" t="str">
        <f>IF('[1]Hoja de pedidos'!$D2555&gt;0,'[1]Hoja de pedidos'!G2555,"")</f>
        <v>MCL</v>
      </c>
      <c r="F2556" s="144" t="str">
        <f>IF('[1]Hoja de pedidos'!$D2555&gt;0,'[1]Hoja de pedidos'!H2555,"")</f>
        <v>LAMINACION</v>
      </c>
    </row>
    <row r="2557" spans="1:6" x14ac:dyDescent="0.25">
      <c r="A2557" s="144" t="str">
        <f>IF('[1]Hoja de pedidos'!$D2556&gt;0,'[1]Hoja de pedidos'!C2556,"")</f>
        <v>01-3938</v>
      </c>
      <c r="B2557" s="144" t="str">
        <f>IF('[1]Hoja de pedidos'!$D2556&gt;0,'[1]Hoja de pedidos'!D2556,"")</f>
        <v>TMMCLU1870001</v>
      </c>
      <c r="C2557" s="144" t="str">
        <f>IF('[1]Hoja de pedidos'!$D2556&gt;0,'[1]Hoja de pedidos'!E2556,"")</f>
        <v>MAXI CUAJO, C.A.</v>
      </c>
      <c r="D2557" s="144" t="str">
        <f>IF('[1]Hoja de pedidos'!$D2556&gt;0,'[1]Hoja de pedidos'!F2556,"")</f>
        <v>LAMINACION LINNER INDUCCIÓN UNIVERSAL SIN IMPRESIÓN</v>
      </c>
      <c r="E2557" s="144" t="str">
        <f>IF('[1]Hoja de pedidos'!$D2556&gt;0,'[1]Hoja de pedidos'!G2556,"")</f>
        <v>MCL</v>
      </c>
      <c r="F2557" s="144" t="str">
        <f>IF('[1]Hoja de pedidos'!$D2556&gt;0,'[1]Hoja de pedidos'!H2556,"")</f>
        <v>LAMINACION</v>
      </c>
    </row>
    <row r="2558" spans="1:6" x14ac:dyDescent="0.25">
      <c r="A2558" s="144" t="str">
        <f>IF('[1]Hoja de pedidos'!$D2557&gt;0,'[1]Hoja de pedidos'!C2557,"")</f>
        <v>01-3916</v>
      </c>
      <c r="B2558" s="144" t="str">
        <f>IF('[1]Hoja de pedidos'!$D2557&gt;0,'[1]Hoja de pedidos'!D2557,"")</f>
        <v>TXPCSC023C001</v>
      </c>
      <c r="C2558" s="144" t="str">
        <f>IF('[1]Hoja de pedidos'!$D2557&gt;0,'[1]Hoja de pedidos'!E2557,"")</f>
        <v xml:space="preserve">PEPSI-COLA VENEZUELA, C.A. </v>
      </c>
      <c r="D2558" s="144" t="str">
        <f>IF('[1]Hoja de pedidos'!$D2557&gt;0,'[1]Hoja de pedidos'!F2557,"")</f>
        <v>ETIQUETA IMPRESA SEVEN UP CERO 1,5L</v>
      </c>
      <c r="E2558" s="144" t="str">
        <f>IF('[1]Hoja de pedidos'!$D2557&gt;0,'[1]Hoja de pedidos'!G2557,"")</f>
        <v>CX</v>
      </c>
      <c r="F2558" s="144" t="str">
        <f>IF('[1]Hoja de pedidos'!$D2557&gt;0,'[1]Hoja de pedidos'!H2557,"")</f>
        <v>CORTE</v>
      </c>
    </row>
    <row r="2559" spans="1:6" x14ac:dyDescent="0.25">
      <c r="A2559" s="144" t="str">
        <f>IF('[1]Hoja de pedidos'!$D2558&gt;0,'[1]Hoja de pedidos'!C2558,"")</f>
        <v>01-3929</v>
      </c>
      <c r="B2559" s="144" t="str">
        <f>IF('[1]Hoja de pedidos'!$D2558&gt;0,'[1]Hoja de pedidos'!D2558,"")</f>
        <v>TXPCSC023A001</v>
      </c>
      <c r="C2559" s="144" t="str">
        <f>IF('[1]Hoja de pedidos'!$D2558&gt;0,'[1]Hoja de pedidos'!E2558,"")</f>
        <v xml:space="preserve">PEPSI-COLA VENEZUELA, C.A. </v>
      </c>
      <c r="D2559" s="144" t="str">
        <f>IF('[1]Hoja de pedidos'!$D2558&gt;0,'[1]Hoja de pedidos'!F2558,"")</f>
        <v>ETIQUETA IMPRESA SEVEN UP CERO 2 L</v>
      </c>
      <c r="E2559" s="144" t="str">
        <f>IF('[1]Hoja de pedidos'!$D2558&gt;0,'[1]Hoja de pedidos'!G2558,"")</f>
        <v>CX</v>
      </c>
      <c r="F2559" s="144" t="str">
        <f>IF('[1]Hoja de pedidos'!$D2558&gt;0,'[1]Hoja de pedidos'!H2558,"")</f>
        <v>CORTE</v>
      </c>
    </row>
    <row r="2560" spans="1:6" x14ac:dyDescent="0.25">
      <c r="A2560" s="144" t="str">
        <f>IF('[1]Hoja de pedidos'!$D2559&gt;0,'[1]Hoja de pedidos'!C2559,"")</f>
        <v>01-3881</v>
      </c>
      <c r="B2560" s="144" t="str">
        <f>IF('[1]Hoja de pedidos'!$D2559&gt;0,'[1]Hoja de pedidos'!D2559,"")</f>
        <v>TXPANP040C001</v>
      </c>
      <c r="C2560" s="144" t="str">
        <f>IF('[1]Hoja de pedidos'!$D2559&gt;0,'[1]Hoja de pedidos'!E2559,"")</f>
        <v>PEPSICO ALIMENTOS, S.C.A.</v>
      </c>
      <c r="D2560" s="144" t="str">
        <f>IF('[1]Hoja de pedidos'!$D2559&gt;0,'[1]Hoja de pedidos'!F2559,"")</f>
        <v>LAMINACION IMPRESA NATUCHIP PLATANITOS 42g</v>
      </c>
      <c r="E2560" s="144" t="str">
        <f>IF('[1]Hoja de pedidos'!$D2559&gt;0,'[1]Hoja de pedidos'!G2559,"")</f>
        <v>CX</v>
      </c>
      <c r="F2560" s="144" t="str">
        <f>IF('[1]Hoja de pedidos'!$D2559&gt;0,'[1]Hoja de pedidos'!H2559,"")</f>
        <v>LAMINACION</v>
      </c>
    </row>
    <row r="2561" spans="1:6" x14ac:dyDescent="0.25">
      <c r="A2561" s="144" t="str">
        <f>IF('[1]Hoja de pedidos'!$D2560&gt;0,'[1]Hoja de pedidos'!C2560,"")</f>
        <v>32-006552</v>
      </c>
      <c r="B2561" s="144" t="str">
        <f>IF('[1]Hoja de pedidos'!$D2560&gt;0,'[1]Hoja de pedidos'!D2560,"")</f>
        <v>TMARMA045A003</v>
      </c>
      <c r="C2561" s="144" t="str">
        <f>IF('[1]Hoja de pedidos'!$D2560&gt;0,'[1]Hoja de pedidos'!E2560,"")</f>
        <v>ALFONZO RIVAS &amp; CIA, C.A.</v>
      </c>
      <c r="D2561" s="144" t="str">
        <f>IF('[1]Hoja de pedidos'!$D2560&gt;0,'[1]Hoja de pedidos'!F2560,"")</f>
        <v>LAMINACION IMPRESA MAIZORITOS AZUCARADAS 240g</v>
      </c>
      <c r="E2561" s="144" t="str">
        <f>IF('[1]Hoja de pedidos'!$D2560&gt;0,'[1]Hoja de pedidos'!G2560,"")</f>
        <v>MCL</v>
      </c>
      <c r="F2561" s="144" t="str">
        <f>IF('[1]Hoja de pedidos'!$D2560&gt;0,'[1]Hoja de pedidos'!H2560,"")</f>
        <v>LAMINACION</v>
      </c>
    </row>
    <row r="2562" spans="1:6" x14ac:dyDescent="0.25">
      <c r="A2562" s="144" t="str">
        <f>IF('[1]Hoja de pedidos'!$D2561&gt;0,'[1]Hoja de pedidos'!C2561,"")</f>
        <v>32-006553</v>
      </c>
      <c r="B2562" s="144" t="str">
        <f>IF('[1]Hoja de pedidos'!$D2561&gt;0,'[1]Hoja de pedidos'!D2561,"")</f>
        <v>TMARCF045A003</v>
      </c>
      <c r="C2562" s="144" t="str">
        <f>IF('[1]Hoja de pedidos'!$D2561&gt;0,'[1]Hoja de pedidos'!E2561,"")</f>
        <v>ALFONZO RIVAS &amp; CIA, C.A.</v>
      </c>
      <c r="D2562" s="144" t="str">
        <f>IF('[1]Hoja de pedidos'!$D2561&gt;0,'[1]Hoja de pedidos'!F2561,"")</f>
        <v>LAMINACION IMPRESA MAIZORITOS CRONCH FLAKES 300g</v>
      </c>
      <c r="E2562" s="144" t="str">
        <f>IF('[1]Hoja de pedidos'!$D2561&gt;0,'[1]Hoja de pedidos'!G2561,"")</f>
        <v>MCL</v>
      </c>
      <c r="F2562" s="144" t="str">
        <f>IF('[1]Hoja de pedidos'!$D2561&gt;0,'[1]Hoja de pedidos'!H2561,"")</f>
        <v>LAMINACION</v>
      </c>
    </row>
    <row r="2563" spans="1:6" x14ac:dyDescent="0.25">
      <c r="A2563" s="144" t="str">
        <f>IF('[1]Hoja de pedidos'!$D2562&gt;0,'[1]Hoja de pedidos'!C2562,"")</f>
        <v>01-3933</v>
      </c>
      <c r="B2563" s="144" t="str">
        <f>IF('[1]Hoja de pedidos'!$D2562&gt;0,'[1]Hoja de pedidos'!D2562,"")</f>
        <v>TXMSGK028C002</v>
      </c>
      <c r="C2563" s="144" t="str">
        <f>IF('[1]Hoja de pedidos'!$D2562&gt;0,'[1]Hoja de pedidos'!E2562,"")</f>
        <v>MULTINACIONAL DE SABORES C.A.</v>
      </c>
      <c r="D2563" s="144" t="str">
        <f>IF('[1]Hoja de pedidos'!$D2562&gt;0,'[1]Hoja de pedidos'!F2562,"")</f>
        <v>ETIQUETA IMPRESA REFRESCO GLUP KOLITA 1L</v>
      </c>
      <c r="E2563" s="144" t="str">
        <f>IF('[1]Hoja de pedidos'!$D2562&gt;0,'[1]Hoja de pedidos'!G2562,"")</f>
        <v>CX</v>
      </c>
      <c r="F2563" s="144" t="str">
        <f>IF('[1]Hoja de pedidos'!$D2562&gt;0,'[1]Hoja de pedidos'!H2562,"")</f>
        <v>CORTE</v>
      </c>
    </row>
    <row r="2564" spans="1:6" x14ac:dyDescent="0.25">
      <c r="A2564" s="144" t="str">
        <f>IF('[1]Hoja de pedidos'!$D2563&gt;0,'[1]Hoja de pedidos'!C2563,"")</f>
        <v>01-3909</v>
      </c>
      <c r="B2564" s="144" t="str">
        <f>IF('[1]Hoja de pedidos'!$D2563&gt;0,'[1]Hoja de pedidos'!D2563,"")</f>
        <v>TXMSGU028D002</v>
      </c>
      <c r="C2564" s="144" t="str">
        <f>IF('[1]Hoja de pedidos'!$D2563&gt;0,'[1]Hoja de pedidos'!E2563,"")</f>
        <v>MULTINACIONAL DE SABORES C.A.</v>
      </c>
      <c r="D2564" s="144" t="str">
        <f>IF('[1]Hoja de pedidos'!$D2563&gt;0,'[1]Hoja de pedidos'!F2563,"")</f>
        <v>ETIQUETA IMPRESA REFRESCO GLUP UVA 1 L</v>
      </c>
      <c r="E2564" s="144" t="str">
        <f>IF('[1]Hoja de pedidos'!$D2563&gt;0,'[1]Hoja de pedidos'!G2563,"")</f>
        <v>CX</v>
      </c>
      <c r="F2564" s="144" t="str">
        <f>IF('[1]Hoja de pedidos'!$D2563&gt;0,'[1]Hoja de pedidos'!H2563,"")</f>
        <v>CORTE</v>
      </c>
    </row>
    <row r="2565" spans="1:6" x14ac:dyDescent="0.25">
      <c r="A2565" s="144" t="str">
        <f>IF('[1]Hoja de pedidos'!$D2564&gt;0,'[1]Hoja de pedidos'!C2564,"")</f>
        <v>01-3878</v>
      </c>
      <c r="B2565" s="144" t="str">
        <f>IF('[1]Hoja de pedidos'!$D2564&gt;0,'[1]Hoja de pedidos'!D2564,"")</f>
        <v>TXAVEM028C001</v>
      </c>
      <c r="C2565" s="144" t="str">
        <f>IF('[1]Hoja de pedidos'!$D2564&gt;0,'[1]Hoja de pedidos'!E2564,"")</f>
        <v>AMCOR RIGID PACKAGING DE VENEZUELA, S.A.</v>
      </c>
      <c r="D2565" s="144" t="str">
        <f>IF('[1]Hoja de pedidos'!$D2564&gt;0,'[1]Hoja de pedidos'!F2564,"")</f>
        <v>ETIQUETA IMPRESA MINALBA 600 cc</v>
      </c>
      <c r="E2565" s="144" t="str">
        <f>IF('[1]Hoja de pedidos'!$D2564&gt;0,'[1]Hoja de pedidos'!G2564,"")</f>
        <v>CX</v>
      </c>
      <c r="F2565" s="144" t="str">
        <f>IF('[1]Hoja de pedidos'!$D2564&gt;0,'[1]Hoja de pedidos'!H2564,"")</f>
        <v>CORTE</v>
      </c>
    </row>
    <row r="2566" spans="1:6" x14ac:dyDescent="0.25">
      <c r="A2566" s="144" t="str">
        <f>IF('[1]Hoja de pedidos'!$D2565&gt;0,'[1]Hoja de pedidos'!C2565,"")</f>
        <v>01-3903</v>
      </c>
      <c r="B2566" s="144" t="str">
        <f>IF('[1]Hoja de pedidos'!$D2565&gt;0,'[1]Hoja de pedidos'!D2565,"")</f>
        <v>TXMSGF028A001</v>
      </c>
      <c r="C2566" s="144" t="str">
        <f>IF('[1]Hoja de pedidos'!$D2565&gt;0,'[1]Hoja de pedidos'!E2565,"")</f>
        <v>MULTINACIONAL DE SABORES C.A.</v>
      </c>
      <c r="D2566" s="144" t="str">
        <f>IF('[1]Hoja de pedidos'!$D2565&gt;0,'[1]Hoja de pedidos'!F2565,"")</f>
        <v>ETIQUETA IMPRESA REFRESCO GLUP FRESH 2 L</v>
      </c>
      <c r="E2566" s="144" t="str">
        <f>IF('[1]Hoja de pedidos'!$D2565&gt;0,'[1]Hoja de pedidos'!G2565,"")</f>
        <v>CX</v>
      </c>
      <c r="F2566" s="144" t="str">
        <f>IF('[1]Hoja de pedidos'!$D2565&gt;0,'[1]Hoja de pedidos'!H2565,"")</f>
        <v>CORTE</v>
      </c>
    </row>
    <row r="2567" spans="1:6" x14ac:dyDescent="0.25">
      <c r="A2567" s="144" t="str">
        <f>IF('[1]Hoja de pedidos'!$D2566&gt;0,'[1]Hoja de pedidos'!C2566,"")</f>
        <v>01-3879</v>
      </c>
      <c r="B2567" s="144" t="str">
        <f>IF('[1]Hoja de pedidos'!$D2566&gt;0,'[1]Hoja de pedidos'!D2566,"")</f>
        <v>TXAVEM028D001</v>
      </c>
      <c r="C2567" s="144" t="str">
        <f>IF('[1]Hoja de pedidos'!$D2566&gt;0,'[1]Hoja de pedidos'!E2566,"")</f>
        <v>AMCOR RIGID PACKAGING DE VENEZUELA, S.A.</v>
      </c>
      <c r="D2567" s="144" t="str">
        <f>IF('[1]Hoja de pedidos'!$D2566&gt;0,'[1]Hoja de pedidos'!F2566,"")</f>
        <v>ETIQUETA IMPRESA MINALBA 355cc</v>
      </c>
      <c r="E2567" s="144" t="str">
        <f>IF('[1]Hoja de pedidos'!$D2566&gt;0,'[1]Hoja de pedidos'!G2566,"")</f>
        <v>CX</v>
      </c>
      <c r="F2567" s="144" t="str">
        <f>IF('[1]Hoja de pedidos'!$D2566&gt;0,'[1]Hoja de pedidos'!H2566,"")</f>
        <v>CORTE</v>
      </c>
    </row>
    <row r="2568" spans="1:6" x14ac:dyDescent="0.25">
      <c r="A2568" s="144" t="str">
        <f>IF('[1]Hoja de pedidos'!$D2567&gt;0,'[1]Hoja de pedidos'!C2567,"")</f>
        <v>01-3944</v>
      </c>
      <c r="B2568" s="144" t="str">
        <f>IF('[1]Hoja de pedidos'!$D2567&gt;0,'[1]Hoja de pedidos'!D2567,"")</f>
        <v>TMAHSF083A001</v>
      </c>
      <c r="C2568" s="144" t="str">
        <f>IF('[1]Hoja de pedidos'!$D2567&gt;0,'[1]Hoja de pedidos'!E2567,"")</f>
        <v>ALIMENTOS HEINZ, C.A.</v>
      </c>
      <c r="D2568" s="144" t="str">
        <f>IF('[1]Hoja de pedidos'!$D2567&gt;0,'[1]Hoja de pedidos'!F2567,"")</f>
        <v>LAMINACION IMPRESA GELATINA SONRISSA FRESA 132g</v>
      </c>
      <c r="E2568" s="144" t="str">
        <f>IF('[1]Hoja de pedidos'!$D2567&gt;0,'[1]Hoja de pedidos'!G2567,"")</f>
        <v>MCL</v>
      </c>
      <c r="F2568" s="144" t="str">
        <f>IF('[1]Hoja de pedidos'!$D2567&gt;0,'[1]Hoja de pedidos'!H2567,"")</f>
        <v>LAMINACION</v>
      </c>
    </row>
    <row r="2569" spans="1:6" x14ac:dyDescent="0.25">
      <c r="A2569" s="144" t="str">
        <f>IF('[1]Hoja de pedidos'!$D2568&gt;0,'[1]Hoja de pedidos'!C2568,"")</f>
        <v>32-006535</v>
      </c>
      <c r="B2569" s="144" t="str">
        <f>IF('[1]Hoja de pedidos'!$D2568&gt;0,'[1]Hoja de pedidos'!D2568,"")</f>
        <v>TMARMF045A002</v>
      </c>
      <c r="C2569" s="144" t="str">
        <f>IF('[1]Hoja de pedidos'!$D2568&gt;0,'[1]Hoja de pedidos'!E2568,"")</f>
        <v>ALFONZO RIVAS &amp; CIA, C.A.</v>
      </c>
      <c r="D2569" s="144" t="str">
        <f>IF('[1]Hoja de pedidos'!$D2568&gt;0,'[1]Hoja de pedidos'!F2568,"")</f>
        <v>LAMINACION IMPRESA MAIZORITOS FRUTY AROS 240g</v>
      </c>
      <c r="E2569" s="144" t="str">
        <f>IF('[1]Hoja de pedidos'!$D2568&gt;0,'[1]Hoja de pedidos'!G2568,"")</f>
        <v>MCL</v>
      </c>
      <c r="F2569" s="144" t="str">
        <f>IF('[1]Hoja de pedidos'!$D2568&gt;0,'[1]Hoja de pedidos'!H2568,"")</f>
        <v>LAMINACION</v>
      </c>
    </row>
    <row r="2570" spans="1:6" x14ac:dyDescent="0.25">
      <c r="A2570" s="144" t="str">
        <f>IF('[1]Hoja de pedidos'!$D2569&gt;0,'[1]Hoja de pedidos'!C2569,"")</f>
        <v>01-3941</v>
      </c>
      <c r="B2570" s="144" t="str">
        <f>IF('[1]Hoja de pedidos'!$D2569&gt;0,'[1]Hoja de pedidos'!D2569,"")</f>
        <v>TMAPKL096A001</v>
      </c>
      <c r="C2570" s="144" t="str">
        <f>IF('[1]Hoja de pedidos'!$D2569&gt;0,'[1]Hoja de pedidos'!E2569,"")</f>
        <v>ALIMENTOS POLAR COMERCIAL, C.A.</v>
      </c>
      <c r="D2570" s="144" t="str">
        <f>IF('[1]Hoja de pedidos'!$D2569&gt;0,'[1]Hoja de pedidos'!F2569,"")</f>
        <v>LAMINACION IMPRESA KONGA LIMON 30g</v>
      </c>
      <c r="E2570" s="144" t="str">
        <f>IF('[1]Hoja de pedidos'!$D2569&gt;0,'[1]Hoja de pedidos'!G2569,"")</f>
        <v>MCL</v>
      </c>
      <c r="F2570" s="144" t="str">
        <f>IF('[1]Hoja de pedidos'!$D2569&gt;0,'[1]Hoja de pedidos'!H2569,"")</f>
        <v>LAMINACION</v>
      </c>
    </row>
    <row r="2571" spans="1:6" x14ac:dyDescent="0.25">
      <c r="A2571" s="144" t="str">
        <f>IF('[1]Hoja de pedidos'!$D2570&gt;0,'[1]Hoja de pedidos'!C2570,"")</f>
        <v>01-3942</v>
      </c>
      <c r="B2571" s="144" t="str">
        <f>IF('[1]Hoja de pedidos'!$D2570&gt;0,'[1]Hoja de pedidos'!D2570,"")</f>
        <v>TMAPKP096A001</v>
      </c>
      <c r="C2571" s="144" t="str">
        <f>IF('[1]Hoja de pedidos'!$D2570&gt;0,'[1]Hoja de pedidos'!E2570,"")</f>
        <v>ALIMENTOS POLAR COMERCIAL, C.A.</v>
      </c>
      <c r="D2571" s="144" t="str">
        <f>IF('[1]Hoja de pedidos'!$D2570&gt;0,'[1]Hoja de pedidos'!F2570,"")</f>
        <v>LAMINACION IMPRESA KONGA PARCHITA 30g</v>
      </c>
      <c r="E2571" s="144" t="str">
        <f>IF('[1]Hoja de pedidos'!$D2570&gt;0,'[1]Hoja de pedidos'!G2570,"")</f>
        <v>MCL</v>
      </c>
      <c r="F2571" s="144" t="str">
        <f>IF('[1]Hoja de pedidos'!$D2570&gt;0,'[1]Hoja de pedidos'!H2570,"")</f>
        <v>LAMINACION</v>
      </c>
    </row>
    <row r="2572" spans="1:6" x14ac:dyDescent="0.25">
      <c r="A2572" s="144" t="str">
        <f>IF('[1]Hoja de pedidos'!$D2571&gt;0,'[1]Hoja de pedidos'!C2571,"")</f>
        <v>32-006538</v>
      </c>
      <c r="B2572" s="144" t="str">
        <f>IF('[1]Hoja de pedidos'!$D2571&gt;0,'[1]Hoja de pedidos'!D2571,"")</f>
        <v>TMARTL103A001</v>
      </c>
      <c r="C2572" s="144" t="str">
        <f>IF('[1]Hoja de pedidos'!$D2571&gt;0,'[1]Hoja de pedidos'!E2571,"")</f>
        <v>ALFONZO RIVAS &amp; CIA, C.A.</v>
      </c>
      <c r="D2572" s="144" t="str">
        <f>IF('[1]Hoja de pedidos'!$D2571&gt;0,'[1]Hoja de pedidos'!F2571,"")</f>
        <v>LAMINACION IMPRESA TE LISTO LIMÓN 90 g</v>
      </c>
      <c r="E2572" s="144" t="str">
        <f>IF('[1]Hoja de pedidos'!$D2571&gt;0,'[1]Hoja de pedidos'!G2571,"")</f>
        <v>MCL</v>
      </c>
      <c r="F2572" s="144" t="str">
        <f>IF('[1]Hoja de pedidos'!$D2571&gt;0,'[1]Hoja de pedidos'!H2571,"")</f>
        <v>LAMINACION</v>
      </c>
    </row>
    <row r="2573" spans="1:6" x14ac:dyDescent="0.25">
      <c r="A2573" s="144" t="str">
        <f>IF('[1]Hoja de pedidos'!$D2572&gt;0,'[1]Hoja de pedidos'!C2572,"")</f>
        <v>32-006537</v>
      </c>
      <c r="B2573" s="144" t="str">
        <f>IF('[1]Hoja de pedidos'!$D2572&gt;0,'[1]Hoja de pedidos'!D2572,"")</f>
        <v>TMARTD103A001</v>
      </c>
      <c r="C2573" s="144" t="str">
        <f>IF('[1]Hoja de pedidos'!$D2572&gt;0,'[1]Hoja de pedidos'!E2572,"")</f>
        <v>ALFONZO RIVAS &amp; CIA, C.A.</v>
      </c>
      <c r="D2573" s="144" t="str">
        <f>IF('[1]Hoja de pedidos'!$D2572&gt;0,'[1]Hoja de pedidos'!F2572,"")</f>
        <v>LAMINACION IMPRESA TE LISTO DURAZNO 90g</v>
      </c>
      <c r="E2573" s="144" t="str">
        <f>IF('[1]Hoja de pedidos'!$D2572&gt;0,'[1]Hoja de pedidos'!G2572,"")</f>
        <v>MCL</v>
      </c>
      <c r="F2573" s="144" t="str">
        <f>IF('[1]Hoja de pedidos'!$D2572&gt;0,'[1]Hoja de pedidos'!H2572,"")</f>
        <v>LAMINACION</v>
      </c>
    </row>
    <row r="2574" spans="1:6" x14ac:dyDescent="0.25">
      <c r="A2574" s="144" t="str">
        <f>IF('[1]Hoja de pedidos'!$D2573&gt;0,'[1]Hoja de pedidos'!C2573,"")</f>
        <v>01-3932</v>
      </c>
      <c r="B2574" s="144" t="str">
        <f>IF('[1]Hoja de pedidos'!$D2573&gt;0,'[1]Hoja de pedidos'!D2573,"")</f>
        <v>TMMLPL072A001</v>
      </c>
      <c r="C2574" s="144" t="str">
        <f>IF('[1]Hoja de pedidos'!$D2573&gt;0,'[1]Hoja de pedidos'!E2573,"")</f>
        <v>MONTALAR DE VENEZUELA, S.A.</v>
      </c>
      <c r="D2574" s="144" t="str">
        <f>IF('[1]Hoja de pedidos'!$D2573&gt;0,'[1]Hoja de pedidos'!F2573,"")</f>
        <v>LAMINACIÓN IMPRESA PAPELÓN LIMÓN 115g</v>
      </c>
      <c r="E2574" s="144" t="str">
        <f>IF('[1]Hoja de pedidos'!$D2573&gt;0,'[1]Hoja de pedidos'!G2573,"")</f>
        <v>MCL</v>
      </c>
      <c r="F2574" s="144" t="str">
        <f>IF('[1]Hoja de pedidos'!$D2573&gt;0,'[1]Hoja de pedidos'!H2573,"")</f>
        <v>LAMINACION</v>
      </c>
    </row>
    <row r="2575" spans="1:6" x14ac:dyDescent="0.25">
      <c r="A2575" s="144" t="str">
        <f>IF('[1]Hoja de pedidos'!$D2574&gt;0,'[1]Hoja de pedidos'!C2574,"")</f>
        <v>32-006550</v>
      </c>
      <c r="B2575" s="144" t="str">
        <f>IF('[1]Hoja de pedidos'!$D2574&gt;0,'[1]Hoja de pedidos'!D2574,"")</f>
        <v>TMARMZ044B001</v>
      </c>
      <c r="C2575" s="144" t="str">
        <f>IF('[1]Hoja de pedidos'!$D2574&gt;0,'[1]Hoja de pedidos'!E2574,"")</f>
        <v>ALFONZO RIVAS &amp; CIA, C.A.</v>
      </c>
      <c r="D2575" s="144" t="str">
        <f>IF('[1]Hoja de pedidos'!$D2574&gt;0,'[1]Hoja de pedidos'!F2574,"")</f>
        <v>LAMINACION IMPRESA MAIZINA 400g</v>
      </c>
      <c r="E2575" s="144" t="str">
        <f>IF('[1]Hoja de pedidos'!$D2574&gt;0,'[1]Hoja de pedidos'!G2574,"")</f>
        <v>MCL</v>
      </c>
      <c r="F2575" s="144" t="str">
        <f>IF('[1]Hoja de pedidos'!$D2574&gt;0,'[1]Hoja de pedidos'!H2574,"")</f>
        <v>LAMINACION</v>
      </c>
    </row>
    <row r="2576" spans="1:6" x14ac:dyDescent="0.25">
      <c r="A2576" s="144" t="str">
        <f>IF('[1]Hoja de pedidos'!$D2575&gt;0,'[1]Hoja de pedidos'!C2575,"")</f>
        <v>32-006566</v>
      </c>
      <c r="B2576" s="144" t="str">
        <f>IF('[1]Hoja de pedidos'!$D2575&gt;0,'[1]Hoja de pedidos'!D2575,"")</f>
        <v>TXHCMP028A001</v>
      </c>
      <c r="C2576" s="144" t="str">
        <f>IF('[1]Hoja de pedidos'!$D2575&gt;0,'[1]Hoja de pedidos'!E2575,"")</f>
        <v>HELADOS CALI, C.A.</v>
      </c>
      <c r="D2576" s="144" t="str">
        <f>IF('[1]Hoja de pedidos'!$D2575&gt;0,'[1]Hoja de pedidos'!F2575,"")</f>
        <v>ENVOLTORIO IMPRESO HELADOS MAX POLET 122cm³</v>
      </c>
      <c r="E2576" s="144" t="str">
        <f>IF('[1]Hoja de pedidos'!$D2575&gt;0,'[1]Hoja de pedidos'!G2575,"")</f>
        <v>CX</v>
      </c>
      <c r="F2576" s="144" t="str">
        <f>IF('[1]Hoja de pedidos'!$D2575&gt;0,'[1]Hoja de pedidos'!H2575,"")</f>
        <v>CORTE</v>
      </c>
    </row>
    <row r="2577" spans="1:6" x14ac:dyDescent="0.25">
      <c r="A2577" s="144" t="str">
        <f>IF('[1]Hoja de pedidos'!$D2576&gt;0,'[1]Hoja de pedidos'!C2576,"")</f>
        <v>32-006563</v>
      </c>
      <c r="B2577" s="144" t="str">
        <f>IF('[1]Hoja de pedidos'!$D2576&gt;0,'[1]Hoja de pedidos'!D2576,"")</f>
        <v>TXHCPW030A001</v>
      </c>
      <c r="C2577" s="144" t="str">
        <f>IF('[1]Hoja de pedidos'!$D2576&gt;0,'[1]Hoja de pedidos'!E2576,"")</f>
        <v>HELADOS CALI, C.A.</v>
      </c>
      <c r="D2577" s="144" t="str">
        <f>IF('[1]Hoja de pedidos'!$D2576&gt;0,'[1]Hoja de pedidos'!F2576,"")</f>
        <v>ENVOLTORIO PARA HELADOS POLET WHITE 122cm3</v>
      </c>
      <c r="E2577" s="144" t="str">
        <f>IF('[1]Hoja de pedidos'!$D2576&gt;0,'[1]Hoja de pedidos'!G2576,"")</f>
        <v>CX</v>
      </c>
      <c r="F2577" s="144" t="str">
        <f>IF('[1]Hoja de pedidos'!$D2576&gt;0,'[1]Hoja de pedidos'!H2576,"")</f>
        <v>CORTE</v>
      </c>
    </row>
    <row r="2578" spans="1:6" x14ac:dyDescent="0.25">
      <c r="A2578" s="144" t="str">
        <f>IF('[1]Hoja de pedidos'!$D2577&gt;0,'[1]Hoja de pedidos'!C2577,"")</f>
        <v>32-006569</v>
      </c>
      <c r="B2578" s="144" t="str">
        <f>IF('[1]Hoja de pedidos'!$D2577&gt;0,'[1]Hoja de pedidos'!D2577,"")</f>
        <v>TXHCHM042A001</v>
      </c>
      <c r="C2578" s="144" t="str">
        <f>IF('[1]Hoja de pedidos'!$D2577&gt;0,'[1]Hoja de pedidos'!E2577,"")</f>
        <v>HELADOS CALI, C.A.</v>
      </c>
      <c r="D2578" s="144" t="str">
        <f>IF('[1]Hoja de pedidos'!$D2577&gt;0,'[1]Hoja de pedidos'!F2577,"")</f>
        <v>LAMINACION ENVOLTORIO IMPRESO HELADOS MAUSI 70cm3</v>
      </c>
      <c r="E2578" s="144" t="str">
        <f>IF('[1]Hoja de pedidos'!$D2577&gt;0,'[1]Hoja de pedidos'!G2577,"")</f>
        <v>CX</v>
      </c>
      <c r="F2578" s="144" t="str">
        <f>IF('[1]Hoja de pedidos'!$D2577&gt;0,'[1]Hoja de pedidos'!H2577,"")</f>
        <v>LAMINACION</v>
      </c>
    </row>
    <row r="2579" spans="1:6" x14ac:dyDescent="0.25">
      <c r="A2579" s="144" t="str">
        <f>IF('[1]Hoja de pedidos'!$D2578&gt;0,'[1]Hoja de pedidos'!C2578,"")</f>
        <v>32-006564</v>
      </c>
      <c r="B2579" s="144" t="str">
        <f>IF('[1]Hoja de pedidos'!$D2578&gt;0,'[1]Hoja de pedidos'!D2578,"")</f>
        <v>TXHCHM042A001</v>
      </c>
      <c r="C2579" s="144" t="str">
        <f>IF('[1]Hoja de pedidos'!$D2578&gt;0,'[1]Hoja de pedidos'!E2578,"")</f>
        <v>HELADOS CALI, C.A.</v>
      </c>
      <c r="D2579" s="144" t="str">
        <f>IF('[1]Hoja de pedidos'!$D2578&gt;0,'[1]Hoja de pedidos'!F2578,"")</f>
        <v>LAMINACION ENVOLTORIO IMPRESO HELADOS MAUSI 70cm3</v>
      </c>
      <c r="E2579" s="144" t="str">
        <f>IF('[1]Hoja de pedidos'!$D2578&gt;0,'[1]Hoja de pedidos'!G2578,"")</f>
        <v>CX</v>
      </c>
      <c r="F2579" s="144" t="str">
        <f>IF('[1]Hoja de pedidos'!$D2578&gt;0,'[1]Hoja de pedidos'!H2578,"")</f>
        <v>LAMINACION</v>
      </c>
    </row>
    <row r="2580" spans="1:6" x14ac:dyDescent="0.25">
      <c r="A2580" s="144" t="str">
        <f>IF('[1]Hoja de pedidos'!$D2579&gt;0,'[1]Hoja de pedidos'!C2579,"")</f>
        <v>32-006571</v>
      </c>
      <c r="B2580" s="144" t="str">
        <f>IF('[1]Hoja de pedidos'!$D2579&gt;0,'[1]Hoja de pedidos'!D2579,"")</f>
        <v>TXHCPC028A001</v>
      </c>
      <c r="C2580" s="144" t="str">
        <f>IF('[1]Hoja de pedidos'!$D2579&gt;0,'[1]Hoja de pedidos'!E2579,"")</f>
        <v>HELADOS CALI, C.A.</v>
      </c>
      <c r="D2580" s="144" t="str">
        <f>IF('[1]Hoja de pedidos'!$D2579&gt;0,'[1]Hoja de pedidos'!F2579,"")</f>
        <v>ENVOLTORIO IMPRESO HELADOS POLET CRUNCH 110 cc</v>
      </c>
      <c r="E2580" s="144" t="str">
        <f>IF('[1]Hoja de pedidos'!$D2579&gt;0,'[1]Hoja de pedidos'!G2579,"")</f>
        <v>CX</v>
      </c>
      <c r="F2580" s="144" t="str">
        <f>IF('[1]Hoja de pedidos'!$D2579&gt;0,'[1]Hoja de pedidos'!H2579,"")</f>
        <v>CORTE</v>
      </c>
    </row>
    <row r="2581" spans="1:6" x14ac:dyDescent="0.25">
      <c r="A2581" s="144" t="str">
        <f>IF('[1]Hoja de pedidos'!$D2580&gt;0,'[1]Hoja de pedidos'!C2580,"")</f>
        <v>01-3931</v>
      </c>
      <c r="B2581" s="144" t="str">
        <f>IF('[1]Hoja de pedidos'!$D2580&gt;0,'[1]Hoja de pedidos'!D2580,"")</f>
        <v>TMMLPL094A001</v>
      </c>
      <c r="C2581" s="144" t="str">
        <f>IF('[1]Hoja de pedidos'!$D2580&gt;0,'[1]Hoja de pedidos'!E2580,"")</f>
        <v>MONTALAR DE VENEZUELA, S.A.</v>
      </c>
      <c r="D2581" s="144" t="str">
        <f>IF('[1]Hoja de pedidos'!$D2580&gt;0,'[1]Hoja de pedidos'!F2580,"")</f>
        <v>LAMINACION IMPRESA PAPELON LIMON 500g</v>
      </c>
      <c r="E2581" s="144" t="str">
        <f>IF('[1]Hoja de pedidos'!$D2580&gt;0,'[1]Hoja de pedidos'!G2580,"")</f>
        <v>MCL</v>
      </c>
      <c r="F2581" s="144" t="str">
        <f>IF('[1]Hoja de pedidos'!$D2580&gt;0,'[1]Hoja de pedidos'!H2580,"")</f>
        <v>LAMINACION</v>
      </c>
    </row>
    <row r="2582" spans="1:6" x14ac:dyDescent="0.25">
      <c r="A2582" s="144" t="str">
        <f>IF('[1]Hoja de pedidos'!$D2581&gt;0,'[1]Hoja de pedidos'!C2581,"")</f>
        <v>32-006574</v>
      </c>
      <c r="B2582" s="144" t="str">
        <f>IF('[1]Hoja de pedidos'!$D2581&gt;0,'[1]Hoja de pedidos'!D2581,"")</f>
        <v>TMMCLU1870001</v>
      </c>
      <c r="C2582" s="144" t="str">
        <f>IF('[1]Hoja de pedidos'!$D2581&gt;0,'[1]Hoja de pedidos'!E2581,"")</f>
        <v>FABRICA FESTA S.A.</v>
      </c>
      <c r="D2582" s="144" t="str">
        <f>IF('[1]Hoja de pedidos'!$D2581&gt;0,'[1]Hoja de pedidos'!F2581,"")</f>
        <v>LAMINACION LINNER INDUCCIÓN UNIVERSAL SIN IMPRESIÓN</v>
      </c>
      <c r="E2582" s="144" t="str">
        <f>IF('[1]Hoja de pedidos'!$D2581&gt;0,'[1]Hoja de pedidos'!G2581,"")</f>
        <v>MCL</v>
      </c>
      <c r="F2582" s="144" t="str">
        <f>IF('[1]Hoja de pedidos'!$D2581&gt;0,'[1]Hoja de pedidos'!H2581,"")</f>
        <v>LAMINACION</v>
      </c>
    </row>
    <row r="2583" spans="1:6" x14ac:dyDescent="0.25">
      <c r="A2583" s="144" t="str">
        <f>IF('[1]Hoja de pedidos'!$D2582&gt;0,'[1]Hoja de pedidos'!C2582,"")</f>
        <v>32-006572</v>
      </c>
      <c r="B2583" s="144" t="str">
        <f>IF('[1]Hoja de pedidos'!$D2582&gt;0,'[1]Hoja de pedidos'!D2582,"")</f>
        <v>TXHCFS029A001</v>
      </c>
      <c r="C2583" s="144" t="str">
        <f>IF('[1]Hoja de pedidos'!$D2582&gt;0,'[1]Hoja de pedidos'!E2582,"")</f>
        <v>HELADOS CALI, C.A.</v>
      </c>
      <c r="D2583" s="144" t="str">
        <f>IF('[1]Hoja de pedidos'!$D2582&gt;0,'[1]Hoja de pedidos'!F2582,"")</f>
        <v>ENVOLTORIO IMPRESO HELADOS FRESS FRESA 70cm3</v>
      </c>
      <c r="E2583" s="144" t="str">
        <f>IF('[1]Hoja de pedidos'!$D2582&gt;0,'[1]Hoja de pedidos'!G2582,"")</f>
        <v>CX</v>
      </c>
      <c r="F2583" s="144" t="str">
        <f>IF('[1]Hoja de pedidos'!$D2582&gt;0,'[1]Hoja de pedidos'!H2582,"")</f>
        <v>CORTE</v>
      </c>
    </row>
    <row r="2584" spans="1:6" x14ac:dyDescent="0.25">
      <c r="A2584" s="144" t="str">
        <f>IF('[1]Hoja de pedidos'!$D2583&gt;0,'[1]Hoja de pedidos'!C2583,"")</f>
        <v>32-006486</v>
      </c>
      <c r="B2584" s="144" t="str">
        <f>IF('[1]Hoja de pedidos'!$D2583&gt;0,'[1]Hoja de pedidos'!D2583,"")</f>
        <v>TXAVCK040A001</v>
      </c>
      <c r="C2584" s="144" t="str">
        <f>IF('[1]Hoja de pedidos'!$D2583&gt;0,'[1]Hoja de pedidos'!E2583,"")</f>
        <v>ALIMENTOS VENEZOLANOS S &amp; M ALIVENSA, S.A.</v>
      </c>
      <c r="D2584" s="144" t="str">
        <f>IF('[1]Hoja de pedidos'!$D2583&gt;0,'[1]Hoja de pedidos'!F2583,"")</f>
        <v>LAMINACION IMPRESA  CHIGUI KRUNCH 80g</v>
      </c>
      <c r="E2584" s="144" t="str">
        <f>IF('[1]Hoja de pedidos'!$D2583&gt;0,'[1]Hoja de pedidos'!G2583,"")</f>
        <v>CX</v>
      </c>
      <c r="F2584" s="144" t="str">
        <f>IF('[1]Hoja de pedidos'!$D2583&gt;0,'[1]Hoja de pedidos'!H2583,"")</f>
        <v>LAMINACION</v>
      </c>
    </row>
    <row r="2585" spans="1:6" x14ac:dyDescent="0.25">
      <c r="A2585" s="144" t="str">
        <f>IF('[1]Hoja de pedidos'!$D2584&gt;0,'[1]Hoja de pedidos'!C2584,"")</f>
        <v>01-3947</v>
      </c>
      <c r="B2585" s="144" t="str">
        <f>IF('[1]Hoja de pedidos'!$D2584&gt;0,'[1]Hoja de pedidos'!D2584,"")</f>
        <v>TMAHSK097A001</v>
      </c>
      <c r="C2585" s="144" t="str">
        <f>IF('[1]Hoja de pedidos'!$D2584&gt;0,'[1]Hoja de pedidos'!E2584,"")</f>
        <v>ALIMENTOS HEINZ, C.A.</v>
      </c>
      <c r="D2585" s="144" t="str">
        <f>IF('[1]Hoja de pedidos'!$D2584&gt;0,'[1]Hoja de pedidos'!F2584,"")</f>
        <v>LAMINACION IMPRESA  SACHET KETCHUP 10g</v>
      </c>
      <c r="E2585" s="144" t="str">
        <f>IF('[1]Hoja de pedidos'!$D2584&gt;0,'[1]Hoja de pedidos'!G2584,"")</f>
        <v>MCL</v>
      </c>
      <c r="F2585" s="144" t="str">
        <f>IF('[1]Hoja de pedidos'!$D2584&gt;0,'[1]Hoja de pedidos'!H2584,"")</f>
        <v>LAMINACION</v>
      </c>
    </row>
    <row r="2586" spans="1:6" x14ac:dyDescent="0.25">
      <c r="A2586" s="144" t="str">
        <f>IF('[1]Hoja de pedidos'!$D2585&gt;0,'[1]Hoja de pedidos'!C2585,"")</f>
        <v>32-006510</v>
      </c>
      <c r="B2586" s="144" t="str">
        <f>IF('[1]Hoja de pedidos'!$D2585&gt;0,'[1]Hoja de pedidos'!D2585,"")</f>
        <v>TXTFDN078A001</v>
      </c>
      <c r="C2586" s="144" t="str">
        <f>IF('[1]Hoja de pedidos'!$D2585&gt;0,'[1]Hoja de pedidos'!E2585,"")</f>
        <v>INVERSIONES TORREFACCION DEL CAFÉ, C.A</v>
      </c>
      <c r="D2586" s="144" t="str">
        <f>IF('[1]Hoja de pedidos'!$D2585&gt;0,'[1]Hoja de pedidos'!F2585,"")</f>
        <v>LAMINACION IMPRESA CAFÉ DELLA NONNA TOSTADO  GRANO  1000 g</v>
      </c>
      <c r="E2586" s="144" t="str">
        <f>IF('[1]Hoja de pedidos'!$D2585&gt;0,'[1]Hoja de pedidos'!G2585,"")</f>
        <v>CX</v>
      </c>
      <c r="F2586" s="144" t="str">
        <f>IF('[1]Hoja de pedidos'!$D2585&gt;0,'[1]Hoja de pedidos'!H2585,"")</f>
        <v>LAMINACION</v>
      </c>
    </row>
    <row r="2587" spans="1:6" x14ac:dyDescent="0.25">
      <c r="A2587" s="144" t="str">
        <f>IF('[1]Hoja de pedidos'!$D2586&gt;0,'[1]Hoja de pedidos'!C2586,"")</f>
        <v>32-006576</v>
      </c>
      <c r="B2587" s="144" t="str">
        <f>IF('[1]Hoja de pedidos'!$D2586&gt;0,'[1]Hoja de pedidos'!D2586,"")</f>
        <v>TMCCPM075A001</v>
      </c>
      <c r="C2587" s="144" t="str">
        <f>IF('[1]Hoja de pedidos'!$D2586&gt;0,'[1]Hoja de pedidos'!E2586,"")</f>
        <v>CORPORACION TROPICAL COTOPERI, C.A.</v>
      </c>
      <c r="D2587" s="144" t="str">
        <f>IF('[1]Hoja de pedidos'!$D2586&gt;0,'[1]Hoja de pedidos'!F2586,"")</f>
        <v>LAMINACION IMPRESA PULPA DE MANGO 397g</v>
      </c>
      <c r="E2587" s="144" t="str">
        <f>IF('[1]Hoja de pedidos'!$D2586&gt;0,'[1]Hoja de pedidos'!G2586,"")</f>
        <v>MCL</v>
      </c>
      <c r="F2587" s="144" t="str">
        <f>IF('[1]Hoja de pedidos'!$D2586&gt;0,'[1]Hoja de pedidos'!H2586,"")</f>
        <v>LAMINACION</v>
      </c>
    </row>
    <row r="2588" spans="1:6" x14ac:dyDescent="0.25">
      <c r="A2588" s="144" t="str">
        <f>IF('[1]Hoja de pedidos'!$D2587&gt;0,'[1]Hoja de pedidos'!C2587,"")</f>
        <v>01-3939</v>
      </c>
      <c r="B2588" s="144" t="str">
        <f>IF('[1]Hoja de pedidos'!$D2587&gt;0,'[1]Hoja de pedidos'!D2587,"")</f>
        <v>TMMLED068A001</v>
      </c>
      <c r="C2588" s="144" t="str">
        <f>IF('[1]Hoja de pedidos'!$D2587&gt;0,'[1]Hoja de pedidos'!E2587,"")</f>
        <v>MONTALAR DE VENEZUELA, S.A.</v>
      </c>
      <c r="D2588" s="144" t="str">
        <f>IF('[1]Hoja de pedidos'!$D2587&gt;0,'[1]Hoja de pedidos'!F2587,"")</f>
        <v>LAMINACION IMPRESA ENDULZANTE NATURAL 500g</v>
      </c>
      <c r="E2588" s="144" t="str">
        <f>IF('[1]Hoja de pedidos'!$D2587&gt;0,'[1]Hoja de pedidos'!G2587,"")</f>
        <v>MCL</v>
      </c>
      <c r="F2588" s="144" t="str">
        <f>IF('[1]Hoja de pedidos'!$D2587&gt;0,'[1]Hoja de pedidos'!H2587,"")</f>
        <v>LAMINACION</v>
      </c>
    </row>
    <row r="2589" spans="1:6" x14ac:dyDescent="0.25">
      <c r="A2589" s="144" t="str">
        <f>IF('[1]Hoja de pedidos'!$D2588&gt;0,'[1]Hoja de pedidos'!C2588,"")</f>
        <v>01-3940</v>
      </c>
      <c r="B2589" s="144" t="str">
        <f>IF('[1]Hoja de pedidos'!$D2588&gt;0,'[1]Hoja de pedidos'!D2588,"")</f>
        <v>TMAPTD108A001</v>
      </c>
      <c r="C2589" s="144" t="str">
        <f>IF('[1]Hoja de pedidos'!$D2588&gt;0,'[1]Hoja de pedidos'!E2588,"")</f>
        <v>ALIMENTOS POLAR COMERCIAL, C.A.</v>
      </c>
      <c r="D2589" s="144" t="str">
        <f>IF('[1]Hoja de pedidos'!$D2588&gt;0,'[1]Hoja de pedidos'!F2588,"")</f>
        <v>LAMINACION IMPRESA TODDY 2kg</v>
      </c>
      <c r="E2589" s="144" t="str">
        <f>IF('[1]Hoja de pedidos'!$D2588&gt;0,'[1]Hoja de pedidos'!G2588,"")</f>
        <v>MCL</v>
      </c>
      <c r="F2589" s="144" t="str">
        <f>IF('[1]Hoja de pedidos'!$D2588&gt;0,'[1]Hoja de pedidos'!H2588,"")</f>
        <v>LAMINACION</v>
      </c>
    </row>
    <row r="2590" spans="1:6" x14ac:dyDescent="0.25">
      <c r="A2590" s="144" t="str">
        <f>IF('[1]Hoja de pedidos'!$D2589&gt;0,'[1]Hoja de pedidos'!C2589,"")</f>
        <v>01-3949</v>
      </c>
      <c r="B2590" s="144" t="str">
        <f>IF('[1]Hoja de pedidos'!$D2589&gt;0,'[1]Hoja de pedidos'!D2589,"")</f>
        <v>TMEIGP207A001</v>
      </c>
      <c r="C2590" s="144" t="str">
        <f>IF('[1]Hoja de pedidos'!$D2589&gt;0,'[1]Hoja de pedidos'!E2589,"")</f>
        <v>ENVASES INDUSTRIALES DEL CENTRO C.A.</v>
      </c>
      <c r="D2590" s="144" t="str">
        <f>IF('[1]Hoja de pedidos'!$D2589&gt;0,'[1]Hoja de pedidos'!F2589,"")</f>
        <v>LINNER MTP  IMPRESO GARANTIA DE PUREZA</v>
      </c>
      <c r="E2590" s="144" t="str">
        <f>IF('[1]Hoja de pedidos'!$D2589&gt;0,'[1]Hoja de pedidos'!G2589,"")</f>
        <v>MCL</v>
      </c>
      <c r="F2590" s="144" t="str">
        <f>IF('[1]Hoja de pedidos'!$D2589&gt;0,'[1]Hoja de pedidos'!H2589,"")</f>
        <v>CORTE</v>
      </c>
    </row>
    <row r="2591" spans="1:6" x14ac:dyDescent="0.25">
      <c r="A2591" s="144" t="str">
        <f>IF('[1]Hoja de pedidos'!$D2590&gt;0,'[1]Hoja de pedidos'!C2590,"")</f>
        <v>01-3922</v>
      </c>
      <c r="B2591" s="144" t="str">
        <f>IF('[1]Hoja de pedidos'!$D2590&gt;0,'[1]Hoja de pedidos'!D2590,"")</f>
        <v>TMAPSF107A001</v>
      </c>
      <c r="C2591" s="144" t="str">
        <f>IF('[1]Hoja de pedidos'!$D2590&gt;0,'[1]Hoja de pedidos'!E2590,"")</f>
        <v>ALIMENTOS POLAR COMERCIAL, C.A.</v>
      </c>
      <c r="D2591" s="144" t="str">
        <f>IF('[1]Hoja de pedidos'!$D2590&gt;0,'[1]Hoja de pedidos'!F2590,"")</f>
        <v>ETIQUETA MI GURT SABOR FRESA 125g</v>
      </c>
      <c r="E2591" s="144" t="str">
        <f>IF('[1]Hoja de pedidos'!$D2590&gt;0,'[1]Hoja de pedidos'!G2590,"")</f>
        <v>MCL</v>
      </c>
      <c r="F2591" s="144" t="str">
        <f>IF('[1]Hoja de pedidos'!$D2590&gt;0,'[1]Hoja de pedidos'!H2590,"")</f>
        <v>LAMINACION</v>
      </c>
    </row>
    <row r="2592" spans="1:6" x14ac:dyDescent="0.25">
      <c r="A2592" s="144" t="str">
        <f>IF('[1]Hoja de pedidos'!$D2591&gt;0,'[1]Hoja de pedidos'!C2591,"")</f>
        <v>21-0406</v>
      </c>
      <c r="B2592" s="144" t="str">
        <f>IF('[1]Hoja de pedidos'!$D2591&gt;0,'[1]Hoja de pedidos'!D2591,"")</f>
        <v>TXAMBK040C001</v>
      </c>
      <c r="C2592" s="144" t="str">
        <f>IF('[1]Hoja de pedidos'!$D2591&gt;0,'[1]Hoja de pedidos'!E2591,"")</f>
        <v>ALIMENTOS MUNCHY, C.A.</v>
      </c>
      <c r="D2592" s="144" t="str">
        <f>IF('[1]Hoja de pedidos'!$D2591&gt;0,'[1]Hoja de pedidos'!F2591,"")</f>
        <v>LAMINACION IMPRESA BOLI KRUNCH XXL 180g</v>
      </c>
      <c r="E2592" s="144" t="str">
        <f>IF('[1]Hoja de pedidos'!$D2591&gt;0,'[1]Hoja de pedidos'!G2591,"")</f>
        <v>CX</v>
      </c>
      <c r="F2592" s="144" t="str">
        <f>IF('[1]Hoja de pedidos'!$D2591&gt;0,'[1]Hoja de pedidos'!H2591,"")</f>
        <v>LAMINACION</v>
      </c>
    </row>
    <row r="2593" spans="1:6" x14ac:dyDescent="0.25">
      <c r="A2593" s="144" t="str">
        <f>IF('[1]Hoja de pedidos'!$D2592&gt;0,'[1]Hoja de pedidos'!C2592,"")</f>
        <v>21-0405</v>
      </c>
      <c r="B2593" s="144" t="str">
        <f>IF('[1]Hoja de pedidos'!$D2592&gt;0,'[1]Hoja de pedidos'!D2592,"")</f>
        <v>TXAMBK040A002</v>
      </c>
      <c r="C2593" s="144" t="str">
        <f>IF('[1]Hoja de pedidos'!$D2592&gt;0,'[1]Hoja de pedidos'!E2592,"")</f>
        <v>ALIMENTOS MUNCHY, C.A.</v>
      </c>
      <c r="D2593" s="144" t="str">
        <f>IF('[1]Hoja de pedidos'!$D2592&gt;0,'[1]Hoja de pedidos'!F2592,"")</f>
        <v>LAMINACION IMPRESA BOLI KRUNCH 85g</v>
      </c>
      <c r="E2593" s="144" t="str">
        <f>IF('[1]Hoja de pedidos'!$D2592&gt;0,'[1]Hoja de pedidos'!G2592,"")</f>
        <v>CX</v>
      </c>
      <c r="F2593" s="144" t="str">
        <f>IF('[1]Hoja de pedidos'!$D2592&gt;0,'[1]Hoja de pedidos'!H2592,"")</f>
        <v>LAMINACION</v>
      </c>
    </row>
    <row r="2594" spans="1:6" x14ac:dyDescent="0.25">
      <c r="A2594" s="144" t="str">
        <f>IF('[1]Hoja de pedidos'!$D2593&gt;0,'[1]Hoja de pedidos'!C2593,"")</f>
        <v>01-3951</v>
      </c>
      <c r="B2594" s="144" t="str">
        <f>IF('[1]Hoja de pedidos'!$D2593&gt;0,'[1]Hoja de pedidos'!D2593,"")</f>
        <v>TMAPAL121A001</v>
      </c>
      <c r="C2594" s="144" t="str">
        <f>IF('[1]Hoja de pedidos'!$D2593&gt;0,'[1]Hoja de pedidos'!E2593,"")</f>
        <v>ALIMENTOS POLAR COMERCIAL, C.A.</v>
      </c>
      <c r="D2594" s="144" t="str">
        <f>IF('[1]Hoja de pedidos'!$D2593&gt;0,'[1]Hoja de pedidos'!F2593,"")</f>
        <v>ALUMINIO LAMINADO IMPRESO MAVESA 500g</v>
      </c>
      <c r="E2594" s="144" t="str">
        <f>IF('[1]Hoja de pedidos'!$D2593&gt;0,'[1]Hoja de pedidos'!G2593,"")</f>
        <v>MCL</v>
      </c>
      <c r="F2594" s="144" t="str">
        <f>IF('[1]Hoja de pedidos'!$D2593&gt;0,'[1]Hoja de pedidos'!H2593,"")</f>
        <v>LAMINACION</v>
      </c>
    </row>
    <row r="2595" spans="1:6" x14ac:dyDescent="0.25">
      <c r="A2595" s="144" t="str">
        <f>IF('[1]Hoja de pedidos'!$D2594&gt;0,'[1]Hoja de pedidos'!C2594,"")</f>
        <v>21-0396</v>
      </c>
      <c r="B2595" s="144" t="str">
        <f>IF('[1]Hoja de pedidos'!$D2594&gt;0,'[1]Hoja de pedidos'!D2594,"")</f>
        <v>TXNVCL096A002</v>
      </c>
      <c r="C2595" s="144" t="str">
        <f>IF('[1]Hoja de pedidos'!$D2594&gt;0,'[1]Hoja de pedidos'!E2594,"")</f>
        <v>NESTLE VENEZUELA, S.A.</v>
      </c>
      <c r="D2595" s="144" t="str">
        <f>IF('[1]Hoja de pedidos'!$D2594&gt;0,'[1]Hoja de pedidos'!F2594,"")</f>
        <v>LAMINACION IMPRESA CERELAC 100g</v>
      </c>
      <c r="E2595" s="144" t="str">
        <f>IF('[1]Hoja de pedidos'!$D2594&gt;0,'[1]Hoja de pedidos'!G2594,"")</f>
        <v>MCL</v>
      </c>
      <c r="F2595" s="144" t="str">
        <f>IF('[1]Hoja de pedidos'!$D2594&gt;0,'[1]Hoja de pedidos'!H2594,"")</f>
        <v>LAMINACION</v>
      </c>
    </row>
    <row r="2596" spans="1:6" x14ac:dyDescent="0.25">
      <c r="A2596" s="144" t="str">
        <f>IF('[1]Hoja de pedidos'!$D2595&gt;0,'[1]Hoja de pedidos'!C2595,"")</f>
        <v>32-006505</v>
      </c>
      <c r="B2596" s="144" t="str">
        <f>IF('[1]Hoja de pedidos'!$D2595&gt;0,'[1]Hoja de pedidos'!D2595,"")</f>
        <v>TXTFCA040C001</v>
      </c>
      <c r="C2596" s="144" t="str">
        <f>IF('[1]Hoja de pedidos'!$D2595&gt;0,'[1]Hoja de pedidos'!E2595,"")</f>
        <v>INVERSIONES TORREFACCION DEL CAFÉ, C.A</v>
      </c>
      <c r="D2596" s="144" t="str">
        <f>IF('[1]Hoja de pedidos'!$D2595&gt;0,'[1]Hoja de pedidos'!F2595,"")</f>
        <v xml:space="preserve">LAMINACION IMPRESA CAFÉ AMANECER MOLIDO GOURMET 100g </v>
      </c>
      <c r="E2596" s="144" t="str">
        <f>IF('[1]Hoja de pedidos'!$D2595&gt;0,'[1]Hoja de pedidos'!G2595,"")</f>
        <v>CX</v>
      </c>
      <c r="F2596" s="144" t="str">
        <f>IF('[1]Hoja de pedidos'!$D2595&gt;0,'[1]Hoja de pedidos'!H2595,"")</f>
        <v>LAMINACION</v>
      </c>
    </row>
    <row r="2597" spans="1:6" x14ac:dyDescent="0.25">
      <c r="A2597" s="144" t="str">
        <f>IF('[1]Hoja de pedidos'!$D2596&gt;0,'[1]Hoja de pedidos'!C2596,"")</f>
        <v>32-006580</v>
      </c>
      <c r="B2597" s="144" t="str">
        <f>IF('[1]Hoja de pedidos'!$D2596&gt;0,'[1]Hoja de pedidos'!D2596,"")</f>
        <v>TMMCGP207A001</v>
      </c>
      <c r="C2597" s="144" t="str">
        <f>IF('[1]Hoja de pedidos'!$D2596&gt;0,'[1]Hoja de pedidos'!E2596,"")</f>
        <v>REDICA,  C.A.</v>
      </c>
      <c r="D2597" s="144" t="str">
        <f>IF('[1]Hoja de pedidos'!$D2596&gt;0,'[1]Hoja de pedidos'!F2596,"")</f>
        <v>LINNER MTP  IMPRESO GARANTIA DE PUREZA</v>
      </c>
      <c r="E2597" s="144" t="str">
        <f>IF('[1]Hoja de pedidos'!$D2596&gt;0,'[1]Hoja de pedidos'!G2596,"")</f>
        <v>MCL</v>
      </c>
      <c r="F2597" s="144" t="str">
        <f>IF('[1]Hoja de pedidos'!$D2596&gt;0,'[1]Hoja de pedidos'!H2596,"")</f>
        <v>LAMINACION</v>
      </c>
    </row>
    <row r="2598" spans="1:6" x14ac:dyDescent="0.25">
      <c r="A2598" s="144" t="str">
        <f>IF('[1]Hoja de pedidos'!$D2597&gt;0,'[1]Hoja de pedidos'!C2597,"")</f>
        <v>32-006578</v>
      </c>
      <c r="B2598" s="144" t="str">
        <f>IF('[1]Hoja de pedidos'!$D2597&gt;0,'[1]Hoja de pedidos'!D2597,"")</f>
        <v>TMCCPP075A001</v>
      </c>
      <c r="C2598" s="144" t="str">
        <f>IF('[1]Hoja de pedidos'!$D2597&gt;0,'[1]Hoja de pedidos'!E2597,"")</f>
        <v>CORPORACION TROPICAL COTOPERI, C.A.</v>
      </c>
      <c r="D2598" s="144" t="str">
        <f>IF('[1]Hoja de pedidos'!$D2597&gt;0,'[1]Hoja de pedidos'!F2597,"")</f>
        <v>LAMINACION IMPRESA PULPA DE PARCHITA 397g</v>
      </c>
      <c r="E2598" s="144" t="str">
        <f>IF('[1]Hoja de pedidos'!$D2597&gt;0,'[1]Hoja de pedidos'!G2597,"")</f>
        <v>MCL</v>
      </c>
      <c r="F2598" s="144" t="str">
        <f>IF('[1]Hoja de pedidos'!$D2597&gt;0,'[1]Hoja de pedidos'!H2597,"")</f>
        <v>LAMINACION</v>
      </c>
    </row>
    <row r="2599" spans="1:6" x14ac:dyDescent="0.25">
      <c r="A2599" s="144" t="str">
        <f>IF('[1]Hoja de pedidos'!$D2598&gt;0,'[1]Hoja de pedidos'!C2598,"")</f>
        <v>32-006581</v>
      </c>
      <c r="B2599" s="144" t="str">
        <f>IF('[1]Hoja de pedidos'!$D2598&gt;0,'[1]Hoja de pedidos'!D2598,"")</f>
        <v>TMMCGP207A001</v>
      </c>
      <c r="C2599" s="144" t="str">
        <f>IF('[1]Hoja de pedidos'!$D2598&gt;0,'[1]Hoja de pedidos'!E2598,"")</f>
        <v>MORROCEL C.A.</v>
      </c>
      <c r="D2599" s="144" t="str">
        <f>IF('[1]Hoja de pedidos'!$D2598&gt;0,'[1]Hoja de pedidos'!F2598,"")</f>
        <v>LINNER MTP  IMPRESO GARANTIA DE PUREZA</v>
      </c>
      <c r="E2599" s="144" t="str">
        <f>IF('[1]Hoja de pedidos'!$D2598&gt;0,'[1]Hoja de pedidos'!G2598,"")</f>
        <v>MCL</v>
      </c>
      <c r="F2599" s="144" t="str">
        <f>IF('[1]Hoja de pedidos'!$D2598&gt;0,'[1]Hoja de pedidos'!H2598,"")</f>
        <v>LAMINACION</v>
      </c>
    </row>
    <row r="2600" spans="1:6" x14ac:dyDescent="0.25">
      <c r="A2600" s="144" t="str">
        <f>IF('[1]Hoja de pedidos'!$D2599&gt;0,'[1]Hoja de pedidos'!C2599,"")</f>
        <v>32-006565</v>
      </c>
      <c r="B2600" s="144" t="str">
        <f>IF('[1]Hoja de pedidos'!$D2599&gt;0,'[1]Hoja de pedidos'!D2599,"")</f>
        <v>TXHCPF023A001</v>
      </c>
      <c r="C2600" s="144" t="str">
        <f>IF('[1]Hoja de pedidos'!$D2599&gt;0,'[1]Hoja de pedidos'!E2599,"")</f>
        <v>HELADOS CALI, C.A.</v>
      </c>
      <c r="D2600" s="144" t="str">
        <f>IF('[1]Hoja de pedidos'!$D2599&gt;0,'[1]Hoja de pedidos'!F2599,"")</f>
        <v>ENVOLTORIO IMPRESO HELADO PEPPA FRESA CHOCOLATE 70cm</v>
      </c>
      <c r="E2600" s="144" t="str">
        <f>IF('[1]Hoja de pedidos'!$D2599&gt;0,'[1]Hoja de pedidos'!G2599,"")</f>
        <v>CX</v>
      </c>
      <c r="F2600" s="144" t="str">
        <f>IF('[1]Hoja de pedidos'!$D2599&gt;0,'[1]Hoja de pedidos'!H2599,"")</f>
        <v>CORTE</v>
      </c>
    </row>
    <row r="2601" spans="1:6" x14ac:dyDescent="0.25">
      <c r="A2601" s="144" t="str">
        <f>IF('[1]Hoja de pedidos'!$D2600&gt;0,'[1]Hoja de pedidos'!C2600,"")</f>
        <v>32-006557</v>
      </c>
      <c r="B2601" s="144" t="str">
        <f>IF('[1]Hoja de pedidos'!$D2600&gt;0,'[1]Hoja de pedidos'!D2600,"")</f>
        <v>TXECTD023A001</v>
      </c>
      <c r="C2601" s="144" t="str">
        <f>IF('[1]Hoja de pedidos'!$D2600&gt;0,'[1]Hoja de pedidos'!E2600,"")</f>
        <v>EMBOTELLADORA DEL CENTRO,C.A</v>
      </c>
      <c r="D2601" s="144" t="str">
        <f>IF('[1]Hoja de pedidos'!$D2600&gt;0,'[1]Hoja de pedidos'!F2600,"")</f>
        <v>ETIQUETA IMPRESA TE DURAZNO 1,5L</v>
      </c>
      <c r="E2601" s="144" t="str">
        <f>IF('[1]Hoja de pedidos'!$D2600&gt;0,'[1]Hoja de pedidos'!G2600,"")</f>
        <v>CX</v>
      </c>
      <c r="F2601" s="144" t="str">
        <f>IF('[1]Hoja de pedidos'!$D2600&gt;0,'[1]Hoja de pedidos'!H2600,"")</f>
        <v>LAMINACION</v>
      </c>
    </row>
    <row r="2602" spans="1:6" x14ac:dyDescent="0.25">
      <c r="A2602" s="144" t="str">
        <f>IF('[1]Hoja de pedidos'!$D2601&gt;0,'[1]Hoja de pedidos'!C2601,"")</f>
        <v>01-3904</v>
      </c>
      <c r="B2602" s="144" t="str">
        <f>IF('[1]Hoja de pedidos'!$D2601&gt;0,'[1]Hoja de pedidos'!D2601,"")</f>
        <v>TXMSGN028D001</v>
      </c>
      <c r="C2602" s="144" t="str">
        <f>IF('[1]Hoja de pedidos'!$D2601&gt;0,'[1]Hoja de pedidos'!E2601,"")</f>
        <v>MULTINACIONAL DE SABORES C.A.</v>
      </c>
      <c r="D2602" s="144" t="str">
        <f>IF('[1]Hoja de pedidos'!$D2601&gt;0,'[1]Hoja de pedidos'!F2601,"")</f>
        <v>ETIQUETA IMPRESA REFRESCO GLUP COLA NEGRA 400 ml</v>
      </c>
      <c r="E2602" s="144" t="str">
        <f>IF('[1]Hoja de pedidos'!$D2601&gt;0,'[1]Hoja de pedidos'!G2601,"")</f>
        <v>CX</v>
      </c>
      <c r="F2602" s="144" t="str">
        <f>IF('[1]Hoja de pedidos'!$D2601&gt;0,'[1]Hoja de pedidos'!H2601,"")</f>
        <v>CORTE</v>
      </c>
    </row>
    <row r="2603" spans="1:6" x14ac:dyDescent="0.25">
      <c r="A2603" s="144" t="str">
        <f>IF('[1]Hoja de pedidos'!$D2602&gt;0,'[1]Hoja de pedidos'!C2602,"")</f>
        <v>32-006516</v>
      </c>
      <c r="B2603" s="144" t="str">
        <f>IF('[1]Hoja de pedidos'!$D2602&gt;0,'[1]Hoja de pedidos'!D2602,"")</f>
        <v>TXHCHW023A001</v>
      </c>
      <c r="C2603" s="144" t="str">
        <f>IF('[1]Hoja de pedidos'!$D2602&gt;0,'[1]Hoja de pedidos'!E2602,"")</f>
        <v>HELADOS CALI, C.A.</v>
      </c>
      <c r="D2603" s="144" t="str">
        <f>IF('[1]Hoja de pedidos'!$D2602&gt;0,'[1]Hoja de pedidos'!F2602,"")</f>
        <v>ENVOLTORIO IMPRESO HELADO WONDER 70cc</v>
      </c>
      <c r="E2603" s="144" t="str">
        <f>IF('[1]Hoja de pedidos'!$D2602&gt;0,'[1]Hoja de pedidos'!G2602,"")</f>
        <v>CX</v>
      </c>
      <c r="F2603" s="144" t="str">
        <f>IF('[1]Hoja de pedidos'!$D2602&gt;0,'[1]Hoja de pedidos'!H2602,"")</f>
        <v>CORTE</v>
      </c>
    </row>
    <row r="2604" spans="1:6" x14ac:dyDescent="0.25">
      <c r="A2604" s="144" t="str">
        <f>IF('[1]Hoja de pedidos'!$D2603&gt;0,'[1]Hoja de pedidos'!C2603,"")</f>
        <v>01-3953</v>
      </c>
      <c r="B2604" s="144" t="str">
        <f>IF('[1]Hoja de pedidos'!$D2603&gt;0,'[1]Hoja de pedidos'!D2603,"")</f>
        <v>TXPADF040B001</v>
      </c>
      <c r="C2604" s="144" t="str">
        <f>IF('[1]Hoja de pedidos'!$D2603&gt;0,'[1]Hoja de pedidos'!E2603,"")</f>
        <v>PEPSICO ALIMENTOS, S.C.A.</v>
      </c>
      <c r="D2604" s="144" t="str">
        <f>IF('[1]Hoja de pedidos'!$D2603&gt;0,'[1]Hoja de pedidos'!F2603,"")</f>
        <v>LAMINACION IMPRESA DORITOS FLAMIN HOT 42g.</v>
      </c>
      <c r="E2604" s="144" t="str">
        <f>IF('[1]Hoja de pedidos'!$D2603&gt;0,'[1]Hoja de pedidos'!G2603,"")</f>
        <v>CX</v>
      </c>
      <c r="F2604" s="144" t="str">
        <f>IF('[1]Hoja de pedidos'!$D2603&gt;0,'[1]Hoja de pedidos'!H2603,"")</f>
        <v>LAMINACION</v>
      </c>
    </row>
    <row r="2605" spans="1:6" x14ac:dyDescent="0.25">
      <c r="A2605" s="144" t="str">
        <f>IF('[1]Hoja de pedidos'!$D2604&gt;0,'[1]Hoja de pedidos'!C2604,"")</f>
        <v>01-3952</v>
      </c>
      <c r="B2605" s="144" t="str">
        <f>IF('[1]Hoja de pedidos'!$D2604&gt;0,'[1]Hoja de pedidos'!D2604,"")</f>
        <v>TXPACF040B001</v>
      </c>
      <c r="C2605" s="144" t="str">
        <f>IF('[1]Hoja de pedidos'!$D2604&gt;0,'[1]Hoja de pedidos'!E2604,"")</f>
        <v>PEPSICO ALIMENTOS, S.C.A.</v>
      </c>
      <c r="D2605" s="144" t="str">
        <f>IF('[1]Hoja de pedidos'!$D2604&gt;0,'[1]Hoja de pedidos'!F2604,"")</f>
        <v>LAMINACION IMPRESA CHEETOS FLAMIN HOT 38g.</v>
      </c>
      <c r="E2605" s="144" t="str">
        <f>IF('[1]Hoja de pedidos'!$D2604&gt;0,'[1]Hoja de pedidos'!G2604,"")</f>
        <v>CX</v>
      </c>
      <c r="F2605" s="144" t="str">
        <f>IF('[1]Hoja de pedidos'!$D2604&gt;0,'[1]Hoja de pedidos'!H2604,"")</f>
        <v>LAMINACION</v>
      </c>
    </row>
    <row r="2606" spans="1:6" x14ac:dyDescent="0.25">
      <c r="A2606" s="144" t="str">
        <f>IF('[1]Hoja de pedidos'!$D2605&gt;0,'[1]Hoja de pedidos'!C2605,"")</f>
        <v>01-3960</v>
      </c>
      <c r="B2606" s="144" t="str">
        <f>IF('[1]Hoja de pedidos'!$D2605&gt;0,'[1]Hoja de pedidos'!D2605,"")</f>
        <v>TXPAMP045A002</v>
      </c>
      <c r="C2606" s="144" t="str">
        <f>IF('[1]Hoja de pedidos'!$D2605&gt;0,'[1]Hoja de pedidos'!E2605,"")</f>
        <v>PEPSICO ALIMENTOS, S.C.A.</v>
      </c>
      <c r="D2606" s="144" t="str">
        <f>IF('[1]Hoja de pedidos'!$D2605&gt;0,'[1]Hoja de pedidos'!F2605,"")</f>
        <v>LAMINACION IMPRESA CHEETOS MEGA PUFFS XXL 270g</v>
      </c>
      <c r="E2606" s="144" t="str">
        <f>IF('[1]Hoja de pedidos'!$D2605&gt;0,'[1]Hoja de pedidos'!G2605,"")</f>
        <v>CX</v>
      </c>
      <c r="F2606" s="144" t="str">
        <f>IF('[1]Hoja de pedidos'!$D2605&gt;0,'[1]Hoja de pedidos'!H2605,"")</f>
        <v>LAMINACION</v>
      </c>
    </row>
    <row r="2607" spans="1:6" x14ac:dyDescent="0.25">
      <c r="A2607" s="144" t="str">
        <f>IF('[1]Hoja de pedidos'!$D2606&gt;0,'[1]Hoja de pedidos'!C2606,"")</f>
        <v>01-3965</v>
      </c>
      <c r="B2607" s="144" t="str">
        <f>IF('[1]Hoja de pedidos'!$D2606&gt;0,'[1]Hoja de pedidos'!D2606,"")</f>
        <v>TXPATR049C003</v>
      </c>
      <c r="C2607" s="144" t="str">
        <f>IF('[1]Hoja de pedidos'!$D2606&gt;0,'[1]Hoja de pedidos'!E2606,"")</f>
        <v>PEPSICO ALIMENTOS, S.C.A.</v>
      </c>
      <c r="D2607" s="144" t="str">
        <f>IF('[1]Hoja de pedidos'!$D2606&gt;0,'[1]Hoja de pedidos'!F2606,"")</f>
        <v>LAMINACION IMPRESA DE TODITO RESUELTO XXL 400g</v>
      </c>
      <c r="E2607" s="144" t="str">
        <f>IF('[1]Hoja de pedidos'!$D2606&gt;0,'[1]Hoja de pedidos'!G2606,"")</f>
        <v>CX</v>
      </c>
      <c r="F2607" s="144" t="str">
        <f>IF('[1]Hoja de pedidos'!$D2606&gt;0,'[1]Hoja de pedidos'!H2606,"")</f>
        <v>LAMINACION</v>
      </c>
    </row>
    <row r="2608" spans="1:6" x14ac:dyDescent="0.25">
      <c r="A2608" s="144" t="str">
        <f>IF('[1]Hoja de pedidos'!$D2607&gt;0,'[1]Hoja de pedidos'!C2607,"")</f>
        <v>01-3976</v>
      </c>
      <c r="B2608" s="144" t="str">
        <f>IF('[1]Hoja de pedidos'!$D2607&gt;0,'[1]Hoja de pedidos'!D2607,"")</f>
        <v>TXMSGN028C003</v>
      </c>
      <c r="C2608" s="144" t="str">
        <f>IF('[1]Hoja de pedidos'!$D2607&gt;0,'[1]Hoja de pedidos'!E2607,"")</f>
        <v>MULTINACIONAL DE SABORES C.A.</v>
      </c>
      <c r="D2608" s="144" t="str">
        <f>IF('[1]Hoja de pedidos'!$D2607&gt;0,'[1]Hoja de pedidos'!F2607,"")</f>
        <v>ETIQUETA IMPRESA REFRESCO GLUP COLA NEGRA 2 Lts</v>
      </c>
      <c r="E2608" s="144" t="str">
        <f>IF('[1]Hoja de pedidos'!$D2607&gt;0,'[1]Hoja de pedidos'!G2607,"")</f>
        <v>CX</v>
      </c>
      <c r="F2608" s="144" t="str">
        <f>IF('[1]Hoja de pedidos'!$D2607&gt;0,'[1]Hoja de pedidos'!H2607,"")</f>
        <v>CORTE</v>
      </c>
    </row>
    <row r="2609" spans="1:6" x14ac:dyDescent="0.25">
      <c r="A2609" s="144" t="str">
        <f>IF('[1]Hoja de pedidos'!$D2608&gt;0,'[1]Hoja de pedidos'!C2608,"")</f>
        <v>01-3957</v>
      </c>
      <c r="B2609" s="144" t="str">
        <f>IF('[1]Hoja de pedidos'!$D2608&gt;0,'[1]Hoja de pedidos'!D2608,"")</f>
        <v>TXPADF040A001</v>
      </c>
      <c r="C2609" s="144" t="str">
        <f>IF('[1]Hoja de pedidos'!$D2608&gt;0,'[1]Hoja de pedidos'!E2608,"")</f>
        <v>PEPSICO ALIMENTOS, S.C.A.</v>
      </c>
      <c r="D2609" s="144" t="str">
        <f>IF('[1]Hoja de pedidos'!$D2608&gt;0,'[1]Hoja de pedidos'!F2608,"")</f>
        <v>LAMINACION IMPRESA DORITOS FLAMIN HOT 140g.</v>
      </c>
      <c r="E2609" s="144" t="str">
        <f>IF('[1]Hoja de pedidos'!$D2608&gt;0,'[1]Hoja de pedidos'!G2608,"")</f>
        <v>CX</v>
      </c>
      <c r="F2609" s="144" t="str">
        <f>IF('[1]Hoja de pedidos'!$D2608&gt;0,'[1]Hoja de pedidos'!H2608,"")</f>
        <v>LAMINACION</v>
      </c>
    </row>
    <row r="2610" spans="1:6" x14ac:dyDescent="0.25">
      <c r="A2610" s="144" t="str">
        <f>IF('[1]Hoja de pedidos'!$D2609&gt;0,'[1]Hoja de pedidos'!C2609,"")</f>
        <v>01-3956</v>
      </c>
      <c r="B2610" s="144" t="str">
        <f>IF('[1]Hoja de pedidos'!$D2609&gt;0,'[1]Hoja de pedidos'!D2609,"")</f>
        <v>TXPAR0040A001</v>
      </c>
      <c r="C2610" s="144" t="str">
        <f>IF('[1]Hoja de pedidos'!$D2609&gt;0,'[1]Hoja de pedidos'!E2609,"")</f>
        <v>PEPSICO ALIMENTOS, S.C.A.</v>
      </c>
      <c r="D2610" s="144" t="str">
        <f>IF('[1]Hoja de pedidos'!$D2609&gt;0,'[1]Hoja de pedidos'!F2609,"")</f>
        <v>LAMINACION IMPRESA RUFFLES ORIGINAL 125g</v>
      </c>
      <c r="E2610" s="144" t="str">
        <f>IF('[1]Hoja de pedidos'!$D2609&gt;0,'[1]Hoja de pedidos'!G2609,"")</f>
        <v>CX</v>
      </c>
      <c r="F2610" s="144" t="str">
        <f>IF('[1]Hoja de pedidos'!$D2609&gt;0,'[1]Hoja de pedidos'!H2609,"")</f>
        <v>LAMINACION</v>
      </c>
    </row>
    <row r="2611" spans="1:6" x14ac:dyDescent="0.25">
      <c r="A2611" s="144" t="str">
        <f>IF('[1]Hoja de pedidos'!$D2610&gt;0,'[1]Hoja de pedidos'!C2610,"")</f>
        <v>01-3954</v>
      </c>
      <c r="B2611" s="144" t="str">
        <f>IF('[1]Hoja de pedidos'!$D2610&gt;0,'[1]Hoja de pedidos'!D2610,"")</f>
        <v>TXPACB040C001</v>
      </c>
      <c r="C2611" s="144" t="str">
        <f>IF('[1]Hoja de pedidos'!$D2610&gt;0,'[1]Hoja de pedidos'!E2610,"")</f>
        <v>PEPSICO ALIMENTOS, S.C.A.</v>
      </c>
      <c r="D2611" s="144" t="str">
        <f>IF('[1]Hoja de pedidos'!$D2610&gt;0,'[1]Hoja de pedidos'!F2610,"")</f>
        <v>LAMINACION IMPRESA CHEETOS BOLIQUESO 80g</v>
      </c>
      <c r="E2611" s="144" t="str">
        <f>IF('[1]Hoja de pedidos'!$D2610&gt;0,'[1]Hoja de pedidos'!G2610,"")</f>
        <v>CX</v>
      </c>
      <c r="F2611" s="144" t="str">
        <f>IF('[1]Hoja de pedidos'!$D2610&gt;0,'[1]Hoja de pedidos'!H2610,"")</f>
        <v>LAMINACION</v>
      </c>
    </row>
    <row r="2612" spans="1:6" x14ac:dyDescent="0.25">
      <c r="A2612" s="144" t="str">
        <f>IF('[1]Hoja de pedidos'!$D2611&gt;0,'[1]Hoja de pedidos'!C2611,"")</f>
        <v>01-3959</v>
      </c>
      <c r="B2612" s="144" t="str">
        <f>IF('[1]Hoja de pedidos'!$D2611&gt;0,'[1]Hoja de pedidos'!D2611,"")</f>
        <v>TXPACF040A001</v>
      </c>
      <c r="C2612" s="144" t="str">
        <f>IF('[1]Hoja de pedidos'!$D2611&gt;0,'[1]Hoja de pedidos'!E2611,"")</f>
        <v>PEPSICO ALIMENTOS, S.C.A.</v>
      </c>
      <c r="D2612" s="144" t="str">
        <f>IF('[1]Hoja de pedidos'!$D2611&gt;0,'[1]Hoja de pedidos'!F2611,"")</f>
        <v>LAMINACION IMPRESA CHEETOS FLAMIN HOT 120g.</v>
      </c>
      <c r="E2612" s="144" t="str">
        <f>IF('[1]Hoja de pedidos'!$D2611&gt;0,'[1]Hoja de pedidos'!G2611,"")</f>
        <v>CX</v>
      </c>
      <c r="F2612" s="144" t="str">
        <f>IF('[1]Hoja de pedidos'!$D2611&gt;0,'[1]Hoja de pedidos'!H2611,"")</f>
        <v>LAMINACION</v>
      </c>
    </row>
    <row r="2613" spans="1:6" x14ac:dyDescent="0.25">
      <c r="A2613" s="144" t="str">
        <f>IF('[1]Hoja de pedidos'!$D2612&gt;0,'[1]Hoja de pedidos'!C2612,"")</f>
        <v>01-3959</v>
      </c>
      <c r="B2613" s="144" t="str">
        <f>IF('[1]Hoja de pedidos'!$D2612&gt;0,'[1]Hoja de pedidos'!D2612,"")</f>
        <v>TXPACF040A001</v>
      </c>
      <c r="C2613" s="144" t="str">
        <f>IF('[1]Hoja de pedidos'!$D2612&gt;0,'[1]Hoja de pedidos'!E2612,"")</f>
        <v>PEPSICO ALIMENTOS, S.C.A.</v>
      </c>
      <c r="D2613" s="144" t="str">
        <f>IF('[1]Hoja de pedidos'!$D2612&gt;0,'[1]Hoja de pedidos'!F2612,"")</f>
        <v>LAMINACION IMPRESA CHEETOS FLAMIN HOT 120g.</v>
      </c>
      <c r="E2613" s="144" t="str">
        <f>IF('[1]Hoja de pedidos'!$D2612&gt;0,'[1]Hoja de pedidos'!G2612,"")</f>
        <v>CX</v>
      </c>
      <c r="F2613" s="144" t="str">
        <f>IF('[1]Hoja de pedidos'!$D2612&gt;0,'[1]Hoja de pedidos'!H2612,"")</f>
        <v>LAMINACION</v>
      </c>
    </row>
    <row r="2614" spans="1:6" x14ac:dyDescent="0.25">
      <c r="A2614" s="144" t="str">
        <f>IF('[1]Hoja de pedidos'!$D2613&gt;0,'[1]Hoja de pedidos'!C2613,"")</f>
        <v>01-3962</v>
      </c>
      <c r="B2614" s="144" t="str">
        <f>IF('[1]Hoja de pedidos'!$D2613&gt;0,'[1]Hoja de pedidos'!D2613,"")</f>
        <v>TXPARF040A002</v>
      </c>
      <c r="C2614" s="144" t="str">
        <f>IF('[1]Hoja de pedidos'!$D2613&gt;0,'[1]Hoja de pedidos'!E2613,"")</f>
        <v>PEPSICO ALIMENTOS, S.C.A.</v>
      </c>
      <c r="D2614" s="144" t="str">
        <f>IF('[1]Hoja de pedidos'!$D2613&gt;0,'[1]Hoja de pedidos'!F2613,"")</f>
        <v>LAMINACION IMPRESA RUFFLES QUESO 36g</v>
      </c>
      <c r="E2614" s="144" t="str">
        <f>IF('[1]Hoja de pedidos'!$D2613&gt;0,'[1]Hoja de pedidos'!G2613,"")</f>
        <v>CX</v>
      </c>
      <c r="F2614" s="144" t="str">
        <f>IF('[1]Hoja de pedidos'!$D2613&gt;0,'[1]Hoja de pedidos'!H2613,"")</f>
        <v>LAMINACION</v>
      </c>
    </row>
    <row r="2615" spans="1:6" x14ac:dyDescent="0.25">
      <c r="A2615" s="144" t="str">
        <f>IF('[1]Hoja de pedidos'!$D2614&gt;0,'[1]Hoja de pedidos'!C2614,"")</f>
        <v>01-3963</v>
      </c>
      <c r="B2615" s="144" t="str">
        <f>IF('[1]Hoja de pedidos'!$D2614&gt;0,'[1]Hoja de pedidos'!D2614,"")</f>
        <v>TXPARF040B002</v>
      </c>
      <c r="C2615" s="144" t="str">
        <f>IF('[1]Hoja de pedidos'!$D2614&gt;0,'[1]Hoja de pedidos'!E2614,"")</f>
        <v>PEPSICO ALIMENTOS, S.C.A.</v>
      </c>
      <c r="D2615" s="144" t="str">
        <f>IF('[1]Hoja de pedidos'!$D2614&gt;0,'[1]Hoja de pedidos'!F2614,"")</f>
        <v>LAMINACION IMPRESA RUFFLES QUESO 125g</v>
      </c>
      <c r="E2615" s="144" t="str">
        <f>IF('[1]Hoja de pedidos'!$D2614&gt;0,'[1]Hoja de pedidos'!G2614,"")</f>
        <v>CX</v>
      </c>
      <c r="F2615" s="144" t="str">
        <f>IF('[1]Hoja de pedidos'!$D2614&gt;0,'[1]Hoja de pedidos'!H2614,"")</f>
        <v>LAMINACION</v>
      </c>
    </row>
    <row r="2616" spans="1:6" x14ac:dyDescent="0.25">
      <c r="A2616" s="144" t="str">
        <f>IF('[1]Hoja de pedidos'!$D2615&gt;0,'[1]Hoja de pedidos'!C2615,"")</f>
        <v>01-3964</v>
      </c>
      <c r="B2616" s="144" t="str">
        <f>IF('[1]Hoja de pedidos'!$D2615&gt;0,'[1]Hoja de pedidos'!D2615,"")</f>
        <v>TXPATR040B003</v>
      </c>
      <c r="C2616" s="144" t="str">
        <f>IF('[1]Hoja de pedidos'!$D2615&gt;0,'[1]Hoja de pedidos'!E2615,"")</f>
        <v>PEPSICO ALIMENTOS, S.C.A.</v>
      </c>
      <c r="D2616" s="144" t="str">
        <f>IF('[1]Hoja de pedidos'!$D2615&gt;0,'[1]Hoja de pedidos'!F2615,"")</f>
        <v>LAMINACION IMPRESA DE TODITO RESUELTO 45g</v>
      </c>
      <c r="E2616" s="144" t="str">
        <f>IF('[1]Hoja de pedidos'!$D2615&gt;0,'[1]Hoja de pedidos'!G2615,"")</f>
        <v>CX</v>
      </c>
      <c r="F2616" s="144" t="str">
        <f>IF('[1]Hoja de pedidos'!$D2615&gt;0,'[1]Hoja de pedidos'!H2615,"")</f>
        <v>LAMINACION</v>
      </c>
    </row>
    <row r="2617" spans="1:6" x14ac:dyDescent="0.25">
      <c r="A2617" s="144" t="str">
        <f>IF('[1]Hoja de pedidos'!$D2616&gt;0,'[1]Hoja de pedidos'!C2616,"")</f>
        <v>01-3975</v>
      </c>
      <c r="B2617" s="144" t="str">
        <f>IF('[1]Hoja de pedidos'!$D2616&gt;0,'[1]Hoja de pedidos'!D2616,"")</f>
        <v>TMCPAM045A001</v>
      </c>
      <c r="C2617" s="144" t="str">
        <f>IF('[1]Hoja de pedidos'!$D2616&gt;0,'[1]Hoja de pedidos'!E2616,"")</f>
        <v>CENTRAL EL PALMAR S.A.</v>
      </c>
      <c r="D2617" s="144" t="str">
        <f>IF('[1]Hoja de pedidos'!$D2616&gt;0,'[1]Hoja de pedidos'!F2616,"")</f>
        <v>POLYPOUCH IMPRESO MONTALBAN - MONTALBAN 4 g</v>
      </c>
      <c r="E2617" s="144" t="str">
        <f>IF('[1]Hoja de pedidos'!$D2616&gt;0,'[1]Hoja de pedidos'!G2616,"")</f>
        <v>MCL</v>
      </c>
      <c r="F2617" s="144" t="str">
        <f>IF('[1]Hoja de pedidos'!$D2616&gt;0,'[1]Hoja de pedidos'!H2616,"")</f>
        <v>LAMINACION</v>
      </c>
    </row>
    <row r="2618" spans="1:6" x14ac:dyDescent="0.25">
      <c r="A2618" s="144" t="str">
        <f>IF('[1]Hoja de pedidos'!$D2617&gt;0,'[1]Hoja de pedidos'!C2617,"")</f>
        <v>01-3966</v>
      </c>
      <c r="B2618" s="144" t="str">
        <f>IF('[1]Hoja de pedidos'!$D2617&gt;0,'[1]Hoja de pedidos'!D2617,"")</f>
        <v>TXPATR040A003</v>
      </c>
      <c r="C2618" s="144" t="str">
        <f>IF('[1]Hoja de pedidos'!$D2617&gt;0,'[1]Hoja de pedidos'!E2617,"")</f>
        <v>PEPSICO ALIMENTOS, S.C.A.</v>
      </c>
      <c r="D2618" s="144" t="str">
        <f>IF('[1]Hoja de pedidos'!$D2617&gt;0,'[1]Hoja de pedidos'!F2617,"")</f>
        <v>LAMINACION IMPRESA DE TODITO RESUELTO 130g</v>
      </c>
      <c r="E2618" s="144" t="str">
        <f>IF('[1]Hoja de pedidos'!$D2617&gt;0,'[1]Hoja de pedidos'!G2617,"")</f>
        <v>CX</v>
      </c>
      <c r="F2618" s="144" t="str">
        <f>IF('[1]Hoja de pedidos'!$D2617&gt;0,'[1]Hoja de pedidos'!H2617,"")</f>
        <v>LAMINACION</v>
      </c>
    </row>
    <row r="2619" spans="1:6" x14ac:dyDescent="0.25">
      <c r="A2619" s="144" t="str">
        <f>IF('[1]Hoja de pedidos'!$D2618&gt;0,'[1]Hoja de pedidos'!C2618,"")</f>
        <v>01-3958</v>
      </c>
      <c r="B2619" s="144" t="str">
        <f>IF('[1]Hoja de pedidos'!$D2618&gt;0,'[1]Hoja de pedidos'!D2618,"")</f>
        <v>TXPANP040A001</v>
      </c>
      <c r="C2619" s="144" t="str">
        <f>IF('[1]Hoja de pedidos'!$D2618&gt;0,'[1]Hoja de pedidos'!E2618,"")</f>
        <v>PEPSICO ALIMENTOS, S.C.A.</v>
      </c>
      <c r="D2619" s="144" t="str">
        <f>IF('[1]Hoja de pedidos'!$D2618&gt;0,'[1]Hoja de pedidos'!F2618,"")</f>
        <v>LAMINACION IMPRESA NATUCHIPS PLATANITOS 80g</v>
      </c>
      <c r="E2619" s="144" t="str">
        <f>IF('[1]Hoja de pedidos'!$D2618&gt;0,'[1]Hoja de pedidos'!G2618,"")</f>
        <v>CX</v>
      </c>
      <c r="F2619" s="144" t="str">
        <f>IF('[1]Hoja de pedidos'!$D2618&gt;0,'[1]Hoja de pedidos'!H2618,"")</f>
        <v>LAMINACION</v>
      </c>
    </row>
    <row r="2620" spans="1:6" x14ac:dyDescent="0.25">
      <c r="A2620" s="144" t="str">
        <f>IF('[1]Hoja de pedidos'!$D2619&gt;0,'[1]Hoja de pedidos'!C2619,"")</f>
        <v>01-3955</v>
      </c>
      <c r="B2620" s="144" t="str">
        <f>IF('[1]Hoja de pedidos'!$D2619&gt;0,'[1]Hoja de pedidos'!D2619,"")</f>
        <v>TXPANP040B001</v>
      </c>
      <c r="C2620" s="144" t="str">
        <f>IF('[1]Hoja de pedidos'!$D2619&gt;0,'[1]Hoja de pedidos'!E2619,"")</f>
        <v>PEPSICO ALIMENTOS, S.C.A.</v>
      </c>
      <c r="D2620" s="144" t="str">
        <f>IF('[1]Hoja de pedidos'!$D2619&gt;0,'[1]Hoja de pedidos'!F2619,"")</f>
        <v>LAMINACION IMPRESA NATUCHIPS PLATANITOS 150g</v>
      </c>
      <c r="E2620" s="144" t="str">
        <f>IF('[1]Hoja de pedidos'!$D2619&gt;0,'[1]Hoja de pedidos'!G2619,"")</f>
        <v>CX</v>
      </c>
      <c r="F2620" s="144" t="str">
        <f>IF('[1]Hoja de pedidos'!$D2619&gt;0,'[1]Hoja de pedidos'!H2619,"")</f>
        <v>LAMINACION</v>
      </c>
    </row>
    <row r="2621" spans="1:6" x14ac:dyDescent="0.25">
      <c r="A2621" s="144" t="str">
        <f>IF('[1]Hoja de pedidos'!$D2620&gt;0,'[1]Hoja de pedidos'!C2620,"")</f>
        <v>01-3961</v>
      </c>
      <c r="B2621" s="144" t="str">
        <f>IF('[1]Hoja de pedidos'!$D2620&gt;0,'[1]Hoja de pedidos'!D2620,"")</f>
        <v>TXPANP040C001</v>
      </c>
      <c r="C2621" s="144" t="str">
        <f>IF('[1]Hoja de pedidos'!$D2620&gt;0,'[1]Hoja de pedidos'!E2620,"")</f>
        <v>PEPSICO ALIMENTOS, S.C.A.</v>
      </c>
      <c r="D2621" s="144" t="str">
        <f>IF('[1]Hoja de pedidos'!$D2620&gt;0,'[1]Hoja de pedidos'!F2620,"")</f>
        <v>LAMINACION IMPRESA NATUCHIP PLATANITOS 42g</v>
      </c>
      <c r="E2621" s="144" t="str">
        <f>IF('[1]Hoja de pedidos'!$D2620&gt;0,'[1]Hoja de pedidos'!G2620,"")</f>
        <v>CX</v>
      </c>
      <c r="F2621" s="144" t="str">
        <f>IF('[1]Hoja de pedidos'!$D2620&gt;0,'[1]Hoja de pedidos'!H2620,"")</f>
        <v>LAMINACION</v>
      </c>
    </row>
    <row r="2622" spans="1:6" x14ac:dyDescent="0.25">
      <c r="A2622" s="144" t="str">
        <f>IF('[1]Hoja de pedidos'!$D2621&gt;0,'[1]Hoja de pedidos'!C2621,"")</f>
        <v>32-006601</v>
      </c>
      <c r="B2622" s="144" t="str">
        <f>IF('[1]Hoja de pedidos'!$D2621&gt;0,'[1]Hoja de pedidos'!D2621,"")</f>
        <v>TMLVPL071B001</v>
      </c>
      <c r="C2622" s="144" t="str">
        <f>IF('[1]Hoja de pedidos'!$D2621&gt;0,'[1]Hoja de pedidos'!E2621,"")</f>
        <v>LEVAPAN VENEZOLANA, S.A.</v>
      </c>
      <c r="D2622" s="144" t="str">
        <f>IF('[1]Hoja de pedidos'!$D2621&gt;0,'[1]Hoja de pedidos'!F2621,"")</f>
        <v>POLYPOUCH PARAFINADO IMPRESO LEVAPAN</v>
      </c>
      <c r="E2622" s="144" t="str">
        <f>IF('[1]Hoja de pedidos'!$D2621&gt;0,'[1]Hoja de pedidos'!G2621,"")</f>
        <v>MCL</v>
      </c>
      <c r="F2622" s="144" t="str">
        <f>IF('[1]Hoja de pedidos'!$D2621&gt;0,'[1]Hoja de pedidos'!H2621,"")</f>
        <v>LAMINACION</v>
      </c>
    </row>
    <row r="2623" spans="1:6" x14ac:dyDescent="0.25">
      <c r="A2623" s="144" t="str">
        <f>IF('[1]Hoja de pedidos'!$D2622&gt;0,'[1]Hoja de pedidos'!C2622,"")</f>
        <v>32-006583</v>
      </c>
      <c r="B2623" s="144" t="str">
        <f>IF('[1]Hoja de pedidos'!$D2622&gt;0,'[1]Hoja de pedidos'!D2622,"")</f>
        <v>TMARMZ044D001</v>
      </c>
      <c r="C2623" s="144" t="str">
        <f>IF('[1]Hoja de pedidos'!$D2622&gt;0,'[1]Hoja de pedidos'!E2622,"")</f>
        <v>ALFONZO RIVAS &amp; CIA, C.A.</v>
      </c>
      <c r="D2623" s="144" t="str">
        <f>IF('[1]Hoja de pedidos'!$D2622&gt;0,'[1]Hoja de pedidos'!F2622,"")</f>
        <v>LAMINACION IMPRESA MAIZINA 200g</v>
      </c>
      <c r="E2623" s="144" t="str">
        <f>IF('[1]Hoja de pedidos'!$D2622&gt;0,'[1]Hoja de pedidos'!G2622,"")</f>
        <v>MCL</v>
      </c>
      <c r="F2623" s="144" t="str">
        <f>IF('[1]Hoja de pedidos'!$D2622&gt;0,'[1]Hoja de pedidos'!H2622,"")</f>
        <v>LAMINACION</v>
      </c>
    </row>
    <row r="2624" spans="1:6" x14ac:dyDescent="0.25">
      <c r="A2624" s="144" t="str">
        <f>IF('[1]Hoja de pedidos'!$D2623&gt;0,'[1]Hoja de pedidos'!C2623,"")</f>
        <v>01-3934</v>
      </c>
      <c r="B2624" s="144" t="str">
        <f>IF('[1]Hoja de pedidos'!$D2623&gt;0,'[1]Hoja de pedidos'!D2623,"")</f>
        <v>TMMLPC072A001</v>
      </c>
      <c r="C2624" s="144" t="str">
        <f>IF('[1]Hoja de pedidos'!$D2623&gt;0,'[1]Hoja de pedidos'!E2623,"")</f>
        <v>MONTALAR DE VENEZUELA, S.A.</v>
      </c>
      <c r="D2624" s="144" t="str">
        <f>IF('[1]Hoja de pedidos'!$D2623&gt;0,'[1]Hoja de pedidos'!F2623,"")</f>
        <v>LAMINACIÓN IMPRESA PUDIN CHOCOLATE 90g</v>
      </c>
      <c r="E2624" s="144" t="str">
        <f>IF('[1]Hoja de pedidos'!$D2623&gt;0,'[1]Hoja de pedidos'!G2623,"")</f>
        <v>MCL</v>
      </c>
      <c r="F2624" s="144" t="str">
        <f>IF('[1]Hoja de pedidos'!$D2623&gt;0,'[1]Hoja de pedidos'!H2623,"")</f>
        <v>LAMINACION</v>
      </c>
    </row>
    <row r="2625" spans="1:6" x14ac:dyDescent="0.25">
      <c r="A2625" s="144" t="str">
        <f>IF('[1]Hoja de pedidos'!$D2624&gt;0,'[1]Hoja de pedidos'!C2624,"")</f>
        <v>32-006600</v>
      </c>
      <c r="B2625" s="144" t="str">
        <f>IF('[1]Hoja de pedidos'!$D2624&gt;0,'[1]Hoja de pedidos'!D2624,"")</f>
        <v>TXCHPP0230001</v>
      </c>
      <c r="C2625" s="144" t="str">
        <f>IF('[1]Hoja de pedidos'!$D2624&gt;0,'[1]Hoja de pedidos'!E2624,"")</f>
        <v>HELADERIA LA CHARLOTTE ICE, C.A.</v>
      </c>
      <c r="D2625" s="144" t="str">
        <f>IF('[1]Hoja de pedidos'!$D2624&gt;0,'[1]Hoja de pedidos'!F2624,"")</f>
        <v>BOPP SIN IMPRESIÓN</v>
      </c>
      <c r="E2625" s="144" t="str">
        <f>IF('[1]Hoja de pedidos'!$D2624&gt;0,'[1]Hoja de pedidos'!G2624,"")</f>
        <v>CX</v>
      </c>
      <c r="F2625" s="144" t="str">
        <f>IF('[1]Hoja de pedidos'!$D2624&gt;0,'[1]Hoja de pedidos'!H2624,"")</f>
        <v>CORTE</v>
      </c>
    </row>
    <row r="2626" spans="1:6" x14ac:dyDescent="0.25">
      <c r="A2626" s="144" t="str">
        <f>IF('[1]Hoja de pedidos'!$D2625&gt;0,'[1]Hoja de pedidos'!C2625,"")</f>
        <v>01-3983</v>
      </c>
      <c r="B2626" s="144" t="str">
        <f>IF('[1]Hoja de pedidos'!$D2625&gt;0,'[1]Hoja de pedidos'!D2625,"")</f>
        <v>TXMSGN028C002</v>
      </c>
      <c r="C2626" s="144" t="str">
        <f>IF('[1]Hoja de pedidos'!$D2625&gt;0,'[1]Hoja de pedidos'!E2625,"")</f>
        <v>MULTINACIONAL DE SABORES C.A.</v>
      </c>
      <c r="D2626" s="144" t="str">
        <f>IF('[1]Hoja de pedidos'!$D2625&gt;0,'[1]Hoja de pedidos'!F2625,"")</f>
        <v>ETIQUETA IMPRESA REFRESCO GLUP COLA NEGRA 1 L</v>
      </c>
      <c r="E2626" s="144" t="str">
        <f>IF('[1]Hoja de pedidos'!$D2625&gt;0,'[1]Hoja de pedidos'!G2625,"")</f>
        <v>CX</v>
      </c>
      <c r="F2626" s="144" t="str">
        <f>IF('[1]Hoja de pedidos'!$D2625&gt;0,'[1]Hoja de pedidos'!H2625,"")</f>
        <v>CORTE</v>
      </c>
    </row>
    <row r="2627" spans="1:6" x14ac:dyDescent="0.25">
      <c r="A2627" s="144" t="str">
        <f>IF('[1]Hoja de pedidos'!$D2626&gt;0,'[1]Hoja de pedidos'!C2626,"")</f>
        <v>01-3908</v>
      </c>
      <c r="B2627" s="144" t="str">
        <f>IF('[1]Hoja de pedidos'!$D2626&gt;0,'[1]Hoja de pedidos'!D2626,"")</f>
        <v>TXMSGF028C002</v>
      </c>
      <c r="C2627" s="144" t="str">
        <f>IF('[1]Hoja de pedidos'!$D2626&gt;0,'[1]Hoja de pedidos'!E2626,"")</f>
        <v>MULTINACIONAL DE SABORES C.A.</v>
      </c>
      <c r="D2627" s="144" t="str">
        <f>IF('[1]Hoja de pedidos'!$D2626&gt;0,'[1]Hoja de pedidos'!F2626,"")</f>
        <v>ETIQUETA IMPRESA REFRESCO GLUP FRESH 1L</v>
      </c>
      <c r="E2627" s="144" t="str">
        <f>IF('[1]Hoja de pedidos'!$D2626&gt;0,'[1]Hoja de pedidos'!G2626,"")</f>
        <v>CX</v>
      </c>
      <c r="F2627" s="144" t="str">
        <f>IF('[1]Hoja de pedidos'!$D2626&gt;0,'[1]Hoja de pedidos'!H2626,"")</f>
        <v>CORTE</v>
      </c>
    </row>
    <row r="2628" spans="1:6" x14ac:dyDescent="0.25">
      <c r="A2628" s="144" t="str">
        <f>IF('[1]Hoja de pedidos'!$D2627&gt;0,'[1]Hoja de pedidos'!C2627,"")</f>
        <v>01-3982</v>
      </c>
      <c r="B2628" s="144" t="str">
        <f>IF('[1]Hoja de pedidos'!$D2627&gt;0,'[1]Hoja de pedidos'!D2627,"")</f>
        <v>TXMSGF028C002</v>
      </c>
      <c r="C2628" s="144" t="str">
        <f>IF('[1]Hoja de pedidos'!$D2627&gt;0,'[1]Hoja de pedidos'!E2627,"")</f>
        <v>MULTINACIONAL DE SABORES C.A.</v>
      </c>
      <c r="D2628" s="144" t="str">
        <f>IF('[1]Hoja de pedidos'!$D2627&gt;0,'[1]Hoja de pedidos'!F2627,"")</f>
        <v>ETIQUETA IMPRESA REFRESCO GLUP FRESH 1L</v>
      </c>
      <c r="E2628" s="144" t="str">
        <f>IF('[1]Hoja de pedidos'!$D2627&gt;0,'[1]Hoja de pedidos'!G2627,"")</f>
        <v>CX</v>
      </c>
      <c r="F2628" s="144" t="str">
        <f>IF('[1]Hoja de pedidos'!$D2627&gt;0,'[1]Hoja de pedidos'!H2627,"")</f>
        <v>CORTE</v>
      </c>
    </row>
    <row r="2629" spans="1:6" x14ac:dyDescent="0.25">
      <c r="A2629" s="144" t="str">
        <f>IF('[1]Hoja de pedidos'!$D2628&gt;0,'[1]Hoja de pedidos'!C2628,"")</f>
        <v>01-3980</v>
      </c>
      <c r="B2629" s="144" t="str">
        <f>IF('[1]Hoja de pedidos'!$D2628&gt;0,'[1]Hoja de pedidos'!D2628,"")</f>
        <v>TXMSGU028D002</v>
      </c>
      <c r="C2629" s="144" t="str">
        <f>IF('[1]Hoja de pedidos'!$D2628&gt;0,'[1]Hoja de pedidos'!E2628,"")</f>
        <v>MULTINACIONAL DE SABORES C.A.</v>
      </c>
      <c r="D2629" s="144" t="str">
        <f>IF('[1]Hoja de pedidos'!$D2628&gt;0,'[1]Hoja de pedidos'!F2628,"")</f>
        <v>ETIQUETA IMPRESA REFRESCO GLUP UVA 1 L</v>
      </c>
      <c r="E2629" s="144" t="str">
        <f>IF('[1]Hoja de pedidos'!$D2628&gt;0,'[1]Hoja de pedidos'!G2628,"")</f>
        <v>CX</v>
      </c>
      <c r="F2629" s="144" t="str">
        <f>IF('[1]Hoja de pedidos'!$D2628&gt;0,'[1]Hoja de pedidos'!H2628,"")</f>
        <v>CORTE</v>
      </c>
    </row>
    <row r="2630" spans="1:6" x14ac:dyDescent="0.25">
      <c r="A2630" s="144" t="str">
        <f>IF('[1]Hoja de pedidos'!$D2629&gt;0,'[1]Hoja de pedidos'!C2629,"")</f>
        <v>01-3907</v>
      </c>
      <c r="B2630" s="144" t="str">
        <f>IF('[1]Hoja de pedidos'!$D2629&gt;0,'[1]Hoja de pedidos'!D2629,"")</f>
        <v>TXMSGV030C002</v>
      </c>
      <c r="C2630" s="144" t="str">
        <f>IF('[1]Hoja de pedidos'!$D2629&gt;0,'[1]Hoja de pedidos'!E2629,"")</f>
        <v>MULTINACIONAL DE SABORES C.A.</v>
      </c>
      <c r="D2630" s="144" t="str">
        <f>IF('[1]Hoja de pedidos'!$D2629&gt;0,'[1]Hoja de pedidos'!F2629,"")</f>
        <v>ETIQUETA IMPRESA REFRESCO GLUP MANZANA VERDE 1L</v>
      </c>
      <c r="E2630" s="144" t="str">
        <f>IF('[1]Hoja de pedidos'!$D2629&gt;0,'[1]Hoja de pedidos'!G2629,"")</f>
        <v>CX</v>
      </c>
      <c r="F2630" s="144" t="str">
        <f>IF('[1]Hoja de pedidos'!$D2629&gt;0,'[1]Hoja de pedidos'!H2629,"")</f>
        <v>CORTE</v>
      </c>
    </row>
    <row r="2631" spans="1:6" x14ac:dyDescent="0.25">
      <c r="A2631" s="144" t="str">
        <f>IF('[1]Hoja de pedidos'!$D2630&gt;0,'[1]Hoja de pedidos'!C2630,"")</f>
        <v>01-3905</v>
      </c>
      <c r="B2631" s="144" t="str">
        <f>IF('[1]Hoja de pedidos'!$D2630&gt;0,'[1]Hoja de pedidos'!D2630,"")</f>
        <v>TXMSGV028D001</v>
      </c>
      <c r="C2631" s="144" t="str">
        <f>IF('[1]Hoja de pedidos'!$D2630&gt;0,'[1]Hoja de pedidos'!E2630,"")</f>
        <v>MULTINACIONAL DE SABORES C.A.</v>
      </c>
      <c r="D2631" s="144" t="str">
        <f>IF('[1]Hoja de pedidos'!$D2630&gt;0,'[1]Hoja de pedidos'!F2630,"")</f>
        <v>ETIQUETA IMPRESA REFRESCO GLUP MANZANA VERDE 400ml</v>
      </c>
      <c r="E2631" s="144" t="str">
        <f>IF('[1]Hoja de pedidos'!$D2630&gt;0,'[1]Hoja de pedidos'!G2630,"")</f>
        <v>CX</v>
      </c>
      <c r="F2631" s="144" t="str">
        <f>IF('[1]Hoja de pedidos'!$D2630&gt;0,'[1]Hoja de pedidos'!H2630,"")</f>
        <v>CORTE</v>
      </c>
    </row>
    <row r="2632" spans="1:6" x14ac:dyDescent="0.25">
      <c r="A2632" s="144" t="str">
        <f>IF('[1]Hoja de pedidos'!$D2631&gt;0,'[1]Hoja de pedidos'!C2631,"")</f>
        <v>01-3981</v>
      </c>
      <c r="B2632" s="144" t="str">
        <f>IF('[1]Hoja de pedidos'!$D2631&gt;0,'[1]Hoja de pedidos'!D2631,"")</f>
        <v>TXMSGK028C002</v>
      </c>
      <c r="C2632" s="144" t="str">
        <f>IF('[1]Hoja de pedidos'!$D2631&gt;0,'[1]Hoja de pedidos'!E2631,"")</f>
        <v>MULTINACIONAL DE SABORES C.A.</v>
      </c>
      <c r="D2632" s="144" t="str">
        <f>IF('[1]Hoja de pedidos'!$D2631&gt;0,'[1]Hoja de pedidos'!F2631,"")</f>
        <v>ETIQUETA IMPRESA REFRESCO GLUP KOLITA 1L</v>
      </c>
      <c r="E2632" s="144" t="str">
        <f>IF('[1]Hoja de pedidos'!$D2631&gt;0,'[1]Hoja de pedidos'!G2631,"")</f>
        <v>CX</v>
      </c>
      <c r="F2632" s="144" t="str">
        <f>IF('[1]Hoja de pedidos'!$D2631&gt;0,'[1]Hoja de pedidos'!H2631,"")</f>
        <v>CORTE</v>
      </c>
    </row>
    <row r="2633" spans="1:6" x14ac:dyDescent="0.25">
      <c r="A2633" s="144" t="str">
        <f>IF('[1]Hoja de pedidos'!$D2632&gt;0,'[1]Hoja de pedidos'!C2632,"")</f>
        <v>01-3977</v>
      </c>
      <c r="B2633" s="144" t="str">
        <f>IF('[1]Hoja de pedidos'!$D2632&gt;0,'[1]Hoja de pedidos'!D2632,"")</f>
        <v>TXPCSP023A001</v>
      </c>
      <c r="C2633" s="144" t="str">
        <f>IF('[1]Hoja de pedidos'!$D2632&gt;0,'[1]Hoja de pedidos'!E2632,"")</f>
        <v xml:space="preserve">PEPSI-COLA VENEZUELA, C.A. </v>
      </c>
      <c r="D2633" s="144" t="str">
        <f>IF('[1]Hoja de pedidos'!$D2632&gt;0,'[1]Hoja de pedidos'!F2632,"")</f>
        <v>ETIQUETA IMPRESA SEVEN UP PLAYAS 2L</v>
      </c>
      <c r="E2633" s="144" t="str">
        <f>IF('[1]Hoja de pedidos'!$D2632&gt;0,'[1]Hoja de pedidos'!G2632,"")</f>
        <v>CX</v>
      </c>
      <c r="F2633" s="144" t="str">
        <f>IF('[1]Hoja de pedidos'!$D2632&gt;0,'[1]Hoja de pedidos'!H2632,"")</f>
        <v>CORTE</v>
      </c>
    </row>
    <row r="2634" spans="1:6" x14ac:dyDescent="0.25">
      <c r="A2634" s="144" t="str">
        <f>IF('[1]Hoja de pedidos'!$D2633&gt;0,'[1]Hoja de pedidos'!C2633,"")</f>
        <v>01-3978</v>
      </c>
      <c r="B2634" s="144" t="str">
        <f>IF('[1]Hoja de pedidos'!$D2633&gt;0,'[1]Hoja de pedidos'!D2633,"")</f>
        <v>TXPCSP023A001</v>
      </c>
      <c r="C2634" s="144" t="str">
        <f>IF('[1]Hoja de pedidos'!$D2633&gt;0,'[1]Hoja de pedidos'!E2633,"")</f>
        <v xml:space="preserve">PEPSI-COLA VENEZUELA, C.A. </v>
      </c>
      <c r="D2634" s="144" t="str">
        <f>IF('[1]Hoja de pedidos'!$D2633&gt;0,'[1]Hoja de pedidos'!F2633,"")</f>
        <v>ETIQUETA IMPRESA SEVEN UP PLAYAS 2L</v>
      </c>
      <c r="E2634" s="144" t="str">
        <f>IF('[1]Hoja de pedidos'!$D2633&gt;0,'[1]Hoja de pedidos'!G2633,"")</f>
        <v>CX</v>
      </c>
      <c r="F2634" s="144" t="str">
        <f>IF('[1]Hoja de pedidos'!$D2633&gt;0,'[1]Hoja de pedidos'!H2633,"")</f>
        <v>CORTE</v>
      </c>
    </row>
    <row r="2635" spans="1:6" x14ac:dyDescent="0.25">
      <c r="A2635" s="144" t="str">
        <f>IF('[1]Hoja de pedidos'!$D2634&gt;0,'[1]Hoja de pedidos'!C2634,"")</f>
        <v>01-3969</v>
      </c>
      <c r="B2635" s="144" t="str">
        <f>IF('[1]Hoja de pedidos'!$D2634&gt;0,'[1]Hoja de pedidos'!D2634,"")</f>
        <v>TXPAJS040C001</v>
      </c>
      <c r="C2635" s="144" t="str">
        <f>IF('[1]Hoja de pedidos'!$D2634&gt;0,'[1]Hoja de pedidos'!E2634,"")</f>
        <v>PEPSICO ALIMENTOS, S.C.A.</v>
      </c>
      <c r="D2635" s="144" t="str">
        <f>IF('[1]Hoja de pedidos'!$D2634&gt;0,'[1]Hoja de pedidos'!F2634,"")</f>
        <v>LAMINACION IMPRESA PAPAS JACKS SAL 80g</v>
      </c>
      <c r="E2635" s="144" t="str">
        <f>IF('[1]Hoja de pedidos'!$D2634&gt;0,'[1]Hoja de pedidos'!G2634,"")</f>
        <v>CX</v>
      </c>
      <c r="F2635" s="144" t="str">
        <f>IF('[1]Hoja de pedidos'!$D2634&gt;0,'[1]Hoja de pedidos'!H2634,"")</f>
        <v>LAMINACION</v>
      </c>
    </row>
    <row r="2636" spans="1:6" x14ac:dyDescent="0.25">
      <c r="A2636" s="144" t="str">
        <f>IF('[1]Hoja de pedidos'!$D2635&gt;0,'[1]Hoja de pedidos'!C2635,"")</f>
        <v>01-3960</v>
      </c>
      <c r="B2636" s="144" t="str">
        <f>IF('[1]Hoja de pedidos'!$D2635&gt;0,'[1]Hoja de pedidos'!D2635,"")</f>
        <v>TXPAMP045A002</v>
      </c>
      <c r="C2636" s="144" t="str">
        <f>IF('[1]Hoja de pedidos'!$D2635&gt;0,'[1]Hoja de pedidos'!E2635,"")</f>
        <v>PEPSICO ALIMENTOS, S.C.A.</v>
      </c>
      <c r="D2636" s="144" t="str">
        <f>IF('[1]Hoja de pedidos'!$D2635&gt;0,'[1]Hoja de pedidos'!F2635,"")</f>
        <v>LAMINACION IMPRESA CHEETOS MEGA PUFFS XXL 270g</v>
      </c>
      <c r="E2636" s="144" t="str">
        <f>IF('[1]Hoja de pedidos'!$D2635&gt;0,'[1]Hoja de pedidos'!G2635,"")</f>
        <v>CX</v>
      </c>
      <c r="F2636" s="144" t="str">
        <f>IF('[1]Hoja de pedidos'!$D2635&gt;0,'[1]Hoja de pedidos'!H2635,"")</f>
        <v>LAMINACION</v>
      </c>
    </row>
    <row r="2637" spans="1:6" x14ac:dyDescent="0.25">
      <c r="A2637" s="144" t="str">
        <f>IF('[1]Hoja de pedidos'!$D2636&gt;0,'[1]Hoja de pedidos'!C2636,"")</f>
        <v>32-006582</v>
      </c>
      <c r="B2637" s="144" t="str">
        <f>IF('[1]Hoja de pedidos'!$D2636&gt;0,'[1]Hoja de pedidos'!D2636,"")</f>
        <v>TMARFF040A002</v>
      </c>
      <c r="C2637" s="144" t="str">
        <f>IF('[1]Hoja de pedidos'!$D2636&gt;0,'[1]Hoja de pedidos'!E2636,"")</f>
        <v>ALFONZO RIVAS &amp; CIA, C.A.</v>
      </c>
      <c r="D2637" s="144" t="str">
        <f>IF('[1]Hoja de pedidos'!$D2636&gt;0,'[1]Hoja de pedidos'!F2636,"")</f>
        <v>LAMINACION IMPRESA FLIPS FUDGE CHOCOLATE 50g</v>
      </c>
      <c r="E2637" s="144" t="str">
        <f>IF('[1]Hoja de pedidos'!$D2636&gt;0,'[1]Hoja de pedidos'!G2636,"")</f>
        <v>CX</v>
      </c>
      <c r="F2637" s="144" t="str">
        <f>IF('[1]Hoja de pedidos'!$D2636&gt;0,'[1]Hoja de pedidos'!H2636,"")</f>
        <v>LAMINACION</v>
      </c>
    </row>
    <row r="2638" spans="1:6" x14ac:dyDescent="0.25">
      <c r="A2638" s="144" t="str">
        <f>IF('[1]Hoja de pedidos'!$D2637&gt;0,'[1]Hoja de pedidos'!C2637,"")</f>
        <v>01-3967</v>
      </c>
      <c r="B2638" s="144" t="str">
        <f>IF('[1]Hoja de pedidos'!$D2637&gt;0,'[1]Hoja de pedidos'!D2637,"")</f>
        <v>TXPADQ040A001</v>
      </c>
      <c r="C2638" s="144" t="str">
        <f>IF('[1]Hoja de pedidos'!$D2637&gt;0,'[1]Hoja de pedidos'!E2637,"")</f>
        <v>PEPSICO ALIMENTOS, S.C.A.</v>
      </c>
      <c r="D2638" s="144" t="str">
        <f>IF('[1]Hoja de pedidos'!$D2637&gt;0,'[1]Hoja de pedidos'!F2637,"")</f>
        <v>LAMINACIÓN IMPRESA DORITOS MEGA QUESO 150g.</v>
      </c>
      <c r="E2638" s="144" t="str">
        <f>IF('[1]Hoja de pedidos'!$D2637&gt;0,'[1]Hoja de pedidos'!G2637,"")</f>
        <v>CX</v>
      </c>
      <c r="F2638" s="144" t="str">
        <f>IF('[1]Hoja de pedidos'!$D2637&gt;0,'[1]Hoja de pedidos'!H2637,"")</f>
        <v>LAMINACION</v>
      </c>
    </row>
    <row r="2639" spans="1:6" x14ac:dyDescent="0.25">
      <c r="A2639" s="144" t="str">
        <f>IF('[1]Hoja de pedidos'!$D2638&gt;0,'[1]Hoja de pedidos'!C2638,"")</f>
        <v>01-3968</v>
      </c>
      <c r="B2639" s="144" t="str">
        <f>IF('[1]Hoja de pedidos'!$D2638&gt;0,'[1]Hoja de pedidos'!D2638,"")</f>
        <v>TXPADQ036A001</v>
      </c>
      <c r="C2639" s="144" t="str">
        <f>IF('[1]Hoja de pedidos'!$D2638&gt;0,'[1]Hoja de pedidos'!E2638,"")</f>
        <v>PEPSICO ALIMENTOS, S.C.A.</v>
      </c>
      <c r="D2639" s="144" t="str">
        <f>IF('[1]Hoja de pedidos'!$D2638&gt;0,'[1]Hoja de pedidos'!F2638,"")</f>
        <v>LAMINACION IMPRESA DORITOS MEGA QUESO 45g</v>
      </c>
      <c r="E2639" s="144" t="str">
        <f>IF('[1]Hoja de pedidos'!$D2638&gt;0,'[1]Hoja de pedidos'!G2638,"")</f>
        <v>CX</v>
      </c>
      <c r="F2639" s="144" t="str">
        <f>IF('[1]Hoja de pedidos'!$D2638&gt;0,'[1]Hoja de pedidos'!H2638,"")</f>
        <v>LAMINACION</v>
      </c>
    </row>
    <row r="2640" spans="1:6" x14ac:dyDescent="0.25">
      <c r="A2640" s="144" t="str">
        <f>IF('[1]Hoja de pedidos'!$D2639&gt;0,'[1]Hoja de pedidos'!C2639,"")</f>
        <v>32-006584</v>
      </c>
      <c r="B2640" s="144" t="str">
        <f>IF('[1]Hoja de pedidos'!$D2639&gt;0,'[1]Hoja de pedidos'!D2639,"")</f>
        <v>TMARFL0380001</v>
      </c>
      <c r="C2640" s="144" t="str">
        <f>IF('[1]Hoja de pedidos'!$D2639&gt;0,'[1]Hoja de pedidos'!E2639,"")</f>
        <v>ALFONZO RIVAS &amp; CIA, C.A.</v>
      </c>
      <c r="D2640" s="144" t="str">
        <f>IF('[1]Hoja de pedidos'!$D2639&gt;0,'[1]Hoja de pedidos'!F2639,"")</f>
        <v>LAMINACIÓN  SIN IMPRESIÓN FLIPS 220 g</v>
      </c>
      <c r="E2640" s="144" t="str">
        <f>IF('[1]Hoja de pedidos'!$D2639&gt;0,'[1]Hoja de pedidos'!G2639,"")</f>
        <v>MCL</v>
      </c>
      <c r="F2640" s="144" t="str">
        <f>IF('[1]Hoja de pedidos'!$D2639&gt;0,'[1]Hoja de pedidos'!H2639,"")</f>
        <v>LAMINACION</v>
      </c>
    </row>
    <row r="2641" spans="1:6" x14ac:dyDescent="0.25">
      <c r="A2641" s="144" t="str">
        <f>IF('[1]Hoja de pedidos'!$D2640&gt;0,'[1]Hoja de pedidos'!C2640,"")</f>
        <v>01-3987</v>
      </c>
      <c r="B2641" s="144" t="str">
        <f>IF('[1]Hoja de pedidos'!$D2640&gt;0,'[1]Hoja de pedidos'!D2640,"")</f>
        <v>TXPAPS049B002</v>
      </c>
      <c r="C2641" s="144" t="str">
        <f>IF('[1]Hoja de pedidos'!$D2640&gt;0,'[1]Hoja de pedidos'!E2640,"")</f>
        <v>PEPSICO ALIMENTOS, S.C.A.</v>
      </c>
      <c r="D2641" s="144" t="str">
        <f>IF('[1]Hoja de pedidos'!$D2640&gt;0,'[1]Hoja de pedidos'!F2640,"")</f>
        <v>LAMINACION IMPRESA PEPITO ORIGINAL (SIN VITAMINA) 180g</v>
      </c>
      <c r="E2641" s="144" t="str">
        <f>IF('[1]Hoja de pedidos'!$D2640&gt;0,'[1]Hoja de pedidos'!G2640,"")</f>
        <v>CX</v>
      </c>
      <c r="F2641" s="144" t="str">
        <f>IF('[1]Hoja de pedidos'!$D2640&gt;0,'[1]Hoja de pedidos'!H2640,"")</f>
        <v>LAMINACION</v>
      </c>
    </row>
    <row r="2642" spans="1:6" x14ac:dyDescent="0.25">
      <c r="A2642" s="144" t="str">
        <f>IF('[1]Hoja de pedidos'!$D2641&gt;0,'[1]Hoja de pedidos'!C2641,"")</f>
        <v>32-006585</v>
      </c>
      <c r="B2642" s="144" t="str">
        <f>IF('[1]Hoja de pedidos'!$D2641&gt;0,'[1]Hoja de pedidos'!D2641,"")</f>
        <v>TMARYC096A001</v>
      </c>
      <c r="C2642" s="144" t="str">
        <f>IF('[1]Hoja de pedidos'!$D2641&gt;0,'[1]Hoja de pedidos'!E2641,"")</f>
        <v>ALFONZO RIVAS &amp; CIA, C.A.</v>
      </c>
      <c r="D2642" s="144" t="str">
        <f>IF('[1]Hoja de pedidos'!$D2641&gt;0,'[1]Hoja de pedidos'!F2641,"")</f>
        <v>LAMINACION IMPRESA YELIGHT CEREZA 12 g</v>
      </c>
      <c r="E2642" s="144" t="str">
        <f>IF('[1]Hoja de pedidos'!$D2641&gt;0,'[1]Hoja de pedidos'!G2641,"")</f>
        <v>MCL</v>
      </c>
      <c r="F2642" s="144" t="str">
        <f>IF('[1]Hoja de pedidos'!$D2641&gt;0,'[1]Hoja de pedidos'!H2641,"")</f>
        <v>LAMINACION</v>
      </c>
    </row>
    <row r="2643" spans="1:6" x14ac:dyDescent="0.25">
      <c r="A2643" s="144" t="str">
        <f>IF('[1]Hoja de pedidos'!$D2642&gt;0,'[1]Hoja de pedidos'!C2642,"")</f>
        <v>01-3986</v>
      </c>
      <c r="B2643" s="144" t="str">
        <f>IF('[1]Hoja de pedidos'!$D2642&gt;0,'[1]Hoja de pedidos'!D2642,"")</f>
        <v>TXPACT040A003</v>
      </c>
      <c r="C2643" s="144" t="str">
        <f>IF('[1]Hoja de pedidos'!$D2642&gt;0,'[1]Hoja de pedidos'!E2642,"")</f>
        <v>PEPSICO ALIMENTOS, S.C.A.</v>
      </c>
      <c r="D2643" s="144" t="str">
        <f>IF('[1]Hoja de pedidos'!$D2642&gt;0,'[1]Hoja de pedidos'!F2642,"")</f>
        <v>LAMINACION IMPRESA CHEESE TRIS 150g</v>
      </c>
      <c r="E2643" s="144" t="str">
        <f>IF('[1]Hoja de pedidos'!$D2642&gt;0,'[1]Hoja de pedidos'!G2642,"")</f>
        <v>CX</v>
      </c>
      <c r="F2643" s="144" t="str">
        <f>IF('[1]Hoja de pedidos'!$D2642&gt;0,'[1]Hoja de pedidos'!H2642,"")</f>
        <v>LAMINACION</v>
      </c>
    </row>
    <row r="2644" spans="1:6" x14ac:dyDescent="0.25">
      <c r="A2644" s="144" t="str">
        <f>IF('[1]Hoja de pedidos'!$D2643&gt;0,'[1]Hoja de pedidos'!C2643,"")</f>
        <v>32-006595</v>
      </c>
      <c r="B2644" s="144" t="str">
        <f>IF('[1]Hoja de pedidos'!$D2643&gt;0,'[1]Hoja de pedidos'!D2643,"")</f>
        <v>TXABCA065A002</v>
      </c>
      <c r="C2644" s="144" t="str">
        <f>IF('[1]Hoja de pedidos'!$D2643&gt;0,'[1]Hoja de pedidos'!E2643,"")</f>
        <v>ALIMENTOS BOTALON, C.A.</v>
      </c>
      <c r="D2644" s="144" t="str">
        <f>IF('[1]Hoja de pedidos'!$D2643&gt;0,'[1]Hoja de pedidos'!F2643,"")</f>
        <v xml:space="preserve"> LAMINACION IMPRESA CAFÉ MOLIDO GOURMET  ARAUCA 200 g</v>
      </c>
      <c r="E2644" s="144" t="str">
        <f>IF('[1]Hoja de pedidos'!$D2643&gt;0,'[1]Hoja de pedidos'!G2643,"")</f>
        <v>CX</v>
      </c>
      <c r="F2644" s="144" t="str">
        <f>IF('[1]Hoja de pedidos'!$D2643&gt;0,'[1]Hoja de pedidos'!H2643,"")</f>
        <v>LAMINACION</v>
      </c>
    </row>
    <row r="2645" spans="1:6" x14ac:dyDescent="0.25">
      <c r="A2645" s="144" t="str">
        <f>IF('[1]Hoja de pedidos'!$D2644&gt;0,'[1]Hoja de pedidos'!C2644,"")</f>
        <v>01-3994</v>
      </c>
      <c r="B2645" s="144" t="str">
        <f>IF('[1]Hoja de pedidos'!$D2644&gt;0,'[1]Hoja de pedidos'!D2644,"")</f>
        <v>TMAYGP207A001</v>
      </c>
      <c r="C2645" s="144" t="str">
        <f>IF('[1]Hoja de pedidos'!$D2644&gt;0,'[1]Hoja de pedidos'!E2644,"")</f>
        <v>ANAYANSI,C.A.</v>
      </c>
      <c r="D2645" s="144" t="str">
        <f>IF('[1]Hoja de pedidos'!$D2644&gt;0,'[1]Hoja de pedidos'!F2644,"")</f>
        <v>LINER MTP IMPRESO GARANTIA DE PUREZA</v>
      </c>
      <c r="E2645" s="144" t="str">
        <f>IF('[1]Hoja de pedidos'!$D2644&gt;0,'[1]Hoja de pedidos'!G2644,"")</f>
        <v>MCL</v>
      </c>
      <c r="F2645" s="144" t="str">
        <f>IF('[1]Hoja de pedidos'!$D2644&gt;0,'[1]Hoja de pedidos'!H2644,"")</f>
        <v>LAMINACION</v>
      </c>
    </row>
    <row r="2646" spans="1:6" x14ac:dyDescent="0.25">
      <c r="A2646" s="144" t="str">
        <f>IF('[1]Hoja de pedidos'!$D2645&gt;0,'[1]Hoja de pedidos'!C2645,"")</f>
        <v>01-3993</v>
      </c>
      <c r="B2646" s="144" t="str">
        <f>IF('[1]Hoja de pedidos'!$D2645&gt;0,'[1]Hoja de pedidos'!D2645,"")</f>
        <v>TMAYGP207A003</v>
      </c>
      <c r="C2646" s="144" t="str">
        <f>IF('[1]Hoja de pedidos'!$D2645&gt;0,'[1]Hoja de pedidos'!E2645,"")</f>
        <v>ANAYANSI,C.A.</v>
      </c>
      <c r="D2646" s="144" t="str">
        <f>IF('[1]Hoja de pedidos'!$D2645&gt;0,'[1]Hoja de pedidos'!F2645,"")</f>
        <v>LINER TERMOSELLABLE MTP  IMPRESO GARANTIA DE PUREZA</v>
      </c>
      <c r="E2646" s="144" t="str">
        <f>IF('[1]Hoja de pedidos'!$D2645&gt;0,'[1]Hoja de pedidos'!G2645,"")</f>
        <v>MCL</v>
      </c>
      <c r="F2646" s="144" t="str">
        <f>IF('[1]Hoja de pedidos'!$D2645&gt;0,'[1]Hoja de pedidos'!H2645,"")</f>
        <v>LAMINACION</v>
      </c>
    </row>
    <row r="2647" spans="1:6" x14ac:dyDescent="0.25">
      <c r="A2647" s="144" t="str">
        <f>IF('[1]Hoja de pedidos'!$D2646&gt;0,'[1]Hoja de pedidos'!C2646,"")</f>
        <v>01-3989</v>
      </c>
      <c r="B2647" s="144" t="str">
        <f>IF('[1]Hoja de pedidos'!$D2646&gt;0,'[1]Hoja de pedidos'!D2646,"")</f>
        <v>TXPATR040A003</v>
      </c>
      <c r="C2647" s="144" t="str">
        <f>IF('[1]Hoja de pedidos'!$D2646&gt;0,'[1]Hoja de pedidos'!E2646,"")</f>
        <v>PEPSICO ALIMENTOS, S.C.A.</v>
      </c>
      <c r="D2647" s="144" t="str">
        <f>IF('[1]Hoja de pedidos'!$D2646&gt;0,'[1]Hoja de pedidos'!F2646,"")</f>
        <v>LAMINACION IMPRESA DE TODITO RESUELTO 130g</v>
      </c>
      <c r="E2647" s="144" t="str">
        <f>IF('[1]Hoja de pedidos'!$D2646&gt;0,'[1]Hoja de pedidos'!G2646,"")</f>
        <v>CX</v>
      </c>
      <c r="F2647" s="144" t="str">
        <f>IF('[1]Hoja de pedidos'!$D2646&gt;0,'[1]Hoja de pedidos'!H2646,"")</f>
        <v>LAMINACION</v>
      </c>
    </row>
    <row r="2648" spans="1:6" x14ac:dyDescent="0.25">
      <c r="A2648" s="144" t="str">
        <f>IF('[1]Hoja de pedidos'!$D2647&gt;0,'[1]Hoja de pedidos'!C2647,"")</f>
        <v>01-3988</v>
      </c>
      <c r="B2648" s="144" t="str">
        <f>IF('[1]Hoja de pedidos'!$D2647&gt;0,'[1]Hoja de pedidos'!D2647,"")</f>
        <v>TMIBIM045A001</v>
      </c>
      <c r="C2648" s="144" t="str">
        <f>IF('[1]Hoja de pedidos'!$D2647&gt;0,'[1]Hoja de pedidos'!E2647,"")</f>
        <v>INDUSTRIAS IBERIA, C.A.</v>
      </c>
      <c r="D2648" s="144" t="str">
        <f>IF('[1]Hoja de pedidos'!$D2647&gt;0,'[1]Hoja de pedidos'!F2647,"")</f>
        <v xml:space="preserve">LAMINACIÓN IMPRESA INFUSIÓN MANZANILLA </v>
      </c>
      <c r="E2648" s="144" t="str">
        <f>IF('[1]Hoja de pedidos'!$D2647&gt;0,'[1]Hoja de pedidos'!G2647,"")</f>
        <v>MCL</v>
      </c>
      <c r="F2648" s="144" t="str">
        <f>IF('[1]Hoja de pedidos'!$D2647&gt;0,'[1]Hoja de pedidos'!H2647,"")</f>
        <v>LAMINACION</v>
      </c>
    </row>
    <row r="2649" spans="1:6" x14ac:dyDescent="0.25">
      <c r="A2649" s="144" t="str">
        <f>IF('[1]Hoja de pedidos'!$D2648&gt;0,'[1]Hoja de pedidos'!C2648,"")</f>
        <v>01-3971</v>
      </c>
      <c r="B2649" s="144" t="str">
        <f>IF('[1]Hoja de pedidos'!$D2648&gt;0,'[1]Hoja de pedidos'!D2648,"")</f>
        <v>TXPAMJ049A001</v>
      </c>
      <c r="C2649" s="144" t="str">
        <f>IF('[1]Hoja de pedidos'!$D2648&gt;0,'[1]Hoja de pedidos'!E2648,"")</f>
        <v>PEPSICO ALIMENTOS, S.C.A.</v>
      </c>
      <c r="D2649" s="144" t="str">
        <f>IF('[1]Hoja de pedidos'!$D2648&gt;0,'[1]Hoja de pedidos'!F2648,"")</f>
        <v>LAMINACION IMPRESA MANI JACKS 175g</v>
      </c>
      <c r="E2649" s="144" t="str">
        <f>IF('[1]Hoja de pedidos'!$D2648&gt;0,'[1]Hoja de pedidos'!G2648,"")</f>
        <v>CX</v>
      </c>
      <c r="F2649" s="144" t="str">
        <f>IF('[1]Hoja de pedidos'!$D2648&gt;0,'[1]Hoja de pedidos'!H2648,"")</f>
        <v>LAMINACION</v>
      </c>
    </row>
    <row r="2650" spans="1:6" x14ac:dyDescent="0.25">
      <c r="A2650" s="144" t="str">
        <f>IF('[1]Hoja de pedidos'!$D2649&gt;0,'[1]Hoja de pedidos'!C2649,"")</f>
        <v>01-3990</v>
      </c>
      <c r="B2650" s="144" t="str">
        <f>IF('[1]Hoja de pedidos'!$D2649&gt;0,'[1]Hoja de pedidos'!D2649,"")</f>
        <v>TMAPAL121B001</v>
      </c>
      <c r="C2650" s="144" t="str">
        <f>IF('[1]Hoja de pedidos'!$D2649&gt;0,'[1]Hoja de pedidos'!E2649,"")</f>
        <v>ALIMENTOS POLAR COMERCIAL, C.A.</v>
      </c>
      <c r="D2650" s="144" t="str">
        <f>IF('[1]Hoja de pedidos'!$D2649&gt;0,'[1]Hoja de pedidos'!F2649,"")</f>
        <v>ALUMINIO LAMINADO IMPRESO MAVESA 250 g</v>
      </c>
      <c r="E2650" s="144" t="str">
        <f>IF('[1]Hoja de pedidos'!$D2649&gt;0,'[1]Hoja de pedidos'!G2649,"")</f>
        <v>MCL</v>
      </c>
      <c r="F2650" s="144" t="str">
        <f>IF('[1]Hoja de pedidos'!$D2649&gt;0,'[1]Hoja de pedidos'!H2649,"")</f>
        <v>LAMINACION</v>
      </c>
    </row>
    <row r="2651" spans="1:6" x14ac:dyDescent="0.25">
      <c r="A2651" s="144" t="str">
        <f>IF('[1]Hoja de pedidos'!$D2650&gt;0,'[1]Hoja de pedidos'!C2650,"")</f>
        <v>01-3991</v>
      </c>
      <c r="B2651" s="144" t="str">
        <f>IF('[1]Hoja de pedidos'!$D2650&gt;0,'[1]Hoja de pedidos'!D2650,"")</f>
        <v>TMAPAL121A001</v>
      </c>
      <c r="C2651" s="144" t="str">
        <f>IF('[1]Hoja de pedidos'!$D2650&gt;0,'[1]Hoja de pedidos'!E2650,"")</f>
        <v>ALIMENTOS POLAR COMERCIAL, C.A.</v>
      </c>
      <c r="D2651" s="144" t="str">
        <f>IF('[1]Hoja de pedidos'!$D2650&gt;0,'[1]Hoja de pedidos'!F2650,"")</f>
        <v>ALUMINIO LAMINADO IMPRESO 500g</v>
      </c>
      <c r="E2651" s="144" t="str">
        <f>IF('[1]Hoja de pedidos'!$D2650&gt;0,'[1]Hoja de pedidos'!G2650,"")</f>
        <v>MCL</v>
      </c>
      <c r="F2651" s="144" t="str">
        <f>IF('[1]Hoja de pedidos'!$D2650&gt;0,'[1]Hoja de pedidos'!H2650,"")</f>
        <v>LAMINACION</v>
      </c>
    </row>
    <row r="2652" spans="1:6" x14ac:dyDescent="0.25">
      <c r="A2652" s="144" t="str">
        <f>IF('[1]Hoja de pedidos'!$D2651&gt;0,'[1]Hoja de pedidos'!C2651,"")</f>
        <v>01-4008</v>
      </c>
      <c r="B2652" s="144" t="str">
        <f>IF('[1]Hoja de pedidos'!$D2651&gt;0,'[1]Hoja de pedidos'!D2651,"")</f>
        <v>TMCOAL1190001</v>
      </c>
      <c r="C2652" s="144" t="str">
        <f>IF('[1]Hoja de pedidos'!$D2651&gt;0,'[1]Hoja de pedidos'!E2651,"")</f>
        <v>CONSORCIO OLEAGINOSO PORTUGUESA, S.A.</v>
      </c>
      <c r="D2652" s="144" t="str">
        <f>IF('[1]Hoja de pedidos'!$D2651&gt;0,'[1]Hoja de pedidos'!F2651,"")</f>
        <v>ALUMINIO LAMINADO SIN IMPRESIÓN</v>
      </c>
      <c r="E2652" s="144" t="str">
        <f>IF('[1]Hoja de pedidos'!$D2651&gt;0,'[1]Hoja de pedidos'!G2651,"")</f>
        <v>MCL</v>
      </c>
      <c r="F2652" s="144" t="str">
        <f>IF('[1]Hoja de pedidos'!$D2651&gt;0,'[1]Hoja de pedidos'!H2651,"")</f>
        <v>LAMINACION</v>
      </c>
    </row>
    <row r="2653" spans="1:6" x14ac:dyDescent="0.25">
      <c r="A2653" s="144" t="str">
        <f>IF('[1]Hoja de pedidos'!$D2652&gt;0,'[1]Hoja de pedidos'!C2652,"")</f>
        <v>01-3992</v>
      </c>
      <c r="B2653" s="144" t="str">
        <f>IF('[1]Hoja de pedidos'!$D2652&gt;0,'[1]Hoja de pedidos'!D2652,"")</f>
        <v>TMAPAL121C001</v>
      </c>
      <c r="C2653" s="144" t="str">
        <f>IF('[1]Hoja de pedidos'!$D2652&gt;0,'[1]Hoja de pedidos'!E2652,"")</f>
        <v>ALIMENTOS POLAR COMERCIAL, C.A.</v>
      </c>
      <c r="D2653" s="144" t="str">
        <f>IF('[1]Hoja de pedidos'!$D2652&gt;0,'[1]Hoja de pedidos'!F2652,"")</f>
        <v>ALUMINIO LAMINADO IMPRESO MAVESA 1 Kg</v>
      </c>
      <c r="E2653" s="144" t="str">
        <f>IF('[1]Hoja de pedidos'!$D2652&gt;0,'[1]Hoja de pedidos'!G2652,"")</f>
        <v>MCL</v>
      </c>
      <c r="F2653" s="144" t="str">
        <f>IF('[1]Hoja de pedidos'!$D2652&gt;0,'[1]Hoja de pedidos'!H2652,"")</f>
        <v>LAMINACION</v>
      </c>
    </row>
    <row r="2654" spans="1:6" x14ac:dyDescent="0.25">
      <c r="A2654" s="144" t="str">
        <f>IF('[1]Hoja de pedidos'!$D2653&gt;0,'[1]Hoja de pedidos'!C2653,"")</f>
        <v>32-006592</v>
      </c>
      <c r="B2654" s="144" t="str">
        <f>IF('[1]Hoja de pedidos'!$D2653&gt;0,'[1]Hoja de pedidos'!D2653,"")</f>
        <v>TXTFDN078A002</v>
      </c>
      <c r="C2654" s="144" t="str">
        <f>IF('[1]Hoja de pedidos'!$D2653&gt;0,'[1]Hoja de pedidos'!E2653,"")</f>
        <v>INVERSIONES TORREFACCION DEL CAFÉ, C.A</v>
      </c>
      <c r="D2654" s="144" t="str">
        <f>IF('[1]Hoja de pedidos'!$D2653&gt;0,'[1]Hoja de pedidos'!F2653,"")</f>
        <v>LAMINACION IMPRESA CAFÉ DELLA NONNA TOSTADO GRANO 1000g.</v>
      </c>
      <c r="E2654" s="144" t="str">
        <f>IF('[1]Hoja de pedidos'!$D2653&gt;0,'[1]Hoja de pedidos'!G2653,"")</f>
        <v>MCL</v>
      </c>
      <c r="F2654" s="144" t="str">
        <f>IF('[1]Hoja de pedidos'!$D2653&gt;0,'[1]Hoja de pedidos'!H2653,"")</f>
        <v>LAMINACION</v>
      </c>
    </row>
    <row r="2655" spans="1:6" x14ac:dyDescent="0.25">
      <c r="A2655" s="144" t="str">
        <f>IF('[1]Hoja de pedidos'!$D2654&gt;0,'[1]Hoja de pedidos'!C2654,"")</f>
        <v>21-0408</v>
      </c>
      <c r="B2655" s="144" t="str">
        <f>IF('[1]Hoja de pedidos'!$D2654&gt;0,'[1]Hoja de pedidos'!D2654,"")</f>
        <v>TMPNK09717002</v>
      </c>
      <c r="C2655" s="144" t="str">
        <f>IF('[1]Hoja de pedidos'!$D2654&gt;0,'[1]Hoja de pedidos'!E2654,"")</f>
        <v>PROCESADORA NATURALYST, S.A.</v>
      </c>
      <c r="D2655" s="144" t="str">
        <f>IF('[1]Hoja de pedidos'!$D2654&gt;0,'[1]Hoja de pedidos'!F2654,"")</f>
        <v>LAMINACION IMPRESA KETCHUP KIERO 10g</v>
      </c>
      <c r="E2655" s="144" t="str">
        <f>IF('[1]Hoja de pedidos'!$D2654&gt;0,'[1]Hoja de pedidos'!G2654,"")</f>
        <v>MCL</v>
      </c>
      <c r="F2655" s="144" t="str">
        <f>IF('[1]Hoja de pedidos'!$D2654&gt;0,'[1]Hoja de pedidos'!H2654,"")</f>
        <v>LAMINACION</v>
      </c>
    </row>
    <row r="2656" spans="1:6" x14ac:dyDescent="0.25">
      <c r="A2656" s="144" t="str">
        <f>IF('[1]Hoja de pedidos'!$D2655&gt;0,'[1]Hoja de pedidos'!C2655,"")</f>
        <v>32-006596</v>
      </c>
      <c r="B2656" s="144" t="str">
        <f>IF('[1]Hoja de pedidos'!$D2655&gt;0,'[1]Hoja de pedidos'!D2655,"")</f>
        <v>TXABFA065B002</v>
      </c>
      <c r="C2656" s="144" t="str">
        <f>IF('[1]Hoja de pedidos'!$D2655&gt;0,'[1]Hoja de pedidos'!E2655,"")</f>
        <v>ALIMENTOS BOTALON, C.A.</v>
      </c>
      <c r="D2656" s="144" t="str">
        <f>IF('[1]Hoja de pedidos'!$D2655&gt;0,'[1]Hoja de pedidos'!F2655,"")</f>
        <v>LAMINACION IMPRESA CAFÉ MOLIDO GOURMET FLOR DE ARAUCA 200g</v>
      </c>
      <c r="E2656" s="144" t="str">
        <f>IF('[1]Hoja de pedidos'!$D2655&gt;0,'[1]Hoja de pedidos'!G2655,"")</f>
        <v>CX</v>
      </c>
      <c r="F2656" s="144" t="str">
        <f>IF('[1]Hoja de pedidos'!$D2655&gt;0,'[1]Hoja de pedidos'!H2655,"")</f>
        <v>LAMINACION</v>
      </c>
    </row>
    <row r="2657" spans="1:6" x14ac:dyDescent="0.25">
      <c r="A2657" s="144" t="str">
        <f>IF('[1]Hoja de pedidos'!$D2656&gt;0,'[1]Hoja de pedidos'!C2656,"")</f>
        <v>01-4007</v>
      </c>
      <c r="B2657" s="144" t="str">
        <f>IF('[1]Hoja de pedidos'!$D2656&gt;0,'[1]Hoja de pedidos'!D2656,"")</f>
        <v>TXAVEM028B001</v>
      </c>
      <c r="C2657" s="144" t="str">
        <f>IF('[1]Hoja de pedidos'!$D2656&gt;0,'[1]Hoja de pedidos'!E2656,"")</f>
        <v>AMCOR RIGID PACKAGING DE VENEZUELA, S.A.</v>
      </c>
      <c r="D2657" s="144" t="str">
        <f>IF('[1]Hoja de pedidos'!$D2656&gt;0,'[1]Hoja de pedidos'!F2656,"")</f>
        <v>ETIQUETA  IMPRESA MINALBA 5 L</v>
      </c>
      <c r="E2657" s="144" t="str">
        <f>IF('[1]Hoja de pedidos'!$D2656&gt;0,'[1]Hoja de pedidos'!G2656,"")</f>
        <v>CX</v>
      </c>
      <c r="F2657" s="144" t="str">
        <f>IF('[1]Hoja de pedidos'!$D2656&gt;0,'[1]Hoja de pedidos'!H2656,"")</f>
        <v>CORTE</v>
      </c>
    </row>
    <row r="2658" spans="1:6" x14ac:dyDescent="0.25">
      <c r="A2658" s="144" t="str">
        <f>IF('[1]Hoja de pedidos'!$D2657&gt;0,'[1]Hoja de pedidos'!C2657,"")</f>
        <v>01-3970</v>
      </c>
      <c r="B2658" s="144" t="str">
        <f>IF('[1]Hoja de pedidos'!$D2657&gt;0,'[1]Hoja de pedidos'!D2657,"")</f>
        <v>TXPACT045A001</v>
      </c>
      <c r="C2658" s="144" t="str">
        <f>IF('[1]Hoja de pedidos'!$D2657&gt;0,'[1]Hoja de pedidos'!E2657,"")</f>
        <v>PEPSICO ALIMENTOS, S.C.A.</v>
      </c>
      <c r="D2658" s="144" t="str">
        <f>IF('[1]Hoja de pedidos'!$D2657&gt;0,'[1]Hoja de pedidos'!F2657,"")</f>
        <v>LAMINACION IMPRESA CHEESE TRIS XXL 450g</v>
      </c>
      <c r="E2658" s="144" t="str">
        <f>IF('[1]Hoja de pedidos'!$D2657&gt;0,'[1]Hoja de pedidos'!G2657,"")</f>
        <v>CX</v>
      </c>
      <c r="F2658" s="144" t="str">
        <f>IF('[1]Hoja de pedidos'!$D2657&gt;0,'[1]Hoja de pedidos'!H2657,"")</f>
        <v>LAMINACION</v>
      </c>
    </row>
    <row r="2659" spans="1:6" x14ac:dyDescent="0.25">
      <c r="A2659" s="144" t="str">
        <f>IF('[1]Hoja de pedidos'!$D2658&gt;0,'[1]Hoja de pedidos'!C2658,"")</f>
        <v>01-4004</v>
      </c>
      <c r="B2659" s="144" t="str">
        <f>IF('[1]Hoja de pedidos'!$D2658&gt;0,'[1]Hoja de pedidos'!D2658,"")</f>
        <v>TXAVEM028D001</v>
      </c>
      <c r="C2659" s="144" t="str">
        <f>IF('[1]Hoja de pedidos'!$D2658&gt;0,'[1]Hoja de pedidos'!E2658,"")</f>
        <v>AMCOR RIGID PACKAGING DE VENEZUELA, S.A.</v>
      </c>
      <c r="D2659" s="144" t="str">
        <f>IF('[1]Hoja de pedidos'!$D2658&gt;0,'[1]Hoja de pedidos'!F2658,"")</f>
        <v>ETIQUETA IMPRESA MINALBA 355cc</v>
      </c>
      <c r="E2659" s="144" t="str">
        <f>IF('[1]Hoja de pedidos'!$D2658&gt;0,'[1]Hoja de pedidos'!G2658,"")</f>
        <v>CX</v>
      </c>
      <c r="F2659" s="144" t="str">
        <f>IF('[1]Hoja de pedidos'!$D2658&gt;0,'[1]Hoja de pedidos'!H2658,"")</f>
        <v>CORTE</v>
      </c>
    </row>
    <row r="2660" spans="1:6" x14ac:dyDescent="0.25">
      <c r="A2660" s="144" t="str">
        <f>IF('[1]Hoja de pedidos'!$D2659&gt;0,'[1]Hoja de pedidos'!C2659,"")</f>
        <v>01-4005</v>
      </c>
      <c r="B2660" s="144" t="str">
        <f>IF('[1]Hoja de pedidos'!$D2659&gt;0,'[1]Hoja de pedidos'!D2659,"")</f>
        <v>TXAVEM028C001</v>
      </c>
      <c r="C2660" s="144" t="str">
        <f>IF('[1]Hoja de pedidos'!$D2659&gt;0,'[1]Hoja de pedidos'!E2659,"")</f>
        <v>AMCOR RIGID PACKAGING DE VENEZUELA, S.A.</v>
      </c>
      <c r="D2660" s="144" t="str">
        <f>IF('[1]Hoja de pedidos'!$D2659&gt;0,'[1]Hoja de pedidos'!F2659,"")</f>
        <v>ETIQUETA IMPRESA MINALBA 600 cc</v>
      </c>
      <c r="E2660" s="144" t="str">
        <f>IF('[1]Hoja de pedidos'!$D2659&gt;0,'[1]Hoja de pedidos'!G2659,"")</f>
        <v>CX</v>
      </c>
      <c r="F2660" s="144" t="str">
        <f>IF('[1]Hoja de pedidos'!$D2659&gt;0,'[1]Hoja de pedidos'!H2659,"")</f>
        <v>CORTE</v>
      </c>
    </row>
    <row r="2661" spans="1:6" x14ac:dyDescent="0.25">
      <c r="A2661" s="144" t="str">
        <f>IF('[1]Hoja de pedidos'!$D2660&gt;0,'[1]Hoja de pedidos'!C2660,"")</f>
        <v>01-4006</v>
      </c>
      <c r="B2661" s="144" t="str">
        <f>IF('[1]Hoja de pedidos'!$D2660&gt;0,'[1]Hoja de pedidos'!D2660,"")</f>
        <v>TXAVEM028A001</v>
      </c>
      <c r="C2661" s="144" t="str">
        <f>IF('[1]Hoja de pedidos'!$D2660&gt;0,'[1]Hoja de pedidos'!E2660,"")</f>
        <v>AMCOR RIGID PACKAGING DE VENEZUELA, S.A.</v>
      </c>
      <c r="D2661" s="144" t="str">
        <f>IF('[1]Hoja de pedidos'!$D2660&gt;0,'[1]Hoja de pedidos'!F2660,"")</f>
        <v>ETIQUETA IMPRESA MINALBA 1,5 L</v>
      </c>
      <c r="E2661" s="144" t="str">
        <f>IF('[1]Hoja de pedidos'!$D2660&gt;0,'[1]Hoja de pedidos'!G2660,"")</f>
        <v>CX</v>
      </c>
      <c r="F2661" s="144" t="str">
        <f>IF('[1]Hoja de pedidos'!$D2660&gt;0,'[1]Hoja de pedidos'!H2660,"")</f>
        <v>CORTE</v>
      </c>
    </row>
    <row r="2662" spans="1:6" x14ac:dyDescent="0.25">
      <c r="A2662" s="144" t="str">
        <f>IF('[1]Hoja de pedidos'!$D2661&gt;0,'[1]Hoja de pedidos'!C2661,"")</f>
        <v>32-006599</v>
      </c>
      <c r="B2662" s="144" t="str">
        <f>IF('[1]Hoja de pedidos'!$D2661&gt;0,'[1]Hoja de pedidos'!D2661,"")</f>
        <v>TXECAC028A001</v>
      </c>
      <c r="C2662" s="144" t="str">
        <f>IF('[1]Hoja de pedidos'!$D2661&gt;0,'[1]Hoja de pedidos'!E2661,"")</f>
        <v>EMBOTELLADORA CRISTAL;C.A.</v>
      </c>
      <c r="D2662" s="144" t="str">
        <f>IF('[1]Hoja de pedidos'!$D2661&gt;0,'[1]Hoja de pedidos'!F2661,"")</f>
        <v xml:space="preserve">ETIQUETA IMPRESA AGUA MINERAL CRYSTAL 330 cm³ </v>
      </c>
      <c r="E2662" s="144" t="str">
        <f>IF('[1]Hoja de pedidos'!$D2661&gt;0,'[1]Hoja de pedidos'!G2661,"")</f>
        <v>CX</v>
      </c>
      <c r="F2662" s="144" t="str">
        <f>IF('[1]Hoja de pedidos'!$D2661&gt;0,'[1]Hoja de pedidos'!H2661,"")</f>
        <v>CORTE</v>
      </c>
    </row>
    <row r="2663" spans="1:6" x14ac:dyDescent="0.25">
      <c r="A2663" s="144" t="str">
        <f>IF('[1]Hoja de pedidos'!$D2662&gt;0,'[1]Hoja de pedidos'!C2662,"")</f>
        <v>01-3998</v>
      </c>
      <c r="B2663" s="144" t="str">
        <f>IF('[1]Hoja de pedidos'!$D2662&gt;0,'[1]Hoja de pedidos'!D2662,"")</f>
        <v>TMAPKL096A001</v>
      </c>
      <c r="C2663" s="144" t="str">
        <f>IF('[1]Hoja de pedidos'!$D2662&gt;0,'[1]Hoja de pedidos'!E2662,"")</f>
        <v>ALIMENTOS POLAR COMERCIAL, C.A.</v>
      </c>
      <c r="D2663" s="144" t="str">
        <f>IF('[1]Hoja de pedidos'!$D2662&gt;0,'[1]Hoja de pedidos'!F2662,"")</f>
        <v>LAMINACION IMPRESA KONGA LIMON 30g</v>
      </c>
      <c r="E2663" s="144" t="str">
        <f>IF('[1]Hoja de pedidos'!$D2662&gt;0,'[1]Hoja de pedidos'!G2662,"")</f>
        <v>MCL</v>
      </c>
      <c r="F2663" s="144" t="str">
        <f>IF('[1]Hoja de pedidos'!$D2662&gt;0,'[1]Hoja de pedidos'!H2662,"")</f>
        <v>LAMINACION</v>
      </c>
    </row>
    <row r="2664" spans="1:6" x14ac:dyDescent="0.25">
      <c r="A2664" s="144" t="str">
        <f>IF('[1]Hoja de pedidos'!$D2663&gt;0,'[1]Hoja de pedidos'!C2663,"")</f>
        <v>01-3999</v>
      </c>
      <c r="B2664" s="144" t="str">
        <f>IF('[1]Hoja de pedidos'!$D2663&gt;0,'[1]Hoja de pedidos'!D2663,"")</f>
        <v>TMAPKD096A001</v>
      </c>
      <c r="C2664" s="144" t="str">
        <f>IF('[1]Hoja de pedidos'!$D2663&gt;0,'[1]Hoja de pedidos'!E2663,"")</f>
        <v>ALIMENTOS POLAR COMERCIAL, C.A.</v>
      </c>
      <c r="D2664" s="144" t="str">
        <f>IF('[1]Hoja de pedidos'!$D2663&gt;0,'[1]Hoja de pedidos'!F2663,"")</f>
        <v>LAMINACION IMPRESA KONGA DURAZNO 30g</v>
      </c>
      <c r="E2664" s="144" t="str">
        <f>IF('[1]Hoja de pedidos'!$D2663&gt;0,'[1]Hoja de pedidos'!G2663,"")</f>
        <v>MCL</v>
      </c>
      <c r="F2664" s="144" t="str">
        <f>IF('[1]Hoja de pedidos'!$D2663&gt;0,'[1]Hoja de pedidos'!H2663,"")</f>
        <v>LAMINACION</v>
      </c>
    </row>
    <row r="2665" spans="1:6" x14ac:dyDescent="0.25">
      <c r="A2665" s="144" t="str">
        <f>IF('[1]Hoja de pedidos'!$D2664&gt;0,'[1]Hoja de pedidos'!C2664,"")</f>
        <v>01-4000</v>
      </c>
      <c r="B2665" s="144" t="str">
        <f>IF('[1]Hoja de pedidos'!$D2664&gt;0,'[1]Hoja de pedidos'!D2664,"")</f>
        <v>TMAPKT096A001</v>
      </c>
      <c r="C2665" s="144" t="str">
        <f>IF('[1]Hoja de pedidos'!$D2664&gt;0,'[1]Hoja de pedidos'!E2664,"")</f>
        <v>ALIMENTOS POLAR COMERCIAL, C.A.</v>
      </c>
      <c r="D2665" s="144" t="str">
        <f>IF('[1]Hoja de pedidos'!$D2664&gt;0,'[1]Hoja de pedidos'!F2664,"")</f>
        <v>LAMINACION IMPRESA KONGA TIZANA 30g</v>
      </c>
      <c r="E2665" s="144" t="str">
        <f>IF('[1]Hoja de pedidos'!$D2664&gt;0,'[1]Hoja de pedidos'!G2664,"")</f>
        <v>MCL</v>
      </c>
      <c r="F2665" s="144" t="str">
        <f>IF('[1]Hoja de pedidos'!$D2664&gt;0,'[1]Hoja de pedidos'!H2664,"")</f>
        <v>LAMINACION</v>
      </c>
    </row>
    <row r="2666" spans="1:6" x14ac:dyDescent="0.25">
      <c r="A2666" s="144" t="str">
        <f>IF('[1]Hoja de pedidos'!$D2665&gt;0,'[1]Hoja de pedidos'!C2665,"")</f>
        <v>01-4002</v>
      </c>
      <c r="B2666" s="144" t="str">
        <f>IF('[1]Hoja de pedidos'!$D2665&gt;0,'[1]Hoja de pedidos'!D2665,"")</f>
        <v>TMAPKN096A001</v>
      </c>
      <c r="C2666" s="144" t="str">
        <f>IF('[1]Hoja de pedidos'!$D2665&gt;0,'[1]Hoja de pedidos'!E2665,"")</f>
        <v>ALIMENTOS POLAR COMERCIAL, C.A.</v>
      </c>
      <c r="D2666" s="144" t="str">
        <f>IF('[1]Hoja de pedidos'!$D2665&gt;0,'[1]Hoja de pedidos'!F2665,"")</f>
        <v>LAMINACION IMPRESA KONGA NARANJA 30g</v>
      </c>
      <c r="E2666" s="144" t="str">
        <f>IF('[1]Hoja de pedidos'!$D2665&gt;0,'[1]Hoja de pedidos'!G2665,"")</f>
        <v>MCL</v>
      </c>
      <c r="F2666" s="144" t="str">
        <f>IF('[1]Hoja de pedidos'!$D2665&gt;0,'[1]Hoja de pedidos'!H2665,"")</f>
        <v>LAMINACION</v>
      </c>
    </row>
    <row r="2667" spans="1:6" x14ac:dyDescent="0.25">
      <c r="A2667" s="144" t="str">
        <f>IF('[1]Hoja de pedidos'!$D2666&gt;0,'[1]Hoja de pedidos'!C2666,"")</f>
        <v>01-4001</v>
      </c>
      <c r="B2667" s="144" t="str">
        <f>IF('[1]Hoja de pedidos'!$D2666&gt;0,'[1]Hoja de pedidos'!D2666,"")</f>
        <v>TMAPPL096A001</v>
      </c>
      <c r="C2667" s="144" t="str">
        <f>IF('[1]Hoja de pedidos'!$D2666&gt;0,'[1]Hoja de pedidos'!E2666,"")</f>
        <v>ALIMENTOS POLAR COMERCIAL, C.A.</v>
      </c>
      <c r="D2667" s="144" t="str">
        <f>IF('[1]Hoja de pedidos'!$D2666&gt;0,'[1]Hoja de pedidos'!F2666,"")</f>
        <v>LAMINACION IMPRESA  KONGA PAPELON LIMON 30g</v>
      </c>
      <c r="E2667" s="144" t="str">
        <f>IF('[1]Hoja de pedidos'!$D2666&gt;0,'[1]Hoja de pedidos'!G2666,"")</f>
        <v>MCL</v>
      </c>
      <c r="F2667" s="144" t="str">
        <f>IF('[1]Hoja de pedidos'!$D2666&gt;0,'[1]Hoja de pedidos'!H2666,"")</f>
        <v>LAMINACION</v>
      </c>
    </row>
    <row r="2668" spans="1:6" x14ac:dyDescent="0.25">
      <c r="A2668" s="144" t="str">
        <f>IF('[1]Hoja de pedidos'!$D2667&gt;0,'[1]Hoja de pedidos'!C2667,"")</f>
        <v>01-4017</v>
      </c>
      <c r="B2668" s="144" t="str">
        <f>IF('[1]Hoja de pedidos'!$D2667&gt;0,'[1]Hoja de pedidos'!D2667,"")</f>
        <v>TXPADQ045B003</v>
      </c>
      <c r="C2668" s="144" t="str">
        <f>IF('[1]Hoja de pedidos'!$D2667&gt;0,'[1]Hoja de pedidos'!E2667,"")</f>
        <v>PEPSICO ALIMENTOS, S.C.A.</v>
      </c>
      <c r="D2668" s="144" t="str">
        <f>IF('[1]Hoja de pedidos'!$D2667&gt;0,'[1]Hoja de pedidos'!F2667,"")</f>
        <v>LAMINACION IMPRESA DORITOS MEGA QUESO XXL 420g</v>
      </c>
      <c r="E2668" s="144" t="str">
        <f>IF('[1]Hoja de pedidos'!$D2667&gt;0,'[1]Hoja de pedidos'!G2667,"")</f>
        <v>CX</v>
      </c>
      <c r="F2668" s="144" t="str">
        <f>IF('[1]Hoja de pedidos'!$D2667&gt;0,'[1]Hoja de pedidos'!H2667,"")</f>
        <v>LAMINACION</v>
      </c>
    </row>
    <row r="2669" spans="1:6" x14ac:dyDescent="0.25">
      <c r="A2669" s="144" t="str">
        <f>IF('[1]Hoja de pedidos'!$D2668&gt;0,'[1]Hoja de pedidos'!C2668,"")</f>
        <v>01-3979</v>
      </c>
      <c r="B2669" s="144" t="str">
        <f>IF('[1]Hoja de pedidos'!$D2668&gt;0,'[1]Hoja de pedidos'!D2668,"")</f>
        <v>TXMSGU028A001</v>
      </c>
      <c r="C2669" s="144" t="str">
        <f>IF('[1]Hoja de pedidos'!$D2668&gt;0,'[1]Hoja de pedidos'!E2668,"")</f>
        <v>MULTINACIONAL DE SABORES C.A.</v>
      </c>
      <c r="D2669" s="144" t="str">
        <f>IF('[1]Hoja de pedidos'!$D2668&gt;0,'[1]Hoja de pedidos'!F2668,"")</f>
        <v>ETIQUETA IMPRESA REFRESCO GLUP UVA 2L</v>
      </c>
      <c r="E2669" s="144" t="str">
        <f>IF('[1]Hoja de pedidos'!$D2668&gt;0,'[1]Hoja de pedidos'!G2668,"")</f>
        <v>CX</v>
      </c>
      <c r="F2669" s="144" t="str">
        <f>IF('[1]Hoja de pedidos'!$D2668&gt;0,'[1]Hoja de pedidos'!H2668,"")</f>
        <v>CORTE</v>
      </c>
    </row>
    <row r="2670" spans="1:6" x14ac:dyDescent="0.25">
      <c r="A2670" s="144" t="str">
        <f>IF('[1]Hoja de pedidos'!$D2669&gt;0,'[1]Hoja de pedidos'!C2669,"")</f>
        <v>01-4015</v>
      </c>
      <c r="B2670" s="144" t="str">
        <f>IF('[1]Hoja de pedidos'!$D2669&gt;0,'[1]Hoja de pedidos'!D2669,"")</f>
        <v>TXPADQ036A002</v>
      </c>
      <c r="C2670" s="144" t="str">
        <f>IF('[1]Hoja de pedidos'!$D2669&gt;0,'[1]Hoja de pedidos'!E2669,"")</f>
        <v>PEPSICO ALIMENTOS, S.C.A.</v>
      </c>
      <c r="D2670" s="144" t="str">
        <f>IF('[1]Hoja de pedidos'!$D2669&gt;0,'[1]Hoja de pedidos'!F2669,"")</f>
        <v>LAMINACION IMPRESA DORITOS MEGA QUESO 45g</v>
      </c>
      <c r="E2670" s="144" t="str">
        <f>IF('[1]Hoja de pedidos'!$D2669&gt;0,'[1]Hoja de pedidos'!G2669,"")</f>
        <v>CX</v>
      </c>
      <c r="F2670" s="144" t="str">
        <f>IF('[1]Hoja de pedidos'!$D2669&gt;0,'[1]Hoja de pedidos'!H2669,"")</f>
        <v>LAMINACION</v>
      </c>
    </row>
    <row r="2671" spans="1:6" x14ac:dyDescent="0.25">
      <c r="A2671" s="144" t="str">
        <f>IF('[1]Hoja de pedidos'!$D2670&gt;0,'[1]Hoja de pedidos'!C2670,"")</f>
        <v>01-4016</v>
      </c>
      <c r="B2671" s="144" t="str">
        <f>IF('[1]Hoja de pedidos'!$D2670&gt;0,'[1]Hoja de pedidos'!D2670,"")</f>
        <v>TXPADQ040A002</v>
      </c>
      <c r="C2671" s="144" t="str">
        <f>IF('[1]Hoja de pedidos'!$D2670&gt;0,'[1]Hoja de pedidos'!E2670,"")</f>
        <v>PEPSICO ALIMENTOS, S.C.A.</v>
      </c>
      <c r="D2671" s="144" t="str">
        <f>IF('[1]Hoja de pedidos'!$D2670&gt;0,'[1]Hoja de pedidos'!F2670,"")</f>
        <v>LAMINACION IMPRESA DORITOS MEGA QUESO 150g</v>
      </c>
      <c r="E2671" s="144" t="str">
        <f>IF('[1]Hoja de pedidos'!$D2670&gt;0,'[1]Hoja de pedidos'!G2670,"")</f>
        <v>CX</v>
      </c>
      <c r="F2671" s="144" t="str">
        <f>IF('[1]Hoja de pedidos'!$D2670&gt;0,'[1]Hoja de pedidos'!H2670,"")</f>
        <v>LAMINACION</v>
      </c>
    </row>
    <row r="2672" spans="1:6" x14ac:dyDescent="0.25">
      <c r="A2672" s="144" t="str">
        <f>IF('[1]Hoja de pedidos'!$D2671&gt;0,'[1]Hoja de pedidos'!C2671,"")</f>
        <v>01-3997</v>
      </c>
      <c r="B2672" s="144" t="str">
        <f>IF('[1]Hoja de pedidos'!$D2671&gt;0,'[1]Hoja de pedidos'!D2671,"")</f>
        <v>TMGCOY029A001</v>
      </c>
      <c r="C2672" s="144" t="str">
        <f>IF('[1]Hoja de pedidos'!$D2671&gt;0,'[1]Hoja de pedidos'!E2671,"")</f>
        <v>GENIA CARE, C.A.</v>
      </c>
      <c r="D2672" s="144" t="str">
        <f>IF('[1]Hoja de pedidos'!$D2671&gt;0,'[1]Hoja de pedidos'!F2671,"")</f>
        <v>ENVOLTORIOS IMPRESO ORTOBAN VENDAS YESO</v>
      </c>
      <c r="E2672" s="144" t="str">
        <f>IF('[1]Hoja de pedidos'!$D2671&gt;0,'[1]Hoja de pedidos'!G2671,"")</f>
        <v>MCL</v>
      </c>
      <c r="F2672" s="144" t="str">
        <f>IF('[1]Hoja de pedidos'!$D2671&gt;0,'[1]Hoja de pedidos'!H2671,"")</f>
        <v>CORTE</v>
      </c>
    </row>
    <row r="2673" spans="1:6" x14ac:dyDescent="0.25">
      <c r="A2673" s="144" t="str">
        <f>IF('[1]Hoja de pedidos'!$D2672&gt;0,'[1]Hoja de pedidos'!C2672,"")</f>
        <v>01-3943</v>
      </c>
      <c r="B2673" s="144" t="str">
        <f>IF('[1]Hoja de pedidos'!$D2672&gt;0,'[1]Hoja de pedidos'!D2672,"")</f>
        <v>TMAHSC083B001</v>
      </c>
      <c r="C2673" s="144" t="str">
        <f>IF('[1]Hoja de pedidos'!$D2672&gt;0,'[1]Hoja de pedidos'!E2672,"")</f>
        <v>ALIMENTOS HEINZ, C.A.</v>
      </c>
      <c r="D2673" s="144" t="str">
        <f>IF('[1]Hoja de pedidos'!$D2672&gt;0,'[1]Hoja de pedidos'!F2672,"")</f>
        <v>LAMINACION IMPRESA GELATINA SONRISSA CEREZA 132g.</v>
      </c>
      <c r="E2673" s="144" t="str">
        <f>IF('[1]Hoja de pedidos'!$D2672&gt;0,'[1]Hoja de pedidos'!G2672,"")</f>
        <v>MCL</v>
      </c>
      <c r="F2673" s="144" t="str">
        <f>IF('[1]Hoja de pedidos'!$D2672&gt;0,'[1]Hoja de pedidos'!H2672,"")</f>
        <v>LAMINACION</v>
      </c>
    </row>
    <row r="2674" spans="1:6" x14ac:dyDescent="0.25">
      <c r="A2674" s="144" t="str">
        <f>IF('[1]Hoja de pedidos'!$D2673&gt;0,'[1]Hoja de pedidos'!C2673,"")</f>
        <v>01-4021</v>
      </c>
      <c r="B2674" s="144" t="str">
        <f>IF('[1]Hoja de pedidos'!$D2673&gt;0,'[1]Hoja de pedidos'!D2673,"")</f>
        <v>TXPAPS040C002</v>
      </c>
      <c r="C2674" s="144" t="str">
        <f>IF('[1]Hoja de pedidos'!$D2673&gt;0,'[1]Hoja de pedidos'!E2673,"")</f>
        <v>PEPSICO ALIMENTOS, S.C.A.</v>
      </c>
      <c r="D2674" s="144" t="str">
        <f>IF('[1]Hoja de pedidos'!$D2673&gt;0,'[1]Hoja de pedidos'!F2673,"")</f>
        <v>LAMINACION IMPRESA PEPITO ORIGINAL (SIN VITAMINAS) 80g</v>
      </c>
      <c r="E2674" s="144" t="str">
        <f>IF('[1]Hoja de pedidos'!$D2673&gt;0,'[1]Hoja de pedidos'!G2673,"")</f>
        <v>CX</v>
      </c>
      <c r="F2674" s="144" t="str">
        <f>IF('[1]Hoja de pedidos'!$D2673&gt;0,'[1]Hoja de pedidos'!H2673,"")</f>
        <v>LAMINACION</v>
      </c>
    </row>
    <row r="2675" spans="1:6" x14ac:dyDescent="0.25">
      <c r="A2675" s="144" t="str">
        <f>IF('[1]Hoja de pedidos'!$D2674&gt;0,'[1]Hoja de pedidos'!C2674,"")</f>
        <v>32-006597</v>
      </c>
      <c r="B2675" s="144" t="str">
        <f>IF('[1]Hoja de pedidos'!$D2674&gt;0,'[1]Hoja de pedidos'!D2674,"")</f>
        <v>TXABFA065A001</v>
      </c>
      <c r="C2675" s="144" t="str">
        <f>IF('[1]Hoja de pedidos'!$D2674&gt;0,'[1]Hoja de pedidos'!E2674,"")</f>
        <v>ALIMENTOS BOTALON, C.A.</v>
      </c>
      <c r="D2675" s="144" t="str">
        <f>IF('[1]Hoja de pedidos'!$D2674&gt;0,'[1]Hoja de pedidos'!F2674,"")</f>
        <v>LAMINACION IMPRESA CAFÉ MOLIDO GOURMET FLOR DE ARAUCA 500g</v>
      </c>
      <c r="E2675" s="144" t="str">
        <f>IF('[1]Hoja de pedidos'!$D2674&gt;0,'[1]Hoja de pedidos'!G2674,"")</f>
        <v>CX</v>
      </c>
      <c r="F2675" s="144" t="str">
        <f>IF('[1]Hoja de pedidos'!$D2674&gt;0,'[1]Hoja de pedidos'!H2674,"")</f>
        <v>LAMINACION</v>
      </c>
    </row>
    <row r="2676" spans="1:6" x14ac:dyDescent="0.25">
      <c r="A2676" s="144" t="str">
        <f>IF('[1]Hoja de pedidos'!$D2675&gt;0,'[1]Hoja de pedidos'!C2675,"")</f>
        <v>01-4025</v>
      </c>
      <c r="B2676" s="144" t="str">
        <f>IF('[1]Hoja de pedidos'!$D2675&gt;0,'[1]Hoja de pedidos'!D2675,"")</f>
        <v>TXPAPS031A002</v>
      </c>
      <c r="C2676" s="144" t="str">
        <f>IF('[1]Hoja de pedidos'!$D2675&gt;0,'[1]Hoja de pedidos'!E2675,"")</f>
        <v>PEPSICO ALIMENTOS, S.C.A.</v>
      </c>
      <c r="D2676" s="144" t="str">
        <f>IF('[1]Hoja de pedidos'!$D2675&gt;0,'[1]Hoja de pedidos'!F2675,"")</f>
        <v>LAMINACIÓN IMPRESA PEPITO ORIGINAL (SIN VITAMINA) 25g</v>
      </c>
      <c r="E2676" s="144" t="str">
        <f>IF('[1]Hoja de pedidos'!$D2675&gt;0,'[1]Hoja de pedidos'!G2675,"")</f>
        <v>CX</v>
      </c>
      <c r="F2676" s="144" t="str">
        <f>IF('[1]Hoja de pedidos'!$D2675&gt;0,'[1]Hoja de pedidos'!H2675,"")</f>
        <v>LAMINACION</v>
      </c>
    </row>
    <row r="2677" spans="1:6" x14ac:dyDescent="0.25">
      <c r="A2677" s="144" t="str">
        <f>IF('[1]Hoja de pedidos'!$D2676&gt;0,'[1]Hoja de pedidos'!C2676,"")</f>
        <v>01-4012</v>
      </c>
      <c r="B2677" s="144" t="str">
        <f>IF('[1]Hoja de pedidos'!$D2676&gt;0,'[1]Hoja de pedidos'!D2676,"")</f>
        <v>TXPCPU023B001</v>
      </c>
      <c r="C2677" s="144" t="str">
        <f>IF('[1]Hoja de pedidos'!$D2676&gt;0,'[1]Hoja de pedidos'!E2676,"")</f>
        <v xml:space="preserve">PEPSI-COLA VENEZUELA, C.A. </v>
      </c>
      <c r="D2677" s="144" t="str">
        <f>IF('[1]Hoja de pedidos'!$D2676&gt;0,'[1]Hoja de pedidos'!F2676,"")</f>
        <v>ETIQUETA IMPRESA PEPSI CHAMPIONS 2023 1,5 L.</v>
      </c>
      <c r="E2677" s="144" t="str">
        <f>IF('[1]Hoja de pedidos'!$D2676&gt;0,'[1]Hoja de pedidos'!G2676,"")</f>
        <v>CX</v>
      </c>
      <c r="F2677" s="144" t="str">
        <f>IF('[1]Hoja de pedidos'!$D2676&gt;0,'[1]Hoja de pedidos'!H2676,"")</f>
        <v>CORTE</v>
      </c>
    </row>
    <row r="2678" spans="1:6" x14ac:dyDescent="0.25">
      <c r="A2678" s="144" t="str">
        <f>IF('[1]Hoja de pedidos'!$D2677&gt;0,'[1]Hoja de pedidos'!C2677,"")</f>
        <v>01-4010</v>
      </c>
      <c r="B2678" s="144" t="str">
        <f>IF('[1]Hoja de pedidos'!$D2677&gt;0,'[1]Hoja de pedidos'!D2677,"")</f>
        <v>TXPCPU023A001</v>
      </c>
      <c r="C2678" s="144" t="str">
        <f>IF('[1]Hoja de pedidos'!$D2677&gt;0,'[1]Hoja de pedidos'!E2677,"")</f>
        <v xml:space="preserve">PEPSI-COLA VENEZUELA, C.A. </v>
      </c>
      <c r="D2678" s="144" t="str">
        <f>IF('[1]Hoja de pedidos'!$D2677&gt;0,'[1]Hoja de pedidos'!F2677,"")</f>
        <v>ETIQUETA IMPRESA PEPSI CHAMPIONS 2023 2L.</v>
      </c>
      <c r="E2678" s="144" t="str">
        <f>IF('[1]Hoja de pedidos'!$D2677&gt;0,'[1]Hoja de pedidos'!G2677,"")</f>
        <v>CX</v>
      </c>
      <c r="F2678" s="144" t="str">
        <f>IF('[1]Hoja de pedidos'!$D2677&gt;0,'[1]Hoja de pedidos'!H2677,"")</f>
        <v>CORTE</v>
      </c>
    </row>
    <row r="2679" spans="1:6" x14ac:dyDescent="0.25">
      <c r="A2679" s="144" t="str">
        <f>IF('[1]Hoja de pedidos'!$D2678&gt;0,'[1]Hoja de pedidos'!C2678,"")</f>
        <v>32-006598</v>
      </c>
      <c r="B2679" s="144" t="str">
        <f>IF('[1]Hoja de pedidos'!$D2678&gt;0,'[1]Hoja de pedidos'!D2678,"")</f>
        <v>TXABSS065C002</v>
      </c>
      <c r="C2679" s="144" t="str">
        <f>IF('[1]Hoja de pedidos'!$D2678&gt;0,'[1]Hoja de pedidos'!E2678,"")</f>
        <v>ALIMENTOS BOTALON, C.A.</v>
      </c>
      <c r="D2679" s="144" t="str">
        <f>IF('[1]Hoja de pedidos'!$D2678&gt;0,'[1]Hoja de pedidos'!F2678,"")</f>
        <v>LAMINACION IMPRESA CAFÉ MOLIDO GOURMET SAN SALVADOR 200g</v>
      </c>
      <c r="E2679" s="144" t="str">
        <f>IF('[1]Hoja de pedidos'!$D2678&gt;0,'[1]Hoja de pedidos'!G2678,"")</f>
        <v>CX</v>
      </c>
      <c r="F2679" s="144" t="str">
        <f>IF('[1]Hoja de pedidos'!$D2678&gt;0,'[1]Hoja de pedidos'!H2678,"")</f>
        <v>LAMINACION</v>
      </c>
    </row>
    <row r="2680" spans="1:6" x14ac:dyDescent="0.25">
      <c r="A2680" s="144" t="str">
        <f>IF('[1]Hoja de pedidos'!$D2679&gt;0,'[1]Hoja de pedidos'!C2679,"")</f>
        <v>32-006606</v>
      </c>
      <c r="B2680" s="144" t="str">
        <f>IF('[1]Hoja de pedidos'!$D2679&gt;0,'[1]Hoja de pedidos'!D2679,"")</f>
        <v>TMMCGP201A001</v>
      </c>
      <c r="C2680" s="144" t="str">
        <f>IF('[1]Hoja de pedidos'!$D2679&gt;0,'[1]Hoja de pedidos'!E2679,"")</f>
        <v>MONDELEZ VZ,C.A</v>
      </c>
      <c r="D2680" s="144" t="str">
        <f>IF('[1]Hoja de pedidos'!$D2679&gt;0,'[1]Hoja de pedidos'!F2679,"")</f>
        <v>LINER MTP IMPRESO GARANTIA DE PUREZA</v>
      </c>
      <c r="E2680" s="144" t="str">
        <f>IF('[1]Hoja de pedidos'!$D2679&gt;0,'[1]Hoja de pedidos'!G2679,"")</f>
        <v>MCL</v>
      </c>
      <c r="F2680" s="144" t="str">
        <f>IF('[1]Hoja de pedidos'!$D2679&gt;0,'[1]Hoja de pedidos'!H2679,"")</f>
        <v>CORTE</v>
      </c>
    </row>
    <row r="2681" spans="1:6" x14ac:dyDescent="0.25">
      <c r="A2681" s="144" t="str">
        <f>IF('[1]Hoja de pedidos'!$D2680&gt;0,'[1]Hoja de pedidos'!C2680,"")</f>
        <v>32-006605</v>
      </c>
      <c r="B2681" s="144" t="str">
        <f>IF('[1]Hoja de pedidos'!$D2680&gt;0,'[1]Hoja de pedidos'!D2680,"")</f>
        <v>TMMCGP201A001</v>
      </c>
      <c r="C2681" s="144" t="str">
        <f>IF('[1]Hoja de pedidos'!$D2680&gt;0,'[1]Hoja de pedidos'!E2680,"")</f>
        <v>MONDELEZ VZ,C.A</v>
      </c>
      <c r="D2681" s="144" t="str">
        <f>IF('[1]Hoja de pedidos'!$D2680&gt;0,'[1]Hoja de pedidos'!F2680,"")</f>
        <v>LINER MTP IMPRESO GARANTIA DE PUREZA</v>
      </c>
      <c r="E2681" s="144" t="str">
        <f>IF('[1]Hoja de pedidos'!$D2680&gt;0,'[1]Hoja de pedidos'!G2680,"")</f>
        <v>MCL</v>
      </c>
      <c r="F2681" s="144" t="str">
        <f>IF('[1]Hoja de pedidos'!$D2680&gt;0,'[1]Hoja de pedidos'!H2680,"")</f>
        <v>CORTE</v>
      </c>
    </row>
    <row r="2682" spans="1:6" x14ac:dyDescent="0.25">
      <c r="A2682" s="144" t="str">
        <f>IF('[1]Hoja de pedidos'!$D2681&gt;0,'[1]Hoja de pedidos'!C2681,"")</f>
        <v>01-4026</v>
      </c>
      <c r="B2682" s="144" t="str">
        <f>IF('[1]Hoja de pedidos'!$D2681&gt;0,'[1]Hoja de pedidos'!D2681,"")</f>
        <v>TXPATQ049A001</v>
      </c>
      <c r="C2682" s="144" t="str">
        <f>IF('[1]Hoja de pedidos'!$D2681&gt;0,'[1]Hoja de pedidos'!E2681,"")</f>
        <v>PEPSICO ALIMENTOS, S.C.A.</v>
      </c>
      <c r="D2682" s="144" t="str">
        <f>IF('[1]Hoja de pedidos'!$D2681&gt;0,'[1]Hoja de pedidos'!F2681,"")</f>
        <v>LAMINACION IMPRESA DE TODITO QUESO 320g</v>
      </c>
      <c r="E2682" s="144" t="str">
        <f>IF('[1]Hoja de pedidos'!$D2681&gt;0,'[1]Hoja de pedidos'!G2681,"")</f>
        <v>CX</v>
      </c>
      <c r="F2682" s="144" t="str">
        <f>IF('[1]Hoja de pedidos'!$D2681&gt;0,'[1]Hoja de pedidos'!H2681,"")</f>
        <v>LAMINACION</v>
      </c>
    </row>
    <row r="2683" spans="1:6" x14ac:dyDescent="0.25">
      <c r="A2683" s="144" t="str">
        <f>IF('[1]Hoja de pedidos'!$D2682&gt;0,'[1]Hoja de pedidos'!C2682,"")</f>
        <v>01-4028</v>
      </c>
      <c r="B2683" s="144" t="str">
        <f>IF('[1]Hoja de pedidos'!$D2682&gt;0,'[1]Hoja de pedidos'!D2682,"")</f>
        <v>TXPADQ045B003</v>
      </c>
      <c r="C2683" s="144" t="str">
        <f>IF('[1]Hoja de pedidos'!$D2682&gt;0,'[1]Hoja de pedidos'!E2682,"")</f>
        <v>PEPSICO ALIMENTOS, S.C.A.</v>
      </c>
      <c r="D2683" s="144" t="str">
        <f>IF('[1]Hoja de pedidos'!$D2682&gt;0,'[1]Hoja de pedidos'!F2682,"")</f>
        <v>LAMINACION IMPRESA DORITOS MEGA QUESO XXL 420g</v>
      </c>
      <c r="E2683" s="144" t="str">
        <f>IF('[1]Hoja de pedidos'!$D2682&gt;0,'[1]Hoja de pedidos'!G2682,"")</f>
        <v>CX</v>
      </c>
      <c r="F2683" s="144" t="str">
        <f>IF('[1]Hoja de pedidos'!$D2682&gt;0,'[1]Hoja de pedidos'!H2682,"")</f>
        <v>LAMINACION</v>
      </c>
    </row>
    <row r="2684" spans="1:6" x14ac:dyDescent="0.25">
      <c r="A2684" s="144" t="str">
        <f>IF('[1]Hoja de pedidos'!$D2683&gt;0,'[1]Hoja de pedidos'!C2683,"")</f>
        <v>01-4040</v>
      </c>
      <c r="B2684" s="144" t="str">
        <f>IF('[1]Hoja de pedidos'!$D2683&gt;0,'[1]Hoja de pedidos'!D2683,"")</f>
        <v>TXPAPS040C002</v>
      </c>
      <c r="C2684" s="144" t="str">
        <f>IF('[1]Hoja de pedidos'!$D2683&gt;0,'[1]Hoja de pedidos'!E2683,"")</f>
        <v>PEPSICO ALIMENTOS, S.C.A.</v>
      </c>
      <c r="D2684" s="144" t="str">
        <f>IF('[1]Hoja de pedidos'!$D2683&gt;0,'[1]Hoja de pedidos'!F2683,"")</f>
        <v>LAMINACION IMPRESA PEPITO ORIGINAL (SIN VITAMINAS) 80g</v>
      </c>
      <c r="E2684" s="144" t="str">
        <f>IF('[1]Hoja de pedidos'!$D2683&gt;0,'[1]Hoja de pedidos'!G2683,"")</f>
        <v>CX</v>
      </c>
      <c r="F2684" s="144" t="str">
        <f>IF('[1]Hoja de pedidos'!$D2683&gt;0,'[1]Hoja de pedidos'!H2683,"")</f>
        <v>LAMINACION</v>
      </c>
    </row>
    <row r="2685" spans="1:6" x14ac:dyDescent="0.25">
      <c r="A2685" s="144" t="str">
        <f>IF('[1]Hoja de pedidos'!$D2684&gt;0,'[1]Hoja de pedidos'!C2684,"")</f>
        <v>01-4041</v>
      </c>
      <c r="B2685" s="144" t="str">
        <f>IF('[1]Hoja de pedidos'!$D2684&gt;0,'[1]Hoja de pedidos'!D2684,"")</f>
        <v>TXPAPS040D002</v>
      </c>
      <c r="C2685" s="144" t="str">
        <f>IF('[1]Hoja de pedidos'!$D2684&gt;0,'[1]Hoja de pedidos'!E2684,"")</f>
        <v>PEPSICO ALIMENTOS, S.C.A.</v>
      </c>
      <c r="D2685" s="144" t="str">
        <f>IF('[1]Hoja de pedidos'!$D2684&gt;0,'[1]Hoja de pedidos'!F2684,"")</f>
        <v>LAMINACION IMPRESA PEPITO ORIGINAL (SIN VITAMINA) 180g</v>
      </c>
      <c r="E2685" s="144" t="str">
        <f>IF('[1]Hoja de pedidos'!$D2684&gt;0,'[1]Hoja de pedidos'!G2684,"")</f>
        <v>CX</v>
      </c>
      <c r="F2685" s="144" t="str">
        <f>IF('[1]Hoja de pedidos'!$D2684&gt;0,'[1]Hoja de pedidos'!H2684,"")</f>
        <v>LAMINACION</v>
      </c>
    </row>
    <row r="2686" spans="1:6" x14ac:dyDescent="0.25">
      <c r="A2686" s="144" t="str">
        <f>IF('[1]Hoja de pedidos'!$D2685&gt;0,'[1]Hoja de pedidos'!C2685,"")</f>
        <v>01-4029</v>
      </c>
      <c r="B2686" s="144" t="str">
        <f>IF('[1]Hoja de pedidos'!$D2685&gt;0,'[1]Hoja de pedidos'!D2685,"")</f>
        <v>TXPATR040B003</v>
      </c>
      <c r="C2686" s="144" t="str">
        <f>IF('[1]Hoja de pedidos'!$D2685&gt;0,'[1]Hoja de pedidos'!E2685,"")</f>
        <v>PEPSICO ALIMENTOS, S.C.A.</v>
      </c>
      <c r="D2686" s="144" t="str">
        <f>IF('[1]Hoja de pedidos'!$D2685&gt;0,'[1]Hoja de pedidos'!F2685,"")</f>
        <v>LAMINACION IMPRESA DE TODITO RESUELTO 45g</v>
      </c>
      <c r="E2686" s="144" t="str">
        <f>IF('[1]Hoja de pedidos'!$D2685&gt;0,'[1]Hoja de pedidos'!G2685,"")</f>
        <v>CX</v>
      </c>
      <c r="F2686" s="144" t="str">
        <f>IF('[1]Hoja de pedidos'!$D2685&gt;0,'[1]Hoja de pedidos'!H2685,"")</f>
        <v>LAMINACION</v>
      </c>
    </row>
    <row r="2687" spans="1:6" x14ac:dyDescent="0.25">
      <c r="A2687" s="144" t="str">
        <f>IF('[1]Hoja de pedidos'!$D2686&gt;0,'[1]Hoja de pedidos'!C2686,"")</f>
        <v>01-4031</v>
      </c>
      <c r="B2687" s="144" t="str">
        <f>IF('[1]Hoja de pedidos'!$D2686&gt;0,'[1]Hoja de pedidos'!D2686,"")</f>
        <v>TXPACF040A001</v>
      </c>
      <c r="C2687" s="144" t="str">
        <f>IF('[1]Hoja de pedidos'!$D2686&gt;0,'[1]Hoja de pedidos'!E2686,"")</f>
        <v>PEPSICO ALIMENTOS, S.C.A.</v>
      </c>
      <c r="D2687" s="144" t="str">
        <f>IF('[1]Hoja de pedidos'!$D2686&gt;0,'[1]Hoja de pedidos'!F2686,"")</f>
        <v>LAMINACION IMPRESA CHEETOS FLAMIN HOT 120g.</v>
      </c>
      <c r="E2687" s="144" t="str">
        <f>IF('[1]Hoja de pedidos'!$D2686&gt;0,'[1]Hoja de pedidos'!G2686,"")</f>
        <v>CX</v>
      </c>
      <c r="F2687" s="144" t="str">
        <f>IF('[1]Hoja de pedidos'!$D2686&gt;0,'[1]Hoja de pedidos'!H2686,"")</f>
        <v>LAMINACION</v>
      </c>
    </row>
    <row r="2688" spans="1:6" x14ac:dyDescent="0.25">
      <c r="A2688" s="144" t="str">
        <f>IF('[1]Hoja de pedidos'!$D2687&gt;0,'[1]Hoja de pedidos'!C2687,"")</f>
        <v>01-4043</v>
      </c>
      <c r="B2688" s="144" t="str">
        <f>IF('[1]Hoja de pedidos'!$D2687&gt;0,'[1]Hoja de pedidos'!D2687,"")</f>
        <v>TMAWAA060B001</v>
      </c>
      <c r="C2688" s="144" t="str">
        <f>IF('[1]Hoja de pedidos'!$D2687&gt;0,'[1]Hoja de pedidos'!E2687,"")</f>
        <v>ALUM-WARE PRODUCTOS DE ALUMINIO C.A.</v>
      </c>
      <c r="D2688" s="144" t="str">
        <f>IF('[1]Hoja de pedidos'!$D2687&gt;0,'[1]Hoja de pedidos'!F2687,"")</f>
        <v>POLYPOUCH IMPRESO ANTIGRASO ALUM-WARE</v>
      </c>
      <c r="E2688" s="144" t="str">
        <f>IF('[1]Hoja de pedidos'!$D2687&gt;0,'[1]Hoja de pedidos'!G2687,"")</f>
        <v>MCL</v>
      </c>
      <c r="F2688" s="144" t="str">
        <f>IF('[1]Hoja de pedidos'!$D2687&gt;0,'[1]Hoja de pedidos'!H2687,"")</f>
        <v>CORTE</v>
      </c>
    </row>
    <row r="2689" spans="1:6" x14ac:dyDescent="0.25">
      <c r="A2689" s="144" t="str">
        <f>IF('[1]Hoja de pedidos'!$D2688&gt;0,'[1]Hoja de pedidos'!C2688,"")</f>
        <v>01-4037</v>
      </c>
      <c r="B2689" s="144" t="str">
        <f>IF('[1]Hoja de pedidos'!$D2688&gt;0,'[1]Hoja de pedidos'!D2688,"")</f>
        <v>TXPACT045A001</v>
      </c>
      <c r="C2689" s="144" t="str">
        <f>IF('[1]Hoja de pedidos'!$D2688&gt;0,'[1]Hoja de pedidos'!E2688,"")</f>
        <v>PEPSICO ALIMENTOS, S.C.A.</v>
      </c>
      <c r="D2689" s="144" t="str">
        <f>IF('[1]Hoja de pedidos'!$D2688&gt;0,'[1]Hoja de pedidos'!F2688,"")</f>
        <v>LAMINACION IMPRESA CHEESE TRIS XXL 450g</v>
      </c>
      <c r="E2689" s="144" t="str">
        <f>IF('[1]Hoja de pedidos'!$D2688&gt;0,'[1]Hoja de pedidos'!G2688,"")</f>
        <v>CX</v>
      </c>
      <c r="F2689" s="144" t="str">
        <f>IF('[1]Hoja de pedidos'!$D2688&gt;0,'[1]Hoja de pedidos'!H2688,"")</f>
        <v>LAMINACION</v>
      </c>
    </row>
    <row r="2690" spans="1:6" x14ac:dyDescent="0.25">
      <c r="A2690" s="144" t="str">
        <f>IF('[1]Hoja de pedidos'!$D2689&gt;0,'[1]Hoja de pedidos'!C2689,"")</f>
        <v>01-4018</v>
      </c>
      <c r="B2690" s="144" t="str">
        <f>IF('[1]Hoja de pedidos'!$D2689&gt;0,'[1]Hoja de pedidos'!D2689,"")</f>
        <v>TMUMPS1400001</v>
      </c>
      <c r="C2690" s="144" t="str">
        <f>IF('[1]Hoja de pedidos'!$D2689&gt;0,'[1]Hoja de pedidos'!E2689,"")</f>
        <v>UM DESCARTABLES, C.A.</v>
      </c>
      <c r="D2690" s="144" t="str">
        <f>IF('[1]Hoja de pedidos'!$D2689&gt;0,'[1]Hoja de pedidos'!F2689,"")</f>
        <v>BOLSAS ESTERILIZABLES POLYPOUCH SIN IMPRESIÓN</v>
      </c>
      <c r="E2690" s="144" t="str">
        <f>IF('[1]Hoja de pedidos'!$D2689&gt;0,'[1]Hoja de pedidos'!G2689,"")</f>
        <v>MCL</v>
      </c>
      <c r="F2690" s="144" t="str">
        <f>IF('[1]Hoja de pedidos'!$D2689&gt;0,'[1]Hoja de pedidos'!H2689,"")</f>
        <v>LAMINACION</v>
      </c>
    </row>
    <row r="2691" spans="1:6" x14ac:dyDescent="0.25">
      <c r="A2691" s="144" t="str">
        <f>IF('[1]Hoja de pedidos'!$D2690&gt;0,'[1]Hoja de pedidos'!C2690,"")</f>
        <v>01-4014</v>
      </c>
      <c r="B2691" s="144" t="str">
        <f>IF('[1]Hoja de pedidos'!$D2690&gt;0,'[1]Hoja de pedidos'!D2690,"")</f>
        <v>TMCLPD073A002</v>
      </c>
      <c r="C2691" s="144" t="str">
        <f>IF('[1]Hoja de pedidos'!$D2690&gt;0,'[1]Hoja de pedidos'!E2690,"")</f>
        <v>CELOVEN, C.A.</v>
      </c>
      <c r="D2691" s="144" t="str">
        <f>IF('[1]Hoja de pedidos'!$D2690&gt;0,'[1]Hoja de pedidos'!F2690,"")</f>
        <v>POLYPOUCH SILICONIZADO BASE "DECOCEL"</v>
      </c>
      <c r="E2691" s="144" t="str">
        <f>IF('[1]Hoja de pedidos'!$D2690&gt;0,'[1]Hoja de pedidos'!G2690,"")</f>
        <v>MCL</v>
      </c>
      <c r="F2691" s="144" t="str">
        <f>IF('[1]Hoja de pedidos'!$D2690&gt;0,'[1]Hoja de pedidos'!H2690,"")</f>
        <v>LAMINACION</v>
      </c>
    </row>
    <row r="2692" spans="1:6" x14ac:dyDescent="0.25">
      <c r="A2692" s="144" t="str">
        <f>IF('[1]Hoja de pedidos'!$D2691&gt;0,'[1]Hoja de pedidos'!C2691,"")</f>
        <v>01-4022</v>
      </c>
      <c r="B2692" s="144" t="str">
        <f>IF('[1]Hoja de pedidos'!$D2691&gt;0,'[1]Hoja de pedidos'!D2691,"")</f>
        <v>TXPANP049A001</v>
      </c>
      <c r="C2692" s="144" t="str">
        <f>IF('[1]Hoja de pedidos'!$D2691&gt;0,'[1]Hoja de pedidos'!E2691,"")</f>
        <v>PEPSICO ALIMENTOS, S.C.A.</v>
      </c>
      <c r="D2692" s="144" t="str">
        <f>IF('[1]Hoja de pedidos'!$D2691&gt;0,'[1]Hoja de pedidos'!F2691,"")</f>
        <v>LAMINACION IMPRESA NATUCHIPS PLATANITOS 300g</v>
      </c>
      <c r="E2692" s="144" t="str">
        <f>IF('[1]Hoja de pedidos'!$D2691&gt;0,'[1]Hoja de pedidos'!G2691,"")</f>
        <v>CX</v>
      </c>
      <c r="F2692" s="144" t="str">
        <f>IF('[1]Hoja de pedidos'!$D2691&gt;0,'[1]Hoja de pedidos'!H2691,"")</f>
        <v>LAMINACION</v>
      </c>
    </row>
    <row r="2693" spans="1:6" x14ac:dyDescent="0.25">
      <c r="A2693" s="144" t="str">
        <f>IF('[1]Hoja de pedidos'!$D2692&gt;0,'[1]Hoja de pedidos'!C2692,"")</f>
        <v>01-4039</v>
      </c>
      <c r="B2693" s="144" t="str">
        <f>IF('[1]Hoja de pedidos'!$D2692&gt;0,'[1]Hoja de pedidos'!D2692,"")</f>
        <v>TXPACT040B003</v>
      </c>
      <c r="C2693" s="144" t="str">
        <f>IF('[1]Hoja de pedidos'!$D2692&gt;0,'[1]Hoja de pedidos'!E2692,"")</f>
        <v>PEPSICO ALIMENTOS, S.C.A.</v>
      </c>
      <c r="D2693" s="144" t="str">
        <f>IF('[1]Hoja de pedidos'!$D2692&gt;0,'[1]Hoja de pedidos'!F2692,"")</f>
        <v>LAMINACION IMPRESA CHEESE TRIS 54g</v>
      </c>
      <c r="E2693" s="144" t="str">
        <f>IF('[1]Hoja de pedidos'!$D2692&gt;0,'[1]Hoja de pedidos'!G2692,"")</f>
        <v>CX</v>
      </c>
      <c r="F2693" s="144" t="str">
        <f>IF('[1]Hoja de pedidos'!$D2692&gt;0,'[1]Hoja de pedidos'!H2692,"")</f>
        <v>LAMINACION</v>
      </c>
    </row>
    <row r="2694" spans="1:6" x14ac:dyDescent="0.25">
      <c r="A2694" s="144" t="str">
        <f>IF('[1]Hoja de pedidos'!$D2693&gt;0,'[1]Hoja de pedidos'!C2693,"")</f>
        <v>01-4023</v>
      </c>
      <c r="B2694" s="144" t="str">
        <f>IF('[1]Hoja de pedidos'!$D2693&gt;0,'[1]Hoja de pedidos'!D2693,"")</f>
        <v>TXPANP040A001</v>
      </c>
      <c r="C2694" s="144" t="str">
        <f>IF('[1]Hoja de pedidos'!$D2693&gt;0,'[1]Hoja de pedidos'!E2693,"")</f>
        <v>PEPSICO ALIMENTOS, S.C.A.</v>
      </c>
      <c r="D2694" s="144" t="str">
        <f>IF('[1]Hoja de pedidos'!$D2693&gt;0,'[1]Hoja de pedidos'!F2693,"")</f>
        <v>LAMINACION IMPRESA NATUCHIPS PLATANITOS 80g</v>
      </c>
      <c r="E2694" s="144" t="str">
        <f>IF('[1]Hoja de pedidos'!$D2693&gt;0,'[1]Hoja de pedidos'!G2693,"")</f>
        <v>CX</v>
      </c>
      <c r="F2694" s="144" t="str">
        <f>IF('[1]Hoja de pedidos'!$D2693&gt;0,'[1]Hoja de pedidos'!H2693,"")</f>
        <v>LAMINACION</v>
      </c>
    </row>
    <row r="2695" spans="1:6" x14ac:dyDescent="0.25">
      <c r="A2695" s="144" t="str">
        <f>IF('[1]Hoja de pedidos'!$D2694&gt;0,'[1]Hoja de pedidos'!C2694,"")</f>
        <v>01-4030</v>
      </c>
      <c r="B2695" s="144" t="str">
        <f>IF('[1]Hoja de pedidos'!$D2694&gt;0,'[1]Hoja de pedidos'!D2694,"")</f>
        <v>TXPATR040A003</v>
      </c>
      <c r="C2695" s="144" t="str">
        <f>IF('[1]Hoja de pedidos'!$D2694&gt;0,'[1]Hoja de pedidos'!E2694,"")</f>
        <v>PEPSICO ALIMENTOS, S.C.A.</v>
      </c>
      <c r="D2695" s="144" t="str">
        <f>IF('[1]Hoja de pedidos'!$D2694&gt;0,'[1]Hoja de pedidos'!F2694,"")</f>
        <v>LAMINACION IMPRESA DE TODITO RESUELTO 130g</v>
      </c>
      <c r="E2695" s="144" t="str">
        <f>IF('[1]Hoja de pedidos'!$D2694&gt;0,'[1]Hoja de pedidos'!G2694,"")</f>
        <v>CX</v>
      </c>
      <c r="F2695" s="144" t="str">
        <f>IF('[1]Hoja de pedidos'!$D2694&gt;0,'[1]Hoja de pedidos'!H2694,"")</f>
        <v>LAMINACION</v>
      </c>
    </row>
    <row r="2696" spans="1:6" x14ac:dyDescent="0.25">
      <c r="A2696" s="144" t="str">
        <f>IF('[1]Hoja de pedidos'!$D2695&gt;0,'[1]Hoja de pedidos'!C2695,"")</f>
        <v>01-4040</v>
      </c>
      <c r="B2696" s="144" t="str">
        <f>IF('[1]Hoja de pedidos'!$D2695&gt;0,'[1]Hoja de pedidos'!D2695,"")</f>
        <v>TXPAPS040C002</v>
      </c>
      <c r="C2696" s="144" t="str">
        <f>IF('[1]Hoja de pedidos'!$D2695&gt;0,'[1]Hoja de pedidos'!E2695,"")</f>
        <v>PEPSICO ALIMENTOS, S.C.A.</v>
      </c>
      <c r="D2696" s="144" t="str">
        <f>IF('[1]Hoja de pedidos'!$D2695&gt;0,'[1]Hoja de pedidos'!F2695,"")</f>
        <v>LAMINACION IMPRESA PEPITO ORIGINAL (SIN VITAMINAS) 80g</v>
      </c>
      <c r="E2696" s="144" t="str">
        <f>IF('[1]Hoja de pedidos'!$D2695&gt;0,'[1]Hoja de pedidos'!G2695,"")</f>
        <v>CX</v>
      </c>
      <c r="F2696" s="144" t="str">
        <f>IF('[1]Hoja de pedidos'!$D2695&gt;0,'[1]Hoja de pedidos'!H2695,"")</f>
        <v>LAMINACION</v>
      </c>
    </row>
    <row r="2697" spans="1:6" x14ac:dyDescent="0.25">
      <c r="A2697" s="144" t="str">
        <f>IF('[1]Hoja de pedidos'!$D2696&gt;0,'[1]Hoja de pedidos'!C2696,"")</f>
        <v>01-4032</v>
      </c>
      <c r="B2697" s="144" t="str">
        <f>IF('[1]Hoja de pedidos'!$D2696&gt;0,'[1]Hoja de pedidos'!D2696,"")</f>
        <v>TXPADQ040A002</v>
      </c>
      <c r="C2697" s="144" t="str">
        <f>IF('[1]Hoja de pedidos'!$D2696&gt;0,'[1]Hoja de pedidos'!E2696,"")</f>
        <v>PEPSICO ALIMENTOS, S.C.A.</v>
      </c>
      <c r="D2697" s="144" t="str">
        <f>IF('[1]Hoja de pedidos'!$D2696&gt;0,'[1]Hoja de pedidos'!F2696,"")</f>
        <v>LAMINACION IMPRESA DORITOS MEGA QUESO 150g</v>
      </c>
      <c r="E2697" s="144" t="str">
        <f>IF('[1]Hoja de pedidos'!$D2696&gt;0,'[1]Hoja de pedidos'!G2696,"")</f>
        <v>CX</v>
      </c>
      <c r="F2697" s="144" t="str">
        <f>IF('[1]Hoja de pedidos'!$D2696&gt;0,'[1]Hoja de pedidos'!H2696,"")</f>
        <v>LAMINACION</v>
      </c>
    </row>
    <row r="2698" spans="1:6" x14ac:dyDescent="0.25">
      <c r="A2698" s="144" t="str">
        <f>IF('[1]Hoja de pedidos'!$D2697&gt;0,'[1]Hoja de pedidos'!C2697,"")</f>
        <v>32-006603</v>
      </c>
      <c r="B2698" s="144" t="str">
        <f>IF('[1]Hoja de pedidos'!$D2697&gt;0,'[1]Hoja de pedidos'!D2697,"")</f>
        <v>TMARMZ076B001</v>
      </c>
      <c r="C2698" s="144" t="str">
        <f>IF('[1]Hoja de pedidos'!$D2697&gt;0,'[1]Hoja de pedidos'!E2697,"")</f>
        <v>ALFONZO RIVAS &amp; CIA, C.A.</v>
      </c>
      <c r="D2698" s="144" t="str">
        <f>IF('[1]Hoja de pedidos'!$D2697&gt;0,'[1]Hoja de pedidos'!F2697,"")</f>
        <v>LAMINACION IMPRESA MAIZINA 120 g</v>
      </c>
      <c r="E2698" s="144" t="str">
        <f>IF('[1]Hoja de pedidos'!$D2697&gt;0,'[1]Hoja de pedidos'!G2697,"")</f>
        <v>MCL</v>
      </c>
      <c r="F2698" s="144" t="str">
        <f>IF('[1]Hoja de pedidos'!$D2697&gt;0,'[1]Hoja de pedidos'!H2697,"")</f>
        <v>LAMINACION</v>
      </c>
    </row>
    <row r="2699" spans="1:6" x14ac:dyDescent="0.25">
      <c r="A2699" s="144" t="str">
        <f>IF('[1]Hoja de pedidos'!$D2698&gt;0,'[1]Hoja de pedidos'!C2698,"")</f>
        <v>01-4045</v>
      </c>
      <c r="B2699" s="144" t="str">
        <f>IF('[1]Hoja de pedidos'!$D2698&gt;0,'[1]Hoja de pedidos'!D2698,"")</f>
        <v>TMMCGP207A001</v>
      </c>
      <c r="C2699" s="144" t="str">
        <f>IF('[1]Hoja de pedidos'!$D2698&gt;0,'[1]Hoja de pedidos'!E2698,"")</f>
        <v>MORROCEL C.A.</v>
      </c>
      <c r="D2699" s="144" t="str">
        <f>IF('[1]Hoja de pedidos'!$D2698&gt;0,'[1]Hoja de pedidos'!F2698,"")</f>
        <v>LINNER MTP  IMPRESO GARANTIA DE PUREZA</v>
      </c>
      <c r="E2699" s="144" t="str">
        <f>IF('[1]Hoja de pedidos'!$D2698&gt;0,'[1]Hoja de pedidos'!G2698,"")</f>
        <v>MCL</v>
      </c>
      <c r="F2699" s="144" t="str">
        <f>IF('[1]Hoja de pedidos'!$D2698&gt;0,'[1]Hoja de pedidos'!H2698,"")</f>
        <v>LAMINACION</v>
      </c>
    </row>
    <row r="2700" spans="1:6" x14ac:dyDescent="0.25">
      <c r="A2700" s="144" t="str">
        <f>IF('[1]Hoja de pedidos'!$D2699&gt;0,'[1]Hoja de pedidos'!C2699,"")</f>
        <v>32-006625</v>
      </c>
      <c r="B2700" s="144" t="str">
        <f>IF('[1]Hoja de pedidos'!$D2699&gt;0,'[1]Hoja de pedidos'!D2699,"")</f>
        <v>TXCHPP0270002</v>
      </c>
      <c r="C2700" s="144" t="str">
        <f>IF('[1]Hoja de pedidos'!$D2699&gt;0,'[1]Hoja de pedidos'!E2699,"")</f>
        <v>HELADERIA LA CHARLOTTE ICE, C.A.</v>
      </c>
      <c r="D2700" s="144" t="str">
        <f>IF('[1]Hoja de pedidos'!$D2699&gt;0,'[1]Hoja de pedidos'!F2699,"")</f>
        <v>BOPP SIN IMPRESIÓN</v>
      </c>
      <c r="E2700" s="144" t="str">
        <f>IF('[1]Hoja de pedidos'!$D2699&gt;0,'[1]Hoja de pedidos'!G2699,"")</f>
        <v>CX</v>
      </c>
      <c r="F2700" s="144" t="str">
        <f>IF('[1]Hoja de pedidos'!$D2699&gt;0,'[1]Hoja de pedidos'!H2699,"")</f>
        <v>CORTE</v>
      </c>
    </row>
    <row r="2701" spans="1:6" x14ac:dyDescent="0.25">
      <c r="A2701" s="144" t="str">
        <f>IF('[1]Hoja de pedidos'!$D2700&gt;0,'[1]Hoja de pedidos'!C2700,"")</f>
        <v>32-006624</v>
      </c>
      <c r="B2701" s="144" t="str">
        <f>IF('[1]Hoja de pedidos'!$D2700&gt;0,'[1]Hoja de pedidos'!D2700,"")</f>
        <v>TXCHPP0270001</v>
      </c>
      <c r="C2701" s="144" t="str">
        <f>IF('[1]Hoja de pedidos'!$D2700&gt;0,'[1]Hoja de pedidos'!E2700,"")</f>
        <v>HELADERIA LA CHARLOTTE ICE, C.A.</v>
      </c>
      <c r="D2701" s="144" t="str">
        <f>IF('[1]Hoja de pedidos'!$D2700&gt;0,'[1]Hoja de pedidos'!F2700,"")</f>
        <v>BOPP SIN IMPRESIÓN</v>
      </c>
      <c r="E2701" s="144" t="str">
        <f>IF('[1]Hoja de pedidos'!$D2700&gt;0,'[1]Hoja de pedidos'!G2700,"")</f>
        <v>CX</v>
      </c>
      <c r="F2701" s="144" t="str">
        <f>IF('[1]Hoja de pedidos'!$D2700&gt;0,'[1]Hoja de pedidos'!H2700,"")</f>
        <v>CORTE</v>
      </c>
    </row>
    <row r="2702" spans="1:6" x14ac:dyDescent="0.25">
      <c r="A2702" s="144" t="str">
        <f>IF('[1]Hoja de pedidos'!$D2701&gt;0,'[1]Hoja de pedidos'!C2701,"")</f>
        <v>32-006619</v>
      </c>
      <c r="B2702" s="144" t="str">
        <f>IF('[1]Hoja de pedidos'!$D2701&gt;0,'[1]Hoja de pedidos'!D2701,"")</f>
        <v>TMCJET061A002</v>
      </c>
      <c r="C2702" s="144" t="str">
        <f>IF('[1]Hoja de pedidos'!$D2701&gt;0,'[1]Hoja de pedidos'!E2701,"")</f>
        <v>CORPORACION JIGMA 1702, C.A.</v>
      </c>
      <c r="D2702" s="144" t="str">
        <f>IF('[1]Hoja de pedidos'!$D2701&gt;0,'[1]Hoja de pedidos'!F2701,"")</f>
        <v>POLYPOUCH ENDULZANTE DULCILINA SIN CALORIAS BASE STEVIA 1g</v>
      </c>
      <c r="E2702" s="144" t="str">
        <f>IF('[1]Hoja de pedidos'!$D2701&gt;0,'[1]Hoja de pedidos'!G2701,"")</f>
        <v>MCL</v>
      </c>
      <c r="F2702" s="144" t="str">
        <f>IF('[1]Hoja de pedidos'!$D2701&gt;0,'[1]Hoja de pedidos'!H2701,"")</f>
        <v>LAMINACION</v>
      </c>
    </row>
    <row r="2703" spans="1:6" x14ac:dyDescent="0.25">
      <c r="A2703" s="144" t="str">
        <f>IF('[1]Hoja de pedidos'!$D2702&gt;0,'[1]Hoja de pedidos'!C2702,"")</f>
        <v>01-4036</v>
      </c>
      <c r="B2703" s="144" t="str">
        <f>IF('[1]Hoja de pedidos'!$D2702&gt;0,'[1]Hoja de pedidos'!D2702,"")</f>
        <v>TXPARQ045A003</v>
      </c>
      <c r="C2703" s="144" t="str">
        <f>IF('[1]Hoja de pedidos'!$D2702&gt;0,'[1]Hoja de pedidos'!E2702,"")</f>
        <v>PEPSICO ALIMENTOS, S.C.A.</v>
      </c>
      <c r="D2703" s="144" t="str">
        <f>IF('[1]Hoja de pedidos'!$D2702&gt;0,'[1]Hoja de pedidos'!F2702,"")</f>
        <v>LAMINACION IMPRESA RUFFLES QUESO 300g</v>
      </c>
      <c r="E2703" s="144" t="str">
        <f>IF('[1]Hoja de pedidos'!$D2702&gt;0,'[1]Hoja de pedidos'!G2702,"")</f>
        <v>CX</v>
      </c>
      <c r="F2703" s="144" t="str">
        <f>IF('[1]Hoja de pedidos'!$D2702&gt;0,'[1]Hoja de pedidos'!H2702,"")</f>
        <v>LAMINACION</v>
      </c>
    </row>
    <row r="2704" spans="1:6" x14ac:dyDescent="0.25">
      <c r="A2704" s="144" t="str">
        <f>IF('[1]Hoja de pedidos'!$D2703&gt;0,'[1]Hoja de pedidos'!C2703,"")</f>
        <v>32-006602</v>
      </c>
      <c r="B2704" s="144" t="str">
        <f>IF('[1]Hoja de pedidos'!$D2703&gt;0,'[1]Hoja de pedidos'!D2703,"")</f>
        <v>TMLEAF102A002</v>
      </c>
      <c r="C2704" s="144" t="str">
        <f>IF('[1]Hoja de pedidos'!$D2703&gt;0,'[1]Hoja de pedidos'!E2703,"")</f>
        <v>LABORATORIOS ELMOR, S.A.</v>
      </c>
      <c r="D2704" s="144" t="str">
        <f>IF('[1]Hoja de pedidos'!$D2703&gt;0,'[1]Hoja de pedidos'!F2703,"")</f>
        <v>LAMINACION MTP IMPRESA ALRES FORTE 3 g</v>
      </c>
      <c r="E2704" s="144" t="str">
        <f>IF('[1]Hoja de pedidos'!$D2703&gt;0,'[1]Hoja de pedidos'!G2703,"")</f>
        <v>MCL</v>
      </c>
      <c r="F2704" s="144" t="str">
        <f>IF('[1]Hoja de pedidos'!$D2703&gt;0,'[1]Hoja de pedidos'!H2703,"")</f>
        <v>LAMINACION</v>
      </c>
    </row>
    <row r="2705" spans="1:6" x14ac:dyDescent="0.25">
      <c r="A2705" s="144" t="str">
        <f>IF('[1]Hoja de pedidos'!$D2704&gt;0,'[1]Hoja de pedidos'!C2704,"")</f>
        <v>01-4050</v>
      </c>
      <c r="B2705" s="144" t="str">
        <f>IF('[1]Hoja de pedidos'!$D2704&gt;0,'[1]Hoja de pedidos'!D2704,"")</f>
        <v>TMAWAR060C001</v>
      </c>
      <c r="C2705" s="144" t="str">
        <f>IF('[1]Hoja de pedidos'!$D2704&gt;0,'[1]Hoja de pedidos'!E2704,"")</f>
        <v>ALUM-WARE PRODUCTOS DE ALUMINIO C.A.</v>
      </c>
      <c r="D2705" s="144" t="str">
        <f>IF('[1]Hoja de pedidos'!$D2704&gt;0,'[1]Hoja de pedidos'!F2704,"")</f>
        <v>POLYPOUCH IMPRESO ANTIGRASO</v>
      </c>
      <c r="E2705" s="144" t="str">
        <f>IF('[1]Hoja de pedidos'!$D2704&gt;0,'[1]Hoja de pedidos'!G2704,"")</f>
        <v>MCL</v>
      </c>
      <c r="F2705" s="144" t="str">
        <f>IF('[1]Hoja de pedidos'!$D2704&gt;0,'[1]Hoja de pedidos'!H2704,"")</f>
        <v>LAMINACION</v>
      </c>
    </row>
    <row r="2706" spans="1:6" x14ac:dyDescent="0.25">
      <c r="A2706" s="144" t="str">
        <f>IF('[1]Hoja de pedidos'!$D2705&gt;0,'[1]Hoja de pedidos'!C2705,"")</f>
        <v>32-006608</v>
      </c>
      <c r="B2706" s="144" t="str">
        <f>IF('[1]Hoja de pedidos'!$D2705&gt;0,'[1]Hoja de pedidos'!D2705,"")</f>
        <v>TMARMZ044B001</v>
      </c>
      <c r="C2706" s="144" t="str">
        <f>IF('[1]Hoja de pedidos'!$D2705&gt;0,'[1]Hoja de pedidos'!E2705,"")</f>
        <v>ALFONZO RIVAS &amp; CIA, C.A.</v>
      </c>
      <c r="D2706" s="144" t="str">
        <f>IF('[1]Hoja de pedidos'!$D2705&gt;0,'[1]Hoja de pedidos'!F2705,"")</f>
        <v>LAMINACION IMPRESA MAIZINA 400g</v>
      </c>
      <c r="E2706" s="144" t="str">
        <f>IF('[1]Hoja de pedidos'!$D2705&gt;0,'[1]Hoja de pedidos'!G2705,"")</f>
        <v>MCL</v>
      </c>
      <c r="F2706" s="144" t="str">
        <f>IF('[1]Hoja de pedidos'!$D2705&gt;0,'[1]Hoja de pedidos'!H2705,"")</f>
        <v>LAMINACION</v>
      </c>
    </row>
    <row r="2707" spans="1:6" x14ac:dyDescent="0.25">
      <c r="A2707" s="144" t="str">
        <f>IF('[1]Hoja de pedidos'!$D2706&gt;0,'[1]Hoja de pedidos'!C2706,"")</f>
        <v>32-006607</v>
      </c>
      <c r="B2707" s="144" t="str">
        <f>IF('[1]Hoja de pedidos'!$D2706&gt;0,'[1]Hoja de pedidos'!D2706,"")</f>
        <v>TMARMZ044D001</v>
      </c>
      <c r="C2707" s="144" t="str">
        <f>IF('[1]Hoja de pedidos'!$D2706&gt;0,'[1]Hoja de pedidos'!E2706,"")</f>
        <v>ALFONZO RIVAS &amp; CIA, C.A.</v>
      </c>
      <c r="D2707" s="144" t="str">
        <f>IF('[1]Hoja de pedidos'!$D2706&gt;0,'[1]Hoja de pedidos'!F2706,"")</f>
        <v>LAMINACION IMPRESA MAIZINA 200g</v>
      </c>
      <c r="E2707" s="144" t="str">
        <f>IF('[1]Hoja de pedidos'!$D2706&gt;0,'[1]Hoja de pedidos'!G2706,"")</f>
        <v>MCL</v>
      </c>
      <c r="F2707" s="144" t="str">
        <f>IF('[1]Hoja de pedidos'!$D2706&gt;0,'[1]Hoja de pedidos'!H2706,"")</f>
        <v>LAMINACION</v>
      </c>
    </row>
    <row r="2708" spans="1:6" x14ac:dyDescent="0.25">
      <c r="A2708" s="144" t="str">
        <f>IF('[1]Hoja de pedidos'!$D2707&gt;0,'[1]Hoja de pedidos'!C2707,"")</f>
        <v>01-4056</v>
      </c>
      <c r="B2708" s="144" t="str">
        <f>IF('[1]Hoja de pedidos'!$D2707&gt;0,'[1]Hoja de pedidos'!D2707,"")</f>
        <v>TXCLNG029A001</v>
      </c>
      <c r="C2708" s="144" t="str">
        <f>IF('[1]Hoja de pedidos'!$D2707&gt;0,'[1]Hoja de pedidos'!E2707,"")</f>
        <v>CELOVEN, C.A.</v>
      </c>
      <c r="D2708" s="144" t="str">
        <f>IF('[1]Hoja de pedidos'!$D2707&gt;0,'[1]Hoja de pedidos'!F2707,"")</f>
        <v>DECOCEL IMPRESO SOLIDO NEGRO</v>
      </c>
      <c r="E2708" s="144" t="str">
        <f>IF('[1]Hoja de pedidos'!$D2707&gt;0,'[1]Hoja de pedidos'!G2707,"")</f>
        <v>CX</v>
      </c>
      <c r="F2708" s="144" t="str">
        <f>IF('[1]Hoja de pedidos'!$D2707&gt;0,'[1]Hoja de pedidos'!H2707,"")</f>
        <v>LAMINACION</v>
      </c>
    </row>
    <row r="2709" spans="1:6" x14ac:dyDescent="0.25">
      <c r="A2709" s="144" t="str">
        <f>IF('[1]Hoja de pedidos'!$D2708&gt;0,'[1]Hoja de pedidos'!C2708,"")</f>
        <v>01-3816</v>
      </c>
      <c r="B2709" s="144" t="str">
        <f>IF('[1]Hoja de pedidos'!$D2708&gt;0,'[1]Hoja de pedidos'!D2708,"")</f>
        <v>TXCLNG029A001</v>
      </c>
      <c r="C2709" s="144" t="str">
        <f>IF('[1]Hoja de pedidos'!$D2708&gt;0,'[1]Hoja de pedidos'!E2708,"")</f>
        <v>CELOVEN, C.A.</v>
      </c>
      <c r="D2709" s="144" t="str">
        <f>IF('[1]Hoja de pedidos'!$D2708&gt;0,'[1]Hoja de pedidos'!F2708,"")</f>
        <v>DECOCEL IMPRESO SOLIDO NEGRO</v>
      </c>
      <c r="E2709" s="144" t="str">
        <f>IF('[1]Hoja de pedidos'!$D2708&gt;0,'[1]Hoja de pedidos'!G2708,"")</f>
        <v>CX</v>
      </c>
      <c r="F2709" s="144" t="str">
        <f>IF('[1]Hoja de pedidos'!$D2708&gt;0,'[1]Hoja de pedidos'!H2708,"")</f>
        <v>LAMINACION</v>
      </c>
    </row>
    <row r="2710" spans="1:6" x14ac:dyDescent="0.25">
      <c r="A2710" s="144" t="str">
        <f>IF('[1]Hoja de pedidos'!$D2709&gt;0,'[1]Hoja de pedidos'!C2709,"")</f>
        <v>32-006626</v>
      </c>
      <c r="B2710" s="144" t="str">
        <f>IF('[1]Hoja de pedidos'!$D2709&gt;0,'[1]Hoja de pedidos'!D2709,"")</f>
        <v>TXNVPN040A002</v>
      </c>
      <c r="C2710" s="144" t="str">
        <f>IF('[1]Hoja de pedidos'!$D2709&gt;0,'[1]Hoja de pedidos'!E2709,"")</f>
        <v>NUCITA VENEZOLANA. NUCIVEN, C.A.</v>
      </c>
      <c r="D2710" s="144" t="str">
        <f>IF('[1]Hoja de pedidos'!$D2709&gt;0,'[1]Hoja de pedidos'!F2709,"")</f>
        <v>LAMINACION IMPRESA PIRULIN 60g</v>
      </c>
      <c r="E2710" s="144" t="str">
        <f>IF('[1]Hoja de pedidos'!$D2709&gt;0,'[1]Hoja de pedidos'!G2709,"")</f>
        <v>CX</v>
      </c>
      <c r="F2710" s="144" t="str">
        <f>IF('[1]Hoja de pedidos'!$D2709&gt;0,'[1]Hoja de pedidos'!H2709,"")</f>
        <v>LAMINACION</v>
      </c>
    </row>
    <row r="2711" spans="1:6" x14ac:dyDescent="0.25">
      <c r="A2711" s="144" t="str">
        <f>IF('[1]Hoja de pedidos'!$D2710&gt;0,'[1]Hoja de pedidos'!C2710,"")</f>
        <v>01-4046</v>
      </c>
      <c r="B2711" s="144" t="str">
        <f>IF('[1]Hoja de pedidos'!$D2710&gt;0,'[1]Hoja de pedidos'!D2710,"")</f>
        <v>TXAVEM028B001</v>
      </c>
      <c r="C2711" s="144" t="str">
        <f>IF('[1]Hoja de pedidos'!$D2710&gt;0,'[1]Hoja de pedidos'!E2710,"")</f>
        <v>AMCOR RIGID PACKAGING DE VENEZUELA, S.A.</v>
      </c>
      <c r="D2711" s="144" t="str">
        <f>IF('[1]Hoja de pedidos'!$D2710&gt;0,'[1]Hoja de pedidos'!F2710,"")</f>
        <v>ETIQUETA  IMPRESA MINALBA 5 L</v>
      </c>
      <c r="E2711" s="144" t="str">
        <f>IF('[1]Hoja de pedidos'!$D2710&gt;0,'[1]Hoja de pedidos'!G2710,"")</f>
        <v>CX</v>
      </c>
      <c r="F2711" s="144" t="str">
        <f>IF('[1]Hoja de pedidos'!$D2710&gt;0,'[1]Hoja de pedidos'!H2710,"")</f>
        <v>CORTE</v>
      </c>
    </row>
    <row r="2712" spans="1:6" x14ac:dyDescent="0.25">
      <c r="A2712" s="144" t="str">
        <f>IF('[1]Hoja de pedidos'!$D2711&gt;0,'[1]Hoja de pedidos'!C2711,"")</f>
        <v>21-0410</v>
      </c>
      <c r="B2712" s="144" t="str">
        <f>IF('[1]Hoja de pedidos'!$D2711&gt;0,'[1]Hoja de pedidos'!D2711,"")</f>
        <v>TXIACC036A001</v>
      </c>
      <c r="C2712" s="144" t="str">
        <f>IF('[1]Hoja de pedidos'!$D2711&gt;0,'[1]Hoja de pedidos'!E2711,"")</f>
        <v>INDUSTRIAS AMAPOLA C.A.</v>
      </c>
      <c r="D2712" s="144" t="str">
        <f>IF('[1]Hoja de pedidos'!$D2711&gt;0,'[1]Hoja de pedidos'!F2711,"")</f>
        <v>LAMINACION IMPRESA MARIA CALEDONIA CACAO 150g.</v>
      </c>
      <c r="E2712" s="144" t="str">
        <f>IF('[1]Hoja de pedidos'!$D2711&gt;0,'[1]Hoja de pedidos'!G2711,"")</f>
        <v>CX</v>
      </c>
      <c r="F2712" s="144" t="str">
        <f>IF('[1]Hoja de pedidos'!$D2711&gt;0,'[1]Hoja de pedidos'!H2711,"")</f>
        <v>LAMINACION</v>
      </c>
    </row>
    <row r="2713" spans="1:6" x14ac:dyDescent="0.25">
      <c r="A2713" s="144" t="str">
        <f>IF('[1]Hoja de pedidos'!$D2712&gt;0,'[1]Hoja de pedidos'!C2712,"")</f>
        <v>01-4047</v>
      </c>
      <c r="B2713" s="144" t="str">
        <f>IF('[1]Hoja de pedidos'!$D2712&gt;0,'[1]Hoja de pedidos'!D2712,"")</f>
        <v>TXAVEM028C001</v>
      </c>
      <c r="C2713" s="144" t="str">
        <f>IF('[1]Hoja de pedidos'!$D2712&gt;0,'[1]Hoja de pedidos'!E2712,"")</f>
        <v>AMCOR RIGID PACKAGING DE VENEZUELA, S.A.</v>
      </c>
      <c r="D2713" s="144" t="str">
        <f>IF('[1]Hoja de pedidos'!$D2712&gt;0,'[1]Hoja de pedidos'!F2712,"")</f>
        <v>ETIQUETA IMPRESA MINALBA 600 cc</v>
      </c>
      <c r="E2713" s="144" t="str">
        <f>IF('[1]Hoja de pedidos'!$D2712&gt;0,'[1]Hoja de pedidos'!G2712,"")</f>
        <v>CX</v>
      </c>
      <c r="F2713" s="144" t="str">
        <f>IF('[1]Hoja de pedidos'!$D2712&gt;0,'[1]Hoja de pedidos'!H2712,"")</f>
        <v>CORTE</v>
      </c>
    </row>
    <row r="2714" spans="1:6" x14ac:dyDescent="0.25">
      <c r="A2714" s="144" t="str">
        <f>IF('[1]Hoja de pedidos'!$D2713&gt;0,'[1]Hoja de pedidos'!C2713,"")</f>
        <v>01-4048</v>
      </c>
      <c r="B2714" s="144" t="str">
        <f>IF('[1]Hoja de pedidos'!$D2713&gt;0,'[1]Hoja de pedidos'!D2713,"")</f>
        <v>TXAVEM028D001</v>
      </c>
      <c r="C2714" s="144" t="str">
        <f>IF('[1]Hoja de pedidos'!$D2713&gt;0,'[1]Hoja de pedidos'!E2713,"")</f>
        <v>AMCOR RIGID PACKAGING DE VENEZUELA, S.A.</v>
      </c>
      <c r="D2714" s="144" t="str">
        <f>IF('[1]Hoja de pedidos'!$D2713&gt;0,'[1]Hoja de pedidos'!F2713,"")</f>
        <v>ETIQUETA IMPRESA MINALBA 355cc</v>
      </c>
      <c r="E2714" s="144" t="str">
        <f>IF('[1]Hoja de pedidos'!$D2713&gt;0,'[1]Hoja de pedidos'!G2713,"")</f>
        <v>CX</v>
      </c>
      <c r="F2714" s="144" t="str">
        <f>IF('[1]Hoja de pedidos'!$D2713&gt;0,'[1]Hoja de pedidos'!H2713,"")</f>
        <v>CORTE</v>
      </c>
    </row>
    <row r="2715" spans="1:6" x14ac:dyDescent="0.25">
      <c r="A2715" s="144" t="str">
        <f>IF('[1]Hoja de pedidos'!$D2714&gt;0,'[1]Hoja de pedidos'!C2714,"")</f>
        <v>01-4027</v>
      </c>
      <c r="B2715" s="144" t="str">
        <f>IF('[1]Hoja de pedidos'!$D2714&gt;0,'[1]Hoja de pedidos'!D2714,"")</f>
        <v>TXPADQ040A002</v>
      </c>
      <c r="C2715" s="144" t="str">
        <f>IF('[1]Hoja de pedidos'!$D2714&gt;0,'[1]Hoja de pedidos'!E2714,"")</f>
        <v>PEPSICO ALIMENTOS, S.C.A.</v>
      </c>
      <c r="D2715" s="144" t="str">
        <f>IF('[1]Hoja de pedidos'!$D2714&gt;0,'[1]Hoja de pedidos'!F2714,"")</f>
        <v>LAMINACION IMPRESA DORITOS MEGA QUESO 150g</v>
      </c>
      <c r="E2715" s="144" t="str">
        <f>IF('[1]Hoja de pedidos'!$D2714&gt;0,'[1]Hoja de pedidos'!G2714,"")</f>
        <v>CX</v>
      </c>
      <c r="F2715" s="144" t="str">
        <f>IF('[1]Hoja de pedidos'!$D2714&gt;0,'[1]Hoja de pedidos'!H2714,"")</f>
        <v>LAMINACION</v>
      </c>
    </row>
    <row r="2716" spans="1:6" x14ac:dyDescent="0.25">
      <c r="A2716" s="144" t="str">
        <f>IF('[1]Hoja de pedidos'!$D2715&gt;0,'[1]Hoja de pedidos'!C2715,"")</f>
        <v>01-3818</v>
      </c>
      <c r="B2716" s="144" t="str">
        <f>IF('[1]Hoja de pedidos'!$D2715&gt;0,'[1]Hoja de pedidos'!D2715,"")</f>
        <v>TMCLNG089A001</v>
      </c>
      <c r="C2716" s="144" t="str">
        <f>IF('[1]Hoja de pedidos'!$D2715&gt;0,'[1]Hoja de pedidos'!E2715,"")</f>
        <v>CELOVEN, C.A.</v>
      </c>
      <c r="D2716" s="144" t="str">
        <f>IF('[1]Hoja de pedidos'!$D2715&gt;0,'[1]Hoja de pedidos'!F2715,"")</f>
        <v>LAMINACION IMPRESA DECOCEL SOLIDO NEGRO</v>
      </c>
      <c r="E2716" s="144" t="str">
        <f>IF('[1]Hoja de pedidos'!$D2715&gt;0,'[1]Hoja de pedidos'!G2715,"")</f>
        <v>MCL</v>
      </c>
      <c r="F2716" s="144" t="str">
        <f>IF('[1]Hoja de pedidos'!$D2715&gt;0,'[1]Hoja de pedidos'!H2715,"")</f>
        <v>LAMINACION</v>
      </c>
    </row>
    <row r="2717" spans="1:6" x14ac:dyDescent="0.25">
      <c r="A2717" s="144" t="str">
        <f>IF('[1]Hoja de pedidos'!$D2716&gt;0,'[1]Hoja de pedidos'!C2716,"")</f>
        <v>01-4035</v>
      </c>
      <c r="B2717" s="144" t="str">
        <f>IF('[1]Hoja de pedidos'!$D2716&gt;0,'[1]Hoja de pedidos'!D2716,"")</f>
        <v>TXPARF040B003</v>
      </c>
      <c r="C2717" s="144" t="str">
        <f>IF('[1]Hoja de pedidos'!$D2716&gt;0,'[1]Hoja de pedidos'!E2716,"")</f>
        <v>PEPSICO ALIMENTOS, S.C.A.</v>
      </c>
      <c r="D2717" s="144" t="str">
        <f>IF('[1]Hoja de pedidos'!$D2716&gt;0,'[1]Hoja de pedidos'!F2716,"")</f>
        <v>LAMINACION IMPRESA RUFFLES QUESO 125g</v>
      </c>
      <c r="E2717" s="144" t="str">
        <f>IF('[1]Hoja de pedidos'!$D2716&gt;0,'[1]Hoja de pedidos'!G2716,"")</f>
        <v>CX</v>
      </c>
      <c r="F2717" s="144" t="str">
        <f>IF('[1]Hoja de pedidos'!$D2716&gt;0,'[1]Hoja de pedidos'!H2716,"")</f>
        <v>LAMINACION</v>
      </c>
    </row>
    <row r="2718" spans="1:6" x14ac:dyDescent="0.25">
      <c r="A2718" s="144" t="str">
        <f>IF('[1]Hoja de pedidos'!$D2717&gt;0,'[1]Hoja de pedidos'!C2717,"")</f>
        <v>01-4034</v>
      </c>
      <c r="B2718" s="144" t="str">
        <f>IF('[1]Hoja de pedidos'!$D2717&gt;0,'[1]Hoja de pedidos'!D2717,"")</f>
        <v>TXPARF040A003</v>
      </c>
      <c r="C2718" s="144" t="str">
        <f>IF('[1]Hoja de pedidos'!$D2717&gt;0,'[1]Hoja de pedidos'!E2717,"")</f>
        <v>PEPSICO ALIMENTOS, S.C.A.</v>
      </c>
      <c r="D2718" s="144" t="str">
        <f>IF('[1]Hoja de pedidos'!$D2717&gt;0,'[1]Hoja de pedidos'!F2717,"")</f>
        <v>LAMINACION IMPRESA RUFFLES QUESO 36g</v>
      </c>
      <c r="E2718" s="144" t="str">
        <f>IF('[1]Hoja de pedidos'!$D2717&gt;0,'[1]Hoja de pedidos'!G2717,"")</f>
        <v>CX</v>
      </c>
      <c r="F2718" s="144" t="str">
        <f>IF('[1]Hoja de pedidos'!$D2717&gt;0,'[1]Hoja de pedidos'!H2717,"")</f>
        <v>LAMINACION</v>
      </c>
    </row>
    <row r="2719" spans="1:6" x14ac:dyDescent="0.25">
      <c r="A2719" s="144" t="str">
        <f>IF('[1]Hoja de pedidos'!$D2718&gt;0,'[1]Hoja de pedidos'!C2718,"")</f>
        <v>01-4033</v>
      </c>
      <c r="B2719" s="144" t="str">
        <f>IF('[1]Hoja de pedidos'!$D2718&gt;0,'[1]Hoja de pedidos'!D2718,"")</f>
        <v>TMMLPL094A001</v>
      </c>
      <c r="C2719" s="144" t="str">
        <f>IF('[1]Hoja de pedidos'!$D2718&gt;0,'[1]Hoja de pedidos'!E2718,"")</f>
        <v>MONTALAR DE VENEZUELA, S.A.</v>
      </c>
      <c r="D2719" s="144" t="str">
        <f>IF('[1]Hoja de pedidos'!$D2718&gt;0,'[1]Hoja de pedidos'!F2718,"")</f>
        <v>LAMINACION IMPRESA PAPELON LIMON 500g</v>
      </c>
      <c r="E2719" s="144" t="str">
        <f>IF('[1]Hoja de pedidos'!$D2718&gt;0,'[1]Hoja de pedidos'!G2718,"")</f>
        <v>MCL</v>
      </c>
      <c r="F2719" s="144" t="str">
        <f>IF('[1]Hoja de pedidos'!$D2718&gt;0,'[1]Hoja de pedidos'!H2718,"")</f>
        <v>LAMINACION</v>
      </c>
    </row>
    <row r="2720" spans="1:6" x14ac:dyDescent="0.25">
      <c r="A2720" s="144" t="str">
        <f>IF('[1]Hoja de pedidos'!$D2719&gt;0,'[1]Hoja de pedidos'!C2719,"")</f>
        <v>01-4038</v>
      </c>
      <c r="B2720" s="144" t="str">
        <f>IF('[1]Hoja de pedidos'!$D2719&gt;0,'[1]Hoja de pedidos'!D2719,"")</f>
        <v>TXPACT040A003</v>
      </c>
      <c r="C2720" s="144" t="str">
        <f>IF('[1]Hoja de pedidos'!$D2719&gt;0,'[1]Hoja de pedidos'!E2719,"")</f>
        <v>PEPSICO ALIMENTOS, S.C.A.</v>
      </c>
      <c r="D2720" s="144" t="str">
        <f>IF('[1]Hoja de pedidos'!$D2719&gt;0,'[1]Hoja de pedidos'!F2719,"")</f>
        <v>LAMINACION IMPRESA CHEESE TRIS 150g</v>
      </c>
      <c r="E2720" s="144" t="str">
        <f>IF('[1]Hoja de pedidos'!$D2719&gt;0,'[1]Hoja de pedidos'!G2719,"")</f>
        <v>CX</v>
      </c>
      <c r="F2720" s="144" t="str">
        <f>IF('[1]Hoja de pedidos'!$D2719&gt;0,'[1]Hoja de pedidos'!H2719,"")</f>
        <v>LAMINACION</v>
      </c>
    </row>
    <row r="2721" spans="1:6" x14ac:dyDescent="0.25">
      <c r="A2721" s="144" t="str">
        <f>IF('[1]Hoja de pedidos'!$D2720&gt;0,'[1]Hoja de pedidos'!C2720,"")</f>
        <v>32-006627</v>
      </c>
      <c r="B2721" s="144" t="str">
        <f>IF('[1]Hoja de pedidos'!$D2720&gt;0,'[1]Hoja de pedidos'!D2720,"")</f>
        <v>TMMCGP207A001</v>
      </c>
      <c r="C2721" s="144" t="str">
        <f>IF('[1]Hoja de pedidos'!$D2720&gt;0,'[1]Hoja de pedidos'!E2720,"")</f>
        <v>WALTER THOMAS</v>
      </c>
      <c r="D2721" s="144" t="str">
        <f>IF('[1]Hoja de pedidos'!$D2720&gt;0,'[1]Hoja de pedidos'!F2720,"")</f>
        <v>LINNER MTP  IMPRESO GARANTIA DE PUREZA</v>
      </c>
      <c r="E2721" s="144" t="str">
        <f>IF('[1]Hoja de pedidos'!$D2720&gt;0,'[1]Hoja de pedidos'!G2720,"")</f>
        <v>MCL</v>
      </c>
      <c r="F2721" s="144" t="str">
        <f>IF('[1]Hoja de pedidos'!$D2720&gt;0,'[1]Hoja de pedidos'!H2720,"")</f>
        <v>LAMINACION</v>
      </c>
    </row>
    <row r="2722" spans="1:6" x14ac:dyDescent="0.25">
      <c r="A2722" s="144" t="str">
        <f>IF('[1]Hoja de pedidos'!$D2721&gt;0,'[1]Hoja de pedidos'!C2721,"")</f>
        <v>32-006604</v>
      </c>
      <c r="B2722" s="144" t="str">
        <f>IF('[1]Hoja de pedidos'!$D2721&gt;0,'[1]Hoja de pedidos'!D2721,"")</f>
        <v>TMRDGP207A001</v>
      </c>
      <c r="C2722" s="144" t="str">
        <f>IF('[1]Hoja de pedidos'!$D2721&gt;0,'[1]Hoja de pedidos'!E2721,"")</f>
        <v>REDICA,  C.A.</v>
      </c>
      <c r="D2722" s="144" t="str">
        <f>IF('[1]Hoja de pedidos'!$D2721&gt;0,'[1]Hoja de pedidos'!F2721,"")</f>
        <v>LINER MTP IMP. GARANTIA DE PUREZA</v>
      </c>
      <c r="E2722" s="144" t="str">
        <f>IF('[1]Hoja de pedidos'!$D2721&gt;0,'[1]Hoja de pedidos'!G2721,"")</f>
        <v>MCL</v>
      </c>
      <c r="F2722" s="144" t="str">
        <f>IF('[1]Hoja de pedidos'!$D2721&gt;0,'[1]Hoja de pedidos'!H2721,"")</f>
        <v>CORTE</v>
      </c>
    </row>
    <row r="2723" spans="1:6" x14ac:dyDescent="0.25">
      <c r="A2723" s="144" t="str">
        <f>IF('[1]Hoja de pedidos'!$D2722&gt;0,'[1]Hoja de pedidos'!C2722,"")</f>
        <v>32-006570</v>
      </c>
      <c r="B2723" s="144" t="str">
        <f>IF('[1]Hoja de pedidos'!$D2722&gt;0,'[1]Hoja de pedidos'!D2722,"")</f>
        <v>TMHCCM023A001</v>
      </c>
      <c r="C2723" s="144" t="str">
        <f>IF('[1]Hoja de pedidos'!$D2722&gt;0,'[1]Hoja de pedidos'!E2722,"")</f>
        <v>HELADOS CALI, C.A.</v>
      </c>
      <c r="D2723" s="144" t="str">
        <f>IF('[1]Hoja de pedidos'!$D2722&gt;0,'[1]Hoja de pedidos'!F2722,"")</f>
        <v>ENVOLTORIO IMPRESO HELADO CHOCO MANI 70cm3</v>
      </c>
      <c r="E2723" s="144" t="str">
        <f>IF('[1]Hoja de pedidos'!$D2722&gt;0,'[1]Hoja de pedidos'!G2722,"")</f>
        <v>CX</v>
      </c>
      <c r="F2723" s="144" t="str">
        <f>IF('[1]Hoja de pedidos'!$D2722&gt;0,'[1]Hoja de pedidos'!H2722,"")</f>
        <v>LAMINACION</v>
      </c>
    </row>
    <row r="2724" spans="1:6" x14ac:dyDescent="0.25">
      <c r="A2724" s="144" t="str">
        <f>IF('[1]Hoja de pedidos'!$D2723&gt;0,'[1]Hoja de pedidos'!C2723,"")</f>
        <v>01-3998</v>
      </c>
      <c r="B2724" s="144" t="str">
        <f>IF('[1]Hoja de pedidos'!$D2723&gt;0,'[1]Hoja de pedidos'!D2723,"")</f>
        <v>TMAPKL096A001</v>
      </c>
      <c r="C2724" s="144" t="str">
        <f>IF('[1]Hoja de pedidos'!$D2723&gt;0,'[1]Hoja de pedidos'!E2723,"")</f>
        <v>ALIMENTOS POLAR COMERCIAL, C.A.</v>
      </c>
      <c r="D2724" s="144" t="str">
        <f>IF('[1]Hoja de pedidos'!$D2723&gt;0,'[1]Hoja de pedidos'!F2723,"")</f>
        <v>LAMINACION IMPRESA KONGA LIMON 30g</v>
      </c>
      <c r="E2724" s="144" t="str">
        <f>IF('[1]Hoja de pedidos'!$D2723&gt;0,'[1]Hoja de pedidos'!G2723,"")</f>
        <v>MCL</v>
      </c>
      <c r="F2724" s="144" t="str">
        <f>IF('[1]Hoja de pedidos'!$D2723&gt;0,'[1]Hoja de pedidos'!H2723,"")</f>
        <v>LAMINACION</v>
      </c>
    </row>
    <row r="2725" spans="1:6" x14ac:dyDescent="0.25">
      <c r="A2725" s="144" t="str">
        <f>IF('[1]Hoja de pedidos'!$D2724&gt;0,'[1]Hoja de pedidos'!C2724,"")</f>
        <v>32-006607</v>
      </c>
      <c r="B2725" s="144" t="str">
        <f>IF('[1]Hoja de pedidos'!$D2724&gt;0,'[1]Hoja de pedidos'!D2724,"")</f>
        <v>TMARMZ044D001</v>
      </c>
      <c r="C2725" s="144" t="str">
        <f>IF('[1]Hoja de pedidos'!$D2724&gt;0,'[1]Hoja de pedidos'!E2724,"")</f>
        <v>ALFONZO RIVAS &amp; CIA, C.A.</v>
      </c>
      <c r="D2725" s="144" t="str">
        <f>IF('[1]Hoja de pedidos'!$D2724&gt;0,'[1]Hoja de pedidos'!F2724,"")</f>
        <v>LAMINACION IMPRESA MAIZINA 200g</v>
      </c>
      <c r="E2725" s="144" t="str">
        <f>IF('[1]Hoja de pedidos'!$D2724&gt;0,'[1]Hoja de pedidos'!G2724,"")</f>
        <v>MCL</v>
      </c>
      <c r="F2725" s="144" t="str">
        <f>IF('[1]Hoja de pedidos'!$D2724&gt;0,'[1]Hoja de pedidos'!H2724,"")</f>
        <v>LAMINACION</v>
      </c>
    </row>
    <row r="2726" spans="1:6" x14ac:dyDescent="0.25">
      <c r="A2726" s="144" t="str">
        <f>IF('[1]Hoja de pedidos'!$D2725&gt;0,'[1]Hoja de pedidos'!C2725,"")</f>
        <v>01-3399</v>
      </c>
      <c r="B2726" s="144" t="str">
        <f>IF('[1]Hoja de pedidos'!$D2725&gt;0,'[1]Hoja de pedidos'!D2725,"")</f>
        <v>TMSCFN105A001</v>
      </c>
      <c r="C2726" s="144" t="str">
        <f>IF('[1]Hoja de pedidos'!$D2725&gt;0,'[1]Hoja de pedidos'!E2725,"")</f>
        <v>SERVICIOS INDUTRIALES SERGEIN CHAPARRO</v>
      </c>
      <c r="D2726" s="144" t="str">
        <f>IF('[1]Hoja de pedidos'!$D2725&gt;0,'[1]Hoja de pedidos'!F2725,"")</f>
        <v>CINTA LAMINADA LOMO DE CUADERNO NEGRO BRILLANTE</v>
      </c>
      <c r="E2726" s="144" t="str">
        <f>IF('[1]Hoja de pedidos'!$D2725&gt;0,'[1]Hoja de pedidos'!G2725,"")</f>
        <v>MCL</v>
      </c>
      <c r="F2726" s="144" t="str">
        <f>IF('[1]Hoja de pedidos'!$D2725&gt;0,'[1]Hoja de pedidos'!H2725,"")</f>
        <v>CORTE</v>
      </c>
    </row>
    <row r="2727" spans="1:6" x14ac:dyDescent="0.25">
      <c r="A2727" s="144" t="str">
        <f>IF('[1]Hoja de pedidos'!$D2726&gt;0,'[1]Hoja de pedidos'!C2726,"")</f>
        <v>01-4109</v>
      </c>
      <c r="B2727" s="144" t="str">
        <f>IF('[1]Hoja de pedidos'!$D2726&gt;0,'[1]Hoja de pedidos'!D2726,"")</f>
        <v>TMDSCR130A002</v>
      </c>
      <c r="C2727" s="144" t="str">
        <f>IF('[1]Hoja de pedidos'!$D2726&gt;0,'[1]Hoja de pedidos'!E2726,"")</f>
        <v>DEL SUR C.A.</v>
      </c>
      <c r="D2727" s="144" t="str">
        <f>IF('[1]Hoja de pedidos'!$D2726&gt;0,'[1]Hoja de pedidos'!F2726,"")</f>
        <v>LAMINACION IMPRESA CAFÉ RIMOLY AL VACIO 256 g</v>
      </c>
      <c r="E2727" s="144" t="str">
        <f>IF('[1]Hoja de pedidos'!$D2726&gt;0,'[1]Hoja de pedidos'!G2726,"")</f>
        <v>MCL</v>
      </c>
      <c r="F2727" s="144" t="str">
        <f>IF('[1]Hoja de pedidos'!$D2726&gt;0,'[1]Hoja de pedidos'!H2726,"")</f>
        <v>LAMINACION</v>
      </c>
    </row>
    <row r="2728" spans="1:6" x14ac:dyDescent="0.25">
      <c r="A2728" s="144" t="str">
        <f>IF('[1]Hoja de pedidos'!$D2727&gt;0,'[1]Hoja de pedidos'!C2727,"")</f>
        <v>32-006587</v>
      </c>
      <c r="B2728" s="144" t="str">
        <f>IF('[1]Hoja de pedidos'!$D2727&gt;0,'[1]Hoja de pedidos'!D2727,"")</f>
        <v>TXTFCA040C001</v>
      </c>
      <c r="C2728" s="144" t="str">
        <f>IF('[1]Hoja de pedidos'!$D2727&gt;0,'[1]Hoja de pedidos'!E2727,"")</f>
        <v>INVERSIONES TORREFACCION DEL CAFÉ, C.A</v>
      </c>
      <c r="D2728" s="144" t="str">
        <f>IF('[1]Hoja de pedidos'!$D2727&gt;0,'[1]Hoja de pedidos'!F2727,"")</f>
        <v xml:space="preserve">LAMINACION IMPRESA CAFÉ AMANECER MOLIDO GOURMET 100g </v>
      </c>
      <c r="E2728" s="144" t="str">
        <f>IF('[1]Hoja de pedidos'!$D2727&gt;0,'[1]Hoja de pedidos'!G2727,"")</f>
        <v>CX</v>
      </c>
      <c r="F2728" s="144" t="str">
        <f>IF('[1]Hoja de pedidos'!$D2727&gt;0,'[1]Hoja de pedidos'!H2727,"")</f>
        <v>LAMINACION</v>
      </c>
    </row>
    <row r="2729" spans="1:6" x14ac:dyDescent="0.25">
      <c r="A2729" s="144" t="str">
        <f>IF('[1]Hoja de pedidos'!$D2728&gt;0,'[1]Hoja de pedidos'!C2728,"")</f>
        <v>32-006623</v>
      </c>
      <c r="B2729" s="144" t="str">
        <f>IF('[1]Hoja de pedidos'!$D2728&gt;0,'[1]Hoja de pedidos'!D2728,"")</f>
        <v>TMCCPR075A001</v>
      </c>
      <c r="C2729" s="144" t="str">
        <f>IF('[1]Hoja de pedidos'!$D2728&gt;0,'[1]Hoja de pedidos'!E2728,"")</f>
        <v>CORPORACION TROPICAL COTOPERI, C.A.</v>
      </c>
      <c r="D2729" s="144" t="str">
        <f>IF('[1]Hoja de pedidos'!$D2728&gt;0,'[1]Hoja de pedidos'!F2728,"")</f>
        <v>LAMINACION IMPRESA PULPA MORA 397 g</v>
      </c>
      <c r="E2729" s="144" t="str">
        <f>IF('[1]Hoja de pedidos'!$D2728&gt;0,'[1]Hoja de pedidos'!G2728,"")</f>
        <v>MCL</v>
      </c>
      <c r="F2729" s="144" t="str">
        <f>IF('[1]Hoja de pedidos'!$D2728&gt;0,'[1]Hoja de pedidos'!H2728,"")</f>
        <v>LAMINACION</v>
      </c>
    </row>
    <row r="2730" spans="1:6" x14ac:dyDescent="0.25">
      <c r="A2730" s="144" t="str">
        <f>IF('[1]Hoja de pedidos'!$D2729&gt;0,'[1]Hoja de pedidos'!C2729,"")</f>
        <v>32-006620</v>
      </c>
      <c r="B2730" s="144" t="str">
        <f>IF('[1]Hoja de pedidos'!$D2729&gt;0,'[1]Hoja de pedidos'!D2729,"")</f>
        <v>TMCCPD075A001</v>
      </c>
      <c r="C2730" s="144" t="str">
        <f>IF('[1]Hoja de pedidos'!$D2729&gt;0,'[1]Hoja de pedidos'!E2729,"")</f>
        <v>CORPORACION TROPICAL COTOPERI, C.A.</v>
      </c>
      <c r="D2730" s="144" t="str">
        <f>IF('[1]Hoja de pedidos'!$D2729&gt;0,'[1]Hoja de pedidos'!F2729,"")</f>
        <v>LAMINACION IMPRESA PULPA DURAZNO 397 g</v>
      </c>
      <c r="E2730" s="144" t="str">
        <f>IF('[1]Hoja de pedidos'!$D2729&gt;0,'[1]Hoja de pedidos'!G2729,"")</f>
        <v>MCL</v>
      </c>
      <c r="F2730" s="144" t="str">
        <f>IF('[1]Hoja de pedidos'!$D2729&gt;0,'[1]Hoja de pedidos'!H2729,"")</f>
        <v>LAMINACION</v>
      </c>
    </row>
    <row r="2731" spans="1:6" x14ac:dyDescent="0.25">
      <c r="A2731" s="144" t="str">
        <f>IF('[1]Hoja de pedidos'!$D2730&gt;0,'[1]Hoja de pedidos'!C2730,"")</f>
        <v>01-4110</v>
      </c>
      <c r="B2731" s="144" t="str">
        <f>IF('[1]Hoja de pedidos'!$D2730&gt;0,'[1]Hoja de pedidos'!D2730,"")</f>
        <v>TXPCGM023A001</v>
      </c>
      <c r="C2731" s="144" t="str">
        <f>IF('[1]Hoja de pedidos'!$D2730&gt;0,'[1]Hoja de pedidos'!E2730,"")</f>
        <v xml:space="preserve">PEPSI-COLA VENEZUELA, C.A. </v>
      </c>
      <c r="D2731" s="144" t="str">
        <f>IF('[1]Hoja de pedidos'!$D2730&gt;0,'[1]Hoja de pedidos'!F2730,"")</f>
        <v>ETIQUETA IMPRESA GOLDEN MANZANA 1 L.</v>
      </c>
      <c r="E2731" s="144" t="str">
        <f>IF('[1]Hoja de pedidos'!$D2730&gt;0,'[1]Hoja de pedidos'!G2730,"")</f>
        <v>CX</v>
      </c>
      <c r="F2731" s="144" t="str">
        <f>IF('[1]Hoja de pedidos'!$D2730&gt;0,'[1]Hoja de pedidos'!H2730,"")</f>
        <v>CORTE</v>
      </c>
    </row>
    <row r="2732" spans="1:6" x14ac:dyDescent="0.25">
      <c r="A2732" s="144" t="str">
        <f>IF('[1]Hoja de pedidos'!$D2731&gt;0,'[1]Hoja de pedidos'!C2731,"")</f>
        <v>01-4114</v>
      </c>
      <c r="B2732" s="144" t="str">
        <f>IF('[1]Hoja de pedidos'!$D2731&gt;0,'[1]Hoja de pedidos'!D2731,"")</f>
        <v>TXPAPS040D002</v>
      </c>
      <c r="C2732" s="144" t="str">
        <f>IF('[1]Hoja de pedidos'!$D2731&gt;0,'[1]Hoja de pedidos'!E2731,"")</f>
        <v>PEPSICO ALIMENTOS, S.C.A.</v>
      </c>
      <c r="D2732" s="144" t="str">
        <f>IF('[1]Hoja de pedidos'!$D2731&gt;0,'[1]Hoja de pedidos'!F2731,"")</f>
        <v>LAMINACION IMPRESA PEPITO ORIGINAL (SIN VITAMINA) 180g</v>
      </c>
      <c r="E2732" s="144" t="str">
        <f>IF('[1]Hoja de pedidos'!$D2731&gt;0,'[1]Hoja de pedidos'!G2731,"")</f>
        <v>CX</v>
      </c>
      <c r="F2732" s="144" t="str">
        <f>IF('[1]Hoja de pedidos'!$D2731&gt;0,'[1]Hoja de pedidos'!H2731,"")</f>
        <v>LAMINACION</v>
      </c>
    </row>
    <row r="2733" spans="1:6" x14ac:dyDescent="0.25">
      <c r="A2733" s="144" t="str">
        <f>IF('[1]Hoja de pedidos'!$D2732&gt;0,'[1]Hoja de pedidos'!C2732,"")</f>
        <v>21-0414</v>
      </c>
      <c r="B2733" s="144" t="str">
        <f>IF('[1]Hoja de pedidos'!$D2732&gt;0,'[1]Hoja de pedidos'!D2732,"")</f>
        <v>TXNVND096A001</v>
      </c>
      <c r="C2733" s="144" t="str">
        <f>IF('[1]Hoja de pedidos'!$D2732&gt;0,'[1]Hoja de pedidos'!E2732,"")</f>
        <v>NESTLE VENEZUELA, S.A.</v>
      </c>
      <c r="D2733" s="144" t="str">
        <f>IF('[1]Hoja de pedidos'!$D2732&gt;0,'[1]Hoja de pedidos'!F2732,"")</f>
        <v>LAMINACION IMPRESA NIDO FORTICRECE 800g</v>
      </c>
      <c r="E2733" s="144" t="str">
        <f>IF('[1]Hoja de pedidos'!$D2732&gt;0,'[1]Hoja de pedidos'!G2732,"")</f>
        <v>CX</v>
      </c>
      <c r="F2733" s="144" t="str">
        <f>IF('[1]Hoja de pedidos'!$D2732&gt;0,'[1]Hoja de pedidos'!H2732,"")</f>
        <v>LAMINACION</v>
      </c>
    </row>
    <row r="2734" spans="1:6" x14ac:dyDescent="0.25">
      <c r="A2734" s="144" t="str">
        <f>IF('[1]Hoja de pedidos'!$D2733&gt;0,'[1]Hoja de pedidos'!C2733,"")</f>
        <v>01-4108</v>
      </c>
      <c r="B2734" s="144" t="str">
        <f>IF('[1]Hoja de pedidos'!$D2733&gt;0,'[1]Hoja de pedidos'!D2733,"")</f>
        <v>TXMSJN030B002</v>
      </c>
      <c r="C2734" s="144" t="str">
        <f>IF('[1]Hoja de pedidos'!$D2733&gt;0,'[1]Hoja de pedidos'!E2733,"")</f>
        <v>MULTINACIONAL DE SABORES C.A.</v>
      </c>
      <c r="D2734" s="144" t="str">
        <f>IF('[1]Hoja de pedidos'!$D2733&gt;0,'[1]Hoja de pedidos'!F2733,"")</f>
        <v>ETIQUETA IMPRESA JUSTY   NARANJA 1,5 L</v>
      </c>
      <c r="E2734" s="144" t="str">
        <f>IF('[1]Hoja de pedidos'!$D2733&gt;0,'[1]Hoja de pedidos'!G2733,"")</f>
        <v>CX</v>
      </c>
      <c r="F2734" s="144" t="str">
        <f>IF('[1]Hoja de pedidos'!$D2733&gt;0,'[1]Hoja de pedidos'!H2733,"")</f>
        <v>CORTE</v>
      </c>
    </row>
    <row r="2735" spans="1:6" x14ac:dyDescent="0.25">
      <c r="A2735" s="144" t="str">
        <f>IF('[1]Hoja de pedidos'!$D2734&gt;0,'[1]Hoja de pedidos'!C2734,"")</f>
        <v>01-3972</v>
      </c>
      <c r="B2735" s="144" t="str">
        <f>IF('[1]Hoja de pedidos'!$D2734&gt;0,'[1]Hoja de pedidos'!D2734,"")</f>
        <v>TXPACB031C001</v>
      </c>
      <c r="C2735" s="144" t="str">
        <f>IF('[1]Hoja de pedidos'!$D2734&gt;0,'[1]Hoja de pedidos'!E2734,"")</f>
        <v>PEPSICO ALIMENTOS, S.C.A.</v>
      </c>
      <c r="D2735" s="144" t="str">
        <f>IF('[1]Hoja de pedidos'!$D2734&gt;0,'[1]Hoja de pedidos'!F2734,"")</f>
        <v>LAMINACION IMPRESA CHEETOS BOLIQUESO 25g</v>
      </c>
      <c r="E2735" s="144" t="str">
        <f>IF('[1]Hoja de pedidos'!$D2734&gt;0,'[1]Hoja de pedidos'!G2734,"")</f>
        <v>CX</v>
      </c>
      <c r="F2735" s="144" t="str">
        <f>IF('[1]Hoja de pedidos'!$D2734&gt;0,'[1]Hoja de pedidos'!H2734,"")</f>
        <v>LAMINACION</v>
      </c>
    </row>
    <row r="2736" spans="1:6" x14ac:dyDescent="0.25">
      <c r="A2736" s="144" t="str">
        <f>IF('[1]Hoja de pedidos'!$D2735&gt;0,'[1]Hoja de pedidos'!C2735,"")</f>
        <v>32-006622</v>
      </c>
      <c r="B2736" s="144" t="str">
        <f>IF('[1]Hoja de pedidos'!$D2735&gt;0,'[1]Hoja de pedidos'!D2735,"")</f>
        <v>TMCCPR075A001</v>
      </c>
      <c r="C2736" s="144" t="str">
        <f>IF('[1]Hoja de pedidos'!$D2735&gt;0,'[1]Hoja de pedidos'!E2735,"")</f>
        <v>CORPORACION TROPICAL COTOPERI, C.A.</v>
      </c>
      <c r="D2736" s="144" t="str">
        <f>IF('[1]Hoja de pedidos'!$D2735&gt;0,'[1]Hoja de pedidos'!F2735,"")</f>
        <v>LAMINACION IMPRESA PULPA MORA 397 g</v>
      </c>
      <c r="E2736" s="144" t="str">
        <f>IF('[1]Hoja de pedidos'!$D2735&gt;0,'[1]Hoja de pedidos'!G2735,"")</f>
        <v>MCL</v>
      </c>
      <c r="F2736" s="144" t="str">
        <f>IF('[1]Hoja de pedidos'!$D2735&gt;0,'[1]Hoja de pedidos'!H2735,"")</f>
        <v>LAMINACION</v>
      </c>
    </row>
    <row r="2737" spans="1:6" x14ac:dyDescent="0.25">
      <c r="A2737" s="144" t="str">
        <f>IF('[1]Hoja de pedidos'!$D2736&gt;0,'[1]Hoja de pedidos'!C2736,"")</f>
        <v>01-4111</v>
      </c>
      <c r="B2737" s="144" t="str">
        <f>IF('[1]Hoja de pedidos'!$D2736&gt;0,'[1]Hoja de pedidos'!D2736,"")</f>
        <v>TXPADQ045B003</v>
      </c>
      <c r="C2737" s="144" t="str">
        <f>IF('[1]Hoja de pedidos'!$D2736&gt;0,'[1]Hoja de pedidos'!E2736,"")</f>
        <v>PEPSICO ALIMENTOS, S.C.A.</v>
      </c>
      <c r="D2737" s="144" t="str">
        <f>IF('[1]Hoja de pedidos'!$D2736&gt;0,'[1]Hoja de pedidos'!F2736,"")</f>
        <v>LAMINACION IMPRESA DORITOS MEGA QUESO XXL 420g</v>
      </c>
      <c r="E2737" s="144" t="str">
        <f>IF('[1]Hoja de pedidos'!$D2736&gt;0,'[1]Hoja de pedidos'!G2736,"")</f>
        <v>CX</v>
      </c>
      <c r="F2737" s="144" t="str">
        <f>IF('[1]Hoja de pedidos'!$D2736&gt;0,'[1]Hoja de pedidos'!H2736,"")</f>
        <v>LAMINACION</v>
      </c>
    </row>
    <row r="2738" spans="1:6" x14ac:dyDescent="0.25">
      <c r="A2738" s="144" t="str">
        <f>IF('[1]Hoja de pedidos'!$D2737&gt;0,'[1]Hoja de pedidos'!C2737,"")</f>
        <v>01-4113</v>
      </c>
      <c r="B2738" s="144" t="str">
        <f>IF('[1]Hoja de pedidos'!$D2737&gt;0,'[1]Hoja de pedidos'!D2737,"")</f>
        <v>TXPACT045A001</v>
      </c>
      <c r="C2738" s="144" t="str">
        <f>IF('[1]Hoja de pedidos'!$D2737&gt;0,'[1]Hoja de pedidos'!E2737,"")</f>
        <v>PEPSICO ALIMENTOS, S.C.A.</v>
      </c>
      <c r="D2738" s="144" t="str">
        <f>IF('[1]Hoja de pedidos'!$D2737&gt;0,'[1]Hoja de pedidos'!F2737,"")</f>
        <v>LAMINACION IMPRESA CHEESE TRIS XXL 450g</v>
      </c>
      <c r="E2738" s="144" t="str">
        <f>IF('[1]Hoja de pedidos'!$D2737&gt;0,'[1]Hoja de pedidos'!G2737,"")</f>
        <v>CX</v>
      </c>
      <c r="F2738" s="144" t="str">
        <f>IF('[1]Hoja de pedidos'!$D2737&gt;0,'[1]Hoja de pedidos'!H2737,"")</f>
        <v>LAMINACION</v>
      </c>
    </row>
    <row r="2739" spans="1:6" x14ac:dyDescent="0.25">
      <c r="A2739" s="144" t="str">
        <f>IF('[1]Hoja de pedidos'!$D2738&gt;0,'[1]Hoja de pedidos'!C2738,"")</f>
        <v>01-4126</v>
      </c>
      <c r="B2739" s="144" t="str">
        <f>IF('[1]Hoja de pedidos'!$D2738&gt;0,'[1]Hoja de pedidos'!D2738,"")</f>
        <v>TMSSAL1190001</v>
      </c>
      <c r="C2739" s="144" t="str">
        <f>IF('[1]Hoja de pedidos'!$D2738&gt;0,'[1]Hoja de pedidos'!E2738,"")</f>
        <v>ETIQUETAS SOL SIL C.A</v>
      </c>
      <c r="D2739" s="144" t="str">
        <f>IF('[1]Hoja de pedidos'!$D2738&gt;0,'[1]Hoja de pedidos'!F2738,"")</f>
        <v>ALUMINIO LAMINADO SIN IMPRESIÓN</v>
      </c>
      <c r="E2739" s="144" t="str">
        <f>IF('[1]Hoja de pedidos'!$D2738&gt;0,'[1]Hoja de pedidos'!G2738,"")</f>
        <v>MCL</v>
      </c>
      <c r="F2739" s="144" t="str">
        <f>IF('[1]Hoja de pedidos'!$D2738&gt;0,'[1]Hoja de pedidos'!H2738,"")</f>
        <v>CORTE</v>
      </c>
    </row>
    <row r="2740" spans="1:6" x14ac:dyDescent="0.25">
      <c r="A2740" s="144" t="str">
        <f>IF('[1]Hoja de pedidos'!$D2739&gt;0,'[1]Hoja de pedidos'!C2739,"")</f>
        <v>21-0409</v>
      </c>
      <c r="B2740" s="144" t="str">
        <f>IF('[1]Hoja de pedidos'!$D2739&gt;0,'[1]Hoja de pedidos'!D2739,"")</f>
        <v>TXNVRC096A001</v>
      </c>
      <c r="C2740" s="144" t="str">
        <f>IF('[1]Hoja de pedidos'!$D2739&gt;0,'[1]Hoja de pedidos'!E2739,"")</f>
        <v>NESTLE VENEZUELA, S.A.</v>
      </c>
      <c r="D2740" s="144" t="str">
        <f>IF('[1]Hoja de pedidos'!$D2739&gt;0,'[1]Hoja de pedidos'!F2739,"")</f>
        <v>LAMINACION IMPRESA RICA CHICHA 400g</v>
      </c>
      <c r="E2740" s="144" t="str">
        <f>IF('[1]Hoja de pedidos'!$D2739&gt;0,'[1]Hoja de pedidos'!G2739,"")</f>
        <v>CX</v>
      </c>
      <c r="F2740" s="144" t="str">
        <f>IF('[1]Hoja de pedidos'!$D2739&gt;0,'[1]Hoja de pedidos'!H2739,"")</f>
        <v>LAMINACION</v>
      </c>
    </row>
    <row r="2741" spans="1:6" x14ac:dyDescent="0.25">
      <c r="A2741" s="144" t="str">
        <f>IF('[1]Hoja de pedidos'!$D2740&gt;0,'[1]Hoja de pedidos'!C2740,"")</f>
        <v>01-4123</v>
      </c>
      <c r="B2741" s="144" t="str">
        <f>IF('[1]Hoja de pedidos'!$D2740&gt;0,'[1]Hoja de pedidos'!D2740,"")</f>
        <v>TMAPAL121B001</v>
      </c>
      <c r="C2741" s="144" t="str">
        <f>IF('[1]Hoja de pedidos'!$D2740&gt;0,'[1]Hoja de pedidos'!E2740,"")</f>
        <v>ALIMENTOS POLAR COMERCIAL, C.A.</v>
      </c>
      <c r="D2741" s="144" t="str">
        <f>IF('[1]Hoja de pedidos'!$D2740&gt;0,'[1]Hoja de pedidos'!F2740,"")</f>
        <v>ALUMINIO LAMINADO IMPRESO MAVESA 250 g</v>
      </c>
      <c r="E2741" s="144" t="str">
        <f>IF('[1]Hoja de pedidos'!$D2740&gt;0,'[1]Hoja de pedidos'!G2740,"")</f>
        <v>MCL</v>
      </c>
      <c r="F2741" s="144" t="str">
        <f>IF('[1]Hoja de pedidos'!$D2740&gt;0,'[1]Hoja de pedidos'!H2740,"")</f>
        <v>LAMINACION</v>
      </c>
    </row>
    <row r="2742" spans="1:6" x14ac:dyDescent="0.25">
      <c r="A2742" s="144" t="str">
        <f>IF('[1]Hoja de pedidos'!$D2741&gt;0,'[1]Hoja de pedidos'!C2741,"")</f>
        <v>01-4125</v>
      </c>
      <c r="B2742" s="144" t="str">
        <f>IF('[1]Hoja de pedidos'!$D2741&gt;0,'[1]Hoja de pedidos'!D2741,"")</f>
        <v>TMAPAL121C001</v>
      </c>
      <c r="C2742" s="144" t="str">
        <f>IF('[1]Hoja de pedidos'!$D2741&gt;0,'[1]Hoja de pedidos'!E2741,"")</f>
        <v>ALIMENTOS POLAR COMERCIAL, C.A.</v>
      </c>
      <c r="D2742" s="144" t="str">
        <f>IF('[1]Hoja de pedidos'!$D2741&gt;0,'[1]Hoja de pedidos'!F2741,"")</f>
        <v>ALUMINIO LAMINADO IMPRESO MAVESA 1 Kg</v>
      </c>
      <c r="E2742" s="144" t="str">
        <f>IF('[1]Hoja de pedidos'!$D2741&gt;0,'[1]Hoja de pedidos'!G2741,"")</f>
        <v>MCL</v>
      </c>
      <c r="F2742" s="144" t="str">
        <f>IF('[1]Hoja de pedidos'!$D2741&gt;0,'[1]Hoja de pedidos'!H2741,"")</f>
        <v>LAMINACION</v>
      </c>
    </row>
    <row r="2743" spans="1:6" x14ac:dyDescent="0.25">
      <c r="A2743" s="144" t="str">
        <f>IF('[1]Hoja de pedidos'!$D2742&gt;0,'[1]Hoja de pedidos'!C2742,"")</f>
        <v>01-4124</v>
      </c>
      <c r="B2743" s="144" t="str">
        <f>IF('[1]Hoja de pedidos'!$D2742&gt;0,'[1]Hoja de pedidos'!D2742,"")</f>
        <v>TMAPAL121A001</v>
      </c>
      <c r="C2743" s="144" t="str">
        <f>IF('[1]Hoja de pedidos'!$D2742&gt;0,'[1]Hoja de pedidos'!E2742,"")</f>
        <v>ALIMENTOS POLAR COMERCIAL, C.A.</v>
      </c>
      <c r="D2743" s="144" t="str">
        <f>IF('[1]Hoja de pedidos'!$D2742&gt;0,'[1]Hoja de pedidos'!F2742,"")</f>
        <v>ALUMINIO LAMINADO IMPRESO MAVESA 500g</v>
      </c>
      <c r="E2743" s="144" t="str">
        <f>IF('[1]Hoja de pedidos'!$D2742&gt;0,'[1]Hoja de pedidos'!G2742,"")</f>
        <v>MCL</v>
      </c>
      <c r="F2743" s="144" t="str">
        <f>IF('[1]Hoja de pedidos'!$D2742&gt;0,'[1]Hoja de pedidos'!H2742,"")</f>
        <v>LAMINACION</v>
      </c>
    </row>
    <row r="2744" spans="1:6" x14ac:dyDescent="0.25">
      <c r="A2744" s="144" t="str">
        <f>IF('[1]Hoja de pedidos'!$D2743&gt;0,'[1]Hoja de pedidos'!C2743,"")</f>
        <v>32-006615</v>
      </c>
      <c r="B2744" s="144" t="str">
        <f>IF('[1]Hoja de pedidos'!$D2743&gt;0,'[1]Hoja de pedidos'!D2743,"")</f>
        <v>TMFTKT097A001</v>
      </c>
      <c r="C2744" s="144" t="str">
        <f>IF('[1]Hoja de pedidos'!$D2743&gt;0,'[1]Hoja de pedidos'!E2743,"")</f>
        <v>FABRICA DE PRODUCTOS DE LATEX FAPROTEX, C.A.</v>
      </c>
      <c r="D2744" s="144" t="str">
        <f>IF('[1]Hoja de pedidos'!$D2743&gt;0,'[1]Hoja de pedidos'!F2743,"")</f>
        <v>LAMINACION IMPRESA CONDONES KRISTEL TEXTURIZADO</v>
      </c>
      <c r="E2744" s="144" t="str">
        <f>IF('[1]Hoja de pedidos'!$D2743&gt;0,'[1]Hoja de pedidos'!G2743,"")</f>
        <v>MCL</v>
      </c>
      <c r="F2744" s="144" t="str">
        <f>IF('[1]Hoja de pedidos'!$D2743&gt;0,'[1]Hoja de pedidos'!H2743,"")</f>
        <v>LAMINACION</v>
      </c>
    </row>
    <row r="2745" spans="1:6" x14ac:dyDescent="0.25">
      <c r="A2745" s="144" t="str">
        <f>IF('[1]Hoja de pedidos'!$D2744&gt;0,'[1]Hoja de pedidos'!C2744,"")</f>
        <v>01-4102</v>
      </c>
      <c r="B2745" s="144" t="str">
        <f>IF('[1]Hoja de pedidos'!$D2744&gt;0,'[1]Hoja de pedidos'!D2744,"")</f>
        <v>TMICPS0520001</v>
      </c>
      <c r="C2745" s="144" t="str">
        <f>IF('[1]Hoja de pedidos'!$D2744&gt;0,'[1]Hoja de pedidos'!E2744,"")</f>
        <v>INDUSTRIAS CORPAÑAL,C.A.</v>
      </c>
      <c r="D2745" s="144" t="str">
        <f>IF('[1]Hoja de pedidos'!$D2744&gt;0,'[1]Hoja de pedidos'!F2744,"")</f>
        <v>POLYPOUCH SILICONIZADO SIN IMPRESIÓN</v>
      </c>
      <c r="E2745" s="144" t="str">
        <f>IF('[1]Hoja de pedidos'!$D2744&gt;0,'[1]Hoja de pedidos'!G2744,"")</f>
        <v>MCL</v>
      </c>
      <c r="F2745" s="144" t="str">
        <f>IF('[1]Hoja de pedidos'!$D2744&gt;0,'[1]Hoja de pedidos'!H2744,"")</f>
        <v>LAMINACION</v>
      </c>
    </row>
    <row r="2746" spans="1:6" x14ac:dyDescent="0.25">
      <c r="A2746" s="144" t="str">
        <f>IF('[1]Hoja de pedidos'!$D2745&gt;0,'[1]Hoja de pedidos'!C2745,"")</f>
        <v>21-0415</v>
      </c>
      <c r="B2746" s="144" t="str">
        <f>IF('[1]Hoja de pedidos'!$D2745&gt;0,'[1]Hoja de pedidos'!D2745,"")</f>
        <v>TXNVNR096A001</v>
      </c>
      <c r="C2746" s="144" t="str">
        <f>IF('[1]Hoja de pedidos'!$D2745&gt;0,'[1]Hoja de pedidos'!E2745,"")</f>
        <v>NESTLE VENEZUELA, S.A.</v>
      </c>
      <c r="D2746" s="144" t="str">
        <f>IF('[1]Hoja de pedidos'!$D2745&gt;0,'[1]Hoja de pedidos'!F2745,"")</f>
        <v>LAMINACION IMPRESA CAMPESINA NUTRIRINDE 400g</v>
      </c>
      <c r="E2746" s="144" t="str">
        <f>IF('[1]Hoja de pedidos'!$D2745&gt;0,'[1]Hoja de pedidos'!G2745,"")</f>
        <v>CX</v>
      </c>
      <c r="F2746" s="144" t="str">
        <f>IF('[1]Hoja de pedidos'!$D2745&gt;0,'[1]Hoja de pedidos'!H2745,"")</f>
        <v>LAMINACION</v>
      </c>
    </row>
    <row r="2747" spans="1:6" x14ac:dyDescent="0.25">
      <c r="A2747" s="144" t="str">
        <f>IF('[1]Hoja de pedidos'!$D2746&gt;0,'[1]Hoja de pedidos'!C2746,"")</f>
        <v>01-4112</v>
      </c>
      <c r="B2747" s="144" t="str">
        <f>IF('[1]Hoja de pedidos'!$D2746&gt;0,'[1]Hoja de pedidos'!D2746,"")</f>
        <v>TXPADQ036A002</v>
      </c>
      <c r="C2747" s="144" t="str">
        <f>IF('[1]Hoja de pedidos'!$D2746&gt;0,'[1]Hoja de pedidos'!E2746,"")</f>
        <v>PEPSICO ALIMENTOS, S.C.A.</v>
      </c>
      <c r="D2747" s="144" t="str">
        <f>IF('[1]Hoja de pedidos'!$D2746&gt;0,'[1]Hoja de pedidos'!F2746,"")</f>
        <v>LAMINACION IMPRESA DORITOS MEGA QUESO 45g</v>
      </c>
      <c r="E2747" s="144" t="str">
        <f>IF('[1]Hoja de pedidos'!$D2746&gt;0,'[1]Hoja de pedidos'!G2746,"")</f>
        <v>CX</v>
      </c>
      <c r="F2747" s="144" t="str">
        <f>IF('[1]Hoja de pedidos'!$D2746&gt;0,'[1]Hoja de pedidos'!H2746,"")</f>
        <v>LAMINACION</v>
      </c>
    </row>
    <row r="2748" spans="1:6" x14ac:dyDescent="0.25">
      <c r="A2748" s="144" t="str">
        <f>IF('[1]Hoja de pedidos'!$D2747&gt;0,'[1]Hoja de pedidos'!C2747,"")</f>
        <v>01-3829</v>
      </c>
      <c r="B2748" s="144" t="str">
        <f>IF('[1]Hoja de pedidos'!$D2747&gt;0,'[1]Hoja de pedidos'!D2747,"")</f>
        <v>TMCLAI089A001</v>
      </c>
      <c r="C2748" s="144" t="str">
        <f>IF('[1]Hoja de pedidos'!$D2747&gt;0,'[1]Hoja de pedidos'!E2747,"")</f>
        <v>CELOVEN, C.A.</v>
      </c>
      <c r="D2748" s="144" t="str">
        <f>IF('[1]Hoja de pedidos'!$D2747&gt;0,'[1]Hoja de pedidos'!F2747,"")</f>
        <v>LAMINACION IMPRESA DECOCEL AZUL INTENSO P-287</v>
      </c>
      <c r="E2748" s="144" t="str">
        <f>IF('[1]Hoja de pedidos'!$D2747&gt;0,'[1]Hoja de pedidos'!G2747,"")</f>
        <v>MCL</v>
      </c>
      <c r="F2748" s="144" t="str">
        <f>IF('[1]Hoja de pedidos'!$D2747&gt;0,'[1]Hoja de pedidos'!H2747,"")</f>
        <v>LAMINACION</v>
      </c>
    </row>
    <row r="2749" spans="1:6" x14ac:dyDescent="0.25">
      <c r="A2749" s="144" t="str">
        <f>IF('[1]Hoja de pedidos'!$D2748&gt;0,'[1]Hoja de pedidos'!C2748,"")</f>
        <v>01-3830</v>
      </c>
      <c r="B2749" s="144" t="str">
        <f>IF('[1]Hoja de pedidos'!$D2748&gt;0,'[1]Hoja de pedidos'!D2748,"")</f>
        <v>TMCLFU089A001</v>
      </c>
      <c r="C2749" s="144" t="str">
        <f>IF('[1]Hoja de pedidos'!$D2748&gt;0,'[1]Hoja de pedidos'!E2748,"")</f>
        <v>CELOVEN, C.A.</v>
      </c>
      <c r="D2749" s="144" t="str">
        <f>IF('[1]Hoja de pedidos'!$D2748&gt;0,'[1]Hoja de pedidos'!F2748,"")</f>
        <v>LAMINACION IMPRESA DECOCEL SOLIDO FUCSIA</v>
      </c>
      <c r="E2749" s="144" t="str">
        <f>IF('[1]Hoja de pedidos'!$D2748&gt;0,'[1]Hoja de pedidos'!G2748,"")</f>
        <v>MCL</v>
      </c>
      <c r="F2749" s="144" t="str">
        <f>IF('[1]Hoja de pedidos'!$D2748&gt;0,'[1]Hoja de pedidos'!H2748,"")</f>
        <v>LAMINACION</v>
      </c>
    </row>
    <row r="2750" spans="1:6" x14ac:dyDescent="0.25">
      <c r="A2750" s="144" t="str">
        <f>IF('[1]Hoja de pedidos'!$D2749&gt;0,'[1]Hoja de pedidos'!C2749,"")</f>
        <v>01-4070</v>
      </c>
      <c r="B2750" s="144" t="str">
        <f>IF('[1]Hoja de pedidos'!$D2749&gt;0,'[1]Hoja de pedidos'!D2749,"")</f>
        <v>TMCLNG089A001</v>
      </c>
      <c r="C2750" s="144" t="str">
        <f>IF('[1]Hoja de pedidos'!$D2749&gt;0,'[1]Hoja de pedidos'!E2749,"")</f>
        <v>CELOVEN, C.A.</v>
      </c>
      <c r="D2750" s="144" t="str">
        <f>IF('[1]Hoja de pedidos'!$D2749&gt;0,'[1]Hoja de pedidos'!F2749,"")</f>
        <v>LAMINACION IMPRESA DECOCEL SOLIDO NEGRO</v>
      </c>
      <c r="E2750" s="144" t="str">
        <f>IF('[1]Hoja de pedidos'!$D2749&gt;0,'[1]Hoja de pedidos'!G2749,"")</f>
        <v>MCL</v>
      </c>
      <c r="F2750" s="144" t="str">
        <f>IF('[1]Hoja de pedidos'!$D2749&gt;0,'[1]Hoja de pedidos'!H2749,"")</f>
        <v>LAMINACION</v>
      </c>
    </row>
    <row r="2751" spans="1:6" x14ac:dyDescent="0.25">
      <c r="A2751" s="144" t="str">
        <f>IF('[1]Hoja de pedidos'!$D2750&gt;0,'[1]Hoja de pedidos'!C2750,"")</f>
        <v>01-4105</v>
      </c>
      <c r="B2751" s="144" t="str">
        <f>IF('[1]Hoja de pedidos'!$D2750&gt;0,'[1]Hoja de pedidos'!D2750,"")</f>
        <v>TXMSGN030C002</v>
      </c>
      <c r="C2751" s="144" t="str">
        <f>IF('[1]Hoja de pedidos'!$D2750&gt;0,'[1]Hoja de pedidos'!E2750,"")</f>
        <v>MULTINACIONAL DE SABORES C.A.</v>
      </c>
      <c r="D2751" s="144" t="str">
        <f>IF('[1]Hoja de pedidos'!$D2750&gt;0,'[1]Hoja de pedidos'!F2750,"")</f>
        <v>ETIQUETA IMPRESA REFRESCO GLUP COLA NEGRA 1 L</v>
      </c>
      <c r="E2751" s="144" t="str">
        <f>IF('[1]Hoja de pedidos'!$D2750&gt;0,'[1]Hoja de pedidos'!G2750,"")</f>
        <v>CX</v>
      </c>
      <c r="F2751" s="144" t="str">
        <f>IF('[1]Hoja de pedidos'!$D2750&gt;0,'[1]Hoja de pedidos'!H2750,"")</f>
        <v>CORTE</v>
      </c>
    </row>
    <row r="2752" spans="1:6" x14ac:dyDescent="0.25">
      <c r="A2752" s="144" t="str">
        <f>IF('[1]Hoja de pedidos'!$D2751&gt;0,'[1]Hoja de pedidos'!C2751,"")</f>
        <v>01-4104</v>
      </c>
      <c r="B2752" s="144" t="str">
        <f>IF('[1]Hoja de pedidos'!$D2751&gt;0,'[1]Hoja de pedidos'!D2751,"")</f>
        <v>TXMSGK030A001</v>
      </c>
      <c r="C2752" s="144" t="str">
        <f>IF('[1]Hoja de pedidos'!$D2751&gt;0,'[1]Hoja de pedidos'!E2751,"")</f>
        <v>MULTINACIONAL DE SABORES C.A.</v>
      </c>
      <c r="D2752" s="144" t="str">
        <f>IF('[1]Hoja de pedidos'!$D2751&gt;0,'[1]Hoja de pedidos'!F2751,"")</f>
        <v>ETIQUETA IMPRESA REFRESCO GLUP KOLITA 2 L</v>
      </c>
      <c r="E2752" s="144" t="str">
        <f>IF('[1]Hoja de pedidos'!$D2751&gt;0,'[1]Hoja de pedidos'!G2751,"")</f>
        <v>CX</v>
      </c>
      <c r="F2752" s="144" t="str">
        <f>IF('[1]Hoja de pedidos'!$D2751&gt;0,'[1]Hoja de pedidos'!H2751,"")</f>
        <v>CORTE</v>
      </c>
    </row>
    <row r="2753" spans="1:6" x14ac:dyDescent="0.25">
      <c r="A2753" s="144" t="str">
        <f>IF('[1]Hoja de pedidos'!$D2752&gt;0,'[1]Hoja de pedidos'!C2752,"")</f>
        <v>01-4107</v>
      </c>
      <c r="B2753" s="144" t="str">
        <f>IF('[1]Hoja de pedidos'!$D2752&gt;0,'[1]Hoja de pedidos'!D2752,"")</f>
        <v>TXMSGU030D002</v>
      </c>
      <c r="C2753" s="144" t="str">
        <f>IF('[1]Hoja de pedidos'!$D2752&gt;0,'[1]Hoja de pedidos'!E2752,"")</f>
        <v>MULTINACIONAL DE SABORES C.A.</v>
      </c>
      <c r="D2753" s="144" t="str">
        <f>IF('[1]Hoja de pedidos'!$D2752&gt;0,'[1]Hoja de pedidos'!F2752,"")</f>
        <v>ETIQUETA IMPRESA REFRESCO GLUP UVA 1L</v>
      </c>
      <c r="E2753" s="144" t="str">
        <f>IF('[1]Hoja de pedidos'!$D2752&gt;0,'[1]Hoja de pedidos'!G2752,"")</f>
        <v>CX</v>
      </c>
      <c r="F2753" s="144" t="str">
        <f>IF('[1]Hoja de pedidos'!$D2752&gt;0,'[1]Hoja de pedidos'!H2752,"")</f>
        <v>CORTE</v>
      </c>
    </row>
    <row r="2754" spans="1:6" x14ac:dyDescent="0.25">
      <c r="A2754" s="144" t="str">
        <f>IF('[1]Hoja de pedidos'!$D2753&gt;0,'[1]Hoja de pedidos'!C2753,"")</f>
        <v>01-4103</v>
      </c>
      <c r="B2754" s="144" t="str">
        <f>IF('[1]Hoja de pedidos'!$D2753&gt;0,'[1]Hoja de pedidos'!D2753,"")</f>
        <v>TXMSGU030A001</v>
      </c>
      <c r="C2754" s="144" t="str">
        <f>IF('[1]Hoja de pedidos'!$D2753&gt;0,'[1]Hoja de pedidos'!E2753,"")</f>
        <v>MULTINACIONAL DE SABORES C.A.</v>
      </c>
      <c r="D2754" s="144" t="str">
        <f>IF('[1]Hoja de pedidos'!$D2753&gt;0,'[1]Hoja de pedidos'!F2753,"")</f>
        <v>ETIQUE IMPRESA REFRESCO GLUP UVA 2L</v>
      </c>
      <c r="E2754" s="144" t="str">
        <f>IF('[1]Hoja de pedidos'!$D2753&gt;0,'[1]Hoja de pedidos'!G2753,"")</f>
        <v>CX</v>
      </c>
      <c r="F2754" s="144" t="str">
        <f>IF('[1]Hoja de pedidos'!$D2753&gt;0,'[1]Hoja de pedidos'!H2753,"")</f>
        <v>CORTE</v>
      </c>
    </row>
    <row r="2755" spans="1:6" x14ac:dyDescent="0.25">
      <c r="A2755" s="144" t="str">
        <f>IF('[1]Hoja de pedidos'!$D2754&gt;0,'[1]Hoja de pedidos'!C2754,"")</f>
        <v>01-3823</v>
      </c>
      <c r="B2755" s="144" t="str">
        <f>IF('[1]Hoja de pedidos'!$D2754&gt;0,'[1]Hoja de pedidos'!D2754,"")</f>
        <v>TXCLFU029A001</v>
      </c>
      <c r="C2755" s="144" t="str">
        <f>IF('[1]Hoja de pedidos'!$D2754&gt;0,'[1]Hoja de pedidos'!E2754,"")</f>
        <v>CELOVEN, C.A.</v>
      </c>
      <c r="D2755" s="144" t="str">
        <f>IF('[1]Hoja de pedidos'!$D2754&gt;0,'[1]Hoja de pedidos'!F2754,"")</f>
        <v xml:space="preserve">DECOCEL IMPRESO SOLID0 FUCSIA </v>
      </c>
      <c r="E2755" s="144" t="str">
        <f>IF('[1]Hoja de pedidos'!$D2754&gt;0,'[1]Hoja de pedidos'!G2754,"")</f>
        <v>CX</v>
      </c>
      <c r="F2755" s="144" t="str">
        <f>IF('[1]Hoja de pedidos'!$D2754&gt;0,'[1]Hoja de pedidos'!H2754,"")</f>
        <v>LAMINACION</v>
      </c>
    </row>
    <row r="2756" spans="1:6" x14ac:dyDescent="0.25">
      <c r="A2756" s="144" t="str">
        <f>IF('[1]Hoja de pedidos'!$D2755&gt;0,'[1]Hoja de pedidos'!C2755,"")</f>
        <v>01-3822</v>
      </c>
      <c r="B2756" s="144" t="str">
        <f>IF('[1]Hoja de pedidos'!$D2755&gt;0,'[1]Hoja de pedidos'!D2755,"")</f>
        <v>TXCLAI029A001</v>
      </c>
      <c r="C2756" s="144" t="str">
        <f>IF('[1]Hoja de pedidos'!$D2755&gt;0,'[1]Hoja de pedidos'!E2755,"")</f>
        <v>CELOVEN, C.A.</v>
      </c>
      <c r="D2756" s="144" t="str">
        <f>IF('[1]Hoja de pedidos'!$D2755&gt;0,'[1]Hoja de pedidos'!F2755,"")</f>
        <v>DECOCEL IMPRESO SOLIDO AZUL INTENSO P-287</v>
      </c>
      <c r="E2756" s="144" t="str">
        <f>IF('[1]Hoja de pedidos'!$D2755&gt;0,'[1]Hoja de pedidos'!G2755,"")</f>
        <v>CX</v>
      </c>
      <c r="F2756" s="144" t="str">
        <f>IF('[1]Hoja de pedidos'!$D2755&gt;0,'[1]Hoja de pedidos'!H2755,"")</f>
        <v>LAMINACION</v>
      </c>
    </row>
    <row r="2757" spans="1:6" x14ac:dyDescent="0.25">
      <c r="A2757" s="144" t="str">
        <f>IF('[1]Hoja de pedidos'!$D2756&gt;0,'[1]Hoja de pedidos'!C2756,"")</f>
        <v>01-4120</v>
      </c>
      <c r="B2757" s="144" t="str">
        <f>IF('[1]Hoja de pedidos'!$D2756&gt;0,'[1]Hoja de pedidos'!D2756,"")</f>
        <v>TXPATR049C003</v>
      </c>
      <c r="C2757" s="144" t="str">
        <f>IF('[1]Hoja de pedidos'!$D2756&gt;0,'[1]Hoja de pedidos'!E2756,"")</f>
        <v>PEPSICO ALIMENTOS, S.C.A.</v>
      </c>
      <c r="D2757" s="144" t="str">
        <f>IF('[1]Hoja de pedidos'!$D2756&gt;0,'[1]Hoja de pedidos'!F2756,"")</f>
        <v>LAMINACION IMPRESA DE TODITO RESUELTO XXL 400g</v>
      </c>
      <c r="E2757" s="144" t="str">
        <f>IF('[1]Hoja de pedidos'!$D2756&gt;0,'[1]Hoja de pedidos'!G2756,"")</f>
        <v>CX</v>
      </c>
      <c r="F2757" s="144" t="str">
        <f>IF('[1]Hoja de pedidos'!$D2756&gt;0,'[1]Hoja de pedidos'!H2756,"")</f>
        <v>LAMINACION</v>
      </c>
    </row>
    <row r="2758" spans="1:6" x14ac:dyDescent="0.25">
      <c r="A2758" s="144" t="str">
        <f>IF('[1]Hoja de pedidos'!$D2757&gt;0,'[1]Hoja de pedidos'!C2757,"")</f>
        <v>01-4122</v>
      </c>
      <c r="B2758" s="144" t="str">
        <f>IF('[1]Hoja de pedidos'!$D2757&gt;0,'[1]Hoja de pedidos'!D2757,"")</f>
        <v>TMMCGP207A001</v>
      </c>
      <c r="C2758" s="144" t="str">
        <f>IF('[1]Hoja de pedidos'!$D2757&gt;0,'[1]Hoja de pedidos'!E2757,"")</f>
        <v>PLASTICOS ESTUGAL C.A.</v>
      </c>
      <c r="D2758" s="144" t="str">
        <f>IF('[1]Hoja de pedidos'!$D2757&gt;0,'[1]Hoja de pedidos'!F2757,"")</f>
        <v>LINNER MTP  IMPRESO GARANTIA DE PUREZA</v>
      </c>
      <c r="E2758" s="144" t="str">
        <f>IF('[1]Hoja de pedidos'!$D2757&gt;0,'[1]Hoja de pedidos'!G2757,"")</f>
        <v>MCL</v>
      </c>
      <c r="F2758" s="144" t="str">
        <f>IF('[1]Hoja de pedidos'!$D2757&gt;0,'[1]Hoja de pedidos'!H2757,"")</f>
        <v>LAMINACION</v>
      </c>
    </row>
    <row r="2759" spans="1:6" x14ac:dyDescent="0.25">
      <c r="A2759" s="144" t="str">
        <f>IF('[1]Hoja de pedidos'!$D2758&gt;0,'[1]Hoja de pedidos'!C2758,"")</f>
        <v>32-006609</v>
      </c>
      <c r="B2759" s="144" t="str">
        <f>IF('[1]Hoja de pedidos'!$D2758&gt;0,'[1]Hoja de pedidos'!D2758,"")</f>
        <v>TXABCA065A002</v>
      </c>
      <c r="C2759" s="144" t="str">
        <f>IF('[1]Hoja de pedidos'!$D2758&gt;0,'[1]Hoja de pedidos'!E2758,"")</f>
        <v>ALIMENTOS BOTALON, C.A.</v>
      </c>
      <c r="D2759" s="144" t="str">
        <f>IF('[1]Hoja de pedidos'!$D2758&gt;0,'[1]Hoja de pedidos'!F2758,"")</f>
        <v xml:space="preserve"> LAMINACION IMPRESA CAFÉ MOLIDO GOURMET  ARAUCA 200 g</v>
      </c>
      <c r="E2759" s="144" t="str">
        <f>IF('[1]Hoja de pedidos'!$D2758&gt;0,'[1]Hoja de pedidos'!G2758,"")</f>
        <v>CX</v>
      </c>
      <c r="F2759" s="144" t="str">
        <f>IF('[1]Hoja de pedidos'!$D2758&gt;0,'[1]Hoja de pedidos'!H2758,"")</f>
        <v>LAMINACION</v>
      </c>
    </row>
    <row r="2760" spans="1:6" x14ac:dyDescent="0.25">
      <c r="A2760" s="144" t="str">
        <f>IF('[1]Hoja de pedidos'!$D2759&gt;0,'[1]Hoja de pedidos'!C2759,"")</f>
        <v>01-4116</v>
      </c>
      <c r="B2760" s="144" t="str">
        <f>IF('[1]Hoja de pedidos'!$D2759&gt;0,'[1]Hoja de pedidos'!D2759,"")</f>
        <v>TXPATR040B003</v>
      </c>
      <c r="C2760" s="144" t="str">
        <f>IF('[1]Hoja de pedidos'!$D2759&gt;0,'[1]Hoja de pedidos'!E2759,"")</f>
        <v>PEPSICO ALIMENTOS, S.C.A.</v>
      </c>
      <c r="D2760" s="144" t="str">
        <f>IF('[1]Hoja de pedidos'!$D2759&gt;0,'[1]Hoja de pedidos'!F2759,"")</f>
        <v>LAMINACION IMPRESA DE TODITO RESUELTO 45g</v>
      </c>
      <c r="E2760" s="144" t="str">
        <f>IF('[1]Hoja de pedidos'!$D2759&gt;0,'[1]Hoja de pedidos'!G2759,"")</f>
        <v>CX</v>
      </c>
      <c r="F2760" s="144" t="str">
        <f>IF('[1]Hoja de pedidos'!$D2759&gt;0,'[1]Hoja de pedidos'!H2759,"")</f>
        <v>LAMINACION</v>
      </c>
    </row>
    <row r="2761" spans="1:6" x14ac:dyDescent="0.25">
      <c r="A2761" s="144" t="str">
        <f>IF('[1]Hoja de pedidos'!$D2760&gt;0,'[1]Hoja de pedidos'!C2760,"")</f>
        <v>01-4115</v>
      </c>
      <c r="B2761" s="144" t="str">
        <f>IF('[1]Hoja de pedidos'!$D2760&gt;0,'[1]Hoja de pedidos'!D2760,"")</f>
        <v>TXPATR040A003</v>
      </c>
      <c r="C2761" s="144" t="str">
        <f>IF('[1]Hoja de pedidos'!$D2760&gt;0,'[1]Hoja de pedidos'!E2760,"")</f>
        <v>PEPSICO ALIMENTOS, S.C.A.</v>
      </c>
      <c r="D2761" s="144" t="str">
        <f>IF('[1]Hoja de pedidos'!$D2760&gt;0,'[1]Hoja de pedidos'!F2760,"")</f>
        <v>LAMINACION IMPRESA DE TODITO RESUELTO 130g</v>
      </c>
      <c r="E2761" s="144" t="str">
        <f>IF('[1]Hoja de pedidos'!$D2760&gt;0,'[1]Hoja de pedidos'!G2760,"")</f>
        <v>CX</v>
      </c>
      <c r="F2761" s="144" t="str">
        <f>IF('[1]Hoja de pedidos'!$D2760&gt;0,'[1]Hoja de pedidos'!H2760,"")</f>
        <v>LAMINACION</v>
      </c>
    </row>
    <row r="2762" spans="1:6" x14ac:dyDescent="0.25">
      <c r="A2762" s="144" t="str">
        <f>IF('[1]Hoja de pedidos'!$D2761&gt;0,'[1]Hoja de pedidos'!C2761,"")</f>
        <v>32-006629</v>
      </c>
      <c r="B2762" s="144" t="str">
        <f>IF('[1]Hoja de pedidos'!$D2761&gt;0,'[1]Hoja de pedidos'!D2761,"")</f>
        <v>TMARYS096A001</v>
      </c>
      <c r="C2762" s="144" t="str">
        <f>IF('[1]Hoja de pedidos'!$D2761&gt;0,'[1]Hoja de pedidos'!E2761,"")</f>
        <v>ALFONZO RIVAS &amp; CIA, C.A.</v>
      </c>
      <c r="D2762" s="144" t="str">
        <f>IF('[1]Hoja de pedidos'!$D2761&gt;0,'[1]Hoja de pedidos'!F2761,"")</f>
        <v>LAMINACION IMPRESA YELIGHT SIN SABOR 9g</v>
      </c>
      <c r="E2762" s="144" t="str">
        <f>IF('[1]Hoja de pedidos'!$D2761&gt;0,'[1]Hoja de pedidos'!G2761,"")</f>
        <v>MCL</v>
      </c>
      <c r="F2762" s="144" t="str">
        <f>IF('[1]Hoja de pedidos'!$D2761&gt;0,'[1]Hoja de pedidos'!H2761,"")</f>
        <v>LAMINACION</v>
      </c>
    </row>
    <row r="2763" spans="1:6" x14ac:dyDescent="0.25">
      <c r="A2763" s="144" t="str">
        <f>IF('[1]Hoja de pedidos'!$D2762&gt;0,'[1]Hoja de pedidos'!C2762,"")</f>
        <v>01-4117</v>
      </c>
      <c r="B2763" s="144" t="str">
        <f>IF('[1]Hoja de pedidos'!$D2762&gt;0,'[1]Hoja de pedidos'!D2762,"")</f>
        <v>TXPAMP036A002</v>
      </c>
      <c r="C2763" s="144" t="str">
        <f>IF('[1]Hoja de pedidos'!$D2762&gt;0,'[1]Hoja de pedidos'!E2762,"")</f>
        <v>PEPSICO ALIMENTOS, S.C.A.</v>
      </c>
      <c r="D2763" s="144" t="str">
        <f>IF('[1]Hoja de pedidos'!$D2762&gt;0,'[1]Hoja de pedidos'!F2762,"")</f>
        <v>LAMINACION IMPRESA CHEETOS MEGA PUFF 110g</v>
      </c>
      <c r="E2763" s="144" t="str">
        <f>IF('[1]Hoja de pedidos'!$D2762&gt;0,'[1]Hoja de pedidos'!G2762,"")</f>
        <v>CX</v>
      </c>
      <c r="F2763" s="144" t="str">
        <f>IF('[1]Hoja de pedidos'!$D2762&gt;0,'[1]Hoja de pedidos'!H2762,"")</f>
        <v>LAMINACION</v>
      </c>
    </row>
    <row r="2764" spans="1:6" x14ac:dyDescent="0.25">
      <c r="A2764" s="144" t="str">
        <f>IF('[1]Hoja de pedidos'!$D2763&gt;0,'[1]Hoja de pedidos'!C2763,"")</f>
        <v>01-4119</v>
      </c>
      <c r="B2764" s="144" t="str">
        <f>IF('[1]Hoja de pedidos'!$D2763&gt;0,'[1]Hoja de pedidos'!D2763,"")</f>
        <v>TXPARF040A003</v>
      </c>
      <c r="C2764" s="144" t="str">
        <f>IF('[1]Hoja de pedidos'!$D2763&gt;0,'[1]Hoja de pedidos'!E2763,"")</f>
        <v>PEPSICO ALIMENTOS, S.C.A.</v>
      </c>
      <c r="D2764" s="144" t="str">
        <f>IF('[1]Hoja de pedidos'!$D2763&gt;0,'[1]Hoja de pedidos'!F2763,"")</f>
        <v>LAMINACION IMPRESA RUFFLES QUESO 36g</v>
      </c>
      <c r="E2764" s="144" t="str">
        <f>IF('[1]Hoja de pedidos'!$D2763&gt;0,'[1]Hoja de pedidos'!G2763,"")</f>
        <v>CX</v>
      </c>
      <c r="F2764" s="144" t="str">
        <f>IF('[1]Hoja de pedidos'!$D2763&gt;0,'[1]Hoja de pedidos'!H2763,"")</f>
        <v>LAMINACION</v>
      </c>
    </row>
    <row r="2765" spans="1:6" x14ac:dyDescent="0.25">
      <c r="A2765" s="144" t="str">
        <f>IF('[1]Hoja de pedidos'!$D2764&gt;0,'[1]Hoja de pedidos'!C2764,"")</f>
        <v>01-4130</v>
      </c>
      <c r="B2765" s="144" t="str">
        <f>IF('[1]Hoja de pedidos'!$D2764&gt;0,'[1]Hoja de pedidos'!D2764,"")</f>
        <v>TXPARF040B003</v>
      </c>
      <c r="C2765" s="144" t="str">
        <f>IF('[1]Hoja de pedidos'!$D2764&gt;0,'[1]Hoja de pedidos'!E2764,"")</f>
        <v>PEPSICO ALIMENTOS, S.C.A.</v>
      </c>
      <c r="D2765" s="144" t="str">
        <f>IF('[1]Hoja de pedidos'!$D2764&gt;0,'[1]Hoja de pedidos'!F2764,"")</f>
        <v>LAMINACION IMPRESA RUFFLES QUESO 125g</v>
      </c>
      <c r="E2765" s="144" t="str">
        <f>IF('[1]Hoja de pedidos'!$D2764&gt;0,'[1]Hoja de pedidos'!G2764,"")</f>
        <v>CX</v>
      </c>
      <c r="F2765" s="144" t="str">
        <f>IF('[1]Hoja de pedidos'!$D2764&gt;0,'[1]Hoja de pedidos'!H2764,"")</f>
        <v>LAMINACION</v>
      </c>
    </row>
    <row r="2766" spans="1:6" x14ac:dyDescent="0.25">
      <c r="A2766" s="144" t="str">
        <f>IF('[1]Hoja de pedidos'!$D2765&gt;0,'[1]Hoja de pedidos'!C2765,"")</f>
        <v>01-4080</v>
      </c>
      <c r="B2766" s="144" t="str">
        <f>IF('[1]Hoja de pedidos'!$D2765&gt;0,'[1]Hoja de pedidos'!D2765,"")</f>
        <v>TXCLMA029A001</v>
      </c>
      <c r="C2766" s="144" t="str">
        <f>IF('[1]Hoja de pedidos'!$D2765&gt;0,'[1]Hoja de pedidos'!E2765,"")</f>
        <v>CELOVEN, C.A.</v>
      </c>
      <c r="D2766" s="144" t="str">
        <f>IF('[1]Hoja de pedidos'!$D2765&gt;0,'[1]Hoja de pedidos'!F2765,"")</f>
        <v>DECOCEL IMPRESO MARGARITAS FONDO AZUL</v>
      </c>
      <c r="E2766" s="144" t="str">
        <f>IF('[1]Hoja de pedidos'!$D2765&gt;0,'[1]Hoja de pedidos'!G2765,"")</f>
        <v>CX</v>
      </c>
      <c r="F2766" s="144" t="str">
        <f>IF('[1]Hoja de pedidos'!$D2765&gt;0,'[1]Hoja de pedidos'!H2765,"")</f>
        <v>LAMINACION</v>
      </c>
    </row>
    <row r="2767" spans="1:6" x14ac:dyDescent="0.25">
      <c r="A2767" s="144" t="str">
        <f>IF('[1]Hoja de pedidos'!$D2766&gt;0,'[1]Hoja de pedidos'!C2766,"")</f>
        <v>01-4079</v>
      </c>
      <c r="B2767" s="144" t="str">
        <f>IF('[1]Hoja de pedidos'!$D2766&gt;0,'[1]Hoja de pedidos'!D2766,"")</f>
        <v>TXCLMF029A001</v>
      </c>
      <c r="C2767" s="144" t="str">
        <f>IF('[1]Hoja de pedidos'!$D2766&gt;0,'[1]Hoja de pedidos'!E2766,"")</f>
        <v>CELOVEN, C.A.</v>
      </c>
      <c r="D2767" s="144" t="str">
        <f>IF('[1]Hoja de pedidos'!$D2766&gt;0,'[1]Hoja de pedidos'!F2766,"")</f>
        <v>DECOCEL IMPRESO MARIPOSAS Y FLORES</v>
      </c>
      <c r="E2767" s="144" t="str">
        <f>IF('[1]Hoja de pedidos'!$D2766&gt;0,'[1]Hoja de pedidos'!G2766,"")</f>
        <v>CX</v>
      </c>
      <c r="F2767" s="144" t="str">
        <f>IF('[1]Hoja de pedidos'!$D2766&gt;0,'[1]Hoja de pedidos'!H2766,"")</f>
        <v>LAMINACION</v>
      </c>
    </row>
    <row r="2768" spans="1:6" x14ac:dyDescent="0.25">
      <c r="A2768" s="144" t="str">
        <f>IF('[1]Hoja de pedidos'!$D2767&gt;0,'[1]Hoja de pedidos'!C2767,"")</f>
        <v>01-4128</v>
      </c>
      <c r="B2768" s="144" t="str">
        <f>IF('[1]Hoja de pedidos'!$D2767&gt;0,'[1]Hoja de pedidos'!D2767,"")</f>
        <v>TMPRLAMINADO</v>
      </c>
      <c r="C2768" s="144" t="str">
        <f>IF('[1]Hoja de pedidos'!$D2767&gt;0,'[1]Hoja de pedidos'!E2767,"")</f>
        <v>C.A.V.E.N.C.A.L. CACAOS VENEZOLANOS DE CALIDAD C.A.</v>
      </c>
      <c r="D2768" s="144" t="str">
        <f>IF('[1]Hoja de pedidos'!$D2767&gt;0,'[1]Hoja de pedidos'!F2767,"")</f>
        <v>LAMINACION IMPRESA KONGA DURAZNO 30g</v>
      </c>
      <c r="E2768" s="144" t="str">
        <f>IF('[1]Hoja de pedidos'!$D2767&gt;0,'[1]Hoja de pedidos'!G2767,"")</f>
        <v>MCL</v>
      </c>
      <c r="F2768" s="144" t="str">
        <f>IF('[1]Hoja de pedidos'!$D2767&gt;0,'[1]Hoja de pedidos'!H2767,"")</f>
        <v>LAMINACION</v>
      </c>
    </row>
    <row r="2769" spans="1:6" x14ac:dyDescent="0.25">
      <c r="A2769" s="144" t="str">
        <f>IF('[1]Hoja de pedidos'!$D2768&gt;0,'[1]Hoja de pedidos'!C2768,"")</f>
        <v>01-4129</v>
      </c>
      <c r="B2769" s="144" t="str">
        <f>IF('[1]Hoja de pedidos'!$D2768&gt;0,'[1]Hoja de pedidos'!D2768,"")</f>
        <v>TMPRLAMINADO</v>
      </c>
      <c r="C2769" s="144" t="str">
        <f>IF('[1]Hoja de pedidos'!$D2768&gt;0,'[1]Hoja de pedidos'!E2768,"")</f>
        <v>C.A.V.E.N.C.A.L. CACAOS VENEZOLANOS DE CALIDAD C.A.</v>
      </c>
      <c r="D2769" s="144" t="str">
        <f>IF('[1]Hoja de pedidos'!$D2768&gt;0,'[1]Hoja de pedidos'!F2768,"")</f>
        <v>LAMINACION IMPRESA KONGA PAPELON LIMON 30g</v>
      </c>
      <c r="E2769" s="144" t="str">
        <f>IF('[1]Hoja de pedidos'!$D2768&gt;0,'[1]Hoja de pedidos'!G2768,"")</f>
        <v>MCL</v>
      </c>
      <c r="F2769" s="144" t="str">
        <f>IF('[1]Hoja de pedidos'!$D2768&gt;0,'[1]Hoja de pedidos'!H2768,"")</f>
        <v>LAMINACION</v>
      </c>
    </row>
    <row r="2770" spans="1:6" x14ac:dyDescent="0.25">
      <c r="A2770" s="144" t="str">
        <f>IF('[1]Hoja de pedidos'!$D2769&gt;0,'[1]Hoja de pedidos'!C2769,"")</f>
        <v>01-4087</v>
      </c>
      <c r="B2770" s="144" t="str">
        <f>IF('[1]Hoja de pedidos'!$D2769&gt;0,'[1]Hoja de pedidos'!D2769,"")</f>
        <v>TMCLMA089A001</v>
      </c>
      <c r="C2770" s="144" t="str">
        <f>IF('[1]Hoja de pedidos'!$D2769&gt;0,'[1]Hoja de pedidos'!E2769,"")</f>
        <v>CELOVEN, C.A.</v>
      </c>
      <c r="D2770" s="144" t="str">
        <f>IF('[1]Hoja de pedidos'!$D2769&gt;0,'[1]Hoja de pedidos'!F2769,"")</f>
        <v>LAMINACION IMPRESA DECOCEL MARGARITAS FONDO AZUL</v>
      </c>
      <c r="E2770" s="144" t="str">
        <f>IF('[1]Hoja de pedidos'!$D2769&gt;0,'[1]Hoja de pedidos'!G2769,"")</f>
        <v>MCL</v>
      </c>
      <c r="F2770" s="144" t="str">
        <f>IF('[1]Hoja de pedidos'!$D2769&gt;0,'[1]Hoja de pedidos'!H2769,"")</f>
        <v>LAMINACION</v>
      </c>
    </row>
    <row r="2771" spans="1:6" x14ac:dyDescent="0.25">
      <c r="A2771" s="144" t="str">
        <f>IF('[1]Hoja de pedidos'!$D2770&gt;0,'[1]Hoja de pedidos'!C2770,"")</f>
        <v>01-4086</v>
      </c>
      <c r="B2771" s="144" t="str">
        <f>IF('[1]Hoja de pedidos'!$D2770&gt;0,'[1]Hoja de pedidos'!D2770,"")</f>
        <v>TMCLMF089A001</v>
      </c>
      <c r="C2771" s="144" t="str">
        <f>IF('[1]Hoja de pedidos'!$D2770&gt;0,'[1]Hoja de pedidos'!E2770,"")</f>
        <v>CELOVEN, C.A.</v>
      </c>
      <c r="D2771" s="144" t="str">
        <f>IF('[1]Hoja de pedidos'!$D2770&gt;0,'[1]Hoja de pedidos'!F2770,"")</f>
        <v>LAMINACION IMPRESA DECOCEL MARIPOSAS Y FLORES</v>
      </c>
      <c r="E2771" s="144" t="str">
        <f>IF('[1]Hoja de pedidos'!$D2770&gt;0,'[1]Hoja de pedidos'!G2770,"")</f>
        <v>MCL</v>
      </c>
      <c r="F2771" s="144" t="str">
        <f>IF('[1]Hoja de pedidos'!$D2770&gt;0,'[1]Hoja de pedidos'!H2770,"")</f>
        <v>LAMINACION</v>
      </c>
    </row>
    <row r="2772" spans="1:6" x14ac:dyDescent="0.25">
      <c r="A2772" s="144" t="str">
        <f>IF('[1]Hoja de pedidos'!$D2771&gt;0,'[1]Hoja de pedidos'!C2771,"")</f>
        <v>01-4135</v>
      </c>
      <c r="B2772" s="144" t="str">
        <f>IF('[1]Hoja de pedidos'!$D2771&gt;0,'[1]Hoja de pedidos'!D2771,"")</f>
        <v>TXAVEM028D001</v>
      </c>
      <c r="C2772" s="144" t="str">
        <f>IF('[1]Hoja de pedidos'!$D2771&gt;0,'[1]Hoja de pedidos'!E2771,"")</f>
        <v>AMCOR RIGID PACKAGING DE VENEZUELA, S.A.</v>
      </c>
      <c r="D2772" s="144" t="str">
        <f>IF('[1]Hoja de pedidos'!$D2771&gt;0,'[1]Hoja de pedidos'!F2771,"")</f>
        <v>ETIQUETA IMPRESA MINALBA 355cc</v>
      </c>
      <c r="E2772" s="144" t="str">
        <f>IF('[1]Hoja de pedidos'!$D2771&gt;0,'[1]Hoja de pedidos'!G2771,"")</f>
        <v>CX</v>
      </c>
      <c r="F2772" s="144" t="str">
        <f>IF('[1]Hoja de pedidos'!$D2771&gt;0,'[1]Hoja de pedidos'!H2771,"")</f>
        <v>CORTE</v>
      </c>
    </row>
    <row r="2773" spans="1:6" x14ac:dyDescent="0.25">
      <c r="A2773" s="144" t="str">
        <f>IF('[1]Hoja de pedidos'!$D2772&gt;0,'[1]Hoja de pedidos'!C2772,"")</f>
        <v>01-4134</v>
      </c>
      <c r="B2773" s="144" t="str">
        <f>IF('[1]Hoja de pedidos'!$D2772&gt;0,'[1]Hoja de pedidos'!D2772,"")</f>
        <v>TXAVEM028C001</v>
      </c>
      <c r="C2773" s="144" t="str">
        <f>IF('[1]Hoja de pedidos'!$D2772&gt;0,'[1]Hoja de pedidos'!E2772,"")</f>
        <v>AMCOR RIGID PACKAGING DE VENEZUELA, S.A.</v>
      </c>
      <c r="D2773" s="144" t="str">
        <f>IF('[1]Hoja de pedidos'!$D2772&gt;0,'[1]Hoja de pedidos'!F2772,"")</f>
        <v>ETIQUETA IMPRESA MINALBA 600 cc</v>
      </c>
      <c r="E2773" s="144" t="str">
        <f>IF('[1]Hoja de pedidos'!$D2772&gt;0,'[1]Hoja de pedidos'!G2772,"")</f>
        <v>CX</v>
      </c>
      <c r="F2773" s="144" t="str">
        <f>IF('[1]Hoja de pedidos'!$D2772&gt;0,'[1]Hoja de pedidos'!H2772,"")</f>
        <v>CORTE</v>
      </c>
    </row>
    <row r="2774" spans="1:6" x14ac:dyDescent="0.25">
      <c r="A2774" s="144" t="str">
        <f>IF('[1]Hoja de pedidos'!$D2773&gt;0,'[1]Hoja de pedidos'!C2773,"")</f>
        <v>01-4139</v>
      </c>
      <c r="B2774" s="144" t="str">
        <f>IF('[1]Hoja de pedidos'!$D2773&gt;0,'[1]Hoja de pedidos'!D2773,"")</f>
        <v>TMAPSC107A001</v>
      </c>
      <c r="C2774" s="144" t="str">
        <f>IF('[1]Hoja de pedidos'!$D2773&gt;0,'[1]Hoja de pedidos'!E2773,"")</f>
        <v>ALIMENTOS POLAR COMERCIAL, C.A.</v>
      </c>
      <c r="D2774" s="144" t="str">
        <f>IF('[1]Hoja de pedidos'!$D2773&gt;0,'[1]Hoja de pedidos'!F2773,"")</f>
        <v>ETIQUETA MIGURT SABOR CAMBUR 125g</v>
      </c>
      <c r="E2774" s="144" t="str">
        <f>IF('[1]Hoja de pedidos'!$D2773&gt;0,'[1]Hoja de pedidos'!G2773,"")</f>
        <v>MCL</v>
      </c>
      <c r="F2774" s="144" t="str">
        <f>IF('[1]Hoja de pedidos'!$D2773&gt;0,'[1]Hoja de pedidos'!H2773,"")</f>
        <v>CORTE</v>
      </c>
    </row>
    <row r="2775" spans="1:6" x14ac:dyDescent="0.25">
      <c r="A2775" s="144" t="str">
        <f>IF('[1]Hoja de pedidos'!$D2774&gt;0,'[1]Hoja de pedidos'!C2774,"")</f>
        <v>01-4137</v>
      </c>
      <c r="B2775" s="144" t="str">
        <f>IF('[1]Hoja de pedidos'!$D2774&gt;0,'[1]Hoja de pedidos'!D2774,"")</f>
        <v>TMAPNV107A001</v>
      </c>
      <c r="C2775" s="144" t="str">
        <f>IF('[1]Hoja de pedidos'!$D2774&gt;0,'[1]Hoja de pedidos'!E2774,"")</f>
        <v>ALIMENTOS POLAR COMERCIAL, C.A.</v>
      </c>
      <c r="D2775" s="144" t="str">
        <f>IF('[1]Hoja de pedidos'!$D2774&gt;0,'[1]Hoja de pedidos'!F2774,"")</f>
        <v>ETIQUETA MIGURT SABOR NARANJA VAINILLA 125g</v>
      </c>
      <c r="E2775" s="144" t="str">
        <f>IF('[1]Hoja de pedidos'!$D2774&gt;0,'[1]Hoja de pedidos'!G2774,"")</f>
        <v>MCL</v>
      </c>
      <c r="F2775" s="144" t="str">
        <f>IF('[1]Hoja de pedidos'!$D2774&gt;0,'[1]Hoja de pedidos'!H2774,"")</f>
        <v>CORTE</v>
      </c>
    </row>
    <row r="2776" spans="1:6" x14ac:dyDescent="0.25">
      <c r="A2776" s="144" t="str">
        <f>IF('[1]Hoja de pedidos'!$D2775&gt;0,'[1]Hoja de pedidos'!C2775,"")</f>
        <v>01-4138</v>
      </c>
      <c r="B2776" s="144" t="str">
        <f>IF('[1]Hoja de pedidos'!$D2775&gt;0,'[1]Hoja de pedidos'!D2775,"")</f>
        <v>TMAPFP107A003</v>
      </c>
      <c r="C2776" s="144" t="str">
        <f>IF('[1]Hoja de pedidos'!$D2775&gt;0,'[1]Hoja de pedidos'!E2775,"")</f>
        <v>ALIMENTOS POLAR COMERCIAL, C.A.</v>
      </c>
      <c r="D2776" s="144" t="str">
        <f>IF('[1]Hoja de pedidos'!$D2775&gt;0,'[1]Hoja de pedidos'!F2775,"")</f>
        <v>ETIQUETA MIGURT FRUTA PIÑA 125g</v>
      </c>
      <c r="E2776" s="144" t="str">
        <f>IF('[1]Hoja de pedidos'!$D2775&gt;0,'[1]Hoja de pedidos'!G2775,"")</f>
        <v>MCL</v>
      </c>
      <c r="F2776" s="144" t="str">
        <f>IF('[1]Hoja de pedidos'!$D2775&gt;0,'[1]Hoja de pedidos'!H2775,"")</f>
        <v>CORTE</v>
      </c>
    </row>
    <row r="2777" spans="1:6" x14ac:dyDescent="0.25">
      <c r="A2777" s="144" t="str">
        <f>IF('[1]Hoja de pedidos'!$D2776&gt;0,'[1]Hoja de pedidos'!C2776,"")</f>
        <v>01-4136</v>
      </c>
      <c r="B2777" s="144" t="str">
        <f>IF('[1]Hoja de pedidos'!$D2776&gt;0,'[1]Hoja de pedidos'!D2776,"")</f>
        <v>TXAVEM028B001</v>
      </c>
      <c r="C2777" s="144" t="str">
        <f>IF('[1]Hoja de pedidos'!$D2776&gt;0,'[1]Hoja de pedidos'!E2776,"")</f>
        <v>AMCOR RIGID PACKAGING DE VENEZUELA, S.A.</v>
      </c>
      <c r="D2777" s="144" t="str">
        <f>IF('[1]Hoja de pedidos'!$D2776&gt;0,'[1]Hoja de pedidos'!F2776,"")</f>
        <v>ETIQUETA  IMPRESA MINALBA 5 L</v>
      </c>
      <c r="E2777" s="144" t="str">
        <f>IF('[1]Hoja de pedidos'!$D2776&gt;0,'[1]Hoja de pedidos'!G2776,"")</f>
        <v>CX</v>
      </c>
      <c r="F2777" s="144" t="str">
        <f>IF('[1]Hoja de pedidos'!$D2776&gt;0,'[1]Hoja de pedidos'!H2776,"")</f>
        <v>CORTE</v>
      </c>
    </row>
    <row r="2778" spans="1:6" x14ac:dyDescent="0.25">
      <c r="A2778" s="144" t="str">
        <f>IF('[1]Hoja de pedidos'!$D2777&gt;0,'[1]Hoja de pedidos'!C2777,"")</f>
        <v>32-006628</v>
      </c>
      <c r="B2778" s="144" t="str">
        <f>IF('[1]Hoja de pedidos'!$D2777&gt;0,'[1]Hoja de pedidos'!D2777,"")</f>
        <v>TMARYF096A001</v>
      </c>
      <c r="C2778" s="144" t="str">
        <f>IF('[1]Hoja de pedidos'!$D2777&gt;0,'[1]Hoja de pedidos'!E2777,"")</f>
        <v>ALFONZO RIVAS &amp; CIA, C.A.</v>
      </c>
      <c r="D2778" s="144" t="str">
        <f>IF('[1]Hoja de pedidos'!$D2777&gt;0,'[1]Hoja de pedidos'!F2777,"")</f>
        <v>LAMINACION IMPRESA YELIGHT FRESA 12g</v>
      </c>
      <c r="E2778" s="144" t="str">
        <f>IF('[1]Hoja de pedidos'!$D2777&gt;0,'[1]Hoja de pedidos'!G2777,"")</f>
        <v>MCL</v>
      </c>
      <c r="F2778" s="144" t="str">
        <f>IF('[1]Hoja de pedidos'!$D2777&gt;0,'[1]Hoja de pedidos'!H2777,"")</f>
        <v>LAMINACION</v>
      </c>
    </row>
    <row r="2779" spans="1:6" x14ac:dyDescent="0.25">
      <c r="A2779" s="144" t="str">
        <f>IF('[1]Hoja de pedidos'!$D2778&gt;0,'[1]Hoja de pedidos'!C2778,"")</f>
        <v>32-006630</v>
      </c>
      <c r="B2779" s="144" t="str">
        <f>IF('[1]Hoja de pedidos'!$D2778&gt;0,'[1]Hoja de pedidos'!D2778,"")</f>
        <v>TMARFC096A001</v>
      </c>
      <c r="C2779" s="144" t="str">
        <f>IF('[1]Hoja de pedidos'!$D2778&gt;0,'[1]Hoja de pedidos'!E2778,"")</f>
        <v>ALFONZO RIVAS &amp; CIA, C.A.</v>
      </c>
      <c r="D2779" s="144" t="str">
        <f>IF('[1]Hoja de pedidos'!$D2778&gt;0,'[1]Hoja de pedidos'!F2778,"")</f>
        <v>LAMINACION IMPRESA YELIGHT FUSION CITRICA 12g</v>
      </c>
      <c r="E2779" s="144" t="str">
        <f>IF('[1]Hoja de pedidos'!$D2778&gt;0,'[1]Hoja de pedidos'!G2778,"")</f>
        <v>MCL</v>
      </c>
      <c r="F2779" s="144" t="str">
        <f>IF('[1]Hoja de pedidos'!$D2778&gt;0,'[1]Hoja de pedidos'!H2778,"")</f>
        <v>LAMINACION</v>
      </c>
    </row>
    <row r="2780" spans="1:6" x14ac:dyDescent="0.25">
      <c r="A2780" s="144" t="str">
        <f>IF('[1]Hoja de pedidos'!$D2779&gt;0,'[1]Hoja de pedidos'!C2779,"")</f>
        <v>01-4131</v>
      </c>
      <c r="B2780" s="144" t="str">
        <f>IF('[1]Hoja de pedidos'!$D2779&gt;0,'[1]Hoja de pedidos'!D2779,"")</f>
        <v>TMAPAL121C001</v>
      </c>
      <c r="C2780" s="144" t="str">
        <f>IF('[1]Hoja de pedidos'!$D2779&gt;0,'[1]Hoja de pedidos'!E2779,"")</f>
        <v>ALIMENTOS POLAR COMERCIAL, C.A.</v>
      </c>
      <c r="D2780" s="144" t="str">
        <f>IF('[1]Hoja de pedidos'!$D2779&gt;0,'[1]Hoja de pedidos'!F2779,"")</f>
        <v>ALUMINIO LAMINADO IMPRESO MAVESA 1 Kg</v>
      </c>
      <c r="E2780" s="144" t="str">
        <f>IF('[1]Hoja de pedidos'!$D2779&gt;0,'[1]Hoja de pedidos'!G2779,"")</f>
        <v>MCL</v>
      </c>
      <c r="F2780" s="144" t="str">
        <f>IF('[1]Hoja de pedidos'!$D2779&gt;0,'[1]Hoja de pedidos'!H2779,"")</f>
        <v>LAMINACION</v>
      </c>
    </row>
    <row r="2781" spans="1:6" x14ac:dyDescent="0.25">
      <c r="A2781" s="144" t="str">
        <f>IF('[1]Hoja de pedidos'!$D2780&gt;0,'[1]Hoja de pedidos'!C2780,"")</f>
        <v>21-0417</v>
      </c>
      <c r="B2781" s="144" t="str">
        <f>IF('[1]Hoja de pedidos'!$D2780&gt;0,'[1]Hoja de pedidos'!D2780,"")</f>
        <v>TMMCAE060A001</v>
      </c>
      <c r="C2781" s="144" t="str">
        <f>IF('[1]Hoja de pedidos'!$D2780&gt;0,'[1]Hoja de pedidos'!E2780,"")</f>
        <v>DISPRAMAR C.A.</v>
      </c>
      <c r="D2781" s="144" t="str">
        <f>IF('[1]Hoja de pedidos'!$D2780&gt;0,'[1]Hoja de pedidos'!F2780,"")</f>
        <v>POLYPOUCH IMPRESO ANTIGRASO ESTANDAR</v>
      </c>
      <c r="E2781" s="144" t="str">
        <f>IF('[1]Hoja de pedidos'!$D2780&gt;0,'[1]Hoja de pedidos'!G2780,"")</f>
        <v>MCL</v>
      </c>
      <c r="F2781" s="144" t="str">
        <f>IF('[1]Hoja de pedidos'!$D2780&gt;0,'[1]Hoja de pedidos'!H2780,"")</f>
        <v>LAMINACION</v>
      </c>
    </row>
    <row r="2782" spans="1:6" x14ac:dyDescent="0.25">
      <c r="A2782" s="144" t="str">
        <f>IF('[1]Hoja de pedidos'!$D2781&gt;0,'[1]Hoja de pedidos'!C2781,"")</f>
        <v>32-006631</v>
      </c>
      <c r="B2782" s="144" t="str">
        <f>IF('[1]Hoja de pedidos'!$D2781&gt;0,'[1]Hoja de pedidos'!D2781,"")</f>
        <v>TMARMZ044C001</v>
      </c>
      <c r="C2782" s="144" t="str">
        <f>IF('[1]Hoja de pedidos'!$D2781&gt;0,'[1]Hoja de pedidos'!E2781,"")</f>
        <v>ALFONZO RIVAS &amp; CIA, C.A.</v>
      </c>
      <c r="D2782" s="144" t="str">
        <f>IF('[1]Hoja de pedidos'!$D2781&gt;0,'[1]Hoja de pedidos'!F2781,"")</f>
        <v>LAMINACION IMPRESA MAIZINA 800g</v>
      </c>
      <c r="E2782" s="144" t="str">
        <f>IF('[1]Hoja de pedidos'!$D2781&gt;0,'[1]Hoja de pedidos'!G2781,"")</f>
        <v>MCL</v>
      </c>
      <c r="F2782" s="144" t="str">
        <f>IF('[1]Hoja de pedidos'!$D2781&gt;0,'[1]Hoja de pedidos'!H2781,"")</f>
        <v>LAMINACION</v>
      </c>
    </row>
    <row r="2783" spans="1:6" x14ac:dyDescent="0.25">
      <c r="A2783" s="144" t="str">
        <f>IF('[1]Hoja de pedidos'!$D2782&gt;0,'[1]Hoja de pedidos'!C2782,"")</f>
        <v>01-4132</v>
      </c>
      <c r="B2783" s="144" t="str">
        <f>IF('[1]Hoja de pedidos'!$D2782&gt;0,'[1]Hoja de pedidos'!D2782,"")</f>
        <v>TMAPAL121A001</v>
      </c>
      <c r="C2783" s="144" t="str">
        <f>IF('[1]Hoja de pedidos'!$D2782&gt;0,'[1]Hoja de pedidos'!E2782,"")</f>
        <v>ALIMENTOS POLAR COMERCIAL, C.A.</v>
      </c>
      <c r="D2783" s="144" t="str">
        <f>IF('[1]Hoja de pedidos'!$D2782&gt;0,'[1]Hoja de pedidos'!F2782,"")</f>
        <v>ALUMINIO LAMINADO IMPRESO MAVESA 500g</v>
      </c>
      <c r="E2783" s="144" t="str">
        <f>IF('[1]Hoja de pedidos'!$D2782&gt;0,'[1]Hoja de pedidos'!G2782,"")</f>
        <v>MCL</v>
      </c>
      <c r="F2783" s="144" t="str">
        <f>IF('[1]Hoja de pedidos'!$D2782&gt;0,'[1]Hoja de pedidos'!H2782,"")</f>
        <v>LAMINACION</v>
      </c>
    </row>
    <row r="2784" spans="1:6" x14ac:dyDescent="0.25">
      <c r="A2784" s="144" t="str">
        <f>IF('[1]Hoja de pedidos'!$D2783&gt;0,'[1]Hoja de pedidos'!C2783,"")</f>
        <v>01-4133</v>
      </c>
      <c r="B2784" s="144" t="str">
        <f>IF('[1]Hoja de pedidos'!$D2783&gt;0,'[1]Hoja de pedidos'!D2783,"")</f>
        <v>TMAPAL121B001</v>
      </c>
      <c r="C2784" s="144" t="str">
        <f>IF('[1]Hoja de pedidos'!$D2783&gt;0,'[1]Hoja de pedidos'!E2783,"")</f>
        <v>ALIMENTOS POLAR COMERCIAL, C.A.</v>
      </c>
      <c r="D2784" s="144" t="str">
        <f>IF('[1]Hoja de pedidos'!$D2783&gt;0,'[1]Hoja de pedidos'!F2783,"")</f>
        <v>ALUMINIO LAMINADO IMPRESO MAVESA 250 g</v>
      </c>
      <c r="E2784" s="144" t="str">
        <f>IF('[1]Hoja de pedidos'!$D2783&gt;0,'[1]Hoja de pedidos'!G2783,"")</f>
        <v>MCL</v>
      </c>
      <c r="F2784" s="144" t="str">
        <f>IF('[1]Hoja de pedidos'!$D2783&gt;0,'[1]Hoja de pedidos'!H2783,"")</f>
        <v>LAMINACION</v>
      </c>
    </row>
    <row r="2785" spans="1:6" x14ac:dyDescent="0.25">
      <c r="A2785" s="144" t="str">
        <f>IF('[1]Hoja de pedidos'!$D2784&gt;0,'[1]Hoja de pedidos'!C2784,"")</f>
        <v>32-006614</v>
      </c>
      <c r="B2785" s="144" t="str">
        <f>IF('[1]Hoja de pedidos'!$D2784&gt;0,'[1]Hoja de pedidos'!D2784,"")</f>
        <v>TXABFA065A001</v>
      </c>
      <c r="C2785" s="144" t="str">
        <f>IF('[1]Hoja de pedidos'!$D2784&gt;0,'[1]Hoja de pedidos'!E2784,"")</f>
        <v>ALIMENTOS BOTALON, C.A.</v>
      </c>
      <c r="D2785" s="144" t="str">
        <f>IF('[1]Hoja de pedidos'!$D2784&gt;0,'[1]Hoja de pedidos'!F2784,"")</f>
        <v>LAMINACION IMPRESA CAFÉ MOLIDO GOURMET FLOR DE ARAUCA 500g</v>
      </c>
      <c r="E2785" s="144" t="str">
        <f>IF('[1]Hoja de pedidos'!$D2784&gt;0,'[1]Hoja de pedidos'!G2784,"")</f>
        <v>CX</v>
      </c>
      <c r="F2785" s="144" t="str">
        <f>IF('[1]Hoja de pedidos'!$D2784&gt;0,'[1]Hoja de pedidos'!H2784,"")</f>
        <v>LAMINACION</v>
      </c>
    </row>
    <row r="2786" spans="1:6" x14ac:dyDescent="0.25">
      <c r="A2786" s="144" t="str">
        <f>IF('[1]Hoja de pedidos'!$D2785&gt;0,'[1]Hoja de pedidos'!C2785,"")</f>
        <v>01-4142</v>
      </c>
      <c r="B2786" s="144" t="str">
        <f>IF('[1]Hoja de pedidos'!$D2785&gt;0,'[1]Hoja de pedidos'!D2785,"")</f>
        <v>TXPCEP023B001</v>
      </c>
      <c r="C2786" s="144" t="str">
        <f>IF('[1]Hoja de pedidos'!$D2785&gt;0,'[1]Hoja de pedidos'!E2785,"")</f>
        <v xml:space="preserve">PEPSI-COLA VENEZUELA, C.A. </v>
      </c>
      <c r="D2786" s="144" t="str">
        <f>IF('[1]Hoja de pedidos'!$D2785&gt;0,'[1]Hoja de pedidos'!F2785,"")</f>
        <v>ETIQUETA IMPRESA  PEPSI FREE 1 L</v>
      </c>
      <c r="E2786" s="144" t="str">
        <f>IF('[1]Hoja de pedidos'!$D2785&gt;0,'[1]Hoja de pedidos'!G2785,"")</f>
        <v>CX</v>
      </c>
      <c r="F2786" s="144" t="str">
        <f>IF('[1]Hoja de pedidos'!$D2785&gt;0,'[1]Hoja de pedidos'!H2785,"")</f>
        <v>CORTE</v>
      </c>
    </row>
    <row r="2787" spans="1:6" x14ac:dyDescent="0.25">
      <c r="A2787" s="144" t="str">
        <f>IF('[1]Hoja de pedidos'!$D2786&gt;0,'[1]Hoja de pedidos'!C2786,"")</f>
        <v>01-4157</v>
      </c>
      <c r="B2787" s="144" t="str">
        <f>IF('[1]Hoja de pedidos'!$D2786&gt;0,'[1]Hoja de pedidos'!D2786,"")</f>
        <v>TXPCPL039A001</v>
      </c>
      <c r="C2787" s="144" t="str">
        <f>IF('[1]Hoja de pedidos'!$D2786&gt;0,'[1]Hoja de pedidos'!E2786,"")</f>
        <v xml:space="preserve">PEPSI-COLA VENEZUELA, C.A. </v>
      </c>
      <c r="D2787" s="144" t="str">
        <f>IF('[1]Hoja de pedidos'!$D2786&gt;0,'[1]Hoja de pedidos'!F2786,"")</f>
        <v>LAMINACION IMPRESA PEPSI LIGHT 2L</v>
      </c>
      <c r="E2787" s="144" t="str">
        <f>IF('[1]Hoja de pedidos'!$D2786&gt;0,'[1]Hoja de pedidos'!G2786,"")</f>
        <v>CX</v>
      </c>
      <c r="F2787" s="144" t="str">
        <f>IF('[1]Hoja de pedidos'!$D2786&gt;0,'[1]Hoja de pedidos'!H2786,"")</f>
        <v>LAMINACION</v>
      </c>
    </row>
    <row r="2788" spans="1:6" x14ac:dyDescent="0.25">
      <c r="A2788" s="144" t="str">
        <f>IF('[1]Hoja de pedidos'!$D2787&gt;0,'[1]Hoja de pedidos'!C2787,"")</f>
        <v>01-4144</v>
      </c>
      <c r="B2788" s="144" t="str">
        <f>IF('[1]Hoja de pedidos'!$D2787&gt;0,'[1]Hoja de pedidos'!D2787,"")</f>
        <v>TMDMGF043A002</v>
      </c>
      <c r="C2788" s="144" t="str">
        <f>IF('[1]Hoja de pedidos'!$D2787&gt;0,'[1]Hoja de pedidos'!E2787,"")</f>
        <v>DEXX MEDICAL INDUSTRIES C.A.</v>
      </c>
      <c r="D2788" s="144" t="str">
        <f>IF('[1]Hoja de pedidos'!$D2787&gt;0,'[1]Hoja de pedidos'!F2787,"")</f>
        <v xml:space="preserve">ENVOLTORIOS IMPRESO FRENTE GASAS ESTERILIZADAS </v>
      </c>
      <c r="E2788" s="144" t="str">
        <f>IF('[1]Hoja de pedidos'!$D2787&gt;0,'[1]Hoja de pedidos'!G2787,"")</f>
        <v>MCL</v>
      </c>
      <c r="F2788" s="144" t="str">
        <f>IF('[1]Hoja de pedidos'!$D2787&gt;0,'[1]Hoja de pedidos'!H2787,"")</f>
        <v>LAMINACION</v>
      </c>
    </row>
    <row r="2789" spans="1:6" x14ac:dyDescent="0.25">
      <c r="A2789" s="144" t="str">
        <f>IF('[1]Hoja de pedidos'!$D2788&gt;0,'[1]Hoja de pedidos'!C2788,"")</f>
        <v>32-006613</v>
      </c>
      <c r="B2789" s="144" t="str">
        <f>IF('[1]Hoja de pedidos'!$D2788&gt;0,'[1]Hoja de pedidos'!D2788,"")</f>
        <v>TXABFA065B002</v>
      </c>
      <c r="C2789" s="144" t="str">
        <f>IF('[1]Hoja de pedidos'!$D2788&gt;0,'[1]Hoja de pedidos'!E2788,"")</f>
        <v>ALIMENTOS BOTALON, C.A.</v>
      </c>
      <c r="D2789" s="144" t="str">
        <f>IF('[1]Hoja de pedidos'!$D2788&gt;0,'[1]Hoja de pedidos'!F2788,"")</f>
        <v>LAMINACION IMPRESA CAFÉ MOLIDO GOURMET FLOR DE ARAUCA 200g</v>
      </c>
      <c r="E2789" s="144" t="str">
        <f>IF('[1]Hoja de pedidos'!$D2788&gt;0,'[1]Hoja de pedidos'!G2788,"")</f>
        <v>CX</v>
      </c>
      <c r="F2789" s="144" t="str">
        <f>IF('[1]Hoja de pedidos'!$D2788&gt;0,'[1]Hoja de pedidos'!H2788,"")</f>
        <v>LAMINACION</v>
      </c>
    </row>
    <row r="2790" spans="1:6" x14ac:dyDescent="0.25">
      <c r="A2790" s="144" t="str">
        <f>IF('[1]Hoja de pedidos'!$D2789&gt;0,'[1]Hoja de pedidos'!C2789,"")</f>
        <v>32-006636</v>
      </c>
      <c r="B2790" s="144" t="str">
        <f>IF('[1]Hoja de pedidos'!$D2789&gt;0,'[1]Hoja de pedidos'!D2789,"")</f>
        <v>TMLIPR0550001</v>
      </c>
      <c r="C2790" s="144" t="str">
        <f>IF('[1]Hoja de pedidos'!$D2789&gt;0,'[1]Hoja de pedidos'!E2789,"")</f>
        <v>LITO INNOVACIÓN 3.000, C. A.</v>
      </c>
      <c r="D2790" s="144" t="str">
        <f>IF('[1]Hoja de pedidos'!$D2789&gt;0,'[1]Hoja de pedidos'!F2789,"")</f>
        <v>POLYPOUCH SIN IMPRESIÓN</v>
      </c>
      <c r="E2790" s="144" t="str">
        <f>IF('[1]Hoja de pedidos'!$D2789&gt;0,'[1]Hoja de pedidos'!G2789,"")</f>
        <v>MCL</v>
      </c>
      <c r="F2790" s="144" t="str">
        <f>IF('[1]Hoja de pedidos'!$D2789&gt;0,'[1]Hoja de pedidos'!H2789,"")</f>
        <v>LAMINACION</v>
      </c>
    </row>
    <row r="2791" spans="1:6" x14ac:dyDescent="0.25">
      <c r="A2791" s="144" t="str">
        <f>IF('[1]Hoja de pedidos'!$D2790&gt;0,'[1]Hoja de pedidos'!C2790,"")</f>
        <v>01-4156</v>
      </c>
      <c r="B2791" s="144" t="str">
        <f>IF('[1]Hoja de pedidos'!$D2790&gt;0,'[1]Hoja de pedidos'!D2790,"")</f>
        <v>TMDTPS0600001</v>
      </c>
      <c r="C2791" s="144" t="str">
        <f>IF('[1]Hoja de pedidos'!$D2790&gt;0,'[1]Hoja de pedidos'!E2790,"")</f>
        <v>DISTINTA, C.A.</v>
      </c>
      <c r="D2791" s="144" t="str">
        <f>IF('[1]Hoja de pedidos'!$D2790&gt;0,'[1]Hoja de pedidos'!F2790,"")</f>
        <v>POLYPOUCH SIN IMPRESIÓN</v>
      </c>
      <c r="E2791" s="144" t="str">
        <f>IF('[1]Hoja de pedidos'!$D2790&gt;0,'[1]Hoja de pedidos'!G2790,"")</f>
        <v>MCL</v>
      </c>
      <c r="F2791" s="144" t="str">
        <f>IF('[1]Hoja de pedidos'!$D2790&gt;0,'[1]Hoja de pedidos'!H2790,"")</f>
        <v>LAMINACION</v>
      </c>
    </row>
    <row r="2792" spans="1:6" x14ac:dyDescent="0.25">
      <c r="A2792" s="144" t="str">
        <f>IF('[1]Hoja de pedidos'!$D2791&gt;0,'[1]Hoja de pedidos'!C2791,"")</f>
        <v>01-4121</v>
      </c>
      <c r="B2792" s="144" t="str">
        <f>IF('[1]Hoja de pedidos'!$D2791&gt;0,'[1]Hoja de pedidos'!D2791,"")</f>
        <v>TMCPAM045A001</v>
      </c>
      <c r="C2792" s="144" t="str">
        <f>IF('[1]Hoja de pedidos'!$D2791&gt;0,'[1]Hoja de pedidos'!E2791,"")</f>
        <v>CENTRAL EL PALMAR S.A.</v>
      </c>
      <c r="D2792" s="144" t="str">
        <f>IF('[1]Hoja de pedidos'!$D2791&gt;0,'[1]Hoja de pedidos'!F2791,"")</f>
        <v>POLYPOUCH IMPRESO MONTALBAN - MONTALBAN 4 g</v>
      </c>
      <c r="E2792" s="144" t="str">
        <f>IF('[1]Hoja de pedidos'!$D2791&gt;0,'[1]Hoja de pedidos'!G2791,"")</f>
        <v>MCL</v>
      </c>
      <c r="F2792" s="144" t="str">
        <f>IF('[1]Hoja de pedidos'!$D2791&gt;0,'[1]Hoja de pedidos'!H2791,"")</f>
        <v>LAMINACION</v>
      </c>
    </row>
    <row r="2793" spans="1:6" x14ac:dyDescent="0.25">
      <c r="A2793" s="144" t="str">
        <f>IF('[1]Hoja de pedidos'!$D2792&gt;0,'[1]Hoja de pedidos'!C2792,"")</f>
        <v>01-4140</v>
      </c>
      <c r="B2793" s="144" t="str">
        <f>IF('[1]Hoja de pedidos'!$D2792&gt;0,'[1]Hoja de pedidos'!D2792,"")</f>
        <v>TXPCSC023C001</v>
      </c>
      <c r="C2793" s="144" t="str">
        <f>IF('[1]Hoja de pedidos'!$D2792&gt;0,'[1]Hoja de pedidos'!E2792,"")</f>
        <v xml:space="preserve">PEPSI-COLA VENEZUELA, C.A. </v>
      </c>
      <c r="D2793" s="144" t="str">
        <f>IF('[1]Hoja de pedidos'!$D2792&gt;0,'[1]Hoja de pedidos'!F2792,"")</f>
        <v>ETIQUETA IMPRESA SEVEN UP CERO 1,5L</v>
      </c>
      <c r="E2793" s="144" t="str">
        <f>IF('[1]Hoja de pedidos'!$D2792&gt;0,'[1]Hoja de pedidos'!G2792,"")</f>
        <v>CX</v>
      </c>
      <c r="F2793" s="144" t="str">
        <f>IF('[1]Hoja de pedidos'!$D2792&gt;0,'[1]Hoja de pedidos'!H2792,"")</f>
        <v>CORTE</v>
      </c>
    </row>
    <row r="2794" spans="1:6" x14ac:dyDescent="0.25">
      <c r="A2794" s="144" t="str">
        <f>IF('[1]Hoja de pedidos'!$D2793&gt;0,'[1]Hoja de pedidos'!C2793,"")</f>
        <v>01-4141</v>
      </c>
      <c r="B2794" s="144" t="str">
        <f>IF('[1]Hoja de pedidos'!$D2793&gt;0,'[1]Hoja de pedidos'!D2793,"")</f>
        <v>TXPCSC023C001</v>
      </c>
      <c r="C2794" s="144" t="str">
        <f>IF('[1]Hoja de pedidos'!$D2793&gt;0,'[1]Hoja de pedidos'!E2793,"")</f>
        <v xml:space="preserve">PEPSI-COLA VENEZUELA, C.A. </v>
      </c>
      <c r="D2794" s="144" t="str">
        <f>IF('[1]Hoja de pedidos'!$D2793&gt;0,'[1]Hoja de pedidos'!F2793,"")</f>
        <v>ETIQUETA IMPRESA SEVEN UP CERO 1,5L</v>
      </c>
      <c r="E2794" s="144" t="str">
        <f>IF('[1]Hoja de pedidos'!$D2793&gt;0,'[1]Hoja de pedidos'!G2793,"")</f>
        <v>CX</v>
      </c>
      <c r="F2794" s="144" t="str">
        <f>IF('[1]Hoja de pedidos'!$D2793&gt;0,'[1]Hoja de pedidos'!H2793,"")</f>
        <v>CORTE</v>
      </c>
    </row>
    <row r="2795" spans="1:6" x14ac:dyDescent="0.25">
      <c r="A2795" s="144" t="str">
        <f>IF('[1]Hoja de pedidos'!$D2794&gt;0,'[1]Hoja de pedidos'!C2794,"")</f>
        <v>01-4143</v>
      </c>
      <c r="B2795" s="144" t="str">
        <f>IF('[1]Hoja de pedidos'!$D2794&gt;0,'[1]Hoja de pedidos'!D2794,"")</f>
        <v xml:space="preserve">TXCPEM023A001  </v>
      </c>
      <c r="C2795" s="144" t="str">
        <f>IF('[1]Hoja de pedidos'!$D2794&gt;0,'[1]Hoja de pedidos'!E2794,"")</f>
        <v>CERVECERIA POLAR,C.A.</v>
      </c>
      <c r="D2795" s="144" t="str">
        <f>IF('[1]Hoja de pedidos'!$D2794&gt;0,'[1]Hoja de pedidos'!F2794,"")</f>
        <v>ETIQUETA IMPRESA MALTIN POLAR 1,5 L</v>
      </c>
      <c r="E2795" s="144" t="str">
        <f>IF('[1]Hoja de pedidos'!$D2794&gt;0,'[1]Hoja de pedidos'!G2794,"")</f>
        <v>CX</v>
      </c>
      <c r="F2795" s="144" t="str">
        <f>IF('[1]Hoja de pedidos'!$D2794&gt;0,'[1]Hoja de pedidos'!H2794,"")</f>
        <v>CORTE</v>
      </c>
    </row>
    <row r="2796" spans="1:6" x14ac:dyDescent="0.25">
      <c r="A2796" s="144" t="str">
        <f>IF('[1]Hoja de pedidos'!$D2795&gt;0,'[1]Hoja de pedidos'!C2795,"")</f>
        <v>01-3827</v>
      </c>
      <c r="B2796" s="144" t="str">
        <f>IF('[1]Hoja de pedidos'!$D2795&gt;0,'[1]Hoja de pedidos'!D2795,"")</f>
        <v>TMCLAT089A001</v>
      </c>
      <c r="C2796" s="144" t="str">
        <f>IF('[1]Hoja de pedidos'!$D2795&gt;0,'[1]Hoja de pedidos'!E2795,"")</f>
        <v>CELOVEN, C.A.</v>
      </c>
      <c r="D2796" s="144" t="str">
        <f>IF('[1]Hoja de pedidos'!$D2795&gt;0,'[1]Hoja de pedidos'!F2795,"")</f>
        <v>LAMINACION IMPRESA DECOCEL SOLIDO AZUL P-300</v>
      </c>
      <c r="E2796" s="144" t="str">
        <f>IF('[1]Hoja de pedidos'!$D2795&gt;0,'[1]Hoja de pedidos'!G2795,"")</f>
        <v>MCL</v>
      </c>
      <c r="F2796" s="144" t="str">
        <f>IF('[1]Hoja de pedidos'!$D2795&gt;0,'[1]Hoja de pedidos'!H2795,"")</f>
        <v>LAMINACION</v>
      </c>
    </row>
    <row r="2797" spans="1:6" x14ac:dyDescent="0.25">
      <c r="A2797" s="144" t="str">
        <f>IF('[1]Hoja de pedidos'!$D2796&gt;0,'[1]Hoja de pedidos'!C2796,"")</f>
        <v>01-4145</v>
      </c>
      <c r="B2797" s="144" t="str">
        <f>IF('[1]Hoja de pedidos'!$D2796&gt;0,'[1]Hoja de pedidos'!D2796,"")</f>
        <v>TMMLPL072A001</v>
      </c>
      <c r="C2797" s="144" t="str">
        <f>IF('[1]Hoja de pedidos'!$D2796&gt;0,'[1]Hoja de pedidos'!E2796,"")</f>
        <v>MONTALAR DE VENEZUELA, S.A.</v>
      </c>
      <c r="D2797" s="144" t="str">
        <f>IF('[1]Hoja de pedidos'!$D2796&gt;0,'[1]Hoja de pedidos'!F2796,"")</f>
        <v>LAMINACIÓN IMPRESA PAPELÓN LIMÓN 115g</v>
      </c>
      <c r="E2797" s="144" t="str">
        <f>IF('[1]Hoja de pedidos'!$D2796&gt;0,'[1]Hoja de pedidos'!G2796,"")</f>
        <v>MCL</v>
      </c>
      <c r="F2797" s="144" t="str">
        <f>IF('[1]Hoja de pedidos'!$D2796&gt;0,'[1]Hoja de pedidos'!H2796,"")</f>
        <v>LAMINACION</v>
      </c>
    </row>
    <row r="2798" spans="1:6" x14ac:dyDescent="0.25">
      <c r="A2798" s="144" t="str">
        <f>IF('[1]Hoja de pedidos'!$D2797&gt;0,'[1]Hoja de pedidos'!C2797,"")</f>
        <v>01-4146</v>
      </c>
      <c r="B2798" s="144" t="str">
        <f>IF('[1]Hoja de pedidos'!$D2797&gt;0,'[1]Hoja de pedidos'!D2797,"")</f>
        <v>TMMLPJ072A001</v>
      </c>
      <c r="C2798" s="144" t="str">
        <f>IF('[1]Hoja de pedidos'!$D2797&gt;0,'[1]Hoja de pedidos'!E2797,"")</f>
        <v>MONTALAR DE VENEZUELA, S.A.</v>
      </c>
      <c r="D2798" s="144" t="str">
        <f>IF('[1]Hoja de pedidos'!$D2797&gt;0,'[1]Hoja de pedidos'!F2797,"")</f>
        <v>LAMINACIÓN IMPRESA PAPELÓN LIMÓN JENGIBRE 115g</v>
      </c>
      <c r="E2798" s="144" t="str">
        <f>IF('[1]Hoja de pedidos'!$D2797&gt;0,'[1]Hoja de pedidos'!G2797,"")</f>
        <v>MCL</v>
      </c>
      <c r="F2798" s="144" t="str">
        <f>IF('[1]Hoja de pedidos'!$D2797&gt;0,'[1]Hoja de pedidos'!H2797,"")</f>
        <v>LAMINACION</v>
      </c>
    </row>
    <row r="2799" spans="1:6" x14ac:dyDescent="0.25">
      <c r="A2799" s="144" t="str">
        <f>IF('[1]Hoja de pedidos'!$D2798&gt;0,'[1]Hoja de pedidos'!C2798,"")</f>
        <v>01-4147</v>
      </c>
      <c r="B2799" s="144" t="str">
        <f>IF('[1]Hoja de pedidos'!$D2798&gt;0,'[1]Hoja de pedidos'!D2798,"")</f>
        <v>TMMLPH072A001</v>
      </c>
      <c r="C2799" s="144" t="str">
        <f>IF('[1]Hoja de pedidos'!$D2798&gt;0,'[1]Hoja de pedidos'!E2798,"")</f>
        <v>MONTALAR DE VENEZUELA, S.A.</v>
      </c>
      <c r="D2799" s="144" t="str">
        <f>IF('[1]Hoja de pedidos'!$D2798&gt;0,'[1]Hoja de pedidos'!F2798,"")</f>
        <v>LAMINACIÓN IMPRESA PAPELÓN LIMÓN HIERBABUENA 115g</v>
      </c>
      <c r="E2799" s="144" t="str">
        <f>IF('[1]Hoja de pedidos'!$D2798&gt;0,'[1]Hoja de pedidos'!G2798,"")</f>
        <v>MCL</v>
      </c>
      <c r="F2799" s="144" t="str">
        <f>IF('[1]Hoja de pedidos'!$D2798&gt;0,'[1]Hoja de pedidos'!H2798,"")</f>
        <v>LAMINACION</v>
      </c>
    </row>
    <row r="2800" spans="1:6" x14ac:dyDescent="0.25">
      <c r="A2800" s="144" t="str">
        <f>IF('[1]Hoja de pedidos'!$D2799&gt;0,'[1]Hoja de pedidos'!C2799,"")</f>
        <v>01-4154</v>
      </c>
      <c r="B2800" s="144" t="str">
        <f>IF('[1]Hoja de pedidos'!$D2799&gt;0,'[1]Hoja de pedidos'!D2799,"")</f>
        <v>TXMSJN030B002</v>
      </c>
      <c r="C2800" s="144" t="str">
        <f>IF('[1]Hoja de pedidos'!$D2799&gt;0,'[1]Hoja de pedidos'!E2799,"")</f>
        <v>MULTINACIONAL DE SABORES C.A.</v>
      </c>
      <c r="D2800" s="144" t="str">
        <f>IF('[1]Hoja de pedidos'!$D2799&gt;0,'[1]Hoja de pedidos'!F2799,"")</f>
        <v>ETIQUETA IMPRESA JUSTY   NARANJA 1,5 L</v>
      </c>
      <c r="E2800" s="144" t="str">
        <f>IF('[1]Hoja de pedidos'!$D2799&gt;0,'[1]Hoja de pedidos'!G2799,"")</f>
        <v>CX</v>
      </c>
      <c r="F2800" s="144" t="str">
        <f>IF('[1]Hoja de pedidos'!$D2799&gt;0,'[1]Hoja de pedidos'!H2799,"")</f>
        <v>CORTE</v>
      </c>
    </row>
    <row r="2801" spans="1:6" x14ac:dyDescent="0.25">
      <c r="A2801" s="144" t="str">
        <f>IF('[1]Hoja de pedidos'!$D2800&gt;0,'[1]Hoja de pedidos'!C2800,"")</f>
        <v>01-4150</v>
      </c>
      <c r="B2801" s="144" t="str">
        <f>IF('[1]Hoja de pedidos'!$D2800&gt;0,'[1]Hoja de pedidos'!D2800,"")</f>
        <v>TXMSGK030A001</v>
      </c>
      <c r="C2801" s="144" t="str">
        <f>IF('[1]Hoja de pedidos'!$D2800&gt;0,'[1]Hoja de pedidos'!E2800,"")</f>
        <v>MULTINACIONAL DE SABORES C.A.</v>
      </c>
      <c r="D2801" s="144" t="str">
        <f>IF('[1]Hoja de pedidos'!$D2800&gt;0,'[1]Hoja de pedidos'!F2800,"")</f>
        <v>ETIQUETA IMPRESA REFRESCO GLUP KOLITA 2 L</v>
      </c>
      <c r="E2801" s="144" t="str">
        <f>IF('[1]Hoja de pedidos'!$D2800&gt;0,'[1]Hoja de pedidos'!G2800,"")</f>
        <v>CX</v>
      </c>
      <c r="F2801" s="144" t="str">
        <f>IF('[1]Hoja de pedidos'!$D2800&gt;0,'[1]Hoja de pedidos'!H2800,"")</f>
        <v>CORTE</v>
      </c>
    </row>
    <row r="2802" spans="1:6" x14ac:dyDescent="0.25">
      <c r="A2802" s="144" t="str">
        <f>IF('[1]Hoja de pedidos'!$D2801&gt;0,'[1]Hoja de pedidos'!C2801,"")</f>
        <v>01-4152</v>
      </c>
      <c r="B2802" s="144" t="str">
        <f>IF('[1]Hoja de pedidos'!$D2801&gt;0,'[1]Hoja de pedidos'!D2801,"")</f>
        <v>TXMSGK030C002</v>
      </c>
      <c r="C2802" s="144" t="str">
        <f>IF('[1]Hoja de pedidos'!$D2801&gt;0,'[1]Hoja de pedidos'!E2801,"")</f>
        <v>MULTINACIONAL DE SABORES C.A.</v>
      </c>
      <c r="D2802" s="144" t="str">
        <f>IF('[1]Hoja de pedidos'!$D2801&gt;0,'[1]Hoja de pedidos'!F2801,"")</f>
        <v>ETIQUETA IMPRESA REFRESCO GLUP KOLITA 1L</v>
      </c>
      <c r="E2802" s="144" t="str">
        <f>IF('[1]Hoja de pedidos'!$D2801&gt;0,'[1]Hoja de pedidos'!G2801,"")</f>
        <v>CX</v>
      </c>
      <c r="F2802" s="144" t="str">
        <f>IF('[1]Hoja de pedidos'!$D2801&gt;0,'[1]Hoja de pedidos'!H2801,"")</f>
        <v>CORTE</v>
      </c>
    </row>
    <row r="2803" spans="1:6" x14ac:dyDescent="0.25">
      <c r="A2803" s="144" t="str">
        <f>IF('[1]Hoja de pedidos'!$D2802&gt;0,'[1]Hoja de pedidos'!C2802,"")</f>
        <v>01-4106</v>
      </c>
      <c r="B2803" s="144" t="str">
        <f>IF('[1]Hoja de pedidos'!$D2802&gt;0,'[1]Hoja de pedidos'!D2802,"")</f>
        <v>TXMSGF030C002</v>
      </c>
      <c r="C2803" s="144" t="str">
        <f>IF('[1]Hoja de pedidos'!$D2802&gt;0,'[1]Hoja de pedidos'!E2802,"")</f>
        <v>MULTINACIONAL DE SABORES C.A.</v>
      </c>
      <c r="D2803" s="144" t="str">
        <f>IF('[1]Hoja de pedidos'!$D2802&gt;0,'[1]Hoja de pedidos'!F2802,"")</f>
        <v>ETIQUETA IMPRESA REFRESCO GLUP FRESH 1L</v>
      </c>
      <c r="E2803" s="144" t="str">
        <f>IF('[1]Hoja de pedidos'!$D2802&gt;0,'[1]Hoja de pedidos'!G2802,"")</f>
        <v>CX</v>
      </c>
      <c r="F2803" s="144" t="str">
        <f>IF('[1]Hoja de pedidos'!$D2802&gt;0,'[1]Hoja de pedidos'!H2802,"")</f>
        <v>CORTE</v>
      </c>
    </row>
    <row r="2804" spans="1:6" x14ac:dyDescent="0.25">
      <c r="A2804" s="144" t="str">
        <f>IF('[1]Hoja de pedidos'!$D2803&gt;0,'[1]Hoja de pedidos'!C2803,"")</f>
        <v>01-4158</v>
      </c>
      <c r="B2804" s="144" t="str">
        <f>IF('[1]Hoja de pedidos'!$D2803&gt;0,'[1]Hoja de pedidos'!D2803,"")</f>
        <v>TMSSAL1190001</v>
      </c>
      <c r="C2804" s="144" t="str">
        <f>IF('[1]Hoja de pedidos'!$D2803&gt;0,'[1]Hoja de pedidos'!E2803,"")</f>
        <v>ETIQUETAS SOL SIL C.A</v>
      </c>
      <c r="D2804" s="144" t="str">
        <f>IF('[1]Hoja de pedidos'!$D2803&gt;0,'[1]Hoja de pedidos'!F2803,"")</f>
        <v>ALUMINIO LAMINADO SIN IMPRESIÓN</v>
      </c>
      <c r="E2804" s="144" t="str">
        <f>IF('[1]Hoja de pedidos'!$D2803&gt;0,'[1]Hoja de pedidos'!G2803,"")</f>
        <v>MCL</v>
      </c>
      <c r="F2804" s="144" t="str">
        <f>IF('[1]Hoja de pedidos'!$D2803&gt;0,'[1]Hoja de pedidos'!H2803,"")</f>
        <v>CORTE</v>
      </c>
    </row>
    <row r="2805" spans="1:6" x14ac:dyDescent="0.25">
      <c r="A2805" s="144" t="str">
        <f>IF('[1]Hoja de pedidos'!$D2804&gt;0,'[1]Hoja de pedidos'!C2804,"")</f>
        <v>01-4148</v>
      </c>
      <c r="B2805" s="144" t="str">
        <f>IF('[1]Hoja de pedidos'!$D2804&gt;0,'[1]Hoja de pedidos'!D2804,"")</f>
        <v>TXMSGF030A001</v>
      </c>
      <c r="C2805" s="144" t="str">
        <f>IF('[1]Hoja de pedidos'!$D2804&gt;0,'[1]Hoja de pedidos'!E2804,"")</f>
        <v>MULTINACIONAL DE SABORES C.A.</v>
      </c>
      <c r="D2805" s="144" t="str">
        <f>IF('[1]Hoja de pedidos'!$D2804&gt;0,'[1]Hoja de pedidos'!F2804,"")</f>
        <v>ETIQUE IMPRESA REFRESCO GLUP FRESH 2L</v>
      </c>
      <c r="E2805" s="144" t="str">
        <f>IF('[1]Hoja de pedidos'!$D2804&gt;0,'[1]Hoja de pedidos'!G2804,"")</f>
        <v>CX</v>
      </c>
      <c r="F2805" s="144" t="str">
        <f>IF('[1]Hoja de pedidos'!$D2804&gt;0,'[1]Hoja de pedidos'!H2804,"")</f>
        <v>CORTE</v>
      </c>
    </row>
    <row r="2806" spans="1:6" x14ac:dyDescent="0.25">
      <c r="A2806" s="144" t="str">
        <f>IF('[1]Hoja de pedidos'!$D2805&gt;0,'[1]Hoja de pedidos'!C2805,"")</f>
        <v>01-4151</v>
      </c>
      <c r="B2806" s="144" t="str">
        <f>IF('[1]Hoja de pedidos'!$D2805&gt;0,'[1]Hoja de pedidos'!D2805,"")</f>
        <v>TXMSGU030D002</v>
      </c>
      <c r="C2806" s="144" t="str">
        <f>IF('[1]Hoja de pedidos'!$D2805&gt;0,'[1]Hoja de pedidos'!E2805,"")</f>
        <v>MULTINACIONAL DE SABORES C.A.</v>
      </c>
      <c r="D2806" s="144" t="str">
        <f>IF('[1]Hoja de pedidos'!$D2805&gt;0,'[1]Hoja de pedidos'!F2805,"")</f>
        <v>ETIQUETA IMPRESA REFRESCO GLUP UVA 1L</v>
      </c>
      <c r="E2806" s="144" t="str">
        <f>IF('[1]Hoja de pedidos'!$D2805&gt;0,'[1]Hoja de pedidos'!G2805,"")</f>
        <v>CX</v>
      </c>
      <c r="F2806" s="144" t="str">
        <f>IF('[1]Hoja de pedidos'!$D2805&gt;0,'[1]Hoja de pedidos'!H2805,"")</f>
        <v>CORTE</v>
      </c>
    </row>
    <row r="2807" spans="1:6" x14ac:dyDescent="0.25">
      <c r="A2807" s="144" t="str">
        <f>IF('[1]Hoja de pedidos'!$D2806&gt;0,'[1]Hoja de pedidos'!C2806,"")</f>
        <v>01-4155</v>
      </c>
      <c r="B2807" s="144" t="str">
        <f>IF('[1]Hoja de pedidos'!$D2806&gt;0,'[1]Hoja de pedidos'!D2806,"")</f>
        <v>TXPARO040B002</v>
      </c>
      <c r="C2807" s="144" t="str">
        <f>IF('[1]Hoja de pedidos'!$D2806&gt;0,'[1]Hoja de pedidos'!E2806,"")</f>
        <v>PEPSICO ALIMENTOS, S.C.A.</v>
      </c>
      <c r="D2807" s="144" t="str">
        <f>IF('[1]Hoja de pedidos'!$D2806&gt;0,'[1]Hoja de pedidos'!F2806,"")</f>
        <v>LAMINACION IMPRESA RUFFLES ORIGINAL 36g (LINEA NOSOTRAS)</v>
      </c>
      <c r="E2807" s="144" t="str">
        <f>IF('[1]Hoja de pedidos'!$D2806&gt;0,'[1]Hoja de pedidos'!G2806,"")</f>
        <v>CX</v>
      </c>
      <c r="F2807" s="144" t="str">
        <f>IF('[1]Hoja de pedidos'!$D2806&gt;0,'[1]Hoja de pedidos'!H2806,"")</f>
        <v>LAMINACION</v>
      </c>
    </row>
    <row r="2808" spans="1:6" x14ac:dyDescent="0.25">
      <c r="A2808" s="144" t="str">
        <f>IF('[1]Hoja de pedidos'!$D2807&gt;0,'[1]Hoja de pedidos'!C2807,"")</f>
        <v>01-4145</v>
      </c>
      <c r="B2808" s="144" t="str">
        <f>IF('[1]Hoja de pedidos'!$D2807&gt;0,'[1]Hoja de pedidos'!D2807,"")</f>
        <v>TMMLPL072A001</v>
      </c>
      <c r="C2808" s="144" t="str">
        <f>IF('[1]Hoja de pedidos'!$D2807&gt;0,'[1]Hoja de pedidos'!E2807,"")</f>
        <v>MONTALAR DE VENEZUELA, S.A.</v>
      </c>
      <c r="D2808" s="144" t="str">
        <f>IF('[1]Hoja de pedidos'!$D2807&gt;0,'[1]Hoja de pedidos'!F2807,"")</f>
        <v>LAMINACIÓN IMPRESA PAPELÓN LIMÓN 115g</v>
      </c>
      <c r="E2808" s="144" t="str">
        <f>IF('[1]Hoja de pedidos'!$D2807&gt;0,'[1]Hoja de pedidos'!G2807,"")</f>
        <v>MCL</v>
      </c>
      <c r="F2808" s="144" t="str">
        <f>IF('[1]Hoja de pedidos'!$D2807&gt;0,'[1]Hoja de pedidos'!H2807,"")</f>
        <v>LAMINACION</v>
      </c>
    </row>
    <row r="2809" spans="1:6" x14ac:dyDescent="0.25">
      <c r="A2809" s="144" t="str">
        <f>IF('[1]Hoja de pedidos'!$D2808&gt;0,'[1]Hoja de pedidos'!C2808,"")</f>
        <v>01-4149</v>
      </c>
      <c r="B2809" s="144" t="str">
        <f>IF('[1]Hoja de pedidos'!$D2808&gt;0,'[1]Hoja de pedidos'!D2808,"")</f>
        <v>TXMSGU030A001</v>
      </c>
      <c r="C2809" s="144" t="str">
        <f>IF('[1]Hoja de pedidos'!$D2808&gt;0,'[1]Hoja de pedidos'!E2808,"")</f>
        <v>MULTINACIONAL DE SABORES C.A.</v>
      </c>
      <c r="D2809" s="144" t="str">
        <f>IF('[1]Hoja de pedidos'!$D2808&gt;0,'[1]Hoja de pedidos'!F2808,"")</f>
        <v>ETIQUE IMPRESA REFRESCO GLUP UVA 2L</v>
      </c>
      <c r="E2809" s="144" t="str">
        <f>IF('[1]Hoja de pedidos'!$D2808&gt;0,'[1]Hoja de pedidos'!G2808,"")</f>
        <v>CX</v>
      </c>
      <c r="F2809" s="144" t="str">
        <f>IF('[1]Hoja de pedidos'!$D2808&gt;0,'[1]Hoja de pedidos'!H2808,"")</f>
        <v>CORTE</v>
      </c>
    </row>
    <row r="2810" spans="1:6" x14ac:dyDescent="0.25">
      <c r="A2810" s="144" t="str">
        <f>IF('[1]Hoja de pedidos'!$D2809&gt;0,'[1]Hoja de pedidos'!C2809,"")</f>
        <v>01-4170</v>
      </c>
      <c r="B2810" s="144" t="str">
        <f>IF('[1]Hoja de pedidos'!$D2809&gt;0,'[1]Hoja de pedidos'!D2809,"")</f>
        <v>TMAPAL1250001</v>
      </c>
      <c r="C2810" s="144" t="str">
        <f>IF('[1]Hoja de pedidos'!$D2809&gt;0,'[1]Hoja de pedidos'!E2809,"")</f>
        <v>ALIMENTOS POLAR COMERCIAL, C.A.</v>
      </c>
      <c r="D2810" s="144" t="str">
        <f>IF('[1]Hoja de pedidos'!$D2809&gt;0,'[1]Hoja de pedidos'!F2809,"")</f>
        <v>ALUMINIO LAMINADO SIN IMPRESIÓN</v>
      </c>
      <c r="E2810" s="144" t="str">
        <f>IF('[1]Hoja de pedidos'!$D2809&gt;0,'[1]Hoja de pedidos'!G2809,"")</f>
        <v>MCL</v>
      </c>
      <c r="F2810" s="144" t="str">
        <f>IF('[1]Hoja de pedidos'!$D2809&gt;0,'[1]Hoja de pedidos'!H2809,"")</f>
        <v>LAMINACION</v>
      </c>
    </row>
    <row r="2811" spans="1:6" x14ac:dyDescent="0.25">
      <c r="A2811" s="144" t="str">
        <f>IF('[1]Hoja de pedidos'!$D2810&gt;0,'[1]Hoja de pedidos'!C2810,"")</f>
        <v>01-4160</v>
      </c>
      <c r="B2811" s="144" t="str">
        <f>IF('[1]Hoja de pedidos'!$D2810&gt;0,'[1]Hoja de pedidos'!D2810,"")</f>
        <v>TMCOAL1190001</v>
      </c>
      <c r="C2811" s="144" t="str">
        <f>IF('[1]Hoja de pedidos'!$D2810&gt;0,'[1]Hoja de pedidos'!E2810,"")</f>
        <v>CONSORCIO OLEAGINOSO PORTUGUESA, S.A.</v>
      </c>
      <c r="D2811" s="144" t="str">
        <f>IF('[1]Hoja de pedidos'!$D2810&gt;0,'[1]Hoja de pedidos'!F2810,"")</f>
        <v>ALUMINIO LAMINADO SIN IMPRESIÓN</v>
      </c>
      <c r="E2811" s="144" t="str">
        <f>IF('[1]Hoja de pedidos'!$D2810&gt;0,'[1]Hoja de pedidos'!G2810,"")</f>
        <v>MCL</v>
      </c>
      <c r="F2811" s="144" t="str">
        <f>IF('[1]Hoja de pedidos'!$D2810&gt;0,'[1]Hoja de pedidos'!H2810,"")</f>
        <v>LAMINACION</v>
      </c>
    </row>
    <row r="2812" spans="1:6" x14ac:dyDescent="0.25">
      <c r="A2812" s="144" t="str">
        <f>IF('[1]Hoja de pedidos'!$D2811&gt;0,'[1]Hoja de pedidos'!C2811,"")</f>
        <v>01-4161</v>
      </c>
      <c r="B2812" s="144" t="str">
        <f>IF('[1]Hoja de pedidos'!$D2811&gt;0,'[1]Hoja de pedidos'!D2811,"")</f>
        <v>TXPANM040A001</v>
      </c>
      <c r="C2812" s="144" t="str">
        <f>IF('[1]Hoja de pedidos'!$D2811&gt;0,'[1]Hoja de pedidos'!E2811,"")</f>
        <v>PEPSICO ALIMENTOS, S.C.A.</v>
      </c>
      <c r="D2812" s="144" t="str">
        <f>IF('[1]Hoja de pedidos'!$D2811&gt;0,'[1]Hoja de pedidos'!F2811,"")</f>
        <v>LAMINACION IMPRESA NATUCHIPS MADURITO 150g</v>
      </c>
      <c r="E2812" s="144" t="str">
        <f>IF('[1]Hoja de pedidos'!$D2811&gt;0,'[1]Hoja de pedidos'!G2811,"")</f>
        <v>CX</v>
      </c>
      <c r="F2812" s="144" t="str">
        <f>IF('[1]Hoja de pedidos'!$D2811&gt;0,'[1]Hoja de pedidos'!H2811,"")</f>
        <v>LAMINACION</v>
      </c>
    </row>
    <row r="2813" spans="1:6" x14ac:dyDescent="0.25">
      <c r="A2813" s="144" t="str">
        <f>IF('[1]Hoja de pedidos'!$D2812&gt;0,'[1]Hoja de pedidos'!C2812,"")</f>
        <v>01-4081</v>
      </c>
      <c r="B2813" s="144" t="str">
        <f>IF('[1]Hoja de pedidos'!$D2812&gt;0,'[1]Hoja de pedidos'!D2812,"")</f>
        <v>TXCLDR029A001</v>
      </c>
      <c r="C2813" s="144" t="str">
        <f>IF('[1]Hoja de pedidos'!$D2812&gt;0,'[1]Hoja de pedidos'!E2812,"")</f>
        <v>CELOVEN, C.A.</v>
      </c>
      <c r="D2813" s="144" t="str">
        <f>IF('[1]Hoja de pedidos'!$D2812&gt;0,'[1]Hoja de pedidos'!F2812,"")</f>
        <v>DECOCEL IMPRESO RUSTICO</v>
      </c>
      <c r="E2813" s="144" t="str">
        <f>IF('[1]Hoja de pedidos'!$D2812&gt;0,'[1]Hoja de pedidos'!G2812,"")</f>
        <v>CX</v>
      </c>
      <c r="F2813" s="144" t="str">
        <f>IF('[1]Hoja de pedidos'!$D2812&gt;0,'[1]Hoja de pedidos'!H2812,"")</f>
        <v>LAMINACION</v>
      </c>
    </row>
    <row r="2814" spans="1:6" x14ac:dyDescent="0.25">
      <c r="A2814" s="144" t="str">
        <f>IF('[1]Hoja de pedidos'!$D2813&gt;0,'[1]Hoja de pedidos'!C2813,"")</f>
        <v>01-4166</v>
      </c>
      <c r="B2814" s="144" t="str">
        <f>IF('[1]Hoja de pedidos'!$D2813&gt;0,'[1]Hoja de pedidos'!D2813,"")</f>
        <v>TXAVEM028C001</v>
      </c>
      <c r="C2814" s="144" t="str">
        <f>IF('[1]Hoja de pedidos'!$D2813&gt;0,'[1]Hoja de pedidos'!E2813,"")</f>
        <v>AMCOR RIGID PACKAGING DE VENEZUELA, S.A.</v>
      </c>
      <c r="D2814" s="144" t="str">
        <f>IF('[1]Hoja de pedidos'!$D2813&gt;0,'[1]Hoja de pedidos'!F2813,"")</f>
        <v>ETIQUETA IMPRESA MINALBA 600 cc</v>
      </c>
      <c r="E2814" s="144" t="str">
        <f>IF('[1]Hoja de pedidos'!$D2813&gt;0,'[1]Hoja de pedidos'!G2813,"")</f>
        <v>CX</v>
      </c>
      <c r="F2814" s="144" t="str">
        <f>IF('[1]Hoja de pedidos'!$D2813&gt;0,'[1]Hoja de pedidos'!H2813,"")</f>
        <v>CORTE</v>
      </c>
    </row>
    <row r="2815" spans="1:6" x14ac:dyDescent="0.25">
      <c r="A2815" s="144" t="str">
        <f>IF('[1]Hoja de pedidos'!$D2814&gt;0,'[1]Hoja de pedidos'!C2814,"")</f>
        <v>01-4127</v>
      </c>
      <c r="B2815" s="144" t="str">
        <f>IF('[1]Hoja de pedidos'!$D2814&gt;0,'[1]Hoja de pedidos'!D2814,"")</f>
        <v>TMAHPG0700001</v>
      </c>
      <c r="C2815" s="144" t="str">
        <f>IF('[1]Hoja de pedidos'!$D2814&gt;0,'[1]Hoja de pedidos'!E2814,"")</f>
        <v>ALIMENTOS HEINZ, C.A.</v>
      </c>
      <c r="D2815" s="144" t="str">
        <f>IF('[1]Hoja de pedidos'!$D2814&gt;0,'[1]Hoja de pedidos'!F2814,"")</f>
        <v>POLYPOUCH SIN IMPRESIÓN (LAMINADO PARA GELATINA)</v>
      </c>
      <c r="E2815" s="144" t="str">
        <f>IF('[1]Hoja de pedidos'!$D2814&gt;0,'[1]Hoja de pedidos'!G2814,"")</f>
        <v>MCL</v>
      </c>
      <c r="F2815" s="144" t="str">
        <f>IF('[1]Hoja de pedidos'!$D2814&gt;0,'[1]Hoja de pedidos'!H2814,"")</f>
        <v>LAMINACION</v>
      </c>
    </row>
    <row r="2816" spans="1:6" x14ac:dyDescent="0.25">
      <c r="A2816" s="144" t="str">
        <f>IF('[1]Hoja de pedidos'!$D2815&gt;0,'[1]Hoja de pedidos'!C2815,"")</f>
        <v>01-4169</v>
      </c>
      <c r="B2816" s="144" t="str">
        <f>IF('[1]Hoja de pedidos'!$D2815&gt;0,'[1]Hoja de pedidos'!D2815,"")</f>
        <v>TXAVEM028A001</v>
      </c>
      <c r="C2816" s="144" t="str">
        <f>IF('[1]Hoja de pedidos'!$D2815&gt;0,'[1]Hoja de pedidos'!E2815,"")</f>
        <v>AMCOR RIGID PACKAGING DE VENEZUELA, S.A.</v>
      </c>
      <c r="D2816" s="144" t="str">
        <f>IF('[1]Hoja de pedidos'!$D2815&gt;0,'[1]Hoja de pedidos'!F2815,"")</f>
        <v>ETIQUETA IMPRESA MINALBA 1,5 L</v>
      </c>
      <c r="E2816" s="144" t="str">
        <f>IF('[1]Hoja de pedidos'!$D2815&gt;0,'[1]Hoja de pedidos'!G2815,"")</f>
        <v>CX</v>
      </c>
      <c r="F2816" s="144" t="str">
        <f>IF('[1]Hoja de pedidos'!$D2815&gt;0,'[1]Hoja de pedidos'!H2815,"")</f>
        <v>CORTE</v>
      </c>
    </row>
    <row r="2817" spans="1:6" x14ac:dyDescent="0.25">
      <c r="A2817" s="144" t="str">
        <f>IF('[1]Hoja de pedidos'!$D2816&gt;0,'[1]Hoja de pedidos'!C2816,"")</f>
        <v>01-4167</v>
      </c>
      <c r="B2817" s="144" t="str">
        <f>IF('[1]Hoja de pedidos'!$D2816&gt;0,'[1]Hoja de pedidos'!D2816,"")</f>
        <v>TXAVEM028D001</v>
      </c>
      <c r="C2817" s="144" t="str">
        <f>IF('[1]Hoja de pedidos'!$D2816&gt;0,'[1]Hoja de pedidos'!E2816,"")</f>
        <v>AMCOR RIGID PACKAGING DE VENEZUELA, S.A.</v>
      </c>
      <c r="D2817" s="144" t="str">
        <f>IF('[1]Hoja de pedidos'!$D2816&gt;0,'[1]Hoja de pedidos'!F2816,"")</f>
        <v>ETIQUETA IMPRESA MINALBA 355cc</v>
      </c>
      <c r="E2817" s="144" t="str">
        <f>IF('[1]Hoja de pedidos'!$D2816&gt;0,'[1]Hoja de pedidos'!G2816,"")</f>
        <v>CX</v>
      </c>
      <c r="F2817" s="144" t="str">
        <f>IF('[1]Hoja de pedidos'!$D2816&gt;0,'[1]Hoja de pedidos'!H2816,"")</f>
        <v>CORTE</v>
      </c>
    </row>
    <row r="2818" spans="1:6" x14ac:dyDescent="0.25">
      <c r="A2818" s="144" t="str">
        <f>IF('[1]Hoja de pedidos'!$D2817&gt;0,'[1]Hoja de pedidos'!C2817,"")</f>
        <v>01-4168</v>
      </c>
      <c r="B2818" s="144" t="str">
        <f>IF('[1]Hoja de pedidos'!$D2817&gt;0,'[1]Hoja de pedidos'!D2817,"")</f>
        <v>TXAVEM028B001</v>
      </c>
      <c r="C2818" s="144" t="str">
        <f>IF('[1]Hoja de pedidos'!$D2817&gt;0,'[1]Hoja de pedidos'!E2817,"")</f>
        <v>AMCOR RIGID PACKAGING DE VENEZUELA, S.A.</v>
      </c>
      <c r="D2818" s="144" t="str">
        <f>IF('[1]Hoja de pedidos'!$D2817&gt;0,'[1]Hoja de pedidos'!F2817,"")</f>
        <v>ETIQUETA  IMPRESA MINALBA 5 L</v>
      </c>
      <c r="E2818" s="144" t="str">
        <f>IF('[1]Hoja de pedidos'!$D2817&gt;0,'[1]Hoja de pedidos'!G2817,"")</f>
        <v>CX</v>
      </c>
      <c r="F2818" s="144" t="str">
        <f>IF('[1]Hoja de pedidos'!$D2817&gt;0,'[1]Hoja de pedidos'!H2817,"")</f>
        <v>CORTE</v>
      </c>
    </row>
    <row r="2819" spans="1:6" x14ac:dyDescent="0.25">
      <c r="A2819" s="144" t="str">
        <f>IF('[1]Hoja de pedidos'!$D2818&gt;0,'[1]Hoja de pedidos'!C2818,"")</f>
        <v>32-006639</v>
      </c>
      <c r="B2819" s="144" t="str">
        <f>IF('[1]Hoja de pedidos'!$D2818&gt;0,'[1]Hoja de pedidos'!D2818,"")</f>
        <v>TMRDGP207A001</v>
      </c>
      <c r="C2819" s="144" t="str">
        <f>IF('[1]Hoja de pedidos'!$D2818&gt;0,'[1]Hoja de pedidos'!E2818,"")</f>
        <v>REDICA,  C.A.</v>
      </c>
      <c r="D2819" s="144" t="str">
        <f>IF('[1]Hoja de pedidos'!$D2818&gt;0,'[1]Hoja de pedidos'!F2818,"")</f>
        <v>LINER MTP IMP. GARANTIA DE PUREZA</v>
      </c>
      <c r="E2819" s="144" t="str">
        <f>IF('[1]Hoja de pedidos'!$D2818&gt;0,'[1]Hoja de pedidos'!G2818,"")</f>
        <v>CX</v>
      </c>
      <c r="F2819" s="144" t="str">
        <f>IF('[1]Hoja de pedidos'!$D2818&gt;0,'[1]Hoja de pedidos'!H2818,"")</f>
        <v>CORTE</v>
      </c>
    </row>
    <row r="2820" spans="1:6" x14ac:dyDescent="0.25">
      <c r="A2820" s="144" t="str">
        <f>IF('[1]Hoja de pedidos'!$D2819&gt;0,'[1]Hoja de pedidos'!C2819,"")</f>
        <v>01-4159</v>
      </c>
      <c r="B2820" s="144" t="str">
        <f>IF('[1]Hoja de pedidos'!$D2819&gt;0,'[1]Hoja de pedidos'!D2819,"")</f>
        <v>TMMCGP207A001</v>
      </c>
      <c r="C2820" s="144" t="str">
        <f>IF('[1]Hoja de pedidos'!$D2819&gt;0,'[1]Hoja de pedidos'!E2819,"")</f>
        <v>PASTICOS ESTUGAL. C.A.</v>
      </c>
      <c r="D2820" s="144" t="str">
        <f>IF('[1]Hoja de pedidos'!$D2819&gt;0,'[1]Hoja de pedidos'!F2819,"")</f>
        <v>LINNER MTP  IMPRESO GARANTIA DE PUREZA</v>
      </c>
      <c r="E2820" s="144" t="str">
        <f>IF('[1]Hoja de pedidos'!$D2819&gt;0,'[1]Hoja de pedidos'!G2819,"")</f>
        <v>MCL</v>
      </c>
      <c r="F2820" s="144" t="str">
        <f>IF('[1]Hoja de pedidos'!$D2819&gt;0,'[1]Hoja de pedidos'!H2819,"")</f>
        <v>LAMINACION</v>
      </c>
    </row>
    <row r="2821" spans="1:6" x14ac:dyDescent="0.25">
      <c r="A2821" s="144" t="str">
        <f>IF('[1]Hoja de pedidos'!$D2820&gt;0,'[1]Hoja de pedidos'!C2820,"")</f>
        <v>01-4163</v>
      </c>
      <c r="B2821" s="144" t="str">
        <f>IF('[1]Hoja de pedidos'!$D2820&gt;0,'[1]Hoja de pedidos'!D2820,"")</f>
        <v>TMAYGP207A001</v>
      </c>
      <c r="C2821" s="144" t="str">
        <f>IF('[1]Hoja de pedidos'!$D2820&gt;0,'[1]Hoja de pedidos'!E2820,"")</f>
        <v>ANAYANSI,C.A.</v>
      </c>
      <c r="D2821" s="144" t="str">
        <f>IF('[1]Hoja de pedidos'!$D2820&gt;0,'[1]Hoja de pedidos'!F2820,"")</f>
        <v>LINER MTP IMPRESO GARANTIA DE PUREZA</v>
      </c>
      <c r="E2821" s="144" t="str">
        <f>IF('[1]Hoja de pedidos'!$D2820&gt;0,'[1]Hoja de pedidos'!G2820,"")</f>
        <v>MCL</v>
      </c>
      <c r="F2821" s="144" t="str">
        <f>IF('[1]Hoja de pedidos'!$D2820&gt;0,'[1]Hoja de pedidos'!H2820,"")</f>
        <v>LAMINACION</v>
      </c>
    </row>
    <row r="2822" spans="1:6" x14ac:dyDescent="0.25">
      <c r="A2822" s="144" t="str">
        <f>IF('[1]Hoja de pedidos'!$D2821&gt;0,'[1]Hoja de pedidos'!C2821,"")</f>
        <v>01-4164</v>
      </c>
      <c r="B2822" s="144" t="str">
        <f>IF('[1]Hoja de pedidos'!$D2821&gt;0,'[1]Hoja de pedidos'!D2821,"")</f>
        <v>TMAYGP207A003</v>
      </c>
      <c r="C2822" s="144" t="str">
        <f>IF('[1]Hoja de pedidos'!$D2821&gt;0,'[1]Hoja de pedidos'!E2821,"")</f>
        <v>ANAYANSI,C.A.</v>
      </c>
      <c r="D2822" s="144" t="str">
        <f>IF('[1]Hoja de pedidos'!$D2821&gt;0,'[1]Hoja de pedidos'!F2821,"")</f>
        <v>LINER TERMOSELLABLE MTP  IMPRESO GARANTIA DE PUREZA</v>
      </c>
      <c r="E2822" s="144" t="str">
        <f>IF('[1]Hoja de pedidos'!$D2821&gt;0,'[1]Hoja de pedidos'!G2821,"")</f>
        <v>MCL</v>
      </c>
      <c r="F2822" s="144" t="str">
        <f>IF('[1]Hoja de pedidos'!$D2821&gt;0,'[1]Hoja de pedidos'!H2821,"")</f>
        <v>LAMINACION</v>
      </c>
    </row>
    <row r="2823" spans="1:6" x14ac:dyDescent="0.25">
      <c r="A2823" s="144" t="str">
        <f>IF('[1]Hoja de pedidos'!$D2822&gt;0,'[1]Hoja de pedidos'!C2822,"")</f>
        <v>01-4088</v>
      </c>
      <c r="B2823" s="144" t="str">
        <f>IF('[1]Hoja de pedidos'!$D2822&gt;0,'[1]Hoja de pedidos'!D2822,"")</f>
        <v>TMCLDR089A001</v>
      </c>
      <c r="C2823" s="144" t="str">
        <f>IF('[1]Hoja de pedidos'!$D2822&gt;0,'[1]Hoja de pedidos'!E2822,"")</f>
        <v>CELOVEN, C.A.</v>
      </c>
      <c r="D2823" s="144" t="str">
        <f>IF('[1]Hoja de pedidos'!$D2822&gt;0,'[1]Hoja de pedidos'!F2822,"")</f>
        <v>LAMINACION IMPRESA DECOCEL RUSTICO</v>
      </c>
      <c r="E2823" s="144" t="str">
        <f>IF('[1]Hoja de pedidos'!$D2822&gt;0,'[1]Hoja de pedidos'!G2822,"")</f>
        <v>MCL</v>
      </c>
      <c r="F2823" s="144" t="str">
        <f>IF('[1]Hoja de pedidos'!$D2822&gt;0,'[1]Hoja de pedidos'!H2822,"")</f>
        <v>LAMINACION</v>
      </c>
    </row>
    <row r="2824" spans="1:6" x14ac:dyDescent="0.25">
      <c r="A2824" s="144" t="str">
        <f>IF('[1]Hoja de pedidos'!$D2823&gt;0,'[1]Hoja de pedidos'!C2823,"")</f>
        <v>01-4086</v>
      </c>
      <c r="B2824" s="144" t="str">
        <f>IF('[1]Hoja de pedidos'!$D2823&gt;0,'[1]Hoja de pedidos'!D2823,"")</f>
        <v>TMCLMF089A001</v>
      </c>
      <c r="C2824" s="144" t="str">
        <f>IF('[1]Hoja de pedidos'!$D2823&gt;0,'[1]Hoja de pedidos'!E2823,"")</f>
        <v>CELOVEN, C.A.</v>
      </c>
      <c r="D2824" s="144" t="str">
        <f>IF('[1]Hoja de pedidos'!$D2823&gt;0,'[1]Hoja de pedidos'!F2823,"")</f>
        <v>LAMINACION IMPRESA DECOCEL MARIPOSAS Y FLORES</v>
      </c>
      <c r="E2824" s="144" t="str">
        <f>IF('[1]Hoja de pedidos'!$D2823&gt;0,'[1]Hoja de pedidos'!G2823,"")</f>
        <v>MCL</v>
      </c>
      <c r="F2824" s="144" t="str">
        <f>IF('[1]Hoja de pedidos'!$D2823&gt;0,'[1]Hoja de pedidos'!H2823,"")</f>
        <v>LAMINACION</v>
      </c>
    </row>
    <row r="2825" spans="1:6" x14ac:dyDescent="0.25">
      <c r="A2825" s="144" t="str">
        <f>IF('[1]Hoja de pedidos'!$D2824&gt;0,'[1]Hoja de pedidos'!C2824,"")</f>
        <v>01-4087</v>
      </c>
      <c r="B2825" s="144" t="str">
        <f>IF('[1]Hoja de pedidos'!$D2824&gt;0,'[1]Hoja de pedidos'!D2824,"")</f>
        <v>TMCLMA089A001</v>
      </c>
      <c r="C2825" s="144" t="str">
        <f>IF('[1]Hoja de pedidos'!$D2824&gt;0,'[1]Hoja de pedidos'!E2824,"")</f>
        <v>CELOVEN, C.A.</v>
      </c>
      <c r="D2825" s="144" t="str">
        <f>IF('[1]Hoja de pedidos'!$D2824&gt;0,'[1]Hoja de pedidos'!F2824,"")</f>
        <v>LAMINACION IMPRESA DECOCEL MARGARITAS FONDO AZUL</v>
      </c>
      <c r="E2825" s="144" t="str">
        <f>IF('[1]Hoja de pedidos'!$D2824&gt;0,'[1]Hoja de pedidos'!G2824,"")</f>
        <v>MCL</v>
      </c>
      <c r="F2825" s="144" t="str">
        <f>IF('[1]Hoja de pedidos'!$D2824&gt;0,'[1]Hoja de pedidos'!H2824,"")</f>
        <v>LAMINACION</v>
      </c>
    </row>
    <row r="2826" spans="1:6" x14ac:dyDescent="0.25">
      <c r="A2826" s="144" t="str">
        <f>IF('[1]Hoja de pedidos'!$D2825&gt;0,'[1]Hoja de pedidos'!C2825,"")</f>
        <v>01-4078</v>
      </c>
      <c r="B2826" s="144" t="str">
        <f>IF('[1]Hoja de pedidos'!$D2825&gt;0,'[1]Hoja de pedidos'!D2825,"")</f>
        <v>TMCLFU089A001</v>
      </c>
      <c r="C2826" s="144" t="str">
        <f>IF('[1]Hoja de pedidos'!$D2825&gt;0,'[1]Hoja de pedidos'!E2825,"")</f>
        <v>CELOVEN, C.A.</v>
      </c>
      <c r="D2826" s="144" t="str">
        <f>IF('[1]Hoja de pedidos'!$D2825&gt;0,'[1]Hoja de pedidos'!F2825,"")</f>
        <v>LAMINACION IMPRESA DECOCEL SOLIDO FUCSIA</v>
      </c>
      <c r="E2826" s="144" t="str">
        <f>IF('[1]Hoja de pedidos'!$D2825&gt;0,'[1]Hoja de pedidos'!G2825,"")</f>
        <v>MCL</v>
      </c>
      <c r="F2826" s="144" t="str">
        <f>IF('[1]Hoja de pedidos'!$D2825&gt;0,'[1]Hoja de pedidos'!H2825,"")</f>
        <v>LAMINACION</v>
      </c>
    </row>
    <row r="2827" spans="1:6" x14ac:dyDescent="0.25">
      <c r="A2827" s="144" t="str">
        <f>IF('[1]Hoja de pedidos'!$D2826&gt;0,'[1]Hoja de pedidos'!C2826,"")</f>
        <v>01-4082</v>
      </c>
      <c r="B2827" s="144" t="str">
        <f>IF('[1]Hoja de pedidos'!$D2826&gt;0,'[1]Hoja de pedidos'!D2826,"")</f>
        <v>TXCLDF029A001</v>
      </c>
      <c r="C2827" s="144" t="str">
        <f>IF('[1]Hoja de pedidos'!$D2826&gt;0,'[1]Hoja de pedidos'!E2826,"")</f>
        <v>CELOVEN, C.A.</v>
      </c>
      <c r="D2827" s="144" t="str">
        <f>IF('[1]Hoja de pedidos'!$D2826&gt;0,'[1]Hoja de pedidos'!F2826,"")</f>
        <v>DECOCEL IMPRESO MUNDO FANTASIA</v>
      </c>
      <c r="E2827" s="144" t="str">
        <f>IF('[1]Hoja de pedidos'!$D2826&gt;0,'[1]Hoja de pedidos'!G2826,"")</f>
        <v>CX</v>
      </c>
      <c r="F2827" s="144" t="str">
        <f>IF('[1]Hoja de pedidos'!$D2826&gt;0,'[1]Hoja de pedidos'!H2826,"")</f>
        <v>LAMINACION</v>
      </c>
    </row>
    <row r="2828" spans="1:6" x14ac:dyDescent="0.25">
      <c r="A2828" s="144" t="str">
        <f>IF('[1]Hoja de pedidos'!$D2827&gt;0,'[1]Hoja de pedidos'!C2827,"")</f>
        <v>01-4173</v>
      </c>
      <c r="B2828" s="144" t="str">
        <f>IF('[1]Hoja de pedidos'!$D2827&gt;0,'[1]Hoja de pedidos'!D2827,"")</f>
        <v>TXPATR040A003</v>
      </c>
      <c r="C2828" s="144" t="str">
        <f>IF('[1]Hoja de pedidos'!$D2827&gt;0,'[1]Hoja de pedidos'!E2827,"")</f>
        <v>PEPSICO ALIMENTOS, S.C.A.</v>
      </c>
      <c r="D2828" s="144" t="str">
        <f>IF('[1]Hoja de pedidos'!$D2827&gt;0,'[1]Hoja de pedidos'!F2827,"")</f>
        <v>LAMINACION IMPRESA DE TODITO RESUELTO 130g</v>
      </c>
      <c r="E2828" s="144" t="str">
        <f>IF('[1]Hoja de pedidos'!$D2827&gt;0,'[1]Hoja de pedidos'!G2827,"")</f>
        <v>CX</v>
      </c>
      <c r="F2828" s="144" t="str">
        <f>IF('[1]Hoja de pedidos'!$D2827&gt;0,'[1]Hoja de pedidos'!H2827,"")</f>
        <v>LAMINACION</v>
      </c>
    </row>
    <row r="2829" spans="1:6" x14ac:dyDescent="0.25">
      <c r="A2829" s="144" t="str">
        <f>IF('[1]Hoja de pedidos'!$D2828&gt;0,'[1]Hoja de pedidos'!C2828,"")</f>
        <v>01-4175</v>
      </c>
      <c r="B2829" s="144" t="str">
        <f>IF('[1]Hoja de pedidos'!$D2828&gt;0,'[1]Hoja de pedidos'!D2828,"")</f>
        <v>TXPARF040A003</v>
      </c>
      <c r="C2829" s="144" t="str">
        <f>IF('[1]Hoja de pedidos'!$D2828&gt;0,'[1]Hoja de pedidos'!E2828,"")</f>
        <v>PEPSICO ALIMENTOS, S.C.A.</v>
      </c>
      <c r="D2829" s="144" t="str">
        <f>IF('[1]Hoja de pedidos'!$D2828&gt;0,'[1]Hoja de pedidos'!F2828,"")</f>
        <v>LAMINACION IMPRESA RUFFLES QUESO 36g</v>
      </c>
      <c r="E2829" s="144" t="str">
        <f>IF('[1]Hoja de pedidos'!$D2828&gt;0,'[1]Hoja de pedidos'!G2828,"")</f>
        <v>CX</v>
      </c>
      <c r="F2829" s="144" t="str">
        <f>IF('[1]Hoja de pedidos'!$D2828&gt;0,'[1]Hoja de pedidos'!H2828,"")</f>
        <v>LAMINACION</v>
      </c>
    </row>
    <row r="2830" spans="1:6" x14ac:dyDescent="0.25">
      <c r="A2830" s="144" t="str">
        <f>IF('[1]Hoja de pedidos'!$D2829&gt;0,'[1]Hoja de pedidos'!C2829,"")</f>
        <v>01-4060</v>
      </c>
      <c r="B2830" s="144" t="str">
        <f>IF('[1]Hoja de pedidos'!$D2829&gt;0,'[1]Hoja de pedidos'!D2829,"")</f>
        <v>TXCLRS029A001</v>
      </c>
      <c r="C2830" s="144" t="str">
        <f>IF('[1]Hoja de pedidos'!$D2829&gt;0,'[1]Hoja de pedidos'!E2829,"")</f>
        <v>CELOVEN, C.A.</v>
      </c>
      <c r="D2830" s="144" t="str">
        <f>IF('[1]Hoja de pedidos'!$D2829&gt;0,'[1]Hoja de pedidos'!F2829,"")</f>
        <v>DECOCEL IMPRESO SOLIDO ROSADO P-210</v>
      </c>
      <c r="E2830" s="144" t="str">
        <f>IF('[1]Hoja de pedidos'!$D2829&gt;0,'[1]Hoja de pedidos'!G2829,"")</f>
        <v>MCL</v>
      </c>
      <c r="F2830" s="144" t="str">
        <f>IF('[1]Hoja de pedidos'!$D2829&gt;0,'[1]Hoja de pedidos'!H2829,"")</f>
        <v>LAMINACION</v>
      </c>
    </row>
    <row r="2831" spans="1:6" x14ac:dyDescent="0.25">
      <c r="A2831" s="144" t="str">
        <f>IF('[1]Hoja de pedidos'!$D2830&gt;0,'[1]Hoja de pedidos'!C2830,"")</f>
        <v>01-4064</v>
      </c>
      <c r="B2831" s="144" t="str">
        <f>IF('[1]Hoja de pedidos'!$D2830&gt;0,'[1]Hoja de pedidos'!D2830,"")</f>
        <v>TXCLFU029A001</v>
      </c>
      <c r="C2831" s="144" t="str">
        <f>IF('[1]Hoja de pedidos'!$D2830&gt;0,'[1]Hoja de pedidos'!E2830,"")</f>
        <v>CELOVEN, C.A.</v>
      </c>
      <c r="D2831" s="144" t="str">
        <f>IF('[1]Hoja de pedidos'!$D2830&gt;0,'[1]Hoja de pedidos'!F2830,"")</f>
        <v xml:space="preserve">DECOCEL IMPRESO SOLID0 FUCSIA </v>
      </c>
      <c r="E2831" s="144" t="str">
        <f>IF('[1]Hoja de pedidos'!$D2830&gt;0,'[1]Hoja de pedidos'!G2830,"")</f>
        <v>CX</v>
      </c>
      <c r="F2831" s="144" t="str">
        <f>IF('[1]Hoja de pedidos'!$D2830&gt;0,'[1]Hoja de pedidos'!H2830,"")</f>
        <v>LAMINACION</v>
      </c>
    </row>
    <row r="2832" spans="1:6" x14ac:dyDescent="0.25">
      <c r="A2832" s="144" t="str">
        <f>IF('[1]Hoja de pedidos'!$D2831&gt;0,'[1]Hoja de pedidos'!C2831,"")</f>
        <v>01-4051</v>
      </c>
      <c r="B2832" s="144" t="str">
        <f>IF('[1]Hoja de pedidos'!$D2831&gt;0,'[1]Hoja de pedidos'!D2831,"")</f>
        <v>TXCLRP029A001</v>
      </c>
      <c r="C2832" s="144" t="str">
        <f>IF('[1]Hoja de pedidos'!$D2831&gt;0,'[1]Hoja de pedidos'!E2831,"")</f>
        <v>CELOVEN, C.A.</v>
      </c>
      <c r="D2832" s="144" t="str">
        <f>IF('[1]Hoja de pedidos'!$D2831&gt;0,'[1]Hoja de pedidos'!F2831,"")</f>
        <v xml:space="preserve">DECOCEL IMPRESO SOLIDO ROJO PIGMENTADO </v>
      </c>
      <c r="E2832" s="144" t="str">
        <f>IF('[1]Hoja de pedidos'!$D2831&gt;0,'[1]Hoja de pedidos'!G2831,"")</f>
        <v>CX</v>
      </c>
      <c r="F2832" s="144" t="str">
        <f>IF('[1]Hoja de pedidos'!$D2831&gt;0,'[1]Hoja de pedidos'!H2831,"")</f>
        <v>LAMINACION</v>
      </c>
    </row>
    <row r="2833" spans="1:6" x14ac:dyDescent="0.25">
      <c r="A2833" s="144" t="str">
        <f>IF('[1]Hoja de pedidos'!$D2832&gt;0,'[1]Hoja de pedidos'!C2832,"")</f>
        <v>01-3820</v>
      </c>
      <c r="B2833" s="144" t="str">
        <f>IF('[1]Hoja de pedidos'!$D2832&gt;0,'[1]Hoja de pedidos'!D2832,"")</f>
        <v>TXCLAT029A001</v>
      </c>
      <c r="C2833" s="144" t="str">
        <f>IF('[1]Hoja de pedidos'!$D2832&gt;0,'[1]Hoja de pedidos'!E2832,"")</f>
        <v>CELOVEN, C.A.</v>
      </c>
      <c r="D2833" s="144" t="str">
        <f>IF('[1]Hoja de pedidos'!$D2832&gt;0,'[1]Hoja de pedidos'!F2832,"")</f>
        <v>DECOCEL IMPRESO SOLIDO AZUL P-300</v>
      </c>
      <c r="E2833" s="144" t="str">
        <f>IF('[1]Hoja de pedidos'!$D2832&gt;0,'[1]Hoja de pedidos'!G2832,"")</f>
        <v>CX</v>
      </c>
      <c r="F2833" s="144" t="str">
        <f>IF('[1]Hoja de pedidos'!$D2832&gt;0,'[1]Hoja de pedidos'!H2832,"")</f>
        <v>LAMINACION</v>
      </c>
    </row>
    <row r="2834" spans="1:6" x14ac:dyDescent="0.25">
      <c r="A2834" s="144" t="str">
        <f>IF('[1]Hoja de pedidos'!$D2833&gt;0,'[1]Hoja de pedidos'!C2833,"")</f>
        <v>01-4052</v>
      </c>
      <c r="B2834" s="144" t="str">
        <f>IF('[1]Hoja de pedidos'!$D2833&gt;0,'[1]Hoja de pedidos'!D2833,"")</f>
        <v>TXCLAT029A001</v>
      </c>
      <c r="C2834" s="144" t="str">
        <f>IF('[1]Hoja de pedidos'!$D2833&gt;0,'[1]Hoja de pedidos'!E2833,"")</f>
        <v>CELOVEN, C.A.</v>
      </c>
      <c r="D2834" s="144" t="str">
        <f>IF('[1]Hoja de pedidos'!$D2833&gt;0,'[1]Hoja de pedidos'!F2833,"")</f>
        <v>DECOCEL IMPRESO SOLIDO AZUL P-300</v>
      </c>
      <c r="E2834" s="144" t="str">
        <f>IF('[1]Hoja de pedidos'!$D2833&gt;0,'[1]Hoja de pedidos'!G2833,"")</f>
        <v>CX</v>
      </c>
      <c r="F2834" s="144" t="str">
        <f>IF('[1]Hoja de pedidos'!$D2833&gt;0,'[1]Hoja de pedidos'!H2833,"")</f>
        <v>LAMINACION</v>
      </c>
    </row>
    <row r="2835" spans="1:6" x14ac:dyDescent="0.25">
      <c r="A2835" s="144" t="str">
        <f>IF('[1]Hoja de pedidos'!$D2834&gt;0,'[1]Hoja de pedidos'!C2834,"")</f>
        <v>01-4065</v>
      </c>
      <c r="B2835" s="144" t="str">
        <f>IF('[1]Hoja de pedidos'!$D2834&gt;0,'[1]Hoja de pedidos'!D2834,"")</f>
        <v>TMCLRP089A001</v>
      </c>
      <c r="C2835" s="144" t="str">
        <f>IF('[1]Hoja de pedidos'!$D2834&gt;0,'[1]Hoja de pedidos'!E2834,"")</f>
        <v>CELOVEN, C.A.</v>
      </c>
      <c r="D2835" s="144" t="str">
        <f>IF('[1]Hoja de pedidos'!$D2834&gt;0,'[1]Hoja de pedidos'!F2834,"")</f>
        <v>LAMINACION IMPRESA DECOCEL SOLIDO ROJO PIGMENTADO</v>
      </c>
      <c r="E2835" s="144" t="str">
        <f>IF('[1]Hoja de pedidos'!$D2834&gt;0,'[1]Hoja de pedidos'!G2834,"")</f>
        <v>MCL</v>
      </c>
      <c r="F2835" s="144" t="str">
        <f>IF('[1]Hoja de pedidos'!$D2834&gt;0,'[1]Hoja de pedidos'!H2834,"")</f>
        <v>LAMINACION</v>
      </c>
    </row>
    <row r="2836" spans="1:6" x14ac:dyDescent="0.25">
      <c r="A2836" s="144" t="str">
        <f>IF('[1]Hoja de pedidos'!$D2835&gt;0,'[1]Hoja de pedidos'!C2835,"")</f>
        <v>01-4066</v>
      </c>
      <c r="B2836" s="144" t="str">
        <f>IF('[1]Hoja de pedidos'!$D2835&gt;0,'[1]Hoja de pedidos'!D2835,"")</f>
        <v>TMCLAT089A001</v>
      </c>
      <c r="C2836" s="144" t="str">
        <f>IF('[1]Hoja de pedidos'!$D2835&gt;0,'[1]Hoja de pedidos'!E2835,"")</f>
        <v>CELOVEN, C.A.</v>
      </c>
      <c r="D2836" s="144" t="str">
        <f>IF('[1]Hoja de pedidos'!$D2835&gt;0,'[1]Hoja de pedidos'!F2835,"")</f>
        <v>LAMINACION IMPRESA DECOCEL SOLIDO AZUL P-300</v>
      </c>
      <c r="E2836" s="144" t="str">
        <f>IF('[1]Hoja de pedidos'!$D2835&gt;0,'[1]Hoja de pedidos'!G2835,"")</f>
        <v>MCL</v>
      </c>
      <c r="F2836" s="144" t="str">
        <f>IF('[1]Hoja de pedidos'!$D2835&gt;0,'[1]Hoja de pedidos'!H2835,"")</f>
        <v>LAMINACION</v>
      </c>
    </row>
    <row r="2837" spans="1:6" x14ac:dyDescent="0.25">
      <c r="A2837" s="144" t="str">
        <f>IF('[1]Hoja de pedidos'!$D2836&gt;0,'[1]Hoja de pedidos'!C2836,"")</f>
        <v>01-4176</v>
      </c>
      <c r="B2837" s="144" t="str">
        <f>IF('[1]Hoja de pedidos'!$D2836&gt;0,'[1]Hoja de pedidos'!D2836,"")</f>
        <v>TXPAPS040C002</v>
      </c>
      <c r="C2837" s="144" t="str">
        <f>IF('[1]Hoja de pedidos'!$D2836&gt;0,'[1]Hoja de pedidos'!E2836,"")</f>
        <v>PEPSICO ALIMENTOS, S.C.A.</v>
      </c>
      <c r="D2837" s="144" t="str">
        <f>IF('[1]Hoja de pedidos'!$D2836&gt;0,'[1]Hoja de pedidos'!F2836,"")</f>
        <v>LAMINACION IMPRESA PEPITO ORIGINAL (SIN VITAMINAS) 80g</v>
      </c>
      <c r="E2837" s="144" t="str">
        <f>IF('[1]Hoja de pedidos'!$D2836&gt;0,'[1]Hoja de pedidos'!G2836,"")</f>
        <v>CX</v>
      </c>
      <c r="F2837" s="144" t="str">
        <f>IF('[1]Hoja de pedidos'!$D2836&gt;0,'[1]Hoja de pedidos'!H2836,"")</f>
        <v>LAMINACION</v>
      </c>
    </row>
    <row r="2838" spans="1:6" x14ac:dyDescent="0.25">
      <c r="A2838" s="144" t="str">
        <f>IF('[1]Hoja de pedidos'!$D2837&gt;0,'[1]Hoja de pedidos'!C2837,"")</f>
        <v>01-4057</v>
      </c>
      <c r="B2838" s="144" t="str">
        <f>IF('[1]Hoja de pedidos'!$D2837&gt;0,'[1]Hoja de pedidos'!D2837,"")</f>
        <v>TXCLAI029A001</v>
      </c>
      <c r="C2838" s="144" t="str">
        <f>IF('[1]Hoja de pedidos'!$D2837&gt;0,'[1]Hoja de pedidos'!E2837,"")</f>
        <v>CELOVEN, C.A.</v>
      </c>
      <c r="D2838" s="144" t="str">
        <f>IF('[1]Hoja de pedidos'!$D2837&gt;0,'[1]Hoja de pedidos'!F2837,"")</f>
        <v>DECOCEL IMPRESO SOLIDO AZUL INTENSO P-287</v>
      </c>
      <c r="E2838" s="144" t="str">
        <f>IF('[1]Hoja de pedidos'!$D2837&gt;0,'[1]Hoja de pedidos'!G2837,"")</f>
        <v>CX</v>
      </c>
      <c r="F2838" s="144" t="str">
        <f>IF('[1]Hoja de pedidos'!$D2837&gt;0,'[1]Hoja de pedidos'!H2837,"")</f>
        <v>LAMINACION</v>
      </c>
    </row>
    <row r="2839" spans="1:6" x14ac:dyDescent="0.25">
      <c r="A2839" s="144" t="str">
        <f>IF('[1]Hoja de pedidos'!$D2838&gt;0,'[1]Hoja de pedidos'!C2838,"")</f>
        <v>01-4177</v>
      </c>
      <c r="B2839" s="144" t="str">
        <f>IF('[1]Hoja de pedidos'!$D2838&gt;0,'[1]Hoja de pedidos'!D2838,"")</f>
        <v>TXPAPS040D002</v>
      </c>
      <c r="C2839" s="144" t="str">
        <f>IF('[1]Hoja de pedidos'!$D2838&gt;0,'[1]Hoja de pedidos'!E2838,"")</f>
        <v>PEPSICO ALIMENTOS, S.C.A.</v>
      </c>
      <c r="D2839" s="144" t="str">
        <f>IF('[1]Hoja de pedidos'!$D2838&gt;0,'[1]Hoja de pedidos'!F2838,"")</f>
        <v>LAMINACION IMPRESA PEPITO ORIGINAL (SIN VITAMINA) 180g</v>
      </c>
      <c r="E2839" s="144" t="str">
        <f>IF('[1]Hoja de pedidos'!$D2838&gt;0,'[1]Hoja de pedidos'!G2838,"")</f>
        <v>CX</v>
      </c>
      <c r="F2839" s="144" t="str">
        <f>IF('[1]Hoja de pedidos'!$D2838&gt;0,'[1]Hoja de pedidos'!H2838,"")</f>
        <v>LAMINACION</v>
      </c>
    </row>
    <row r="2840" spans="1:6" x14ac:dyDescent="0.25">
      <c r="A2840" s="144" t="str">
        <f>IF('[1]Hoja de pedidos'!$D2839&gt;0,'[1]Hoja de pedidos'!C2839,"")</f>
        <v>01-4174</v>
      </c>
      <c r="B2840" s="144" t="str">
        <f>IF('[1]Hoja de pedidos'!$D2839&gt;0,'[1]Hoja de pedidos'!D2839,"")</f>
        <v>TXPACB040C003</v>
      </c>
      <c r="C2840" s="144" t="str">
        <f>IF('[1]Hoja de pedidos'!$D2839&gt;0,'[1]Hoja de pedidos'!E2839,"")</f>
        <v>PEPSICO ALIMENTOS, S.C.A.</v>
      </c>
      <c r="D2840" s="144" t="str">
        <f>IF('[1]Hoja de pedidos'!$D2839&gt;0,'[1]Hoja de pedidos'!F2839,"")</f>
        <v>LAMINACION IMPRESA CHEETOS BOLIQUESO 150g</v>
      </c>
      <c r="E2840" s="144" t="str">
        <f>IF('[1]Hoja de pedidos'!$D2839&gt;0,'[1]Hoja de pedidos'!G2839,"")</f>
        <v>CX</v>
      </c>
      <c r="F2840" s="144" t="str">
        <f>IF('[1]Hoja de pedidos'!$D2839&gt;0,'[1]Hoja de pedidos'!H2839,"")</f>
        <v>LAMINACION</v>
      </c>
    </row>
    <row r="2841" spans="1:6" x14ac:dyDescent="0.25">
      <c r="A2841" s="144" t="str">
        <f>IF('[1]Hoja de pedidos'!$D2840&gt;0,'[1]Hoja de pedidos'!C2840,"")</f>
        <v>32-006643</v>
      </c>
      <c r="B2841" s="144" t="str">
        <f>IF('[1]Hoja de pedidos'!$D2840&gt;0,'[1]Hoja de pedidos'!D2840,"")</f>
        <v>TMMCGP207A001</v>
      </c>
      <c r="C2841" s="144" t="str">
        <f>IF('[1]Hoja de pedidos'!$D2840&gt;0,'[1]Hoja de pedidos'!E2840,"")</f>
        <v>MONDELEZ VZ,C.A</v>
      </c>
      <c r="D2841" s="144" t="str">
        <f>IF('[1]Hoja de pedidos'!$D2840&gt;0,'[1]Hoja de pedidos'!F2840,"")</f>
        <v>LINNER MTP  IMPRESO GARANTIA DE PUREZA</v>
      </c>
      <c r="E2841" s="144" t="str">
        <f>IF('[1]Hoja de pedidos'!$D2840&gt;0,'[1]Hoja de pedidos'!G2840,"")</f>
        <v>MCL</v>
      </c>
      <c r="F2841" s="144" t="str">
        <f>IF('[1]Hoja de pedidos'!$D2840&gt;0,'[1]Hoja de pedidos'!H2840,"")</f>
        <v>LAMINACION</v>
      </c>
    </row>
    <row r="2842" spans="1:6" x14ac:dyDescent="0.25">
      <c r="A2842" s="144" t="str">
        <f>IF('[1]Hoja de pedidos'!$D2841&gt;0,'[1]Hoja de pedidos'!C2841,"")</f>
        <v>32-006642</v>
      </c>
      <c r="B2842" s="144" t="str">
        <f>IF('[1]Hoja de pedidos'!$D2841&gt;0,'[1]Hoja de pedidos'!D2841,"")</f>
        <v>TMMCGP207A004</v>
      </c>
      <c r="C2842" s="144" t="str">
        <f>IF('[1]Hoja de pedidos'!$D2841&gt;0,'[1]Hoja de pedidos'!E2841,"")</f>
        <v>MONDELEZ VZ,C.A</v>
      </c>
      <c r="D2842" s="144" t="str">
        <f>IF('[1]Hoja de pedidos'!$D2841&gt;0,'[1]Hoja de pedidos'!F2841,"")</f>
        <v>LINER MTP IMPRESO GARANTIA DE PUREZA</v>
      </c>
      <c r="E2842" s="144" t="str">
        <f>IF('[1]Hoja de pedidos'!$D2841&gt;0,'[1]Hoja de pedidos'!G2841,"")</f>
        <v>MCL</v>
      </c>
      <c r="F2842" s="144" t="str">
        <f>IF('[1]Hoja de pedidos'!$D2841&gt;0,'[1]Hoja de pedidos'!H2841,"")</f>
        <v>CORTE</v>
      </c>
    </row>
    <row r="2843" spans="1:6" x14ac:dyDescent="0.25">
      <c r="A2843" s="144" t="str">
        <f>IF('[1]Hoja de pedidos'!$D2842&gt;0,'[1]Hoja de pedidos'!C2842,"")</f>
        <v>01-4171</v>
      </c>
      <c r="B2843" s="144" t="str">
        <f>IF('[1]Hoja de pedidos'!$D2842&gt;0,'[1]Hoja de pedidos'!D2842,"")</f>
        <v>TXPANP049A001</v>
      </c>
      <c r="C2843" s="144" t="str">
        <f>IF('[1]Hoja de pedidos'!$D2842&gt;0,'[1]Hoja de pedidos'!E2842,"")</f>
        <v>PEPSICO ALIMENTOS, S.C.A.</v>
      </c>
      <c r="D2843" s="144" t="str">
        <f>IF('[1]Hoja de pedidos'!$D2842&gt;0,'[1]Hoja de pedidos'!F2842,"")</f>
        <v>LAMINACION IMPRESA NATUCHIPS PLATANITOS 300g</v>
      </c>
      <c r="E2843" s="144" t="str">
        <f>IF('[1]Hoja de pedidos'!$D2842&gt;0,'[1]Hoja de pedidos'!G2842,"")</f>
        <v>CX</v>
      </c>
      <c r="F2843" s="144" t="str">
        <f>IF('[1]Hoja de pedidos'!$D2842&gt;0,'[1]Hoja de pedidos'!H2842,"")</f>
        <v>LAMINACION</v>
      </c>
    </row>
    <row r="2844" spans="1:6" x14ac:dyDescent="0.25">
      <c r="A2844" s="144" t="str">
        <f>IF('[1]Hoja de pedidos'!$D2843&gt;0,'[1]Hoja de pedidos'!C2843,"")</f>
        <v>01-4071</v>
      </c>
      <c r="B2844" s="144" t="str">
        <f>IF('[1]Hoja de pedidos'!$D2843&gt;0,'[1]Hoja de pedidos'!D2843,"")</f>
        <v>TMCLAI089A001</v>
      </c>
      <c r="C2844" s="144" t="str">
        <f>IF('[1]Hoja de pedidos'!$D2843&gt;0,'[1]Hoja de pedidos'!E2843,"")</f>
        <v>CELOVEN, C.A.</v>
      </c>
      <c r="D2844" s="144" t="str">
        <f>IF('[1]Hoja de pedidos'!$D2843&gt;0,'[1]Hoja de pedidos'!F2843,"")</f>
        <v>LAMINACION IMPRESA DECOCEL AZUL INTENSO P-287</v>
      </c>
      <c r="E2844" s="144" t="str">
        <f>IF('[1]Hoja de pedidos'!$D2843&gt;0,'[1]Hoja de pedidos'!G2843,"")</f>
        <v>MCL</v>
      </c>
      <c r="F2844" s="144" t="str">
        <f>IF('[1]Hoja de pedidos'!$D2843&gt;0,'[1]Hoja de pedidos'!H2843,"")</f>
        <v>LAMINACION</v>
      </c>
    </row>
    <row r="2845" spans="1:6" x14ac:dyDescent="0.25">
      <c r="A2845" s="144" t="str">
        <f>IF('[1]Hoja de pedidos'!$D2844&gt;0,'[1]Hoja de pedidos'!C2844,"")</f>
        <v>01-4074</v>
      </c>
      <c r="B2845" s="144" t="str">
        <f>IF('[1]Hoja de pedidos'!$D2844&gt;0,'[1]Hoja de pedidos'!D2844,"")</f>
        <v>TMCLRS089A001</v>
      </c>
      <c r="C2845" s="144" t="str">
        <f>IF('[1]Hoja de pedidos'!$D2844&gt;0,'[1]Hoja de pedidos'!E2844,"")</f>
        <v>CELOVEN, C.A.</v>
      </c>
      <c r="D2845" s="144" t="str">
        <f>IF('[1]Hoja de pedidos'!$D2844&gt;0,'[1]Hoja de pedidos'!F2844,"")</f>
        <v>LAMINACION IMPRESA DECOCEL SOLIDO ROSADO P-210</v>
      </c>
      <c r="E2845" s="144" t="str">
        <f>IF('[1]Hoja de pedidos'!$D2844&gt;0,'[1]Hoja de pedidos'!G2844,"")</f>
        <v>MCL</v>
      </c>
      <c r="F2845" s="144" t="str">
        <f>IF('[1]Hoja de pedidos'!$D2844&gt;0,'[1]Hoja de pedidos'!H2844,"")</f>
        <v>LAMINACION</v>
      </c>
    </row>
    <row r="2846" spans="1:6" x14ac:dyDescent="0.25">
      <c r="A2846" s="144" t="str">
        <f>IF('[1]Hoja de pedidos'!$D2845&gt;0,'[1]Hoja de pedidos'!C2845,"")</f>
        <v>01-4089</v>
      </c>
      <c r="B2846" s="144" t="str">
        <f>IF('[1]Hoja de pedidos'!$D2845&gt;0,'[1]Hoja de pedidos'!D2845,"")</f>
        <v>TMCLDF089A001</v>
      </c>
      <c r="C2846" s="144" t="str">
        <f>IF('[1]Hoja de pedidos'!$D2845&gt;0,'[1]Hoja de pedidos'!E2845,"")</f>
        <v>CELOVEN, C.A.</v>
      </c>
      <c r="D2846" s="144" t="str">
        <f>IF('[1]Hoja de pedidos'!$D2845&gt;0,'[1]Hoja de pedidos'!F2845,"")</f>
        <v>LAMINACION IMPRESA DECOCEL MUNDO FANTASIA</v>
      </c>
      <c r="E2846" s="144" t="str">
        <f>IF('[1]Hoja de pedidos'!$D2845&gt;0,'[1]Hoja de pedidos'!G2845,"")</f>
        <v>MCL</v>
      </c>
      <c r="F2846" s="144" t="str">
        <f>IF('[1]Hoja de pedidos'!$D2845&gt;0,'[1]Hoja de pedidos'!H2845,"")</f>
        <v>LAMINACION</v>
      </c>
    </row>
    <row r="2847" spans="1:6" x14ac:dyDescent="0.25">
      <c r="A2847" s="144" t="str">
        <f>IF('[1]Hoja de pedidos'!$D2846&gt;0,'[1]Hoja de pedidos'!C2846,"")</f>
        <v>01-4165</v>
      </c>
      <c r="B2847" s="144" t="str">
        <f>IF('[1]Hoja de pedidos'!$D2846&gt;0,'[1]Hoja de pedidos'!D2846,"")</f>
        <v>TMANTM0480001</v>
      </c>
      <c r="C2847" s="144" t="str">
        <f>IF('[1]Hoja de pedidos'!$D2846&gt;0,'[1]Hoja de pedidos'!E2846,"")</f>
        <v>ALIMENTOS NINA, C.A</v>
      </c>
      <c r="D2847" s="144" t="str">
        <f>IF('[1]Hoja de pedidos'!$D2846&gt;0,'[1]Hoja de pedidos'!F2846,"")</f>
        <v>LAMINACION TAPAS MINITINA SIN IMPRESIÓN</v>
      </c>
      <c r="E2847" s="144" t="str">
        <f>IF('[1]Hoja de pedidos'!$D2846&gt;0,'[1]Hoja de pedidos'!G2846,"")</f>
        <v>MCL</v>
      </c>
      <c r="F2847" s="144" t="str">
        <f>IF('[1]Hoja de pedidos'!$D2846&gt;0,'[1]Hoja de pedidos'!H2846,"")</f>
        <v>LAMINACION</v>
      </c>
    </row>
    <row r="2848" spans="1:6" x14ac:dyDescent="0.25">
      <c r="A2848" s="144" t="str">
        <f>IF('[1]Hoja de pedidos'!$D2847&gt;0,'[1]Hoja de pedidos'!C2847,"")</f>
        <v>32-006641</v>
      </c>
      <c r="B2848" s="144" t="str">
        <f>IF('[1]Hoja de pedidos'!$D2847&gt;0,'[1]Hoja de pedidos'!D2847,"")</f>
        <v>TMLVPL071B001</v>
      </c>
      <c r="C2848" s="144" t="str">
        <f>IF('[1]Hoja de pedidos'!$D2847&gt;0,'[1]Hoja de pedidos'!E2847,"")</f>
        <v>LEVAPAN VENEZOLANA, S.A.</v>
      </c>
      <c r="D2848" s="144" t="str">
        <f>IF('[1]Hoja de pedidos'!$D2847&gt;0,'[1]Hoja de pedidos'!F2847,"")</f>
        <v>POLYPOUCH PARAFINADO IMPRESO LEVAPAN</v>
      </c>
      <c r="E2848" s="144" t="str">
        <f>IF('[1]Hoja de pedidos'!$D2847&gt;0,'[1]Hoja de pedidos'!G2847,"")</f>
        <v>MCL</v>
      </c>
      <c r="F2848" s="144" t="str">
        <f>IF('[1]Hoja de pedidos'!$D2847&gt;0,'[1]Hoja de pedidos'!H2847,"")</f>
        <v>LAMINACION</v>
      </c>
    </row>
    <row r="2849" spans="1:6" x14ac:dyDescent="0.25">
      <c r="A2849" s="144" t="str">
        <f>IF('[1]Hoja de pedidos'!$D2848&gt;0,'[1]Hoja de pedidos'!C2848,"")</f>
        <v>01-4177</v>
      </c>
      <c r="B2849" s="144" t="str">
        <f>IF('[1]Hoja de pedidos'!$D2848&gt;0,'[1]Hoja de pedidos'!D2848,"")</f>
        <v>TXPAPS040D002</v>
      </c>
      <c r="C2849" s="144" t="str">
        <f>IF('[1]Hoja de pedidos'!$D2848&gt;0,'[1]Hoja de pedidos'!E2848,"")</f>
        <v>PEPSICO ALIMENTOS, S.C.A.</v>
      </c>
      <c r="D2849" s="144" t="str">
        <f>IF('[1]Hoja de pedidos'!$D2848&gt;0,'[1]Hoja de pedidos'!F2848,"")</f>
        <v>LAMINACION IMPRESA PEPITO ORIGINAL (SIN VITAMINA) 180g</v>
      </c>
      <c r="E2849" s="144" t="str">
        <f>IF('[1]Hoja de pedidos'!$D2848&gt;0,'[1]Hoja de pedidos'!G2848,"")</f>
        <v>CX</v>
      </c>
      <c r="F2849" s="144" t="str">
        <f>IF('[1]Hoja de pedidos'!$D2848&gt;0,'[1]Hoja de pedidos'!H2848,"")</f>
        <v>LAMINACION</v>
      </c>
    </row>
    <row r="2850" spans="1:6" x14ac:dyDescent="0.25">
      <c r="A2850" s="144" t="str">
        <f>IF('[1]Hoja de pedidos'!$D2849&gt;0,'[1]Hoja de pedidos'!C2849,"")</f>
        <v>01-4172</v>
      </c>
      <c r="B2850" s="144" t="str">
        <f>IF('[1]Hoja de pedidos'!$D2849&gt;0,'[1]Hoja de pedidos'!D2849,"")</f>
        <v>TXPADQ036A002</v>
      </c>
      <c r="C2850" s="144" t="str">
        <f>IF('[1]Hoja de pedidos'!$D2849&gt;0,'[1]Hoja de pedidos'!E2849,"")</f>
        <v>PEPSICO ALIMENTOS, S.C.A.</v>
      </c>
      <c r="D2850" s="144" t="str">
        <f>IF('[1]Hoja de pedidos'!$D2849&gt;0,'[1]Hoja de pedidos'!F2849,"")</f>
        <v>LAMINACION IMPRESA DORITOS MEGA QUESO 45g</v>
      </c>
      <c r="E2850" s="144" t="str">
        <f>IF('[1]Hoja de pedidos'!$D2849&gt;0,'[1]Hoja de pedidos'!G2849,"")</f>
        <v>CX</v>
      </c>
      <c r="F2850" s="144" t="str">
        <f>IF('[1]Hoja de pedidos'!$D2849&gt;0,'[1]Hoja de pedidos'!H2849,"")</f>
        <v>LAMINACION</v>
      </c>
    </row>
    <row r="2851" spans="1:6" x14ac:dyDescent="0.25">
      <c r="A2851" s="144" t="str">
        <f>IF('[1]Hoja de pedidos'!$D2850&gt;0,'[1]Hoja de pedidos'!C2850,"")</f>
        <v>01-4186</v>
      </c>
      <c r="B2851" s="144" t="str">
        <f>IF('[1]Hoja de pedidos'!$D2850&gt;0,'[1]Hoja de pedidos'!D2850,"")</f>
        <v>TMMCGP207A001</v>
      </c>
      <c r="C2851" s="144" t="str">
        <f>IF('[1]Hoja de pedidos'!$D2850&gt;0,'[1]Hoja de pedidos'!E2850,"")</f>
        <v>MORROCEL C.A.</v>
      </c>
      <c r="D2851" s="144" t="str">
        <f>IF('[1]Hoja de pedidos'!$D2850&gt;0,'[1]Hoja de pedidos'!F2850,"")</f>
        <v>LINNER MTP  IMPRESO GARANTIA DE PUREZA</v>
      </c>
      <c r="E2851" s="144" t="str">
        <f>IF('[1]Hoja de pedidos'!$D2850&gt;0,'[1]Hoja de pedidos'!G2850,"")</f>
        <v>MCL</v>
      </c>
      <c r="F2851" s="144" t="str">
        <f>IF('[1]Hoja de pedidos'!$D2850&gt;0,'[1]Hoja de pedidos'!H2850,"")</f>
        <v>LAMINACION</v>
      </c>
    </row>
    <row r="2852" spans="1:6" x14ac:dyDescent="0.25">
      <c r="A2852" s="144" t="str">
        <f>IF('[1]Hoja de pedidos'!$D2851&gt;0,'[1]Hoja de pedidos'!C2851,"")</f>
        <v>01-4178</v>
      </c>
      <c r="B2852" s="144" t="str">
        <f>IF('[1]Hoja de pedidos'!$D2851&gt;0,'[1]Hoja de pedidos'!D2851,"")</f>
        <v>TXPCPS023A001</v>
      </c>
      <c r="C2852" s="144" t="str">
        <f>IF('[1]Hoja de pedidos'!$D2851&gt;0,'[1]Hoja de pedidos'!E2851,"")</f>
        <v xml:space="preserve">PEPSI-COLA VENEZUELA, C.A. </v>
      </c>
      <c r="D2852" s="144" t="str">
        <f>IF('[1]Hoja de pedidos'!$D2851&gt;0,'[1]Hoja de pedidos'!F2851,"")</f>
        <v>ETIQUETA IMPRESA PEPSI SENDA PAPA 2L</v>
      </c>
      <c r="E2852" s="144" t="str">
        <f>IF('[1]Hoja de pedidos'!$D2851&gt;0,'[1]Hoja de pedidos'!G2851,"")</f>
        <v>CX</v>
      </c>
      <c r="F2852" s="144" t="str">
        <f>IF('[1]Hoja de pedidos'!$D2851&gt;0,'[1]Hoja de pedidos'!H2851,"")</f>
        <v>CORTE</v>
      </c>
    </row>
    <row r="2853" spans="1:6" x14ac:dyDescent="0.25">
      <c r="A2853" s="144" t="str">
        <f>IF('[1]Hoja de pedidos'!$D2852&gt;0,'[1]Hoja de pedidos'!C2852,"")</f>
        <v>01-4179</v>
      </c>
      <c r="B2853" s="144" t="str">
        <f>IF('[1]Hoja de pedidos'!$D2852&gt;0,'[1]Hoja de pedidos'!D2852,"")</f>
        <v>TXPCPS023A001</v>
      </c>
      <c r="C2853" s="144" t="str">
        <f>IF('[1]Hoja de pedidos'!$D2852&gt;0,'[1]Hoja de pedidos'!E2852,"")</f>
        <v xml:space="preserve">PEPSI-COLA VENEZUELA, C.A. </v>
      </c>
      <c r="D2853" s="144" t="str">
        <f>IF('[1]Hoja de pedidos'!$D2852&gt;0,'[1]Hoja de pedidos'!F2852,"")</f>
        <v>ETIQUETA IMPRESA PEPSI SENDA PAPA 2L</v>
      </c>
      <c r="E2853" s="144" t="str">
        <f>IF('[1]Hoja de pedidos'!$D2852&gt;0,'[1]Hoja de pedidos'!G2852,"")</f>
        <v>CX</v>
      </c>
      <c r="F2853" s="144" t="str">
        <f>IF('[1]Hoja de pedidos'!$D2852&gt;0,'[1]Hoja de pedidos'!H2852,"")</f>
        <v>CORTE</v>
      </c>
    </row>
    <row r="2854" spans="1:6" x14ac:dyDescent="0.25">
      <c r="A2854" s="144" t="str">
        <f>IF('[1]Hoja de pedidos'!$D2853&gt;0,'[1]Hoja de pedidos'!C2853,"")</f>
        <v>01-4180</v>
      </c>
      <c r="B2854" s="144" t="str">
        <f>IF('[1]Hoja de pedidos'!$D2853&gt;0,'[1]Hoja de pedidos'!D2853,"")</f>
        <v>TXPCPS023A001</v>
      </c>
      <c r="C2854" s="144" t="str">
        <f>IF('[1]Hoja de pedidos'!$D2853&gt;0,'[1]Hoja de pedidos'!E2853,"")</f>
        <v xml:space="preserve">PEPSI-COLA VENEZUELA, C.A. </v>
      </c>
      <c r="D2854" s="144" t="str">
        <f>IF('[1]Hoja de pedidos'!$D2853&gt;0,'[1]Hoja de pedidos'!F2853,"")</f>
        <v>ETIQUETA IMPRESA PEPSI SENDA PAPA 2L</v>
      </c>
      <c r="E2854" s="144" t="str">
        <f>IF('[1]Hoja de pedidos'!$D2853&gt;0,'[1]Hoja de pedidos'!G2853,"")</f>
        <v>CX</v>
      </c>
      <c r="F2854" s="144" t="str">
        <f>IF('[1]Hoja de pedidos'!$D2853&gt;0,'[1]Hoja de pedidos'!H2853,"")</f>
        <v>CORTE</v>
      </c>
    </row>
    <row r="2855" spans="1:6" x14ac:dyDescent="0.25">
      <c r="A2855" s="144" t="str">
        <f>IF('[1]Hoja de pedidos'!$D2854&gt;0,'[1]Hoja de pedidos'!C2854,"")</f>
        <v>32-006616</v>
      </c>
      <c r="B2855" s="144" t="str">
        <f>IF('[1]Hoja de pedidos'!$D2854&gt;0,'[1]Hoja de pedidos'!D2854,"")</f>
        <v>TMFTKT097A001</v>
      </c>
      <c r="C2855" s="144" t="str">
        <f>IF('[1]Hoja de pedidos'!$D2854&gt;0,'[1]Hoja de pedidos'!E2854,"")</f>
        <v>FABRICA DE PRODUCTOS DE LATEX FAPROTEX, C.A.</v>
      </c>
      <c r="D2855" s="144" t="str">
        <f>IF('[1]Hoja de pedidos'!$D2854&gt;0,'[1]Hoja de pedidos'!F2854,"")</f>
        <v>LAMINACION IMPRESA CONDONES KRISTEL TEXTURIZADO</v>
      </c>
      <c r="E2855" s="144" t="str">
        <f>IF('[1]Hoja de pedidos'!$D2854&gt;0,'[1]Hoja de pedidos'!G2854,"")</f>
        <v>MCL</v>
      </c>
      <c r="F2855" s="144" t="str">
        <f>IF('[1]Hoja de pedidos'!$D2854&gt;0,'[1]Hoja de pedidos'!H2854,"")</f>
        <v>LAMINACION</v>
      </c>
    </row>
    <row r="2856" spans="1:6" x14ac:dyDescent="0.25">
      <c r="A2856" s="144" t="str">
        <f>IF('[1]Hoja de pedidos'!$D2855&gt;0,'[1]Hoja de pedidos'!C2855,"")</f>
        <v>01-4182</v>
      </c>
      <c r="B2856" s="144" t="str">
        <f>IF('[1]Hoja de pedidos'!$D2855&gt;0,'[1]Hoja de pedidos'!D2855,"")</f>
        <v>TMAPAL121B001</v>
      </c>
      <c r="C2856" s="144" t="str">
        <f>IF('[1]Hoja de pedidos'!$D2855&gt;0,'[1]Hoja de pedidos'!E2855,"")</f>
        <v>ALIMENTOS POLAR COMERCIAL, C.A.</v>
      </c>
      <c r="D2856" s="144" t="str">
        <f>IF('[1]Hoja de pedidos'!$D2855&gt;0,'[1]Hoja de pedidos'!F2855,"")</f>
        <v>ALUMINIO LAMINADO IMPRESO MAVESA 250 g</v>
      </c>
      <c r="E2856" s="144" t="str">
        <f>IF('[1]Hoja de pedidos'!$D2855&gt;0,'[1]Hoja de pedidos'!G2855,"")</f>
        <v>MCL</v>
      </c>
      <c r="F2856" s="144" t="str">
        <f>IF('[1]Hoja de pedidos'!$D2855&gt;0,'[1]Hoja de pedidos'!H2855,"")</f>
        <v>LAMINACION</v>
      </c>
    </row>
    <row r="2857" spans="1:6" x14ac:dyDescent="0.25">
      <c r="A2857" s="144" t="str">
        <f>IF('[1]Hoja de pedidos'!$D2856&gt;0,'[1]Hoja de pedidos'!C2856,"")</f>
        <v>01-4183</v>
      </c>
      <c r="B2857" s="144" t="str">
        <f>IF('[1]Hoja de pedidos'!$D2856&gt;0,'[1]Hoja de pedidos'!D2856,"")</f>
        <v>TMAPAL127A001</v>
      </c>
      <c r="C2857" s="144" t="str">
        <f>IF('[1]Hoja de pedidos'!$D2856&gt;0,'[1]Hoja de pedidos'!E2856,"")</f>
        <v>ALIMENTOS POLAR COMERCIAL, C.A.</v>
      </c>
      <c r="D2857" s="144" t="str">
        <f>IF('[1]Hoja de pedidos'!$D2856&gt;0,'[1]Hoja de pedidos'!F2856,"")</f>
        <v>ALUMINIO LAMINADO IMPRESO MAVESA 500g</v>
      </c>
      <c r="E2857" s="144" t="str">
        <f>IF('[1]Hoja de pedidos'!$D2856&gt;0,'[1]Hoja de pedidos'!G2856,"")</f>
        <v>MCL</v>
      </c>
      <c r="F2857" s="144" t="str">
        <f>IF('[1]Hoja de pedidos'!$D2856&gt;0,'[1]Hoja de pedidos'!H2856,"")</f>
        <v>LAMINACION</v>
      </c>
    </row>
    <row r="2858" spans="1:6" x14ac:dyDescent="0.25">
      <c r="A2858" s="144" t="str">
        <f>IF('[1]Hoja de pedidos'!$D2857&gt;0,'[1]Hoja de pedidos'!C2857,"")</f>
        <v>32-006635</v>
      </c>
      <c r="B2858" s="144" t="str">
        <f>IF('[1]Hoja de pedidos'!$D2857&gt;0,'[1]Hoja de pedidos'!D2857,"")</f>
        <v>TMARFF040A002</v>
      </c>
      <c r="C2858" s="144" t="str">
        <f>IF('[1]Hoja de pedidos'!$D2857&gt;0,'[1]Hoja de pedidos'!E2857,"")</f>
        <v>ALFONZO RIVAS &amp; CIA, C.A.</v>
      </c>
      <c r="D2858" s="144" t="str">
        <f>IF('[1]Hoja de pedidos'!$D2857&gt;0,'[1]Hoja de pedidos'!F2857,"")</f>
        <v>LAMINACION IMPRESA FLIPS FUDGE CHOCOLATE 50g</v>
      </c>
      <c r="E2858" s="144" t="str">
        <f>IF('[1]Hoja de pedidos'!$D2857&gt;0,'[1]Hoja de pedidos'!G2857,"")</f>
        <v>CX</v>
      </c>
      <c r="F2858" s="144" t="str">
        <f>IF('[1]Hoja de pedidos'!$D2857&gt;0,'[1]Hoja de pedidos'!H2857,"")</f>
        <v>LAMINACION</v>
      </c>
    </row>
    <row r="2859" spans="1:6" x14ac:dyDescent="0.25">
      <c r="A2859" s="144" t="str">
        <f>IF('[1]Hoja de pedidos'!$D2858&gt;0,'[1]Hoja de pedidos'!C2858,"")</f>
        <v>01-4181</v>
      </c>
      <c r="B2859" s="144" t="str">
        <f>IF('[1]Hoja de pedidos'!$D2858&gt;0,'[1]Hoja de pedidos'!D2858,"")</f>
        <v>TMAPAL127C001</v>
      </c>
      <c r="C2859" s="144" t="str">
        <f>IF('[1]Hoja de pedidos'!$D2858&gt;0,'[1]Hoja de pedidos'!E2858,"")</f>
        <v>ALIMENTOS POLAR COMERCIAL, C.A.</v>
      </c>
      <c r="D2859" s="144" t="str">
        <f>IF('[1]Hoja de pedidos'!$D2858&gt;0,'[1]Hoja de pedidos'!F2858,"")</f>
        <v>ALUMINIO LAMINADO IMPRESO MAVESA 1 Kg</v>
      </c>
      <c r="E2859" s="144" t="str">
        <f>IF('[1]Hoja de pedidos'!$D2858&gt;0,'[1]Hoja de pedidos'!G2858,"")</f>
        <v>MCL</v>
      </c>
      <c r="F2859" s="144" t="str">
        <f>IF('[1]Hoja de pedidos'!$D2858&gt;0,'[1]Hoja de pedidos'!H2858,"")</f>
        <v>LAMINACION</v>
      </c>
    </row>
    <row r="2860" spans="1:6" x14ac:dyDescent="0.25">
      <c r="A2860" s="144" t="str">
        <f>IF('[1]Hoja de pedidos'!$D2859&gt;0,'[1]Hoja de pedidos'!C2859,"")</f>
        <v>01-4191</v>
      </c>
      <c r="B2860" s="144" t="str">
        <f>IF('[1]Hoja de pedidos'!$D2859&gt;0,'[1]Hoja de pedidos'!D2859,"")</f>
        <v>TXAVEM028C001</v>
      </c>
      <c r="C2860" s="144" t="str">
        <f>IF('[1]Hoja de pedidos'!$D2859&gt;0,'[1]Hoja de pedidos'!E2859,"")</f>
        <v>AMCOR RIGID PACKAGING DE VENEZUELA, S.A.</v>
      </c>
      <c r="D2860" s="144" t="str">
        <f>IF('[1]Hoja de pedidos'!$D2859&gt;0,'[1]Hoja de pedidos'!F2859,"")</f>
        <v>ETIQUETA IMPRESA MINALBA 600 cc</v>
      </c>
      <c r="E2860" s="144" t="str">
        <f>IF('[1]Hoja de pedidos'!$D2859&gt;0,'[1]Hoja de pedidos'!G2859,"")</f>
        <v>CX</v>
      </c>
      <c r="F2860" s="144" t="str">
        <f>IF('[1]Hoja de pedidos'!$D2859&gt;0,'[1]Hoja de pedidos'!H2859,"")</f>
        <v>CORTE</v>
      </c>
    </row>
    <row r="2861" spans="1:6" x14ac:dyDescent="0.25">
      <c r="A2861" s="144" t="str">
        <f>IF('[1]Hoja de pedidos'!$D2860&gt;0,'[1]Hoja de pedidos'!C2860,"")</f>
        <v>01-4194</v>
      </c>
      <c r="B2861" s="144" t="str">
        <f>IF('[1]Hoja de pedidos'!$D2860&gt;0,'[1]Hoja de pedidos'!D2860,"")</f>
        <v>TXAVEM028B001</v>
      </c>
      <c r="C2861" s="144" t="str">
        <f>IF('[1]Hoja de pedidos'!$D2860&gt;0,'[1]Hoja de pedidos'!E2860,"")</f>
        <v>AMCOR RIGID PACKAGING DE VENEZUELA, S.A.</v>
      </c>
      <c r="D2861" s="144" t="str">
        <f>IF('[1]Hoja de pedidos'!$D2860&gt;0,'[1]Hoja de pedidos'!F2860,"")</f>
        <v>ETIQUETA  IMPRESA MINALBA 5 L</v>
      </c>
      <c r="E2861" s="144" t="str">
        <f>IF('[1]Hoja de pedidos'!$D2860&gt;0,'[1]Hoja de pedidos'!G2860,"")</f>
        <v>CX</v>
      </c>
      <c r="F2861" s="144" t="str">
        <f>IF('[1]Hoja de pedidos'!$D2860&gt;0,'[1]Hoja de pedidos'!H2860,"")</f>
        <v>CORTE</v>
      </c>
    </row>
    <row r="2862" spans="1:6" x14ac:dyDescent="0.25">
      <c r="A2862" s="144" t="str">
        <f>IF('[1]Hoja de pedidos'!$D2861&gt;0,'[1]Hoja de pedidos'!C2861,"")</f>
        <v>01-4092</v>
      </c>
      <c r="B2862" s="144" t="str">
        <f>IF('[1]Hoja de pedidos'!$D2861&gt;0,'[1]Hoja de pedidos'!D2861,"")</f>
        <v>TMCLDH089A001</v>
      </c>
      <c r="C2862" s="144" t="str">
        <f>IF('[1]Hoja de pedidos'!$D2861&gt;0,'[1]Hoja de pedidos'!E2861,"")</f>
        <v>CELOVEN, C.A.</v>
      </c>
      <c r="D2862" s="144" t="str">
        <f>IF('[1]Hoja de pedidos'!$D2861&gt;0,'[1]Hoja de pedidos'!F2861,"")</f>
        <v>LAMINACION IMPRESA DECOCEL HELADOS</v>
      </c>
      <c r="E2862" s="144" t="str">
        <f>IF('[1]Hoja de pedidos'!$D2861&gt;0,'[1]Hoja de pedidos'!G2861,"")</f>
        <v>MCL</v>
      </c>
      <c r="F2862" s="144" t="str">
        <f>IF('[1]Hoja de pedidos'!$D2861&gt;0,'[1]Hoja de pedidos'!H2861,"")</f>
        <v>LAMINACION</v>
      </c>
    </row>
    <row r="2863" spans="1:6" x14ac:dyDescent="0.25">
      <c r="A2863" s="144" t="str">
        <f>IF('[1]Hoja de pedidos'!$D2862&gt;0,'[1]Hoja de pedidos'!C2862,"")</f>
        <v>01-4091</v>
      </c>
      <c r="B2863" s="144" t="str">
        <f>IF('[1]Hoja de pedidos'!$D2862&gt;0,'[1]Hoja de pedidos'!D2862,"")</f>
        <v>TMCLZE089A001</v>
      </c>
      <c r="C2863" s="144" t="str">
        <f>IF('[1]Hoja de pedidos'!$D2862&gt;0,'[1]Hoja de pedidos'!E2862,"")</f>
        <v>CELOVEN, C.A.</v>
      </c>
      <c r="D2863" s="144" t="str">
        <f>IF('[1]Hoja de pedidos'!$D2862&gt;0,'[1]Hoja de pedidos'!F2862,"")</f>
        <v>LAMINACION IMPRESA DECOCEL ZAPATOS TODOS ESTRELLAS</v>
      </c>
      <c r="E2863" s="144" t="str">
        <f>IF('[1]Hoja de pedidos'!$D2862&gt;0,'[1]Hoja de pedidos'!G2862,"")</f>
        <v>MCL</v>
      </c>
      <c r="F2863" s="144" t="str">
        <f>IF('[1]Hoja de pedidos'!$D2862&gt;0,'[1]Hoja de pedidos'!H2862,"")</f>
        <v>LAMINACION</v>
      </c>
    </row>
    <row r="2864" spans="1:6" x14ac:dyDescent="0.25">
      <c r="A2864" s="144" t="str">
        <f>IF('[1]Hoja de pedidos'!$D2863&gt;0,'[1]Hoja de pedidos'!C2863,"")</f>
        <v>01-4084</v>
      </c>
      <c r="B2864" s="144" t="str">
        <f>IF('[1]Hoja de pedidos'!$D2863&gt;0,'[1]Hoja de pedidos'!D2863,"")</f>
        <v>TXCLZE029A001</v>
      </c>
      <c r="C2864" s="144" t="str">
        <f>IF('[1]Hoja de pedidos'!$D2863&gt;0,'[1]Hoja de pedidos'!E2863,"")</f>
        <v>CELOVEN, C.A.</v>
      </c>
      <c r="D2864" s="144" t="str">
        <f>IF('[1]Hoja de pedidos'!$D2863&gt;0,'[1]Hoja de pedidos'!F2863,"")</f>
        <v>DECOCEL IMPRESO ZAPATOS TODOS ESTRELLAS</v>
      </c>
      <c r="E2864" s="144" t="str">
        <f>IF('[1]Hoja de pedidos'!$D2863&gt;0,'[1]Hoja de pedidos'!G2863,"")</f>
        <v>CX</v>
      </c>
      <c r="F2864" s="144" t="str">
        <f>IF('[1]Hoja de pedidos'!$D2863&gt;0,'[1]Hoja de pedidos'!H2863,"")</f>
        <v>LAMINACION</v>
      </c>
    </row>
    <row r="2865" spans="1:6" x14ac:dyDescent="0.25">
      <c r="A2865" s="144" t="str">
        <f>IF('[1]Hoja de pedidos'!$D2864&gt;0,'[1]Hoja de pedidos'!C2864,"")</f>
        <v>01-4085</v>
      </c>
      <c r="B2865" s="144" t="str">
        <f>IF('[1]Hoja de pedidos'!$D2864&gt;0,'[1]Hoja de pedidos'!D2864,"")</f>
        <v>TXCLDH029A001</v>
      </c>
      <c r="C2865" s="144" t="str">
        <f>IF('[1]Hoja de pedidos'!$D2864&gt;0,'[1]Hoja de pedidos'!E2864,"")</f>
        <v>CELOVEN, C.A.</v>
      </c>
      <c r="D2865" s="144" t="str">
        <f>IF('[1]Hoja de pedidos'!$D2864&gt;0,'[1]Hoja de pedidos'!F2864,"")</f>
        <v>DECOCEL IMPRESA HELADOS</v>
      </c>
      <c r="E2865" s="144" t="str">
        <f>IF('[1]Hoja de pedidos'!$D2864&gt;0,'[1]Hoja de pedidos'!G2864,"")</f>
        <v>CX</v>
      </c>
      <c r="F2865" s="144" t="str">
        <f>IF('[1]Hoja de pedidos'!$D2864&gt;0,'[1]Hoja de pedidos'!H2864,"")</f>
        <v>LAMINACION</v>
      </c>
    </row>
    <row r="2866" spans="1:6" x14ac:dyDescent="0.25">
      <c r="A2866" s="144" t="str">
        <f>IF('[1]Hoja de pedidos'!$D2865&gt;0,'[1]Hoja de pedidos'!C2865,"")</f>
        <v>01-4203</v>
      </c>
      <c r="B2866" s="144" t="str">
        <f>IF('[1]Hoja de pedidos'!$D2865&gt;0,'[1]Hoja de pedidos'!D2865,"")</f>
        <v>TMIBIV045A001</v>
      </c>
      <c r="C2866" s="144" t="str">
        <f>IF('[1]Hoja de pedidos'!$D2865&gt;0,'[1]Hoja de pedidos'!E2865,"")</f>
        <v>INDUSTRIAS IBERIA, C.A.</v>
      </c>
      <c r="D2866" s="144" t="str">
        <f>IF('[1]Hoja de pedidos'!$D2865&gt;0,'[1]Hoja de pedidos'!F2865,"")</f>
        <v>LAMINACION IMPRESA INFUSION TE VERDE</v>
      </c>
      <c r="E2866" s="144" t="str">
        <f>IF('[1]Hoja de pedidos'!$D2865&gt;0,'[1]Hoja de pedidos'!G2865,"")</f>
        <v>MCL</v>
      </c>
      <c r="F2866" s="144" t="str">
        <f>IF('[1]Hoja de pedidos'!$D2865&gt;0,'[1]Hoja de pedidos'!H2865,"")</f>
        <v>LAMINACION</v>
      </c>
    </row>
    <row r="2867" spans="1:6" x14ac:dyDescent="0.25">
      <c r="A2867" s="144" t="str">
        <f>IF('[1]Hoja de pedidos'!$D2866&gt;0,'[1]Hoja de pedidos'!C2866,"")</f>
        <v>01-4201</v>
      </c>
      <c r="B2867" s="144" t="str">
        <f>IF('[1]Hoja de pedidos'!$D2866&gt;0,'[1]Hoja de pedidos'!D2866,"")</f>
        <v>TMIBIN045A001</v>
      </c>
      <c r="C2867" s="144" t="str">
        <f>IF('[1]Hoja de pedidos'!$D2866&gt;0,'[1]Hoja de pedidos'!E2866,"")</f>
        <v>INDUSTRIAS IBERIA, C.A.</v>
      </c>
      <c r="D2867" s="144" t="str">
        <f>IF('[1]Hoja de pedidos'!$D2866&gt;0,'[1]Hoja de pedidos'!F2866,"")</f>
        <v>LAMINACION IMPRESA INFUSION TE NEGRO</v>
      </c>
      <c r="E2867" s="144" t="str">
        <f>IF('[1]Hoja de pedidos'!$D2866&gt;0,'[1]Hoja de pedidos'!G2866,"")</f>
        <v>MCL</v>
      </c>
      <c r="F2867" s="144" t="str">
        <f>IF('[1]Hoja de pedidos'!$D2866&gt;0,'[1]Hoja de pedidos'!H2866,"")</f>
        <v>LAMINACION</v>
      </c>
    </row>
    <row r="2868" spans="1:6" x14ac:dyDescent="0.25">
      <c r="A2868" s="144" t="str">
        <f>IF('[1]Hoja de pedidos'!$D2867&gt;0,'[1]Hoja de pedidos'!C2867,"")</f>
        <v>01-4193</v>
      </c>
      <c r="B2868" s="144" t="str">
        <f>IF('[1]Hoja de pedidos'!$D2867&gt;0,'[1]Hoja de pedidos'!D2867,"")</f>
        <v>TXAVEM028A001</v>
      </c>
      <c r="C2868" s="144" t="str">
        <f>IF('[1]Hoja de pedidos'!$D2867&gt;0,'[1]Hoja de pedidos'!E2867,"")</f>
        <v>AMCOR RIGID PACKAGING DE VENEZUELA, S.A.</v>
      </c>
      <c r="D2868" s="144" t="str">
        <f>IF('[1]Hoja de pedidos'!$D2867&gt;0,'[1]Hoja de pedidos'!F2867,"")</f>
        <v>ETIQUETA IMPRESA MINALBA 1,5 L</v>
      </c>
      <c r="E2868" s="144" t="str">
        <f>IF('[1]Hoja de pedidos'!$D2867&gt;0,'[1]Hoja de pedidos'!G2867,"")</f>
        <v>CX</v>
      </c>
      <c r="F2868" s="144" t="str">
        <f>IF('[1]Hoja de pedidos'!$D2867&gt;0,'[1]Hoja de pedidos'!H2867,"")</f>
        <v>CORTE</v>
      </c>
    </row>
    <row r="2869" spans="1:6" x14ac:dyDescent="0.25">
      <c r="A2869" s="144" t="str">
        <f>IF('[1]Hoja de pedidos'!$D2868&gt;0,'[1]Hoja de pedidos'!C2868,"")</f>
        <v>01-4200</v>
      </c>
      <c r="B2869" s="144" t="str">
        <f>IF('[1]Hoja de pedidos'!$D2868&gt;0,'[1]Hoja de pedidos'!D2868,"")</f>
        <v>TMAPAL1190010</v>
      </c>
      <c r="C2869" s="144" t="str">
        <f>IF('[1]Hoja de pedidos'!$D2868&gt;0,'[1]Hoja de pedidos'!E2868,"")</f>
        <v>ALIMENTOS POLAR COMERCIAL, C.A.</v>
      </c>
      <c r="D2869" s="144" t="str">
        <f>IF('[1]Hoja de pedidos'!$D2868&gt;0,'[1]Hoja de pedidos'!F2868,"")</f>
        <v>ALUMINIO LAMINADO SIN IMPRESIÓN</v>
      </c>
      <c r="E2869" s="144" t="str">
        <f>IF('[1]Hoja de pedidos'!$D2868&gt;0,'[1]Hoja de pedidos'!G2868,"")</f>
        <v>MCL</v>
      </c>
      <c r="F2869" s="144" t="str">
        <f>IF('[1]Hoja de pedidos'!$D2868&gt;0,'[1]Hoja de pedidos'!H2868,"")</f>
        <v>LAMINACION</v>
      </c>
    </row>
    <row r="2870" spans="1:6" x14ac:dyDescent="0.25">
      <c r="A2870" s="144" t="str">
        <f>IF('[1]Hoja de pedidos'!$D2869&gt;0,'[1]Hoja de pedidos'!C2869,"")</f>
        <v>01-4193</v>
      </c>
      <c r="B2870" s="144" t="str">
        <f>IF('[1]Hoja de pedidos'!$D2869&gt;0,'[1]Hoja de pedidos'!D2869,"")</f>
        <v>TXAVEM028A001</v>
      </c>
      <c r="C2870" s="144" t="str">
        <f>IF('[1]Hoja de pedidos'!$D2869&gt;0,'[1]Hoja de pedidos'!E2869,"")</f>
        <v>AMCOR RIGID PACKAGING DE VENEZUELA, S.A.</v>
      </c>
      <c r="D2870" s="144" t="str">
        <f>IF('[1]Hoja de pedidos'!$D2869&gt;0,'[1]Hoja de pedidos'!F2869,"")</f>
        <v>ETIQUETA IMPRESA MINALBA 1,5 L</v>
      </c>
      <c r="E2870" s="144" t="str">
        <f>IF('[1]Hoja de pedidos'!$D2869&gt;0,'[1]Hoja de pedidos'!G2869,"")</f>
        <v>CX</v>
      </c>
      <c r="F2870" s="144" t="str">
        <f>IF('[1]Hoja de pedidos'!$D2869&gt;0,'[1]Hoja de pedidos'!H2869,"")</f>
        <v>CORTE</v>
      </c>
    </row>
    <row r="2871" spans="1:6" x14ac:dyDescent="0.25">
      <c r="A2871" s="144" t="str">
        <f>IF('[1]Hoja de pedidos'!$D2870&gt;0,'[1]Hoja de pedidos'!C2870,"")</f>
        <v>01-4192</v>
      </c>
      <c r="B2871" s="144" t="str">
        <f>IF('[1]Hoja de pedidos'!$D2870&gt;0,'[1]Hoja de pedidos'!D2870,"")</f>
        <v>TXAVEM028D001</v>
      </c>
      <c r="C2871" s="144" t="str">
        <f>IF('[1]Hoja de pedidos'!$D2870&gt;0,'[1]Hoja de pedidos'!E2870,"")</f>
        <v>AMCOR RIGID PACKAGING DE VENEZUELA, S.A.</v>
      </c>
      <c r="D2871" s="144" t="str">
        <f>IF('[1]Hoja de pedidos'!$D2870&gt;0,'[1]Hoja de pedidos'!F2870,"")</f>
        <v>ETIQUETA IMPRESA MINALBA 355cc</v>
      </c>
      <c r="E2871" s="144" t="str">
        <f>IF('[1]Hoja de pedidos'!$D2870&gt;0,'[1]Hoja de pedidos'!G2870,"")</f>
        <v>CX</v>
      </c>
      <c r="F2871" s="144" t="str">
        <f>IF('[1]Hoja de pedidos'!$D2870&gt;0,'[1]Hoja de pedidos'!H2870,"")</f>
        <v>CORTE</v>
      </c>
    </row>
    <row r="2872" spans="1:6" x14ac:dyDescent="0.25">
      <c r="A2872" s="144" t="str">
        <f>IF('[1]Hoja de pedidos'!$D2871&gt;0,'[1]Hoja de pedidos'!C2871,"")</f>
        <v>01-4195</v>
      </c>
      <c r="B2872" s="144" t="str">
        <f>IF('[1]Hoja de pedidos'!$D2871&gt;0,'[1]Hoja de pedidos'!D2871,"")</f>
        <v>TXPADQ036A002</v>
      </c>
      <c r="C2872" s="144" t="str">
        <f>IF('[1]Hoja de pedidos'!$D2871&gt;0,'[1]Hoja de pedidos'!E2871,"")</f>
        <v>PEPSICO ALIMENTOS, S.C.A.</v>
      </c>
      <c r="D2872" s="144" t="str">
        <f>IF('[1]Hoja de pedidos'!$D2871&gt;0,'[1]Hoja de pedidos'!F2871,"")</f>
        <v>LAMINACION IMPRESA DORITOS MEGA QUESO 45g</v>
      </c>
      <c r="E2872" s="144" t="str">
        <f>IF('[1]Hoja de pedidos'!$D2871&gt;0,'[1]Hoja de pedidos'!G2871,"")</f>
        <v>CX</v>
      </c>
      <c r="F2872" s="144" t="str">
        <f>IF('[1]Hoja de pedidos'!$D2871&gt;0,'[1]Hoja de pedidos'!H2871,"")</f>
        <v>LAMINACION</v>
      </c>
    </row>
    <row r="2873" spans="1:6" x14ac:dyDescent="0.25">
      <c r="A2873" s="144" t="str">
        <f>IF('[1]Hoja de pedidos'!$D2872&gt;0,'[1]Hoja de pedidos'!C2872,"")</f>
        <v>01-4208</v>
      </c>
      <c r="B2873" s="144" t="str">
        <f>IF('[1]Hoja de pedidos'!$D2872&gt;0,'[1]Hoja de pedidos'!D2872,"")</f>
        <v>TXPACT040B003</v>
      </c>
      <c r="C2873" s="144" t="str">
        <f>IF('[1]Hoja de pedidos'!$D2872&gt;0,'[1]Hoja de pedidos'!E2872,"")</f>
        <v>PEPSICO ALIMENTOS, S.C.A.</v>
      </c>
      <c r="D2873" s="144" t="str">
        <f>IF('[1]Hoja de pedidos'!$D2872&gt;0,'[1]Hoja de pedidos'!F2872,"")</f>
        <v>LAMINACION IMPRESA CHEESE TRIS 54g</v>
      </c>
      <c r="E2873" s="144" t="str">
        <f>IF('[1]Hoja de pedidos'!$D2872&gt;0,'[1]Hoja de pedidos'!G2872,"")</f>
        <v>CX</v>
      </c>
      <c r="F2873" s="144" t="str">
        <f>IF('[1]Hoja de pedidos'!$D2872&gt;0,'[1]Hoja de pedidos'!H2872,"")</f>
        <v>LAMINACION</v>
      </c>
    </row>
    <row r="2874" spans="1:6" x14ac:dyDescent="0.25">
      <c r="A2874" s="144" t="str">
        <f>IF('[1]Hoja de pedidos'!$D2873&gt;0,'[1]Hoja de pedidos'!C2873,"")</f>
        <v>01-4207</v>
      </c>
      <c r="B2874" s="144" t="str">
        <f>IF('[1]Hoja de pedidos'!$D2873&gt;0,'[1]Hoja de pedidos'!D2873,"")</f>
        <v>TXPACT040A003</v>
      </c>
      <c r="C2874" s="144" t="str">
        <f>IF('[1]Hoja de pedidos'!$D2873&gt;0,'[1]Hoja de pedidos'!E2873,"")</f>
        <v>PEPSICO ALIMENTOS, S.C.A.</v>
      </c>
      <c r="D2874" s="144" t="str">
        <f>IF('[1]Hoja de pedidos'!$D2873&gt;0,'[1]Hoja de pedidos'!F2873,"")</f>
        <v>LAMINACION IMPRESA CHEESE TRIS 150g</v>
      </c>
      <c r="E2874" s="144" t="str">
        <f>IF('[1]Hoja de pedidos'!$D2873&gt;0,'[1]Hoja de pedidos'!G2873,"")</f>
        <v>CX</v>
      </c>
      <c r="F2874" s="144" t="str">
        <f>IF('[1]Hoja de pedidos'!$D2873&gt;0,'[1]Hoja de pedidos'!H2873,"")</f>
        <v>LAMINACION</v>
      </c>
    </row>
    <row r="2875" spans="1:6" x14ac:dyDescent="0.25">
      <c r="A2875" s="144" t="str">
        <f>IF('[1]Hoja de pedidos'!$D2874&gt;0,'[1]Hoja de pedidos'!C2874,"")</f>
        <v>01-4196</v>
      </c>
      <c r="B2875" s="144" t="str">
        <f>IF('[1]Hoja de pedidos'!$D2874&gt;0,'[1]Hoja de pedidos'!D2874,"")</f>
        <v>TXPATR040B003</v>
      </c>
      <c r="C2875" s="144" t="str">
        <f>IF('[1]Hoja de pedidos'!$D2874&gt;0,'[1]Hoja de pedidos'!E2874,"")</f>
        <v>PEPSICO ALIMENTOS, S.C.A.</v>
      </c>
      <c r="D2875" s="144" t="str">
        <f>IF('[1]Hoja de pedidos'!$D2874&gt;0,'[1]Hoja de pedidos'!F2874,"")</f>
        <v>LAMINACION IMPRESA DE TODITO RESUELTO 45g</v>
      </c>
      <c r="E2875" s="144" t="str">
        <f>IF('[1]Hoja de pedidos'!$D2874&gt;0,'[1]Hoja de pedidos'!G2874,"")</f>
        <v>CX</v>
      </c>
      <c r="F2875" s="144" t="str">
        <f>IF('[1]Hoja de pedidos'!$D2874&gt;0,'[1]Hoja de pedidos'!H2874,"")</f>
        <v>LAMINACION</v>
      </c>
    </row>
    <row r="2876" spans="1:6" x14ac:dyDescent="0.25">
      <c r="A2876" s="144" t="str">
        <f>IF('[1]Hoja de pedidos'!$D2875&gt;0,'[1]Hoja de pedidos'!C2875,"")</f>
        <v>01-4197</v>
      </c>
      <c r="B2876" s="144" t="str">
        <f>IF('[1]Hoja de pedidos'!$D2875&gt;0,'[1]Hoja de pedidos'!D2875,"")</f>
        <v>TXPATR040A003</v>
      </c>
      <c r="C2876" s="144" t="str">
        <f>IF('[1]Hoja de pedidos'!$D2875&gt;0,'[1]Hoja de pedidos'!E2875,"")</f>
        <v>PEPSICO ALIMENTOS, S.C.A.</v>
      </c>
      <c r="D2876" s="144" t="str">
        <f>IF('[1]Hoja de pedidos'!$D2875&gt;0,'[1]Hoja de pedidos'!F2875,"")</f>
        <v>LAMINACION IMPRESA DE TODITO RESUELTO 130g</v>
      </c>
      <c r="E2876" s="144" t="str">
        <f>IF('[1]Hoja de pedidos'!$D2875&gt;0,'[1]Hoja de pedidos'!G2875,"")</f>
        <v>CX</v>
      </c>
      <c r="F2876" s="144" t="str">
        <f>IF('[1]Hoja de pedidos'!$D2875&gt;0,'[1]Hoja de pedidos'!H2875,"")</f>
        <v>LAMINACION</v>
      </c>
    </row>
    <row r="2877" spans="1:6" x14ac:dyDescent="0.25">
      <c r="A2877" s="144" t="str">
        <f>IF('[1]Hoja de pedidos'!$D2876&gt;0,'[1]Hoja de pedidos'!C2876,"")</f>
        <v>32-006644</v>
      </c>
      <c r="B2877" s="144" t="str">
        <f>IF('[1]Hoja de pedidos'!$D2876&gt;0,'[1]Hoja de pedidos'!D2876,"")</f>
        <v>TXNVMP040A002</v>
      </c>
      <c r="C2877" s="144" t="str">
        <f>IF('[1]Hoja de pedidos'!$D2876&gt;0,'[1]Hoja de pedidos'!E2876,"")</f>
        <v>NUCITA VENEZOLANA. NUCIVEN, C.A.</v>
      </c>
      <c r="D2877" s="144" t="str">
        <f>IF('[1]Hoja de pedidos'!$D2876&gt;0,'[1]Hoja de pedidos'!F2876,"")</f>
        <v>LAMINACION IMPRESA MAX  PIRULIN 34g</v>
      </c>
      <c r="E2877" s="144" t="str">
        <f>IF('[1]Hoja de pedidos'!$D2876&gt;0,'[1]Hoja de pedidos'!G2876,"")</f>
        <v>CX</v>
      </c>
      <c r="F2877" s="144" t="str">
        <f>IF('[1]Hoja de pedidos'!$D2876&gt;0,'[1]Hoja de pedidos'!H2876,"")</f>
        <v>LAMINACION</v>
      </c>
    </row>
    <row r="2878" spans="1:6" x14ac:dyDescent="0.25">
      <c r="A2878" s="144" t="str">
        <f>IF('[1]Hoja de pedidos'!$D2877&gt;0,'[1]Hoja de pedidos'!C2877,"")</f>
        <v>32-006632</v>
      </c>
      <c r="B2878" s="144" t="str">
        <f>IF('[1]Hoja de pedidos'!$D2877&gt;0,'[1]Hoja de pedidos'!D2877,"")</f>
        <v>TXECEC028C001</v>
      </c>
      <c r="C2878" s="144" t="str">
        <f>IF('[1]Hoja de pedidos'!$D2877&gt;0,'[1]Hoja de pedidos'!E2877,"")</f>
        <v>EMBOTELLADORA CRISTAL;C.A.</v>
      </c>
      <c r="D2878" s="144" t="str">
        <f>IF('[1]Hoja de pedidos'!$D2877&gt;0,'[1]Hoja de pedidos'!F2877,"")</f>
        <v>ETIQUETA IMPRESA AGUA MINERAL CRYSTAL 1,5 L</v>
      </c>
      <c r="E2878" s="144" t="str">
        <f>IF('[1]Hoja de pedidos'!$D2877&gt;0,'[1]Hoja de pedidos'!G2877,"")</f>
        <v>CX</v>
      </c>
      <c r="F2878" s="144" t="str">
        <f>IF('[1]Hoja de pedidos'!$D2877&gt;0,'[1]Hoja de pedidos'!H2877,"")</f>
        <v>CORTE</v>
      </c>
    </row>
    <row r="2879" spans="1:6" x14ac:dyDescent="0.25">
      <c r="A2879" s="144" t="str">
        <f>IF('[1]Hoja de pedidos'!$D2878&gt;0,'[1]Hoja de pedidos'!C2878,"")</f>
        <v>01-4206</v>
      </c>
      <c r="B2879" s="144" t="str">
        <f>IF('[1]Hoja de pedidos'!$D2878&gt;0,'[1]Hoja de pedidos'!D2878,"")</f>
        <v>TXPARF040A003</v>
      </c>
      <c r="C2879" s="144" t="str">
        <f>IF('[1]Hoja de pedidos'!$D2878&gt;0,'[1]Hoja de pedidos'!E2878,"")</f>
        <v>PEPSICO ALIMENTOS, S.C.A.</v>
      </c>
      <c r="D2879" s="144" t="str">
        <f>IF('[1]Hoja de pedidos'!$D2878&gt;0,'[1]Hoja de pedidos'!F2878,"")</f>
        <v>LAMINACION IMPRESA RUFFLES QUESO 36g</v>
      </c>
      <c r="E2879" s="144" t="str">
        <f>IF('[1]Hoja de pedidos'!$D2878&gt;0,'[1]Hoja de pedidos'!G2878,"")</f>
        <v>CX</v>
      </c>
      <c r="F2879" s="144" t="str">
        <f>IF('[1]Hoja de pedidos'!$D2878&gt;0,'[1]Hoja de pedidos'!H2878,"")</f>
        <v>LAMINACION</v>
      </c>
    </row>
    <row r="2880" spans="1:6" x14ac:dyDescent="0.25">
      <c r="A2880" s="144" t="str">
        <f>IF('[1]Hoja de pedidos'!$D2879&gt;0,'[1]Hoja de pedidos'!C2879,"")</f>
        <v>01-4205</v>
      </c>
      <c r="B2880" s="144" t="str">
        <f>IF('[1]Hoja de pedidos'!$D2879&gt;0,'[1]Hoja de pedidos'!D2879,"")</f>
        <v>TXPARF040B003</v>
      </c>
      <c r="C2880" s="144" t="str">
        <f>IF('[1]Hoja de pedidos'!$D2879&gt;0,'[1]Hoja de pedidos'!E2879,"")</f>
        <v>PEPSICO ALIMENTOS, S.C.A.</v>
      </c>
      <c r="D2880" s="144" t="str">
        <f>IF('[1]Hoja de pedidos'!$D2879&gt;0,'[1]Hoja de pedidos'!F2879,"")</f>
        <v>LAMINACION IMPRESA RUFFLES QUESO 125g</v>
      </c>
      <c r="E2880" s="144" t="str">
        <f>IF('[1]Hoja de pedidos'!$D2879&gt;0,'[1]Hoja de pedidos'!G2879,"")</f>
        <v>CX</v>
      </c>
      <c r="F2880" s="144" t="str">
        <f>IF('[1]Hoja de pedidos'!$D2879&gt;0,'[1]Hoja de pedidos'!H2879,"")</f>
        <v>LAMINACION</v>
      </c>
    </row>
    <row r="2881" spans="1:6" x14ac:dyDescent="0.25">
      <c r="A2881" s="144" t="str">
        <f>IF('[1]Hoja de pedidos'!$D2880&gt;0,'[1]Hoja de pedidos'!C2880,"")</f>
        <v>32-006652</v>
      </c>
      <c r="B2881" s="144" t="str">
        <f>IF('[1]Hoja de pedidos'!$D2880&gt;0,'[1]Hoja de pedidos'!D2880,"")</f>
        <v>TXABCA032B001</v>
      </c>
      <c r="C2881" s="144" t="str">
        <f>IF('[1]Hoja de pedidos'!$D2880&gt;0,'[1]Hoja de pedidos'!E2880,"")</f>
        <v>ALIMENTOS BOTALON, C.A.</v>
      </c>
      <c r="D2881" s="144" t="str">
        <f>IF('[1]Hoja de pedidos'!$D2880&gt;0,'[1]Hoja de pedidos'!F2880,"")</f>
        <v>LAMINACION IMPRESA CAFÉ ARAUCA 50g</v>
      </c>
      <c r="E2881" s="144" t="str">
        <f>IF('[1]Hoja de pedidos'!$D2880&gt;0,'[1]Hoja de pedidos'!G2880,"")</f>
        <v>CX</v>
      </c>
      <c r="F2881" s="144" t="str">
        <f>IF('[1]Hoja de pedidos'!$D2880&gt;0,'[1]Hoja de pedidos'!H2880,"")</f>
        <v>LAMINACION</v>
      </c>
    </row>
    <row r="2882" spans="1:6" x14ac:dyDescent="0.25">
      <c r="A2882" s="144" t="str">
        <f>IF('[1]Hoja de pedidos'!$D2881&gt;0,'[1]Hoja de pedidos'!C2881,"")</f>
        <v>01-4211</v>
      </c>
      <c r="B2882" s="144" t="str">
        <f>IF('[1]Hoja de pedidos'!$D2881&gt;0,'[1]Hoja de pedidos'!D2881,"")</f>
        <v>TXPAAQ081A001</v>
      </c>
      <c r="C2882" s="144" t="str">
        <f>IF('[1]Hoja de pedidos'!$D2881&gt;0,'[1]Hoja de pedidos'!E2881,"")</f>
        <v>PEPSICO ALIMENTOS, S.C.A.</v>
      </c>
      <c r="D2882" s="144" t="str">
        <f>IF('[1]Hoja de pedidos'!$D2881&gt;0,'[1]Hoja de pedidos'!F2881,"")</f>
        <v xml:space="preserve">LAMINACION IMPRESA ANAQUEL MULTIMARCA </v>
      </c>
      <c r="E2882" s="144" t="str">
        <f>IF('[1]Hoja de pedidos'!$D2881&gt;0,'[1]Hoja de pedidos'!G2881,"")</f>
        <v>CX</v>
      </c>
      <c r="F2882" s="144" t="str">
        <f>IF('[1]Hoja de pedidos'!$D2881&gt;0,'[1]Hoja de pedidos'!H2881,"")</f>
        <v>LAMINACION</v>
      </c>
    </row>
    <row r="2883" spans="1:6" x14ac:dyDescent="0.25">
      <c r="A2883" s="144" t="str">
        <f>IF('[1]Hoja de pedidos'!$D2882&gt;0,'[1]Hoja de pedidos'!C2882,"")</f>
        <v>01-4209</v>
      </c>
      <c r="B2883" s="144" t="str">
        <f>IF('[1]Hoja de pedidos'!$D2882&gt;0,'[1]Hoja de pedidos'!D2882,"")</f>
        <v>TXPANP040A001</v>
      </c>
      <c r="C2883" s="144" t="str">
        <f>IF('[1]Hoja de pedidos'!$D2882&gt;0,'[1]Hoja de pedidos'!E2882,"")</f>
        <v>PEPSICO ALIMENTOS, S.C.A.</v>
      </c>
      <c r="D2883" s="144" t="str">
        <f>IF('[1]Hoja de pedidos'!$D2882&gt;0,'[1]Hoja de pedidos'!F2882,"")</f>
        <v>LAMINACION IMPRESA NATUCHIPS PLATANITOS 80g</v>
      </c>
      <c r="E2883" s="144" t="str">
        <f>IF('[1]Hoja de pedidos'!$D2882&gt;0,'[1]Hoja de pedidos'!G2882,"")</f>
        <v>CX</v>
      </c>
      <c r="F2883" s="144" t="str">
        <f>IF('[1]Hoja de pedidos'!$D2882&gt;0,'[1]Hoja de pedidos'!H2882,"")</f>
        <v>LAMINACION</v>
      </c>
    </row>
    <row r="2884" spans="1:6" x14ac:dyDescent="0.25">
      <c r="A2884" s="144" t="str">
        <f>IF('[1]Hoja de pedidos'!$D2883&gt;0,'[1]Hoja de pedidos'!C2883,"")</f>
        <v>01-4210</v>
      </c>
      <c r="B2884" s="144" t="str">
        <f>IF('[1]Hoja de pedidos'!$D2883&gt;0,'[1]Hoja de pedidos'!D2883,"")</f>
        <v>TXPANP040B001</v>
      </c>
      <c r="C2884" s="144" t="str">
        <f>IF('[1]Hoja de pedidos'!$D2883&gt;0,'[1]Hoja de pedidos'!E2883,"")</f>
        <v>PEPSICO ALIMENTOS, S.C.A.</v>
      </c>
      <c r="D2884" s="144" t="str">
        <f>IF('[1]Hoja de pedidos'!$D2883&gt;0,'[1]Hoja de pedidos'!F2883,"")</f>
        <v>LAMINACION IMPRESA NATUCHIPS PLATANITOS 150g</v>
      </c>
      <c r="E2884" s="144" t="str">
        <f>IF('[1]Hoja de pedidos'!$D2883&gt;0,'[1]Hoja de pedidos'!G2883,"")</f>
        <v>CX</v>
      </c>
      <c r="F2884" s="144" t="str">
        <f>IF('[1]Hoja de pedidos'!$D2883&gt;0,'[1]Hoja de pedidos'!H2883,"")</f>
        <v>LAMINACION</v>
      </c>
    </row>
    <row r="2885" spans="1:6" x14ac:dyDescent="0.25">
      <c r="A2885" s="144" t="str">
        <f>IF('[1]Hoja de pedidos'!$D2884&gt;0,'[1]Hoja de pedidos'!C2884,"")</f>
        <v>01-4198</v>
      </c>
      <c r="B2885" s="144" t="str">
        <f>IF('[1]Hoja de pedidos'!$D2884&gt;0,'[1]Hoja de pedidos'!D2884,"")</f>
        <v>TXPAMP036A002</v>
      </c>
      <c r="C2885" s="144" t="str">
        <f>IF('[1]Hoja de pedidos'!$D2884&gt;0,'[1]Hoja de pedidos'!E2884,"")</f>
        <v>PEPSICO ALIMENTOS, S.C.A.</v>
      </c>
      <c r="D2885" s="144" t="str">
        <f>IF('[1]Hoja de pedidos'!$D2884&gt;0,'[1]Hoja de pedidos'!F2884,"")</f>
        <v>LAMINACION IMPRESA CHEETOS MEGA PUFF 110g</v>
      </c>
      <c r="E2885" s="144" t="str">
        <f>IF('[1]Hoja de pedidos'!$D2884&gt;0,'[1]Hoja de pedidos'!G2884,"")</f>
        <v>CX</v>
      </c>
      <c r="F2885" s="144" t="str">
        <f>IF('[1]Hoja de pedidos'!$D2884&gt;0,'[1]Hoja de pedidos'!H2884,"")</f>
        <v>LAMINACION</v>
      </c>
    </row>
    <row r="2886" spans="1:6" x14ac:dyDescent="0.25">
      <c r="A2886" s="144" t="str">
        <f>IF('[1]Hoja de pedidos'!$D2885&gt;0,'[1]Hoja de pedidos'!C2885,"")</f>
        <v>01-4209</v>
      </c>
      <c r="B2886" s="144" t="str">
        <f>IF('[1]Hoja de pedidos'!$D2885&gt;0,'[1]Hoja de pedidos'!D2885,"")</f>
        <v>TXPANP040A001</v>
      </c>
      <c r="C2886" s="144" t="str">
        <f>IF('[1]Hoja de pedidos'!$D2885&gt;0,'[1]Hoja de pedidos'!E2885,"")</f>
        <v>PEPSICO ALIMENTOS, S.C.A.</v>
      </c>
      <c r="D2886" s="144" t="str">
        <f>IF('[1]Hoja de pedidos'!$D2885&gt;0,'[1]Hoja de pedidos'!F2885,"")</f>
        <v>LAMINACION IMPRESA NATUCHIPS PLATANITOS 80g</v>
      </c>
      <c r="E2886" s="144" t="str">
        <f>IF('[1]Hoja de pedidos'!$D2885&gt;0,'[1]Hoja de pedidos'!G2885,"")</f>
        <v>CX</v>
      </c>
      <c r="F2886" s="144" t="str">
        <f>IF('[1]Hoja de pedidos'!$D2885&gt;0,'[1]Hoja de pedidos'!H2885,"")</f>
        <v>LAMINACION</v>
      </c>
    </row>
    <row r="2887" spans="1:6" x14ac:dyDescent="0.25">
      <c r="A2887" s="144" t="str">
        <f>IF('[1]Hoja de pedidos'!$D2886&gt;0,'[1]Hoja de pedidos'!C2886,"")</f>
        <v>32-006612</v>
      </c>
      <c r="B2887" s="144" t="str">
        <f>IF('[1]Hoja de pedidos'!$D2886&gt;0,'[1]Hoja de pedidos'!D2886,"")</f>
        <v>TXABSS065C002</v>
      </c>
      <c r="C2887" s="144" t="str">
        <f>IF('[1]Hoja de pedidos'!$D2886&gt;0,'[1]Hoja de pedidos'!E2886,"")</f>
        <v>ALIMENTOS BOTALON, C.A.</v>
      </c>
      <c r="D2887" s="144" t="str">
        <f>IF('[1]Hoja de pedidos'!$D2886&gt;0,'[1]Hoja de pedidos'!F2886,"")</f>
        <v>LAMINACION IMPRESA CAFÉ MOLIDO GOURMET SAN SALVADOR 200g</v>
      </c>
      <c r="E2887" s="144" t="str">
        <f>IF('[1]Hoja de pedidos'!$D2886&gt;0,'[1]Hoja de pedidos'!G2886,"")</f>
        <v>CX</v>
      </c>
      <c r="F2887" s="144" t="str">
        <f>IF('[1]Hoja de pedidos'!$D2886&gt;0,'[1]Hoja de pedidos'!H2886,"")</f>
        <v>LAMINACION</v>
      </c>
    </row>
    <row r="2888" spans="1:6" x14ac:dyDescent="0.25">
      <c r="A2888" s="144" t="str">
        <f>IF('[1]Hoja de pedidos'!$D2887&gt;0,'[1]Hoja de pedidos'!C2887,"")</f>
        <v>01-4219</v>
      </c>
      <c r="B2888" s="144" t="str">
        <f>IF('[1]Hoja de pedidos'!$D2887&gt;0,'[1]Hoja de pedidos'!D2887,"")</f>
        <v>TMTTGP207A001</v>
      </c>
      <c r="C2888" s="144" t="str">
        <f>IF('[1]Hoja de pedidos'!$D2887&gt;0,'[1]Hoja de pedidos'!E2887,"")</f>
        <v xml:space="preserve">INDUSTRIAS DE TAPAS TAIME, C.A </v>
      </c>
      <c r="D2888" s="144" t="str">
        <f>IF('[1]Hoja de pedidos'!$D2887&gt;0,'[1]Hoja de pedidos'!F2887,"")</f>
        <v>LINER MTP IMP. GARANTIA DE PUREZA</v>
      </c>
      <c r="E2888" s="144" t="str">
        <f>IF('[1]Hoja de pedidos'!$D2887&gt;0,'[1]Hoja de pedidos'!G2887,"")</f>
        <v>MCL</v>
      </c>
      <c r="F2888" s="144" t="str">
        <f>IF('[1]Hoja de pedidos'!$D2887&gt;0,'[1]Hoja de pedidos'!H2887,"")</f>
        <v>LAMINACION</v>
      </c>
    </row>
    <row r="2889" spans="1:6" x14ac:dyDescent="0.25">
      <c r="A2889" s="144" t="str">
        <f>IF('[1]Hoja de pedidos'!$D2888&gt;0,'[1]Hoja de pedidos'!C2888,"")</f>
        <v>32-006610</v>
      </c>
      <c r="B2889" s="144" t="str">
        <f>IF('[1]Hoja de pedidos'!$D2888&gt;0,'[1]Hoja de pedidos'!D2888,"")</f>
        <v>TXABSS065B002</v>
      </c>
      <c r="C2889" s="144" t="str">
        <f>IF('[1]Hoja de pedidos'!$D2888&gt;0,'[1]Hoja de pedidos'!E2888,"")</f>
        <v>ALIMENTOS BOTALON, C.A.</v>
      </c>
      <c r="D2889" s="144" t="str">
        <f>IF('[1]Hoja de pedidos'!$D2888&gt;0,'[1]Hoja de pedidos'!F2888,"")</f>
        <v>LAMINACION IMPRESA CAFÉ MOLIDO GOURMET SAN SALVADOR 500 g</v>
      </c>
      <c r="E2889" s="144" t="str">
        <f>IF('[1]Hoja de pedidos'!$D2888&gt;0,'[1]Hoja de pedidos'!G2888,"")</f>
        <v>CX</v>
      </c>
      <c r="F2889" s="144" t="str">
        <f>IF('[1]Hoja de pedidos'!$D2888&gt;0,'[1]Hoja de pedidos'!H2888,"")</f>
        <v>LAMINACION</v>
      </c>
    </row>
    <row r="2890" spans="1:6" x14ac:dyDescent="0.25">
      <c r="A2890" s="144" t="str">
        <f>IF('[1]Hoja de pedidos'!$D2889&gt;0,'[1]Hoja de pedidos'!C2889,"")</f>
        <v>32-006638</v>
      </c>
      <c r="B2890" s="144" t="str">
        <f>IF('[1]Hoja de pedidos'!$D2889&gt;0,'[1]Hoja de pedidos'!D2889,"")</f>
        <v>TMARMZ076B002</v>
      </c>
      <c r="C2890" s="144" t="str">
        <f>IF('[1]Hoja de pedidos'!$D2889&gt;0,'[1]Hoja de pedidos'!E2889,"")</f>
        <v>ALFONZO RIVAS &amp; CIA, C.A.</v>
      </c>
      <c r="D2890" s="144" t="str">
        <f>IF('[1]Hoja de pedidos'!$D2889&gt;0,'[1]Hoja de pedidos'!F2889,"")</f>
        <v>LAMINACION IMPRESA MAIZINA 120 g</v>
      </c>
      <c r="E2890" s="144" t="str">
        <f>IF('[1]Hoja de pedidos'!$D2889&gt;0,'[1]Hoja de pedidos'!G2889,"")</f>
        <v>MCL</v>
      </c>
      <c r="F2890" s="144" t="str">
        <f>IF('[1]Hoja de pedidos'!$D2889&gt;0,'[1]Hoja de pedidos'!H2889,"")</f>
        <v>LAMINACION</v>
      </c>
    </row>
    <row r="2891" spans="1:6" x14ac:dyDescent="0.25">
      <c r="A2891" s="144" t="str">
        <f>IF('[1]Hoja de pedidos'!$D2890&gt;0,'[1]Hoja de pedidos'!C2890,"")</f>
        <v>32-006647</v>
      </c>
      <c r="B2891" s="144" t="str">
        <f>IF('[1]Hoja de pedidos'!$D2890&gt;0,'[1]Hoja de pedidos'!D2890,"")</f>
        <v>TXHCMP028A001</v>
      </c>
      <c r="C2891" s="144" t="str">
        <f>IF('[1]Hoja de pedidos'!$D2890&gt;0,'[1]Hoja de pedidos'!E2890,"")</f>
        <v>HELADOS CALI, C.A.</v>
      </c>
      <c r="D2891" s="144" t="str">
        <f>IF('[1]Hoja de pedidos'!$D2890&gt;0,'[1]Hoja de pedidos'!F2890,"")</f>
        <v>ENVOLTORIO IMPRESO HELADOS MAX POLET 122cm³</v>
      </c>
      <c r="E2891" s="144" t="str">
        <f>IF('[1]Hoja de pedidos'!$D2890&gt;0,'[1]Hoja de pedidos'!G2890,"")</f>
        <v>CX</v>
      </c>
      <c r="F2891" s="144" t="str">
        <f>IF('[1]Hoja de pedidos'!$D2890&gt;0,'[1]Hoja de pedidos'!H2890,"")</f>
        <v>CORTE</v>
      </c>
    </row>
    <row r="2892" spans="1:6" x14ac:dyDescent="0.25">
      <c r="A2892" s="144" t="str">
        <f>IF('[1]Hoja de pedidos'!$D2891&gt;0,'[1]Hoja de pedidos'!C2891,"")</f>
        <v>01-4083</v>
      </c>
      <c r="B2892" s="144" t="str">
        <f>IF('[1]Hoja de pedidos'!$D2891&gt;0,'[1]Hoja de pedidos'!D2891,"")</f>
        <v>TXCLVJ029A001</v>
      </c>
      <c r="C2892" s="144" t="str">
        <f>IF('[1]Hoja de pedidos'!$D2891&gt;0,'[1]Hoja de pedidos'!E2891,"")</f>
        <v>CELOVEN, C.A.</v>
      </c>
      <c r="D2892" s="144" t="str">
        <f>IF('[1]Hoja de pedidos'!$D2891&gt;0,'[1]Hoja de pedidos'!F2891,"")</f>
        <v xml:space="preserve">DECOCEL IMPRESO VIDEO JUEGOS </v>
      </c>
      <c r="E2892" s="144" t="str">
        <f>IF('[1]Hoja de pedidos'!$D2891&gt;0,'[1]Hoja de pedidos'!G2891,"")</f>
        <v>CX</v>
      </c>
      <c r="F2892" s="144" t="str">
        <f>IF('[1]Hoja de pedidos'!$D2891&gt;0,'[1]Hoja de pedidos'!H2891,"")</f>
        <v>LAMINACION</v>
      </c>
    </row>
    <row r="2893" spans="1:6" x14ac:dyDescent="0.25">
      <c r="A2893" s="144" t="str">
        <f>IF('[1]Hoja de pedidos'!$D2892&gt;0,'[1]Hoja de pedidos'!C2892,"")</f>
        <v>01-4212</v>
      </c>
      <c r="B2893" s="144" t="str">
        <f>IF('[1]Hoja de pedidos'!$D2892&gt;0,'[1]Hoja de pedidos'!D2892,"")</f>
        <v>TMAHSK120A001</v>
      </c>
      <c r="C2893" s="144" t="str">
        <f>IF('[1]Hoja de pedidos'!$D2892&gt;0,'[1]Hoja de pedidos'!E2892,"")</f>
        <v>ALIMENTOS HEINZ, C.A.</v>
      </c>
      <c r="D2893" s="144" t="str">
        <f>IF('[1]Hoja de pedidos'!$D2892&gt;0,'[1]Hoja de pedidos'!F2892,"")</f>
        <v>LAMINACION IMPRESA SACHET KETCHUP 10g</v>
      </c>
      <c r="E2893" s="144" t="str">
        <f>IF('[1]Hoja de pedidos'!$D2892&gt;0,'[1]Hoja de pedidos'!G2892,"")</f>
        <v>MCL</v>
      </c>
      <c r="F2893" s="144" t="str">
        <f>IF('[1]Hoja de pedidos'!$D2892&gt;0,'[1]Hoja de pedidos'!H2892,"")</f>
        <v>LAMINACION</v>
      </c>
    </row>
    <row r="2894" spans="1:6" x14ac:dyDescent="0.25">
      <c r="A2894" s="144" t="str">
        <f>IF('[1]Hoja de pedidos'!$D2893&gt;0,'[1]Hoja de pedidos'!C2893,"")</f>
        <v>01-4090</v>
      </c>
      <c r="B2894" s="144" t="str">
        <f>IF('[1]Hoja de pedidos'!$D2893&gt;0,'[1]Hoja de pedidos'!D2893,"")</f>
        <v>TMCLVJ089A001</v>
      </c>
      <c r="C2894" s="144" t="str">
        <f>IF('[1]Hoja de pedidos'!$D2893&gt;0,'[1]Hoja de pedidos'!E2893,"")</f>
        <v>CELOVEN, C.A.</v>
      </c>
      <c r="D2894" s="144" t="str">
        <f>IF('[1]Hoja de pedidos'!$D2893&gt;0,'[1]Hoja de pedidos'!F2893,"")</f>
        <v>LAMINACION IMPRESA DECOCEL VIDEO JUEGOS</v>
      </c>
      <c r="E2894" s="144" t="str">
        <f>IF('[1]Hoja de pedidos'!$D2893&gt;0,'[1]Hoja de pedidos'!G2893,"")</f>
        <v>MCL</v>
      </c>
      <c r="F2894" s="144" t="str">
        <f>IF('[1]Hoja de pedidos'!$D2893&gt;0,'[1]Hoja de pedidos'!H2893,"")</f>
        <v>LAMINACION</v>
      </c>
    </row>
    <row r="2895" spans="1:6" x14ac:dyDescent="0.25">
      <c r="A2895" s="144" t="str">
        <f>IF('[1]Hoja de pedidos'!$D2894&gt;0,'[1]Hoja de pedidos'!C2894,"")</f>
        <v>01-4214</v>
      </c>
      <c r="B2895" s="144" t="str">
        <f>IF('[1]Hoja de pedidos'!$D2894&gt;0,'[1]Hoja de pedidos'!D2894,"")</f>
        <v>TMAPAL1190020</v>
      </c>
      <c r="C2895" s="144" t="str">
        <f>IF('[1]Hoja de pedidos'!$D2894&gt;0,'[1]Hoja de pedidos'!E2894,"")</f>
        <v>ALIMENTOS POLAR COMERCIAL, C.A.</v>
      </c>
      <c r="D2895" s="144" t="str">
        <f>IF('[1]Hoja de pedidos'!$D2894&gt;0,'[1]Hoja de pedidos'!F2894,"")</f>
        <v>ALUMINIO LAMINADO SIN IMPRESIÓN</v>
      </c>
      <c r="E2895" s="144" t="str">
        <f>IF('[1]Hoja de pedidos'!$D2894&gt;0,'[1]Hoja de pedidos'!G2894,"")</f>
        <v>MCL</v>
      </c>
      <c r="F2895" s="144" t="str">
        <f>IF('[1]Hoja de pedidos'!$D2894&gt;0,'[1]Hoja de pedidos'!H2894,"")</f>
        <v>LAMINACION</v>
      </c>
    </row>
    <row r="2896" spans="1:6" x14ac:dyDescent="0.25">
      <c r="A2896" s="144" t="str">
        <f>IF('[1]Hoja de pedidos'!$D2895&gt;0,'[1]Hoja de pedidos'!C2895,"")</f>
        <v>01-4220</v>
      </c>
      <c r="B2896" s="144" t="str">
        <f>IF('[1]Hoja de pedidos'!$D2895&gt;0,'[1]Hoja de pedidos'!D2895,"")</f>
        <v>TMAPAL1190010</v>
      </c>
      <c r="C2896" s="144" t="str">
        <f>IF('[1]Hoja de pedidos'!$D2895&gt;0,'[1]Hoja de pedidos'!E2895,"")</f>
        <v>ALIMENTOS POLAR COMERCIAL, C.A.</v>
      </c>
      <c r="D2896" s="144" t="str">
        <f>IF('[1]Hoja de pedidos'!$D2895&gt;0,'[1]Hoja de pedidos'!F2895,"")</f>
        <v>ALUMINIO LAMINADO SIN IMPRESIÓN</v>
      </c>
      <c r="E2896" s="144" t="str">
        <f>IF('[1]Hoja de pedidos'!$D2895&gt;0,'[1]Hoja de pedidos'!G2895,"")</f>
        <v>MCL</v>
      </c>
      <c r="F2896" s="144" t="str">
        <f>IF('[1]Hoja de pedidos'!$D2895&gt;0,'[1]Hoja de pedidos'!H2895,"")</f>
        <v>LAMINACION</v>
      </c>
    </row>
    <row r="2897" spans="1:6" x14ac:dyDescent="0.25">
      <c r="A2897" s="144" t="str">
        <f>IF('[1]Hoja de pedidos'!$D2896&gt;0,'[1]Hoja de pedidos'!C2896,"")</f>
        <v>32-006549</v>
      </c>
      <c r="B2897" s="144" t="str">
        <f>IF('[1]Hoja de pedidos'!$D2896&gt;0,'[1]Hoja de pedidos'!D2896,"")</f>
        <v>TXTFDN050A001</v>
      </c>
      <c r="C2897" s="144" t="str">
        <f>IF('[1]Hoja de pedidos'!$D2896&gt;0,'[1]Hoja de pedidos'!E2896,"")</f>
        <v>INVERSIONES TORREFACCION DEL CAFÉ, C.A</v>
      </c>
      <c r="D2897" s="144" t="str">
        <f>IF('[1]Hoja de pedidos'!$D2896&gt;0,'[1]Hoja de pedidos'!F2896,"")</f>
        <v>LAMINACION IMPRESA CAFÉ DELLA NONNA MOLIDO GOURMET 200 g.</v>
      </c>
      <c r="E2897" s="144" t="str">
        <f>IF('[1]Hoja de pedidos'!$D2896&gt;0,'[1]Hoja de pedidos'!G2896,"")</f>
        <v>CX</v>
      </c>
      <c r="F2897" s="144" t="str">
        <f>IF('[1]Hoja de pedidos'!$D2896&gt;0,'[1]Hoja de pedidos'!H2896,"")</f>
        <v>LAMINACION</v>
      </c>
    </row>
    <row r="2898" spans="1:6" x14ac:dyDescent="0.25">
      <c r="A2898" s="144" t="str">
        <f>IF('[1]Hoja de pedidos'!$D2897&gt;0,'[1]Hoja de pedidos'!C2897,"")</f>
        <v>01-4221</v>
      </c>
      <c r="B2898" s="144" t="str">
        <f>IF('[1]Hoja de pedidos'!$D2897&gt;0,'[1]Hoja de pedidos'!D2897,"")</f>
        <v>TMMCGP207A001</v>
      </c>
      <c r="C2898" s="144" t="str">
        <f>IF('[1]Hoja de pedidos'!$D2897&gt;0,'[1]Hoja de pedidos'!E2897,"")</f>
        <v>SERIPLASTIC, C.A.</v>
      </c>
      <c r="D2898" s="144" t="str">
        <f>IF('[1]Hoja de pedidos'!$D2897&gt;0,'[1]Hoja de pedidos'!F2897,"")</f>
        <v>LINNER MTP  IMPRESO GARANTIA DE PUREZA</v>
      </c>
      <c r="E2898" s="144" t="str">
        <f>IF('[1]Hoja de pedidos'!$D2897&gt;0,'[1]Hoja de pedidos'!G2897,"")</f>
        <v>MCL</v>
      </c>
      <c r="F2898" s="144" t="str">
        <f>IF('[1]Hoja de pedidos'!$D2897&gt;0,'[1]Hoja de pedidos'!H2897,"")</f>
        <v>LAMINACION</v>
      </c>
    </row>
    <row r="2899" spans="1:6" x14ac:dyDescent="0.25">
      <c r="A2899" s="144" t="str">
        <f>IF('[1]Hoja de pedidos'!$D2898&gt;0,'[1]Hoja de pedidos'!C2898,"")</f>
        <v>01-4199</v>
      </c>
      <c r="B2899" s="144" t="str">
        <f>IF('[1]Hoja de pedidos'!$D2898&gt;0,'[1]Hoja de pedidos'!D2898,"")</f>
        <v>TMSVRM0990010</v>
      </c>
      <c r="C2899" s="144" t="str">
        <f>IF('[1]Hoja de pedidos'!$D2898&gt;0,'[1]Hoja de pedidos'!E2898,"")</f>
        <v>SONOCO VENEZOLANA, C.A.</v>
      </c>
      <c r="D2899" s="144" t="str">
        <f>IF('[1]Hoja de pedidos'!$D2898&gt;0,'[1]Hoja de pedidos'!F2898,"")</f>
        <v xml:space="preserve">LAMINACION LINER RM-511 SIN IMPRESIÓN </v>
      </c>
      <c r="E2899" s="144" t="str">
        <f>IF('[1]Hoja de pedidos'!$D2898&gt;0,'[1]Hoja de pedidos'!G2898,"")</f>
        <v>MCL</v>
      </c>
      <c r="F2899" s="144" t="str">
        <f>IF('[1]Hoja de pedidos'!$D2898&gt;0,'[1]Hoja de pedidos'!H2898,"")</f>
        <v>LAMINACION</v>
      </c>
    </row>
    <row r="2900" spans="1:6" x14ac:dyDescent="0.25">
      <c r="A2900" s="144" t="str">
        <f>IF('[1]Hoja de pedidos'!$D2899&gt;0,'[1]Hoja de pedidos'!C2899,"")</f>
        <v>32-006594</v>
      </c>
      <c r="B2900" s="144" t="str">
        <f>IF('[1]Hoja de pedidos'!$D2899&gt;0,'[1]Hoja de pedidos'!D2899,"")</f>
        <v>TXTFDN050A001</v>
      </c>
      <c r="C2900" s="144" t="str">
        <f>IF('[1]Hoja de pedidos'!$D2899&gt;0,'[1]Hoja de pedidos'!E2899,"")</f>
        <v>INVERSIONES TORREFACCION DEL CAFÉ, C.A</v>
      </c>
      <c r="D2900" s="144" t="str">
        <f>IF('[1]Hoja de pedidos'!$D2899&gt;0,'[1]Hoja de pedidos'!F2899,"")</f>
        <v>LAMINACION IMPRESA CAFÉ DELLA NONNA MOLIDO GOURMET 200 g.</v>
      </c>
      <c r="E2900" s="144" t="str">
        <f>IF('[1]Hoja de pedidos'!$D2899&gt;0,'[1]Hoja de pedidos'!G2899,"")</f>
        <v>CX</v>
      </c>
      <c r="F2900" s="144" t="str">
        <f>IF('[1]Hoja de pedidos'!$D2899&gt;0,'[1]Hoja de pedidos'!H2899,"")</f>
        <v>LAMINACION</v>
      </c>
    </row>
    <row r="2901" spans="1:6" x14ac:dyDescent="0.25">
      <c r="A2901" s="144" t="str">
        <f>IF('[1]Hoja de pedidos'!$D2900&gt;0,'[1]Hoja de pedidos'!C2900,"")</f>
        <v>32-006659</v>
      </c>
      <c r="B2901" s="144" t="str">
        <f>IF('[1]Hoja de pedidos'!$D2900&gt;0,'[1]Hoja de pedidos'!D2900,"")</f>
        <v>TXNVPC040A001</v>
      </c>
      <c r="C2901" s="144" t="str">
        <f>IF('[1]Hoja de pedidos'!$D2900&gt;0,'[1]Hoja de pedidos'!E2900,"")</f>
        <v>NUCITA VENEZOLANA. NUCIVEN, C.A.</v>
      </c>
      <c r="D2901" s="144" t="str">
        <f>IF('[1]Hoja de pedidos'!$D2900&gt;0,'[1]Hoja de pedidos'!F2900,"")</f>
        <v>LAMINACIÓN IMPRESA PIRULIN CHOCOLATE 16 g</v>
      </c>
      <c r="E2901" s="144" t="str">
        <f>IF('[1]Hoja de pedidos'!$D2900&gt;0,'[1]Hoja de pedidos'!G2900,"")</f>
        <v>CX</v>
      </c>
      <c r="F2901" s="144" t="str">
        <f>IF('[1]Hoja de pedidos'!$D2900&gt;0,'[1]Hoja de pedidos'!H2900,"")</f>
        <v>LAMINACION</v>
      </c>
    </row>
    <row r="2902" spans="1:6" x14ac:dyDescent="0.25">
      <c r="A2902" s="144" t="str">
        <f>IF('[1]Hoja de pedidos'!$D2901&gt;0,'[1]Hoja de pedidos'!C2901,"")</f>
        <v>01-4153</v>
      </c>
      <c r="B2902" s="144" t="str">
        <f>IF('[1]Hoja de pedidos'!$D2901&gt;0,'[1]Hoja de pedidos'!D2901,"")</f>
        <v>TXMSGN030C002</v>
      </c>
      <c r="C2902" s="144" t="str">
        <f>IF('[1]Hoja de pedidos'!$D2901&gt;0,'[1]Hoja de pedidos'!E2901,"")</f>
        <v>MULTINACIONAL DE SABORES C.A.</v>
      </c>
      <c r="D2902" s="144" t="str">
        <f>IF('[1]Hoja de pedidos'!$D2901&gt;0,'[1]Hoja de pedidos'!F2901,"")</f>
        <v>ETIQUETA IMPRESA REFRESCO GLUP COLA NEGRA 1 L</v>
      </c>
      <c r="E2902" s="144" t="str">
        <f>IF('[1]Hoja de pedidos'!$D2901&gt;0,'[1]Hoja de pedidos'!G2901,"")</f>
        <v>CX</v>
      </c>
      <c r="F2902" s="144" t="str">
        <f>IF('[1]Hoja de pedidos'!$D2901&gt;0,'[1]Hoja de pedidos'!H2901,"")</f>
        <v>CORTE</v>
      </c>
    </row>
    <row r="2903" spans="1:6" x14ac:dyDescent="0.25">
      <c r="A2903" s="144" t="str">
        <f>IF('[1]Hoja de pedidos'!$D2902&gt;0,'[1]Hoja de pedidos'!C2902,"")</f>
        <v>01-4222</v>
      </c>
      <c r="B2903" s="144" t="str">
        <f>IF('[1]Hoja de pedidos'!$D2902&gt;0,'[1]Hoja de pedidos'!D2902,"")</f>
        <v>TMMLPL088A001</v>
      </c>
      <c r="C2903" s="144" t="str">
        <f>IF('[1]Hoja de pedidos'!$D2902&gt;0,'[1]Hoja de pedidos'!E2902,"")</f>
        <v>MONTALAR DE VENEZUELA, S.A.</v>
      </c>
      <c r="D2903" s="144" t="str">
        <f>IF('[1]Hoja de pedidos'!$D2902&gt;0,'[1]Hoja de pedidos'!F2902,"")</f>
        <v>LAMINACION IMPRESA PAPELON LIMON 500g</v>
      </c>
      <c r="E2903" s="144" t="str">
        <f>IF('[1]Hoja de pedidos'!$D2902&gt;0,'[1]Hoja de pedidos'!G2902,"")</f>
        <v>MCL</v>
      </c>
      <c r="F2903" s="144" t="str">
        <f>IF('[1]Hoja de pedidos'!$D2902&gt;0,'[1]Hoja de pedidos'!H2902,"")</f>
        <v>LAMINACION</v>
      </c>
    </row>
    <row r="2904" spans="1:6" x14ac:dyDescent="0.25">
      <c r="A2904" s="144" t="str">
        <f>IF('[1]Hoja de pedidos'!$D2903&gt;0,'[1]Hoja de pedidos'!C2903,"")</f>
        <v>01-4215</v>
      </c>
      <c r="B2904" s="144" t="str">
        <f>IF('[1]Hoja de pedidos'!$D2903&gt;0,'[1]Hoja de pedidos'!D2903,"")</f>
        <v>TXPARP031A001</v>
      </c>
      <c r="C2904" s="144" t="str">
        <f>IF('[1]Hoja de pedidos'!$D2903&gt;0,'[1]Hoja de pedidos'!E2903,"")</f>
        <v>PEPSICO ALIMENTOS, S.C.A.</v>
      </c>
      <c r="D2904" s="144" t="str">
        <f>IF('[1]Hoja de pedidos'!$D2903&gt;0,'[1]Hoja de pedidos'!F2903,"")</f>
        <v>LAMINACION IMPRESA RAQUETY PICANTE 18g</v>
      </c>
      <c r="E2904" s="144" t="str">
        <f>IF('[1]Hoja de pedidos'!$D2903&gt;0,'[1]Hoja de pedidos'!G2903,"")</f>
        <v>CX</v>
      </c>
      <c r="F2904" s="144" t="str">
        <f>IF('[1]Hoja de pedidos'!$D2903&gt;0,'[1]Hoja de pedidos'!H2903,"")</f>
        <v>LAMINACION</v>
      </c>
    </row>
    <row r="2905" spans="1:6" x14ac:dyDescent="0.25">
      <c r="A2905" s="144" t="str">
        <f>IF('[1]Hoja de pedidos'!$D2904&gt;0,'[1]Hoja de pedidos'!C2904,"")</f>
        <v>01-4216</v>
      </c>
      <c r="B2905" s="144" t="str">
        <f>IF('[1]Hoja de pedidos'!$D2904&gt;0,'[1]Hoja de pedidos'!D2904,"")</f>
        <v>TXPARS031A001</v>
      </c>
      <c r="C2905" s="144" t="str">
        <f>IF('[1]Hoja de pedidos'!$D2904&gt;0,'[1]Hoja de pedidos'!E2904,"")</f>
        <v>PEPSICO ALIMENTOS, S.C.A.</v>
      </c>
      <c r="D2905" s="144" t="str">
        <f>IF('[1]Hoja de pedidos'!$D2904&gt;0,'[1]Hoja de pedidos'!F2904,"")</f>
        <v>LAMINACION IMPRESA RAQUETY QUESO 18g</v>
      </c>
      <c r="E2905" s="144" t="str">
        <f>IF('[1]Hoja de pedidos'!$D2904&gt;0,'[1]Hoja de pedidos'!G2904,"")</f>
        <v>CX</v>
      </c>
      <c r="F2905" s="144" t="str">
        <f>IF('[1]Hoja de pedidos'!$D2904&gt;0,'[1]Hoja de pedidos'!H2904,"")</f>
        <v>LAMINACION</v>
      </c>
    </row>
    <row r="2906" spans="1:6" x14ac:dyDescent="0.25">
      <c r="A2906" s="144" t="str">
        <f>IF('[1]Hoja de pedidos'!$D2905&gt;0,'[1]Hoja de pedidos'!C2905,"")</f>
        <v>21-0421</v>
      </c>
      <c r="B2906" s="144" t="str">
        <f>IF('[1]Hoja de pedidos'!$D2905&gt;0,'[1]Hoja de pedidos'!D2905,"")</f>
        <v>TXIACC036A001</v>
      </c>
      <c r="C2906" s="144" t="str">
        <f>IF('[1]Hoja de pedidos'!$D2905&gt;0,'[1]Hoja de pedidos'!E2905,"")</f>
        <v>INDUSTRIAS AMAPOLA C.A.</v>
      </c>
      <c r="D2906" s="144" t="str">
        <f>IF('[1]Hoja de pedidos'!$D2905&gt;0,'[1]Hoja de pedidos'!F2905,"")</f>
        <v>LAMINACION IMPRESA MARIA CALEDONIA CACAO 150g.</v>
      </c>
      <c r="E2906" s="144" t="str">
        <f>IF('[1]Hoja de pedidos'!$D2905&gt;0,'[1]Hoja de pedidos'!G2905,"")</f>
        <v>CX</v>
      </c>
      <c r="F2906" s="144" t="str">
        <f>IF('[1]Hoja de pedidos'!$D2905&gt;0,'[1]Hoja de pedidos'!H2905,"")</f>
        <v>LAMINACION</v>
      </c>
    </row>
    <row r="2907" spans="1:6" x14ac:dyDescent="0.25">
      <c r="A2907" s="144" t="str">
        <f>IF('[1]Hoja de pedidos'!$D2906&gt;0,'[1]Hoja de pedidos'!C2906,"")</f>
        <v>01-4244</v>
      </c>
      <c r="B2907" s="144" t="str">
        <f>IF('[1]Hoja de pedidos'!$D2906&gt;0,'[1]Hoja de pedidos'!D2906,"")</f>
        <v>TXPADQ040A002</v>
      </c>
      <c r="C2907" s="144" t="str">
        <f>IF('[1]Hoja de pedidos'!$D2906&gt;0,'[1]Hoja de pedidos'!E2906,"")</f>
        <v>PEPSICO ALIMENTOS, S.C.A.</v>
      </c>
      <c r="D2907" s="144" t="str">
        <f>IF('[1]Hoja de pedidos'!$D2906&gt;0,'[1]Hoja de pedidos'!F2906,"")</f>
        <v>LAMINACION IMPRESA DORITOS MEGA QUESO 150g</v>
      </c>
      <c r="E2907" s="144" t="str">
        <f>IF('[1]Hoja de pedidos'!$D2906&gt;0,'[1]Hoja de pedidos'!G2906,"")</f>
        <v>CX</v>
      </c>
      <c r="F2907" s="144" t="str">
        <f>IF('[1]Hoja de pedidos'!$D2906&gt;0,'[1]Hoja de pedidos'!H2906,"")</f>
        <v>LAMINACION</v>
      </c>
    </row>
    <row r="2908" spans="1:6" x14ac:dyDescent="0.25">
      <c r="A2908" s="144" t="str">
        <f>IF('[1]Hoja de pedidos'!$D2907&gt;0,'[1]Hoja de pedidos'!C2907,"")</f>
        <v>32-006671</v>
      </c>
      <c r="B2908" s="144" t="str">
        <f>IF('[1]Hoja de pedidos'!$D2907&gt;0,'[1]Hoja de pedidos'!D2907,"")</f>
        <v>TMRDGP207A001</v>
      </c>
      <c r="C2908" s="144" t="str">
        <f>IF('[1]Hoja de pedidos'!$D2907&gt;0,'[1]Hoja de pedidos'!E2907,"")</f>
        <v>REDICA,  C.A.</v>
      </c>
      <c r="D2908" s="144" t="str">
        <f>IF('[1]Hoja de pedidos'!$D2907&gt;0,'[1]Hoja de pedidos'!F2907,"")</f>
        <v>LINER MTP IMP. GARANTIA DE PUREZA</v>
      </c>
      <c r="E2908" s="144" t="str">
        <f>IF('[1]Hoja de pedidos'!$D2907&gt;0,'[1]Hoja de pedidos'!G2907,"")</f>
        <v>CX</v>
      </c>
      <c r="F2908" s="144" t="str">
        <f>IF('[1]Hoja de pedidos'!$D2907&gt;0,'[1]Hoja de pedidos'!H2907,"")</f>
        <v>CORTE</v>
      </c>
    </row>
    <row r="2909" spans="1:6" x14ac:dyDescent="0.25">
      <c r="A2909" s="144" t="str">
        <f>IF('[1]Hoja de pedidos'!$D2908&gt;0,'[1]Hoja de pedidos'!C2908,"")</f>
        <v>01-4238</v>
      </c>
      <c r="B2909" s="144" t="str">
        <f>IF('[1]Hoja de pedidos'!$D2908&gt;0,'[1]Hoja de pedidos'!D2908,"")</f>
        <v>TXPARF040A003</v>
      </c>
      <c r="C2909" s="144" t="str">
        <f>IF('[1]Hoja de pedidos'!$D2908&gt;0,'[1]Hoja de pedidos'!E2908,"")</f>
        <v>PEPSICO ALIMENTOS, S.C.A.</v>
      </c>
      <c r="D2909" s="144" t="str">
        <f>IF('[1]Hoja de pedidos'!$D2908&gt;0,'[1]Hoja de pedidos'!F2908,"")</f>
        <v>LAMINACION IMPRESA RUFFLES QUESO 36g</v>
      </c>
      <c r="E2909" s="144" t="str">
        <f>IF('[1]Hoja de pedidos'!$D2908&gt;0,'[1]Hoja de pedidos'!G2908,"")</f>
        <v>CX</v>
      </c>
      <c r="F2909" s="144" t="str">
        <f>IF('[1]Hoja de pedidos'!$D2908&gt;0,'[1]Hoja de pedidos'!H2908,"")</f>
        <v>LAMINACION</v>
      </c>
    </row>
    <row r="2910" spans="1:6" x14ac:dyDescent="0.25">
      <c r="A2910" s="144" t="str">
        <f>IF('[1]Hoja de pedidos'!$D2909&gt;0,'[1]Hoja de pedidos'!C2909,"")</f>
        <v>01-4237</v>
      </c>
      <c r="B2910" s="144" t="str">
        <f>IF('[1]Hoja de pedidos'!$D2909&gt;0,'[1]Hoja de pedidos'!D2909,"")</f>
        <v>TXPARF040B003</v>
      </c>
      <c r="C2910" s="144" t="str">
        <f>IF('[1]Hoja de pedidos'!$D2909&gt;0,'[1]Hoja de pedidos'!E2909,"")</f>
        <v>PEPSICO ALIMENTOS, S.C.A.</v>
      </c>
      <c r="D2910" s="144" t="str">
        <f>IF('[1]Hoja de pedidos'!$D2909&gt;0,'[1]Hoja de pedidos'!F2909,"")</f>
        <v>LAMINACION IMPRESA RUFFLES QUESO 125g</v>
      </c>
      <c r="E2910" s="144" t="str">
        <f>IF('[1]Hoja de pedidos'!$D2909&gt;0,'[1]Hoja de pedidos'!G2909,"")</f>
        <v>CX</v>
      </c>
      <c r="F2910" s="144" t="str">
        <f>IF('[1]Hoja de pedidos'!$D2909&gt;0,'[1]Hoja de pedidos'!H2909,"")</f>
        <v>LAMINACION</v>
      </c>
    </row>
    <row r="2911" spans="1:6" x14ac:dyDescent="0.25">
      <c r="A2911" s="144" t="str">
        <f>IF('[1]Hoja de pedidos'!$D2910&gt;0,'[1]Hoja de pedidos'!C2910,"")</f>
        <v>32-006653</v>
      </c>
      <c r="B2911" s="144" t="str">
        <f>IF('[1]Hoja de pedidos'!$D2910&gt;0,'[1]Hoja de pedidos'!D2910,"")</f>
        <v>TXABCA032B002</v>
      </c>
      <c r="C2911" s="144" t="str">
        <f>IF('[1]Hoja de pedidos'!$D2910&gt;0,'[1]Hoja de pedidos'!E2910,"")</f>
        <v>ALIMENTOS BOTALON, C.A.</v>
      </c>
      <c r="D2911" s="144" t="str">
        <f>IF('[1]Hoja de pedidos'!$D2910&gt;0,'[1]Hoja de pedidos'!F2910,"")</f>
        <v>LAMINACION IMPRESA CAFÉ ARAUCA 50g</v>
      </c>
      <c r="E2911" s="144" t="str">
        <f>IF('[1]Hoja de pedidos'!$D2910&gt;0,'[1]Hoja de pedidos'!G2910,"")</f>
        <v>CX</v>
      </c>
      <c r="F2911" s="144" t="str">
        <f>IF('[1]Hoja de pedidos'!$D2910&gt;0,'[1]Hoja de pedidos'!H2910,"")</f>
        <v>LAMINACION</v>
      </c>
    </row>
    <row r="2912" spans="1:6" x14ac:dyDescent="0.25">
      <c r="A2912" s="144" t="str">
        <f>IF('[1]Hoja de pedidos'!$D2911&gt;0,'[1]Hoja de pedidos'!C2911,"")</f>
        <v>01-4225</v>
      </c>
      <c r="B2912" s="144" t="str">
        <f>IF('[1]Hoja de pedidos'!$D2911&gt;0,'[1]Hoja de pedidos'!D2911,"")</f>
        <v>TMAPAL121B001</v>
      </c>
      <c r="C2912" s="144" t="str">
        <f>IF('[1]Hoja de pedidos'!$D2911&gt;0,'[1]Hoja de pedidos'!E2911,"")</f>
        <v>ALIMENTOS POLAR COMERCIAL, C.A.</v>
      </c>
      <c r="D2912" s="144" t="str">
        <f>IF('[1]Hoja de pedidos'!$D2911&gt;0,'[1]Hoja de pedidos'!F2911,"")</f>
        <v>ALUMINIO LAMINADO IMPRESO MAVESA 250 g</v>
      </c>
      <c r="E2912" s="144" t="str">
        <f>IF('[1]Hoja de pedidos'!$D2911&gt;0,'[1]Hoja de pedidos'!G2911,"")</f>
        <v>MCL</v>
      </c>
      <c r="F2912" s="144" t="str">
        <f>IF('[1]Hoja de pedidos'!$D2911&gt;0,'[1]Hoja de pedidos'!H2911,"")</f>
        <v>LAMINACION</v>
      </c>
    </row>
    <row r="2913" spans="1:6" x14ac:dyDescent="0.25">
      <c r="A2913" s="144" t="str">
        <f>IF('[1]Hoja de pedidos'!$D2912&gt;0,'[1]Hoja de pedidos'!C2912,"")</f>
        <v>01-4224</v>
      </c>
      <c r="B2913" s="144" t="str">
        <f>IF('[1]Hoja de pedidos'!$D2912&gt;0,'[1]Hoja de pedidos'!D2912,"")</f>
        <v>TMAPAL121A001</v>
      </c>
      <c r="C2913" s="144" t="str">
        <f>IF('[1]Hoja de pedidos'!$D2912&gt;0,'[1]Hoja de pedidos'!E2912,"")</f>
        <v>ALIMENTOS POLAR COMERCIAL, C.A.</v>
      </c>
      <c r="D2913" s="144" t="str">
        <f>IF('[1]Hoja de pedidos'!$D2912&gt;0,'[1]Hoja de pedidos'!F2912,"")</f>
        <v>ALUMINIO LAMINADO IMPRESO MAVESA 500g</v>
      </c>
      <c r="E2913" s="144" t="str">
        <f>IF('[1]Hoja de pedidos'!$D2912&gt;0,'[1]Hoja de pedidos'!G2912,"")</f>
        <v>MCL</v>
      </c>
      <c r="F2913" s="144" t="str">
        <f>IF('[1]Hoja de pedidos'!$D2912&gt;0,'[1]Hoja de pedidos'!H2912,"")</f>
        <v>LAMINACION</v>
      </c>
    </row>
    <row r="2914" spans="1:6" x14ac:dyDescent="0.25">
      <c r="A2914" s="144" t="str">
        <f>IF('[1]Hoja de pedidos'!$D2913&gt;0,'[1]Hoja de pedidos'!C2913,"")</f>
        <v>01-4243</v>
      </c>
      <c r="B2914" s="144" t="str">
        <f>IF('[1]Hoja de pedidos'!$D2913&gt;0,'[1]Hoja de pedidos'!D2913,"")</f>
        <v>TMCOAL1190001</v>
      </c>
      <c r="C2914" s="144" t="str">
        <f>IF('[1]Hoja de pedidos'!$D2913&gt;0,'[1]Hoja de pedidos'!E2913,"")</f>
        <v>CONSORCIO OLEAGINOSO PORTUGUESA, S.A.</v>
      </c>
      <c r="D2914" s="144" t="str">
        <f>IF('[1]Hoja de pedidos'!$D2913&gt;0,'[1]Hoja de pedidos'!F2913,"")</f>
        <v>ALUMINIO LAMINADO SIN IMPRESIÓN</v>
      </c>
      <c r="E2914" s="144" t="str">
        <f>IF('[1]Hoja de pedidos'!$D2913&gt;0,'[1]Hoja de pedidos'!G2913,"")</f>
        <v>MCL</v>
      </c>
      <c r="F2914" s="144" t="str">
        <f>IF('[1]Hoja de pedidos'!$D2913&gt;0,'[1]Hoja de pedidos'!H2913,"")</f>
        <v>LAMINACION</v>
      </c>
    </row>
    <row r="2915" spans="1:6" x14ac:dyDescent="0.25">
      <c r="A2915" s="144" t="str">
        <f>IF('[1]Hoja de pedidos'!$D2914&gt;0,'[1]Hoja de pedidos'!C2914,"")</f>
        <v>01-4242</v>
      </c>
      <c r="B2915" s="144" t="str">
        <f>IF('[1]Hoja de pedidos'!$D2914&gt;0,'[1]Hoja de pedidos'!D2914,"")</f>
        <v>TMCOAL1190001</v>
      </c>
      <c r="C2915" s="144" t="str">
        <f>IF('[1]Hoja de pedidos'!$D2914&gt;0,'[1]Hoja de pedidos'!E2914,"")</f>
        <v>CONSORCIO OLEAGINOSO PORTUGUESA, S.A.</v>
      </c>
      <c r="D2915" s="144" t="str">
        <f>IF('[1]Hoja de pedidos'!$D2914&gt;0,'[1]Hoja de pedidos'!F2914,"")</f>
        <v>ALUMINIO LAMINADO SIN IMPRESIÓN</v>
      </c>
      <c r="E2915" s="144" t="str">
        <f>IF('[1]Hoja de pedidos'!$D2914&gt;0,'[1]Hoja de pedidos'!G2914,"")</f>
        <v>MCL</v>
      </c>
      <c r="F2915" s="144" t="str">
        <f>IF('[1]Hoja de pedidos'!$D2914&gt;0,'[1]Hoja de pedidos'!H2914,"")</f>
        <v>LAMINACION</v>
      </c>
    </row>
    <row r="2916" spans="1:6" x14ac:dyDescent="0.25">
      <c r="A2916" s="144" t="str">
        <f>IF('[1]Hoja de pedidos'!$D2915&gt;0,'[1]Hoja de pedidos'!C2915,"")</f>
        <v>01-4251</v>
      </c>
      <c r="B2916" s="144" t="str">
        <f>IF('[1]Hoja de pedidos'!$D2915&gt;0,'[1]Hoja de pedidos'!D2915,"")</f>
        <v>TXPCEP023B001</v>
      </c>
      <c r="C2916" s="144" t="str">
        <f>IF('[1]Hoja de pedidos'!$D2915&gt;0,'[1]Hoja de pedidos'!E2915,"")</f>
        <v xml:space="preserve">PEPSI-COLA VENEZUELA, C.A. </v>
      </c>
      <c r="D2916" s="144" t="str">
        <f>IF('[1]Hoja de pedidos'!$D2915&gt;0,'[1]Hoja de pedidos'!F2915,"")</f>
        <v>ETIQUETA IMPRESA  PEPSI FREE 1 L</v>
      </c>
      <c r="E2916" s="144" t="str">
        <f>IF('[1]Hoja de pedidos'!$D2915&gt;0,'[1]Hoja de pedidos'!G2915,"")</f>
        <v>CX</v>
      </c>
      <c r="F2916" s="144" t="str">
        <f>IF('[1]Hoja de pedidos'!$D2915&gt;0,'[1]Hoja de pedidos'!H2915,"")</f>
        <v>CORTE</v>
      </c>
    </row>
    <row r="2917" spans="1:6" x14ac:dyDescent="0.25">
      <c r="A2917" s="144" t="str">
        <f>IF('[1]Hoja de pedidos'!$D2916&gt;0,'[1]Hoja de pedidos'!C2916,"")</f>
        <v>32-006675</v>
      </c>
      <c r="B2917" s="144" t="str">
        <f>IF('[1]Hoja de pedidos'!$D2916&gt;0,'[1]Hoja de pedidos'!D2916,"")</f>
        <v>TXABCA041B002</v>
      </c>
      <c r="C2917" s="144" t="str">
        <f>IF('[1]Hoja de pedidos'!$D2916&gt;0,'[1]Hoja de pedidos'!E2916,"")</f>
        <v>ALIMENTOS BOTALON, C.A.</v>
      </c>
      <c r="D2917" s="144" t="str">
        <f>IF('[1]Hoja de pedidos'!$D2916&gt;0,'[1]Hoja de pedidos'!F2916,"")</f>
        <v>LAMINACION IMPRESA CAFÉ ARAUCA 50g</v>
      </c>
      <c r="E2917" s="144" t="str">
        <f>IF('[1]Hoja de pedidos'!$D2916&gt;0,'[1]Hoja de pedidos'!G2916,"")</f>
        <v>CX</v>
      </c>
      <c r="F2917" s="144" t="str">
        <f>IF('[1]Hoja de pedidos'!$D2916&gt;0,'[1]Hoja de pedidos'!H2916,"")</f>
        <v>LAMINACION</v>
      </c>
    </row>
    <row r="2918" spans="1:6" x14ac:dyDescent="0.25">
      <c r="A2918" s="144" t="str">
        <f>IF('[1]Hoja de pedidos'!$D2917&gt;0,'[1]Hoja de pedidos'!C2917,"")</f>
        <v>01-4233</v>
      </c>
      <c r="B2918" s="144" t="str">
        <f>IF('[1]Hoja de pedidos'!$D2917&gt;0,'[1]Hoja de pedidos'!D2917,"")</f>
        <v>TXPAPS031A002</v>
      </c>
      <c r="C2918" s="144" t="str">
        <f>IF('[1]Hoja de pedidos'!$D2917&gt;0,'[1]Hoja de pedidos'!E2917,"")</f>
        <v>PEPSICO ALIMENTOS, S.C.A.</v>
      </c>
      <c r="D2918" s="144" t="str">
        <f>IF('[1]Hoja de pedidos'!$D2917&gt;0,'[1]Hoja de pedidos'!F2917,"")</f>
        <v>LAMINACIÓN IMPRESA PEPITO ORIGINAL (SIN VITAMINA) 25g</v>
      </c>
      <c r="E2918" s="144" t="str">
        <f>IF('[1]Hoja de pedidos'!$D2917&gt;0,'[1]Hoja de pedidos'!G2917,"")</f>
        <v>CX</v>
      </c>
      <c r="F2918" s="144" t="str">
        <f>IF('[1]Hoja de pedidos'!$D2917&gt;0,'[1]Hoja de pedidos'!H2917,"")</f>
        <v>LAMINACION</v>
      </c>
    </row>
    <row r="2919" spans="1:6" x14ac:dyDescent="0.25">
      <c r="A2919" s="144" t="str">
        <f>IF('[1]Hoja de pedidos'!$D2918&gt;0,'[1]Hoja de pedidos'!C2918,"")</f>
        <v>32-006674</v>
      </c>
      <c r="B2919" s="144" t="str">
        <f>IF('[1]Hoja de pedidos'!$D2918&gt;0,'[1]Hoja de pedidos'!D2918,"")</f>
        <v>TMLIPR0550001</v>
      </c>
      <c r="C2919" s="144" t="str">
        <f>IF('[1]Hoja de pedidos'!$D2918&gt;0,'[1]Hoja de pedidos'!E2918,"")</f>
        <v>LITO INNOVACIÓN 3.000, C. A.</v>
      </c>
      <c r="D2919" s="144" t="str">
        <f>IF('[1]Hoja de pedidos'!$D2918&gt;0,'[1]Hoja de pedidos'!F2918,"")</f>
        <v>POLYPOUCH SIN IMPRESIÓN</v>
      </c>
      <c r="E2919" s="144" t="str">
        <f>IF('[1]Hoja de pedidos'!$D2918&gt;0,'[1]Hoja de pedidos'!G2918,"")</f>
        <v>MCL</v>
      </c>
      <c r="F2919" s="144" t="str">
        <f>IF('[1]Hoja de pedidos'!$D2918&gt;0,'[1]Hoja de pedidos'!H2918,"")</f>
        <v>LAMINACION</v>
      </c>
    </row>
    <row r="2920" spans="1:6" x14ac:dyDescent="0.25">
      <c r="A2920" s="144" t="str">
        <f>IF('[1]Hoja de pedidos'!$D2919&gt;0,'[1]Hoja de pedidos'!C2919,"")</f>
        <v>32-006593</v>
      </c>
      <c r="B2920" s="144" t="str">
        <f>IF('[1]Hoja de pedidos'!$D2919&gt;0,'[1]Hoja de pedidos'!D2919,"")</f>
        <v>TXTFCA050A001</v>
      </c>
      <c r="C2920" s="144" t="str">
        <f>IF('[1]Hoja de pedidos'!$D2919&gt;0,'[1]Hoja de pedidos'!E2919,"")</f>
        <v>INVERSIONES TORREFACCION DEL CAFÉ, C.A</v>
      </c>
      <c r="D2920" s="144" t="str">
        <f>IF('[1]Hoja de pedidos'!$D2919&gt;0,'[1]Hoja de pedidos'!F2919,"")</f>
        <v>LAMINACION IMPRESA CAFÉ AMANECER MOLIDO GOURMET 200g</v>
      </c>
      <c r="E2920" s="144" t="str">
        <f>IF('[1]Hoja de pedidos'!$D2919&gt;0,'[1]Hoja de pedidos'!G2919,"")</f>
        <v>CX</v>
      </c>
      <c r="F2920" s="144" t="str">
        <f>IF('[1]Hoja de pedidos'!$D2919&gt;0,'[1]Hoja de pedidos'!H2919,"")</f>
        <v>LAMINACION</v>
      </c>
    </row>
    <row r="2921" spans="1:6" x14ac:dyDescent="0.25">
      <c r="A2921" s="144" t="str">
        <f>IF('[1]Hoja de pedidos'!$D2920&gt;0,'[1]Hoja de pedidos'!C2920,"")</f>
        <v>32-006588</v>
      </c>
      <c r="B2921" s="144" t="str">
        <f>IF('[1]Hoja de pedidos'!$D2920&gt;0,'[1]Hoja de pedidos'!D2920,"")</f>
        <v>TXTFDN040C001</v>
      </c>
      <c r="C2921" s="144" t="str">
        <f>IF('[1]Hoja de pedidos'!$D2920&gt;0,'[1]Hoja de pedidos'!E2920,"")</f>
        <v>INVERSIONES TORREFACCION DEL CAFÉ, C.A</v>
      </c>
      <c r="D2921" s="144" t="str">
        <f>IF('[1]Hoja de pedidos'!$D2920&gt;0,'[1]Hoja de pedidos'!F2920,"")</f>
        <v>LAMINACION IMPRESA CAFÉ DELLA NONNA MOLIDO GOURMET 100g</v>
      </c>
      <c r="E2921" s="144" t="str">
        <f>IF('[1]Hoja de pedidos'!$D2920&gt;0,'[1]Hoja de pedidos'!G2920,"")</f>
        <v>CX</v>
      </c>
      <c r="F2921" s="144" t="str">
        <f>IF('[1]Hoja de pedidos'!$D2920&gt;0,'[1]Hoja de pedidos'!H2920,"")</f>
        <v>LAMINACION</v>
      </c>
    </row>
    <row r="2922" spans="1:6" x14ac:dyDescent="0.25">
      <c r="A2922" s="144" t="str">
        <f>IF('[1]Hoja de pedidos'!$D2921&gt;0,'[1]Hoja de pedidos'!C2921,"")</f>
        <v>32-006589</v>
      </c>
      <c r="B2922" s="144" t="str">
        <f>IF('[1]Hoja de pedidos'!$D2921&gt;0,'[1]Hoja de pedidos'!D2921,"")</f>
        <v>TXTFCA050B001</v>
      </c>
      <c r="C2922" s="144" t="str">
        <f>IF('[1]Hoja de pedidos'!$D2921&gt;0,'[1]Hoja de pedidos'!E2921,"")</f>
        <v>INVERSIONES TORREFACCION DEL CAFÉ, C.A</v>
      </c>
      <c r="D2922" s="144" t="str">
        <f>IF('[1]Hoja de pedidos'!$D2921&gt;0,'[1]Hoja de pedidos'!F2921,"")</f>
        <v>LAMINACION IMPRESA CAFÉ AMANECER MOLIDO GOURMET 500g</v>
      </c>
      <c r="E2922" s="144" t="str">
        <f>IF('[1]Hoja de pedidos'!$D2921&gt;0,'[1]Hoja de pedidos'!G2921,"")</f>
        <v>CX</v>
      </c>
      <c r="F2922" s="144" t="str">
        <f>IF('[1]Hoja de pedidos'!$D2921&gt;0,'[1]Hoja de pedidos'!H2921,"")</f>
        <v>LAMINACION</v>
      </c>
    </row>
    <row r="2923" spans="1:6" x14ac:dyDescent="0.25">
      <c r="A2923" s="144" t="str">
        <f>IF('[1]Hoja de pedidos'!$D2922&gt;0,'[1]Hoja de pedidos'!C2922,"")</f>
        <v>01-4252</v>
      </c>
      <c r="B2923" s="144" t="str">
        <f>IF('[1]Hoja de pedidos'!$D2922&gt;0,'[1]Hoja de pedidos'!D2922,"")</f>
        <v>TXPCSC023C001</v>
      </c>
      <c r="C2923" s="144" t="str">
        <f>IF('[1]Hoja de pedidos'!$D2922&gt;0,'[1]Hoja de pedidos'!E2922,"")</f>
        <v xml:space="preserve">PEPSI-COLA VENEZUELA, C.A. </v>
      </c>
      <c r="D2923" s="144" t="str">
        <f>IF('[1]Hoja de pedidos'!$D2922&gt;0,'[1]Hoja de pedidos'!F2922,"")</f>
        <v>ETIQUETA IMPRESA SEVEN UP CERO 1,5L</v>
      </c>
      <c r="E2923" s="144" t="str">
        <f>IF('[1]Hoja de pedidos'!$D2922&gt;0,'[1]Hoja de pedidos'!G2922,"")</f>
        <v>CX</v>
      </c>
      <c r="F2923" s="144" t="str">
        <f>IF('[1]Hoja de pedidos'!$D2922&gt;0,'[1]Hoja de pedidos'!H2922,"")</f>
        <v>CORTE</v>
      </c>
    </row>
    <row r="2924" spans="1:6" x14ac:dyDescent="0.25">
      <c r="A2924" s="144" t="str">
        <f>IF('[1]Hoja de pedidos'!$D2923&gt;0,'[1]Hoja de pedidos'!C2923,"")</f>
        <v>01-4253</v>
      </c>
      <c r="B2924" s="144" t="str">
        <f>IF('[1]Hoja de pedidos'!$D2923&gt;0,'[1]Hoja de pedidos'!D2923,"")</f>
        <v>TXPCSC023C001</v>
      </c>
      <c r="C2924" s="144" t="str">
        <f>IF('[1]Hoja de pedidos'!$D2923&gt;0,'[1]Hoja de pedidos'!E2923,"")</f>
        <v xml:space="preserve">PEPSI-COLA VENEZUELA, C.A. </v>
      </c>
      <c r="D2924" s="144" t="str">
        <f>IF('[1]Hoja de pedidos'!$D2923&gt;0,'[1]Hoja de pedidos'!F2923,"")</f>
        <v>ETIQUETA IMPRESA SEVEN UP CERO 1,5L</v>
      </c>
      <c r="E2924" s="144" t="str">
        <f>IF('[1]Hoja de pedidos'!$D2923&gt;0,'[1]Hoja de pedidos'!G2923,"")</f>
        <v>CX</v>
      </c>
      <c r="F2924" s="144" t="str">
        <f>IF('[1]Hoja de pedidos'!$D2923&gt;0,'[1]Hoja de pedidos'!H2923,"")</f>
        <v>CORTE</v>
      </c>
    </row>
    <row r="2925" spans="1:6" x14ac:dyDescent="0.25">
      <c r="A2925" s="144" t="str">
        <f>IF('[1]Hoja de pedidos'!$D2924&gt;0,'[1]Hoja de pedidos'!C2924,"")</f>
        <v>01-4229</v>
      </c>
      <c r="B2925" s="144" t="str">
        <f>IF('[1]Hoja de pedidos'!$D2924&gt;0,'[1]Hoja de pedidos'!D2924,"")</f>
        <v>TXAVEM028D001</v>
      </c>
      <c r="C2925" s="144" t="str">
        <f>IF('[1]Hoja de pedidos'!$D2924&gt;0,'[1]Hoja de pedidos'!E2924,"")</f>
        <v>AMCOR RIGID PACKAGING DE VENEZUELA, S.A.</v>
      </c>
      <c r="D2925" s="144" t="str">
        <f>IF('[1]Hoja de pedidos'!$D2924&gt;0,'[1]Hoja de pedidos'!F2924,"")</f>
        <v>ETIQUETA IMPRESA MINALBA 355cc</v>
      </c>
      <c r="E2925" s="144" t="str">
        <f>IF('[1]Hoja de pedidos'!$D2924&gt;0,'[1]Hoja de pedidos'!G2924,"")</f>
        <v>CX</v>
      </c>
      <c r="F2925" s="144" t="str">
        <f>IF('[1]Hoja de pedidos'!$D2924&gt;0,'[1]Hoja de pedidos'!H2924,"")</f>
        <v>CORTE</v>
      </c>
    </row>
    <row r="2926" spans="1:6" x14ac:dyDescent="0.25">
      <c r="A2926" s="144" t="str">
        <f>IF('[1]Hoja de pedidos'!$D2925&gt;0,'[1]Hoja de pedidos'!C2925,"")</f>
        <v>01-4231</v>
      </c>
      <c r="B2926" s="144" t="str">
        <f>IF('[1]Hoja de pedidos'!$D2925&gt;0,'[1]Hoja de pedidos'!D2925,"")</f>
        <v>TXAVEM028B001</v>
      </c>
      <c r="C2926" s="144" t="str">
        <f>IF('[1]Hoja de pedidos'!$D2925&gt;0,'[1]Hoja de pedidos'!E2925,"")</f>
        <v>AMCOR RIGID PACKAGING DE VENEZUELA, S.A.</v>
      </c>
      <c r="D2926" s="144" t="str">
        <f>IF('[1]Hoja de pedidos'!$D2925&gt;0,'[1]Hoja de pedidos'!F2925,"")</f>
        <v>ETIQUETA  IMPRESA MINALBA 5 L</v>
      </c>
      <c r="E2926" s="144" t="str">
        <f>IF('[1]Hoja de pedidos'!$D2925&gt;0,'[1]Hoja de pedidos'!G2925,"")</f>
        <v>CX</v>
      </c>
      <c r="F2926" s="144" t="str">
        <f>IF('[1]Hoja de pedidos'!$D2925&gt;0,'[1]Hoja de pedidos'!H2925,"")</f>
        <v>CORTE</v>
      </c>
    </row>
    <row r="2927" spans="1:6" x14ac:dyDescent="0.25">
      <c r="A2927" s="144" t="str">
        <f>IF('[1]Hoja de pedidos'!$D2926&gt;0,'[1]Hoja de pedidos'!C2926,"")</f>
        <v>01-4228</v>
      </c>
      <c r="B2927" s="144" t="str">
        <f>IF('[1]Hoja de pedidos'!$D2926&gt;0,'[1]Hoja de pedidos'!D2926,"")</f>
        <v>TXAVEM028C001</v>
      </c>
      <c r="C2927" s="144" t="str">
        <f>IF('[1]Hoja de pedidos'!$D2926&gt;0,'[1]Hoja de pedidos'!E2926,"")</f>
        <v>AMCOR RIGID PACKAGING DE VENEZUELA, S.A.</v>
      </c>
      <c r="D2927" s="144" t="str">
        <f>IF('[1]Hoja de pedidos'!$D2926&gt;0,'[1]Hoja de pedidos'!F2926,"")</f>
        <v>ETIQUETA IMPRESA MINALBA 600 cc</v>
      </c>
      <c r="E2927" s="144" t="str">
        <f>IF('[1]Hoja de pedidos'!$D2926&gt;0,'[1]Hoja de pedidos'!G2926,"")</f>
        <v>CX</v>
      </c>
      <c r="F2927" s="144" t="str">
        <f>IF('[1]Hoja de pedidos'!$D2926&gt;0,'[1]Hoja de pedidos'!H2926,"")</f>
        <v>CORTE</v>
      </c>
    </row>
    <row r="2928" spans="1:6" x14ac:dyDescent="0.25">
      <c r="A2928" s="144" t="str">
        <f>IF('[1]Hoja de pedidos'!$D2927&gt;0,'[1]Hoja de pedidos'!C2927,"")</f>
        <v>01-4241</v>
      </c>
      <c r="B2928" s="144" t="str">
        <f>IF('[1]Hoja de pedidos'!$D2927&gt;0,'[1]Hoja de pedidos'!D2927,"")</f>
        <v>TXPAPS040C002</v>
      </c>
      <c r="C2928" s="144" t="str">
        <f>IF('[1]Hoja de pedidos'!$D2927&gt;0,'[1]Hoja de pedidos'!E2927,"")</f>
        <v>PEPSICO ALIMENTOS, S.C.A.</v>
      </c>
      <c r="D2928" s="144" t="str">
        <f>IF('[1]Hoja de pedidos'!$D2927&gt;0,'[1]Hoja de pedidos'!F2927,"")</f>
        <v>LAMINACION IMPRESA PEPITO ORIGINAL (SIN VITAMINAS) 80g</v>
      </c>
      <c r="E2928" s="144" t="str">
        <f>IF('[1]Hoja de pedidos'!$D2927&gt;0,'[1]Hoja de pedidos'!G2927,"")</f>
        <v>CX</v>
      </c>
      <c r="F2928" s="144" t="str">
        <f>IF('[1]Hoja de pedidos'!$D2927&gt;0,'[1]Hoja de pedidos'!H2927,"")</f>
        <v>LAMINACION</v>
      </c>
    </row>
    <row r="2929" spans="1:6" x14ac:dyDescent="0.25">
      <c r="A2929" s="144" t="str">
        <f>IF('[1]Hoja de pedidos'!$D2928&gt;0,'[1]Hoja de pedidos'!C2928,"")</f>
        <v>01-4227</v>
      </c>
      <c r="B2929" s="144" t="str">
        <f>IF('[1]Hoja de pedidos'!$D2928&gt;0,'[1]Hoja de pedidos'!D2928,"")</f>
        <v>TMCFGP207A001</v>
      </c>
      <c r="C2929" s="144" t="str">
        <f>IF('[1]Hoja de pedidos'!$D2928&gt;0,'[1]Hoja de pedidos'!E2928,"")</f>
        <v>CARFLEX C.A.</v>
      </c>
      <c r="D2929" s="144" t="str">
        <f>IF('[1]Hoja de pedidos'!$D2928&gt;0,'[1]Hoja de pedidos'!F2928,"")</f>
        <v>LINER MTP IMPRESO GARANTIA DE PUREZA</v>
      </c>
      <c r="E2929" s="144" t="str">
        <f>IF('[1]Hoja de pedidos'!$D2928&gt;0,'[1]Hoja de pedidos'!G2928,"")</f>
        <v>MCL</v>
      </c>
      <c r="F2929" s="144" t="str">
        <f>IF('[1]Hoja de pedidos'!$D2928&gt;0,'[1]Hoja de pedidos'!H2928,"")</f>
        <v>CORTE</v>
      </c>
    </row>
    <row r="2930" spans="1:6" x14ac:dyDescent="0.25">
      <c r="A2930" s="144" t="str">
        <f>IF('[1]Hoja de pedidos'!$D2929&gt;0,'[1]Hoja de pedidos'!C2929,"")</f>
        <v>01-4259</v>
      </c>
      <c r="B2930" s="144" t="str">
        <f>IF('[1]Hoja de pedidos'!$D2929&gt;0,'[1]Hoja de pedidos'!D2929,"")</f>
        <v>TMAYGP207A004</v>
      </c>
      <c r="C2930" s="144" t="str">
        <f>IF('[1]Hoja de pedidos'!$D2929&gt;0,'[1]Hoja de pedidos'!E2929,"")</f>
        <v>ANAYANSI,C.A.</v>
      </c>
      <c r="D2930" s="144" t="str">
        <f>IF('[1]Hoja de pedidos'!$D2929&gt;0,'[1]Hoja de pedidos'!F2929,"")</f>
        <v>LINER MTP IMPRESO GARANTIA DE PUREZA</v>
      </c>
      <c r="E2930" s="144" t="str">
        <f>IF('[1]Hoja de pedidos'!$D2929&gt;0,'[1]Hoja de pedidos'!G2929,"")</f>
        <v>MCL</v>
      </c>
      <c r="F2930" s="144" t="str">
        <f>IF('[1]Hoja de pedidos'!$D2929&gt;0,'[1]Hoja de pedidos'!H2929,"")</f>
        <v>CORTE</v>
      </c>
    </row>
    <row r="2931" spans="1:6" x14ac:dyDescent="0.25">
      <c r="A2931" s="144" t="str">
        <f>IF('[1]Hoja de pedidos'!$D2930&gt;0,'[1]Hoja de pedidos'!C2930,"")</f>
        <v>32-006672</v>
      </c>
      <c r="B2931" s="144" t="str">
        <f>IF('[1]Hoja de pedidos'!$D2930&gt;0,'[1]Hoja de pedidos'!D2930,"")</f>
        <v>TMMCGP207A001</v>
      </c>
      <c r="C2931" s="144" t="str">
        <f>IF('[1]Hoja de pedidos'!$D2930&gt;0,'[1]Hoja de pedidos'!E2930,"")</f>
        <v>MONDELEZ VZ,C.A</v>
      </c>
      <c r="D2931" s="144" t="str">
        <f>IF('[1]Hoja de pedidos'!$D2930&gt;0,'[1]Hoja de pedidos'!F2930,"")</f>
        <v>LINNER MTP  IMPRESO GARANTIA DE PUREZA</v>
      </c>
      <c r="E2931" s="144" t="str">
        <f>IF('[1]Hoja de pedidos'!$D2930&gt;0,'[1]Hoja de pedidos'!G2930,"")</f>
        <v>MCL</v>
      </c>
      <c r="F2931" s="144" t="str">
        <f>IF('[1]Hoja de pedidos'!$D2930&gt;0,'[1]Hoja de pedidos'!H2930,"")</f>
        <v>LAMINACION</v>
      </c>
    </row>
    <row r="2932" spans="1:6" x14ac:dyDescent="0.25">
      <c r="A2932" s="144" t="str">
        <f>IF('[1]Hoja de pedidos'!$D2931&gt;0,'[1]Hoja de pedidos'!C2931,"")</f>
        <v>32-006673</v>
      </c>
      <c r="B2932" s="144" t="str">
        <f>IF('[1]Hoja de pedidos'!$D2931&gt;0,'[1]Hoja de pedidos'!D2931,"")</f>
        <v>TMMCGP207A004</v>
      </c>
      <c r="C2932" s="144" t="str">
        <f>IF('[1]Hoja de pedidos'!$D2931&gt;0,'[1]Hoja de pedidos'!E2931,"")</f>
        <v>MONDELEZ VZ,C.A</v>
      </c>
      <c r="D2932" s="144" t="str">
        <f>IF('[1]Hoja de pedidos'!$D2931&gt;0,'[1]Hoja de pedidos'!F2931,"")</f>
        <v>LINER MTP IMPRESO GARANTIA DE PUREZA</v>
      </c>
      <c r="E2932" s="144" t="str">
        <f>IF('[1]Hoja de pedidos'!$D2931&gt;0,'[1]Hoja de pedidos'!G2931,"")</f>
        <v>MCL</v>
      </c>
      <c r="F2932" s="144" t="str">
        <f>IF('[1]Hoja de pedidos'!$D2931&gt;0,'[1]Hoja de pedidos'!H2931,"")</f>
        <v>CORTE</v>
      </c>
    </row>
    <row r="2933" spans="1:6" x14ac:dyDescent="0.25">
      <c r="A2933" s="144" t="str">
        <f>IF('[1]Hoja de pedidos'!$D2932&gt;0,'[1]Hoja de pedidos'!C2932,"")</f>
        <v>01-4240</v>
      </c>
      <c r="B2933" s="144" t="str">
        <f>IF('[1]Hoja de pedidos'!$D2932&gt;0,'[1]Hoja de pedidos'!D2932,"")</f>
        <v>TXPACT040B003</v>
      </c>
      <c r="C2933" s="144" t="str">
        <f>IF('[1]Hoja de pedidos'!$D2932&gt;0,'[1]Hoja de pedidos'!E2932,"")</f>
        <v>PEPSICO ALIMENTOS, S.C.A.</v>
      </c>
      <c r="D2933" s="144" t="str">
        <f>IF('[1]Hoja de pedidos'!$D2932&gt;0,'[1]Hoja de pedidos'!F2932,"")</f>
        <v>LAMINACION IMPRESA CHEESE TRIS 54g</v>
      </c>
      <c r="E2933" s="144" t="str">
        <f>IF('[1]Hoja de pedidos'!$D2932&gt;0,'[1]Hoja de pedidos'!G2932,"")</f>
        <v>CX</v>
      </c>
      <c r="F2933" s="144" t="str">
        <f>IF('[1]Hoja de pedidos'!$D2932&gt;0,'[1]Hoja de pedidos'!H2932,"")</f>
        <v>LAMINACION</v>
      </c>
    </row>
    <row r="2934" spans="1:6" x14ac:dyDescent="0.25">
      <c r="A2934" s="144" t="str">
        <f>IF('[1]Hoja de pedidos'!$D2933&gt;0,'[1]Hoja de pedidos'!C2933,"")</f>
        <v>32-006640</v>
      </c>
      <c r="B2934" s="144" t="str">
        <f>IF('[1]Hoja de pedidos'!$D2933&gt;0,'[1]Hoja de pedidos'!D2933,"")</f>
        <v>TMARMZ044A001</v>
      </c>
      <c r="C2934" s="144" t="str">
        <f>IF('[1]Hoja de pedidos'!$D2933&gt;0,'[1]Hoja de pedidos'!E2933,"")</f>
        <v>ALFONZO RIVAS &amp; CIA, C.A.</v>
      </c>
      <c r="D2934" s="144" t="str">
        <f>IF('[1]Hoja de pedidos'!$D2933&gt;0,'[1]Hoja de pedidos'!F2933,"")</f>
        <v>LAMINACION IMPRESA MAIZINA 90 g</v>
      </c>
      <c r="E2934" s="144" t="str">
        <f>IF('[1]Hoja de pedidos'!$D2933&gt;0,'[1]Hoja de pedidos'!G2933,"")</f>
        <v>MCL</v>
      </c>
      <c r="F2934" s="144" t="str">
        <f>IF('[1]Hoja de pedidos'!$D2933&gt;0,'[1]Hoja de pedidos'!H2933,"")</f>
        <v>LAMINACION</v>
      </c>
    </row>
    <row r="2935" spans="1:6" x14ac:dyDescent="0.25">
      <c r="A2935" s="144" t="str">
        <f>IF('[1]Hoja de pedidos'!$D2934&gt;0,'[1]Hoja de pedidos'!C2934,"")</f>
        <v>01-4239</v>
      </c>
      <c r="B2935" s="144" t="str">
        <f>IF('[1]Hoja de pedidos'!$D2934&gt;0,'[1]Hoja de pedidos'!D2934,"")</f>
        <v>TXPACT040A003</v>
      </c>
      <c r="C2935" s="144" t="str">
        <f>IF('[1]Hoja de pedidos'!$D2934&gt;0,'[1]Hoja de pedidos'!E2934,"")</f>
        <v>PEPSICO ALIMENTOS, S.C.A.</v>
      </c>
      <c r="D2935" s="144" t="str">
        <f>IF('[1]Hoja de pedidos'!$D2934&gt;0,'[1]Hoja de pedidos'!F2934,"")</f>
        <v>LAMINACION IMPRESA CHEESE TRIS 150g</v>
      </c>
      <c r="E2935" s="144" t="str">
        <f>IF('[1]Hoja de pedidos'!$D2934&gt;0,'[1]Hoja de pedidos'!G2934,"")</f>
        <v>CX</v>
      </c>
      <c r="F2935" s="144" t="str">
        <f>IF('[1]Hoja de pedidos'!$D2934&gt;0,'[1]Hoja de pedidos'!H2934,"")</f>
        <v>LAMINACION</v>
      </c>
    </row>
    <row r="2936" spans="1:6" x14ac:dyDescent="0.25">
      <c r="A2936" s="144" t="str">
        <f>IF('[1]Hoja de pedidos'!$D2935&gt;0,'[1]Hoja de pedidos'!C2935,"")</f>
        <v>32-006656</v>
      </c>
      <c r="B2936" s="144" t="str">
        <f>IF('[1]Hoja de pedidos'!$D2935&gt;0,'[1]Hoja de pedidos'!D2935,"")</f>
        <v>TMARFS096A001</v>
      </c>
      <c r="C2936" s="144" t="str">
        <f>IF('[1]Hoja de pedidos'!$D2935&gt;0,'[1]Hoja de pedidos'!E2935,"")</f>
        <v>ALFONZO RIVAS &amp; CIA, C.A.</v>
      </c>
      <c r="D2936" s="144" t="str">
        <f>IF('[1]Hoja de pedidos'!$D2935&gt;0,'[1]Hoja de pedidos'!F2935,"")</f>
        <v>LAMINACION IMPRESA YELIGHT FUSION SILVESTRE 12g</v>
      </c>
      <c r="E2936" s="144" t="str">
        <f>IF('[1]Hoja de pedidos'!$D2935&gt;0,'[1]Hoja de pedidos'!G2935,"")</f>
        <v>MCL</v>
      </c>
      <c r="F2936" s="144" t="str">
        <f>IF('[1]Hoja de pedidos'!$D2935&gt;0,'[1]Hoja de pedidos'!H2935,"")</f>
        <v>LAMINACION</v>
      </c>
    </row>
    <row r="2937" spans="1:6" x14ac:dyDescent="0.25">
      <c r="A2937" s="144" t="str">
        <f>IF('[1]Hoja de pedidos'!$D2936&gt;0,'[1]Hoja de pedidos'!C2936,"")</f>
        <v>01-4229</v>
      </c>
      <c r="B2937" s="144" t="str">
        <f>IF('[1]Hoja de pedidos'!$D2936&gt;0,'[1]Hoja de pedidos'!D2936,"")</f>
        <v>TXAVEM028D001</v>
      </c>
      <c r="C2937" s="144" t="str">
        <f>IF('[1]Hoja de pedidos'!$D2936&gt;0,'[1]Hoja de pedidos'!E2936,"")</f>
        <v>AMCOR RIGID PACKAGING DE VENEZUELA, S.A.</v>
      </c>
      <c r="D2937" s="144" t="str">
        <f>IF('[1]Hoja de pedidos'!$D2936&gt;0,'[1]Hoja de pedidos'!F2936,"")</f>
        <v>ETIQUETA IMPRESA MINALBA 355cc</v>
      </c>
      <c r="E2937" s="144" t="str">
        <f>IF('[1]Hoja de pedidos'!$D2936&gt;0,'[1]Hoja de pedidos'!G2936,"")</f>
        <v>CX</v>
      </c>
      <c r="F2937" s="144" t="str">
        <f>IF('[1]Hoja de pedidos'!$D2936&gt;0,'[1]Hoja de pedidos'!H2936,"")</f>
        <v>CORTE</v>
      </c>
    </row>
    <row r="2938" spans="1:6" x14ac:dyDescent="0.25">
      <c r="A2938" s="144" t="str">
        <f>IF('[1]Hoja de pedidos'!$D2937&gt;0,'[1]Hoja de pedidos'!C2937,"")</f>
        <v>32-006654</v>
      </c>
      <c r="B2938" s="144" t="str">
        <f>IF('[1]Hoja de pedidos'!$D2937&gt;0,'[1]Hoja de pedidos'!D2937,"")</f>
        <v>TMARMZ076B002</v>
      </c>
      <c r="C2938" s="144" t="str">
        <f>IF('[1]Hoja de pedidos'!$D2937&gt;0,'[1]Hoja de pedidos'!E2937,"")</f>
        <v>ALFONZO RIVAS &amp; CIA, C.A.</v>
      </c>
      <c r="D2938" s="144" t="str">
        <f>IF('[1]Hoja de pedidos'!$D2937&gt;0,'[1]Hoja de pedidos'!F2937,"")</f>
        <v>LAMINACION IMPRESA MAIZINA 120 g</v>
      </c>
      <c r="E2938" s="144" t="str">
        <f>IF('[1]Hoja de pedidos'!$D2937&gt;0,'[1]Hoja de pedidos'!G2937,"")</f>
        <v>MCL</v>
      </c>
      <c r="F2938" s="144" t="str">
        <f>IF('[1]Hoja de pedidos'!$D2937&gt;0,'[1]Hoja de pedidos'!H2937,"")</f>
        <v>LAMINACION</v>
      </c>
    </row>
    <row r="2939" spans="1:6" x14ac:dyDescent="0.25">
      <c r="A2939" s="144" t="str">
        <f>IF('[1]Hoja de pedidos'!$D2938&gt;0,'[1]Hoja de pedidos'!C2938,"")</f>
        <v>32-006662</v>
      </c>
      <c r="B2939" s="144" t="str">
        <f>IF('[1]Hoja de pedidos'!$D2938&gt;0,'[1]Hoja de pedidos'!D2938,"")</f>
        <v>TXNVPN040A002</v>
      </c>
      <c r="C2939" s="144" t="str">
        <f>IF('[1]Hoja de pedidos'!$D2938&gt;0,'[1]Hoja de pedidos'!E2938,"")</f>
        <v>NUCITA VENEZOLANA. NUCIVEN, C.A.</v>
      </c>
      <c r="D2939" s="144" t="str">
        <f>IF('[1]Hoja de pedidos'!$D2938&gt;0,'[1]Hoja de pedidos'!F2938,"")</f>
        <v>LAMINACION IMPRESA PIRULIN 60g</v>
      </c>
      <c r="E2939" s="144" t="str">
        <f>IF('[1]Hoja de pedidos'!$D2938&gt;0,'[1]Hoja de pedidos'!G2938,"")</f>
        <v>CX</v>
      </c>
      <c r="F2939" s="144" t="str">
        <f>IF('[1]Hoja de pedidos'!$D2938&gt;0,'[1]Hoja de pedidos'!H2938,"")</f>
        <v>LAMINACION</v>
      </c>
    </row>
    <row r="2940" spans="1:6" x14ac:dyDescent="0.25">
      <c r="A2940" s="144" t="str">
        <f>IF('[1]Hoja de pedidos'!$D2939&gt;0,'[1]Hoja de pedidos'!C2939,"")</f>
        <v>32-006648</v>
      </c>
      <c r="B2940" s="144" t="str">
        <f>IF('[1]Hoja de pedidos'!$D2939&gt;0,'[1]Hoja de pedidos'!D2939,"")</f>
        <v>TXABCA065A003</v>
      </c>
      <c r="C2940" s="144" t="str">
        <f>IF('[1]Hoja de pedidos'!$D2939&gt;0,'[1]Hoja de pedidos'!E2939,"")</f>
        <v>ALIMENTOS BOTALON, C.A.</v>
      </c>
      <c r="D2940" s="144" t="str">
        <f>IF('[1]Hoja de pedidos'!$D2939&gt;0,'[1]Hoja de pedidos'!F2939,"")</f>
        <v>LAMINACION IMPRESA CAFÉ MOLIDO GOURMET ARAUCA 200g</v>
      </c>
      <c r="E2940" s="144" t="str">
        <f>IF('[1]Hoja de pedidos'!$D2939&gt;0,'[1]Hoja de pedidos'!G2939,"")</f>
        <v>CX</v>
      </c>
      <c r="F2940" s="144" t="str">
        <f>IF('[1]Hoja de pedidos'!$D2939&gt;0,'[1]Hoja de pedidos'!H2939,"")</f>
        <v>LAMINACION</v>
      </c>
    </row>
    <row r="2941" spans="1:6" x14ac:dyDescent="0.25">
      <c r="A2941" s="144" t="str">
        <f>IF('[1]Hoja de pedidos'!$D2940&gt;0,'[1]Hoja de pedidos'!C2940,"")</f>
        <v>01-3819</v>
      </c>
      <c r="B2941" s="144" t="str">
        <f>IF('[1]Hoja de pedidos'!$D2940&gt;0,'[1]Hoja de pedidos'!D2940,"")</f>
        <v>TMCLMO089A001</v>
      </c>
      <c r="C2941" s="144" t="str">
        <f>IF('[1]Hoja de pedidos'!$D2940&gt;0,'[1]Hoja de pedidos'!E2940,"")</f>
        <v>CELOVEN, C.A.</v>
      </c>
      <c r="D2941" s="144" t="str">
        <f>IF('[1]Hoja de pedidos'!$D2940&gt;0,'[1]Hoja de pedidos'!F2940,"")</f>
        <v>LAMINACION IMPRESA DECOCEL SOLIDO MORADO P-2582</v>
      </c>
      <c r="E2941" s="144" t="str">
        <f>IF('[1]Hoja de pedidos'!$D2940&gt;0,'[1]Hoja de pedidos'!G2940,"")</f>
        <v>MCL</v>
      </c>
      <c r="F2941" s="144" t="str">
        <f>IF('[1]Hoja de pedidos'!$D2940&gt;0,'[1]Hoja de pedidos'!H2940,"")</f>
        <v>LAMINACION</v>
      </c>
    </row>
    <row r="2942" spans="1:6" x14ac:dyDescent="0.25">
      <c r="A2942" s="144" t="str">
        <f>IF('[1]Hoja de pedidos'!$D2941&gt;0,'[1]Hoja de pedidos'!C2941,"")</f>
        <v>01-4089</v>
      </c>
      <c r="B2942" s="144" t="str">
        <f>IF('[1]Hoja de pedidos'!$D2941&gt;0,'[1]Hoja de pedidos'!D2941,"")</f>
        <v>TMCLDF089A001</v>
      </c>
      <c r="C2942" s="144" t="str">
        <f>IF('[1]Hoja de pedidos'!$D2941&gt;0,'[1]Hoja de pedidos'!E2941,"")</f>
        <v>CELOVEN, C.A.</v>
      </c>
      <c r="D2942" s="144" t="str">
        <f>IF('[1]Hoja de pedidos'!$D2941&gt;0,'[1]Hoja de pedidos'!F2941,"")</f>
        <v>LAMINACION IMPRESA DECOCEL MUNDO FANTASIA</v>
      </c>
      <c r="E2942" s="144" t="str">
        <f>IF('[1]Hoja de pedidos'!$D2941&gt;0,'[1]Hoja de pedidos'!G2941,"")</f>
        <v>MCL</v>
      </c>
      <c r="F2942" s="144" t="str">
        <f>IF('[1]Hoja de pedidos'!$D2941&gt;0,'[1]Hoja de pedidos'!H2941,"")</f>
        <v>LAMINACION</v>
      </c>
    </row>
    <row r="2943" spans="1:6" x14ac:dyDescent="0.25">
      <c r="A2943" s="144" t="str">
        <f>IF('[1]Hoja de pedidos'!$D2942&gt;0,'[1]Hoja de pedidos'!C2942,"")</f>
        <v>01-4076</v>
      </c>
      <c r="B2943" s="144" t="str">
        <f>IF('[1]Hoja de pedidos'!$D2942&gt;0,'[1]Hoja de pedidos'!D2942,"")</f>
        <v>TMCLDB091A001</v>
      </c>
      <c r="C2943" s="144" t="str">
        <f>IF('[1]Hoja de pedidos'!$D2942&gt;0,'[1]Hoja de pedidos'!E2942,"")</f>
        <v>CELOVEN, C.A.</v>
      </c>
      <c r="D2943" s="144" t="str">
        <f>IF('[1]Hoja de pedidos'!$D2942&gt;0,'[1]Hoja de pedidos'!F2942,"")</f>
        <v>LAMINACION IMPRESA DECOCEL SOLIDO BLANCO</v>
      </c>
      <c r="E2943" s="144" t="str">
        <f>IF('[1]Hoja de pedidos'!$D2942&gt;0,'[1]Hoja de pedidos'!G2942,"")</f>
        <v>CX</v>
      </c>
      <c r="F2943" s="144" t="str">
        <f>IF('[1]Hoja de pedidos'!$D2942&gt;0,'[1]Hoja de pedidos'!H2942,"")</f>
        <v>LAMINACION</v>
      </c>
    </row>
    <row r="2944" spans="1:6" x14ac:dyDescent="0.25">
      <c r="A2944" s="144" t="str">
        <f>IF('[1]Hoja de pedidos'!$D2943&gt;0,'[1]Hoja de pedidos'!C2943,"")</f>
        <v>01-4249</v>
      </c>
      <c r="B2944" s="144" t="str">
        <f>IF('[1]Hoja de pedidos'!$D2943&gt;0,'[1]Hoja de pedidos'!D2943,"")</f>
        <v>TMMCLU1870001</v>
      </c>
      <c r="C2944" s="144" t="str">
        <f>IF('[1]Hoja de pedidos'!$D2943&gt;0,'[1]Hoja de pedidos'!E2943,"")</f>
        <v>AG INDUSTRIAS, C.A.</v>
      </c>
      <c r="D2944" s="144" t="str">
        <f>IF('[1]Hoja de pedidos'!$D2943&gt;0,'[1]Hoja de pedidos'!F2943,"")</f>
        <v>LAMINACION LINNER INDUCCIÓN UNIVERSAL SIN IMPRESIÓN</v>
      </c>
      <c r="E2944" s="144" t="str">
        <f>IF('[1]Hoja de pedidos'!$D2943&gt;0,'[1]Hoja de pedidos'!G2943,"")</f>
        <v>MCL</v>
      </c>
      <c r="F2944" s="144" t="str">
        <f>IF('[1]Hoja de pedidos'!$D2943&gt;0,'[1]Hoja de pedidos'!H2943,"")</f>
        <v>LAMINACION</v>
      </c>
    </row>
    <row r="2945" spans="1:6" x14ac:dyDescent="0.25">
      <c r="A2945" s="144" t="str">
        <f>IF('[1]Hoja de pedidos'!$D2944&gt;0,'[1]Hoja de pedidos'!C2944,"")</f>
        <v>01-4248</v>
      </c>
      <c r="B2945" s="144" t="str">
        <f>IF('[1]Hoja de pedidos'!$D2944&gt;0,'[1]Hoja de pedidos'!D2944,"")</f>
        <v>TMCLNG089A001</v>
      </c>
      <c r="C2945" s="144" t="str">
        <f>IF('[1]Hoja de pedidos'!$D2944&gt;0,'[1]Hoja de pedidos'!E2944,"")</f>
        <v>CELOVEN, C.A.</v>
      </c>
      <c r="D2945" s="144" t="str">
        <f>IF('[1]Hoja de pedidos'!$D2944&gt;0,'[1]Hoja de pedidos'!F2944,"")</f>
        <v>LAMINACION IMPRESA DECOCEL SOLIDO NEGRO</v>
      </c>
      <c r="E2945" s="144" t="str">
        <f>IF('[1]Hoja de pedidos'!$D2944&gt;0,'[1]Hoja de pedidos'!G2944,"")</f>
        <v>MCL</v>
      </c>
      <c r="F2945" s="144" t="str">
        <f>IF('[1]Hoja de pedidos'!$D2944&gt;0,'[1]Hoja de pedidos'!H2944,"")</f>
        <v>LAMINACION</v>
      </c>
    </row>
    <row r="2946" spans="1:6" x14ac:dyDescent="0.25">
      <c r="A2946" s="144" t="str">
        <f>IF('[1]Hoja de pedidos'!$D2945&gt;0,'[1]Hoja de pedidos'!C2945,"")</f>
        <v>01-4230</v>
      </c>
      <c r="B2946" s="144" t="str">
        <f>IF('[1]Hoja de pedidos'!$D2945&gt;0,'[1]Hoja de pedidos'!D2945,"")</f>
        <v>TXAVEM028A001</v>
      </c>
      <c r="C2946" s="144" t="str">
        <f>IF('[1]Hoja de pedidos'!$D2945&gt;0,'[1]Hoja de pedidos'!E2945,"")</f>
        <v>AMCOR RIGID PACKAGING DE VENEZUELA, S.A.</v>
      </c>
      <c r="D2946" s="144" t="str">
        <f>IF('[1]Hoja de pedidos'!$D2945&gt;0,'[1]Hoja de pedidos'!F2945,"")</f>
        <v>ETIQUETA IMPRESA MINALBA 1,5 L</v>
      </c>
      <c r="E2946" s="144" t="str">
        <f>IF('[1]Hoja de pedidos'!$D2945&gt;0,'[1]Hoja de pedidos'!G2945,"")</f>
        <v>CX</v>
      </c>
      <c r="F2946" s="144" t="str">
        <f>IF('[1]Hoja de pedidos'!$D2945&gt;0,'[1]Hoja de pedidos'!H2945,"")</f>
        <v>CORTE</v>
      </c>
    </row>
    <row r="2947" spans="1:6" x14ac:dyDescent="0.25">
      <c r="A2947" s="144" t="str">
        <f>IF('[1]Hoja de pedidos'!$D2946&gt;0,'[1]Hoja de pedidos'!C2946,"")</f>
        <v>01-4235</v>
      </c>
      <c r="B2947" s="144" t="str">
        <f>IF('[1]Hoja de pedidos'!$D2946&gt;0,'[1]Hoja de pedidos'!D2946,"")</f>
        <v>TXPANP049A001</v>
      </c>
      <c r="C2947" s="144" t="str">
        <f>IF('[1]Hoja de pedidos'!$D2946&gt;0,'[1]Hoja de pedidos'!E2946,"")</f>
        <v>PEPSICO ALIMENTOS, S.C.A.</v>
      </c>
      <c r="D2947" s="144" t="str">
        <f>IF('[1]Hoja de pedidos'!$D2946&gt;0,'[1]Hoja de pedidos'!F2946,"")</f>
        <v>LAMINACION IMPRESA NATUCHIPS PLATANITOS 300g</v>
      </c>
      <c r="E2947" s="144" t="str">
        <f>IF('[1]Hoja de pedidos'!$D2946&gt;0,'[1]Hoja de pedidos'!G2946,"")</f>
        <v>CX</v>
      </c>
      <c r="F2947" s="144" t="str">
        <f>IF('[1]Hoja de pedidos'!$D2946&gt;0,'[1]Hoja de pedidos'!H2946,"")</f>
        <v>LAMINACION</v>
      </c>
    </row>
    <row r="2948" spans="1:6" x14ac:dyDescent="0.25">
      <c r="A2948" s="144" t="str">
        <f>IF('[1]Hoja de pedidos'!$D2947&gt;0,'[1]Hoja de pedidos'!C2947,"")</f>
        <v>01-4234</v>
      </c>
      <c r="B2948" s="144" t="str">
        <f>IF('[1]Hoja de pedidos'!$D2947&gt;0,'[1]Hoja de pedidos'!D2947,"")</f>
        <v>TXPANP040C001</v>
      </c>
      <c r="C2948" s="144" t="str">
        <f>IF('[1]Hoja de pedidos'!$D2947&gt;0,'[1]Hoja de pedidos'!E2947,"")</f>
        <v>PEPSICO ALIMENTOS, S.C.A.</v>
      </c>
      <c r="D2948" s="144" t="str">
        <f>IF('[1]Hoja de pedidos'!$D2947&gt;0,'[1]Hoja de pedidos'!F2947,"")</f>
        <v>LAMINACION IMPRESA NATUCHIP PLATANITOS 42g</v>
      </c>
      <c r="E2948" s="144" t="str">
        <f>IF('[1]Hoja de pedidos'!$D2947&gt;0,'[1]Hoja de pedidos'!G2947,"")</f>
        <v>CX</v>
      </c>
      <c r="F2948" s="144" t="str">
        <f>IF('[1]Hoja de pedidos'!$D2947&gt;0,'[1]Hoja de pedidos'!H2947,"")</f>
        <v>LAMINACION</v>
      </c>
    </row>
    <row r="2949" spans="1:6" x14ac:dyDescent="0.25">
      <c r="A2949" s="144" t="str">
        <f>IF('[1]Hoja de pedidos'!$D2948&gt;0,'[1]Hoja de pedidos'!C2948,"")</f>
        <v>32-006679</v>
      </c>
      <c r="B2949" s="144" t="str">
        <f>IF('[1]Hoja de pedidos'!$D2948&gt;0,'[1]Hoja de pedidos'!D2948,"")</f>
        <v>TXCHPP0230001</v>
      </c>
      <c r="C2949" s="144" t="str">
        <f>IF('[1]Hoja de pedidos'!$D2948&gt;0,'[1]Hoja de pedidos'!E2948,"")</f>
        <v>HELADERIA LA CHARLOTTE ICE, C.A.</v>
      </c>
      <c r="D2949" s="144" t="str">
        <f>IF('[1]Hoja de pedidos'!$D2948&gt;0,'[1]Hoja de pedidos'!F2948,"")</f>
        <v>BOPP SIN IMPRESIÓN</v>
      </c>
      <c r="E2949" s="144" t="str">
        <f>IF('[1]Hoja de pedidos'!$D2948&gt;0,'[1]Hoja de pedidos'!G2948,"")</f>
        <v>CX</v>
      </c>
      <c r="F2949" s="144" t="str">
        <f>IF('[1]Hoja de pedidos'!$D2948&gt;0,'[1]Hoja de pedidos'!H2948,"")</f>
        <v>CORTE</v>
      </c>
    </row>
    <row r="2950" spans="1:6" x14ac:dyDescent="0.25">
      <c r="A2950" s="144" t="str">
        <f>IF('[1]Hoja de pedidos'!$D2949&gt;0,'[1]Hoja de pedidos'!C2949,"")</f>
        <v>32-006680</v>
      </c>
      <c r="B2950" s="144" t="str">
        <f>IF('[1]Hoja de pedidos'!$D2949&gt;0,'[1]Hoja de pedidos'!D2949,"")</f>
        <v>TXECAC028A001</v>
      </c>
      <c r="C2950" s="144" t="str">
        <f>IF('[1]Hoja de pedidos'!$D2949&gt;0,'[1]Hoja de pedidos'!E2949,"")</f>
        <v>EMBOTELLADORA CRISTAL;C.A.</v>
      </c>
      <c r="D2950" s="144" t="str">
        <f>IF('[1]Hoja de pedidos'!$D2949&gt;0,'[1]Hoja de pedidos'!F2949,"")</f>
        <v xml:space="preserve">ETIQUETA IMPRESA AGUA MINERAL CRYSTAL 330 cm³ </v>
      </c>
      <c r="E2950" s="144" t="str">
        <f>IF('[1]Hoja de pedidos'!$D2949&gt;0,'[1]Hoja de pedidos'!G2949,"")</f>
        <v>CX</v>
      </c>
      <c r="F2950" s="144" t="str">
        <f>IF('[1]Hoja de pedidos'!$D2949&gt;0,'[1]Hoja de pedidos'!H2949,"")</f>
        <v>CORTE</v>
      </c>
    </row>
    <row r="2951" spans="1:6" x14ac:dyDescent="0.25">
      <c r="A2951" s="144" t="str">
        <f>IF('[1]Hoja de pedidos'!$D2950&gt;0,'[1]Hoja de pedidos'!C2950,"")</f>
        <v>01-4236</v>
      </c>
      <c r="B2951" s="144" t="str">
        <f>IF('[1]Hoja de pedidos'!$D2950&gt;0,'[1]Hoja de pedidos'!D2950,"")</f>
        <v>TXPADQ036A002</v>
      </c>
      <c r="C2951" s="144" t="str">
        <f>IF('[1]Hoja de pedidos'!$D2950&gt;0,'[1]Hoja de pedidos'!E2950,"")</f>
        <v>PEPSICO ALIMENTOS, S.C.A.</v>
      </c>
      <c r="D2951" s="144" t="str">
        <f>IF('[1]Hoja de pedidos'!$D2950&gt;0,'[1]Hoja de pedidos'!F2950,"")</f>
        <v>LAMINACION IMPRESA DORITOS MEGA QUESO 45g</v>
      </c>
      <c r="E2951" s="144" t="str">
        <f>IF('[1]Hoja de pedidos'!$D2950&gt;0,'[1]Hoja de pedidos'!G2950,"")</f>
        <v>CX</v>
      </c>
      <c r="F2951" s="144" t="str">
        <f>IF('[1]Hoja de pedidos'!$D2950&gt;0,'[1]Hoja de pedidos'!H2950,"")</f>
        <v>LAMINACION</v>
      </c>
    </row>
    <row r="2952" spans="1:6" x14ac:dyDescent="0.25">
      <c r="A2952" s="144" t="str">
        <f>IF('[1]Hoja de pedidos'!$D2951&gt;0,'[1]Hoja de pedidos'!C2951,"")</f>
        <v>01-4260</v>
      </c>
      <c r="B2952" s="144" t="str">
        <f>IF('[1]Hoja de pedidos'!$D2951&gt;0,'[1]Hoja de pedidos'!D2951,"")</f>
        <v>TMDNBC070A001</v>
      </c>
      <c r="C2952" s="144" t="str">
        <f>IF('[1]Hoja de pedidos'!$D2951&gt;0,'[1]Hoja de pedidos'!E2951,"")</f>
        <v>DISTRIBUIDORA NACIONAL 2000, C.A.</v>
      </c>
      <c r="D2952" s="144" t="str">
        <f>IF('[1]Hoja de pedidos'!$D2951&gt;0,'[1]Hoja de pedidos'!F2951,"")</f>
        <v>LAMINACION IMPRESA BUEN CAFÉ PREMIUN 200g</v>
      </c>
      <c r="E2952" s="144" t="str">
        <f>IF('[1]Hoja de pedidos'!$D2951&gt;0,'[1]Hoja de pedidos'!G2951,"")</f>
        <v>MCL</v>
      </c>
      <c r="F2952" s="144" t="str">
        <f>IF('[1]Hoja de pedidos'!$D2951&gt;0,'[1]Hoja de pedidos'!H2951,"")</f>
        <v>LAMINACION</v>
      </c>
    </row>
    <row r="2953" spans="1:6" x14ac:dyDescent="0.25">
      <c r="A2953" s="144" t="str">
        <f>IF('[1]Hoja de pedidos'!$D2952&gt;0,'[1]Hoja de pedidos'!C2952,"")</f>
        <v>01-4250</v>
      </c>
      <c r="B2953" s="144" t="str">
        <f>IF('[1]Hoja de pedidos'!$D2952&gt;0,'[1]Hoja de pedidos'!D2952,"")</f>
        <v>TMCPAM045A001</v>
      </c>
      <c r="C2953" s="144" t="str">
        <f>IF('[1]Hoja de pedidos'!$D2952&gt;0,'[1]Hoja de pedidos'!E2952,"")</f>
        <v>CENTRAL EL PALMAR S.A.</v>
      </c>
      <c r="D2953" s="144" t="str">
        <f>IF('[1]Hoja de pedidos'!$D2952&gt;0,'[1]Hoja de pedidos'!F2952,"")</f>
        <v>POLYPOUCH IMPRESO MONTALBAN - MONTALBAN 4 g</v>
      </c>
      <c r="E2953" s="144" t="str">
        <f>IF('[1]Hoja de pedidos'!$D2952&gt;0,'[1]Hoja de pedidos'!G2952,"")</f>
        <v>MCL</v>
      </c>
      <c r="F2953" s="144" t="str">
        <f>IF('[1]Hoja de pedidos'!$D2952&gt;0,'[1]Hoja de pedidos'!H2952,"")</f>
        <v>LAMINACION</v>
      </c>
    </row>
    <row r="2954" spans="1:6" x14ac:dyDescent="0.25">
      <c r="A2954" s="144" t="str">
        <f>IF('[1]Hoja de pedidos'!$D2953&gt;0,'[1]Hoja de pedidos'!C2953,"")</f>
        <v>01-4264</v>
      </c>
      <c r="B2954" s="144" t="str">
        <f>IF('[1]Hoja de pedidos'!$D2953&gt;0,'[1]Hoja de pedidos'!D2953,"")</f>
        <v>TMTTGP207A001</v>
      </c>
      <c r="C2954" s="144" t="str">
        <f>IF('[1]Hoja de pedidos'!$D2953&gt;0,'[1]Hoja de pedidos'!E2953,"")</f>
        <v xml:space="preserve">INDUSTRIAS DE TAPAS TAIME, C.A </v>
      </c>
      <c r="D2954" s="144" t="str">
        <f>IF('[1]Hoja de pedidos'!$D2953&gt;0,'[1]Hoja de pedidos'!F2953,"")</f>
        <v>LINER MTP IMP. GARANTIA DE PUREZA</v>
      </c>
      <c r="E2954" s="144" t="str">
        <f>IF('[1]Hoja de pedidos'!$D2953&gt;0,'[1]Hoja de pedidos'!G2953,"")</f>
        <v>MCL</v>
      </c>
      <c r="F2954" s="144" t="str">
        <f>IF('[1]Hoja de pedidos'!$D2953&gt;0,'[1]Hoja de pedidos'!H2953,"")</f>
        <v>LAMINACION</v>
      </c>
    </row>
    <row r="2955" spans="1:6" x14ac:dyDescent="0.25">
      <c r="A2955" s="144" t="str">
        <f>IF('[1]Hoja de pedidos'!$D2954&gt;0,'[1]Hoja de pedidos'!C2954,"")</f>
        <v>01-4257</v>
      </c>
      <c r="B2955" s="144" t="str">
        <f>IF('[1]Hoja de pedidos'!$D2954&gt;0,'[1]Hoja de pedidos'!D2954,"")</f>
        <v>TMAYGP207A003</v>
      </c>
      <c r="C2955" s="144" t="str">
        <f>IF('[1]Hoja de pedidos'!$D2954&gt;0,'[1]Hoja de pedidos'!E2954,"")</f>
        <v>ANAYANSI,C.A.</v>
      </c>
      <c r="D2955" s="144" t="str">
        <f>IF('[1]Hoja de pedidos'!$D2954&gt;0,'[1]Hoja de pedidos'!F2954,"")</f>
        <v>LINER TERMOSELLABLE MTP  IMPRESO GARANTIA DE PUREZA</v>
      </c>
      <c r="E2955" s="144" t="str">
        <f>IF('[1]Hoja de pedidos'!$D2954&gt;0,'[1]Hoja de pedidos'!G2954,"")</f>
        <v>MCL</v>
      </c>
      <c r="F2955" s="144" t="str">
        <f>IF('[1]Hoja de pedidos'!$D2954&gt;0,'[1]Hoja de pedidos'!H2954,"")</f>
        <v>LAMINACION</v>
      </c>
    </row>
    <row r="2956" spans="1:6" x14ac:dyDescent="0.25">
      <c r="A2956" s="144" t="str">
        <f>IF('[1]Hoja de pedidos'!$D2955&gt;0,'[1]Hoja de pedidos'!C2955,"")</f>
        <v>01-4258</v>
      </c>
      <c r="B2956" s="144" t="str">
        <f>IF('[1]Hoja de pedidos'!$D2955&gt;0,'[1]Hoja de pedidos'!D2955,"")</f>
        <v>TMAYGP207A001</v>
      </c>
      <c r="C2956" s="144" t="str">
        <f>IF('[1]Hoja de pedidos'!$D2955&gt;0,'[1]Hoja de pedidos'!E2955,"")</f>
        <v>ANAYANSI,C.A.</v>
      </c>
      <c r="D2956" s="144" t="str">
        <f>IF('[1]Hoja de pedidos'!$D2955&gt;0,'[1]Hoja de pedidos'!F2955,"")</f>
        <v>LINER MTP IMPRESO GARANTIA DE PUREZA</v>
      </c>
      <c r="E2956" s="144" t="str">
        <f>IF('[1]Hoja de pedidos'!$D2955&gt;0,'[1]Hoja de pedidos'!G2955,"")</f>
        <v>MCL</v>
      </c>
      <c r="F2956" s="144" t="str">
        <f>IF('[1]Hoja de pedidos'!$D2955&gt;0,'[1]Hoja de pedidos'!H2955,"")</f>
        <v>LAMINACION</v>
      </c>
    </row>
    <row r="2957" spans="1:6" x14ac:dyDescent="0.25">
      <c r="A2957" s="144" t="str">
        <f>IF('[1]Hoja de pedidos'!$D2956&gt;0,'[1]Hoja de pedidos'!C2956,"")</f>
        <v>01-4263</v>
      </c>
      <c r="B2957" s="144" t="str">
        <f>IF('[1]Hoja de pedidos'!$D2956&gt;0,'[1]Hoja de pedidos'!D2956,"")</f>
        <v>TMMCGP207A001</v>
      </c>
      <c r="C2957" s="144" t="str">
        <f>IF('[1]Hoja de pedidos'!$D2956&gt;0,'[1]Hoja de pedidos'!E2956,"")</f>
        <v>TECNI-ENVASE, C.A.</v>
      </c>
      <c r="D2957" s="144" t="str">
        <f>IF('[1]Hoja de pedidos'!$D2956&gt;0,'[1]Hoja de pedidos'!F2956,"")</f>
        <v>LINNER MTP  IMPRESO GARANTIA DE PUREZA</v>
      </c>
      <c r="E2957" s="144" t="str">
        <f>IF('[1]Hoja de pedidos'!$D2956&gt;0,'[1]Hoja de pedidos'!G2956,"")</f>
        <v>MCL</v>
      </c>
      <c r="F2957" s="144" t="str">
        <f>IF('[1]Hoja de pedidos'!$D2956&gt;0,'[1]Hoja de pedidos'!H2956,"")</f>
        <v>LAMINACION</v>
      </c>
    </row>
    <row r="2958" spans="1:6" x14ac:dyDescent="0.25">
      <c r="A2958" s="144" t="str">
        <f>IF('[1]Hoja de pedidos'!$D2957&gt;0,'[1]Hoja de pedidos'!C2957,"")</f>
        <v>01-4255</v>
      </c>
      <c r="B2958" s="144" t="str">
        <f>IF('[1]Hoja de pedidos'!$D2957&gt;0,'[1]Hoja de pedidos'!D2957,"")</f>
        <v>TMIBCO067A001</v>
      </c>
      <c r="C2958" s="144" t="str">
        <f>IF('[1]Hoja de pedidos'!$D2957&gt;0,'[1]Hoja de pedidos'!E2957,"")</f>
        <v>INDUSTRIAS IBERIA, C.A.</v>
      </c>
      <c r="D2958" s="144" t="str">
        <f>IF('[1]Hoja de pedidos'!$D2957&gt;0,'[1]Hoja de pedidos'!F2957,"")</f>
        <v>LAMINACION IMPRESA COMINO OLYMPIA 20g</v>
      </c>
      <c r="E2958" s="144" t="str">
        <f>IF('[1]Hoja de pedidos'!$D2957&gt;0,'[1]Hoja de pedidos'!G2957,"")</f>
        <v>MCL</v>
      </c>
      <c r="F2958" s="144" t="str">
        <f>IF('[1]Hoja de pedidos'!$D2957&gt;0,'[1]Hoja de pedidos'!H2957,"")</f>
        <v>LAMINACION</v>
      </c>
    </row>
    <row r="2959" spans="1:6" x14ac:dyDescent="0.25">
      <c r="A2959" s="144" t="str">
        <f>IF('[1]Hoja de pedidos'!$D2958&gt;0,'[1]Hoja de pedidos'!C2958,"")</f>
        <v>01-4268</v>
      </c>
      <c r="B2959" s="144" t="str">
        <f>IF('[1]Hoja de pedidos'!$D2958&gt;0,'[1]Hoja de pedidos'!D2958,"")</f>
        <v>TXPACT040B003</v>
      </c>
      <c r="C2959" s="144" t="str">
        <f>IF('[1]Hoja de pedidos'!$D2958&gt;0,'[1]Hoja de pedidos'!E2958,"")</f>
        <v>PEPSICO ALIMENTOS, S.C.A.</v>
      </c>
      <c r="D2959" s="144" t="str">
        <f>IF('[1]Hoja de pedidos'!$D2958&gt;0,'[1]Hoja de pedidos'!F2958,"")</f>
        <v>LAMINACION IMPRESA CHEESE TRIS 54g</v>
      </c>
      <c r="E2959" s="144" t="str">
        <f>IF('[1]Hoja de pedidos'!$D2958&gt;0,'[1]Hoja de pedidos'!G2958,"")</f>
        <v>CX</v>
      </c>
      <c r="F2959" s="144" t="str">
        <f>IF('[1]Hoja de pedidos'!$D2958&gt;0,'[1]Hoja de pedidos'!H2958,"")</f>
        <v>LAMINACION</v>
      </c>
    </row>
    <row r="2960" spans="1:6" x14ac:dyDescent="0.25">
      <c r="A2960" s="144" t="str">
        <f>IF('[1]Hoja de pedidos'!$D2959&gt;0,'[1]Hoja de pedidos'!C2959,"")</f>
        <v>01-4266</v>
      </c>
      <c r="B2960" s="144" t="str">
        <f>IF('[1]Hoja de pedidos'!$D2959&gt;0,'[1]Hoja de pedidos'!D2959,"")</f>
        <v>TXPAPS036A002</v>
      </c>
      <c r="C2960" s="144" t="str">
        <f>IF('[1]Hoja de pedidos'!$D2959&gt;0,'[1]Hoja de pedidos'!E2959,"")</f>
        <v>PEPSICO ALIMENTOS, S.C.A.</v>
      </c>
      <c r="D2960" s="144" t="str">
        <f>IF('[1]Hoja de pedidos'!$D2959&gt;0,'[1]Hoja de pedidos'!F2959,"")</f>
        <v>LAMINACION IMPRESA PEPITO ORIGINAL  (SIN VITAMINA) 25g</v>
      </c>
      <c r="E2960" s="144" t="str">
        <f>IF('[1]Hoja de pedidos'!$D2959&gt;0,'[1]Hoja de pedidos'!G2959,"")</f>
        <v>CX</v>
      </c>
      <c r="F2960" s="144" t="str">
        <f>IF('[1]Hoja de pedidos'!$D2959&gt;0,'[1]Hoja de pedidos'!H2959,"")</f>
        <v>LAMINACION</v>
      </c>
    </row>
    <row r="2961" spans="1:6" x14ac:dyDescent="0.25">
      <c r="A2961" s="144" t="str">
        <f>IF('[1]Hoja de pedidos'!$D2960&gt;0,'[1]Hoja de pedidos'!C2960,"")</f>
        <v>01-4267</v>
      </c>
      <c r="B2961" s="144" t="str">
        <f>IF('[1]Hoja de pedidos'!$D2960&gt;0,'[1]Hoja de pedidos'!D2960,"")</f>
        <v>TXPACT040A003</v>
      </c>
      <c r="C2961" s="144" t="str">
        <f>IF('[1]Hoja de pedidos'!$D2960&gt;0,'[1]Hoja de pedidos'!E2960,"")</f>
        <v>PEPSICO ALIMENTOS, S.C.A.</v>
      </c>
      <c r="D2961" s="144" t="str">
        <f>IF('[1]Hoja de pedidos'!$D2960&gt;0,'[1]Hoja de pedidos'!F2960,"")</f>
        <v>LAMINACION IMPRESA CHEESE TRIS 150g</v>
      </c>
      <c r="E2961" s="144" t="str">
        <f>IF('[1]Hoja de pedidos'!$D2960&gt;0,'[1]Hoja de pedidos'!G2960,"")</f>
        <v>CX</v>
      </c>
      <c r="F2961" s="144" t="str">
        <f>IF('[1]Hoja de pedidos'!$D2960&gt;0,'[1]Hoja de pedidos'!H2960,"")</f>
        <v>LAMINACION</v>
      </c>
    </row>
    <row r="2962" spans="1:6" x14ac:dyDescent="0.25">
      <c r="A2962" s="144" t="str">
        <f>IF('[1]Hoja de pedidos'!$D2961&gt;0,'[1]Hoja de pedidos'!C2961,"")</f>
        <v>01-4256</v>
      </c>
      <c r="B2962" s="144" t="str">
        <f>IF('[1]Hoja de pedidos'!$D2961&gt;0,'[1]Hoja de pedidos'!D2961,"")</f>
        <v>TMIBBO067A001</v>
      </c>
      <c r="C2962" s="144" t="str">
        <f>IF('[1]Hoja de pedidos'!$D2961&gt;0,'[1]Hoja de pedidos'!E2961,"")</f>
        <v>INDUSTRIAS IBERIA, C.A.</v>
      </c>
      <c r="D2962" s="144" t="str">
        <f>IF('[1]Hoja de pedidos'!$D2961&gt;0,'[1]Hoja de pedidos'!F2961,"")</f>
        <v>LAMINACION IMPRESA BICARBONATO SODIO OLYMPIA 30g</v>
      </c>
      <c r="E2962" s="144" t="str">
        <f>IF('[1]Hoja de pedidos'!$D2961&gt;0,'[1]Hoja de pedidos'!G2961,"")</f>
        <v>MCL</v>
      </c>
      <c r="F2962" s="144" t="str">
        <f>IF('[1]Hoja de pedidos'!$D2961&gt;0,'[1]Hoja de pedidos'!H2961,"")</f>
        <v>LAMINACION</v>
      </c>
    </row>
    <row r="2963" spans="1:6" x14ac:dyDescent="0.25">
      <c r="A2963" s="144" t="str">
        <f>IF('[1]Hoja de pedidos'!$D2962&gt;0,'[1]Hoja de pedidos'!C2962,"")</f>
        <v>32-006655</v>
      </c>
      <c r="B2963" s="144" t="str">
        <f>IF('[1]Hoja de pedidos'!$D2962&gt;0,'[1]Hoja de pedidos'!D2962,"")</f>
        <v>TMARMZ044A001</v>
      </c>
      <c r="C2963" s="144" t="str">
        <f>IF('[1]Hoja de pedidos'!$D2962&gt;0,'[1]Hoja de pedidos'!E2962,"")</f>
        <v>ALFONZO RIVAS &amp; CIA, C.A.</v>
      </c>
      <c r="D2963" s="144" t="str">
        <f>IF('[1]Hoja de pedidos'!$D2962&gt;0,'[1]Hoja de pedidos'!F2962,"")</f>
        <v>LAMINACION IMPRESA MAIZINA 90 g</v>
      </c>
      <c r="E2963" s="144" t="str">
        <f>IF('[1]Hoja de pedidos'!$D2962&gt;0,'[1]Hoja de pedidos'!G2962,"")</f>
        <v>MCL</v>
      </c>
      <c r="F2963" s="144" t="str">
        <f>IF('[1]Hoja de pedidos'!$D2962&gt;0,'[1]Hoja de pedidos'!H2962,"")</f>
        <v>LAMINACION</v>
      </c>
    </row>
    <row r="2964" spans="1:6" x14ac:dyDescent="0.25">
      <c r="A2964" s="144" t="str">
        <f>IF('[1]Hoja de pedidos'!$D2963&gt;0,'[1]Hoja de pedidos'!C2963,"")</f>
        <v>01-4269</v>
      </c>
      <c r="B2964" s="144" t="str">
        <f>IF('[1]Hoja de pedidos'!$D2963&gt;0,'[1]Hoja de pedidos'!D2963,"")</f>
        <v>TXPAPS040C002</v>
      </c>
      <c r="C2964" s="144" t="str">
        <f>IF('[1]Hoja de pedidos'!$D2963&gt;0,'[1]Hoja de pedidos'!E2963,"")</f>
        <v>PEPSICO ALIMENTOS, S.C.A.</v>
      </c>
      <c r="D2964" s="144" t="str">
        <f>IF('[1]Hoja de pedidos'!$D2963&gt;0,'[1]Hoja de pedidos'!F2963,"")</f>
        <v>LAMINACION IMPRESA PEPITO ORIGINAL (SIN VITAMINAS) 80g</v>
      </c>
      <c r="E2964" s="144" t="str">
        <f>IF('[1]Hoja de pedidos'!$D2963&gt;0,'[1]Hoja de pedidos'!G2963,"")</f>
        <v>CX</v>
      </c>
      <c r="F2964" s="144" t="str">
        <f>IF('[1]Hoja de pedidos'!$D2963&gt;0,'[1]Hoja de pedidos'!H2963,"")</f>
        <v>LAMINACION</v>
      </c>
    </row>
    <row r="2965" spans="1:6" x14ac:dyDescent="0.25">
      <c r="A2965" s="144" t="str">
        <f>IF('[1]Hoja de pedidos'!$D2964&gt;0,'[1]Hoja de pedidos'!C2964,"")</f>
        <v>01-4284</v>
      </c>
      <c r="B2965" s="144" t="str">
        <f>IF('[1]Hoja de pedidos'!$D2964&gt;0,'[1]Hoja de pedidos'!D2964,"")</f>
        <v>TXPACB040C001</v>
      </c>
      <c r="C2965" s="144" t="str">
        <f>IF('[1]Hoja de pedidos'!$D2964&gt;0,'[1]Hoja de pedidos'!E2964,"")</f>
        <v>PEPSICO ALIMENTOS, S.C.A.</v>
      </c>
      <c r="D2965" s="144" t="str">
        <f>IF('[1]Hoja de pedidos'!$D2964&gt;0,'[1]Hoja de pedidos'!F2964,"")</f>
        <v>LAMINACION IMPRESA CHEETOS BOLIQUESO 80g</v>
      </c>
      <c r="E2965" s="144" t="str">
        <f>IF('[1]Hoja de pedidos'!$D2964&gt;0,'[1]Hoja de pedidos'!G2964,"")</f>
        <v>CX</v>
      </c>
      <c r="F2965" s="144" t="str">
        <f>IF('[1]Hoja de pedidos'!$D2964&gt;0,'[1]Hoja de pedidos'!H2964,"")</f>
        <v>LAMINACION</v>
      </c>
    </row>
    <row r="2966" spans="1:6" x14ac:dyDescent="0.25">
      <c r="A2966" s="144" t="str">
        <f>IF('[1]Hoja de pedidos'!$D2965&gt;0,'[1]Hoja de pedidos'!C2965,"")</f>
        <v>01-4282</v>
      </c>
      <c r="B2966" s="144" t="str">
        <f>IF('[1]Hoja de pedidos'!$D2965&gt;0,'[1]Hoja de pedidos'!D2965,"")</f>
        <v>TXPADF040A001</v>
      </c>
      <c r="C2966" s="144" t="str">
        <f>IF('[1]Hoja de pedidos'!$D2965&gt;0,'[1]Hoja de pedidos'!E2965,"")</f>
        <v>PEPSICO ALIMENTOS, S.C.A.</v>
      </c>
      <c r="D2966" s="144" t="str">
        <f>IF('[1]Hoja de pedidos'!$D2965&gt;0,'[1]Hoja de pedidos'!F2965,"")</f>
        <v>LAMINACION IMPRESA DORITOS FLAMIN HOT 140g.</v>
      </c>
      <c r="E2966" s="144" t="str">
        <f>IF('[1]Hoja de pedidos'!$D2965&gt;0,'[1]Hoja de pedidos'!G2965,"")</f>
        <v>CX</v>
      </c>
      <c r="F2966" s="144" t="str">
        <f>IF('[1]Hoja de pedidos'!$D2965&gt;0,'[1]Hoja de pedidos'!H2965,"")</f>
        <v>LAMINACION</v>
      </c>
    </row>
    <row r="2967" spans="1:6" x14ac:dyDescent="0.25">
      <c r="A2967" s="144" t="str">
        <f>IF('[1]Hoja de pedidos'!$D2966&gt;0,'[1]Hoja de pedidos'!C2966,"")</f>
        <v>01-4283</v>
      </c>
      <c r="B2967" s="144" t="str">
        <f>IF('[1]Hoja de pedidos'!$D2966&gt;0,'[1]Hoja de pedidos'!D2966,"")</f>
        <v>TXPAMP036A002</v>
      </c>
      <c r="C2967" s="144" t="str">
        <f>IF('[1]Hoja de pedidos'!$D2966&gt;0,'[1]Hoja de pedidos'!E2966,"")</f>
        <v>PEPSICO ALIMENTOS, S.C.A.</v>
      </c>
      <c r="D2967" s="144" t="str">
        <f>IF('[1]Hoja de pedidos'!$D2966&gt;0,'[1]Hoja de pedidos'!F2966,"")</f>
        <v>LAMINACION IMPRESA CHEETOS MEGA PUFF 110g</v>
      </c>
      <c r="E2967" s="144" t="str">
        <f>IF('[1]Hoja de pedidos'!$D2966&gt;0,'[1]Hoja de pedidos'!G2966,"")</f>
        <v>CX</v>
      </c>
      <c r="F2967" s="144" t="str">
        <f>IF('[1]Hoja de pedidos'!$D2966&gt;0,'[1]Hoja de pedidos'!H2966,"")</f>
        <v>LAMINACION</v>
      </c>
    </row>
    <row r="2968" spans="1:6" x14ac:dyDescent="0.25">
      <c r="A2968" s="144" t="str">
        <f>IF('[1]Hoja de pedidos'!$D2967&gt;0,'[1]Hoja de pedidos'!C2967,"")</f>
        <v>01-4274</v>
      </c>
      <c r="B2968" s="144" t="str">
        <f>IF('[1]Hoja de pedidos'!$D2967&gt;0,'[1]Hoja de pedidos'!D2967,"")</f>
        <v>TXPANP040B001</v>
      </c>
      <c r="C2968" s="144" t="str">
        <f>IF('[1]Hoja de pedidos'!$D2967&gt;0,'[1]Hoja de pedidos'!E2967,"")</f>
        <v>PEPSICO ALIMENTOS, S.C.A.</v>
      </c>
      <c r="D2968" s="144" t="str">
        <f>IF('[1]Hoja de pedidos'!$D2967&gt;0,'[1]Hoja de pedidos'!F2967,"")</f>
        <v>LAMINACION IMPRESA NATUCHIPS PLATANITOS 150g</v>
      </c>
      <c r="E2968" s="144" t="str">
        <f>IF('[1]Hoja de pedidos'!$D2967&gt;0,'[1]Hoja de pedidos'!G2967,"")</f>
        <v>CX</v>
      </c>
      <c r="F2968" s="144" t="str">
        <f>IF('[1]Hoja de pedidos'!$D2967&gt;0,'[1]Hoja de pedidos'!H2967,"")</f>
        <v>LAMINACION</v>
      </c>
    </row>
    <row r="2969" spans="1:6" x14ac:dyDescent="0.25">
      <c r="A2969" s="144" t="str">
        <f>IF('[1]Hoja de pedidos'!$D2968&gt;0,'[1]Hoja de pedidos'!C2968,"")</f>
        <v>01-4273</v>
      </c>
      <c r="B2969" s="144" t="str">
        <f>IF('[1]Hoja de pedidos'!$D2968&gt;0,'[1]Hoja de pedidos'!D2968,"")</f>
        <v>TXPANP040C001</v>
      </c>
      <c r="C2969" s="144" t="str">
        <f>IF('[1]Hoja de pedidos'!$D2968&gt;0,'[1]Hoja de pedidos'!E2968,"")</f>
        <v>PEPSICO ALIMENTOS, S.C.A.</v>
      </c>
      <c r="D2969" s="144" t="str">
        <f>IF('[1]Hoja de pedidos'!$D2968&gt;0,'[1]Hoja de pedidos'!F2968,"")</f>
        <v>LAMINACION IMPRESA NATUCHIP PLATANITOS 42g</v>
      </c>
      <c r="E2969" s="144" t="str">
        <f>IF('[1]Hoja de pedidos'!$D2968&gt;0,'[1]Hoja de pedidos'!G2968,"")</f>
        <v>CX</v>
      </c>
      <c r="F2969" s="144" t="str">
        <f>IF('[1]Hoja de pedidos'!$D2968&gt;0,'[1]Hoja de pedidos'!H2968,"")</f>
        <v>LAMINACION</v>
      </c>
    </row>
    <row r="2970" spans="1:6" x14ac:dyDescent="0.25">
      <c r="A2970" s="144" t="str">
        <f>IF('[1]Hoja de pedidos'!$D2969&gt;0,'[1]Hoja de pedidos'!C2969,"")</f>
        <v>01-4279</v>
      </c>
      <c r="B2970" s="144" t="str">
        <f>IF('[1]Hoja de pedidos'!$D2969&gt;0,'[1]Hoja de pedidos'!D2969,"")</f>
        <v>TXPARO040B002</v>
      </c>
      <c r="C2970" s="144" t="str">
        <f>IF('[1]Hoja de pedidos'!$D2969&gt;0,'[1]Hoja de pedidos'!E2969,"")</f>
        <v>PEPSICO ALIMENTOS, S.C.A.</v>
      </c>
      <c r="D2970" s="144" t="str">
        <f>IF('[1]Hoja de pedidos'!$D2969&gt;0,'[1]Hoja de pedidos'!F2969,"")</f>
        <v>LAMINACION IMPRESA RUFFLES ORIGINAL 36g (LINEA NOSOTRAS)</v>
      </c>
      <c r="E2970" s="144" t="str">
        <f>IF('[1]Hoja de pedidos'!$D2969&gt;0,'[1]Hoja de pedidos'!G2969,"")</f>
        <v>CX</v>
      </c>
      <c r="F2970" s="144" t="str">
        <f>IF('[1]Hoja de pedidos'!$D2969&gt;0,'[1]Hoja de pedidos'!H2969,"")</f>
        <v>LAMINACION</v>
      </c>
    </row>
    <row r="2971" spans="1:6" x14ac:dyDescent="0.25">
      <c r="A2971" s="144" t="str">
        <f>IF('[1]Hoja de pedidos'!$D2970&gt;0,'[1]Hoja de pedidos'!C2970,"")</f>
        <v>01-4281</v>
      </c>
      <c r="B2971" s="144" t="str">
        <f>IF('[1]Hoja de pedidos'!$D2970&gt;0,'[1]Hoja de pedidos'!D2970,"")</f>
        <v>TXPATR049C003</v>
      </c>
      <c r="C2971" s="144" t="str">
        <f>IF('[1]Hoja de pedidos'!$D2970&gt;0,'[1]Hoja de pedidos'!E2970,"")</f>
        <v>PEPSICO ALIMENTOS, S.C.A.</v>
      </c>
      <c r="D2971" s="144" t="str">
        <f>IF('[1]Hoja de pedidos'!$D2970&gt;0,'[1]Hoja de pedidos'!F2970,"")</f>
        <v>LAMINACION IMPRESA DE TODITO RESUELTO XXL 400g</v>
      </c>
      <c r="E2971" s="144" t="str">
        <f>IF('[1]Hoja de pedidos'!$D2970&gt;0,'[1]Hoja de pedidos'!G2970,"")</f>
        <v>CX</v>
      </c>
      <c r="F2971" s="144" t="str">
        <f>IF('[1]Hoja de pedidos'!$D2970&gt;0,'[1]Hoja de pedidos'!H2970,"")</f>
        <v>LAMINACION</v>
      </c>
    </row>
    <row r="2972" spans="1:6" x14ac:dyDescent="0.25">
      <c r="A2972" s="144" t="str">
        <f>IF('[1]Hoja de pedidos'!$D2971&gt;0,'[1]Hoja de pedidos'!C2971,"")</f>
        <v>01-4277</v>
      </c>
      <c r="B2972" s="144" t="str">
        <f>IF('[1]Hoja de pedidos'!$D2971&gt;0,'[1]Hoja de pedidos'!D2971,"")</f>
        <v>TXPADQ045B003</v>
      </c>
      <c r="C2972" s="144" t="str">
        <f>IF('[1]Hoja de pedidos'!$D2971&gt;0,'[1]Hoja de pedidos'!E2971,"")</f>
        <v>PEPSICO ALIMENTOS, S.C.A.</v>
      </c>
      <c r="D2972" s="144" t="str">
        <f>IF('[1]Hoja de pedidos'!$D2971&gt;0,'[1]Hoja de pedidos'!F2971,"")</f>
        <v>LAMINACION IMPRESA DORITOS MEGA QUESO XXL 420g</v>
      </c>
      <c r="E2972" s="144" t="str">
        <f>IF('[1]Hoja de pedidos'!$D2971&gt;0,'[1]Hoja de pedidos'!G2971,"")</f>
        <v>CX</v>
      </c>
      <c r="F2972" s="144" t="str">
        <f>IF('[1]Hoja de pedidos'!$D2971&gt;0,'[1]Hoja de pedidos'!H2971,"")</f>
        <v>LAMINACION</v>
      </c>
    </row>
    <row r="2973" spans="1:6" x14ac:dyDescent="0.25">
      <c r="A2973" s="144" t="str">
        <f>IF('[1]Hoja de pedidos'!$D2972&gt;0,'[1]Hoja de pedidos'!C2972,"")</f>
        <v>01-4276</v>
      </c>
      <c r="B2973" s="144" t="str">
        <f>IF('[1]Hoja de pedidos'!$D2972&gt;0,'[1]Hoja de pedidos'!D2972,"")</f>
        <v>TXPADQ040A002</v>
      </c>
      <c r="C2973" s="144" t="str">
        <f>IF('[1]Hoja de pedidos'!$D2972&gt;0,'[1]Hoja de pedidos'!E2972,"")</f>
        <v>PEPSICO ALIMENTOS, S.C.A.</v>
      </c>
      <c r="D2973" s="144" t="str">
        <f>IF('[1]Hoja de pedidos'!$D2972&gt;0,'[1]Hoja de pedidos'!F2972,"")</f>
        <v>LAMINACION IMPRESA DORITOS MEGA QUESO 150g</v>
      </c>
      <c r="E2973" s="144" t="str">
        <f>IF('[1]Hoja de pedidos'!$D2972&gt;0,'[1]Hoja de pedidos'!G2972,"")</f>
        <v>CX</v>
      </c>
      <c r="F2973" s="144" t="str">
        <f>IF('[1]Hoja de pedidos'!$D2972&gt;0,'[1]Hoja de pedidos'!H2972,"")</f>
        <v>LAMINACION</v>
      </c>
    </row>
    <row r="2974" spans="1:6" x14ac:dyDescent="0.25">
      <c r="A2974" s="144" t="str">
        <f>IF('[1]Hoja de pedidos'!$D2973&gt;0,'[1]Hoja de pedidos'!C2973,"")</f>
        <v>32-006688</v>
      </c>
      <c r="B2974" s="144" t="str">
        <f>IF('[1]Hoja de pedidos'!$D2973&gt;0,'[1]Hoja de pedidos'!D2973,"")</f>
        <v>TXHCFS029A001</v>
      </c>
      <c r="C2974" s="144" t="str">
        <f>IF('[1]Hoja de pedidos'!$D2973&gt;0,'[1]Hoja de pedidos'!E2973,"")</f>
        <v>HELADOS CALI, C.A.</v>
      </c>
      <c r="D2974" s="144" t="str">
        <f>IF('[1]Hoja de pedidos'!$D2973&gt;0,'[1]Hoja de pedidos'!F2973,"")</f>
        <v>ENVOLTORIO IMPRESO HELADOS FRESS FRESA 70cm3</v>
      </c>
      <c r="E2974" s="144" t="str">
        <f>IF('[1]Hoja de pedidos'!$D2973&gt;0,'[1]Hoja de pedidos'!G2973,"")</f>
        <v>CX</v>
      </c>
      <c r="F2974" s="144" t="str">
        <f>IF('[1]Hoja de pedidos'!$D2973&gt;0,'[1]Hoja de pedidos'!H2973,"")</f>
        <v>CORTE</v>
      </c>
    </row>
    <row r="2975" spans="1:6" x14ac:dyDescent="0.25">
      <c r="A2975" s="144" t="str">
        <f>IF('[1]Hoja de pedidos'!$D2974&gt;0,'[1]Hoja de pedidos'!C2974,"")</f>
        <v>32-006689</v>
      </c>
      <c r="B2975" s="144" t="str">
        <f>IF('[1]Hoja de pedidos'!$D2974&gt;0,'[1]Hoja de pedidos'!D2974,"")</f>
        <v>TXHCFS029A001</v>
      </c>
      <c r="C2975" s="144" t="str">
        <f>IF('[1]Hoja de pedidos'!$D2974&gt;0,'[1]Hoja de pedidos'!E2974,"")</f>
        <v>HELADOS CALI, C.A.</v>
      </c>
      <c r="D2975" s="144" t="str">
        <f>IF('[1]Hoja de pedidos'!$D2974&gt;0,'[1]Hoja de pedidos'!F2974,"")</f>
        <v>ENVOLTORIO IMPRESO HELADOS FRESS FRESA 70cm3</v>
      </c>
      <c r="E2975" s="144" t="str">
        <f>IF('[1]Hoja de pedidos'!$D2974&gt;0,'[1]Hoja de pedidos'!G2974,"")</f>
        <v>CX</v>
      </c>
      <c r="F2975" s="144" t="str">
        <f>IF('[1]Hoja de pedidos'!$D2974&gt;0,'[1]Hoja de pedidos'!H2974,"")</f>
        <v>CORTE</v>
      </c>
    </row>
    <row r="2976" spans="1:6" x14ac:dyDescent="0.25">
      <c r="A2976" s="144" t="str">
        <f>IF('[1]Hoja de pedidos'!$D2975&gt;0,'[1]Hoja de pedidos'!C2975,"")</f>
        <v>21-0419</v>
      </c>
      <c r="B2976" s="144" t="str">
        <f>IF('[1]Hoja de pedidos'!$D2975&gt;0,'[1]Hoja de pedidos'!D2975,"")</f>
        <v>TXNVCL096A002</v>
      </c>
      <c r="C2976" s="144" t="str">
        <f>IF('[1]Hoja de pedidos'!$D2975&gt;0,'[1]Hoja de pedidos'!E2975,"")</f>
        <v>NESTLE VENEZUELA, S.A.</v>
      </c>
      <c r="D2976" s="144" t="str">
        <f>IF('[1]Hoja de pedidos'!$D2975&gt;0,'[1]Hoja de pedidos'!F2975,"")</f>
        <v>LAMINACION IMPRESA CERELAC 100g</v>
      </c>
      <c r="E2976" s="144" t="str">
        <f>IF('[1]Hoja de pedidos'!$D2975&gt;0,'[1]Hoja de pedidos'!G2975,"")</f>
        <v>MCL</v>
      </c>
      <c r="F2976" s="144" t="str">
        <f>IF('[1]Hoja de pedidos'!$D2975&gt;0,'[1]Hoja de pedidos'!H2975,"")</f>
        <v>LAMINACION</v>
      </c>
    </row>
    <row r="2977" spans="1:6" x14ac:dyDescent="0.25">
      <c r="A2977" s="144" t="str">
        <f>IF('[1]Hoja de pedidos'!$D2976&gt;0,'[1]Hoja de pedidos'!C2976,"")</f>
        <v>21-0420</v>
      </c>
      <c r="B2977" s="144" t="str">
        <f>IF('[1]Hoja de pedidos'!$D2976&gt;0,'[1]Hoja de pedidos'!D2976,"")</f>
        <v>TXNVCL096C002</v>
      </c>
      <c r="C2977" s="144" t="str">
        <f>IF('[1]Hoja de pedidos'!$D2976&gt;0,'[1]Hoja de pedidos'!E2976,"")</f>
        <v>NESTLE VENEZUELA, S.A.</v>
      </c>
      <c r="D2977" s="144" t="str">
        <f>IF('[1]Hoja de pedidos'!$D2976&gt;0,'[1]Hoja de pedidos'!F2976,"")</f>
        <v>LAMINACION IMPRESA CERELAC 400g</v>
      </c>
      <c r="E2977" s="144" t="str">
        <f>IF('[1]Hoja de pedidos'!$D2976&gt;0,'[1]Hoja de pedidos'!G2976,"")</f>
        <v>CX</v>
      </c>
      <c r="F2977" s="144" t="str">
        <f>IF('[1]Hoja de pedidos'!$D2976&gt;0,'[1]Hoja de pedidos'!H2976,"")</f>
        <v>LAMINACION</v>
      </c>
    </row>
    <row r="2978" spans="1:6" x14ac:dyDescent="0.25">
      <c r="A2978" s="144" t="str">
        <f>IF('[1]Hoja de pedidos'!$D2977&gt;0,'[1]Hoja de pedidos'!C2977,"")</f>
        <v>32-006690</v>
      </c>
      <c r="B2978" s="144" t="str">
        <f>IF('[1]Hoja de pedidos'!$D2977&gt;0,'[1]Hoja de pedidos'!D2977,"")</f>
        <v>TXHCEP023A001</v>
      </c>
      <c r="C2978" s="144" t="str">
        <f>IF('[1]Hoja de pedidos'!$D2977&gt;0,'[1]Hoja de pedidos'!E2977,"")</f>
        <v>HELADOS CALI, C.A.</v>
      </c>
      <c r="D2978" s="144" t="str">
        <f>IF('[1]Hoja de pedidos'!$D2977&gt;0,'[1]Hoja de pedidos'!F2977,"")</f>
        <v>ENVOLTORIO IMPRESO HELADO EXOTICO PARCHITA YOGURT 70cm³</v>
      </c>
      <c r="E2978" s="144" t="str">
        <f>IF('[1]Hoja de pedidos'!$D2977&gt;0,'[1]Hoja de pedidos'!G2977,"")</f>
        <v>CX</v>
      </c>
      <c r="F2978" s="144" t="str">
        <f>IF('[1]Hoja de pedidos'!$D2977&gt;0,'[1]Hoja de pedidos'!H2977,"")</f>
        <v>CORTE</v>
      </c>
    </row>
    <row r="2979" spans="1:6" x14ac:dyDescent="0.25">
      <c r="A2979" s="144" t="str">
        <f>IF('[1]Hoja de pedidos'!$D2978&gt;0,'[1]Hoja de pedidos'!C2978,"")</f>
        <v>01-4278</v>
      </c>
      <c r="B2979" s="144" t="str">
        <f>IF('[1]Hoja de pedidos'!$D2978&gt;0,'[1]Hoja de pedidos'!D2978,"")</f>
        <v>TXPADQ040D002</v>
      </c>
      <c r="C2979" s="144" t="str">
        <f>IF('[1]Hoja de pedidos'!$D2978&gt;0,'[1]Hoja de pedidos'!E2978,"")</f>
        <v>PEPSICO ALIMENTOS, S.C.A.</v>
      </c>
      <c r="D2979" s="144" t="str">
        <f>IF('[1]Hoja de pedidos'!$D2978&gt;0,'[1]Hoja de pedidos'!F2978,"")</f>
        <v>LAMINACION IMPRESA DORITOS MEGA QUESO 45g</v>
      </c>
      <c r="E2979" s="144" t="str">
        <f>IF('[1]Hoja de pedidos'!$D2978&gt;0,'[1]Hoja de pedidos'!G2978,"")</f>
        <v>CX</v>
      </c>
      <c r="F2979" s="144" t="str">
        <f>IF('[1]Hoja de pedidos'!$D2978&gt;0,'[1]Hoja de pedidos'!H2978,"")</f>
        <v>LAMINACION</v>
      </c>
    </row>
    <row r="2980" spans="1:6" x14ac:dyDescent="0.25">
      <c r="A2980" s="144" t="str">
        <f>IF('[1]Hoja de pedidos'!$D2979&gt;0,'[1]Hoja de pedidos'!C2979,"")</f>
        <v>32-006687</v>
      </c>
      <c r="B2980" s="144" t="str">
        <f>IF('[1]Hoja de pedidos'!$D2979&gt;0,'[1]Hoja de pedidos'!D2979,"")</f>
        <v>TXNVPC040A001</v>
      </c>
      <c r="C2980" s="144" t="str">
        <f>IF('[1]Hoja de pedidos'!$D2979&gt;0,'[1]Hoja de pedidos'!E2979,"")</f>
        <v>NUCITA VENEZOLANA. NUCIVEN, C.A.</v>
      </c>
      <c r="D2980" s="144" t="str">
        <f>IF('[1]Hoja de pedidos'!$D2979&gt;0,'[1]Hoja de pedidos'!F2979,"")</f>
        <v>LAMINACIÓN IMPRESA PIRULIN CHOCOLATE 16 g</v>
      </c>
      <c r="E2980" s="144" t="str">
        <f>IF('[1]Hoja de pedidos'!$D2979&gt;0,'[1]Hoja de pedidos'!G2979,"")</f>
        <v>CX</v>
      </c>
      <c r="F2980" s="144" t="str">
        <f>IF('[1]Hoja de pedidos'!$D2979&gt;0,'[1]Hoja de pedidos'!H2979,"")</f>
        <v>LAMINACION</v>
      </c>
    </row>
    <row r="2981" spans="1:6" x14ac:dyDescent="0.25">
      <c r="A2981" s="144" t="str">
        <f>IF('[1]Hoja de pedidos'!$D2980&gt;0,'[1]Hoja de pedidos'!C2980,"")</f>
        <v>01-3817</v>
      </c>
      <c r="B2981" s="144" t="str">
        <f>IF('[1]Hoja de pedidos'!$D2980&gt;0,'[1]Hoja de pedidos'!D2980,"")</f>
        <v>TXCLMO029A001</v>
      </c>
      <c r="C2981" s="144" t="str">
        <f>IF('[1]Hoja de pedidos'!$D2980&gt;0,'[1]Hoja de pedidos'!E2980,"")</f>
        <v>CELOVEN, C.A.</v>
      </c>
      <c r="D2981" s="144" t="str">
        <f>IF('[1]Hoja de pedidos'!$D2980&gt;0,'[1]Hoja de pedidos'!F2980,"")</f>
        <v>DECOCEL IMPRESO SOLIDO MORADO P-2582</v>
      </c>
      <c r="E2981" s="144" t="str">
        <f>IF('[1]Hoja de pedidos'!$D2980&gt;0,'[1]Hoja de pedidos'!G2980,"")</f>
        <v>CX</v>
      </c>
      <c r="F2981" s="144" t="str">
        <f>IF('[1]Hoja de pedidos'!$D2980&gt;0,'[1]Hoja de pedidos'!H2980,"")</f>
        <v>LAMINACION</v>
      </c>
    </row>
    <row r="2982" spans="1:6" x14ac:dyDescent="0.25">
      <c r="A2982" s="144" t="str">
        <f>IF('[1]Hoja de pedidos'!$D2981&gt;0,'[1]Hoja de pedidos'!C2981,"")</f>
        <v>01-4287</v>
      </c>
      <c r="B2982" s="144" t="str">
        <f>IF('[1]Hoja de pedidos'!$D2981&gt;0,'[1]Hoja de pedidos'!D2981,"")</f>
        <v>TMAPAL121B001</v>
      </c>
      <c r="C2982" s="144" t="str">
        <f>IF('[1]Hoja de pedidos'!$D2981&gt;0,'[1]Hoja de pedidos'!E2981,"")</f>
        <v>ALIMENTOS POLAR COMERCIAL, C.A.</v>
      </c>
      <c r="D2982" s="144" t="str">
        <f>IF('[1]Hoja de pedidos'!$D2981&gt;0,'[1]Hoja de pedidos'!F2981,"")</f>
        <v>ALUMINIO LAMINADO IMPRESO MAVESA 250 g</v>
      </c>
      <c r="E2982" s="144" t="str">
        <f>IF('[1]Hoja de pedidos'!$D2981&gt;0,'[1]Hoja de pedidos'!G2981,"")</f>
        <v>MCL</v>
      </c>
      <c r="F2982" s="144" t="str">
        <f>IF('[1]Hoja de pedidos'!$D2981&gt;0,'[1]Hoja de pedidos'!H2981,"")</f>
        <v>LAMINACION</v>
      </c>
    </row>
    <row r="2983" spans="1:6" x14ac:dyDescent="0.25">
      <c r="A2983" s="144" t="str">
        <f>IF('[1]Hoja de pedidos'!$D2982&gt;0,'[1]Hoja de pedidos'!C2982,"")</f>
        <v>32-006686</v>
      </c>
      <c r="B2983" s="144" t="str">
        <f>IF('[1]Hoja de pedidos'!$D2982&gt;0,'[1]Hoja de pedidos'!D2982,"")</f>
        <v>TXNVCP083A001</v>
      </c>
      <c r="C2983" s="144" t="str">
        <f>IF('[1]Hoja de pedidos'!$D2982&gt;0,'[1]Hoja de pedidos'!E2982,"")</f>
        <v>NUCITA VENEZOLANA. NUCIVEN, C.A.</v>
      </c>
      <c r="D2983" s="144" t="str">
        <f>IF('[1]Hoja de pedidos'!$D2982&gt;0,'[1]Hoja de pedidos'!F2982,"")</f>
        <v>LAMINACION IMPRESA CACAO EN POLVO 250g</v>
      </c>
      <c r="E2983" s="144" t="str">
        <f>IF('[1]Hoja de pedidos'!$D2982&gt;0,'[1]Hoja de pedidos'!G2982,"")</f>
        <v>CX</v>
      </c>
      <c r="F2983" s="144" t="str">
        <f>IF('[1]Hoja de pedidos'!$D2982&gt;0,'[1]Hoja de pedidos'!H2982,"")</f>
        <v>LAMINACION</v>
      </c>
    </row>
    <row r="2984" spans="1:6" x14ac:dyDescent="0.25">
      <c r="A2984" s="144" t="str">
        <f>IF('[1]Hoja de pedidos'!$D2983&gt;0,'[1]Hoja de pedidos'!C2983,"")</f>
        <v>01-4067</v>
      </c>
      <c r="B2984" s="144" t="str">
        <f>IF('[1]Hoja de pedidos'!$D2983&gt;0,'[1]Hoja de pedidos'!D2983,"")</f>
        <v>TMCLVP089A001</v>
      </c>
      <c r="C2984" s="144" t="str">
        <f>IF('[1]Hoja de pedidos'!$D2983&gt;0,'[1]Hoja de pedidos'!E2983,"")</f>
        <v>CELOVEN, C.A.</v>
      </c>
      <c r="D2984" s="144" t="str">
        <f>IF('[1]Hoja de pedidos'!$D2983&gt;0,'[1]Hoja de pedidos'!F2983,"")</f>
        <v>LAMINACION IMPRESA DECOCEL SOLIDO VERDE PIGMENTADO</v>
      </c>
      <c r="E2984" s="144" t="str">
        <f>IF('[1]Hoja de pedidos'!$D2983&gt;0,'[1]Hoja de pedidos'!G2983,"")</f>
        <v>MCL</v>
      </c>
      <c r="F2984" s="144" t="str">
        <f>IF('[1]Hoja de pedidos'!$D2983&gt;0,'[1]Hoja de pedidos'!H2983,"")</f>
        <v>CORTE</v>
      </c>
    </row>
    <row r="2985" spans="1:6" x14ac:dyDescent="0.25">
      <c r="A2985" s="144" t="str">
        <f>IF('[1]Hoja de pedidos'!$D2984&gt;0,'[1]Hoja de pedidos'!C2984,"")</f>
        <v>01-4288</v>
      </c>
      <c r="B2985" s="144" t="str">
        <f>IF('[1]Hoja de pedidos'!$D2984&gt;0,'[1]Hoja de pedidos'!D2984,"")</f>
        <v>TMAPAL127A001</v>
      </c>
      <c r="C2985" s="144" t="str">
        <f>IF('[1]Hoja de pedidos'!$D2984&gt;0,'[1]Hoja de pedidos'!E2984,"")</f>
        <v>ALIMENTOS POLAR COMERCIAL, C.A.</v>
      </c>
      <c r="D2985" s="144" t="str">
        <f>IF('[1]Hoja de pedidos'!$D2984&gt;0,'[1]Hoja de pedidos'!F2984,"")</f>
        <v>ALUMINIO LAMINADO IMPRESO MAVESA 500g</v>
      </c>
      <c r="E2985" s="144" t="str">
        <f>IF('[1]Hoja de pedidos'!$D2984&gt;0,'[1]Hoja de pedidos'!G2984,"")</f>
        <v>MCL</v>
      </c>
      <c r="F2985" s="144" t="str">
        <f>IF('[1]Hoja de pedidos'!$D2984&gt;0,'[1]Hoja de pedidos'!H2984,"")</f>
        <v>LAMINACION</v>
      </c>
    </row>
    <row r="2986" spans="1:6" x14ac:dyDescent="0.25">
      <c r="A2986" s="144" t="str">
        <f>IF('[1]Hoja de pedidos'!$D2985&gt;0,'[1]Hoja de pedidos'!C2985,"")</f>
        <v>01-4295</v>
      </c>
      <c r="B2986" s="144" t="str">
        <f>IF('[1]Hoja de pedidos'!$D2985&gt;0,'[1]Hoja de pedidos'!D2985,"")</f>
        <v>TXAVEM028D001</v>
      </c>
      <c r="C2986" s="144" t="str">
        <f>IF('[1]Hoja de pedidos'!$D2985&gt;0,'[1]Hoja de pedidos'!E2985,"")</f>
        <v>AMCOR RIGID PACKAGING DE VENEZUELA, S.A.</v>
      </c>
      <c r="D2986" s="144" t="str">
        <f>IF('[1]Hoja de pedidos'!$D2985&gt;0,'[1]Hoja de pedidos'!F2985,"")</f>
        <v>ETIQUETA IMPRESA MINALBA 355cc</v>
      </c>
      <c r="E2986" s="144" t="str">
        <f>IF('[1]Hoja de pedidos'!$D2985&gt;0,'[1]Hoja de pedidos'!G2985,"")</f>
        <v>CX</v>
      </c>
      <c r="F2986" s="144" t="str">
        <f>IF('[1]Hoja de pedidos'!$D2985&gt;0,'[1]Hoja de pedidos'!H2985,"")</f>
        <v>CORTE</v>
      </c>
    </row>
    <row r="2987" spans="1:6" x14ac:dyDescent="0.25">
      <c r="A2987" s="144" t="str">
        <f>IF('[1]Hoja de pedidos'!$D2986&gt;0,'[1]Hoja de pedidos'!C2986,"")</f>
        <v>01-4296</v>
      </c>
      <c r="B2987" s="144" t="str">
        <f>IF('[1]Hoja de pedidos'!$D2986&gt;0,'[1]Hoja de pedidos'!D2986,"")</f>
        <v>TXAVEM028B001</v>
      </c>
      <c r="C2987" s="144" t="str">
        <f>IF('[1]Hoja de pedidos'!$D2986&gt;0,'[1]Hoja de pedidos'!E2986,"")</f>
        <v>AMCOR RIGID PACKAGING DE VENEZUELA, S.A.</v>
      </c>
      <c r="D2987" s="144" t="str">
        <f>IF('[1]Hoja de pedidos'!$D2986&gt;0,'[1]Hoja de pedidos'!F2986,"")</f>
        <v>ETIQUETA  IMPRESA MINALBA 5 L</v>
      </c>
      <c r="E2987" s="144" t="str">
        <f>IF('[1]Hoja de pedidos'!$D2986&gt;0,'[1]Hoja de pedidos'!G2986,"")</f>
        <v>CX</v>
      </c>
      <c r="F2987" s="144" t="str">
        <f>IF('[1]Hoja de pedidos'!$D2986&gt;0,'[1]Hoja de pedidos'!H2986,"")</f>
        <v>CORTE</v>
      </c>
    </row>
    <row r="2988" spans="1:6" x14ac:dyDescent="0.25">
      <c r="A2988" s="144" t="str">
        <f>IF('[1]Hoja de pedidos'!$D2987&gt;0,'[1]Hoja de pedidos'!C2987,"")</f>
        <v>01-4294</v>
      </c>
      <c r="B2988" s="144" t="str">
        <f>IF('[1]Hoja de pedidos'!$D2987&gt;0,'[1]Hoja de pedidos'!D2987,"")</f>
        <v>TXAVEM028C001</v>
      </c>
      <c r="C2988" s="144" t="str">
        <f>IF('[1]Hoja de pedidos'!$D2987&gt;0,'[1]Hoja de pedidos'!E2987,"")</f>
        <v>AMCOR RIGID PACKAGING DE VENEZUELA, S.A.</v>
      </c>
      <c r="D2988" s="144" t="str">
        <f>IF('[1]Hoja de pedidos'!$D2987&gt;0,'[1]Hoja de pedidos'!F2987,"")</f>
        <v>ETIQUETA IMPRESA MINALBA 600 cc</v>
      </c>
      <c r="E2988" s="144" t="str">
        <f>IF('[1]Hoja de pedidos'!$D2987&gt;0,'[1]Hoja de pedidos'!G2987,"")</f>
        <v>CX</v>
      </c>
      <c r="F2988" s="144" t="str">
        <f>IF('[1]Hoja de pedidos'!$D2987&gt;0,'[1]Hoja de pedidos'!H2987,"")</f>
        <v>CORTE</v>
      </c>
    </row>
    <row r="2989" spans="1:6" x14ac:dyDescent="0.25">
      <c r="A2989" s="144" t="str">
        <f>IF('[1]Hoja de pedidos'!$D2988&gt;0,'[1]Hoja de pedidos'!C2988,"")</f>
        <v>32-006698</v>
      </c>
      <c r="B2989" s="144" t="str">
        <f>IF('[1]Hoja de pedidos'!$D2988&gt;0,'[1]Hoja de pedidos'!D2988,"")</f>
        <v xml:space="preserve">TMCJES061A001 </v>
      </c>
      <c r="C2989" s="144" t="str">
        <f>IF('[1]Hoja de pedidos'!$D2988&gt;0,'[1]Hoja de pedidos'!E2988,"")</f>
        <v>CORPORACION JIGMA 1702, C.A.</v>
      </c>
      <c r="D2989" s="144" t="str">
        <f>IF('[1]Hoja de pedidos'!$D2988&gt;0,'[1]Hoja de pedidos'!F2988,"")</f>
        <v>POLYPOUCH EDULZANTE DULCILINA SIN CALORIAS BASE SUCRALOSA 1g.</v>
      </c>
      <c r="E2989" s="144" t="str">
        <f>IF('[1]Hoja de pedidos'!$D2988&gt;0,'[1]Hoja de pedidos'!G2988,"")</f>
        <v>MCL</v>
      </c>
      <c r="F2989" s="144" t="str">
        <f>IF('[1]Hoja de pedidos'!$D2988&gt;0,'[1]Hoja de pedidos'!H2988,"")</f>
        <v>LAMINACION</v>
      </c>
    </row>
    <row r="2990" spans="1:6" x14ac:dyDescent="0.25">
      <c r="A2990" s="144" t="str">
        <f>IF('[1]Hoja de pedidos'!$D2989&gt;0,'[1]Hoja de pedidos'!C2989,"")</f>
        <v>01-4300</v>
      </c>
      <c r="B2990" s="144" t="str">
        <f>IF('[1]Hoja de pedidos'!$D2989&gt;0,'[1]Hoja de pedidos'!D2989,"")</f>
        <v>TMCOAL1250001</v>
      </c>
      <c r="C2990" s="144" t="str">
        <f>IF('[1]Hoja de pedidos'!$D2989&gt;0,'[1]Hoja de pedidos'!E2989,"")</f>
        <v>CONSORCIO OLEAGINOSO PORTUGUESA, S.A.</v>
      </c>
      <c r="D2990" s="144" t="str">
        <f>IF('[1]Hoja de pedidos'!$D2989&gt;0,'[1]Hoja de pedidos'!F2989,"")</f>
        <v>ALUMINIO LAMINADO SIN IMPRESIÓN</v>
      </c>
      <c r="E2990" s="144" t="str">
        <f>IF('[1]Hoja de pedidos'!$D2989&gt;0,'[1]Hoja de pedidos'!G2989,"")</f>
        <v>MCL</v>
      </c>
      <c r="F2990" s="144" t="str">
        <f>IF('[1]Hoja de pedidos'!$D2989&gt;0,'[1]Hoja de pedidos'!H2989,"")</f>
        <v>LAMINACION</v>
      </c>
    </row>
    <row r="2991" spans="1:6" x14ac:dyDescent="0.25">
      <c r="A2991" s="144" t="str">
        <f>IF('[1]Hoja de pedidos'!$D2990&gt;0,'[1]Hoja de pedidos'!C2990,"")</f>
        <v>01-4293</v>
      </c>
      <c r="B2991" s="144" t="str">
        <f>IF('[1]Hoja de pedidos'!$D2990&gt;0,'[1]Hoja de pedidos'!D2990,"")</f>
        <v>TMDTPS0600001</v>
      </c>
      <c r="C2991" s="144" t="str">
        <f>IF('[1]Hoja de pedidos'!$D2990&gt;0,'[1]Hoja de pedidos'!E2990,"")</f>
        <v>DISTINTA, C.A.</v>
      </c>
      <c r="D2991" s="144" t="str">
        <f>IF('[1]Hoja de pedidos'!$D2990&gt;0,'[1]Hoja de pedidos'!F2990,"")</f>
        <v>POLYPOUCH SIN IMPRESIÓN</v>
      </c>
      <c r="E2991" s="144" t="str">
        <f>IF('[1]Hoja de pedidos'!$D2990&gt;0,'[1]Hoja de pedidos'!G2990,"")</f>
        <v>MCL</v>
      </c>
      <c r="F2991" s="144" t="str">
        <f>IF('[1]Hoja de pedidos'!$D2990&gt;0,'[1]Hoja de pedidos'!H2990,"")</f>
        <v>LAMINACION</v>
      </c>
    </row>
    <row r="2992" spans="1:6" x14ac:dyDescent="0.25">
      <c r="A2992" s="144" t="str">
        <f>IF('[1]Hoja de pedidos'!$D2991&gt;0,'[1]Hoja de pedidos'!C2991,"")</f>
        <v>01-4265</v>
      </c>
      <c r="B2992" s="144" t="str">
        <f>IF('[1]Hoja de pedidos'!$D2991&gt;0,'[1]Hoja de pedidos'!D2991,"")</f>
        <v>TMMCGP207A001</v>
      </c>
      <c r="C2992" s="144" t="str">
        <f>IF('[1]Hoja de pedidos'!$D2991&gt;0,'[1]Hoja de pedidos'!E2991,"")</f>
        <v>MORROCEL C.A.</v>
      </c>
      <c r="D2992" s="144" t="str">
        <f>IF('[1]Hoja de pedidos'!$D2991&gt;0,'[1]Hoja de pedidos'!F2991,"")</f>
        <v>LINNER MTP  IMPRESO GARANTIA DE PUREZA</v>
      </c>
      <c r="E2992" s="144" t="str">
        <f>IF('[1]Hoja de pedidos'!$D2991&gt;0,'[1]Hoja de pedidos'!G2991,"")</f>
        <v>MCL</v>
      </c>
      <c r="F2992" s="144" t="str">
        <f>IF('[1]Hoja de pedidos'!$D2991&gt;0,'[1]Hoja de pedidos'!H2991,"")</f>
        <v>LAMINACION</v>
      </c>
    </row>
    <row r="2993" spans="1:6" x14ac:dyDescent="0.25">
      <c r="A2993" s="144" t="str">
        <f>IF('[1]Hoja de pedidos'!$D2992&gt;0,'[1]Hoja de pedidos'!C2992,"")</f>
        <v>01-4307</v>
      </c>
      <c r="B2993" s="144" t="str">
        <f>IF('[1]Hoja de pedidos'!$D2992&gt;0,'[1]Hoja de pedidos'!D2992,"")</f>
        <v>TXPCEP023B001</v>
      </c>
      <c r="C2993" s="144" t="str">
        <f>IF('[1]Hoja de pedidos'!$D2992&gt;0,'[1]Hoja de pedidos'!E2992,"")</f>
        <v xml:space="preserve">PEPSI-COLA VENEZUELA, C.A. </v>
      </c>
      <c r="D2993" s="144" t="str">
        <f>IF('[1]Hoja de pedidos'!$D2992&gt;0,'[1]Hoja de pedidos'!F2992,"")</f>
        <v>ETIQUETA IMPRESA  PEPSI FREE 1 L</v>
      </c>
      <c r="E2993" s="144" t="str">
        <f>IF('[1]Hoja de pedidos'!$D2992&gt;0,'[1]Hoja de pedidos'!G2992,"")</f>
        <v>CX</v>
      </c>
      <c r="F2993" s="144" t="str">
        <f>IF('[1]Hoja de pedidos'!$D2992&gt;0,'[1]Hoja de pedidos'!H2992,"")</f>
        <v>CORTE</v>
      </c>
    </row>
    <row r="2994" spans="1:6" x14ac:dyDescent="0.25">
      <c r="A2994" s="144" t="str">
        <f>IF('[1]Hoja de pedidos'!$D2993&gt;0,'[1]Hoja de pedidos'!C2993,"")</f>
        <v>01-4303</v>
      </c>
      <c r="B2994" s="144" t="str">
        <f>IF('[1]Hoja de pedidos'!$D2993&gt;0,'[1]Hoja de pedidos'!D2993,"")</f>
        <v>TXPCPF023C001</v>
      </c>
      <c r="C2994" s="144" t="str">
        <f>IF('[1]Hoja de pedidos'!$D2993&gt;0,'[1]Hoja de pedidos'!E2993,"")</f>
        <v xml:space="preserve">PEPSI-COLA VENEZUELA, C.A. </v>
      </c>
      <c r="D2994" s="144" t="str">
        <f>IF('[1]Hoja de pedidos'!$D2993&gt;0,'[1]Hoja de pedidos'!F2993,"")</f>
        <v>ETIQUETA IMPRESA PEPSI  FREE 2 L</v>
      </c>
      <c r="E2994" s="144" t="str">
        <f>IF('[1]Hoja de pedidos'!$D2993&gt;0,'[1]Hoja de pedidos'!G2993,"")</f>
        <v>CX</v>
      </c>
      <c r="F2994" s="144" t="str">
        <f>IF('[1]Hoja de pedidos'!$D2993&gt;0,'[1]Hoja de pedidos'!H2993,"")</f>
        <v>CORTE</v>
      </c>
    </row>
    <row r="2995" spans="1:6" x14ac:dyDescent="0.25">
      <c r="A2995" s="144" t="str">
        <f>IF('[1]Hoja de pedidos'!$D2994&gt;0,'[1]Hoja de pedidos'!C2994,"")</f>
        <v>01-4301</v>
      </c>
      <c r="B2995" s="144" t="str">
        <f>IF('[1]Hoja de pedidos'!$D2994&gt;0,'[1]Hoja de pedidos'!D2994,"")</f>
        <v>TXPCPF023C001</v>
      </c>
      <c r="C2995" s="144" t="str">
        <f>IF('[1]Hoja de pedidos'!$D2994&gt;0,'[1]Hoja de pedidos'!E2994,"")</f>
        <v xml:space="preserve">PEPSI-COLA VENEZUELA, C.A. </v>
      </c>
      <c r="D2995" s="144" t="str">
        <f>IF('[1]Hoja de pedidos'!$D2994&gt;0,'[1]Hoja de pedidos'!F2994,"")</f>
        <v>ETIQUETA IMPRESA PEPSI  FREE 2 L</v>
      </c>
      <c r="E2995" s="144" t="str">
        <f>IF('[1]Hoja de pedidos'!$D2994&gt;0,'[1]Hoja de pedidos'!G2994,"")</f>
        <v>CX</v>
      </c>
      <c r="F2995" s="144" t="str">
        <f>IF('[1]Hoja de pedidos'!$D2994&gt;0,'[1]Hoja de pedidos'!H2994,"")</f>
        <v>CORTE</v>
      </c>
    </row>
    <row r="2996" spans="1:6" x14ac:dyDescent="0.25">
      <c r="A2996" s="144" t="str">
        <f>IF('[1]Hoja de pedidos'!$D2995&gt;0,'[1]Hoja de pedidos'!C2995,"")</f>
        <v>01-4302</v>
      </c>
      <c r="B2996" s="144" t="str">
        <f>IF('[1]Hoja de pedidos'!$D2995&gt;0,'[1]Hoja de pedidos'!D2995,"")</f>
        <v>TXPCPF023C001</v>
      </c>
      <c r="C2996" s="144" t="str">
        <f>IF('[1]Hoja de pedidos'!$D2995&gt;0,'[1]Hoja de pedidos'!E2995,"")</f>
        <v xml:space="preserve">PEPSI-COLA VENEZUELA, C.A. </v>
      </c>
      <c r="D2996" s="144" t="str">
        <f>IF('[1]Hoja de pedidos'!$D2995&gt;0,'[1]Hoja de pedidos'!F2995,"")</f>
        <v>ETIQUETA IMPRESA PEPSI  FREE 2 L</v>
      </c>
      <c r="E2996" s="144" t="str">
        <f>IF('[1]Hoja de pedidos'!$D2995&gt;0,'[1]Hoja de pedidos'!G2995,"")</f>
        <v>CX</v>
      </c>
      <c r="F2996" s="144" t="str">
        <f>IF('[1]Hoja de pedidos'!$D2995&gt;0,'[1]Hoja de pedidos'!H2995,"")</f>
        <v>CORTE</v>
      </c>
    </row>
    <row r="2997" spans="1:6" x14ac:dyDescent="0.25">
      <c r="A2997" s="144" t="str">
        <f>IF('[1]Hoja de pedidos'!$D2996&gt;0,'[1]Hoja de pedidos'!C2996,"")</f>
        <v>01-4305</v>
      </c>
      <c r="B2997" s="144" t="str">
        <f>IF('[1]Hoja de pedidos'!$D2996&gt;0,'[1]Hoja de pedidos'!D2996,"")</f>
        <v>TXPCSC023C001</v>
      </c>
      <c r="C2997" s="144" t="str">
        <f>IF('[1]Hoja de pedidos'!$D2996&gt;0,'[1]Hoja de pedidos'!E2996,"")</f>
        <v xml:space="preserve">PEPSI-COLA VENEZUELA, C.A. </v>
      </c>
      <c r="D2997" s="144" t="str">
        <f>IF('[1]Hoja de pedidos'!$D2996&gt;0,'[1]Hoja de pedidos'!F2996,"")</f>
        <v>ETIQUETA IMPRESA SEVEN UP CERO 1,5L</v>
      </c>
      <c r="E2997" s="144" t="str">
        <f>IF('[1]Hoja de pedidos'!$D2996&gt;0,'[1]Hoja de pedidos'!G2996,"")</f>
        <v>CX</v>
      </c>
      <c r="F2997" s="144" t="str">
        <f>IF('[1]Hoja de pedidos'!$D2996&gt;0,'[1]Hoja de pedidos'!H2996,"")</f>
        <v>CORTE</v>
      </c>
    </row>
    <row r="2998" spans="1:6" x14ac:dyDescent="0.25">
      <c r="A2998" s="144" t="str">
        <f>IF('[1]Hoja de pedidos'!$D2997&gt;0,'[1]Hoja de pedidos'!C2997,"")</f>
        <v>01-4306</v>
      </c>
      <c r="B2998" s="144" t="str">
        <f>IF('[1]Hoja de pedidos'!$D2997&gt;0,'[1]Hoja de pedidos'!D2997,"")</f>
        <v>TXPCSC023C001</v>
      </c>
      <c r="C2998" s="144" t="str">
        <f>IF('[1]Hoja de pedidos'!$D2997&gt;0,'[1]Hoja de pedidos'!E2997,"")</f>
        <v xml:space="preserve">PEPSI-COLA VENEZUELA, C.A. </v>
      </c>
      <c r="D2998" s="144" t="str">
        <f>IF('[1]Hoja de pedidos'!$D2997&gt;0,'[1]Hoja de pedidos'!F2997,"")</f>
        <v>ETIQUETA IMPRESA SEVEN UP CERO 1,5L</v>
      </c>
      <c r="E2998" s="144" t="str">
        <f>IF('[1]Hoja de pedidos'!$D2997&gt;0,'[1]Hoja de pedidos'!G2997,"")</f>
        <v>CX</v>
      </c>
      <c r="F2998" s="144" t="str">
        <f>IF('[1]Hoja de pedidos'!$D2997&gt;0,'[1]Hoja de pedidos'!H2997,"")</f>
        <v>CORTE</v>
      </c>
    </row>
    <row r="2999" spans="1:6" x14ac:dyDescent="0.25">
      <c r="A2999" s="144" t="str">
        <f>IF('[1]Hoja de pedidos'!$D2998&gt;0,'[1]Hoja de pedidos'!C2998,"")</f>
        <v>01-4262</v>
      </c>
      <c r="B2999" s="144" t="str">
        <f>IF('[1]Hoja de pedidos'!$D2998&gt;0,'[1]Hoja de pedidos'!D2998,"")</f>
        <v>TMIRPA042A001</v>
      </c>
      <c r="C2999" s="144" t="str">
        <f>IF('[1]Hoja de pedidos'!$D2998&gt;0,'[1]Hoja de pedidos'!E2998,"")</f>
        <v>IMPORTADORA RORAIMA C.A.</v>
      </c>
      <c r="D2999" s="144" t="str">
        <f>IF('[1]Hoja de pedidos'!$D2998&gt;0,'[1]Hoja de pedidos'!F2998,"")</f>
        <v>POLYPOUCH IMPRESO AZUCAR REFINADA 4g</v>
      </c>
      <c r="E2999" s="144" t="str">
        <f>IF('[1]Hoja de pedidos'!$D2998&gt;0,'[1]Hoja de pedidos'!G2998,"")</f>
        <v>MCL</v>
      </c>
      <c r="F2999" s="144" t="str">
        <f>IF('[1]Hoja de pedidos'!$D2998&gt;0,'[1]Hoja de pedidos'!H2998,"")</f>
        <v>LAMINACION</v>
      </c>
    </row>
    <row r="3000" spans="1:6" x14ac:dyDescent="0.25">
      <c r="A3000" s="144" t="str">
        <f>IF('[1]Hoja de pedidos'!$D2999&gt;0,'[1]Hoja de pedidos'!C2999,"")</f>
        <v>01-4270</v>
      </c>
      <c r="B3000" s="144" t="str">
        <f>IF('[1]Hoja de pedidos'!$D2999&gt;0,'[1]Hoja de pedidos'!D2999,"")</f>
        <v>TXPAPS040D002</v>
      </c>
      <c r="C3000" s="144" t="str">
        <f>IF('[1]Hoja de pedidos'!$D2999&gt;0,'[1]Hoja de pedidos'!E2999,"")</f>
        <v>PEPSICO ALIMENTOS, S.C.A.</v>
      </c>
      <c r="D3000" s="144" t="str">
        <f>IF('[1]Hoja de pedidos'!$D2999&gt;0,'[1]Hoja de pedidos'!F2999,"")</f>
        <v>LAMINACION IMPRESA PEPITO ORIGINAL (SIN VITAMINA) 180g</v>
      </c>
      <c r="E3000" s="144" t="str">
        <f>IF('[1]Hoja de pedidos'!$D2999&gt;0,'[1]Hoja de pedidos'!G2999,"")</f>
        <v>CX</v>
      </c>
      <c r="F3000" s="144" t="str">
        <f>IF('[1]Hoja de pedidos'!$D2999&gt;0,'[1]Hoja de pedidos'!H2999,"")</f>
        <v>LAMINACION</v>
      </c>
    </row>
    <row r="3001" spans="1:6" x14ac:dyDescent="0.25">
      <c r="A3001" s="144" t="str">
        <f>IF('[1]Hoja de pedidos'!$D3000&gt;0,'[1]Hoja de pedidos'!C3000,"")</f>
        <v>01-4289</v>
      </c>
      <c r="B3001" s="144" t="str">
        <f>IF('[1]Hoja de pedidos'!$D3000&gt;0,'[1]Hoja de pedidos'!D3000,"")</f>
        <v>TMAPFF107A003</v>
      </c>
      <c r="C3001" s="144" t="str">
        <f>IF('[1]Hoja de pedidos'!$D3000&gt;0,'[1]Hoja de pedidos'!E3000,"")</f>
        <v>ALIMENTOS POLAR COMERCIAL, C.A.</v>
      </c>
      <c r="D3001" s="144" t="str">
        <f>IF('[1]Hoja de pedidos'!$D3000&gt;0,'[1]Hoja de pedidos'!F3000,"")</f>
        <v>ETIQUETA MI GURT FRUTA FRESA 125 g</v>
      </c>
      <c r="E3001" s="144" t="str">
        <f>IF('[1]Hoja de pedidos'!$D3000&gt;0,'[1]Hoja de pedidos'!G3000,"")</f>
        <v>MCL</v>
      </c>
      <c r="F3001" s="144" t="str">
        <f>IF('[1]Hoja de pedidos'!$D3000&gt;0,'[1]Hoja de pedidos'!H3000,"")</f>
        <v>LAMINACION</v>
      </c>
    </row>
    <row r="3002" spans="1:6" x14ac:dyDescent="0.25">
      <c r="A3002" s="144" t="str">
        <f>IF('[1]Hoja de pedidos'!$D3001&gt;0,'[1]Hoja de pedidos'!C3001,"")</f>
        <v>32-006646</v>
      </c>
      <c r="B3002" s="144" t="str">
        <f>IF('[1]Hoja de pedidos'!$D3001&gt;0,'[1]Hoja de pedidos'!D3001,"")</f>
        <v>TXABFA078A001</v>
      </c>
      <c r="C3002" s="144" t="str">
        <f>IF('[1]Hoja de pedidos'!$D3001&gt;0,'[1]Hoja de pedidos'!E3001,"")</f>
        <v>ALIMENTOS BOTALON, C.A.</v>
      </c>
      <c r="D3002" s="144" t="str">
        <f>IF('[1]Hoja de pedidos'!$D3001&gt;0,'[1]Hoja de pedidos'!F3001,"")</f>
        <v>LAMINACION IMPRESA CAFÉ MOLIDO GOURMET FLOR DE ARAUCA 500g</v>
      </c>
      <c r="E3002" s="144" t="str">
        <f>IF('[1]Hoja de pedidos'!$D3001&gt;0,'[1]Hoja de pedidos'!G3001,"")</f>
        <v>CX</v>
      </c>
      <c r="F3002" s="144" t="str">
        <f>IF('[1]Hoja de pedidos'!$D3001&gt;0,'[1]Hoja de pedidos'!H3001,"")</f>
        <v>LAMINACION</v>
      </c>
    </row>
    <row r="3003" spans="1:6" x14ac:dyDescent="0.25">
      <c r="A3003" s="144" t="str">
        <f>IF('[1]Hoja de pedidos'!$D3002&gt;0,'[1]Hoja de pedidos'!C3002,"")</f>
        <v>01-4310</v>
      </c>
      <c r="B3003" s="144" t="str">
        <f>IF('[1]Hoja de pedidos'!$D3002&gt;0,'[1]Hoja de pedidos'!D3002,"")</f>
        <v>TMCLPD073A002</v>
      </c>
      <c r="C3003" s="144" t="str">
        <f>IF('[1]Hoja de pedidos'!$D3002&gt;0,'[1]Hoja de pedidos'!E3002,"")</f>
        <v>CELOVEN, C.A.</v>
      </c>
      <c r="D3003" s="144" t="str">
        <f>IF('[1]Hoja de pedidos'!$D3002&gt;0,'[1]Hoja de pedidos'!F3002,"")</f>
        <v>POLYPOUCH SILICONIZADO BASE "DECOCEL"</v>
      </c>
      <c r="E3003" s="144" t="str">
        <f>IF('[1]Hoja de pedidos'!$D3002&gt;0,'[1]Hoja de pedidos'!G3002,"")</f>
        <v>MCL</v>
      </c>
      <c r="F3003" s="144" t="str">
        <f>IF('[1]Hoja de pedidos'!$D3002&gt;0,'[1]Hoja de pedidos'!H3002,"")</f>
        <v>LAMINACION</v>
      </c>
    </row>
    <row r="3004" spans="1:6" x14ac:dyDescent="0.25">
      <c r="A3004" s="144" t="str">
        <f>IF('[1]Hoja de pedidos'!$D3003&gt;0,'[1]Hoja de pedidos'!C3003,"")</f>
        <v>01-4298</v>
      </c>
      <c r="B3004" s="144" t="str">
        <f>IF('[1]Hoja de pedidos'!$D3003&gt;0,'[1]Hoja de pedidos'!D3003,"")</f>
        <v>TMDNPV070A001</v>
      </c>
      <c r="C3004" s="144" t="str">
        <f>IF('[1]Hoja de pedidos'!$D3003&gt;0,'[1]Hoja de pedidos'!E3003,"")</f>
        <v>DISTRIBUIDORA NACIONAL 2000, C.A.</v>
      </c>
      <c r="D3004" s="144" t="str">
        <f>IF('[1]Hoja de pedidos'!$D3003&gt;0,'[1]Hoja de pedidos'!F3003,"")</f>
        <v>LAMINACION IMPRESA CAFÉ PURO VENEZUELA GOURMET 200g</v>
      </c>
      <c r="E3004" s="144" t="str">
        <f>IF('[1]Hoja de pedidos'!$D3003&gt;0,'[1]Hoja de pedidos'!G3003,"")</f>
        <v>MCL</v>
      </c>
      <c r="F3004" s="144" t="str">
        <f>IF('[1]Hoja de pedidos'!$D3003&gt;0,'[1]Hoja de pedidos'!H3003,"")</f>
        <v>LAMINACION</v>
      </c>
    </row>
    <row r="3005" spans="1:6" x14ac:dyDescent="0.25">
      <c r="A3005" s="144" t="str">
        <f>IF('[1]Hoja de pedidos'!$D3004&gt;0,'[1]Hoja de pedidos'!C3004,"")</f>
        <v>01-4297</v>
      </c>
      <c r="B3005" s="144" t="str">
        <f>IF('[1]Hoja de pedidos'!$D3004&gt;0,'[1]Hoja de pedidos'!D3004,"")</f>
        <v>TMDNPV040A001</v>
      </c>
      <c r="C3005" s="144" t="str">
        <f>IF('[1]Hoja de pedidos'!$D3004&gt;0,'[1]Hoja de pedidos'!E3004,"")</f>
        <v>DISTRIBUIDORA NACIONAL 2000, C.A.</v>
      </c>
      <c r="D3005" s="144" t="str">
        <f>IF('[1]Hoja de pedidos'!$D3004&gt;0,'[1]Hoja de pedidos'!F3004,"")</f>
        <v>LAMINACION IMPRESA CAFÉ PURO VENEZUELA GOURMET 100g</v>
      </c>
      <c r="E3005" s="144" t="str">
        <f>IF('[1]Hoja de pedidos'!$D3004&gt;0,'[1]Hoja de pedidos'!G3004,"")</f>
        <v>MCL</v>
      </c>
      <c r="F3005" s="144" t="str">
        <f>IF('[1]Hoja de pedidos'!$D3004&gt;0,'[1]Hoja de pedidos'!H3004,"")</f>
        <v>LAMINACION</v>
      </c>
    </row>
    <row r="3006" spans="1:6" x14ac:dyDescent="0.25">
      <c r="A3006" s="144" t="str">
        <f>IF('[1]Hoja de pedidos'!$D3005&gt;0,'[1]Hoja de pedidos'!C3005,"")</f>
        <v>01-4316</v>
      </c>
      <c r="B3006" s="144" t="str">
        <f>IF('[1]Hoja de pedidos'!$D3005&gt;0,'[1]Hoja de pedidos'!D3005,"")</f>
        <v>TXPATR040A003</v>
      </c>
      <c r="C3006" s="144" t="str">
        <f>IF('[1]Hoja de pedidos'!$D3005&gt;0,'[1]Hoja de pedidos'!E3005,"")</f>
        <v>PEPSICO ALIMENTOS, S.C.A.</v>
      </c>
      <c r="D3006" s="144" t="str">
        <f>IF('[1]Hoja de pedidos'!$D3005&gt;0,'[1]Hoja de pedidos'!F3005,"")</f>
        <v>LAMINACION IMPRESA DE TODITO RESUELTO 130g</v>
      </c>
      <c r="E3006" s="144" t="str">
        <f>IF('[1]Hoja de pedidos'!$D3005&gt;0,'[1]Hoja de pedidos'!G3005,"")</f>
        <v>CX</v>
      </c>
      <c r="F3006" s="144" t="str">
        <f>IF('[1]Hoja de pedidos'!$D3005&gt;0,'[1]Hoja de pedidos'!H3005,"")</f>
        <v>LAMINACION</v>
      </c>
    </row>
    <row r="3007" spans="1:6" x14ac:dyDescent="0.25">
      <c r="A3007" s="144" t="str">
        <f>IF('[1]Hoja de pedidos'!$D3006&gt;0,'[1]Hoja de pedidos'!C3006,"")</f>
        <v>01-4280</v>
      </c>
      <c r="B3007" s="144" t="str">
        <f>IF('[1]Hoja de pedidos'!$D3006&gt;0,'[1]Hoja de pedidos'!D3006,"")</f>
        <v>TXPATR040B003</v>
      </c>
      <c r="C3007" s="144" t="str">
        <f>IF('[1]Hoja de pedidos'!$D3006&gt;0,'[1]Hoja de pedidos'!E3006,"")</f>
        <v>PEPSICO ALIMENTOS, S.C.A.</v>
      </c>
      <c r="D3007" s="144" t="str">
        <f>IF('[1]Hoja de pedidos'!$D3006&gt;0,'[1]Hoja de pedidos'!F3006,"")</f>
        <v>LAMINACION IMPRESA DE TODITO RESUELTO 45g</v>
      </c>
      <c r="E3007" s="144" t="str">
        <f>IF('[1]Hoja de pedidos'!$D3006&gt;0,'[1]Hoja de pedidos'!G3006,"")</f>
        <v>CX</v>
      </c>
      <c r="F3007" s="144" t="str">
        <f>IF('[1]Hoja de pedidos'!$D3006&gt;0,'[1]Hoja de pedidos'!H3006,"")</f>
        <v>LAMINACION</v>
      </c>
    </row>
    <row r="3008" spans="1:6" x14ac:dyDescent="0.25">
      <c r="A3008" s="144" t="str">
        <f>IF('[1]Hoja de pedidos'!$D3007&gt;0,'[1]Hoja de pedidos'!C3007,"")</f>
        <v>01-4292</v>
      </c>
      <c r="B3008" s="144" t="str">
        <f>IF('[1]Hoja de pedidos'!$D3007&gt;0,'[1]Hoja de pedidos'!D3007,"")</f>
        <v>TXPACT045A001</v>
      </c>
      <c r="C3008" s="144" t="str">
        <f>IF('[1]Hoja de pedidos'!$D3007&gt;0,'[1]Hoja de pedidos'!E3007,"")</f>
        <v>PEPSICO ALIMENTOS, S.C.A.</v>
      </c>
      <c r="D3008" s="144" t="str">
        <f>IF('[1]Hoja de pedidos'!$D3007&gt;0,'[1]Hoja de pedidos'!F3007,"")</f>
        <v>LAMINACION IMPRESA CHEESE TRIS XXL 450g</v>
      </c>
      <c r="E3008" s="144" t="str">
        <f>IF('[1]Hoja de pedidos'!$D3007&gt;0,'[1]Hoja de pedidos'!G3007,"")</f>
        <v>CX</v>
      </c>
      <c r="F3008" s="144" t="str">
        <f>IF('[1]Hoja de pedidos'!$D3007&gt;0,'[1]Hoja de pedidos'!H3007,"")</f>
        <v>LAMINACION</v>
      </c>
    </row>
    <row r="3009" spans="1:6" x14ac:dyDescent="0.25">
      <c r="A3009" s="144" t="str">
        <f>IF('[1]Hoja de pedidos'!$D3008&gt;0,'[1]Hoja de pedidos'!C3008,"")</f>
        <v>01-4317</v>
      </c>
      <c r="B3009" s="144" t="str">
        <f>IF('[1]Hoja de pedidos'!$D3008&gt;0,'[1]Hoja de pedidos'!D3008,"")</f>
        <v>TMTTGP207A001</v>
      </c>
      <c r="C3009" s="144" t="str">
        <f>IF('[1]Hoja de pedidos'!$D3008&gt;0,'[1]Hoja de pedidos'!E3008,"")</f>
        <v xml:space="preserve">INDUSTRIAS DE TAPAS TAIME, C.A </v>
      </c>
      <c r="D3009" s="144" t="str">
        <f>IF('[1]Hoja de pedidos'!$D3008&gt;0,'[1]Hoja de pedidos'!F3008,"")</f>
        <v>LINER MTP IMP. GARANTIA DE PUREZA</v>
      </c>
      <c r="E3009" s="144" t="str">
        <f>IF('[1]Hoja de pedidos'!$D3008&gt;0,'[1]Hoja de pedidos'!G3008,"")</f>
        <v>MCL</v>
      </c>
      <c r="F3009" s="144" t="str">
        <f>IF('[1]Hoja de pedidos'!$D3008&gt;0,'[1]Hoja de pedidos'!H3008,"")</f>
        <v>LAMINACION</v>
      </c>
    </row>
    <row r="3010" spans="1:6" x14ac:dyDescent="0.25">
      <c r="A3010" s="144" t="str">
        <f>IF('[1]Hoja de pedidos'!$D3009&gt;0,'[1]Hoja de pedidos'!C3009,"")</f>
        <v>21-0422</v>
      </c>
      <c r="B3010" s="144" t="str">
        <f>IF('[1]Hoja de pedidos'!$D3009&gt;0,'[1]Hoja de pedidos'!D3009,"")</f>
        <v>TXNVCP096A001</v>
      </c>
      <c r="C3010" s="144" t="str">
        <f>IF('[1]Hoja de pedidos'!$D3009&gt;0,'[1]Hoja de pedidos'!E3009,"")</f>
        <v>NESTLE VENEZUELA, S.A.</v>
      </c>
      <c r="D3010" s="144" t="str">
        <f>IF('[1]Hoja de pedidos'!$D3009&gt;0,'[1]Hoja de pedidos'!F3009,"")</f>
        <v>LAMINACION IMPRESA CAMPESINA 400g</v>
      </c>
      <c r="E3010" s="144" t="str">
        <f>IF('[1]Hoja de pedidos'!$D3009&gt;0,'[1]Hoja de pedidos'!G3009,"")</f>
        <v>CX</v>
      </c>
      <c r="F3010" s="144" t="str">
        <f>IF('[1]Hoja de pedidos'!$D3009&gt;0,'[1]Hoja de pedidos'!H3009,"")</f>
        <v>LAMINACION</v>
      </c>
    </row>
    <row r="3011" spans="1:6" x14ac:dyDescent="0.25">
      <c r="A3011" s="144" t="str">
        <f>IF('[1]Hoja de pedidos'!$D3010&gt;0,'[1]Hoja de pedidos'!C3010,"")</f>
        <v>21-0418</v>
      </c>
      <c r="B3011" s="144" t="str">
        <f>IF('[1]Hoja de pedidos'!$D3010&gt;0,'[1]Hoja de pedidos'!D3010,"")</f>
        <v>TXNVND096A001</v>
      </c>
      <c r="C3011" s="144" t="str">
        <f>IF('[1]Hoja de pedidos'!$D3010&gt;0,'[1]Hoja de pedidos'!E3010,"")</f>
        <v>NESTLE VENEZUELA, S.A.</v>
      </c>
      <c r="D3011" s="144" t="str">
        <f>IF('[1]Hoja de pedidos'!$D3010&gt;0,'[1]Hoja de pedidos'!F3010,"")</f>
        <v>LAMINACION IMPRESA NIDO FORTICRECE 800g</v>
      </c>
      <c r="E3011" s="144" t="str">
        <f>IF('[1]Hoja de pedidos'!$D3010&gt;0,'[1]Hoja de pedidos'!G3010,"")</f>
        <v>CX</v>
      </c>
      <c r="F3011" s="144" t="str">
        <f>IF('[1]Hoja de pedidos'!$D3010&gt;0,'[1]Hoja de pedidos'!H3010,"")</f>
        <v>LAMINACION</v>
      </c>
    </row>
    <row r="3012" spans="1:6" x14ac:dyDescent="0.25">
      <c r="A3012" s="144" t="str">
        <f>IF('[1]Hoja de pedidos'!$D3011&gt;0,'[1]Hoja de pedidos'!C3011,"")</f>
        <v>01-4275</v>
      </c>
      <c r="B3012" s="144" t="str">
        <f>IF('[1]Hoja de pedidos'!$D3011&gt;0,'[1]Hoja de pedidos'!D3011,"")</f>
        <v>TXPAMJ049A001</v>
      </c>
      <c r="C3012" s="144" t="str">
        <f>IF('[1]Hoja de pedidos'!$D3011&gt;0,'[1]Hoja de pedidos'!E3011,"")</f>
        <v>PEPSICO ALIMENTOS, S.C.A.</v>
      </c>
      <c r="D3012" s="144" t="str">
        <f>IF('[1]Hoja de pedidos'!$D3011&gt;0,'[1]Hoja de pedidos'!F3011,"")</f>
        <v>LAMINACION IMPRESA MANI JACKS 175g</v>
      </c>
      <c r="E3012" s="144" t="str">
        <f>IF('[1]Hoja de pedidos'!$D3011&gt;0,'[1]Hoja de pedidos'!G3011,"")</f>
        <v>CX</v>
      </c>
      <c r="F3012" s="144" t="str">
        <f>IF('[1]Hoja de pedidos'!$D3011&gt;0,'[1]Hoja de pedidos'!H3011,"")</f>
        <v>LAMINACION</v>
      </c>
    </row>
    <row r="3013" spans="1:6" x14ac:dyDescent="0.25">
      <c r="A3013" s="144" t="str">
        <f>IF('[1]Hoja de pedidos'!$D3012&gt;0,'[1]Hoja de pedidos'!C3012,"")</f>
        <v>01-4285</v>
      </c>
      <c r="B3013" s="144" t="str">
        <f>IF('[1]Hoja de pedidos'!$D3012&gt;0,'[1]Hoja de pedidos'!D3012,"")</f>
        <v>TXPAMP036A003</v>
      </c>
      <c r="C3013" s="144" t="str">
        <f>IF('[1]Hoja de pedidos'!$D3012&gt;0,'[1]Hoja de pedidos'!E3012,"")</f>
        <v>PEPSICO ALIMENTOS, S.C.A.</v>
      </c>
      <c r="D3013" s="144" t="str">
        <f>IF('[1]Hoja de pedidos'!$D3012&gt;0,'[1]Hoja de pedidos'!F3012,"")</f>
        <v>LAMINACION IMPRESA CHEETOS MEGA PUFFS 110g</v>
      </c>
      <c r="E3013" s="144" t="str">
        <f>IF('[1]Hoja de pedidos'!$D3012&gt;0,'[1]Hoja de pedidos'!G3012,"")</f>
        <v>CX</v>
      </c>
      <c r="F3013" s="144" t="str">
        <f>IF('[1]Hoja de pedidos'!$D3012&gt;0,'[1]Hoja de pedidos'!H3012,"")</f>
        <v>LAMINACION</v>
      </c>
    </row>
    <row r="3014" spans="1:6" x14ac:dyDescent="0.25">
      <c r="A3014" s="144" t="str">
        <f>IF('[1]Hoja de pedidos'!$D3013&gt;0,'[1]Hoja de pedidos'!C3013,"")</f>
        <v>21-0424</v>
      </c>
      <c r="B3014" s="144" t="str">
        <f>IF('[1]Hoja de pedidos'!$D3013&gt;0,'[1]Hoja de pedidos'!D3013,"")</f>
        <v>TMMCAE060A001</v>
      </c>
      <c r="C3014" s="144" t="str">
        <f>IF('[1]Hoja de pedidos'!$D3013&gt;0,'[1]Hoja de pedidos'!E3013,"")</f>
        <v>JENACA C.A.</v>
      </c>
      <c r="D3014" s="144" t="str">
        <f>IF('[1]Hoja de pedidos'!$D3013&gt;0,'[1]Hoja de pedidos'!F3013,"")</f>
        <v>POLYPOUCH IMPRESO ANTIGRASO ESTANDAR</v>
      </c>
      <c r="E3014" s="144" t="str">
        <f>IF('[1]Hoja de pedidos'!$D3013&gt;0,'[1]Hoja de pedidos'!G3013,"")</f>
        <v>MCL</v>
      </c>
      <c r="F3014" s="144" t="str">
        <f>IF('[1]Hoja de pedidos'!$D3013&gt;0,'[1]Hoja de pedidos'!H3013,"")</f>
        <v>CORTE</v>
      </c>
    </row>
    <row r="3015" spans="1:6" x14ac:dyDescent="0.25">
      <c r="A3015" s="144" t="str">
        <f>IF('[1]Hoja de pedidos'!$D3014&gt;0,'[1]Hoja de pedidos'!C3014,"")</f>
        <v>01-4304</v>
      </c>
      <c r="B3015" s="144" t="str">
        <f>IF('[1]Hoja de pedidos'!$D3014&gt;0,'[1]Hoja de pedidos'!D3014,"")</f>
        <v>TXPCGM023A001</v>
      </c>
      <c r="C3015" s="144" t="str">
        <f>IF('[1]Hoja de pedidos'!$D3014&gt;0,'[1]Hoja de pedidos'!E3014,"")</f>
        <v xml:space="preserve">PEPSI-COLA VENEZUELA, C.A. </v>
      </c>
      <c r="D3015" s="144" t="str">
        <f>IF('[1]Hoja de pedidos'!$D3014&gt;0,'[1]Hoja de pedidos'!F3014,"")</f>
        <v>ETIQUETA IMPRESA GOLDEN MANZANA 1 L.</v>
      </c>
      <c r="E3015" s="144" t="str">
        <f>IF('[1]Hoja de pedidos'!$D3014&gt;0,'[1]Hoja de pedidos'!G3014,"")</f>
        <v>CX</v>
      </c>
      <c r="F3015" s="144" t="str">
        <f>IF('[1]Hoja de pedidos'!$D3014&gt;0,'[1]Hoja de pedidos'!H3014,"")</f>
        <v>CORTE</v>
      </c>
    </row>
    <row r="3016" spans="1:6" x14ac:dyDescent="0.25">
      <c r="A3016" s="144" t="str">
        <f>IF('[1]Hoja de pedidos'!$D3015&gt;0,'[1]Hoja de pedidos'!C3015,"")</f>
        <v>01-4318</v>
      </c>
      <c r="B3016" s="144" t="str">
        <f>IF('[1]Hoja de pedidos'!$D3015&gt;0,'[1]Hoja de pedidos'!D3015,"")</f>
        <v>TMAHSK120A001</v>
      </c>
      <c r="C3016" s="144" t="str">
        <f>IF('[1]Hoja de pedidos'!$D3015&gt;0,'[1]Hoja de pedidos'!E3015,"")</f>
        <v>ALIMENTOS HEINZ, C.A.</v>
      </c>
      <c r="D3016" s="144" t="str">
        <f>IF('[1]Hoja de pedidos'!$D3015&gt;0,'[1]Hoja de pedidos'!F3015,"")</f>
        <v>LAMINACION IMPRESA SACHET KETCHUP 10g</v>
      </c>
      <c r="E3016" s="144" t="str">
        <f>IF('[1]Hoja de pedidos'!$D3015&gt;0,'[1]Hoja de pedidos'!G3015,"")</f>
        <v>MCL</v>
      </c>
      <c r="F3016" s="144" t="str">
        <f>IF('[1]Hoja de pedidos'!$D3015&gt;0,'[1]Hoja de pedidos'!H3015,"")</f>
        <v>LAMINACION</v>
      </c>
    </row>
    <row r="3017" spans="1:6" x14ac:dyDescent="0.25">
      <c r="A3017" s="144" t="str">
        <f>IF('[1]Hoja de pedidos'!$D3016&gt;0,'[1]Hoja de pedidos'!C3016,"")</f>
        <v>32-006699</v>
      </c>
      <c r="B3017" s="144" t="str">
        <f>IF('[1]Hoja de pedidos'!$D3016&gt;0,'[1]Hoja de pedidos'!D3016,"")</f>
        <v>TXNVPI039A002</v>
      </c>
      <c r="C3017" s="144" t="str">
        <f>IF('[1]Hoja de pedidos'!$D3016&gt;0,'[1]Hoja de pedidos'!E3016,"")</f>
        <v>NUCITA VENEZOLANA. NUCIVEN, C.A.</v>
      </c>
      <c r="D3017" s="144" t="str">
        <f>IF('[1]Hoja de pedidos'!$D3016&gt;0,'[1]Hoja de pedidos'!F3016,"")</f>
        <v>LAMINACION IMPRESA PIRULIN LUJO</v>
      </c>
      <c r="E3017" s="144" t="str">
        <f>IF('[1]Hoja de pedidos'!$D3016&gt;0,'[1]Hoja de pedidos'!G3016,"")</f>
        <v>CX</v>
      </c>
      <c r="F3017" s="144" t="str">
        <f>IF('[1]Hoja de pedidos'!$D3016&gt;0,'[1]Hoja de pedidos'!H3016,"")</f>
        <v>LAMINACION</v>
      </c>
    </row>
    <row r="3018" spans="1:6" x14ac:dyDescent="0.25">
      <c r="A3018" s="144" t="str">
        <f>IF('[1]Hoja de pedidos'!$D3017&gt;0,'[1]Hoja de pedidos'!C3017,"")</f>
        <v>01-4308</v>
      </c>
      <c r="B3018" s="144" t="str">
        <f>IF('[1]Hoja de pedidos'!$D3017&gt;0,'[1]Hoja de pedidos'!D3017,"")</f>
        <v>TXPCPS023B001</v>
      </c>
      <c r="C3018" s="144" t="str">
        <f>IF('[1]Hoja de pedidos'!$D3017&gt;0,'[1]Hoja de pedidos'!E3017,"")</f>
        <v xml:space="preserve">PEPSI-COLA VENEZUELA, C.A. </v>
      </c>
      <c r="D3018" s="144" t="str">
        <f>IF('[1]Hoja de pedidos'!$D3017&gt;0,'[1]Hoja de pedidos'!F3017,"")</f>
        <v>ETIQUETA IMPRESA PEPSI SENDA PAPA 1,5 L</v>
      </c>
      <c r="E3018" s="144" t="str">
        <f>IF('[1]Hoja de pedidos'!$D3017&gt;0,'[1]Hoja de pedidos'!G3017,"")</f>
        <v>CX</v>
      </c>
      <c r="F3018" s="144" t="str">
        <f>IF('[1]Hoja de pedidos'!$D3017&gt;0,'[1]Hoja de pedidos'!H3017,"")</f>
        <v>CORTE</v>
      </c>
    </row>
    <row r="3019" spans="1:6" x14ac:dyDescent="0.25">
      <c r="A3019" s="144" t="str">
        <f>IF('[1]Hoja de pedidos'!$D3018&gt;0,'[1]Hoja de pedidos'!C3018,"")</f>
        <v>32-006684</v>
      </c>
      <c r="B3019" s="144" t="str">
        <f>IF('[1]Hoja de pedidos'!$D3018&gt;0,'[1]Hoja de pedidos'!D3018,"")</f>
        <v>TMARMZ044D001</v>
      </c>
      <c r="C3019" s="144" t="str">
        <f>IF('[1]Hoja de pedidos'!$D3018&gt;0,'[1]Hoja de pedidos'!E3018,"")</f>
        <v>ALFONZO RIVAS &amp; CIA, C.A.</v>
      </c>
      <c r="D3019" s="144" t="str">
        <f>IF('[1]Hoja de pedidos'!$D3018&gt;0,'[1]Hoja de pedidos'!F3018,"")</f>
        <v>LAMINACION IMPRESA MAIZINA 200g</v>
      </c>
      <c r="E3019" s="144" t="str">
        <f>IF('[1]Hoja de pedidos'!$D3018&gt;0,'[1]Hoja de pedidos'!G3018,"")</f>
        <v>MCL</v>
      </c>
      <c r="F3019" s="144" t="str">
        <f>IF('[1]Hoja de pedidos'!$D3018&gt;0,'[1]Hoja de pedidos'!H3018,"")</f>
        <v>LAMINACION</v>
      </c>
    </row>
    <row r="3020" spans="1:6" x14ac:dyDescent="0.25">
      <c r="A3020" s="144" t="str">
        <f>IF('[1]Hoja de pedidos'!$D3019&gt;0,'[1]Hoja de pedidos'!C3019,"")</f>
        <v>32-006682</v>
      </c>
      <c r="B3020" s="144" t="str">
        <f>IF('[1]Hoja de pedidos'!$D3019&gt;0,'[1]Hoja de pedidos'!D3019,"")</f>
        <v>TMARMZ044D001</v>
      </c>
      <c r="C3020" s="144" t="str">
        <f>IF('[1]Hoja de pedidos'!$D3019&gt;0,'[1]Hoja de pedidos'!E3019,"")</f>
        <v>ALFONZO RIVAS &amp; CIA, C.A.</v>
      </c>
      <c r="D3020" s="144" t="str">
        <f>IF('[1]Hoja de pedidos'!$D3019&gt;0,'[1]Hoja de pedidos'!F3019,"")</f>
        <v>LAMINACION IMPRESA MAIZINA 200g</v>
      </c>
      <c r="E3020" s="144" t="str">
        <f>IF('[1]Hoja de pedidos'!$D3019&gt;0,'[1]Hoja de pedidos'!G3019,"")</f>
        <v>MCL</v>
      </c>
      <c r="F3020" s="144" t="str">
        <f>IF('[1]Hoja de pedidos'!$D3019&gt;0,'[1]Hoja de pedidos'!H3019,"")</f>
        <v>LAMINACION</v>
      </c>
    </row>
    <row r="3021" spans="1:6" x14ac:dyDescent="0.25">
      <c r="A3021" s="144" t="str">
        <f>IF('[1]Hoja de pedidos'!$D3020&gt;0,'[1]Hoja de pedidos'!C3020,"")</f>
        <v>32-006683</v>
      </c>
      <c r="B3021" s="144" t="str">
        <f>IF('[1]Hoja de pedidos'!$D3020&gt;0,'[1]Hoja de pedidos'!D3020,"")</f>
        <v>TMARMZ044B001</v>
      </c>
      <c r="C3021" s="144" t="str">
        <f>IF('[1]Hoja de pedidos'!$D3020&gt;0,'[1]Hoja de pedidos'!E3020,"")</f>
        <v>ALFONZO RIVAS &amp; CIA, C.A.</v>
      </c>
      <c r="D3021" s="144" t="str">
        <f>IF('[1]Hoja de pedidos'!$D3020&gt;0,'[1]Hoja de pedidos'!F3020,"")</f>
        <v>LAMINACION IMPRESA MAIZINA 400g</v>
      </c>
      <c r="E3021" s="144" t="str">
        <f>IF('[1]Hoja de pedidos'!$D3020&gt;0,'[1]Hoja de pedidos'!G3020,"")</f>
        <v>MCL</v>
      </c>
      <c r="F3021" s="144" t="str">
        <f>IF('[1]Hoja de pedidos'!$D3020&gt;0,'[1]Hoja de pedidos'!H3020,"")</f>
        <v>LAMINACION</v>
      </c>
    </row>
    <row r="3022" spans="1:6" x14ac:dyDescent="0.25">
      <c r="A3022" s="144" t="str">
        <f>IF('[1]Hoja de pedidos'!$D3021&gt;0,'[1]Hoja de pedidos'!C3021,"")</f>
        <v>32-006681</v>
      </c>
      <c r="B3022" s="144" t="str">
        <f>IF('[1]Hoja de pedidos'!$D3021&gt;0,'[1]Hoja de pedidos'!D3021,"")</f>
        <v>TMARMZ044B001</v>
      </c>
      <c r="C3022" s="144" t="str">
        <f>IF('[1]Hoja de pedidos'!$D3021&gt;0,'[1]Hoja de pedidos'!E3021,"")</f>
        <v>ALFONZO RIVAS &amp; CIA, C.A.</v>
      </c>
      <c r="D3022" s="144" t="str">
        <f>IF('[1]Hoja de pedidos'!$D3021&gt;0,'[1]Hoja de pedidos'!F3021,"")</f>
        <v>LAMINACION IMPRESA MAIZINA 400g</v>
      </c>
      <c r="E3022" s="144" t="str">
        <f>IF('[1]Hoja de pedidos'!$D3021&gt;0,'[1]Hoja de pedidos'!G3021,"")</f>
        <v>MCL</v>
      </c>
      <c r="F3022" s="144" t="str">
        <f>IF('[1]Hoja de pedidos'!$D3021&gt;0,'[1]Hoja de pedidos'!H3021,"")</f>
        <v>LAMINACION</v>
      </c>
    </row>
    <row r="3023" spans="1:6" x14ac:dyDescent="0.25">
      <c r="A3023" s="144" t="str">
        <f>IF('[1]Hoja de pedidos'!$D3022&gt;0,'[1]Hoja de pedidos'!C3022,"")</f>
        <v>32-006676</v>
      </c>
      <c r="B3023" s="144" t="str">
        <f>IF('[1]Hoja de pedidos'!$D3022&gt;0,'[1]Hoja de pedidos'!D3022,"")</f>
        <v>TXECTL023B001</v>
      </c>
      <c r="C3023" s="144" t="str">
        <f>IF('[1]Hoja de pedidos'!$D3022&gt;0,'[1]Hoja de pedidos'!E3022,"")</f>
        <v>EMBOTELLADORA DEL CENTRO,C.A</v>
      </c>
      <c r="D3023" s="144" t="str">
        <f>IF('[1]Hoja de pedidos'!$D3022&gt;0,'[1]Hoja de pedidos'!F3022,"")</f>
        <v>ETIQUETA IMPRESA TE LIMON CRYSTAL 500 ml</v>
      </c>
      <c r="E3023" s="144" t="str">
        <f>IF('[1]Hoja de pedidos'!$D3022&gt;0,'[1]Hoja de pedidos'!G3022,"")</f>
        <v>CX</v>
      </c>
      <c r="F3023" s="144" t="str">
        <f>IF('[1]Hoja de pedidos'!$D3022&gt;0,'[1]Hoja de pedidos'!H3022,"")</f>
        <v>CORTE</v>
      </c>
    </row>
    <row r="3024" spans="1:6" x14ac:dyDescent="0.25">
      <c r="A3024" s="144" t="str">
        <f>IF('[1]Hoja de pedidos'!$D3023&gt;0,'[1]Hoja de pedidos'!C3023,"")</f>
        <v>01-4309</v>
      </c>
      <c r="B3024" s="144" t="str">
        <f>IF('[1]Hoja de pedidos'!$D3023&gt;0,'[1]Hoja de pedidos'!D3023,"")</f>
        <v>TXCPEM023A001</v>
      </c>
      <c r="C3024" s="144" t="str">
        <f>IF('[1]Hoja de pedidos'!$D3023&gt;0,'[1]Hoja de pedidos'!E3023,"")</f>
        <v>CERVECERIA POLAR,C.A.</v>
      </c>
      <c r="D3024" s="144" t="str">
        <f>IF('[1]Hoja de pedidos'!$D3023&gt;0,'[1]Hoja de pedidos'!F3023,"")</f>
        <v>ETIQUETA IMPRESA MALTIN POLAR 1,5 L</v>
      </c>
      <c r="E3024" s="144" t="str">
        <f>IF('[1]Hoja de pedidos'!$D3023&gt;0,'[1]Hoja de pedidos'!G3023,"")</f>
        <v>CX</v>
      </c>
      <c r="F3024" s="144" t="str">
        <f>IF('[1]Hoja de pedidos'!$D3023&gt;0,'[1]Hoja de pedidos'!H3023,"")</f>
        <v>CORTE</v>
      </c>
    </row>
    <row r="3025" spans="1:6" x14ac:dyDescent="0.25">
      <c r="A3025" s="144" t="str">
        <f>IF('[1]Hoja de pedidos'!$D3024&gt;0,'[1]Hoja de pedidos'!C3024,"")</f>
        <v>01-4312</v>
      </c>
      <c r="B3025" s="144" t="str">
        <f>IF('[1]Hoja de pedidos'!$D3024&gt;0,'[1]Hoja de pedidos'!D3024,"")</f>
        <v>TMAHPG0700001</v>
      </c>
      <c r="C3025" s="144" t="str">
        <f>IF('[1]Hoja de pedidos'!$D3024&gt;0,'[1]Hoja de pedidos'!E3024,"")</f>
        <v>ALIMENTOS HEINZ, C.A.</v>
      </c>
      <c r="D3025" s="144" t="str">
        <f>IF('[1]Hoja de pedidos'!$D3024&gt;0,'[1]Hoja de pedidos'!F3024,"")</f>
        <v>POLYPOUCH SIN IMPRESIÓN (LAMINADO PARA GELATINA)</v>
      </c>
      <c r="E3025" s="144" t="str">
        <f>IF('[1]Hoja de pedidos'!$D3024&gt;0,'[1]Hoja de pedidos'!G3024,"")</f>
        <v>MCL</v>
      </c>
      <c r="F3025" s="144" t="str">
        <f>IF('[1]Hoja de pedidos'!$D3024&gt;0,'[1]Hoja de pedidos'!H3024,"")</f>
        <v>LAMINACION</v>
      </c>
    </row>
    <row r="3026" spans="1:6" x14ac:dyDescent="0.25">
      <c r="A3026" s="144" t="str">
        <f>IF('[1]Hoja de pedidos'!$D3025&gt;0,'[1]Hoja de pedidos'!C3025,"")</f>
        <v>01-4314</v>
      </c>
      <c r="B3026" s="144" t="str">
        <f>IF('[1]Hoja de pedidos'!$D3025&gt;0,'[1]Hoja de pedidos'!D3025,"")</f>
        <v>TMICPS0520001</v>
      </c>
      <c r="C3026" s="144" t="str">
        <f>IF('[1]Hoja de pedidos'!$D3025&gt;0,'[1]Hoja de pedidos'!E3025,"")</f>
        <v>INDUSTRIAS CORPAÑAL,C.A.</v>
      </c>
      <c r="D3026" s="144" t="str">
        <f>IF('[1]Hoja de pedidos'!$D3025&gt;0,'[1]Hoja de pedidos'!F3025,"")</f>
        <v>POLYPOUCH SILICONIZADO SIN IMPRESIÓN</v>
      </c>
      <c r="E3026" s="144" t="str">
        <f>IF('[1]Hoja de pedidos'!$D3025&gt;0,'[1]Hoja de pedidos'!G3025,"")</f>
        <v>MCL</v>
      </c>
      <c r="F3026" s="144" t="str">
        <f>IF('[1]Hoja de pedidos'!$D3025&gt;0,'[1]Hoja de pedidos'!H3025,"")</f>
        <v>LAMINACION</v>
      </c>
    </row>
    <row r="3027" spans="1:6" x14ac:dyDescent="0.25">
      <c r="A3027" s="144" t="str">
        <f>IF('[1]Hoja de pedidos'!$D3026&gt;0,'[1]Hoja de pedidos'!C3026,"")</f>
        <v>21-0425</v>
      </c>
      <c r="B3027" s="144" t="str">
        <f>IF('[1]Hoja de pedidos'!$D3026&gt;0,'[1]Hoja de pedidos'!D3026,"")</f>
        <v>TMCGPR055A001</v>
      </c>
      <c r="C3027" s="144" t="str">
        <f>IF('[1]Hoja de pedidos'!$D3026&gt;0,'[1]Hoja de pedidos'!E3026,"")</f>
        <v>COMPLOT GRAFICO, C.A.</v>
      </c>
      <c r="D3027" s="144" t="str">
        <f>IF('[1]Hoja de pedidos'!$D3026&gt;0,'[1]Hoja de pedidos'!F3026,"")</f>
        <v>POLYPOUCH SIN IMPRESIÓN</v>
      </c>
      <c r="E3027" s="144" t="str">
        <f>IF('[1]Hoja de pedidos'!$D3026&gt;0,'[1]Hoja de pedidos'!G3026,"")</f>
        <v>MCL</v>
      </c>
      <c r="F3027" s="144" t="str">
        <f>IF('[1]Hoja de pedidos'!$D3026&gt;0,'[1]Hoja de pedidos'!H3026,"")</f>
        <v>LAMINACION</v>
      </c>
    </row>
    <row r="3028" spans="1:6" x14ac:dyDescent="0.25">
      <c r="A3028" s="144" t="str">
        <f>IF('[1]Hoja de pedidos'!$D3027&gt;0,'[1]Hoja de pedidos'!C3027,"")</f>
        <v>32-006701</v>
      </c>
      <c r="B3028" s="144" t="str">
        <f>IF('[1]Hoja de pedidos'!$D3027&gt;0,'[1]Hoja de pedidos'!D3027,"")</f>
        <v>TXHCMP028A001</v>
      </c>
      <c r="C3028" s="144" t="str">
        <f>IF('[1]Hoja de pedidos'!$D3027&gt;0,'[1]Hoja de pedidos'!E3027,"")</f>
        <v>HELADOS CALI, C.A.</v>
      </c>
      <c r="D3028" s="144" t="str">
        <f>IF('[1]Hoja de pedidos'!$D3027&gt;0,'[1]Hoja de pedidos'!F3027,"")</f>
        <v>ENVOLTORIO IMPRESO HELADOS MAX POLET 122cm³</v>
      </c>
      <c r="E3028" s="144" t="str">
        <f>IF('[1]Hoja de pedidos'!$D3027&gt;0,'[1]Hoja de pedidos'!G3027,"")</f>
        <v>CX</v>
      </c>
      <c r="F3028" s="144" t="str">
        <f>IF('[1]Hoja de pedidos'!$D3027&gt;0,'[1]Hoja de pedidos'!H3027,"")</f>
        <v>CORTE</v>
      </c>
    </row>
    <row r="3029" spans="1:6" x14ac:dyDescent="0.25">
      <c r="A3029" s="144" t="str">
        <f>IF('[1]Hoja de pedidos'!$D3028&gt;0,'[1]Hoja de pedidos'!C3028,"")</f>
        <v>32-006678</v>
      </c>
      <c r="B3029" s="144" t="str">
        <f>IF('[1]Hoja de pedidos'!$D3028&gt;0,'[1]Hoja de pedidos'!D3028,"")</f>
        <v>TXECEC028D001</v>
      </c>
      <c r="C3029" s="144" t="str">
        <f>IF('[1]Hoja de pedidos'!$D3028&gt;0,'[1]Hoja de pedidos'!E3028,"")</f>
        <v>EMBOTELLADORA CRISTAL;C.A.</v>
      </c>
      <c r="D3029" s="144" t="str">
        <f>IF('[1]Hoja de pedidos'!$D3028&gt;0,'[1]Hoja de pedidos'!F3028,"")</f>
        <v xml:space="preserve">ETIQUETA IMPRESA AGUA CRYSTAL 600 cm³ </v>
      </c>
      <c r="E3029" s="144" t="str">
        <f>IF('[1]Hoja de pedidos'!$D3028&gt;0,'[1]Hoja de pedidos'!G3028,"")</f>
        <v>CX</v>
      </c>
      <c r="F3029" s="144" t="str">
        <f>IF('[1]Hoja de pedidos'!$D3028&gt;0,'[1]Hoja de pedidos'!H3028,"")</f>
        <v>CORTE</v>
      </c>
    </row>
    <row r="3030" spans="1:6" x14ac:dyDescent="0.25">
      <c r="A3030" s="144" t="str">
        <f>IF('[1]Hoja de pedidos'!$D3029&gt;0,'[1]Hoja de pedidos'!C3029,"")</f>
        <v>01-4313</v>
      </c>
      <c r="B3030" s="144" t="str">
        <f>IF('[1]Hoja de pedidos'!$D3029&gt;0,'[1]Hoja de pedidos'!D3029,"")</f>
        <v>TMUMBC141A001</v>
      </c>
      <c r="C3030" s="144" t="str">
        <f>IF('[1]Hoja de pedidos'!$D3029&gt;0,'[1]Hoja de pedidos'!E3029,"")</f>
        <v>UM DESCARTABLES, C.A.</v>
      </c>
      <c r="D3030" s="144" t="str">
        <f>IF('[1]Hoja de pedidos'!$D3029&gt;0,'[1]Hoja de pedidos'!F3029,"")</f>
        <v>BOLSAS IMPRESAS KIT BATA CIRUJANO DESCARTABLES ESTERIL</v>
      </c>
      <c r="E3030" s="144" t="str">
        <f>IF('[1]Hoja de pedidos'!$D3029&gt;0,'[1]Hoja de pedidos'!G3029,"")</f>
        <v>MCL</v>
      </c>
      <c r="F3030" s="144" t="str">
        <f>IF('[1]Hoja de pedidos'!$D3029&gt;0,'[1]Hoja de pedidos'!H3029,"")</f>
        <v>LAMINACION</v>
      </c>
    </row>
    <row r="3031" spans="1:6" x14ac:dyDescent="0.25">
      <c r="A3031" s="144" t="str">
        <f>IF('[1]Hoja de pedidos'!$D3030&gt;0,'[1]Hoja de pedidos'!C3030,"")</f>
        <v>32-006693</v>
      </c>
      <c r="B3031" s="144" t="str">
        <f>IF('[1]Hoja de pedidos'!$D3030&gt;0,'[1]Hoja de pedidos'!D3030,"")</f>
        <v>TMARMZ044A001</v>
      </c>
      <c r="C3031" s="144" t="str">
        <f>IF('[1]Hoja de pedidos'!$D3030&gt;0,'[1]Hoja de pedidos'!E3030,"")</f>
        <v>ALFONZO RIVAS &amp; CIA, C.A.</v>
      </c>
      <c r="D3031" s="144" t="str">
        <f>IF('[1]Hoja de pedidos'!$D3030&gt;0,'[1]Hoja de pedidos'!F3030,"")</f>
        <v>LAMINACION IMPRESA MAIZINA 90 g</v>
      </c>
      <c r="E3031" s="144" t="str">
        <f>IF('[1]Hoja de pedidos'!$D3030&gt;0,'[1]Hoja de pedidos'!G3030,"")</f>
        <v>MCL</v>
      </c>
      <c r="F3031" s="144" t="str">
        <f>IF('[1]Hoja de pedidos'!$D3030&gt;0,'[1]Hoja de pedidos'!H3030,"")</f>
        <v>LAMINACION</v>
      </c>
    </row>
    <row r="3032" spans="1:6" x14ac:dyDescent="0.25">
      <c r="A3032" s="144" t="str">
        <f>IF('[1]Hoja de pedidos'!$D3031&gt;0,'[1]Hoja de pedidos'!C3031,"")</f>
        <v>32-006697</v>
      </c>
      <c r="B3032" s="144" t="str">
        <f>IF('[1]Hoja de pedidos'!$D3031&gt;0,'[1]Hoja de pedidos'!D3031,"")</f>
        <v>TMARMZ044A001</v>
      </c>
      <c r="C3032" s="144" t="str">
        <f>IF('[1]Hoja de pedidos'!$D3031&gt;0,'[1]Hoja de pedidos'!E3031,"")</f>
        <v>ALFONZO RIVAS &amp; CIA, C.A.</v>
      </c>
      <c r="D3032" s="144" t="str">
        <f>IF('[1]Hoja de pedidos'!$D3031&gt;0,'[1]Hoja de pedidos'!F3031,"")</f>
        <v>LAMINACION IMPRESA MAIZINA 90 g</v>
      </c>
      <c r="E3032" s="144" t="str">
        <f>IF('[1]Hoja de pedidos'!$D3031&gt;0,'[1]Hoja de pedidos'!G3031,"")</f>
        <v>MCL</v>
      </c>
      <c r="F3032" s="144" t="str">
        <f>IF('[1]Hoja de pedidos'!$D3031&gt;0,'[1]Hoja de pedidos'!H3031,"")</f>
        <v>LAMINACION</v>
      </c>
    </row>
    <row r="3033" spans="1:6" x14ac:dyDescent="0.25">
      <c r="A3033" s="144" t="str">
        <f>IF('[1]Hoja de pedidos'!$D3032&gt;0,'[1]Hoja de pedidos'!C3032,"")</f>
        <v>01-4322</v>
      </c>
      <c r="B3033" s="144" t="str">
        <f>IF('[1]Hoja de pedidos'!$D3032&gt;0,'[1]Hoja de pedidos'!D3032,"")</f>
        <v>TMAPSC107A001</v>
      </c>
      <c r="C3033" s="144" t="str">
        <f>IF('[1]Hoja de pedidos'!$D3032&gt;0,'[1]Hoja de pedidos'!E3032,"")</f>
        <v>ALIMENTOS POLAR COMERCIAL, C.A.</v>
      </c>
      <c r="D3033" s="144" t="str">
        <f>IF('[1]Hoja de pedidos'!$D3032&gt;0,'[1]Hoja de pedidos'!F3032,"")</f>
        <v>ETIQUETA MIGURT SABOR CAMBUR 125g</v>
      </c>
      <c r="E3033" s="144" t="str">
        <f>IF('[1]Hoja de pedidos'!$D3032&gt;0,'[1]Hoja de pedidos'!G3032,"")</f>
        <v>MCL</v>
      </c>
      <c r="F3033" s="144" t="str">
        <f>IF('[1]Hoja de pedidos'!$D3032&gt;0,'[1]Hoja de pedidos'!H3032,"")</f>
        <v>CORTE</v>
      </c>
    </row>
    <row r="3034" spans="1:6" x14ac:dyDescent="0.25">
      <c r="A3034" s="144" t="str">
        <f>IF('[1]Hoja de pedidos'!$D3033&gt;0,'[1]Hoja de pedidos'!C3033,"")</f>
        <v>32-006705</v>
      </c>
      <c r="B3034" s="144" t="str">
        <f>IF('[1]Hoja de pedidos'!$D3033&gt;0,'[1]Hoja de pedidos'!D3033,"")</f>
        <v>TMCJRT061A002</v>
      </c>
      <c r="C3034" s="144" t="str">
        <f>IF('[1]Hoja de pedidos'!$D3033&gt;0,'[1]Hoja de pedidos'!E3033,"")</f>
        <v>CORPORACION JIGMA 1702, C.A.</v>
      </c>
      <c r="D3034" s="144" t="str">
        <f>IF('[1]Hoja de pedidos'!$D3033&gt;0,'[1]Hoja de pedidos'!F3033,"")</f>
        <v>POLYPOUCH ENDULZANTE DULCILINA SIN CALORIAS BASE STEVIA 1g</v>
      </c>
      <c r="E3034" s="144" t="str">
        <f>IF('[1]Hoja de pedidos'!$D3033&gt;0,'[1]Hoja de pedidos'!G3033,"")</f>
        <v>MCL</v>
      </c>
      <c r="F3034" s="144" t="str">
        <f>IF('[1]Hoja de pedidos'!$D3033&gt;0,'[1]Hoja de pedidos'!H3033,"")</f>
        <v>LAMINACION</v>
      </c>
    </row>
    <row r="3035" spans="1:6" x14ac:dyDescent="0.25">
      <c r="A3035" s="144" t="str">
        <f>IF('[1]Hoja de pedidos'!$D3034&gt;0,'[1]Hoja de pedidos'!C3034,"")</f>
        <v>01-4313</v>
      </c>
      <c r="B3035" s="144" t="str">
        <f>IF('[1]Hoja de pedidos'!$D3034&gt;0,'[1]Hoja de pedidos'!D3034,"")</f>
        <v>TMUMBC141A001</v>
      </c>
      <c r="C3035" s="144" t="str">
        <f>IF('[1]Hoja de pedidos'!$D3034&gt;0,'[1]Hoja de pedidos'!E3034,"")</f>
        <v>UM DESCARTABLES, C.A.</v>
      </c>
      <c r="D3035" s="144" t="str">
        <f>IF('[1]Hoja de pedidos'!$D3034&gt;0,'[1]Hoja de pedidos'!F3034,"")</f>
        <v>BOLSAS IMPRESAS KIT BATA CIRUJANO DESCARTABLES ESTERIL</v>
      </c>
      <c r="E3035" s="144" t="str">
        <f>IF('[1]Hoja de pedidos'!$D3034&gt;0,'[1]Hoja de pedidos'!G3034,"")</f>
        <v>MCL</v>
      </c>
      <c r="F3035" s="144" t="str">
        <f>IF('[1]Hoja de pedidos'!$D3034&gt;0,'[1]Hoja de pedidos'!H3034,"")</f>
        <v>LAMINACION</v>
      </c>
    </row>
    <row r="3036" spans="1:6" x14ac:dyDescent="0.25">
      <c r="A3036" s="144" t="str">
        <f>IF('[1]Hoja de pedidos'!$D3035&gt;0,'[1]Hoja de pedidos'!C3035,"")</f>
        <v>01-4315</v>
      </c>
      <c r="B3036" s="144" t="str">
        <f>IF('[1]Hoja de pedidos'!$D3035&gt;0,'[1]Hoja de pedidos'!D3035,"")</f>
        <v>TMUMPS1400001</v>
      </c>
      <c r="C3036" s="144" t="str">
        <f>IF('[1]Hoja de pedidos'!$D3035&gt;0,'[1]Hoja de pedidos'!E3035,"")</f>
        <v>UM DESCARTABLES, C.A.</v>
      </c>
      <c r="D3036" s="144" t="str">
        <f>IF('[1]Hoja de pedidos'!$D3035&gt;0,'[1]Hoja de pedidos'!F3035,"")</f>
        <v>BOLSAS ESTERILIZABLES POLYPOUCH SIN IMPRESIÓN</v>
      </c>
      <c r="E3036" s="144" t="str">
        <f>IF('[1]Hoja de pedidos'!$D3035&gt;0,'[1]Hoja de pedidos'!G3035,"")</f>
        <v>MCL</v>
      </c>
      <c r="F3036" s="144" t="str">
        <f>IF('[1]Hoja de pedidos'!$D3035&gt;0,'[1]Hoja de pedidos'!H3035,"")</f>
        <v>LAMINACION</v>
      </c>
    </row>
    <row r="3037" spans="1:6" x14ac:dyDescent="0.25">
      <c r="A3037" s="144" t="str">
        <f>IF('[1]Hoja de pedidos'!$D3036&gt;0,'[1]Hoja de pedidos'!C3036,"")</f>
        <v>32-006696</v>
      </c>
      <c r="B3037" s="144" t="str">
        <f>IF('[1]Hoja de pedidos'!$D3036&gt;0,'[1]Hoja de pedidos'!D3036,"")</f>
        <v>TMARYF096A001</v>
      </c>
      <c r="C3037" s="144" t="str">
        <f>IF('[1]Hoja de pedidos'!$D3036&gt;0,'[1]Hoja de pedidos'!E3036,"")</f>
        <v>ALFONZO RIVAS &amp; CIA, C.A.</v>
      </c>
      <c r="D3037" s="144" t="str">
        <f>IF('[1]Hoja de pedidos'!$D3036&gt;0,'[1]Hoja de pedidos'!F3036,"")</f>
        <v>LAMINACION IMPRESA YELIGHT FRESA 12g</v>
      </c>
      <c r="E3037" s="144" t="str">
        <f>IF('[1]Hoja de pedidos'!$D3036&gt;0,'[1]Hoja de pedidos'!G3036,"")</f>
        <v>MCL</v>
      </c>
      <c r="F3037" s="144" t="str">
        <f>IF('[1]Hoja de pedidos'!$D3036&gt;0,'[1]Hoja de pedidos'!H3036,"")</f>
        <v>LAMINACION</v>
      </c>
    </row>
    <row r="3038" spans="1:6" x14ac:dyDescent="0.25">
      <c r="A3038" s="144" t="str">
        <f>IF('[1]Hoja de pedidos'!$D3037&gt;0,'[1]Hoja de pedidos'!C3037,"")</f>
        <v>32-006695</v>
      </c>
      <c r="B3038" s="144" t="str">
        <f>IF('[1]Hoja de pedidos'!$D3037&gt;0,'[1]Hoja de pedidos'!D3037,"")</f>
        <v>TMARYM096A001</v>
      </c>
      <c r="C3038" s="144" t="str">
        <f>IF('[1]Hoja de pedidos'!$D3037&gt;0,'[1]Hoja de pedidos'!E3037,"")</f>
        <v>ALFONZO RIVAS &amp; CIA, C.A.</v>
      </c>
      <c r="D3038" s="144" t="str">
        <f>IF('[1]Hoja de pedidos'!$D3037&gt;0,'[1]Hoja de pedidos'!F3037,"")</f>
        <v>LAMINACION IMPRESA YELIGHT MORA 12g</v>
      </c>
      <c r="E3038" s="144" t="str">
        <f>IF('[1]Hoja de pedidos'!$D3037&gt;0,'[1]Hoja de pedidos'!G3037,"")</f>
        <v>MCL</v>
      </c>
      <c r="F3038" s="144" t="str">
        <f>IF('[1]Hoja de pedidos'!$D3037&gt;0,'[1]Hoja de pedidos'!H3037,"")</f>
        <v>LAMINACION</v>
      </c>
    </row>
    <row r="3039" spans="1:6" x14ac:dyDescent="0.25">
      <c r="A3039" s="144" t="str">
        <f>IF('[1]Hoja de pedidos'!$D3038&gt;0,'[1]Hoja de pedidos'!C3038,"")</f>
        <v>32-006694</v>
      </c>
      <c r="B3039" s="144" t="str">
        <f>IF('[1]Hoja de pedidos'!$D3038&gt;0,'[1]Hoja de pedidos'!D3038,"")</f>
        <v>TMARYC096A001</v>
      </c>
      <c r="C3039" s="144" t="str">
        <f>IF('[1]Hoja de pedidos'!$D3038&gt;0,'[1]Hoja de pedidos'!E3038,"")</f>
        <v>ALFONZO RIVAS &amp; CIA, C.A.</v>
      </c>
      <c r="D3039" s="144" t="str">
        <f>IF('[1]Hoja de pedidos'!$D3038&gt;0,'[1]Hoja de pedidos'!F3038,"")</f>
        <v>LAMINACION IMPRESA YELIGHT CEREZA 12 g</v>
      </c>
      <c r="E3039" s="144" t="str">
        <f>IF('[1]Hoja de pedidos'!$D3038&gt;0,'[1]Hoja de pedidos'!G3038,"")</f>
        <v>MCL</v>
      </c>
      <c r="F3039" s="144" t="str">
        <f>IF('[1]Hoja de pedidos'!$D3038&gt;0,'[1]Hoja de pedidos'!H3038,"")</f>
        <v>LAMINACION</v>
      </c>
    </row>
    <row r="3040" spans="1:6" x14ac:dyDescent="0.25">
      <c r="A3040" s="144" t="str">
        <f>IF('[1]Hoja de pedidos'!$D3039&gt;0,'[1]Hoja de pedidos'!C3039,"")</f>
        <v>32-006706</v>
      </c>
      <c r="B3040" s="144" t="str">
        <f>IF('[1]Hoja de pedidos'!$D3039&gt;0,'[1]Hoja de pedidos'!D3039,"")</f>
        <v>TXABCA065A002</v>
      </c>
      <c r="C3040" s="144" t="str">
        <f>IF('[1]Hoja de pedidos'!$D3039&gt;0,'[1]Hoja de pedidos'!E3039,"")</f>
        <v>ALIMENTOS BOTALON, C.A.</v>
      </c>
      <c r="D3040" s="144" t="str">
        <f>IF('[1]Hoja de pedidos'!$D3039&gt;0,'[1]Hoja de pedidos'!F3039,"")</f>
        <v xml:space="preserve"> LAMINACION IMPRESA CAFÉ MOLIDO GOURMET  ARAUCA 200 g</v>
      </c>
      <c r="E3040" s="144" t="str">
        <f>IF('[1]Hoja de pedidos'!$D3039&gt;0,'[1]Hoja de pedidos'!G3039,"")</f>
        <v>CX</v>
      </c>
      <c r="F3040" s="144" t="str">
        <f>IF('[1]Hoja de pedidos'!$D3039&gt;0,'[1]Hoja de pedidos'!H3039,"")</f>
        <v>LAMINACION</v>
      </c>
    </row>
    <row r="3041" spans="1:6" x14ac:dyDescent="0.25">
      <c r="A3041" s="144" t="str">
        <f>IF('[1]Hoja de pedidos'!$D3040&gt;0,'[1]Hoja de pedidos'!C3040,"")</f>
        <v>01-4328</v>
      </c>
      <c r="B3041" s="144" t="str">
        <f>IF('[1]Hoja de pedidos'!$D3040&gt;0,'[1]Hoja de pedidos'!D3040,"")</f>
        <v>TMMCAC060A001</v>
      </c>
      <c r="C3041" s="144" t="str">
        <f>IF('[1]Hoja de pedidos'!$D3040&gt;0,'[1]Hoja de pedidos'!E3040,"")</f>
        <v>MORROCEL C.A.</v>
      </c>
      <c r="D3041" s="144" t="str">
        <f>IF('[1]Hoja de pedidos'!$D3040&gt;0,'[1]Hoja de pedidos'!F3040,"")</f>
        <v xml:space="preserve">POLYPOUCH IMPRESO ANTIGRASO CUADROS </v>
      </c>
      <c r="E3041" s="144" t="str">
        <f>IF('[1]Hoja de pedidos'!$D3040&gt;0,'[1]Hoja de pedidos'!G3040,"")</f>
        <v>MCL</v>
      </c>
      <c r="F3041" s="144" t="str">
        <f>IF('[1]Hoja de pedidos'!$D3040&gt;0,'[1]Hoja de pedidos'!H3040,"")</f>
        <v>LAMINACION</v>
      </c>
    </row>
    <row r="3042" spans="1:6" x14ac:dyDescent="0.25">
      <c r="A3042" s="144" t="str">
        <f>IF('[1]Hoja de pedidos'!$D3041&gt;0,'[1]Hoja de pedidos'!C3041,"")</f>
        <v>01-4323</v>
      </c>
      <c r="B3042" s="144" t="str">
        <f>IF('[1]Hoja de pedidos'!$D3041&gt;0,'[1]Hoja de pedidos'!D3041,"")</f>
        <v>TMAPNV107A001</v>
      </c>
      <c r="C3042" s="144" t="str">
        <f>IF('[1]Hoja de pedidos'!$D3041&gt;0,'[1]Hoja de pedidos'!E3041,"")</f>
        <v>ALIMENTOS POLAR COMERCIAL, C.A.</v>
      </c>
      <c r="D3042" s="144" t="str">
        <f>IF('[1]Hoja de pedidos'!$D3041&gt;0,'[1]Hoja de pedidos'!F3041,"")</f>
        <v>ETIQUETA MIGURT SABOR NARANJA VAINILLA 125g</v>
      </c>
      <c r="E3042" s="144" t="str">
        <f>IF('[1]Hoja de pedidos'!$D3041&gt;0,'[1]Hoja de pedidos'!G3041,"")</f>
        <v>MCL</v>
      </c>
      <c r="F3042" s="144" t="str">
        <f>IF('[1]Hoja de pedidos'!$D3041&gt;0,'[1]Hoja de pedidos'!H3041,"")</f>
        <v>CORTE</v>
      </c>
    </row>
    <row r="3043" spans="1:6" x14ac:dyDescent="0.25">
      <c r="A3043" s="144" t="str">
        <f>IF('[1]Hoja de pedidos'!$D3042&gt;0,'[1]Hoja de pedidos'!C3042,"")</f>
        <v>32-006611</v>
      </c>
      <c r="B3043" s="144" t="str">
        <f>IF('[1]Hoja de pedidos'!$D3042&gt;0,'[1]Hoja de pedidos'!D3042,"")</f>
        <v>TXABSG096A001</v>
      </c>
      <c r="C3043" s="144" t="str">
        <f>IF('[1]Hoja de pedidos'!$D3042&gt;0,'[1]Hoja de pedidos'!E3042,"")</f>
        <v>ALIMENTOS BOTALON, C.A.</v>
      </c>
      <c r="D3043" s="144" t="str">
        <f>IF('[1]Hoja de pedidos'!$D3042&gt;0,'[1]Hoja de pedidos'!F3042,"")</f>
        <v>LAMINACION IMPRESA CAFÉ TOSTADO EN GRANO SAN SALVADOR 1kg</v>
      </c>
      <c r="E3043" s="144" t="str">
        <f>IF('[1]Hoja de pedidos'!$D3042&gt;0,'[1]Hoja de pedidos'!G3042,"")</f>
        <v>CX</v>
      </c>
      <c r="F3043" s="144" t="str">
        <f>IF('[1]Hoja de pedidos'!$D3042&gt;0,'[1]Hoja de pedidos'!H3042,"")</f>
        <v>LAMINACION</v>
      </c>
    </row>
    <row r="3044" spans="1:6" x14ac:dyDescent="0.25">
      <c r="A3044" s="144" t="str">
        <f>IF('[1]Hoja de pedidos'!$D3043&gt;0,'[1]Hoja de pedidos'!C3043,"")</f>
        <v>01-4334</v>
      </c>
      <c r="B3044" s="144" t="str">
        <f>IF('[1]Hoja de pedidos'!$D3043&gt;0,'[1]Hoja de pedidos'!D3043,"")</f>
        <v>TMTTGP207A001</v>
      </c>
      <c r="C3044" s="144" t="str">
        <f>IF('[1]Hoja de pedidos'!$D3043&gt;0,'[1]Hoja de pedidos'!E3043,"")</f>
        <v xml:space="preserve">INDUSTRIAS DE TAPAS TAIME, C.A </v>
      </c>
      <c r="D3044" s="144" t="str">
        <f>IF('[1]Hoja de pedidos'!$D3043&gt;0,'[1]Hoja de pedidos'!F3043,"")</f>
        <v>LINER MTP IMP. GARANTIA DE PUREZA</v>
      </c>
      <c r="E3044" s="144" t="str">
        <f>IF('[1]Hoja de pedidos'!$D3043&gt;0,'[1]Hoja de pedidos'!G3043,"")</f>
        <v>MCL</v>
      </c>
      <c r="F3044" s="144" t="str">
        <f>IF('[1]Hoja de pedidos'!$D3043&gt;0,'[1]Hoja de pedidos'!H3043,"")</f>
        <v>LAMINACION</v>
      </c>
    </row>
    <row r="3045" spans="1:6" x14ac:dyDescent="0.25">
      <c r="A3045" s="144" t="str">
        <f>IF('[1]Hoja de pedidos'!$D3044&gt;0,'[1]Hoja de pedidos'!C3044,"")</f>
        <v>01-4271</v>
      </c>
      <c r="B3045" s="144" t="str">
        <f>IF('[1]Hoja de pedidos'!$D3044&gt;0,'[1]Hoja de pedidos'!D3044,"")</f>
        <v>TXPARP031A001</v>
      </c>
      <c r="C3045" s="144" t="str">
        <f>IF('[1]Hoja de pedidos'!$D3044&gt;0,'[1]Hoja de pedidos'!E3044,"")</f>
        <v>PEPSICO ALIMENTOS, S.C.A.</v>
      </c>
      <c r="D3045" s="144" t="str">
        <f>IF('[1]Hoja de pedidos'!$D3044&gt;0,'[1]Hoja de pedidos'!F3044,"")</f>
        <v>LAMINACION IMPRESA RAQUETY PICANTE 18g</v>
      </c>
      <c r="E3045" s="144" t="str">
        <f>IF('[1]Hoja de pedidos'!$D3044&gt;0,'[1]Hoja de pedidos'!G3044,"")</f>
        <v>CX</v>
      </c>
      <c r="F3045" s="144" t="str">
        <f>IF('[1]Hoja de pedidos'!$D3044&gt;0,'[1]Hoja de pedidos'!H3044,"")</f>
        <v>LAMINACION</v>
      </c>
    </row>
    <row r="3046" spans="1:6" x14ac:dyDescent="0.25">
      <c r="A3046" s="144" t="str">
        <f>IF('[1]Hoja de pedidos'!$D3045&gt;0,'[1]Hoja de pedidos'!C3045,"")</f>
        <v>01-4329</v>
      </c>
      <c r="B3046" s="144" t="str">
        <f>IF('[1]Hoja de pedidos'!$D3045&gt;0,'[1]Hoja de pedidos'!D3045,"")</f>
        <v>TXPADQ040A003</v>
      </c>
      <c r="C3046" s="144" t="str">
        <f>IF('[1]Hoja de pedidos'!$D3045&gt;0,'[1]Hoja de pedidos'!E3045,"")</f>
        <v>PEPSICO ALIMENTOS, S.C.A.</v>
      </c>
      <c r="D3046" s="144" t="str">
        <f>IF('[1]Hoja de pedidos'!$D3045&gt;0,'[1]Hoja de pedidos'!F3045,"")</f>
        <v>LAMINACION IMPRESA DORITOS MEGA QUESO 150g</v>
      </c>
      <c r="E3046" s="144" t="str">
        <f>IF('[1]Hoja de pedidos'!$D3045&gt;0,'[1]Hoja de pedidos'!G3045,"")</f>
        <v>CX</v>
      </c>
      <c r="F3046" s="144" t="str">
        <f>IF('[1]Hoja de pedidos'!$D3045&gt;0,'[1]Hoja de pedidos'!H3045,"")</f>
        <v>LAMINACION</v>
      </c>
    </row>
    <row r="3047" spans="1:6" x14ac:dyDescent="0.25">
      <c r="A3047" s="144" t="str">
        <f>IF('[1]Hoja de pedidos'!$D3046&gt;0,'[1]Hoja de pedidos'!C3046,"")</f>
        <v>01-4232</v>
      </c>
      <c r="B3047" s="144" t="str">
        <f>IF('[1]Hoja de pedidos'!$D3046&gt;0,'[1]Hoja de pedidos'!D3046,"")</f>
        <v>TMCLGS0650001</v>
      </c>
      <c r="C3047" s="144" t="str">
        <f>IF('[1]Hoja de pedidos'!$D3046&gt;0,'[1]Hoja de pedidos'!E3046,"")</f>
        <v>CELOVEN, C.A.</v>
      </c>
      <c r="D3047" s="144" t="str">
        <f>IF('[1]Hoja de pedidos'!$D3046&gt;0,'[1]Hoja de pedidos'!F3046,"")</f>
        <v>PAPEL GLASSINE DOBLE SILICONADO</v>
      </c>
      <c r="E3047" s="144" t="str">
        <f>IF('[1]Hoja de pedidos'!$D3046&gt;0,'[1]Hoja de pedidos'!G3046,"")</f>
        <v>MCL</v>
      </c>
      <c r="F3047" s="144" t="str">
        <f>IF('[1]Hoja de pedidos'!$D3046&gt;0,'[1]Hoja de pedidos'!H3046,"")</f>
        <v>LAMINACION</v>
      </c>
    </row>
    <row r="3048" spans="1:6" x14ac:dyDescent="0.25">
      <c r="A3048" s="144" t="str">
        <f>IF('[1]Hoja de pedidos'!$D3047&gt;0,'[1]Hoja de pedidos'!C3047,"")</f>
        <v>01-4333</v>
      </c>
      <c r="B3048" s="144" t="str">
        <f>IF('[1]Hoja de pedidos'!$D3047&gt;0,'[1]Hoja de pedidos'!D3047,"")</f>
        <v>TMEIGP207A001</v>
      </c>
      <c r="C3048" s="144" t="str">
        <f>IF('[1]Hoja de pedidos'!$D3047&gt;0,'[1]Hoja de pedidos'!E3047,"")</f>
        <v>ENVASES INDUSTRIALES DEL CENTRO C.A.</v>
      </c>
      <c r="D3048" s="144" t="str">
        <f>IF('[1]Hoja de pedidos'!$D3047&gt;0,'[1]Hoja de pedidos'!F3047,"")</f>
        <v>LINNER MTP  IMPRESO GARANTIA DE PUREZA</v>
      </c>
      <c r="E3048" s="144" t="str">
        <f>IF('[1]Hoja de pedidos'!$D3047&gt;0,'[1]Hoja de pedidos'!G3047,"")</f>
        <v>MCL</v>
      </c>
      <c r="F3048" s="144" t="str">
        <f>IF('[1]Hoja de pedidos'!$D3047&gt;0,'[1]Hoja de pedidos'!H3047,"")</f>
        <v>CORTE</v>
      </c>
    </row>
    <row r="3049" spans="1:6" x14ac:dyDescent="0.25">
      <c r="A3049" s="144" t="str">
        <f>IF('[1]Hoja de pedidos'!$D3048&gt;0,'[1]Hoja de pedidos'!C3048,"")</f>
        <v>01-4330</v>
      </c>
      <c r="B3049" s="144" t="str">
        <f>IF('[1]Hoja de pedidos'!$D3048&gt;0,'[1]Hoja de pedidos'!D3048,"")</f>
        <v>TXPADQ040D002</v>
      </c>
      <c r="C3049" s="144" t="str">
        <f>IF('[1]Hoja de pedidos'!$D3048&gt;0,'[1]Hoja de pedidos'!E3048,"")</f>
        <v>PEPSICO ALIMENTOS, S.C.A.</v>
      </c>
      <c r="D3049" s="144" t="str">
        <f>IF('[1]Hoja de pedidos'!$D3048&gt;0,'[1]Hoja de pedidos'!F3048,"")</f>
        <v>LAMINACION IMPRESA DORITOS MEGA QUESO 45g</v>
      </c>
      <c r="E3049" s="144" t="str">
        <f>IF('[1]Hoja de pedidos'!$D3048&gt;0,'[1]Hoja de pedidos'!G3048,"")</f>
        <v>CX</v>
      </c>
      <c r="F3049" s="144" t="str">
        <f>IF('[1]Hoja de pedidos'!$D3048&gt;0,'[1]Hoja de pedidos'!H3048,"")</f>
        <v>LAMINACION</v>
      </c>
    </row>
    <row r="3050" spans="1:6" x14ac:dyDescent="0.25">
      <c r="A3050" s="144" t="str">
        <f>IF('[1]Hoja de pedidos'!$D3049&gt;0,'[1]Hoja de pedidos'!C3049,"")</f>
        <v>21-0413</v>
      </c>
      <c r="B3050" s="144" t="str">
        <f>IF('[1]Hoja de pedidos'!$D3049&gt;0,'[1]Hoja de pedidos'!D3049,"")</f>
        <v>TXNVCL096B001</v>
      </c>
      <c r="C3050" s="144" t="str">
        <f>IF('[1]Hoja de pedidos'!$D3049&gt;0,'[1]Hoja de pedidos'!E3049,"")</f>
        <v>NESTLE VENEZUELA, S.A.</v>
      </c>
      <c r="D3050" s="144" t="str">
        <f>IF('[1]Hoja de pedidos'!$D3049&gt;0,'[1]Hoja de pedidos'!F3049,"")</f>
        <v>LAMINACION IMPRESA CERELAC 1000g</v>
      </c>
      <c r="E3050" s="144" t="str">
        <f>IF('[1]Hoja de pedidos'!$D3049&gt;0,'[1]Hoja de pedidos'!G3049,"")</f>
        <v>CX</v>
      </c>
      <c r="F3050" s="144" t="str">
        <f>IF('[1]Hoja de pedidos'!$D3049&gt;0,'[1]Hoja de pedidos'!H3049,"")</f>
        <v>LAMINACION</v>
      </c>
    </row>
    <row r="3051" spans="1:6" x14ac:dyDescent="0.25">
      <c r="A3051" s="144" t="str">
        <f>IF('[1]Hoja de pedidos'!$D3050&gt;0,'[1]Hoja de pedidos'!C3050,"")</f>
        <v>01-4271</v>
      </c>
      <c r="B3051" s="144" t="str">
        <f>IF('[1]Hoja de pedidos'!$D3050&gt;0,'[1]Hoja de pedidos'!D3050,"")</f>
        <v>TXPARP031A001</v>
      </c>
      <c r="C3051" s="144" t="str">
        <f>IF('[1]Hoja de pedidos'!$D3050&gt;0,'[1]Hoja de pedidos'!E3050,"")</f>
        <v>PEPSICO ALIMENTOS, S.C.A.</v>
      </c>
      <c r="D3051" s="144" t="str">
        <f>IF('[1]Hoja de pedidos'!$D3050&gt;0,'[1]Hoja de pedidos'!F3050,"")</f>
        <v>LAMINACION IMPRESA RAQUETY PICANTE 18g</v>
      </c>
      <c r="E3051" s="144" t="str">
        <f>IF('[1]Hoja de pedidos'!$D3050&gt;0,'[1]Hoja de pedidos'!G3050,"")</f>
        <v>CX</v>
      </c>
      <c r="F3051" s="144" t="str">
        <f>IF('[1]Hoja de pedidos'!$D3050&gt;0,'[1]Hoja de pedidos'!H3050,"")</f>
        <v>LAMINACION</v>
      </c>
    </row>
    <row r="3052" spans="1:6" x14ac:dyDescent="0.25">
      <c r="A3052" s="144" t="str">
        <f>IF('[1]Hoja de pedidos'!$D3051&gt;0,'[1]Hoja de pedidos'!C3051,"")</f>
        <v>01-4326</v>
      </c>
      <c r="B3052" s="144" t="str">
        <f>IF('[1]Hoja de pedidos'!$D3051&gt;0,'[1]Hoja de pedidos'!D3051,"")</f>
        <v>TMAPAL121B001</v>
      </c>
      <c r="C3052" s="144" t="str">
        <f>IF('[1]Hoja de pedidos'!$D3051&gt;0,'[1]Hoja de pedidos'!E3051,"")</f>
        <v>ALIMENTOS POLAR COMERCIAL, C.A.</v>
      </c>
      <c r="D3052" s="144" t="str">
        <f>IF('[1]Hoja de pedidos'!$D3051&gt;0,'[1]Hoja de pedidos'!F3051,"")</f>
        <v>ALUMINIO LAMINADO IMPRESO MAVESA 250 g</v>
      </c>
      <c r="E3052" s="144" t="str">
        <f>IF('[1]Hoja de pedidos'!$D3051&gt;0,'[1]Hoja de pedidos'!G3051,"")</f>
        <v>MCL</v>
      </c>
      <c r="F3052" s="144" t="str">
        <f>IF('[1]Hoja de pedidos'!$D3051&gt;0,'[1]Hoja de pedidos'!H3051,"")</f>
        <v>LAMINACION</v>
      </c>
    </row>
    <row r="3053" spans="1:6" x14ac:dyDescent="0.25">
      <c r="A3053" s="144" t="str">
        <f>IF('[1]Hoja de pedidos'!$D3052&gt;0,'[1]Hoja de pedidos'!C3052,"")</f>
        <v>01-4325</v>
      </c>
      <c r="B3053" s="144" t="str">
        <f>IF('[1]Hoja de pedidos'!$D3052&gt;0,'[1]Hoja de pedidos'!D3052,"")</f>
        <v>TMAPAL127A001</v>
      </c>
      <c r="C3053" s="144" t="str">
        <f>IF('[1]Hoja de pedidos'!$D3052&gt;0,'[1]Hoja de pedidos'!E3052,"")</f>
        <v>ALIMENTOS POLAR COMERCIAL, C.A.</v>
      </c>
      <c r="D3053" s="144" t="str">
        <f>IF('[1]Hoja de pedidos'!$D3052&gt;0,'[1]Hoja de pedidos'!F3052,"")</f>
        <v>ALUMINIO LAMINADO IMPRESO MAVESA 500g</v>
      </c>
      <c r="E3053" s="144" t="str">
        <f>IF('[1]Hoja de pedidos'!$D3052&gt;0,'[1]Hoja de pedidos'!G3052,"")</f>
        <v>MCL</v>
      </c>
      <c r="F3053" s="144" t="str">
        <f>IF('[1]Hoja de pedidos'!$D3052&gt;0,'[1]Hoja de pedidos'!H3052,"")</f>
        <v>LAMINACION</v>
      </c>
    </row>
    <row r="3054" spans="1:6" x14ac:dyDescent="0.25">
      <c r="A3054" s="144" t="str">
        <f>IF('[1]Hoja de pedidos'!$D3053&gt;0,'[1]Hoja de pedidos'!C3053,"")</f>
        <v>01-4324</v>
      </c>
      <c r="B3054" s="144" t="str">
        <f>IF('[1]Hoja de pedidos'!$D3053&gt;0,'[1]Hoja de pedidos'!D3053,"")</f>
        <v>TMAPAL127C001</v>
      </c>
      <c r="C3054" s="144" t="str">
        <f>IF('[1]Hoja de pedidos'!$D3053&gt;0,'[1]Hoja de pedidos'!E3053,"")</f>
        <v>ALIMENTOS POLAR COMERCIAL, C.A.</v>
      </c>
      <c r="D3054" s="144" t="str">
        <f>IF('[1]Hoja de pedidos'!$D3053&gt;0,'[1]Hoja de pedidos'!F3053,"")</f>
        <v>ALUMINIO LAMINADO IMPRESO MAVESA 1 Kg</v>
      </c>
      <c r="E3054" s="144" t="str">
        <f>IF('[1]Hoja de pedidos'!$D3053&gt;0,'[1]Hoja de pedidos'!G3053,"")</f>
        <v>MCL</v>
      </c>
      <c r="F3054" s="144" t="str">
        <f>IF('[1]Hoja de pedidos'!$D3053&gt;0,'[1]Hoja de pedidos'!H3053,"")</f>
        <v>LAMINACION</v>
      </c>
    </row>
    <row r="3055" spans="1:6" x14ac:dyDescent="0.25">
      <c r="A3055" s="144" t="str">
        <f>IF('[1]Hoja de pedidos'!$D3054&gt;0,'[1]Hoja de pedidos'!C3054,"")</f>
        <v>01-4320</v>
      </c>
      <c r="B3055" s="144" t="str">
        <f>IF('[1]Hoja de pedidos'!$D3054&gt;0,'[1]Hoja de pedidos'!D3054,"")</f>
        <v>TMMCLU2070001</v>
      </c>
      <c r="C3055" s="144" t="str">
        <f>IF('[1]Hoja de pedidos'!$D3054&gt;0,'[1]Hoja de pedidos'!E3054,"")</f>
        <v>MAGGIE PAUL</v>
      </c>
      <c r="D3055" s="144" t="str">
        <f>IF('[1]Hoja de pedidos'!$D3054&gt;0,'[1]Hoja de pedidos'!F3054,"")</f>
        <v>LAMINACION LINER INDUCCION UNIVERSAL SIN IMPRESIÓN</v>
      </c>
      <c r="E3055" s="144" t="str">
        <f>IF('[1]Hoja de pedidos'!$D3054&gt;0,'[1]Hoja de pedidos'!G3054,"")</f>
        <v>MCL</v>
      </c>
      <c r="F3055" s="144" t="str">
        <f>IF('[1]Hoja de pedidos'!$D3054&gt;0,'[1]Hoja de pedidos'!H3054,"")</f>
        <v>LAMINACION</v>
      </c>
    </row>
    <row r="3056" spans="1:6" x14ac:dyDescent="0.25">
      <c r="A3056" s="144" t="str">
        <f>IF('[1]Hoja de pedidos'!$D3055&gt;0,'[1]Hoja de pedidos'!C3055,"")</f>
        <v>21-0426</v>
      </c>
      <c r="B3056" s="144" t="str">
        <f>IF('[1]Hoja de pedidos'!$D3055&gt;0,'[1]Hoja de pedidos'!D3055,"")</f>
        <v>TMCGPR055A001</v>
      </c>
      <c r="C3056" s="144" t="str">
        <f>IF('[1]Hoja de pedidos'!$D3055&gt;0,'[1]Hoja de pedidos'!E3055,"")</f>
        <v>COMPLOT GRAFICO, C.A.</v>
      </c>
      <c r="D3056" s="144" t="str">
        <f>IF('[1]Hoja de pedidos'!$D3055&gt;0,'[1]Hoja de pedidos'!F3055,"")</f>
        <v>POLYPOUCH SIN IMPRESIÓN</v>
      </c>
      <c r="E3056" s="144" t="str">
        <f>IF('[1]Hoja de pedidos'!$D3055&gt;0,'[1]Hoja de pedidos'!G3055,"")</f>
        <v>MCL</v>
      </c>
      <c r="F3056" s="144" t="str">
        <f>IF('[1]Hoja de pedidos'!$D3055&gt;0,'[1]Hoja de pedidos'!H3055,"")</f>
        <v>LAMINACION</v>
      </c>
    </row>
    <row r="3057" spans="1:6" x14ac:dyDescent="0.25">
      <c r="A3057" s="144" t="str">
        <f>IF('[1]Hoja de pedidos'!$D3056&gt;0,'[1]Hoja de pedidos'!C3056,"")</f>
        <v>01-4327</v>
      </c>
      <c r="B3057" s="144" t="str">
        <f>IF('[1]Hoja de pedidos'!$D3056&gt;0,'[1]Hoja de pedidos'!D3056,"")</f>
        <v>TMAPTG0780001</v>
      </c>
      <c r="C3057" s="144" t="str">
        <f>IF('[1]Hoja de pedidos'!$D3056&gt;0,'[1]Hoja de pedidos'!E3056,"")</f>
        <v>ALIMENTOS POLAR COMERCIAL, C.A.</v>
      </c>
      <c r="D3057" s="144" t="str">
        <f>IF('[1]Hoja de pedidos'!$D3056&gt;0,'[1]Hoja de pedidos'!F3056,"")</f>
        <v>LAMINACION PARA TAPAS GALON SIN IMPRESIÓN</v>
      </c>
      <c r="E3057" s="144" t="str">
        <f>IF('[1]Hoja de pedidos'!$D3056&gt;0,'[1]Hoja de pedidos'!G3056,"")</f>
        <v>MCL</v>
      </c>
      <c r="F3057" s="144" t="str">
        <f>IF('[1]Hoja de pedidos'!$D3056&gt;0,'[1]Hoja de pedidos'!H3056,"")</f>
        <v>LAMINACION</v>
      </c>
    </row>
    <row r="3058" spans="1:6" x14ac:dyDescent="0.25">
      <c r="A3058" s="144" t="str">
        <f>IF('[1]Hoja de pedidos'!$D3057&gt;0,'[1]Hoja de pedidos'!C3057,"")</f>
        <v>01-4332</v>
      </c>
      <c r="B3058" s="144" t="str">
        <f>IF('[1]Hoja de pedidos'!$D3057&gt;0,'[1]Hoja de pedidos'!D3057,"")</f>
        <v>TXPAPS031A002</v>
      </c>
      <c r="C3058" s="144" t="str">
        <f>IF('[1]Hoja de pedidos'!$D3057&gt;0,'[1]Hoja de pedidos'!E3057,"")</f>
        <v>PEPSICO ALIMENTOS, S.C.A.</v>
      </c>
      <c r="D3058" s="144" t="str">
        <f>IF('[1]Hoja de pedidos'!$D3057&gt;0,'[1]Hoja de pedidos'!F3057,"")</f>
        <v>LAMINACIÓN IMPRESA PEPITO ORIGINAL (SIN VITAMINA) 25g</v>
      </c>
      <c r="E3058" s="144" t="str">
        <f>IF('[1]Hoja de pedidos'!$D3057&gt;0,'[1]Hoja de pedidos'!G3057,"")</f>
        <v>CX</v>
      </c>
      <c r="F3058" s="144" t="str">
        <f>IF('[1]Hoja de pedidos'!$D3057&gt;0,'[1]Hoja de pedidos'!H3057,"")</f>
        <v>LAMINACION</v>
      </c>
    </row>
    <row r="3059" spans="1:6" x14ac:dyDescent="0.25">
      <c r="A3059" s="144" t="str">
        <f>IF('[1]Hoja de pedidos'!$D3058&gt;0,'[1]Hoja de pedidos'!C3058,"")</f>
        <v>01-4347</v>
      </c>
      <c r="B3059" s="144" t="str">
        <f>IF('[1]Hoja de pedidos'!$D3058&gt;0,'[1]Hoja de pedidos'!D3058,"")</f>
        <v>TXPAPS040C002</v>
      </c>
      <c r="C3059" s="144" t="str">
        <f>IF('[1]Hoja de pedidos'!$D3058&gt;0,'[1]Hoja de pedidos'!E3058,"")</f>
        <v>PEPSICO ALIMENTOS, S.C.A.</v>
      </c>
      <c r="D3059" s="144" t="str">
        <f>IF('[1]Hoja de pedidos'!$D3058&gt;0,'[1]Hoja de pedidos'!F3058,"")</f>
        <v>LAMINACION IMPRESA PEPITO ORIGINAL (SIN VITAMINAS) 80g</v>
      </c>
      <c r="E3059" s="144" t="str">
        <f>IF('[1]Hoja de pedidos'!$D3058&gt;0,'[1]Hoja de pedidos'!G3058,"")</f>
        <v>CX</v>
      </c>
      <c r="F3059" s="144" t="str">
        <f>IF('[1]Hoja de pedidos'!$D3058&gt;0,'[1]Hoja de pedidos'!H3058,"")</f>
        <v>LAMINACION</v>
      </c>
    </row>
    <row r="3060" spans="1:6" x14ac:dyDescent="0.25">
      <c r="A3060" s="144" t="str">
        <f>IF('[1]Hoja de pedidos'!$D3059&gt;0,'[1]Hoja de pedidos'!C3059,"")</f>
        <v>01-4349</v>
      </c>
      <c r="B3060" s="144" t="str">
        <f>IF('[1]Hoja de pedidos'!$D3059&gt;0,'[1]Hoja de pedidos'!D3059,"")</f>
        <v>TXPACT040A003</v>
      </c>
      <c r="C3060" s="144" t="str">
        <f>IF('[1]Hoja de pedidos'!$D3059&gt;0,'[1]Hoja de pedidos'!E3059,"")</f>
        <v>PEPSICO ALIMENTOS, S.C.A.</v>
      </c>
      <c r="D3060" s="144" t="str">
        <f>IF('[1]Hoja de pedidos'!$D3059&gt;0,'[1]Hoja de pedidos'!F3059,"")</f>
        <v>LAMINACION IMPRESA CHEESE TRIS 150g</v>
      </c>
      <c r="E3060" s="144" t="str">
        <f>IF('[1]Hoja de pedidos'!$D3059&gt;0,'[1]Hoja de pedidos'!G3059,"")</f>
        <v>CX</v>
      </c>
      <c r="F3060" s="144" t="str">
        <f>IF('[1]Hoja de pedidos'!$D3059&gt;0,'[1]Hoja de pedidos'!H3059,"")</f>
        <v>LAMINACION</v>
      </c>
    </row>
    <row r="3061" spans="1:6" x14ac:dyDescent="0.25">
      <c r="A3061" s="144" t="str">
        <f>IF('[1]Hoja de pedidos'!$D3060&gt;0,'[1]Hoja de pedidos'!C3060,"")</f>
        <v>01-4346</v>
      </c>
      <c r="B3061" s="144" t="str">
        <f>IF('[1]Hoja de pedidos'!$D3060&gt;0,'[1]Hoja de pedidos'!D3060,"")</f>
        <v>TXPACT040B003</v>
      </c>
      <c r="C3061" s="144" t="str">
        <f>IF('[1]Hoja de pedidos'!$D3060&gt;0,'[1]Hoja de pedidos'!E3060,"")</f>
        <v>PEPSICO ALIMENTOS, S.C.A.</v>
      </c>
      <c r="D3061" s="144" t="str">
        <f>IF('[1]Hoja de pedidos'!$D3060&gt;0,'[1]Hoja de pedidos'!F3060,"")</f>
        <v>LAMINACION IMPRESA CHEESE TRIS 54g</v>
      </c>
      <c r="E3061" s="144" t="str">
        <f>IF('[1]Hoja de pedidos'!$D3060&gt;0,'[1]Hoja de pedidos'!G3060,"")</f>
        <v>CX</v>
      </c>
      <c r="F3061" s="144" t="str">
        <f>IF('[1]Hoja de pedidos'!$D3060&gt;0,'[1]Hoja de pedidos'!H3060,"")</f>
        <v>LAMINACION</v>
      </c>
    </row>
    <row r="3062" spans="1:6" x14ac:dyDescent="0.25">
      <c r="A3062" s="144" t="str">
        <f>IF('[1]Hoja de pedidos'!$D3061&gt;0,'[1]Hoja de pedidos'!C3061,"")</f>
        <v>01-4272</v>
      </c>
      <c r="B3062" s="144" t="str">
        <f>IF('[1]Hoja de pedidos'!$D3061&gt;0,'[1]Hoja de pedidos'!D3061,"")</f>
        <v>TXPARS031A001</v>
      </c>
      <c r="C3062" s="144" t="str">
        <f>IF('[1]Hoja de pedidos'!$D3061&gt;0,'[1]Hoja de pedidos'!E3061,"")</f>
        <v>PEPSICO ALIMENTOS, S.C.A.</v>
      </c>
      <c r="D3062" s="144" t="str">
        <f>IF('[1]Hoja de pedidos'!$D3061&gt;0,'[1]Hoja de pedidos'!F3061,"")</f>
        <v>LAMINACION IMPRESA RAQUETY QUESO 18g</v>
      </c>
      <c r="E3062" s="144" t="str">
        <f>IF('[1]Hoja de pedidos'!$D3061&gt;0,'[1]Hoja de pedidos'!G3061,"")</f>
        <v>CX</v>
      </c>
      <c r="F3062" s="144" t="str">
        <f>IF('[1]Hoja de pedidos'!$D3061&gt;0,'[1]Hoja de pedidos'!H3061,"")</f>
        <v>LAMINACION</v>
      </c>
    </row>
    <row r="3063" spans="1:6" x14ac:dyDescent="0.25">
      <c r="A3063" s="144" t="str">
        <f>IF('[1]Hoja de pedidos'!$D3062&gt;0,'[1]Hoja de pedidos'!C3062,"")</f>
        <v>01-4355</v>
      </c>
      <c r="B3063" s="144" t="str">
        <f>IF('[1]Hoja de pedidos'!$D3062&gt;0,'[1]Hoja de pedidos'!D3062,"")</f>
        <v>TMSSAL1190001</v>
      </c>
      <c r="C3063" s="144" t="str">
        <f>IF('[1]Hoja de pedidos'!$D3062&gt;0,'[1]Hoja de pedidos'!E3062,"")</f>
        <v>ETIQUETAS SOL SIL C.A</v>
      </c>
      <c r="D3063" s="144" t="str">
        <f>IF('[1]Hoja de pedidos'!$D3062&gt;0,'[1]Hoja de pedidos'!F3062,"")</f>
        <v>ALUMINIO LAMINADO SIN IMPRESIÓN</v>
      </c>
      <c r="E3063" s="144" t="str">
        <f>IF('[1]Hoja de pedidos'!$D3062&gt;0,'[1]Hoja de pedidos'!G3062,"")</f>
        <v>MCL</v>
      </c>
      <c r="F3063" s="144" t="str">
        <f>IF('[1]Hoja de pedidos'!$D3062&gt;0,'[1]Hoja de pedidos'!H3062,"")</f>
        <v>CORTE</v>
      </c>
    </row>
    <row r="3064" spans="1:6" x14ac:dyDescent="0.25">
      <c r="A3064" s="144" t="str">
        <f>IF('[1]Hoja de pedidos'!$D3063&gt;0,'[1]Hoja de pedidos'!C3063,"")</f>
        <v>01-4342</v>
      </c>
      <c r="B3064" s="144" t="str">
        <f>IF('[1]Hoja de pedidos'!$D3063&gt;0,'[1]Hoja de pedidos'!D3063,"")</f>
        <v>TXPACF040B001</v>
      </c>
      <c r="C3064" s="144" t="str">
        <f>IF('[1]Hoja de pedidos'!$D3063&gt;0,'[1]Hoja de pedidos'!E3063,"")</f>
        <v>PEPSICO ALIMENTOS, S.C.A.</v>
      </c>
      <c r="D3064" s="144" t="str">
        <f>IF('[1]Hoja de pedidos'!$D3063&gt;0,'[1]Hoja de pedidos'!F3063,"")</f>
        <v>LAMINACION IMPRESA CHEETOS FLAMIN HOT 38g.</v>
      </c>
      <c r="E3064" s="144" t="str">
        <f>IF('[1]Hoja de pedidos'!$D3063&gt;0,'[1]Hoja de pedidos'!G3063,"")</f>
        <v>CX</v>
      </c>
      <c r="F3064" s="144" t="str">
        <f>IF('[1]Hoja de pedidos'!$D3063&gt;0,'[1]Hoja de pedidos'!H3063,"")</f>
        <v>LAMINACION</v>
      </c>
    </row>
    <row r="3065" spans="1:6" x14ac:dyDescent="0.25">
      <c r="A3065" s="144" t="str">
        <f>IF('[1]Hoja de pedidos'!$D3064&gt;0,'[1]Hoja de pedidos'!C3064,"")</f>
        <v>32-006707</v>
      </c>
      <c r="B3065" s="144" t="str">
        <f>IF('[1]Hoja de pedidos'!$D3064&gt;0,'[1]Hoja de pedidos'!D3064,"")</f>
        <v>TXNVPN040A002</v>
      </c>
      <c r="C3065" s="144" t="str">
        <f>IF('[1]Hoja de pedidos'!$D3064&gt;0,'[1]Hoja de pedidos'!E3064,"")</f>
        <v>NUCITA VENEZOLANA. NUCIVEN, C.A.</v>
      </c>
      <c r="D3065" s="144" t="str">
        <f>IF('[1]Hoja de pedidos'!$D3064&gt;0,'[1]Hoja de pedidos'!F3064,"")</f>
        <v>LAMINACION IMPRESA PIRULIN 60g</v>
      </c>
      <c r="E3065" s="144" t="str">
        <f>IF('[1]Hoja de pedidos'!$D3064&gt;0,'[1]Hoja de pedidos'!G3064,"")</f>
        <v>CX</v>
      </c>
      <c r="F3065" s="144" t="str">
        <f>IF('[1]Hoja de pedidos'!$D3064&gt;0,'[1]Hoja de pedidos'!H3064,"")</f>
        <v>LAMINACION</v>
      </c>
    </row>
    <row r="3066" spans="1:6" x14ac:dyDescent="0.25">
      <c r="A3066" s="144" t="str">
        <f>IF('[1]Hoja de pedidos'!$D3065&gt;0,'[1]Hoja de pedidos'!C3065,"")</f>
        <v>01-4344</v>
      </c>
      <c r="B3066" s="144" t="str">
        <f>IF('[1]Hoja de pedidos'!$D3065&gt;0,'[1]Hoja de pedidos'!D3065,"")</f>
        <v>TXPARF040A003</v>
      </c>
      <c r="C3066" s="144" t="str">
        <f>IF('[1]Hoja de pedidos'!$D3065&gt;0,'[1]Hoja de pedidos'!E3065,"")</f>
        <v>PEPSICO ALIMENTOS, S.C.A.</v>
      </c>
      <c r="D3066" s="144" t="str">
        <f>IF('[1]Hoja de pedidos'!$D3065&gt;0,'[1]Hoja de pedidos'!F3065,"")</f>
        <v>LAMINACION IMPRESA RUFFLES QUESO 36g</v>
      </c>
      <c r="E3066" s="144" t="str">
        <f>IF('[1]Hoja de pedidos'!$D3065&gt;0,'[1]Hoja de pedidos'!G3065,"")</f>
        <v>CX</v>
      </c>
      <c r="F3066" s="144" t="str">
        <f>IF('[1]Hoja de pedidos'!$D3065&gt;0,'[1]Hoja de pedidos'!H3065,"")</f>
        <v>LAMINACION</v>
      </c>
    </row>
    <row r="3067" spans="1:6" x14ac:dyDescent="0.25">
      <c r="A3067" s="144" t="str">
        <f>IF('[1]Hoja de pedidos'!$D3066&gt;0,'[1]Hoja de pedidos'!C3066,"")</f>
        <v>01-4340</v>
      </c>
      <c r="B3067" s="144" t="str">
        <f>IF('[1]Hoja de pedidos'!$D3066&gt;0,'[1]Hoja de pedidos'!D3066,"")</f>
        <v>TXPARO040B002</v>
      </c>
      <c r="C3067" s="144" t="str">
        <f>IF('[1]Hoja de pedidos'!$D3066&gt;0,'[1]Hoja de pedidos'!E3066,"")</f>
        <v>PEPSICO ALIMENTOS, S.C.A.</v>
      </c>
      <c r="D3067" s="144" t="str">
        <f>IF('[1]Hoja de pedidos'!$D3066&gt;0,'[1]Hoja de pedidos'!F3066,"")</f>
        <v>LAMINACION IMPRESA RUFFLES ORIGINAL 36g (LINEA NOSOTRAS)</v>
      </c>
      <c r="E3067" s="144" t="str">
        <f>IF('[1]Hoja de pedidos'!$D3066&gt;0,'[1]Hoja de pedidos'!G3066,"")</f>
        <v>CX</v>
      </c>
      <c r="F3067" s="144" t="str">
        <f>IF('[1]Hoja de pedidos'!$D3066&gt;0,'[1]Hoja de pedidos'!H3066,"")</f>
        <v>LAMINACION</v>
      </c>
    </row>
    <row r="3068" spans="1:6" x14ac:dyDescent="0.25">
      <c r="A3068" s="144" t="str">
        <f>IF('[1]Hoja de pedidos'!$D3067&gt;0,'[1]Hoja de pedidos'!C3067,"")</f>
        <v>01-4331</v>
      </c>
      <c r="B3068" s="144" t="str">
        <f>IF('[1]Hoja de pedidos'!$D3067&gt;0,'[1]Hoja de pedidos'!D3067,"")</f>
        <v>TXPATR040A003</v>
      </c>
      <c r="C3068" s="144" t="str">
        <f>IF('[1]Hoja de pedidos'!$D3067&gt;0,'[1]Hoja de pedidos'!E3067,"")</f>
        <v>PEPSICO ALIMENTOS, S.C.A.</v>
      </c>
      <c r="D3068" s="144" t="str">
        <f>IF('[1]Hoja de pedidos'!$D3067&gt;0,'[1]Hoja de pedidos'!F3067,"")</f>
        <v>LAMINACION IMPRESA DE TODITO RESUELTO 130g</v>
      </c>
      <c r="E3068" s="144" t="str">
        <f>IF('[1]Hoja de pedidos'!$D3067&gt;0,'[1]Hoja de pedidos'!G3067,"")</f>
        <v>CX</v>
      </c>
      <c r="F3068" s="144" t="str">
        <f>IF('[1]Hoja de pedidos'!$D3067&gt;0,'[1]Hoja de pedidos'!H3067,"")</f>
        <v>LAMINACION</v>
      </c>
    </row>
    <row r="3069" spans="1:6" x14ac:dyDescent="0.25">
      <c r="A3069" s="144" t="str">
        <f>IF('[1]Hoja de pedidos'!$D3068&gt;0,'[1]Hoja de pedidos'!C3068,"")</f>
        <v>01-4351</v>
      </c>
      <c r="B3069" s="144" t="str">
        <f>IF('[1]Hoja de pedidos'!$D3068&gt;0,'[1]Hoja de pedidos'!D3068,"")</f>
        <v>TXAVEM028C001</v>
      </c>
      <c r="C3069" s="144" t="str">
        <f>IF('[1]Hoja de pedidos'!$D3068&gt;0,'[1]Hoja de pedidos'!E3068,"")</f>
        <v>AMCOR RIGID PACKAGING DE VENEZUELA, S.A.</v>
      </c>
      <c r="D3069" s="144" t="str">
        <f>IF('[1]Hoja de pedidos'!$D3068&gt;0,'[1]Hoja de pedidos'!F3068,"")</f>
        <v>ETIQUETA IMPRESA MINALBA 600 cc</v>
      </c>
      <c r="E3069" s="144" t="str">
        <f>IF('[1]Hoja de pedidos'!$D3068&gt;0,'[1]Hoja de pedidos'!G3068,"")</f>
        <v>CX</v>
      </c>
      <c r="F3069" s="144" t="str">
        <f>IF('[1]Hoja de pedidos'!$D3068&gt;0,'[1]Hoja de pedidos'!H3068,"")</f>
        <v>CORTE</v>
      </c>
    </row>
    <row r="3070" spans="1:6" x14ac:dyDescent="0.25">
      <c r="A3070" s="144" t="str">
        <f>IF('[1]Hoja de pedidos'!$D3069&gt;0,'[1]Hoja de pedidos'!C3069,"")</f>
        <v>01-4353</v>
      </c>
      <c r="B3070" s="144" t="str">
        <f>IF('[1]Hoja de pedidos'!$D3069&gt;0,'[1]Hoja de pedidos'!D3069,"")</f>
        <v>TXAVEM028A001</v>
      </c>
      <c r="C3070" s="144" t="str">
        <f>IF('[1]Hoja de pedidos'!$D3069&gt;0,'[1]Hoja de pedidos'!E3069,"")</f>
        <v>AMCOR RIGID PACKAGING DE VENEZUELA, S.A.</v>
      </c>
      <c r="D3070" s="144" t="str">
        <f>IF('[1]Hoja de pedidos'!$D3069&gt;0,'[1]Hoja de pedidos'!F3069,"")</f>
        <v>ETIQUETA IMPRESA MINALBA 1,5 L</v>
      </c>
      <c r="E3070" s="144" t="str">
        <f>IF('[1]Hoja de pedidos'!$D3069&gt;0,'[1]Hoja de pedidos'!G3069,"")</f>
        <v>CX</v>
      </c>
      <c r="F3070" s="144" t="str">
        <f>IF('[1]Hoja de pedidos'!$D3069&gt;0,'[1]Hoja de pedidos'!H3069,"")</f>
        <v>CORTE</v>
      </c>
    </row>
    <row r="3071" spans="1:6" x14ac:dyDescent="0.25">
      <c r="A3071" s="144" t="str">
        <f>IF('[1]Hoja de pedidos'!$D3070&gt;0,'[1]Hoja de pedidos'!C3070,"")</f>
        <v>01-4354</v>
      </c>
      <c r="B3071" s="144" t="str">
        <f>IF('[1]Hoja de pedidos'!$D3070&gt;0,'[1]Hoja de pedidos'!D3070,"")</f>
        <v>TXAVEM028B001</v>
      </c>
      <c r="C3071" s="144" t="str">
        <f>IF('[1]Hoja de pedidos'!$D3070&gt;0,'[1]Hoja de pedidos'!E3070,"")</f>
        <v>AMCOR RIGID PACKAGING DE VENEZUELA, S.A.</v>
      </c>
      <c r="D3071" s="144" t="str">
        <f>IF('[1]Hoja de pedidos'!$D3070&gt;0,'[1]Hoja de pedidos'!F3070,"")</f>
        <v>ETIQUETA  IMPRESA MINALBA 5 L</v>
      </c>
      <c r="E3071" s="144" t="str">
        <f>IF('[1]Hoja de pedidos'!$D3070&gt;0,'[1]Hoja de pedidos'!G3070,"")</f>
        <v>CX</v>
      </c>
      <c r="F3071" s="144" t="str">
        <f>IF('[1]Hoja de pedidos'!$D3070&gt;0,'[1]Hoja de pedidos'!H3070,"")</f>
        <v>CORTE</v>
      </c>
    </row>
    <row r="3072" spans="1:6" x14ac:dyDescent="0.25">
      <c r="A3072" s="144" t="str">
        <f>IF('[1]Hoja de pedidos'!$D3071&gt;0,'[1]Hoja de pedidos'!C3071,"")</f>
        <v>01-4352</v>
      </c>
      <c r="B3072" s="144" t="str">
        <f>IF('[1]Hoja de pedidos'!$D3071&gt;0,'[1]Hoja de pedidos'!D3071,"")</f>
        <v>TXAVEM028D001</v>
      </c>
      <c r="C3072" s="144" t="str">
        <f>IF('[1]Hoja de pedidos'!$D3071&gt;0,'[1]Hoja de pedidos'!E3071,"")</f>
        <v>AMCOR RIGID PACKAGING DE VENEZUELA, S.A.</v>
      </c>
      <c r="D3072" s="144" t="str">
        <f>IF('[1]Hoja de pedidos'!$D3071&gt;0,'[1]Hoja de pedidos'!F3071,"")</f>
        <v>ETIQUETA IMPRESA MINALBA 355cc</v>
      </c>
      <c r="E3072" s="144" t="str">
        <f>IF('[1]Hoja de pedidos'!$D3071&gt;0,'[1]Hoja de pedidos'!G3071,"")</f>
        <v>CX</v>
      </c>
      <c r="F3072" s="144" t="str">
        <f>IF('[1]Hoja de pedidos'!$D3071&gt;0,'[1]Hoja de pedidos'!H3071,"")</f>
        <v>CORTE</v>
      </c>
    </row>
    <row r="3073" spans="1:6" x14ac:dyDescent="0.25">
      <c r="A3073" s="144" t="str">
        <f>IF('[1]Hoja de pedidos'!$D3072&gt;0,'[1]Hoja de pedidos'!C3072,"")</f>
        <v>32-006700</v>
      </c>
      <c r="B3073" s="144" t="str">
        <f>IF('[1]Hoja de pedidos'!$D3072&gt;0,'[1]Hoja de pedidos'!D3072,"")</f>
        <v>TXHCCM023A001</v>
      </c>
      <c r="C3073" s="144" t="str">
        <f>IF('[1]Hoja de pedidos'!$D3072&gt;0,'[1]Hoja de pedidos'!E3072,"")</f>
        <v>HELADOS CALI, C.A.</v>
      </c>
      <c r="D3073" s="144" t="str">
        <f>IF('[1]Hoja de pedidos'!$D3072&gt;0,'[1]Hoja de pedidos'!F3072,"")</f>
        <v>ENVOLTORIO IMPRESO HELADOS CHOCO MANI 70cm³</v>
      </c>
      <c r="E3073" s="144" t="str">
        <f>IF('[1]Hoja de pedidos'!$D3072&gt;0,'[1]Hoja de pedidos'!G3072,"")</f>
        <v>CX</v>
      </c>
      <c r="F3073" s="144" t="str">
        <f>IF('[1]Hoja de pedidos'!$D3072&gt;0,'[1]Hoja de pedidos'!H3072,"")</f>
        <v>CORTE</v>
      </c>
    </row>
    <row r="3074" spans="1:6" x14ac:dyDescent="0.25">
      <c r="A3074" s="144" t="str">
        <f>IF('[1]Hoja de pedidos'!$D3073&gt;0,'[1]Hoja de pedidos'!C3073,"")</f>
        <v>01-4364</v>
      </c>
      <c r="B3074" s="144" t="str">
        <f>IF('[1]Hoja de pedidos'!$D3073&gt;0,'[1]Hoja de pedidos'!D3073,"")</f>
        <v>TXDNBC070A002</v>
      </c>
      <c r="C3074" s="144" t="str">
        <f>IF('[1]Hoja de pedidos'!$D3073&gt;0,'[1]Hoja de pedidos'!E3073,"")</f>
        <v>DISTRIBUIDORA NACIONAL 2000, C.A.</v>
      </c>
      <c r="D3074" s="144" t="str">
        <f>IF('[1]Hoja de pedidos'!$D3073&gt;0,'[1]Hoja de pedidos'!F3073,"")</f>
        <v>LAMINACION IMPRESA BUEN CAFÉ PREMIUN 200g</v>
      </c>
      <c r="E3074" s="144" t="str">
        <f>IF('[1]Hoja de pedidos'!$D3073&gt;0,'[1]Hoja de pedidos'!G3073,"")</f>
        <v>CX</v>
      </c>
      <c r="F3074" s="144" t="str">
        <f>IF('[1]Hoja de pedidos'!$D3073&gt;0,'[1]Hoja de pedidos'!H3073,"")</f>
        <v>LAMINACION</v>
      </c>
    </row>
    <row r="3075" spans="1:6" x14ac:dyDescent="0.25">
      <c r="A3075" s="144" t="str">
        <f>IF('[1]Hoja de pedidos'!$D3074&gt;0,'[1]Hoja de pedidos'!C3074,"")</f>
        <v>01-4073</v>
      </c>
      <c r="B3075" s="144" t="str">
        <f>IF('[1]Hoja de pedidos'!$D3074&gt;0,'[1]Hoja de pedidos'!D3074,"")</f>
        <v>TMCLNJ089A001</v>
      </c>
      <c r="C3075" s="144" t="str">
        <f>IF('[1]Hoja de pedidos'!$D3074&gt;0,'[1]Hoja de pedidos'!E3074,"")</f>
        <v>CELOVEN, C.A.</v>
      </c>
      <c r="D3075" s="144" t="str">
        <f>IF('[1]Hoja de pedidos'!$D3074&gt;0,'[1]Hoja de pedidos'!F3074,"")</f>
        <v>LAMINACION IMPRESA DECOCEL SOLIDO NARANJA P-1505 C</v>
      </c>
      <c r="E3075" s="144" t="str">
        <f>IF('[1]Hoja de pedidos'!$D3074&gt;0,'[1]Hoja de pedidos'!G3074,"")</f>
        <v>MCL</v>
      </c>
      <c r="F3075" s="144" t="str">
        <f>IF('[1]Hoja de pedidos'!$D3074&gt;0,'[1]Hoja de pedidos'!H3074,"")</f>
        <v>LAMINACION</v>
      </c>
    </row>
    <row r="3076" spans="1:6" x14ac:dyDescent="0.25">
      <c r="A3076" s="144" t="str">
        <f>IF('[1]Hoja de pedidos'!$D3075&gt;0,'[1]Hoja de pedidos'!C3075,"")</f>
        <v>01-4247</v>
      </c>
      <c r="B3076" s="144" t="str">
        <f>IF('[1]Hoja de pedidos'!$D3075&gt;0,'[1]Hoja de pedidos'!D3075,"")</f>
        <v>TMCLRS089A001</v>
      </c>
      <c r="C3076" s="144" t="str">
        <f>IF('[1]Hoja de pedidos'!$D3075&gt;0,'[1]Hoja de pedidos'!E3075,"")</f>
        <v>CELOVEN, C.A.</v>
      </c>
      <c r="D3076" s="144" t="str">
        <f>IF('[1]Hoja de pedidos'!$D3075&gt;0,'[1]Hoja de pedidos'!F3075,"")</f>
        <v>LAMINACION IMPRESA DECOCEL SOLIDO ROSADO P-210</v>
      </c>
      <c r="E3076" s="144" t="str">
        <f>IF('[1]Hoja de pedidos'!$D3075&gt;0,'[1]Hoja de pedidos'!G3075,"")</f>
        <v>MCL</v>
      </c>
      <c r="F3076" s="144" t="str">
        <f>IF('[1]Hoja de pedidos'!$D3075&gt;0,'[1]Hoja de pedidos'!H3075,"")</f>
        <v>LAMINACION</v>
      </c>
    </row>
    <row r="3077" spans="1:6" x14ac:dyDescent="0.25">
      <c r="A3077" s="144" t="str">
        <f>IF('[1]Hoja de pedidos'!$D3076&gt;0,'[1]Hoja de pedidos'!C3076,"")</f>
        <v>01-4345</v>
      </c>
      <c r="B3077" s="144" t="str">
        <f>IF('[1]Hoja de pedidos'!$D3076&gt;0,'[1]Hoja de pedidos'!D3076,"")</f>
        <v>TXPACT045A001</v>
      </c>
      <c r="C3077" s="144" t="str">
        <f>IF('[1]Hoja de pedidos'!$D3076&gt;0,'[1]Hoja de pedidos'!E3076,"")</f>
        <v>PEPSICO ALIMENTOS, S.C.A.</v>
      </c>
      <c r="D3077" s="144" t="str">
        <f>IF('[1]Hoja de pedidos'!$D3076&gt;0,'[1]Hoja de pedidos'!F3076,"")</f>
        <v>LAMINACION IMPRESA CHEESE TRIS XXL 450g</v>
      </c>
      <c r="E3077" s="144" t="str">
        <f>IF('[1]Hoja de pedidos'!$D3076&gt;0,'[1]Hoja de pedidos'!G3076,"")</f>
        <v>CX</v>
      </c>
      <c r="F3077" s="144" t="str">
        <f>IF('[1]Hoja de pedidos'!$D3076&gt;0,'[1]Hoja de pedidos'!H3076,"")</f>
        <v>LAMINACION</v>
      </c>
    </row>
    <row r="3078" spans="1:6" x14ac:dyDescent="0.25">
      <c r="A3078" s="144" t="str">
        <f>IF('[1]Hoja de pedidos'!$D3077&gt;0,'[1]Hoja de pedidos'!C3077,"")</f>
        <v>01-4348</v>
      </c>
      <c r="B3078" s="144" t="str">
        <f>IF('[1]Hoja de pedidos'!$D3077&gt;0,'[1]Hoja de pedidos'!D3077,"")</f>
        <v>TXPAPS040D003</v>
      </c>
      <c r="C3078" s="144" t="str">
        <f>IF('[1]Hoja de pedidos'!$D3077&gt;0,'[1]Hoja de pedidos'!E3077,"")</f>
        <v>PEPSICO ALIMENTOS, S.C.A.</v>
      </c>
      <c r="D3078" s="144" t="str">
        <f>IF('[1]Hoja de pedidos'!$D3077&gt;0,'[1]Hoja de pedidos'!F3077,"")</f>
        <v>LAMINACION IMPRESA PEPITO ORIGINAL (SIN VITAMINA) 180g</v>
      </c>
      <c r="E3078" s="144" t="str">
        <f>IF('[1]Hoja de pedidos'!$D3077&gt;0,'[1]Hoja de pedidos'!G3077,"")</f>
        <v>CX</v>
      </c>
      <c r="F3078" s="144" t="str">
        <f>IF('[1]Hoja de pedidos'!$D3077&gt;0,'[1]Hoja de pedidos'!H3077,"")</f>
        <v>LAMINACION</v>
      </c>
    </row>
    <row r="3079" spans="1:6" x14ac:dyDescent="0.25">
      <c r="A3079" s="144" t="str">
        <f>IF('[1]Hoja de pedidos'!$D3078&gt;0,'[1]Hoja de pedidos'!C3078,"")</f>
        <v>01-4337</v>
      </c>
      <c r="B3079" s="144" t="str">
        <f>IF('[1]Hoja de pedidos'!$D3078&gt;0,'[1]Hoja de pedidos'!D3078,"")</f>
        <v>TXPANP040A001</v>
      </c>
      <c r="C3079" s="144" t="str">
        <f>IF('[1]Hoja de pedidos'!$D3078&gt;0,'[1]Hoja de pedidos'!E3078,"")</f>
        <v>PEPSICO ALIMENTOS, S.C.A.</v>
      </c>
      <c r="D3079" s="144" t="str">
        <f>IF('[1]Hoja de pedidos'!$D3078&gt;0,'[1]Hoja de pedidos'!F3078,"")</f>
        <v>LAMINACION IMPRESA NATUCHIPS PLATANITOS 80g</v>
      </c>
      <c r="E3079" s="144" t="str">
        <f>IF('[1]Hoja de pedidos'!$D3078&gt;0,'[1]Hoja de pedidos'!G3078,"")</f>
        <v>CX</v>
      </c>
      <c r="F3079" s="144" t="str">
        <f>IF('[1]Hoja de pedidos'!$D3078&gt;0,'[1]Hoja de pedidos'!H3078,"")</f>
        <v>LAMINACION</v>
      </c>
    </row>
    <row r="3080" spans="1:6" x14ac:dyDescent="0.25">
      <c r="A3080" s="144" t="str">
        <f>IF('[1]Hoja de pedidos'!$D3079&gt;0,'[1]Hoja de pedidos'!C3079,"")</f>
        <v>01-4261</v>
      </c>
      <c r="B3080" s="144" t="str">
        <f>IF('[1]Hoja de pedidos'!$D3079&gt;0,'[1]Hoja de pedidos'!D3079,"")</f>
        <v>TXDNBC040A001</v>
      </c>
      <c r="C3080" s="144" t="str">
        <f>IF('[1]Hoja de pedidos'!$D3079&gt;0,'[1]Hoja de pedidos'!E3079,"")</f>
        <v>DISTRIBUIDORA NACIONAL 2000, C.A.</v>
      </c>
      <c r="D3080" s="144" t="str">
        <f>IF('[1]Hoja de pedidos'!$D3079&gt;0,'[1]Hoja de pedidos'!F3079,"")</f>
        <v>LAMINACION IMPRESA BUEN CAFÉ PREMIUN 100g</v>
      </c>
      <c r="E3080" s="144" t="str">
        <f>IF('[1]Hoja de pedidos'!$D3079&gt;0,'[1]Hoja de pedidos'!G3079,"")</f>
        <v>CX</v>
      </c>
      <c r="F3080" s="144" t="str">
        <f>IF('[1]Hoja de pedidos'!$D3079&gt;0,'[1]Hoja de pedidos'!H3079,"")</f>
        <v>LAMINACION</v>
      </c>
    </row>
    <row r="3081" spans="1:6" x14ac:dyDescent="0.25">
      <c r="A3081" s="144" t="str">
        <f>IF('[1]Hoja de pedidos'!$D3080&gt;0,'[1]Hoja de pedidos'!C3080,"")</f>
        <v>01-4343</v>
      </c>
      <c r="B3081" s="144" t="str">
        <f>IF('[1]Hoja de pedidos'!$D3080&gt;0,'[1]Hoja de pedidos'!D3080,"")</f>
        <v>TXPARF040B003</v>
      </c>
      <c r="C3081" s="144" t="str">
        <f>IF('[1]Hoja de pedidos'!$D3080&gt;0,'[1]Hoja de pedidos'!E3080,"")</f>
        <v>PEPSICO ALIMENTOS, S.C.A.</v>
      </c>
      <c r="D3081" s="144" t="str">
        <f>IF('[1]Hoja de pedidos'!$D3080&gt;0,'[1]Hoja de pedidos'!F3080,"")</f>
        <v>LAMINACION IMPRESA RUFFLES QUESO 125g</v>
      </c>
      <c r="E3081" s="144" t="str">
        <f>IF('[1]Hoja de pedidos'!$D3080&gt;0,'[1]Hoja de pedidos'!G3080,"")</f>
        <v>CX</v>
      </c>
      <c r="F3081" s="144" t="str">
        <f>IF('[1]Hoja de pedidos'!$D3080&gt;0,'[1]Hoja de pedidos'!H3080,"")</f>
        <v>LAMINACION</v>
      </c>
    </row>
    <row r="3082" spans="1:6" x14ac:dyDescent="0.25">
      <c r="A3082" s="144" t="str">
        <f>IF('[1]Hoja de pedidos'!$D3081&gt;0,'[1]Hoja de pedidos'!C3081,"")</f>
        <v>01-4339</v>
      </c>
      <c r="B3082" s="144" t="str">
        <f>IF('[1]Hoja de pedidos'!$D3081&gt;0,'[1]Hoja de pedidos'!D3081,"")</f>
        <v>TXPARO040A002</v>
      </c>
      <c r="C3082" s="144" t="str">
        <f>IF('[1]Hoja de pedidos'!$D3081&gt;0,'[1]Hoja de pedidos'!E3081,"")</f>
        <v>PEPSICO ALIMENTOS, S.C.A.</v>
      </c>
      <c r="D3082" s="144" t="str">
        <f>IF('[1]Hoja de pedidos'!$D3081&gt;0,'[1]Hoja de pedidos'!F3081,"")</f>
        <v>LAMINACION IMPRESA RUFFLES ORIGINAL 125g</v>
      </c>
      <c r="E3082" s="144" t="str">
        <f>IF('[1]Hoja de pedidos'!$D3081&gt;0,'[1]Hoja de pedidos'!G3081,"")</f>
        <v>CX</v>
      </c>
      <c r="F3082" s="144" t="str">
        <f>IF('[1]Hoja de pedidos'!$D3081&gt;0,'[1]Hoja de pedidos'!H3081,"")</f>
        <v>LAMINACION</v>
      </c>
    </row>
    <row r="3083" spans="1:6" x14ac:dyDescent="0.25">
      <c r="A3083" s="144" t="str">
        <f>IF('[1]Hoja de pedidos'!$D3082&gt;0,'[1]Hoja de pedidos'!C3082,"")</f>
        <v>21-0429</v>
      </c>
      <c r="B3083" s="144" t="str">
        <f>IF('[1]Hoja de pedidos'!$D3082&gt;0,'[1]Hoja de pedidos'!D3082,"")</f>
        <v>TXNVCP096A001</v>
      </c>
      <c r="C3083" s="144" t="str">
        <f>IF('[1]Hoja de pedidos'!$D3082&gt;0,'[1]Hoja de pedidos'!E3082,"")</f>
        <v>NESTLE VENEZUELA, S.A.</v>
      </c>
      <c r="D3083" s="144" t="str">
        <f>IF('[1]Hoja de pedidos'!$D3082&gt;0,'[1]Hoja de pedidos'!F3082,"")</f>
        <v>LAMINACION IMPRESA CAMPESINA 400g</v>
      </c>
      <c r="E3083" s="144" t="str">
        <f>IF('[1]Hoja de pedidos'!$D3082&gt;0,'[1]Hoja de pedidos'!G3082,"")</f>
        <v>CX</v>
      </c>
      <c r="F3083" s="144" t="str">
        <f>IF('[1]Hoja de pedidos'!$D3082&gt;0,'[1]Hoja de pedidos'!H3082,"")</f>
        <v>LAMINACION</v>
      </c>
    </row>
    <row r="3084" spans="1:6" x14ac:dyDescent="0.25">
      <c r="A3084" s="144" t="str">
        <f>IF('[1]Hoja de pedidos'!$D3083&gt;0,'[1]Hoja de pedidos'!C3083,"")</f>
        <v>01-4350</v>
      </c>
      <c r="B3084" s="144" t="str">
        <f>IF('[1]Hoja de pedidos'!$D3083&gt;0,'[1]Hoja de pedidos'!D3083,"")</f>
        <v>TMTTGP207A001</v>
      </c>
      <c r="C3084" s="144" t="str">
        <f>IF('[1]Hoja de pedidos'!$D3083&gt;0,'[1]Hoja de pedidos'!E3083,"")</f>
        <v xml:space="preserve">INDUSTRIAS DE TAPAS TAIME, C.A </v>
      </c>
      <c r="D3084" s="144" t="str">
        <f>IF('[1]Hoja de pedidos'!$D3083&gt;0,'[1]Hoja de pedidos'!F3083,"")</f>
        <v>LINER MTP IMP. GARANTIA DE PUREZA</v>
      </c>
      <c r="E3084" s="144" t="str">
        <f>IF('[1]Hoja de pedidos'!$D3083&gt;0,'[1]Hoja de pedidos'!G3083,"")</f>
        <v>MCL</v>
      </c>
      <c r="F3084" s="144" t="str">
        <f>IF('[1]Hoja de pedidos'!$D3083&gt;0,'[1]Hoja de pedidos'!H3083,"")</f>
        <v>LAMINACION</v>
      </c>
    </row>
    <row r="3085" spans="1:6" x14ac:dyDescent="0.25">
      <c r="A3085" s="144" t="str">
        <f>IF('[1]Hoja de pedidos'!$D3084&gt;0,'[1]Hoja de pedidos'!C3084,"")</f>
        <v>01-4362</v>
      </c>
      <c r="B3085" s="144" t="str">
        <f>IF('[1]Hoja de pedidos'!$D3084&gt;0,'[1]Hoja de pedidos'!D3084,"")</f>
        <v>TXPCSC023A001</v>
      </c>
      <c r="C3085" s="144" t="str">
        <f>IF('[1]Hoja de pedidos'!$D3084&gt;0,'[1]Hoja de pedidos'!E3084,"")</f>
        <v xml:space="preserve">PEPSI-COLA VENEZUELA, C.A. </v>
      </c>
      <c r="D3085" s="144" t="str">
        <f>IF('[1]Hoja de pedidos'!$D3084&gt;0,'[1]Hoja de pedidos'!F3084,"")</f>
        <v>ETIQUETA IMPRESA SEVEN UP CERO 2 L</v>
      </c>
      <c r="E3085" s="144" t="str">
        <f>IF('[1]Hoja de pedidos'!$D3084&gt;0,'[1]Hoja de pedidos'!G3084,"")</f>
        <v>CX</v>
      </c>
      <c r="F3085" s="144" t="str">
        <f>IF('[1]Hoja de pedidos'!$D3084&gt;0,'[1]Hoja de pedidos'!H3084,"")</f>
        <v>CORTE</v>
      </c>
    </row>
    <row r="3086" spans="1:6" x14ac:dyDescent="0.25">
      <c r="A3086" s="144" t="str">
        <f>IF('[1]Hoja de pedidos'!$D3085&gt;0,'[1]Hoja de pedidos'!C3085,"")</f>
        <v>21-0427</v>
      </c>
      <c r="B3086" s="144" t="str">
        <f>IF('[1]Hoja de pedidos'!$D3085&gt;0,'[1]Hoja de pedidos'!D3085,"")</f>
        <v>TMCGPR055A001</v>
      </c>
      <c r="C3086" s="144" t="str">
        <f>IF('[1]Hoja de pedidos'!$D3085&gt;0,'[1]Hoja de pedidos'!E3085,"")</f>
        <v>COMPLOT GRAFICO, C.A.</v>
      </c>
      <c r="D3086" s="144" t="str">
        <f>IF('[1]Hoja de pedidos'!$D3085&gt;0,'[1]Hoja de pedidos'!F3085,"")</f>
        <v>POLYPOUCH SIN IMPRESIÓN</v>
      </c>
      <c r="E3086" s="144" t="str">
        <f>IF('[1]Hoja de pedidos'!$D3085&gt;0,'[1]Hoja de pedidos'!G3085,"")</f>
        <v>MCL</v>
      </c>
      <c r="F3086" s="144" t="str">
        <f>IF('[1]Hoja de pedidos'!$D3085&gt;0,'[1]Hoja de pedidos'!H3085,"")</f>
        <v>LAMINACION</v>
      </c>
    </row>
    <row r="3087" spans="1:6" x14ac:dyDescent="0.25">
      <c r="A3087" s="144" t="str">
        <f>IF('[1]Hoja de pedidos'!$D3086&gt;0,'[1]Hoja de pedidos'!C3086,"")</f>
        <v>32-006708</v>
      </c>
      <c r="B3087" s="144" t="str">
        <f>IF('[1]Hoja de pedidos'!$D3086&gt;0,'[1]Hoja de pedidos'!D3086,"")</f>
        <v>TMLIPR0450001</v>
      </c>
      <c r="C3087" s="144" t="str">
        <f>IF('[1]Hoja de pedidos'!$D3086&gt;0,'[1]Hoja de pedidos'!E3086,"")</f>
        <v>LITO INNOVACIÓN 3.000, C. A.</v>
      </c>
      <c r="D3087" s="144" t="str">
        <f>IF('[1]Hoja de pedidos'!$D3086&gt;0,'[1]Hoja de pedidos'!F3086,"")</f>
        <v>POLYPOUCH SIN IMPRESIÓN</v>
      </c>
      <c r="E3087" s="144" t="str">
        <f>IF('[1]Hoja de pedidos'!$D3086&gt;0,'[1]Hoja de pedidos'!G3086,"")</f>
        <v>MCL</v>
      </c>
      <c r="F3087" s="144" t="str">
        <f>IF('[1]Hoja de pedidos'!$D3086&gt;0,'[1]Hoja de pedidos'!H3086,"")</f>
        <v>LAMINACION</v>
      </c>
    </row>
    <row r="3088" spans="1:6" x14ac:dyDescent="0.25">
      <c r="A3088" s="144" t="str">
        <f>IF('[1]Hoja de pedidos'!$D3087&gt;0,'[1]Hoja de pedidos'!C3087,"")</f>
        <v>01-4361</v>
      </c>
      <c r="B3088" s="144" t="str">
        <f>IF('[1]Hoja de pedidos'!$D3087&gt;0,'[1]Hoja de pedidos'!D3087,"")</f>
        <v>TXPCPL039A001</v>
      </c>
      <c r="C3088" s="144" t="str">
        <f>IF('[1]Hoja de pedidos'!$D3087&gt;0,'[1]Hoja de pedidos'!E3087,"")</f>
        <v xml:space="preserve">PEPSI-COLA VENEZUELA, C.A. </v>
      </c>
      <c r="D3088" s="144" t="str">
        <f>IF('[1]Hoja de pedidos'!$D3087&gt;0,'[1]Hoja de pedidos'!F3087,"")</f>
        <v>LAMINACION IMPRESA PEPSI LIGHT 2L</v>
      </c>
      <c r="E3088" s="144" t="str">
        <f>IF('[1]Hoja de pedidos'!$D3087&gt;0,'[1]Hoja de pedidos'!G3087,"")</f>
        <v>CX</v>
      </c>
      <c r="F3088" s="144" t="str">
        <f>IF('[1]Hoja de pedidos'!$D3087&gt;0,'[1]Hoja de pedidos'!H3087,"")</f>
        <v>LAMINACION</v>
      </c>
    </row>
    <row r="3089" spans="1:6" x14ac:dyDescent="0.25">
      <c r="A3089" s="144" t="str">
        <f>IF('[1]Hoja de pedidos'!$D3088&gt;0,'[1]Hoja de pedidos'!C3088,"")</f>
        <v>32-006702</v>
      </c>
      <c r="B3089" s="144" t="str">
        <f>IF('[1]Hoja de pedidos'!$D3088&gt;0,'[1]Hoja de pedidos'!D3088,"")</f>
        <v>TMARFR040A001</v>
      </c>
      <c r="C3089" s="144" t="str">
        <f>IF('[1]Hoja de pedidos'!$D3088&gt;0,'[1]Hoja de pedidos'!E3088,"")</f>
        <v>ALFONZO RIVAS &amp; CIA, C.A.</v>
      </c>
      <c r="D3089" s="144" t="str">
        <f>IF('[1]Hoja de pedidos'!$D3088&gt;0,'[1]Hoja de pedidos'!F3088,"")</f>
        <v>LAMINACION IMPRESA FLIPS FUDGE FRESA 50g</v>
      </c>
      <c r="E3089" s="144" t="str">
        <f>IF('[1]Hoja de pedidos'!$D3088&gt;0,'[1]Hoja de pedidos'!G3088,"")</f>
        <v>MCL</v>
      </c>
      <c r="F3089" s="144" t="str">
        <f>IF('[1]Hoja de pedidos'!$D3088&gt;0,'[1]Hoja de pedidos'!H3088,"")</f>
        <v>LAMINACION</v>
      </c>
    </row>
    <row r="3090" spans="1:6" x14ac:dyDescent="0.25">
      <c r="A3090" s="144" t="str">
        <f>IF('[1]Hoja de pedidos'!$D3089&gt;0,'[1]Hoja de pedidos'!C3089,"")</f>
        <v>01-4372</v>
      </c>
      <c r="B3090" s="144" t="str">
        <f>IF('[1]Hoja de pedidos'!$D3089&gt;0,'[1]Hoja de pedidos'!D3089,"")</f>
        <v>TMMCAE060A001</v>
      </c>
      <c r="C3090" s="144" t="str">
        <f>IF('[1]Hoja de pedidos'!$D3089&gt;0,'[1]Hoja de pedidos'!E3089,"")</f>
        <v>MORROCEL C.A.</v>
      </c>
      <c r="D3090" s="144" t="str">
        <f>IF('[1]Hoja de pedidos'!$D3089&gt;0,'[1]Hoja de pedidos'!F3089,"")</f>
        <v>POLYPOUCH IMPRESO ANTIGRASO ESTANDAR</v>
      </c>
      <c r="E3090" s="144" t="str">
        <f>IF('[1]Hoja de pedidos'!$D3089&gt;0,'[1]Hoja de pedidos'!G3089,"")</f>
        <v>MCL</v>
      </c>
      <c r="F3090" s="144" t="str">
        <f>IF('[1]Hoja de pedidos'!$D3089&gt;0,'[1]Hoja de pedidos'!H3089,"")</f>
        <v>LAMINACION</v>
      </c>
    </row>
    <row r="3091" spans="1:6" x14ac:dyDescent="0.25">
      <c r="A3091" s="144" t="str">
        <f>IF('[1]Hoja de pedidos'!$D3090&gt;0,'[1]Hoja de pedidos'!C3090,"")</f>
        <v>01-4363</v>
      </c>
      <c r="B3091" s="144" t="str">
        <f>IF('[1]Hoja de pedidos'!$D3090&gt;0,'[1]Hoja de pedidos'!D3090,"")</f>
        <v>TXPCSC023A001</v>
      </c>
      <c r="C3091" s="144" t="str">
        <f>IF('[1]Hoja de pedidos'!$D3090&gt;0,'[1]Hoja de pedidos'!E3090,"")</f>
        <v xml:space="preserve">PEPSI-COLA VENEZUELA, C.A. </v>
      </c>
      <c r="D3091" s="144" t="str">
        <f>IF('[1]Hoja de pedidos'!$D3090&gt;0,'[1]Hoja de pedidos'!F3090,"")</f>
        <v>ETIQUETA IMPRESA SEVEN UP CERO 2 L</v>
      </c>
      <c r="E3091" s="144" t="str">
        <f>IF('[1]Hoja de pedidos'!$D3090&gt;0,'[1]Hoja de pedidos'!G3090,"")</f>
        <v>CX</v>
      </c>
      <c r="F3091" s="144" t="str">
        <f>IF('[1]Hoja de pedidos'!$D3090&gt;0,'[1]Hoja de pedidos'!H3090,"")</f>
        <v>CORTE</v>
      </c>
    </row>
    <row r="3092" spans="1:6" x14ac:dyDescent="0.25">
      <c r="A3092" s="144" t="str">
        <f>IF('[1]Hoja de pedidos'!$D3091&gt;0,'[1]Hoja de pedidos'!C3091,"")</f>
        <v>01-4358</v>
      </c>
      <c r="B3092" s="144" t="str">
        <f>IF('[1]Hoja de pedidos'!$D3091&gt;0,'[1]Hoja de pedidos'!D3091,"")</f>
        <v>TXPCPF023C001</v>
      </c>
      <c r="C3092" s="144" t="str">
        <f>IF('[1]Hoja de pedidos'!$D3091&gt;0,'[1]Hoja de pedidos'!E3091,"")</f>
        <v xml:space="preserve">PEPSI-COLA VENEZUELA, C.A. </v>
      </c>
      <c r="D3092" s="144" t="str">
        <f>IF('[1]Hoja de pedidos'!$D3091&gt;0,'[1]Hoja de pedidos'!F3091,"")</f>
        <v>ETIQUETA IMPRESA PEPSI  FREE 2 L</v>
      </c>
      <c r="E3092" s="144" t="str">
        <f>IF('[1]Hoja de pedidos'!$D3091&gt;0,'[1]Hoja de pedidos'!G3091,"")</f>
        <v>CX</v>
      </c>
      <c r="F3092" s="144" t="str">
        <f>IF('[1]Hoja de pedidos'!$D3091&gt;0,'[1]Hoja de pedidos'!H3091,"")</f>
        <v>CORTE</v>
      </c>
    </row>
    <row r="3093" spans="1:6" x14ac:dyDescent="0.25">
      <c r="A3093" s="144" t="str">
        <f>IF('[1]Hoja de pedidos'!$D3092&gt;0,'[1]Hoja de pedidos'!C3092,"")</f>
        <v>01-4359</v>
      </c>
      <c r="B3093" s="144" t="str">
        <f>IF('[1]Hoja de pedidos'!$D3092&gt;0,'[1]Hoja de pedidos'!D3092,"")</f>
        <v>TXPCPF023C001</v>
      </c>
      <c r="C3093" s="144" t="str">
        <f>IF('[1]Hoja de pedidos'!$D3092&gt;0,'[1]Hoja de pedidos'!E3092,"")</f>
        <v xml:space="preserve">PEPSI-COLA VENEZUELA, C.A. </v>
      </c>
      <c r="D3093" s="144" t="str">
        <f>IF('[1]Hoja de pedidos'!$D3092&gt;0,'[1]Hoja de pedidos'!F3092,"")</f>
        <v>ETIQUETA IMPRESA PEPSI  FREE 2 L</v>
      </c>
      <c r="E3093" s="144" t="str">
        <f>IF('[1]Hoja de pedidos'!$D3092&gt;0,'[1]Hoja de pedidos'!G3092,"")</f>
        <v>CX</v>
      </c>
      <c r="F3093" s="144" t="str">
        <f>IF('[1]Hoja de pedidos'!$D3092&gt;0,'[1]Hoja de pedidos'!H3092,"")</f>
        <v>CORTE</v>
      </c>
    </row>
    <row r="3094" spans="1:6" x14ac:dyDescent="0.25">
      <c r="A3094" s="144" t="str">
        <f>IF('[1]Hoja de pedidos'!$D3093&gt;0,'[1]Hoja de pedidos'!C3093,"")</f>
        <v>01-4360</v>
      </c>
      <c r="B3094" s="144" t="str">
        <f>IF('[1]Hoja de pedidos'!$D3093&gt;0,'[1]Hoja de pedidos'!D3093,"")</f>
        <v>TXPCPF023C001</v>
      </c>
      <c r="C3094" s="144" t="str">
        <f>IF('[1]Hoja de pedidos'!$D3093&gt;0,'[1]Hoja de pedidos'!E3093,"")</f>
        <v xml:space="preserve">PEPSI-COLA VENEZUELA, C.A. </v>
      </c>
      <c r="D3094" s="144" t="str">
        <f>IF('[1]Hoja de pedidos'!$D3093&gt;0,'[1]Hoja de pedidos'!F3093,"")</f>
        <v>ETIQUETA IMPRESA PEPSI  FREE 2 L</v>
      </c>
      <c r="E3094" s="144" t="str">
        <f>IF('[1]Hoja de pedidos'!$D3093&gt;0,'[1]Hoja de pedidos'!G3093,"")</f>
        <v>CX</v>
      </c>
      <c r="F3094" s="144" t="str">
        <f>IF('[1]Hoja de pedidos'!$D3093&gt;0,'[1]Hoja de pedidos'!H3093,"")</f>
        <v>CORTE</v>
      </c>
    </row>
    <row r="3095" spans="1:6" x14ac:dyDescent="0.25">
      <c r="A3095" s="144" t="str">
        <f>IF('[1]Hoja de pedidos'!$D3094&gt;0,'[1]Hoja de pedidos'!C3094,"")</f>
        <v>01-4357</v>
      </c>
      <c r="B3095" s="144" t="str">
        <f>IF('[1]Hoja de pedidos'!$D3094&gt;0,'[1]Hoja de pedidos'!D3094,"")</f>
        <v>TXPCEP023B001</v>
      </c>
      <c r="C3095" s="144" t="str">
        <f>IF('[1]Hoja de pedidos'!$D3094&gt;0,'[1]Hoja de pedidos'!E3094,"")</f>
        <v xml:space="preserve">PEPSI-COLA VENEZUELA, C.A. </v>
      </c>
      <c r="D3095" s="144" t="str">
        <f>IF('[1]Hoja de pedidos'!$D3094&gt;0,'[1]Hoja de pedidos'!F3094,"")</f>
        <v>ETIQUETA IMPRESA  PEPSI FREE 1 L</v>
      </c>
      <c r="E3095" s="144" t="str">
        <f>IF('[1]Hoja de pedidos'!$D3094&gt;0,'[1]Hoja de pedidos'!G3094,"")</f>
        <v>CX</v>
      </c>
      <c r="F3095" s="144" t="str">
        <f>IF('[1]Hoja de pedidos'!$D3094&gt;0,'[1]Hoja de pedidos'!H3094,"")</f>
        <v>CORTE</v>
      </c>
    </row>
    <row r="3096" spans="1:6" x14ac:dyDescent="0.25">
      <c r="A3096" s="144" t="str">
        <f>IF('[1]Hoja de pedidos'!$D3095&gt;0,'[1]Hoja de pedidos'!C3095,"")</f>
        <v>01-4371</v>
      </c>
      <c r="B3096" s="144" t="str">
        <f>IF('[1]Hoja de pedidos'!$D3095&gt;0,'[1]Hoja de pedidos'!D3095,"")</f>
        <v>TMAYGP207A001</v>
      </c>
      <c r="C3096" s="144" t="str">
        <f>IF('[1]Hoja de pedidos'!$D3095&gt;0,'[1]Hoja de pedidos'!E3095,"")</f>
        <v>ANAYANSI,C.A.</v>
      </c>
      <c r="D3096" s="144" t="str">
        <f>IF('[1]Hoja de pedidos'!$D3095&gt;0,'[1]Hoja de pedidos'!F3095,"")</f>
        <v>LINER MTP IMPRESO GARANTIA DE PUREZA</v>
      </c>
      <c r="E3096" s="144" t="str">
        <f>IF('[1]Hoja de pedidos'!$D3095&gt;0,'[1]Hoja de pedidos'!G3095,"")</f>
        <v>MCL</v>
      </c>
      <c r="F3096" s="144" t="str">
        <f>IF('[1]Hoja de pedidos'!$D3095&gt;0,'[1]Hoja de pedidos'!H3095,"")</f>
        <v>LAMINACION</v>
      </c>
    </row>
    <row r="3097" spans="1:6" x14ac:dyDescent="0.25">
      <c r="A3097" s="144" t="str">
        <f>IF('[1]Hoja de pedidos'!$D3096&gt;0,'[1]Hoja de pedidos'!C3096,"")</f>
        <v>01-4370</v>
      </c>
      <c r="B3097" s="144" t="str">
        <f>IF('[1]Hoja de pedidos'!$D3096&gt;0,'[1]Hoja de pedidos'!D3096,"")</f>
        <v>TMAYGP207A003</v>
      </c>
      <c r="C3097" s="144" t="str">
        <f>IF('[1]Hoja de pedidos'!$D3096&gt;0,'[1]Hoja de pedidos'!E3096,"")</f>
        <v>ANAYANSI,C.A.</v>
      </c>
      <c r="D3097" s="144" t="str">
        <f>IF('[1]Hoja de pedidos'!$D3096&gt;0,'[1]Hoja de pedidos'!F3096,"")</f>
        <v>LINER TERMOSELLABLE MTP  IMPRESO GARANTIA DE PUREZA</v>
      </c>
      <c r="E3097" s="144" t="str">
        <f>IF('[1]Hoja de pedidos'!$D3096&gt;0,'[1]Hoja de pedidos'!G3096,"")</f>
        <v>MCL</v>
      </c>
      <c r="F3097" s="144" t="str">
        <f>IF('[1]Hoja de pedidos'!$D3096&gt;0,'[1]Hoja de pedidos'!H3096,"")</f>
        <v>LAMINACION</v>
      </c>
    </row>
    <row r="3098" spans="1:6" x14ac:dyDescent="0.25">
      <c r="A3098" s="144" t="str">
        <f>IF('[1]Hoja de pedidos'!$D3097&gt;0,'[1]Hoja de pedidos'!C3097,"")</f>
        <v>01-4338</v>
      </c>
      <c r="B3098" s="144" t="str">
        <f>IF('[1]Hoja de pedidos'!$D3097&gt;0,'[1]Hoja de pedidos'!D3097,"")</f>
        <v>TXPADQ045B004</v>
      </c>
      <c r="C3098" s="144" t="str">
        <f>IF('[1]Hoja de pedidos'!$D3097&gt;0,'[1]Hoja de pedidos'!E3097,"")</f>
        <v>PEPSICO ALIMENTOS, S.C.A.</v>
      </c>
      <c r="D3098" s="144" t="str">
        <f>IF('[1]Hoja de pedidos'!$D3097&gt;0,'[1]Hoja de pedidos'!F3097,"")</f>
        <v>LAMINACION IMPRESA DORITOS MEGA QUESO XXL 420g</v>
      </c>
      <c r="E3098" s="144" t="str">
        <f>IF('[1]Hoja de pedidos'!$D3097&gt;0,'[1]Hoja de pedidos'!G3097,"")</f>
        <v>CX</v>
      </c>
      <c r="F3098" s="144" t="str">
        <f>IF('[1]Hoja de pedidos'!$D3097&gt;0,'[1]Hoja de pedidos'!H3097,"")</f>
        <v>LAMINACION</v>
      </c>
    </row>
    <row r="3099" spans="1:6" x14ac:dyDescent="0.25">
      <c r="A3099" s="144" t="str">
        <f>IF('[1]Hoja de pedidos'!$D3098&gt;0,'[1]Hoja de pedidos'!C3098,"")</f>
        <v>01-4383</v>
      </c>
      <c r="B3099" s="144" t="str">
        <f>IF('[1]Hoja de pedidos'!$D3098&gt;0,'[1]Hoja de pedidos'!D3098,"")</f>
        <v>TXPANP040C001</v>
      </c>
      <c r="C3099" s="144" t="str">
        <f>IF('[1]Hoja de pedidos'!$D3098&gt;0,'[1]Hoja de pedidos'!E3098,"")</f>
        <v>PEPSICO ALIMENTOS, S.C.A.</v>
      </c>
      <c r="D3099" s="144" t="str">
        <f>IF('[1]Hoja de pedidos'!$D3098&gt;0,'[1]Hoja de pedidos'!F3098,"")</f>
        <v>LAMINACION IMPRESA NATUCHIP PLATANITOS 42g</v>
      </c>
      <c r="E3099" s="144" t="str">
        <f>IF('[1]Hoja de pedidos'!$D3098&gt;0,'[1]Hoja de pedidos'!G3098,"")</f>
        <v>CX</v>
      </c>
      <c r="F3099" s="144" t="str">
        <f>IF('[1]Hoja de pedidos'!$D3098&gt;0,'[1]Hoja de pedidos'!H3098,"")</f>
        <v>LAMINACION</v>
      </c>
    </row>
    <row r="3100" spans="1:6" x14ac:dyDescent="0.25">
      <c r="A3100" s="144" t="str">
        <f>IF('[1]Hoja de pedidos'!$D3099&gt;0,'[1]Hoja de pedidos'!C3099,"")</f>
        <v>01-4384</v>
      </c>
      <c r="B3100" s="144" t="str">
        <f>IF('[1]Hoja de pedidos'!$D3099&gt;0,'[1]Hoja de pedidos'!D3099,"")</f>
        <v>TXPANP040B001</v>
      </c>
      <c r="C3100" s="144" t="str">
        <f>IF('[1]Hoja de pedidos'!$D3099&gt;0,'[1]Hoja de pedidos'!E3099,"")</f>
        <v>PEPSICO ALIMENTOS, S.C.A.</v>
      </c>
      <c r="D3100" s="144" t="str">
        <f>IF('[1]Hoja de pedidos'!$D3099&gt;0,'[1]Hoja de pedidos'!F3099,"")</f>
        <v>LAMINACION IMPRESA NATUCHIPS PLATANITOS 150g</v>
      </c>
      <c r="E3100" s="144" t="str">
        <f>IF('[1]Hoja de pedidos'!$D3099&gt;0,'[1]Hoja de pedidos'!G3099,"")</f>
        <v>CX</v>
      </c>
      <c r="F3100" s="144" t="str">
        <f>IF('[1]Hoja de pedidos'!$D3099&gt;0,'[1]Hoja de pedidos'!H3099,"")</f>
        <v>LAMINACION</v>
      </c>
    </row>
    <row r="3101" spans="1:6" x14ac:dyDescent="0.25">
      <c r="A3101" s="144" t="str">
        <f>IF('[1]Hoja de pedidos'!$D3100&gt;0,'[1]Hoja de pedidos'!C3100,"")</f>
        <v>01-4385</v>
      </c>
      <c r="B3101" s="144" t="str">
        <f>IF('[1]Hoja de pedidos'!$D3100&gt;0,'[1]Hoja de pedidos'!D3100,"")</f>
        <v>TXPANP049A001</v>
      </c>
      <c r="C3101" s="144" t="str">
        <f>IF('[1]Hoja de pedidos'!$D3100&gt;0,'[1]Hoja de pedidos'!E3100,"")</f>
        <v>PEPSICO ALIMENTOS, S.C.A.</v>
      </c>
      <c r="D3101" s="144" t="str">
        <f>IF('[1]Hoja de pedidos'!$D3100&gt;0,'[1]Hoja de pedidos'!F3100,"")</f>
        <v>LAMINACION IMPRESA NATUCHIPS PLATANITOS 300g</v>
      </c>
      <c r="E3101" s="144" t="str">
        <f>IF('[1]Hoja de pedidos'!$D3100&gt;0,'[1]Hoja de pedidos'!G3100,"")</f>
        <v>CX</v>
      </c>
      <c r="F3101" s="144" t="str">
        <f>IF('[1]Hoja de pedidos'!$D3100&gt;0,'[1]Hoja de pedidos'!H3100,"")</f>
        <v>LAMINACION</v>
      </c>
    </row>
    <row r="3102" spans="1:6" x14ac:dyDescent="0.25">
      <c r="A3102" s="144" t="str">
        <f>IF('[1]Hoja de pedidos'!$D3101&gt;0,'[1]Hoja de pedidos'!C3101,"")</f>
        <v>01-4389</v>
      </c>
      <c r="B3102" s="144" t="str">
        <f>IF('[1]Hoja de pedidos'!$D3101&gt;0,'[1]Hoja de pedidos'!D3101,"")</f>
        <v>TXPATR049C003</v>
      </c>
      <c r="C3102" s="144" t="str">
        <f>IF('[1]Hoja de pedidos'!$D3101&gt;0,'[1]Hoja de pedidos'!E3101,"")</f>
        <v>PEPSICO ALIMENTOS, S.C.A.</v>
      </c>
      <c r="D3102" s="144" t="str">
        <f>IF('[1]Hoja de pedidos'!$D3101&gt;0,'[1]Hoja de pedidos'!F3101,"")</f>
        <v>LAMINACION IMPRESA DE TODITO RESUELTO XXL 400g</v>
      </c>
      <c r="E3102" s="144" t="str">
        <f>IF('[1]Hoja de pedidos'!$D3101&gt;0,'[1]Hoja de pedidos'!G3101,"")</f>
        <v>CX</v>
      </c>
      <c r="F3102" s="144" t="str">
        <f>IF('[1]Hoja de pedidos'!$D3101&gt;0,'[1]Hoja de pedidos'!H3101,"")</f>
        <v>LAMINACION</v>
      </c>
    </row>
    <row r="3103" spans="1:6" x14ac:dyDescent="0.25">
      <c r="A3103" s="144" t="str">
        <f>IF('[1]Hoja de pedidos'!$D3102&gt;0,'[1]Hoja de pedidos'!C3102,"")</f>
        <v>01-4387</v>
      </c>
      <c r="B3103" s="144" t="str">
        <f>IF('[1]Hoja de pedidos'!$D3102&gt;0,'[1]Hoja de pedidos'!D3102,"")</f>
        <v>TXPATR040B003</v>
      </c>
      <c r="C3103" s="144" t="str">
        <f>IF('[1]Hoja de pedidos'!$D3102&gt;0,'[1]Hoja de pedidos'!E3102,"")</f>
        <v>PEPSICO ALIMENTOS, S.C.A.</v>
      </c>
      <c r="D3103" s="144" t="str">
        <f>IF('[1]Hoja de pedidos'!$D3102&gt;0,'[1]Hoja de pedidos'!F3102,"")</f>
        <v>LAMINACION IMPRESA DE TODITO RESUELTO 45g</v>
      </c>
      <c r="E3103" s="144" t="str">
        <f>IF('[1]Hoja de pedidos'!$D3102&gt;0,'[1]Hoja de pedidos'!G3102,"")</f>
        <v>CX</v>
      </c>
      <c r="F3103" s="144" t="str">
        <f>IF('[1]Hoja de pedidos'!$D3102&gt;0,'[1]Hoja de pedidos'!H3102,"")</f>
        <v>LAMINACION</v>
      </c>
    </row>
    <row r="3104" spans="1:6" x14ac:dyDescent="0.25">
      <c r="A3104" s="144" t="str">
        <f>IF('[1]Hoja de pedidos'!$D3103&gt;0,'[1]Hoja de pedidos'!C3103,"")</f>
        <v>01-4388</v>
      </c>
      <c r="B3104" s="144" t="str">
        <f>IF('[1]Hoja de pedidos'!$D3103&gt;0,'[1]Hoja de pedidos'!D3103,"")</f>
        <v>TXPATR040A003</v>
      </c>
      <c r="C3104" s="144" t="str">
        <f>IF('[1]Hoja de pedidos'!$D3103&gt;0,'[1]Hoja de pedidos'!E3103,"")</f>
        <v>PEPSICO ALIMENTOS, S.C.A.</v>
      </c>
      <c r="D3104" s="144" t="str">
        <f>IF('[1]Hoja de pedidos'!$D3103&gt;0,'[1]Hoja de pedidos'!F3103,"")</f>
        <v>LAMINACION IMPRESA DE TODITO RESUELTO 130g</v>
      </c>
      <c r="E3104" s="144" t="str">
        <f>IF('[1]Hoja de pedidos'!$D3103&gt;0,'[1]Hoja de pedidos'!G3103,"")</f>
        <v>CX</v>
      </c>
      <c r="F3104" s="144" t="str">
        <f>IF('[1]Hoja de pedidos'!$D3103&gt;0,'[1]Hoja de pedidos'!H3103,"")</f>
        <v>LAMINACION</v>
      </c>
    </row>
    <row r="3105" spans="1:6" x14ac:dyDescent="0.25">
      <c r="A3105" s="144" t="str">
        <f>IF('[1]Hoja de pedidos'!$D3104&gt;0,'[1]Hoja de pedidos'!C3104,"")</f>
        <v>01-4187</v>
      </c>
      <c r="B3105" s="144" t="str">
        <f>IF('[1]Hoja de pedidos'!$D3104&gt;0,'[1]Hoja de pedidos'!D3104,"")</f>
        <v>TMPAFS0270001</v>
      </c>
      <c r="C3105" s="144" t="str">
        <f>IF('[1]Hoja de pedidos'!$D3104&gt;0,'[1]Hoja de pedidos'!E3104,"")</f>
        <v>IPA INDUSTRIAS PRODUCTOS ASFALTICOS F.A.&amp;.C., C.A.</v>
      </c>
      <c r="D3105" s="144" t="str">
        <f>IF('[1]Hoja de pedidos'!$D3104&gt;0,'[1]Hoja de pedidos'!F3104,"")</f>
        <v>FILM TRANSPARENTE SILICONADO SIN IMPRESIÓN</v>
      </c>
      <c r="E3105" s="144" t="str">
        <f>IF('[1]Hoja de pedidos'!$D3104&gt;0,'[1]Hoja de pedidos'!G3104,"")</f>
        <v>MCL</v>
      </c>
      <c r="F3105" s="144" t="str">
        <f>IF('[1]Hoja de pedidos'!$D3104&gt;0,'[1]Hoja de pedidos'!H3104,"")</f>
        <v>LAMINACION</v>
      </c>
    </row>
    <row r="3106" spans="1:6" x14ac:dyDescent="0.25">
      <c r="A3106" s="144" t="str">
        <f>IF('[1]Hoja de pedidos'!$D3105&gt;0,'[1]Hoja de pedidos'!C3105,"")</f>
        <v>01-4410</v>
      </c>
      <c r="B3106" s="144" t="str">
        <f>IF('[1]Hoja de pedidos'!$D3105&gt;0,'[1]Hoja de pedidos'!D3105,"")</f>
        <v>TMMCAE060A001</v>
      </c>
      <c r="C3106" s="144" t="str">
        <f>IF('[1]Hoja de pedidos'!$D3105&gt;0,'[1]Hoja de pedidos'!E3105,"")</f>
        <v>DISTRIBUIDORA SAN VICENTE, C.A</v>
      </c>
      <c r="D3106" s="144" t="str">
        <f>IF('[1]Hoja de pedidos'!$D3105&gt;0,'[1]Hoja de pedidos'!F3105,"")</f>
        <v>POLYPOUCH IMPRESO ANTIGRASO ESTANDAR</v>
      </c>
      <c r="E3106" s="144" t="str">
        <f>IF('[1]Hoja de pedidos'!$D3105&gt;0,'[1]Hoja de pedidos'!G3105,"")</f>
        <v>MCL</v>
      </c>
      <c r="F3106" s="144" t="str">
        <f>IF('[1]Hoja de pedidos'!$D3105&gt;0,'[1]Hoja de pedidos'!H3105,"")</f>
        <v>LAMINACION</v>
      </c>
    </row>
    <row r="3107" spans="1:6" x14ac:dyDescent="0.25">
      <c r="A3107" s="144" t="str">
        <f>IF('[1]Hoja de pedidos'!$D3106&gt;0,'[1]Hoja de pedidos'!C3106,"")</f>
        <v>01-4400</v>
      </c>
      <c r="B3107" s="144" t="str">
        <f>IF('[1]Hoja de pedidos'!$D3106&gt;0,'[1]Hoja de pedidos'!D3106,"")</f>
        <v>TXOSPP0230001</v>
      </c>
      <c r="C3107" s="144" t="str">
        <f>IF('[1]Hoja de pedidos'!$D3106&gt;0,'[1]Hoja de pedidos'!E3106,"")</f>
        <v>OSIRIS C.A. (MANUFACTURAS QUIMICO INDUSTRIALES)</v>
      </c>
      <c r="D3107" s="144" t="str">
        <f>IF('[1]Hoja de pedidos'!$D3106&gt;0,'[1]Hoja de pedidos'!F3106,"")</f>
        <v>BOPP SIN IMPRESIÓN</v>
      </c>
      <c r="E3107" s="144" t="str">
        <f>IF('[1]Hoja de pedidos'!$D3106&gt;0,'[1]Hoja de pedidos'!G3106,"")</f>
        <v>MCL</v>
      </c>
      <c r="F3107" s="144" t="str">
        <f>IF('[1]Hoja de pedidos'!$D3106&gt;0,'[1]Hoja de pedidos'!H3106,"")</f>
        <v>CORTE</v>
      </c>
    </row>
    <row r="3108" spans="1:6" x14ac:dyDescent="0.25">
      <c r="A3108" s="144" t="str">
        <f>IF('[1]Hoja de pedidos'!$D3107&gt;0,'[1]Hoja de pedidos'!C3107,"")</f>
        <v>01-4412</v>
      </c>
      <c r="B3108" s="144" t="str">
        <f>IF('[1]Hoja de pedidos'!$D3107&gt;0,'[1]Hoja de pedidos'!D3107,"")</f>
        <v>TMMCGP207A001</v>
      </c>
      <c r="C3108" s="144" t="str">
        <f>IF('[1]Hoja de pedidos'!$D3107&gt;0,'[1]Hoja de pedidos'!E3107,"")</f>
        <v>PLASTICOS ESTUGAL C.A.</v>
      </c>
      <c r="D3108" s="144" t="str">
        <f>IF('[1]Hoja de pedidos'!$D3107&gt;0,'[1]Hoja de pedidos'!F3107,"")</f>
        <v>LINNER MTP  IMPRESO GARANTIA DE PUREZA</v>
      </c>
      <c r="E3108" s="144" t="str">
        <f>IF('[1]Hoja de pedidos'!$D3107&gt;0,'[1]Hoja de pedidos'!G3107,"")</f>
        <v>MCL</v>
      </c>
      <c r="F3108" s="144" t="str">
        <f>IF('[1]Hoja de pedidos'!$D3107&gt;0,'[1]Hoja de pedidos'!H3107,"")</f>
        <v>CORTE</v>
      </c>
    </row>
    <row r="3109" spans="1:6" x14ac:dyDescent="0.25">
      <c r="A3109" s="144" t="str">
        <f>IF('[1]Hoja de pedidos'!$D3108&gt;0,'[1]Hoja de pedidos'!C3108,"")</f>
        <v>01-4341</v>
      </c>
      <c r="B3109" s="144" t="str">
        <f>IF('[1]Hoja de pedidos'!$D3108&gt;0,'[1]Hoja de pedidos'!D3108,"")</f>
        <v>TXPAJS040C002</v>
      </c>
      <c r="C3109" s="144" t="str">
        <f>IF('[1]Hoja de pedidos'!$D3108&gt;0,'[1]Hoja de pedidos'!E3108,"")</f>
        <v>PEPSICO ALIMENTOS, S.C.A.</v>
      </c>
      <c r="D3109" s="144" t="str">
        <f>IF('[1]Hoja de pedidos'!$D3108&gt;0,'[1]Hoja de pedidos'!F3108,"")</f>
        <v>LAMINACION IMPRESA PAPAS JACKS SAL 80g</v>
      </c>
      <c r="E3109" s="144" t="str">
        <f>IF('[1]Hoja de pedidos'!$D3108&gt;0,'[1]Hoja de pedidos'!G3108,"")</f>
        <v>CX</v>
      </c>
      <c r="F3109" s="144" t="str">
        <f>IF('[1]Hoja de pedidos'!$D3108&gt;0,'[1]Hoja de pedidos'!H3108,"")</f>
        <v>LAMINACION</v>
      </c>
    </row>
    <row r="3110" spans="1:6" x14ac:dyDescent="0.25">
      <c r="A3110" s="144" t="str">
        <f>IF('[1]Hoja de pedidos'!$D3109&gt;0,'[1]Hoja de pedidos'!C3109,"")</f>
        <v>01-4391</v>
      </c>
      <c r="B3110" s="144" t="str">
        <f>IF('[1]Hoja de pedidos'!$D3109&gt;0,'[1]Hoja de pedidos'!D3109,"")</f>
        <v>TXPADF040A001</v>
      </c>
      <c r="C3110" s="144" t="str">
        <f>IF('[1]Hoja de pedidos'!$D3109&gt;0,'[1]Hoja de pedidos'!E3109,"")</f>
        <v>PEPSICO ALIMENTOS, S.C.A.</v>
      </c>
      <c r="D3110" s="144" t="str">
        <f>IF('[1]Hoja de pedidos'!$D3109&gt;0,'[1]Hoja de pedidos'!F3109,"")</f>
        <v>LAMINACION IMPRESA DORITOS FLAMIN HOT 140g.</v>
      </c>
      <c r="E3110" s="144" t="str">
        <f>IF('[1]Hoja de pedidos'!$D3109&gt;0,'[1]Hoja de pedidos'!G3109,"")</f>
        <v>CX</v>
      </c>
      <c r="F3110" s="144" t="str">
        <f>IF('[1]Hoja de pedidos'!$D3109&gt;0,'[1]Hoja de pedidos'!H3109,"")</f>
        <v>LAMINACION</v>
      </c>
    </row>
    <row r="3111" spans="1:6" x14ac:dyDescent="0.25">
      <c r="A3111" s="144" t="str">
        <f>IF('[1]Hoja de pedidos'!$D3110&gt;0,'[1]Hoja de pedidos'!C3110,"")</f>
        <v>01-4190</v>
      </c>
      <c r="B3111" s="144" t="str">
        <f>IF('[1]Hoja de pedidos'!$D3110&gt;0,'[1]Hoja de pedidos'!D3110,"")</f>
        <v>TMPAFS0270002</v>
      </c>
      <c r="C3111" s="144" t="str">
        <f>IF('[1]Hoja de pedidos'!$D3110&gt;0,'[1]Hoja de pedidos'!E3110,"")</f>
        <v>IPA INDUSTRIAS PRODUCTOS ASFALTICOS F.A.&amp;.C., C.A.</v>
      </c>
      <c r="D3111" s="144" t="str">
        <f>IF('[1]Hoja de pedidos'!$D3110&gt;0,'[1]Hoja de pedidos'!F3110,"")</f>
        <v>FILM TRANSPARENTE SILICONADO SIN IMPRESIÓN</v>
      </c>
      <c r="E3111" s="144" t="str">
        <f>IF('[1]Hoja de pedidos'!$D3110&gt;0,'[1]Hoja de pedidos'!G3110,"")</f>
        <v>MCL</v>
      </c>
      <c r="F3111" s="144" t="str">
        <f>IF('[1]Hoja de pedidos'!$D3110&gt;0,'[1]Hoja de pedidos'!H3110,"")</f>
        <v>LAMINACION</v>
      </c>
    </row>
    <row r="3112" spans="1:6" x14ac:dyDescent="0.25">
      <c r="A3112" s="144" t="str">
        <f>IF('[1]Hoja de pedidos'!$D3111&gt;0,'[1]Hoja de pedidos'!C3111,"")</f>
        <v>01-4189</v>
      </c>
      <c r="B3112" s="144" t="str">
        <f>IF('[1]Hoja de pedidos'!$D3111&gt;0,'[1]Hoja de pedidos'!D3111,"")</f>
        <v>TMPAFS0270002</v>
      </c>
      <c r="C3112" s="144" t="str">
        <f>IF('[1]Hoja de pedidos'!$D3111&gt;0,'[1]Hoja de pedidos'!E3111,"")</f>
        <v>IPA INDUSTRIAS PRODUCTOS ASFALTICOS F.A.&amp;.C., C.A.</v>
      </c>
      <c r="D3112" s="144" t="str">
        <f>IF('[1]Hoja de pedidos'!$D3111&gt;0,'[1]Hoja de pedidos'!F3111,"")</f>
        <v>FILM TRANSPARENTE SILICONADO SIN IMPRESIÓN</v>
      </c>
      <c r="E3112" s="144" t="str">
        <f>IF('[1]Hoja de pedidos'!$D3111&gt;0,'[1]Hoja de pedidos'!G3111,"")</f>
        <v>MCL</v>
      </c>
      <c r="F3112" s="144" t="str">
        <f>IF('[1]Hoja de pedidos'!$D3111&gt;0,'[1]Hoja de pedidos'!H3111,"")</f>
        <v>LAMINACION</v>
      </c>
    </row>
    <row r="3113" spans="1:6" x14ac:dyDescent="0.25">
      <c r="A3113" s="144" t="str">
        <f>IF('[1]Hoja de pedidos'!$D3112&gt;0,'[1]Hoja de pedidos'!C3112,"")</f>
        <v>01-4392</v>
      </c>
      <c r="B3113" s="144" t="str">
        <f>IF('[1]Hoja de pedidos'!$D3112&gt;0,'[1]Hoja de pedidos'!D3112,"")</f>
        <v>TXPADF040B001</v>
      </c>
      <c r="C3113" s="144" t="str">
        <f>IF('[1]Hoja de pedidos'!$D3112&gt;0,'[1]Hoja de pedidos'!E3112,"")</f>
        <v>PEPSICO ALIMENTOS, S.C.A.</v>
      </c>
      <c r="D3113" s="144" t="str">
        <f>IF('[1]Hoja de pedidos'!$D3112&gt;0,'[1]Hoja de pedidos'!F3112,"")</f>
        <v>LAMINACION IMPRESA DORITOS FLAMIN HOT 42g.</v>
      </c>
      <c r="E3113" s="144" t="str">
        <f>IF('[1]Hoja de pedidos'!$D3112&gt;0,'[1]Hoja de pedidos'!G3112,"")</f>
        <v>CX</v>
      </c>
      <c r="F3113" s="144" t="str">
        <f>IF('[1]Hoja de pedidos'!$D3112&gt;0,'[1]Hoja de pedidos'!H3112,"")</f>
        <v>LAMINACION</v>
      </c>
    </row>
    <row r="3114" spans="1:6" x14ac:dyDescent="0.25">
      <c r="A3114" s="144" t="str">
        <f>IF('[1]Hoja de pedidos'!$D3113&gt;0,'[1]Hoja de pedidos'!C3113,"")</f>
        <v>01-4390</v>
      </c>
      <c r="B3114" s="144" t="str">
        <f>IF('[1]Hoja de pedidos'!$D3113&gt;0,'[1]Hoja de pedidos'!D3113,"")</f>
        <v>TXPACF040A001</v>
      </c>
      <c r="C3114" s="144" t="str">
        <f>IF('[1]Hoja de pedidos'!$D3113&gt;0,'[1]Hoja de pedidos'!E3113,"")</f>
        <v>PEPSICO ALIMENTOS, S.C.A.</v>
      </c>
      <c r="D3114" s="144" t="str">
        <f>IF('[1]Hoja de pedidos'!$D3113&gt;0,'[1]Hoja de pedidos'!F3113,"")</f>
        <v>LAMINACION IMPRESA CHEETOS FLAMIN HOT 120g.</v>
      </c>
      <c r="E3114" s="144" t="str">
        <f>IF('[1]Hoja de pedidos'!$D3113&gt;0,'[1]Hoja de pedidos'!G3113,"")</f>
        <v>CX</v>
      </c>
      <c r="F3114" s="144" t="str">
        <f>IF('[1]Hoja de pedidos'!$D3113&gt;0,'[1]Hoja de pedidos'!H3113,"")</f>
        <v>LAMINACION</v>
      </c>
    </row>
    <row r="3115" spans="1:6" x14ac:dyDescent="0.25">
      <c r="A3115" s="144" t="str">
        <f>IF('[1]Hoja de pedidos'!$D3114&gt;0,'[1]Hoja de pedidos'!C3114,"")</f>
        <v>01-4393</v>
      </c>
      <c r="B3115" s="144" t="str">
        <f>IF('[1]Hoja de pedidos'!$D3114&gt;0,'[1]Hoja de pedidos'!D3114,"")</f>
        <v>TXPACB040C001</v>
      </c>
      <c r="C3115" s="144" t="str">
        <f>IF('[1]Hoja de pedidos'!$D3114&gt;0,'[1]Hoja de pedidos'!E3114,"")</f>
        <v>PEPSICO ALIMENTOS, S.C.A.</v>
      </c>
      <c r="D3115" s="144" t="str">
        <f>IF('[1]Hoja de pedidos'!$D3114&gt;0,'[1]Hoja de pedidos'!F3114,"")</f>
        <v>LAMINACION IMPRESA CHEETOS BOLIQUESO 80g</v>
      </c>
      <c r="E3115" s="144" t="str">
        <f>IF('[1]Hoja de pedidos'!$D3114&gt;0,'[1]Hoja de pedidos'!G3114,"")</f>
        <v>CX</v>
      </c>
      <c r="F3115" s="144" t="str">
        <f>IF('[1]Hoja de pedidos'!$D3114&gt;0,'[1]Hoja de pedidos'!H3114,"")</f>
        <v>LAMINACION</v>
      </c>
    </row>
    <row r="3116" spans="1:6" x14ac:dyDescent="0.25">
      <c r="A3116" s="144" t="str">
        <f>IF('[1]Hoja de pedidos'!$D3115&gt;0,'[1]Hoja de pedidos'!C3115,"")</f>
        <v>01-4401</v>
      </c>
      <c r="B3116" s="144" t="str">
        <f>IF('[1]Hoja de pedidos'!$D3115&gt;0,'[1]Hoja de pedidos'!D3115,"")</f>
        <v>TMAPFF112A003</v>
      </c>
      <c r="C3116" s="144" t="str">
        <f>IF('[1]Hoja de pedidos'!$D3115&gt;0,'[1]Hoja de pedidos'!E3115,"")</f>
        <v>ALIMENTOS POLAR COMERCIAL, C.A.</v>
      </c>
      <c r="D3116" s="144" t="str">
        <f>IF('[1]Hoja de pedidos'!$D3115&gt;0,'[1]Hoja de pedidos'!F3115,"")</f>
        <v>ETIQUETA MI GURT FRUTA FRESA 125 g</v>
      </c>
      <c r="E3116" s="144" t="str">
        <f>IF('[1]Hoja de pedidos'!$D3115&gt;0,'[1]Hoja de pedidos'!G3115,"")</f>
        <v>MCL</v>
      </c>
      <c r="F3116" s="144" t="str">
        <f>IF('[1]Hoja de pedidos'!$D3115&gt;0,'[1]Hoja de pedidos'!H3115,"")</f>
        <v>LAMINACION</v>
      </c>
    </row>
    <row r="3117" spans="1:6" x14ac:dyDescent="0.25">
      <c r="A3117" s="144" t="str">
        <f>IF('[1]Hoja de pedidos'!$D3116&gt;0,'[1]Hoja de pedidos'!C3116,"")</f>
        <v>01-4402</v>
      </c>
      <c r="B3117" s="144" t="str">
        <f>IF('[1]Hoja de pedidos'!$D3116&gt;0,'[1]Hoja de pedidos'!D3116,"")</f>
        <v>TMAPFF107A003</v>
      </c>
      <c r="C3117" s="144" t="str">
        <f>IF('[1]Hoja de pedidos'!$D3116&gt;0,'[1]Hoja de pedidos'!E3116,"")</f>
        <v>ALIMENTOS POLAR COMERCIAL, C.A.</v>
      </c>
      <c r="D3117" s="144" t="str">
        <f>IF('[1]Hoja de pedidos'!$D3116&gt;0,'[1]Hoja de pedidos'!F3116,"")</f>
        <v>ETIQUETA MI GURT FRUTA FRESA 125 g</v>
      </c>
      <c r="E3117" s="144" t="str">
        <f>IF('[1]Hoja de pedidos'!$D3116&gt;0,'[1]Hoja de pedidos'!G3116,"")</f>
        <v>MCL</v>
      </c>
      <c r="F3117" s="144" t="str">
        <f>IF('[1]Hoja de pedidos'!$D3116&gt;0,'[1]Hoja de pedidos'!H3116,"")</f>
        <v>LAMINACION</v>
      </c>
    </row>
    <row r="3118" spans="1:6" x14ac:dyDescent="0.25">
      <c r="A3118" s="144" t="str">
        <f>IF('[1]Hoja de pedidos'!$D3117&gt;0,'[1]Hoja de pedidos'!C3117,"")</f>
        <v>01-4396</v>
      </c>
      <c r="B3118" s="144" t="str">
        <f>IF('[1]Hoja de pedidos'!$D3117&gt;0,'[1]Hoja de pedidos'!D3117,"")</f>
        <v>TXPACT040B003</v>
      </c>
      <c r="C3118" s="144" t="str">
        <f>IF('[1]Hoja de pedidos'!$D3117&gt;0,'[1]Hoja de pedidos'!E3117,"")</f>
        <v>PEPSICO ALIMENTOS, S.C.A.</v>
      </c>
      <c r="D3118" s="144" t="str">
        <f>IF('[1]Hoja de pedidos'!$D3117&gt;0,'[1]Hoja de pedidos'!F3117,"")</f>
        <v>LAMINACION IMPRESA CHEESE TRIS 54g</v>
      </c>
      <c r="E3118" s="144" t="str">
        <f>IF('[1]Hoja de pedidos'!$D3117&gt;0,'[1]Hoja de pedidos'!G3117,"")</f>
        <v>CX</v>
      </c>
      <c r="F3118" s="144" t="str">
        <f>IF('[1]Hoja de pedidos'!$D3117&gt;0,'[1]Hoja de pedidos'!H3117,"")</f>
        <v>LAMINACION</v>
      </c>
    </row>
    <row r="3119" spans="1:6" x14ac:dyDescent="0.25">
      <c r="A3119" s="144" t="str">
        <f>IF('[1]Hoja de pedidos'!$D3118&gt;0,'[1]Hoja de pedidos'!C3118,"")</f>
        <v>01-4394</v>
      </c>
      <c r="B3119" s="144" t="str">
        <f>IF('[1]Hoja de pedidos'!$D3118&gt;0,'[1]Hoja de pedidos'!D3118,"")</f>
        <v>TXPARF040A003</v>
      </c>
      <c r="C3119" s="144" t="str">
        <f>IF('[1]Hoja de pedidos'!$D3118&gt;0,'[1]Hoja de pedidos'!E3118,"")</f>
        <v>PEPSICO ALIMENTOS, S.C.A.</v>
      </c>
      <c r="D3119" s="144" t="str">
        <f>IF('[1]Hoja de pedidos'!$D3118&gt;0,'[1]Hoja de pedidos'!F3118,"")</f>
        <v>LAMINACION IMPRESA RUFFLES QUESO 36g</v>
      </c>
      <c r="E3119" s="144" t="str">
        <f>IF('[1]Hoja de pedidos'!$D3118&gt;0,'[1]Hoja de pedidos'!G3118,"")</f>
        <v>CX</v>
      </c>
      <c r="F3119" s="144" t="str">
        <f>IF('[1]Hoja de pedidos'!$D3118&gt;0,'[1]Hoja de pedidos'!H3118,"")</f>
        <v>LAMINACION</v>
      </c>
    </row>
    <row r="3120" spans="1:6" x14ac:dyDescent="0.25">
      <c r="A3120" s="144" t="str">
        <f>IF('[1]Hoja de pedidos'!$D3119&gt;0,'[1]Hoja de pedidos'!C3119,"")</f>
        <v>01-4386</v>
      </c>
      <c r="B3120" s="144" t="str">
        <f>IF('[1]Hoja de pedidos'!$D3119&gt;0,'[1]Hoja de pedidos'!D3119,"")</f>
        <v>TXPAMJ049A001</v>
      </c>
      <c r="C3120" s="144" t="str">
        <f>IF('[1]Hoja de pedidos'!$D3119&gt;0,'[1]Hoja de pedidos'!E3119,"")</f>
        <v>PEPSICO ALIMENTOS, S.C.A.</v>
      </c>
      <c r="D3120" s="144" t="str">
        <f>IF('[1]Hoja de pedidos'!$D3119&gt;0,'[1]Hoja de pedidos'!F3119,"")</f>
        <v>LAMINACION IMPRESA MANI JACKS 175g</v>
      </c>
      <c r="E3120" s="144" t="str">
        <f>IF('[1]Hoja de pedidos'!$D3119&gt;0,'[1]Hoja de pedidos'!G3119,"")</f>
        <v>CX</v>
      </c>
      <c r="F3120" s="144" t="str">
        <f>IF('[1]Hoja de pedidos'!$D3119&gt;0,'[1]Hoja de pedidos'!H3119,"")</f>
        <v>LAMINACION</v>
      </c>
    </row>
    <row r="3121" spans="1:6" x14ac:dyDescent="0.25">
      <c r="A3121" s="144" t="str">
        <f>IF('[1]Hoja de pedidos'!$D3120&gt;0,'[1]Hoja de pedidos'!C3120,"")</f>
        <v>01-4395</v>
      </c>
      <c r="B3121" s="144" t="str">
        <f>IF('[1]Hoja de pedidos'!$D3120&gt;0,'[1]Hoja de pedidos'!D3120,"")</f>
        <v>TXPACT040A003</v>
      </c>
      <c r="C3121" s="144" t="str">
        <f>IF('[1]Hoja de pedidos'!$D3120&gt;0,'[1]Hoja de pedidos'!E3120,"")</f>
        <v>PEPSICO ALIMENTOS, S.C.A.</v>
      </c>
      <c r="D3121" s="144" t="str">
        <f>IF('[1]Hoja de pedidos'!$D3120&gt;0,'[1]Hoja de pedidos'!F3120,"")</f>
        <v>LAMINACION IMPRESA CHEESE TRIS 150g</v>
      </c>
      <c r="E3121" s="144" t="str">
        <f>IF('[1]Hoja de pedidos'!$D3120&gt;0,'[1]Hoja de pedidos'!G3120,"")</f>
        <v>CX</v>
      </c>
      <c r="F3121" s="144" t="str">
        <f>IF('[1]Hoja de pedidos'!$D3120&gt;0,'[1]Hoja de pedidos'!H3120,"")</f>
        <v>LAMINACION</v>
      </c>
    </row>
    <row r="3122" spans="1:6" x14ac:dyDescent="0.25">
      <c r="A3122" s="144" t="str">
        <f>IF('[1]Hoja de pedidos'!$D3121&gt;0,'[1]Hoja de pedidos'!C3121,"")</f>
        <v>01-4393</v>
      </c>
      <c r="B3122" s="144" t="str">
        <f>IF('[1]Hoja de pedidos'!$D3121&gt;0,'[1]Hoja de pedidos'!D3121,"")</f>
        <v>TXPACB040C001</v>
      </c>
      <c r="C3122" s="144" t="str">
        <f>IF('[1]Hoja de pedidos'!$D3121&gt;0,'[1]Hoja de pedidos'!E3121,"")</f>
        <v>PEPSICO ALIMENTOS, S.C.A.</v>
      </c>
      <c r="D3122" s="144" t="str">
        <f>IF('[1]Hoja de pedidos'!$D3121&gt;0,'[1]Hoja de pedidos'!F3121,"")</f>
        <v>LAMINACION IMPRESA CHEETOS BOLIQUESO 80g</v>
      </c>
      <c r="E3122" s="144" t="str">
        <f>IF('[1]Hoja de pedidos'!$D3121&gt;0,'[1]Hoja de pedidos'!G3121,"")</f>
        <v>CX</v>
      </c>
      <c r="F3122" s="144" t="str">
        <f>IF('[1]Hoja de pedidos'!$D3121&gt;0,'[1]Hoja de pedidos'!H3121,"")</f>
        <v>LAMINACION</v>
      </c>
    </row>
    <row r="3123" spans="1:6" x14ac:dyDescent="0.25">
      <c r="A3123" s="144" t="str">
        <f>IF('[1]Hoja de pedidos'!$D3122&gt;0,'[1]Hoja de pedidos'!C3122,"")</f>
        <v>32-006586</v>
      </c>
      <c r="B3123" s="144" t="str">
        <f>IF('[1]Hoja de pedidos'!$D3122&gt;0,'[1]Hoja de pedidos'!D3122,"")</f>
        <v>TMTCAV129A001</v>
      </c>
      <c r="C3123" s="144" t="str">
        <f>IF('[1]Hoja de pedidos'!$D3122&gt;0,'[1]Hoja de pedidos'!E3122,"")</f>
        <v>INVERSIONES TORREFACCION DEL CAFÉ, C.A</v>
      </c>
      <c r="D3123" s="144" t="str">
        <f>IF('[1]Hoja de pedidos'!$D3122&gt;0,'[1]Hoja de pedidos'!F3122,"")</f>
        <v>LAMINACION IMPRESA CAFÉ AMANECER AL VACIO 250g</v>
      </c>
      <c r="E3123" s="144" t="str">
        <f>IF('[1]Hoja de pedidos'!$D3122&gt;0,'[1]Hoja de pedidos'!G3122,"")</f>
        <v>MCL</v>
      </c>
      <c r="F3123" s="144" t="str">
        <f>IF('[1]Hoja de pedidos'!$D3122&gt;0,'[1]Hoja de pedidos'!H3122,"")</f>
        <v>LAMINACION</v>
      </c>
    </row>
    <row r="3124" spans="1:6" x14ac:dyDescent="0.25">
      <c r="A3124" s="144" t="str">
        <f>IF('[1]Hoja de pedidos'!$D3123&gt;0,'[1]Hoja de pedidos'!C3123,"")</f>
        <v>32-006590</v>
      </c>
      <c r="B3124" s="144" t="str">
        <f>IF('[1]Hoja de pedidos'!$D3123&gt;0,'[1]Hoja de pedidos'!D3123,"")</f>
        <v>TXTFDN050B001</v>
      </c>
      <c r="C3124" s="144" t="str">
        <f>IF('[1]Hoja de pedidos'!$D3123&gt;0,'[1]Hoja de pedidos'!E3123,"")</f>
        <v>INVERSIONES TORREFACCION DEL CAFÉ, C.A</v>
      </c>
      <c r="D3124" s="144" t="str">
        <f>IF('[1]Hoja de pedidos'!$D3123&gt;0,'[1]Hoja de pedidos'!F3123,"")</f>
        <v>LAMINACION IMPRESA CAFÉ DELLA NONNA MOLIDO GOURMET 500 g.</v>
      </c>
      <c r="E3124" s="144" t="str">
        <f>IF('[1]Hoja de pedidos'!$D3123&gt;0,'[1]Hoja de pedidos'!G3123,"")</f>
        <v>CX</v>
      </c>
      <c r="F3124" s="144" t="str">
        <f>IF('[1]Hoja de pedidos'!$D3123&gt;0,'[1]Hoja de pedidos'!H3123,"")</f>
        <v>LAMINACION</v>
      </c>
    </row>
    <row r="3125" spans="1:6" x14ac:dyDescent="0.25">
      <c r="A3125" s="144" t="str">
        <f>IF('[1]Hoja de pedidos'!$D3124&gt;0,'[1]Hoja de pedidos'!C3124,"")</f>
        <v>32-006718</v>
      </c>
      <c r="B3125" s="144" t="str">
        <f>IF('[1]Hoja de pedidos'!$D3124&gt;0,'[1]Hoja de pedidos'!D3124,"")</f>
        <v>TXHCHM042A001</v>
      </c>
      <c r="C3125" s="144" t="str">
        <f>IF('[1]Hoja de pedidos'!$D3124&gt;0,'[1]Hoja de pedidos'!E3124,"")</f>
        <v>HELADOS CALI, C.A.</v>
      </c>
      <c r="D3125" s="144" t="str">
        <f>IF('[1]Hoja de pedidos'!$D3124&gt;0,'[1]Hoja de pedidos'!F3124,"")</f>
        <v>LAMINACION ENVOLTORIO IMPRESO HELADOS MAUSI 70cm3</v>
      </c>
      <c r="E3125" s="144" t="str">
        <f>IF('[1]Hoja de pedidos'!$D3124&gt;0,'[1]Hoja de pedidos'!G3124,"")</f>
        <v>CX</v>
      </c>
      <c r="F3125" s="144" t="str">
        <f>IF('[1]Hoja de pedidos'!$D3124&gt;0,'[1]Hoja de pedidos'!H3124,"")</f>
        <v>LAMINACION</v>
      </c>
    </row>
    <row r="3126" spans="1:6" x14ac:dyDescent="0.25">
      <c r="A3126" s="144" t="str">
        <f>IF('[1]Hoja de pedidos'!$D3125&gt;0,'[1]Hoja de pedidos'!C3125,"")</f>
        <v>01-4396</v>
      </c>
      <c r="B3126" s="144" t="str">
        <f>IF('[1]Hoja de pedidos'!$D3125&gt;0,'[1]Hoja de pedidos'!D3125,"")</f>
        <v>TXPACT040B003</v>
      </c>
      <c r="C3126" s="144" t="str">
        <f>IF('[1]Hoja de pedidos'!$D3125&gt;0,'[1]Hoja de pedidos'!E3125,"")</f>
        <v>PEPSICO ALIMENTOS, S.C.A.</v>
      </c>
      <c r="D3126" s="144" t="str">
        <f>IF('[1]Hoja de pedidos'!$D3125&gt;0,'[1]Hoja de pedidos'!F3125,"")</f>
        <v>LAMINACION IMPRESA CHEESE TRIS 54g</v>
      </c>
      <c r="E3126" s="144" t="str">
        <f>IF('[1]Hoja de pedidos'!$D3125&gt;0,'[1]Hoja de pedidos'!G3125,"")</f>
        <v>CX</v>
      </c>
      <c r="F3126" s="144" t="str">
        <f>IF('[1]Hoja de pedidos'!$D3125&gt;0,'[1]Hoja de pedidos'!H3125,"")</f>
        <v>LAMINACION</v>
      </c>
    </row>
    <row r="3127" spans="1:6" x14ac:dyDescent="0.25">
      <c r="A3127" s="144" t="str">
        <f>IF('[1]Hoja de pedidos'!$D3126&gt;0,'[1]Hoja de pedidos'!C3126,"")</f>
        <v>32-006716</v>
      </c>
      <c r="B3127" s="144" t="str">
        <f>IF('[1]Hoja de pedidos'!$D3126&gt;0,'[1]Hoja de pedidos'!D3126,"")</f>
        <v>TXHCFS029A001</v>
      </c>
      <c r="C3127" s="144" t="str">
        <f>IF('[1]Hoja de pedidos'!$D3126&gt;0,'[1]Hoja de pedidos'!E3126,"")</f>
        <v>HELADOS CALI, C.A.</v>
      </c>
      <c r="D3127" s="144" t="str">
        <f>IF('[1]Hoja de pedidos'!$D3126&gt;0,'[1]Hoja de pedidos'!F3126,"")</f>
        <v>ENVOLTORIO IMPRESO HELADOS FRESS FRESA 70cm3</v>
      </c>
      <c r="E3127" s="144" t="str">
        <f>IF('[1]Hoja de pedidos'!$D3126&gt;0,'[1]Hoja de pedidos'!G3126,"")</f>
        <v>CX</v>
      </c>
      <c r="F3127" s="144" t="str">
        <f>IF('[1]Hoja de pedidos'!$D3126&gt;0,'[1]Hoja de pedidos'!H3126,"")</f>
        <v>CORTE</v>
      </c>
    </row>
    <row r="3128" spans="1:6" x14ac:dyDescent="0.25">
      <c r="A3128" s="144" t="str">
        <f>IF('[1]Hoja de pedidos'!$D3127&gt;0,'[1]Hoja de pedidos'!C3127,"")</f>
        <v>01-4376</v>
      </c>
      <c r="B3128" s="144" t="str">
        <f>IF('[1]Hoja de pedidos'!$D3127&gt;0,'[1]Hoja de pedidos'!D3127,"")</f>
        <v>TXDNMM040A001</v>
      </c>
      <c r="C3128" s="144" t="str">
        <f>IF('[1]Hoja de pedidos'!$D3127&gt;0,'[1]Hoja de pedidos'!E3127,"")</f>
        <v>DISTRIBUIDORA NACIONAL 2000, C.A.</v>
      </c>
      <c r="D3128" s="144" t="str">
        <f>IF('[1]Hoja de pedidos'!$D3127&gt;0,'[1]Hoja de pedidos'!F3127,"")</f>
        <v>LAMINACION IMPRESA CAFÉ MAS POR MENOS PREMIUM 200g</v>
      </c>
      <c r="E3128" s="144" t="str">
        <f>IF('[1]Hoja de pedidos'!$D3127&gt;0,'[1]Hoja de pedidos'!G3127,"")</f>
        <v>CX</v>
      </c>
      <c r="F3128" s="144" t="str">
        <f>IF('[1]Hoja de pedidos'!$D3127&gt;0,'[1]Hoja de pedidos'!H3127,"")</f>
        <v>LAMINACION</v>
      </c>
    </row>
    <row r="3129" spans="1:6" x14ac:dyDescent="0.25">
      <c r="A3129" s="144" t="str">
        <f>IF('[1]Hoja de pedidos'!$D3128&gt;0,'[1]Hoja de pedidos'!C3128,"")</f>
        <v>01-4367</v>
      </c>
      <c r="B3129" s="144" t="str">
        <f>IF('[1]Hoja de pedidos'!$D3128&gt;0,'[1]Hoja de pedidos'!D3128,"")</f>
        <v>TMAPAL121B001</v>
      </c>
      <c r="C3129" s="144" t="str">
        <f>IF('[1]Hoja de pedidos'!$D3128&gt;0,'[1]Hoja de pedidos'!E3128,"")</f>
        <v>ALIMENTOS POLAR COMERCIAL, C.A.</v>
      </c>
      <c r="D3129" s="144" t="str">
        <f>IF('[1]Hoja de pedidos'!$D3128&gt;0,'[1]Hoja de pedidos'!F3128,"")</f>
        <v>ALUMINIO LAMINADO IMPRESO MAVESA 250 g</v>
      </c>
      <c r="E3129" s="144" t="str">
        <f>IF('[1]Hoja de pedidos'!$D3128&gt;0,'[1]Hoja de pedidos'!G3128,"")</f>
        <v>MCL</v>
      </c>
      <c r="F3129" s="144" t="str">
        <f>IF('[1]Hoja de pedidos'!$D3128&gt;0,'[1]Hoja de pedidos'!H3128,"")</f>
        <v>LAMINACION</v>
      </c>
    </row>
    <row r="3130" spans="1:6" x14ac:dyDescent="0.25">
      <c r="A3130" s="144" t="str">
        <f>IF('[1]Hoja de pedidos'!$D3129&gt;0,'[1]Hoja de pedidos'!C3129,"")</f>
        <v>01-4368</v>
      </c>
      <c r="B3130" s="144" t="str">
        <f>IF('[1]Hoja de pedidos'!$D3129&gt;0,'[1]Hoja de pedidos'!D3129,"")</f>
        <v>TMAPAL121A001</v>
      </c>
      <c r="C3130" s="144" t="str">
        <f>IF('[1]Hoja de pedidos'!$D3129&gt;0,'[1]Hoja de pedidos'!E3129,"")</f>
        <v>ALIMENTOS POLAR COMERCIAL, C.A.</v>
      </c>
      <c r="D3130" s="144" t="str">
        <f>IF('[1]Hoja de pedidos'!$D3129&gt;0,'[1]Hoja de pedidos'!F3129,"")</f>
        <v>ALUMINIO LAMINADO IMPRESO MAVESA 500g</v>
      </c>
      <c r="E3130" s="144" t="str">
        <f>IF('[1]Hoja de pedidos'!$D3129&gt;0,'[1]Hoja de pedidos'!G3129,"")</f>
        <v>MCL</v>
      </c>
      <c r="F3130" s="144" t="str">
        <f>IF('[1]Hoja de pedidos'!$D3129&gt;0,'[1]Hoja de pedidos'!H3129,"")</f>
        <v>LAMINACION</v>
      </c>
    </row>
    <row r="3131" spans="1:6" x14ac:dyDescent="0.25">
      <c r="A3131" s="144" t="str">
        <f>IF('[1]Hoja de pedidos'!$D3130&gt;0,'[1]Hoja de pedidos'!C3130,"")</f>
        <v>32-006710</v>
      </c>
      <c r="B3131" s="144" t="str">
        <f>IF('[1]Hoja de pedidos'!$D3130&gt;0,'[1]Hoja de pedidos'!D3130,"")</f>
        <v>TMARYC096A001</v>
      </c>
      <c r="C3131" s="144" t="str">
        <f>IF('[1]Hoja de pedidos'!$D3130&gt;0,'[1]Hoja de pedidos'!E3130,"")</f>
        <v>ALFONZO RIVAS &amp; CIA, C.A.</v>
      </c>
      <c r="D3131" s="144" t="str">
        <f>IF('[1]Hoja de pedidos'!$D3130&gt;0,'[1]Hoja de pedidos'!F3130,"")</f>
        <v>LAMINACION IMPRESA YELIGHT CEREZA 12 g</v>
      </c>
      <c r="E3131" s="144" t="str">
        <f>IF('[1]Hoja de pedidos'!$D3130&gt;0,'[1]Hoja de pedidos'!G3130,"")</f>
        <v>MCL</v>
      </c>
      <c r="F3131" s="144" t="str">
        <f>IF('[1]Hoja de pedidos'!$D3130&gt;0,'[1]Hoja de pedidos'!H3130,"")</f>
        <v>LAMINACION</v>
      </c>
    </row>
    <row r="3132" spans="1:6" x14ac:dyDescent="0.25">
      <c r="A3132" s="144" t="str">
        <f>IF('[1]Hoja de pedidos'!$D3131&gt;0,'[1]Hoja de pedidos'!C3131,"")</f>
        <v>01-4413</v>
      </c>
      <c r="B3132" s="144" t="str">
        <f>IF('[1]Hoja de pedidos'!$D3131&gt;0,'[1]Hoja de pedidos'!D3131,"")</f>
        <v>TXMSGN028C002</v>
      </c>
      <c r="C3132" s="144" t="str">
        <f>IF('[1]Hoja de pedidos'!$D3131&gt;0,'[1]Hoja de pedidos'!E3131,"")</f>
        <v>MULTINACIONAL DE SABORES C.A.</v>
      </c>
      <c r="D3132" s="144" t="str">
        <f>IF('[1]Hoja de pedidos'!$D3131&gt;0,'[1]Hoja de pedidos'!F3131,"")</f>
        <v>ETIQUETA IMPRESA REFRESCO GLUP COLA NEGRA 1 L</v>
      </c>
      <c r="E3132" s="144" t="str">
        <f>IF('[1]Hoja de pedidos'!$D3131&gt;0,'[1]Hoja de pedidos'!G3131,"")</f>
        <v>CX</v>
      </c>
      <c r="F3132" s="144" t="str">
        <f>IF('[1]Hoja de pedidos'!$D3131&gt;0,'[1]Hoja de pedidos'!H3131,"")</f>
        <v>CORTE</v>
      </c>
    </row>
    <row r="3133" spans="1:6" x14ac:dyDescent="0.25">
      <c r="A3133" s="144" t="str">
        <f>IF('[1]Hoja de pedidos'!$D3132&gt;0,'[1]Hoja de pedidos'!C3132,"")</f>
        <v>32-006591</v>
      </c>
      <c r="B3133" s="144" t="str">
        <f>IF('[1]Hoja de pedidos'!$D3132&gt;0,'[1]Hoja de pedidos'!D3132,"")</f>
        <v>TXTFCA078A001</v>
      </c>
      <c r="C3133" s="144" t="str">
        <f>IF('[1]Hoja de pedidos'!$D3132&gt;0,'[1]Hoja de pedidos'!E3132,"")</f>
        <v>INVERSIONES TORREFACCION DEL CAFÉ, C.A</v>
      </c>
      <c r="D3133" s="144" t="str">
        <f>IF('[1]Hoja de pedidos'!$D3132&gt;0,'[1]Hoja de pedidos'!F3132,"")</f>
        <v>LAMINACION IMPRESA CAFÉ  AMANECER TOSTADO GRANO 1000 g</v>
      </c>
      <c r="E3133" s="144" t="str">
        <f>IF('[1]Hoja de pedidos'!$D3132&gt;0,'[1]Hoja de pedidos'!G3132,"")</f>
        <v>CX</v>
      </c>
      <c r="F3133" s="144" t="str">
        <f>IF('[1]Hoja de pedidos'!$D3132&gt;0,'[1]Hoja de pedidos'!H3132,"")</f>
        <v>LAMINACION</v>
      </c>
    </row>
    <row r="3134" spans="1:6" x14ac:dyDescent="0.25">
      <c r="A3134" s="144" t="str">
        <f>IF('[1]Hoja de pedidos'!$D3133&gt;0,'[1]Hoja de pedidos'!C3133,"")</f>
        <v>32-006712</v>
      </c>
      <c r="B3134" s="144" t="str">
        <f>IF('[1]Hoja de pedidos'!$D3133&gt;0,'[1]Hoja de pedidos'!D3133,"")</f>
        <v>TMARTD103A001</v>
      </c>
      <c r="C3134" s="144" t="str">
        <f>IF('[1]Hoja de pedidos'!$D3133&gt;0,'[1]Hoja de pedidos'!E3133,"")</f>
        <v>ALFONZO RIVAS &amp; CIA, C.A.</v>
      </c>
      <c r="D3134" s="144" t="str">
        <f>IF('[1]Hoja de pedidos'!$D3133&gt;0,'[1]Hoja de pedidos'!F3133,"")</f>
        <v>LAMINACION IMPRESA TE LISTO DURAZNO 90g</v>
      </c>
      <c r="E3134" s="144" t="str">
        <f>IF('[1]Hoja de pedidos'!$D3133&gt;0,'[1]Hoja de pedidos'!G3133,"")</f>
        <v>MCL</v>
      </c>
      <c r="F3134" s="144" t="str">
        <f>IF('[1]Hoja de pedidos'!$D3133&gt;0,'[1]Hoja de pedidos'!H3133,"")</f>
        <v>LAMINACION</v>
      </c>
    </row>
    <row r="3135" spans="1:6" x14ac:dyDescent="0.25">
      <c r="A3135" s="144" t="str">
        <f>IF('[1]Hoja de pedidos'!$D3134&gt;0,'[1]Hoja de pedidos'!C3134,"")</f>
        <v>01-4417</v>
      </c>
      <c r="B3135" s="144" t="str">
        <f>IF('[1]Hoja de pedidos'!$D3134&gt;0,'[1]Hoja de pedidos'!D3134,"")</f>
        <v>TXPATT049A001</v>
      </c>
      <c r="C3135" s="144" t="str">
        <f>IF('[1]Hoja de pedidos'!$D3134&gt;0,'[1]Hoja de pedidos'!E3134,"")</f>
        <v>PEPSICO ALIMENTOS, S.C.A.</v>
      </c>
      <c r="D3135" s="144" t="str">
        <f>IF('[1]Hoja de pedidos'!$D3134&gt;0,'[1]Hoja de pedidos'!F3134,"")</f>
        <v>LAMINACION IMPRESA TOSTITOS 140g</v>
      </c>
      <c r="E3135" s="144" t="str">
        <f>IF('[1]Hoja de pedidos'!$D3134&gt;0,'[1]Hoja de pedidos'!G3134,"")</f>
        <v>CX</v>
      </c>
      <c r="F3135" s="144" t="str">
        <f>IF('[1]Hoja de pedidos'!$D3134&gt;0,'[1]Hoja de pedidos'!H3134,"")</f>
        <v>LAMINACION</v>
      </c>
    </row>
    <row r="3136" spans="1:6" x14ac:dyDescent="0.25">
      <c r="A3136" s="144" t="str">
        <f>IF('[1]Hoja de pedidos'!$D3135&gt;0,'[1]Hoja de pedidos'!C3135,"")</f>
        <v>01-4188</v>
      </c>
      <c r="B3136" s="144" t="str">
        <f>IF('[1]Hoja de pedidos'!$D3135&gt;0,'[1]Hoja de pedidos'!D3135,"")</f>
        <v>TMPAFS0270001</v>
      </c>
      <c r="C3136" s="144" t="str">
        <f>IF('[1]Hoja de pedidos'!$D3135&gt;0,'[1]Hoja de pedidos'!E3135,"")</f>
        <v>IPA INDUSTRIAS PRODUCTOS ASFALTICOS F.A.&amp;.C., C.A.</v>
      </c>
      <c r="D3136" s="144" t="str">
        <f>IF('[1]Hoja de pedidos'!$D3135&gt;0,'[1]Hoja de pedidos'!F3135,"")</f>
        <v>FILM TRANSPARENTE SILICONADO SIN IMPRESIÓN</v>
      </c>
      <c r="E3136" s="144" t="str">
        <f>IF('[1]Hoja de pedidos'!$D3135&gt;0,'[1]Hoja de pedidos'!G3135,"")</f>
        <v>MCL</v>
      </c>
      <c r="F3136" s="144" t="str">
        <f>IF('[1]Hoja de pedidos'!$D3135&gt;0,'[1]Hoja de pedidos'!H3135,"")</f>
        <v>LAMINACION</v>
      </c>
    </row>
    <row r="3137" spans="1:6" x14ac:dyDescent="0.25">
      <c r="A3137" s="144" t="str">
        <f>IF('[1]Hoja de pedidos'!$D3136&gt;0,'[1]Hoja de pedidos'!C3136,"")</f>
        <v>32-006715</v>
      </c>
      <c r="B3137" s="144" t="str">
        <f>IF('[1]Hoja de pedidos'!$D3136&gt;0,'[1]Hoja de pedidos'!D3136,"")</f>
        <v>TXNVPC040A001</v>
      </c>
      <c r="C3137" s="144" t="str">
        <f>IF('[1]Hoja de pedidos'!$D3136&gt;0,'[1]Hoja de pedidos'!E3136,"")</f>
        <v>NUCITA VENEZOLANA. NUCIVEN, C.A.</v>
      </c>
      <c r="D3137" s="144" t="str">
        <f>IF('[1]Hoja de pedidos'!$D3136&gt;0,'[1]Hoja de pedidos'!F3136,"")</f>
        <v>LAMINACIÓN IMPRESA PIRULIN CHOCOLATE 16 g</v>
      </c>
      <c r="E3137" s="144" t="str">
        <f>IF('[1]Hoja de pedidos'!$D3136&gt;0,'[1]Hoja de pedidos'!G3136,"")</f>
        <v>CX</v>
      </c>
      <c r="F3137" s="144" t="str">
        <f>IF('[1]Hoja de pedidos'!$D3136&gt;0,'[1]Hoja de pedidos'!H3136,"")</f>
        <v>LAMINACION</v>
      </c>
    </row>
    <row r="3138" spans="1:6" x14ac:dyDescent="0.25">
      <c r="A3138" s="144" t="str">
        <f>IF('[1]Hoja de pedidos'!$D3137&gt;0,'[1]Hoja de pedidos'!C3137,"")</f>
        <v>32-006714</v>
      </c>
      <c r="B3138" s="144" t="str">
        <f>IF('[1]Hoja de pedidos'!$D3137&gt;0,'[1]Hoja de pedidos'!D3137,"")</f>
        <v>TXNVMP040A002</v>
      </c>
      <c r="C3138" s="144" t="str">
        <f>IF('[1]Hoja de pedidos'!$D3137&gt;0,'[1]Hoja de pedidos'!E3137,"")</f>
        <v>NUCITA VENEZOLANA. NUCIVEN, C.A.</v>
      </c>
      <c r="D3138" s="144" t="str">
        <f>IF('[1]Hoja de pedidos'!$D3137&gt;0,'[1]Hoja de pedidos'!F3137,"")</f>
        <v>LAMINACION IMPRESA MAX  PIRULIN 34g</v>
      </c>
      <c r="E3138" s="144" t="str">
        <f>IF('[1]Hoja de pedidos'!$D3137&gt;0,'[1]Hoja de pedidos'!G3137,"")</f>
        <v>CX</v>
      </c>
      <c r="F3138" s="144" t="str">
        <f>IF('[1]Hoja de pedidos'!$D3137&gt;0,'[1]Hoja de pedidos'!H3137,"")</f>
        <v>LAMINACION</v>
      </c>
    </row>
    <row r="3139" spans="1:6" x14ac:dyDescent="0.25">
      <c r="A3139" s="144" t="str">
        <f>IF('[1]Hoja de pedidos'!$D3138&gt;0,'[1]Hoja de pedidos'!C3138,"")</f>
        <v>32-006713</v>
      </c>
      <c r="B3139" s="144" t="str">
        <f>IF('[1]Hoja de pedidos'!$D3138&gt;0,'[1]Hoja de pedidos'!D3138,"")</f>
        <v>TMARMZ076A001</v>
      </c>
      <c r="C3139" s="144" t="str">
        <f>IF('[1]Hoja de pedidos'!$D3138&gt;0,'[1]Hoja de pedidos'!E3138,"")</f>
        <v>ALFONZO RIVAS &amp; CIA, C.A.</v>
      </c>
      <c r="D3139" s="144" t="str">
        <f>IF('[1]Hoja de pedidos'!$D3138&gt;0,'[1]Hoja de pedidos'!F3138,"")</f>
        <v>LAMINACION IMPRESA MAIZINA 2 kg</v>
      </c>
      <c r="E3139" s="144" t="str">
        <f>IF('[1]Hoja de pedidos'!$D3138&gt;0,'[1]Hoja de pedidos'!G3138,"")</f>
        <v>MCL</v>
      </c>
      <c r="F3139" s="144" t="str">
        <f>IF('[1]Hoja de pedidos'!$D3138&gt;0,'[1]Hoja de pedidos'!H3138,"")</f>
        <v>LAMINACION</v>
      </c>
    </row>
    <row r="3140" spans="1:6" x14ac:dyDescent="0.25">
      <c r="A3140" s="144" t="str">
        <f>IF('[1]Hoja de pedidos'!$D3139&gt;0,'[1]Hoja de pedidos'!C3139,"")</f>
        <v>32-006709</v>
      </c>
      <c r="B3140" s="144" t="str">
        <f>IF('[1]Hoja de pedidos'!$D3139&gt;0,'[1]Hoja de pedidos'!D3139,"")</f>
        <v>TMARMZ076B002</v>
      </c>
      <c r="C3140" s="144" t="str">
        <f>IF('[1]Hoja de pedidos'!$D3139&gt;0,'[1]Hoja de pedidos'!E3139,"")</f>
        <v>ALFONZO RIVAS &amp; CIA, C.A.</v>
      </c>
      <c r="D3140" s="144" t="str">
        <f>IF('[1]Hoja de pedidos'!$D3139&gt;0,'[1]Hoja de pedidos'!F3139,"")</f>
        <v>LAMINACION IMPRESA MAIZINA 120 g</v>
      </c>
      <c r="E3140" s="144" t="str">
        <f>IF('[1]Hoja de pedidos'!$D3139&gt;0,'[1]Hoja de pedidos'!G3139,"")</f>
        <v>MCL</v>
      </c>
      <c r="F3140" s="144" t="str">
        <f>IF('[1]Hoja de pedidos'!$D3139&gt;0,'[1]Hoja de pedidos'!H3139,"")</f>
        <v>LAMINACION</v>
      </c>
    </row>
    <row r="3141" spans="1:6" x14ac:dyDescent="0.25">
      <c r="A3141" s="144" t="str">
        <f>IF('[1]Hoja de pedidos'!$D3140&gt;0,'[1]Hoja de pedidos'!C3140,"")</f>
        <v>01-4373</v>
      </c>
      <c r="B3141" s="144" t="str">
        <f>IF('[1]Hoja de pedidos'!$D3140&gt;0,'[1]Hoja de pedidos'!D3140,"")</f>
        <v>TXAVEM028D001</v>
      </c>
      <c r="C3141" s="144" t="str">
        <f>IF('[1]Hoja de pedidos'!$D3140&gt;0,'[1]Hoja de pedidos'!E3140,"")</f>
        <v>AMCOR RIGID PACKAGING DE VENEZUELA, S.A.</v>
      </c>
      <c r="D3141" s="144" t="str">
        <f>IF('[1]Hoja de pedidos'!$D3140&gt;0,'[1]Hoja de pedidos'!F3140,"")</f>
        <v>ETIQUETA IMPRESA MINALBA 355cc</v>
      </c>
      <c r="E3141" s="144" t="str">
        <f>IF('[1]Hoja de pedidos'!$D3140&gt;0,'[1]Hoja de pedidos'!G3140,"")</f>
        <v>CX</v>
      </c>
      <c r="F3141" s="144" t="str">
        <f>IF('[1]Hoja de pedidos'!$D3140&gt;0,'[1]Hoja de pedidos'!H3140,"")</f>
        <v>CORTE</v>
      </c>
    </row>
    <row r="3142" spans="1:6" x14ac:dyDescent="0.25">
      <c r="A3142" s="144" t="str">
        <f>IF('[1]Hoja de pedidos'!$D3141&gt;0,'[1]Hoja de pedidos'!C3141,"")</f>
        <v>01-4419</v>
      </c>
      <c r="B3142" s="144" t="str">
        <f>IF('[1]Hoja de pedidos'!$D3141&gt;0,'[1]Hoja de pedidos'!D3141,"")</f>
        <v>TMAPMD107A001</v>
      </c>
      <c r="C3142" s="144" t="str">
        <f>IF('[1]Hoja de pedidos'!$D3141&gt;0,'[1]Hoja de pedidos'!E3141,"")</f>
        <v>ALIMENTOS POLAR COMERCIAL, C.A.</v>
      </c>
      <c r="D3142" s="144" t="str">
        <f>IF('[1]Hoja de pedidos'!$D3141&gt;0,'[1]Hoja de pedidos'!F3141,"")</f>
        <v>ETIQUETA MI GURT FRUTA DURAZNO 125g</v>
      </c>
      <c r="E3142" s="144" t="str">
        <f>IF('[1]Hoja de pedidos'!$D3141&gt;0,'[1]Hoja de pedidos'!G3141,"")</f>
        <v>MCL</v>
      </c>
      <c r="F3142" s="144" t="str">
        <f>IF('[1]Hoja de pedidos'!$D3141&gt;0,'[1]Hoja de pedidos'!H3141,"")</f>
        <v>LAMINACION</v>
      </c>
    </row>
    <row r="3143" spans="1:6" x14ac:dyDescent="0.25">
      <c r="A3143" s="144" t="str">
        <f>IF('[1]Hoja de pedidos'!$D3142&gt;0,'[1]Hoja de pedidos'!C3142,"")</f>
        <v>01-4375</v>
      </c>
      <c r="B3143" s="144" t="str">
        <f>IF('[1]Hoja de pedidos'!$D3142&gt;0,'[1]Hoja de pedidos'!D3142,"")</f>
        <v>TXAVEM028C001</v>
      </c>
      <c r="C3143" s="144" t="str">
        <f>IF('[1]Hoja de pedidos'!$D3142&gt;0,'[1]Hoja de pedidos'!E3142,"")</f>
        <v>AMCOR RIGID PACKAGING DE VENEZUELA, S.A.</v>
      </c>
      <c r="D3143" s="144" t="str">
        <f>IF('[1]Hoja de pedidos'!$D3142&gt;0,'[1]Hoja de pedidos'!F3142,"")</f>
        <v>ETIQUETA IMPRESA MINALBA 600 cc</v>
      </c>
      <c r="E3143" s="144" t="str">
        <f>IF('[1]Hoja de pedidos'!$D3142&gt;0,'[1]Hoja de pedidos'!G3142,"")</f>
        <v>CX</v>
      </c>
      <c r="F3143" s="144" t="str">
        <f>IF('[1]Hoja de pedidos'!$D3142&gt;0,'[1]Hoja de pedidos'!H3142,"")</f>
        <v>CORTE</v>
      </c>
    </row>
    <row r="3144" spans="1:6" x14ac:dyDescent="0.25">
      <c r="A3144" s="144" t="str">
        <f>IF('[1]Hoja de pedidos'!$D3143&gt;0,'[1]Hoja de pedidos'!C3143,"")</f>
        <v>32-006592</v>
      </c>
      <c r="B3144" s="144" t="str">
        <f>IF('[1]Hoja de pedidos'!$D3143&gt;0,'[1]Hoja de pedidos'!D3143,"")</f>
        <v>TXTFDN078A002</v>
      </c>
      <c r="C3144" s="144" t="str">
        <f>IF('[1]Hoja de pedidos'!$D3143&gt;0,'[1]Hoja de pedidos'!E3143,"")</f>
        <v>INVERSIONES TORREFACCION DEL CAFÉ, C.A</v>
      </c>
      <c r="D3144" s="144" t="str">
        <f>IF('[1]Hoja de pedidos'!$D3143&gt;0,'[1]Hoja de pedidos'!F3143,"")</f>
        <v>LAMINACION IMPRESA CAFÉ DELLA NONNA TOSTADO GRANO 1000g.</v>
      </c>
      <c r="E3144" s="144" t="str">
        <f>IF('[1]Hoja de pedidos'!$D3143&gt;0,'[1]Hoja de pedidos'!G3143,"")</f>
        <v>MCL</v>
      </c>
      <c r="F3144" s="144" t="str">
        <f>IF('[1]Hoja de pedidos'!$D3143&gt;0,'[1]Hoja de pedidos'!H3143,"")</f>
        <v>LAMINACION</v>
      </c>
    </row>
    <row r="3145" spans="1:6" x14ac:dyDescent="0.25">
      <c r="A3145" s="144" t="str">
        <f>IF('[1]Hoja de pedidos'!$D3144&gt;0,'[1]Hoja de pedidos'!C3144,"")</f>
        <v>01-4374</v>
      </c>
      <c r="B3145" s="144" t="str">
        <f>IF('[1]Hoja de pedidos'!$D3144&gt;0,'[1]Hoja de pedidos'!D3144,"")</f>
        <v>TXAVEM028A001</v>
      </c>
      <c r="C3145" s="144" t="str">
        <f>IF('[1]Hoja de pedidos'!$D3144&gt;0,'[1]Hoja de pedidos'!E3144,"")</f>
        <v>AMCOR RIGID PACKAGING DE VENEZUELA, S.A.</v>
      </c>
      <c r="D3145" s="144" t="str">
        <f>IF('[1]Hoja de pedidos'!$D3144&gt;0,'[1]Hoja de pedidos'!F3144,"")</f>
        <v>ETIQUETA IMPRESA MINALBA 1,5 L</v>
      </c>
      <c r="E3145" s="144" t="str">
        <f>IF('[1]Hoja de pedidos'!$D3144&gt;0,'[1]Hoja de pedidos'!G3144,"")</f>
        <v>CX</v>
      </c>
      <c r="F3145" s="144" t="str">
        <f>IF('[1]Hoja de pedidos'!$D3144&gt;0,'[1]Hoja de pedidos'!H3144,"")</f>
        <v>CORTE</v>
      </c>
    </row>
    <row r="3146" spans="1:6" x14ac:dyDescent="0.25">
      <c r="A3146" s="144" t="str">
        <f>IF('[1]Hoja de pedidos'!$D3145&gt;0,'[1]Hoja de pedidos'!C3145,"")</f>
        <v>01-4378</v>
      </c>
      <c r="B3146" s="144" t="str">
        <f>IF('[1]Hoja de pedidos'!$D3145&gt;0,'[1]Hoja de pedidos'!D3145,"")</f>
        <v>TMMLED068A001</v>
      </c>
      <c r="C3146" s="144" t="str">
        <f>IF('[1]Hoja de pedidos'!$D3145&gt;0,'[1]Hoja de pedidos'!E3145,"")</f>
        <v>MONTALAR DE VENEZUELA, S.A.</v>
      </c>
      <c r="D3146" s="144" t="str">
        <f>IF('[1]Hoja de pedidos'!$D3145&gt;0,'[1]Hoja de pedidos'!F3145,"")</f>
        <v>LAMINACION IMPRESA ENDULZANTE NATURAL 500g</v>
      </c>
      <c r="E3146" s="144" t="str">
        <f>IF('[1]Hoja de pedidos'!$D3145&gt;0,'[1]Hoja de pedidos'!G3145,"")</f>
        <v>MCL</v>
      </c>
      <c r="F3146" s="144" t="str">
        <f>IF('[1]Hoja de pedidos'!$D3145&gt;0,'[1]Hoja de pedidos'!H3145,"")</f>
        <v>LAMINACION</v>
      </c>
    </row>
    <row r="3147" spans="1:6" x14ac:dyDescent="0.25">
      <c r="A3147" s="144" t="str">
        <f>IF('[1]Hoja de pedidos'!$D3146&gt;0,'[1]Hoja de pedidos'!C3146,"")</f>
        <v>01-4414</v>
      </c>
      <c r="B3147" s="144" t="str">
        <f>IF('[1]Hoja de pedidos'!$D3146&gt;0,'[1]Hoja de pedidos'!D3146,"")</f>
        <v>TMMLED068A001</v>
      </c>
      <c r="C3147" s="144" t="str">
        <f>IF('[1]Hoja de pedidos'!$D3146&gt;0,'[1]Hoja de pedidos'!E3146,"")</f>
        <v>MONTALAR DE VENEZUELA, S.A.</v>
      </c>
      <c r="D3147" s="144" t="str">
        <f>IF('[1]Hoja de pedidos'!$D3146&gt;0,'[1]Hoja de pedidos'!F3146,"")</f>
        <v>LAMINACION IMPRESA ENDULZANTE NATURAL 500g</v>
      </c>
      <c r="E3147" s="144" t="str">
        <f>IF('[1]Hoja de pedidos'!$D3146&gt;0,'[1]Hoja de pedidos'!G3146,"")</f>
        <v>MCL</v>
      </c>
      <c r="F3147" s="144" t="str">
        <f>IF('[1]Hoja de pedidos'!$D3146&gt;0,'[1]Hoja de pedidos'!H3146,"")</f>
        <v>LAMINACION</v>
      </c>
    </row>
    <row r="3148" spans="1:6" x14ac:dyDescent="0.25">
      <c r="A3148" s="144" t="str">
        <f>IF('[1]Hoja de pedidos'!$D3147&gt;0,'[1]Hoja de pedidos'!C3147,"")</f>
        <v>01-4420</v>
      </c>
      <c r="B3148" s="144" t="str">
        <f>IF('[1]Hoja de pedidos'!$D3147&gt;0,'[1]Hoja de pedidos'!D3147,"")</f>
        <v>TMAPMD107A001</v>
      </c>
      <c r="C3148" s="144" t="str">
        <f>IF('[1]Hoja de pedidos'!$D3147&gt;0,'[1]Hoja de pedidos'!E3147,"")</f>
        <v>ALIMENTOS POLAR COMERCIAL, C.A.</v>
      </c>
      <c r="D3148" s="144" t="str">
        <f>IF('[1]Hoja de pedidos'!$D3147&gt;0,'[1]Hoja de pedidos'!F3147,"")</f>
        <v>ETIQUETA MI GURT FRUTA DURAZNO 125g</v>
      </c>
      <c r="E3148" s="144" t="str">
        <f>IF('[1]Hoja de pedidos'!$D3147&gt;0,'[1]Hoja de pedidos'!G3147,"")</f>
        <v>MCL</v>
      </c>
      <c r="F3148" s="144" t="str">
        <f>IF('[1]Hoja de pedidos'!$D3147&gt;0,'[1]Hoja de pedidos'!H3147,"")</f>
        <v>LAMINACION</v>
      </c>
    </row>
    <row r="3149" spans="1:6" x14ac:dyDescent="0.25">
      <c r="A3149" s="144" t="str">
        <f>IF('[1]Hoja de pedidos'!$D3148&gt;0,'[1]Hoja de pedidos'!C3148,"")</f>
        <v>01-4403</v>
      </c>
      <c r="B3149" s="144" t="str">
        <f>IF('[1]Hoja de pedidos'!$D3148&gt;0,'[1]Hoja de pedidos'!D3148,"")</f>
        <v>TMMLPH072A001</v>
      </c>
      <c r="C3149" s="144" t="str">
        <f>IF('[1]Hoja de pedidos'!$D3148&gt;0,'[1]Hoja de pedidos'!E3148,"")</f>
        <v>MONTALAR DE VENEZUELA, S.A.</v>
      </c>
      <c r="D3149" s="144" t="str">
        <f>IF('[1]Hoja de pedidos'!$D3148&gt;0,'[1]Hoja de pedidos'!F3148,"")</f>
        <v>LAMINACIÓN IMPRESA PAPELÓN LIMÓN HIERBABUENA 115g</v>
      </c>
      <c r="E3149" s="144" t="str">
        <f>IF('[1]Hoja de pedidos'!$D3148&gt;0,'[1]Hoja de pedidos'!G3148,"")</f>
        <v>MCL</v>
      </c>
      <c r="F3149" s="144" t="str">
        <f>IF('[1]Hoja de pedidos'!$D3148&gt;0,'[1]Hoja de pedidos'!H3148,"")</f>
        <v>LAMINACION</v>
      </c>
    </row>
    <row r="3150" spans="1:6" x14ac:dyDescent="0.25">
      <c r="A3150" s="144" t="str">
        <f>IF('[1]Hoja de pedidos'!$D3149&gt;0,'[1]Hoja de pedidos'!C3149,"")</f>
        <v>01-4404</v>
      </c>
      <c r="B3150" s="144" t="str">
        <f>IF('[1]Hoja de pedidos'!$D3149&gt;0,'[1]Hoja de pedidos'!D3149,"")</f>
        <v>TMMLPJ072A001</v>
      </c>
      <c r="C3150" s="144" t="str">
        <f>IF('[1]Hoja de pedidos'!$D3149&gt;0,'[1]Hoja de pedidos'!E3149,"")</f>
        <v>MONTALAR DE VENEZUELA, S.A.</v>
      </c>
      <c r="D3150" s="144" t="str">
        <f>IF('[1]Hoja de pedidos'!$D3149&gt;0,'[1]Hoja de pedidos'!F3149,"")</f>
        <v>LAMINACIÓN IMPRESA PAPELÓN LIMÓN JENGIBRE 115g</v>
      </c>
      <c r="E3150" s="144" t="str">
        <f>IF('[1]Hoja de pedidos'!$D3149&gt;0,'[1]Hoja de pedidos'!G3149,"")</f>
        <v>MCL</v>
      </c>
      <c r="F3150" s="144" t="str">
        <f>IF('[1]Hoja de pedidos'!$D3149&gt;0,'[1]Hoja de pedidos'!H3149,"")</f>
        <v>LAMINACION</v>
      </c>
    </row>
    <row r="3151" spans="1:6" x14ac:dyDescent="0.25">
      <c r="A3151" s="144" t="str">
        <f>IF('[1]Hoja de pedidos'!$D3150&gt;0,'[1]Hoja de pedidos'!C3150,"")</f>
        <v>01-4405</v>
      </c>
      <c r="B3151" s="144" t="str">
        <f>IF('[1]Hoja de pedidos'!$D3150&gt;0,'[1]Hoja de pedidos'!D3150,"")</f>
        <v>TMMLPL072A001</v>
      </c>
      <c r="C3151" s="144" t="str">
        <f>IF('[1]Hoja de pedidos'!$D3150&gt;0,'[1]Hoja de pedidos'!E3150,"")</f>
        <v>MONTALAR DE VENEZUELA, S.A.</v>
      </c>
      <c r="D3151" s="144" t="str">
        <f>IF('[1]Hoja de pedidos'!$D3150&gt;0,'[1]Hoja de pedidos'!F3150,"")</f>
        <v>LAMINACIÓN IMPRESA PAPELÓN LIMÓN 115g</v>
      </c>
      <c r="E3151" s="144" t="str">
        <f>IF('[1]Hoja de pedidos'!$D3150&gt;0,'[1]Hoja de pedidos'!G3150,"")</f>
        <v>MCL</v>
      </c>
      <c r="F3151" s="144" t="str">
        <f>IF('[1]Hoja de pedidos'!$D3150&gt;0,'[1]Hoja de pedidos'!H3150,"")</f>
        <v>LAMINACION</v>
      </c>
    </row>
    <row r="3152" spans="1:6" x14ac:dyDescent="0.25">
      <c r="A3152" s="144" t="str">
        <f>IF('[1]Hoja de pedidos'!$D3151&gt;0,'[1]Hoja de pedidos'!C3151,"")</f>
        <v>01-4407</v>
      </c>
      <c r="B3152" s="144" t="str">
        <f>IF('[1]Hoja de pedidos'!$D3151&gt;0,'[1]Hoja de pedidos'!D3151,"")</f>
        <v>TMMLPL083A001</v>
      </c>
      <c r="C3152" s="144" t="str">
        <f>IF('[1]Hoja de pedidos'!$D3151&gt;0,'[1]Hoja de pedidos'!E3151,"")</f>
        <v>MONTALAR DE VENEZUELA, S.A.</v>
      </c>
      <c r="D3152" s="144" t="str">
        <f>IF('[1]Hoja de pedidos'!$D3151&gt;0,'[1]Hoja de pedidos'!F3151,"")</f>
        <v>LAMINACION IMPRESA PAPELON LIMON 500g</v>
      </c>
      <c r="E3152" s="144" t="str">
        <f>IF('[1]Hoja de pedidos'!$D3151&gt;0,'[1]Hoja de pedidos'!G3151,"")</f>
        <v>MCL</v>
      </c>
      <c r="F3152" s="144" t="str">
        <f>IF('[1]Hoja de pedidos'!$D3151&gt;0,'[1]Hoja de pedidos'!H3151,"")</f>
        <v>LAMINACION</v>
      </c>
    </row>
    <row r="3153" spans="1:6" x14ac:dyDescent="0.25">
      <c r="A3153" s="144" t="str">
        <f>IF('[1]Hoja de pedidos'!$D3152&gt;0,'[1]Hoja de pedidos'!C3152,"")</f>
        <v>01-4430</v>
      </c>
      <c r="B3153" s="144" t="str">
        <f>IF('[1]Hoja de pedidos'!$D3152&gt;0,'[1]Hoja de pedidos'!D3152,"")</f>
        <v>TXPARS031A001</v>
      </c>
      <c r="C3153" s="144" t="str">
        <f>IF('[1]Hoja de pedidos'!$D3152&gt;0,'[1]Hoja de pedidos'!E3152,"")</f>
        <v>PEPSICO ALIMENTOS, S.C.A.</v>
      </c>
      <c r="D3153" s="144" t="str">
        <f>IF('[1]Hoja de pedidos'!$D3152&gt;0,'[1]Hoja de pedidos'!F3152,"")</f>
        <v>LAMINACION IMPRESA RAQUETY QUESO 18g</v>
      </c>
      <c r="E3153" s="144" t="str">
        <f>IF('[1]Hoja de pedidos'!$D3152&gt;0,'[1]Hoja de pedidos'!G3152,"")</f>
        <v>CX</v>
      </c>
      <c r="F3153" s="144" t="str">
        <f>IF('[1]Hoja de pedidos'!$D3152&gt;0,'[1]Hoja de pedidos'!H3152,"")</f>
        <v>LAMINACION</v>
      </c>
    </row>
    <row r="3154" spans="1:6" x14ac:dyDescent="0.25">
      <c r="A3154" s="144" t="str">
        <f>IF('[1]Hoja de pedidos'!$D3153&gt;0,'[1]Hoja de pedidos'!C3153,"")</f>
        <v>01-4431</v>
      </c>
      <c r="B3154" s="144" t="str">
        <f>IF('[1]Hoja de pedidos'!$D3153&gt;0,'[1]Hoja de pedidos'!D3153,"")</f>
        <v>TXPAPM031A001</v>
      </c>
      <c r="C3154" s="144" t="str">
        <f>IF('[1]Hoja de pedidos'!$D3153&gt;0,'[1]Hoja de pedidos'!E3153,"")</f>
        <v>PEPSICO ALIMENTOS, S.C.A.</v>
      </c>
      <c r="D3154" s="144" t="str">
        <f>IF('[1]Hoja de pedidos'!$D3153&gt;0,'[1]Hoja de pedidos'!F3153,"")</f>
        <v>LAMINACION IMPRESA PEPITO MUNDO MARINO 25g</v>
      </c>
      <c r="E3154" s="144" t="str">
        <f>IF('[1]Hoja de pedidos'!$D3153&gt;0,'[1]Hoja de pedidos'!G3153,"")</f>
        <v>CX</v>
      </c>
      <c r="F3154" s="144" t="str">
        <f>IF('[1]Hoja de pedidos'!$D3153&gt;0,'[1]Hoja de pedidos'!H3153,"")</f>
        <v>LAMINACION</v>
      </c>
    </row>
    <row r="3155" spans="1:6" x14ac:dyDescent="0.25">
      <c r="A3155" s="144" t="str">
        <f>IF('[1]Hoja de pedidos'!$D3154&gt;0,'[1]Hoja de pedidos'!C3154,"")</f>
        <v>01-4432</v>
      </c>
      <c r="B3155" s="144" t="str">
        <f>IF('[1]Hoja de pedidos'!$D3154&gt;0,'[1]Hoja de pedidos'!D3154,"")</f>
        <v>TXPAPM040A001</v>
      </c>
      <c r="C3155" s="144" t="str">
        <f>IF('[1]Hoja de pedidos'!$D3154&gt;0,'[1]Hoja de pedidos'!E3154,"")</f>
        <v>PEPSICO ALIMENTOS, S.C.A.</v>
      </c>
      <c r="D3155" s="144" t="str">
        <f>IF('[1]Hoja de pedidos'!$D3154&gt;0,'[1]Hoja de pedidos'!F3154,"")</f>
        <v>LAMINACION IMPRESA PEPITO MUNDO MARINO 80g</v>
      </c>
      <c r="E3155" s="144" t="str">
        <f>IF('[1]Hoja de pedidos'!$D3154&gt;0,'[1]Hoja de pedidos'!G3154,"")</f>
        <v>CX</v>
      </c>
      <c r="F3155" s="144" t="str">
        <f>IF('[1]Hoja de pedidos'!$D3154&gt;0,'[1]Hoja de pedidos'!H3154,"")</f>
        <v>LAMINACION</v>
      </c>
    </row>
    <row r="3156" spans="1:6" x14ac:dyDescent="0.25">
      <c r="A3156" s="144" t="str">
        <f>IF('[1]Hoja de pedidos'!$D3155&gt;0,'[1]Hoja de pedidos'!C3155,"")</f>
        <v>01-4428</v>
      </c>
      <c r="B3156" s="144" t="str">
        <f>IF('[1]Hoja de pedidos'!$D3155&gt;0,'[1]Hoja de pedidos'!D3155,"")</f>
        <v>TXPAPS040C002</v>
      </c>
      <c r="C3156" s="144" t="str">
        <f>IF('[1]Hoja de pedidos'!$D3155&gt;0,'[1]Hoja de pedidos'!E3155,"")</f>
        <v>PEPSICO ALIMENTOS, S.C.A.</v>
      </c>
      <c r="D3156" s="144" t="str">
        <f>IF('[1]Hoja de pedidos'!$D3155&gt;0,'[1]Hoja de pedidos'!F3155,"")</f>
        <v>LAMINACION IMPRESA PEPITO ORIGINAL (SIN VITAMINAS) 80g</v>
      </c>
      <c r="E3156" s="144" t="str">
        <f>IF('[1]Hoja de pedidos'!$D3155&gt;0,'[1]Hoja de pedidos'!G3155,"")</f>
        <v>CX</v>
      </c>
      <c r="F3156" s="144" t="str">
        <f>IF('[1]Hoja de pedidos'!$D3155&gt;0,'[1]Hoja de pedidos'!H3155,"")</f>
        <v>LAMINACION</v>
      </c>
    </row>
    <row r="3157" spans="1:6" x14ac:dyDescent="0.25">
      <c r="A3157" s="144" t="str">
        <f>IF('[1]Hoja de pedidos'!$D3156&gt;0,'[1]Hoja de pedidos'!C3156,"")</f>
        <v>01-4433</v>
      </c>
      <c r="B3157" s="144" t="str">
        <f>IF('[1]Hoja de pedidos'!$D3156&gt;0,'[1]Hoja de pedidos'!D3156,"")</f>
        <v>TXPAPS031A002</v>
      </c>
      <c r="C3157" s="144" t="str">
        <f>IF('[1]Hoja de pedidos'!$D3156&gt;0,'[1]Hoja de pedidos'!E3156,"")</f>
        <v>PEPSICO ALIMENTOS, S.C.A.</v>
      </c>
      <c r="D3157" s="144" t="str">
        <f>IF('[1]Hoja de pedidos'!$D3156&gt;0,'[1]Hoja de pedidos'!F3156,"")</f>
        <v>LAMINACIÓN IMPRESA PEPITO ORIGINAL (SIN VITAMINA) 25g</v>
      </c>
      <c r="E3157" s="144" t="str">
        <f>IF('[1]Hoja de pedidos'!$D3156&gt;0,'[1]Hoja de pedidos'!G3156,"")</f>
        <v>CX</v>
      </c>
      <c r="F3157" s="144" t="str">
        <f>IF('[1]Hoja de pedidos'!$D3156&gt;0,'[1]Hoja de pedidos'!H3156,"")</f>
        <v>LAMINACION</v>
      </c>
    </row>
    <row r="3158" spans="1:6" x14ac:dyDescent="0.25">
      <c r="A3158" s="144" t="str">
        <f>IF('[1]Hoja de pedidos'!$D3157&gt;0,'[1]Hoja de pedidos'!C3157,"")</f>
        <v>01-4416</v>
      </c>
      <c r="B3158" s="144" t="str">
        <f>IF('[1]Hoja de pedidos'!$D3157&gt;0,'[1]Hoja de pedidos'!D3157,"")</f>
        <v>TMAHSK120A001</v>
      </c>
      <c r="C3158" s="144" t="str">
        <f>IF('[1]Hoja de pedidos'!$D3157&gt;0,'[1]Hoja de pedidos'!E3157,"")</f>
        <v>ALIMENTOS HEINZ, C.A.</v>
      </c>
      <c r="D3158" s="144" t="str">
        <f>IF('[1]Hoja de pedidos'!$D3157&gt;0,'[1]Hoja de pedidos'!F3157,"")</f>
        <v>LAMINACION IMPRESA SACHET KETCHUP 10g</v>
      </c>
      <c r="E3158" s="144" t="str">
        <f>IF('[1]Hoja de pedidos'!$D3157&gt;0,'[1]Hoja de pedidos'!G3157,"")</f>
        <v>MCL</v>
      </c>
      <c r="F3158" s="144" t="str">
        <f>IF('[1]Hoja de pedidos'!$D3157&gt;0,'[1]Hoja de pedidos'!H3157,"")</f>
        <v>LAMINACION</v>
      </c>
    </row>
    <row r="3159" spans="1:6" x14ac:dyDescent="0.25">
      <c r="A3159" s="144" t="str">
        <f>IF('[1]Hoja de pedidos'!$D3158&gt;0,'[1]Hoja de pedidos'!C3158,"")</f>
        <v>01-4421</v>
      </c>
      <c r="B3159" s="144" t="str">
        <f>IF('[1]Hoja de pedidos'!$D3158&gt;0,'[1]Hoja de pedidos'!D3158,"")</f>
        <v>TMMCGP207A001</v>
      </c>
      <c r="C3159" s="144" t="str">
        <f>IF('[1]Hoja de pedidos'!$D3158&gt;0,'[1]Hoja de pedidos'!E3158,"")</f>
        <v>MORROCEL C.A.</v>
      </c>
      <c r="D3159" s="144" t="str">
        <f>IF('[1]Hoja de pedidos'!$D3158&gt;0,'[1]Hoja de pedidos'!F3158,"")</f>
        <v>LINNER MTP  IMPRESO GARANTIA DE PUREZA</v>
      </c>
      <c r="E3159" s="144" t="str">
        <f>IF('[1]Hoja de pedidos'!$D3158&gt;0,'[1]Hoja de pedidos'!G3158,"")</f>
        <v>MCL</v>
      </c>
      <c r="F3159" s="144" t="str">
        <f>IF('[1]Hoja de pedidos'!$D3158&gt;0,'[1]Hoja de pedidos'!H3158,"")</f>
        <v>LAMINACION</v>
      </c>
    </row>
    <row r="3160" spans="1:6" x14ac:dyDescent="0.25">
      <c r="A3160" s="144" t="str">
        <f>IF('[1]Hoja de pedidos'!$D3159&gt;0,'[1]Hoja de pedidos'!C3159,"")</f>
        <v>01-4356</v>
      </c>
      <c r="B3160" s="144" t="str">
        <f>IF('[1]Hoja de pedidos'!$D3159&gt;0,'[1]Hoja de pedidos'!D3159,"")</f>
        <v>TXPCPF023B001</v>
      </c>
      <c r="C3160" s="144" t="str">
        <f>IF('[1]Hoja de pedidos'!$D3159&gt;0,'[1]Hoja de pedidos'!E3159,"")</f>
        <v xml:space="preserve">PEPSI-COLA VENEZUELA, C.A. </v>
      </c>
      <c r="D3160" s="144" t="str">
        <f>IF('[1]Hoja de pedidos'!$D3159&gt;0,'[1]Hoja de pedidos'!F3159,"")</f>
        <v>ETIQUETA IMPRESA PEPSI  FREE 1,5 L</v>
      </c>
      <c r="E3160" s="144" t="str">
        <f>IF('[1]Hoja de pedidos'!$D3159&gt;0,'[1]Hoja de pedidos'!G3159,"")</f>
        <v>CX</v>
      </c>
      <c r="F3160" s="144" t="str">
        <f>IF('[1]Hoja de pedidos'!$D3159&gt;0,'[1]Hoja de pedidos'!H3159,"")</f>
        <v>CORTE</v>
      </c>
    </row>
    <row r="3161" spans="1:6" x14ac:dyDescent="0.25">
      <c r="A3161" s="144" t="str">
        <f>IF('[1]Hoja de pedidos'!$D3160&gt;0,'[1]Hoja de pedidos'!C3160,"")</f>
        <v>01-4397</v>
      </c>
      <c r="B3161" s="144" t="str">
        <f>IF('[1]Hoja de pedidos'!$D3160&gt;0,'[1]Hoja de pedidos'!D3160,"")</f>
        <v>TXPCPF023B001</v>
      </c>
      <c r="C3161" s="144" t="str">
        <f>IF('[1]Hoja de pedidos'!$D3160&gt;0,'[1]Hoja de pedidos'!E3160,"")</f>
        <v xml:space="preserve">PEPSI-COLA VENEZUELA, C.A. </v>
      </c>
      <c r="D3161" s="144" t="str">
        <f>IF('[1]Hoja de pedidos'!$D3160&gt;0,'[1]Hoja de pedidos'!F3160,"")</f>
        <v>ETIQUETA IMPRESA PEPSI  FREE 1,5 L</v>
      </c>
      <c r="E3161" s="144" t="str">
        <f>IF('[1]Hoja de pedidos'!$D3160&gt;0,'[1]Hoja de pedidos'!G3160,"")</f>
        <v>CX</v>
      </c>
      <c r="F3161" s="144" t="str">
        <f>IF('[1]Hoja de pedidos'!$D3160&gt;0,'[1]Hoja de pedidos'!H3160,"")</f>
        <v>CORTE</v>
      </c>
    </row>
    <row r="3162" spans="1:6" x14ac:dyDescent="0.25">
      <c r="A3162" s="144" t="str">
        <f>IF('[1]Hoja de pedidos'!$D3161&gt;0,'[1]Hoja de pedidos'!C3161,"")</f>
        <v>01-4398</v>
      </c>
      <c r="B3162" s="144" t="str">
        <f>IF('[1]Hoja de pedidos'!$D3161&gt;0,'[1]Hoja de pedidos'!D3161,"")</f>
        <v>TXPCSC023C001</v>
      </c>
      <c r="C3162" s="144" t="str">
        <f>IF('[1]Hoja de pedidos'!$D3161&gt;0,'[1]Hoja de pedidos'!E3161,"")</f>
        <v xml:space="preserve">PEPSI-COLA VENEZUELA, C.A. </v>
      </c>
      <c r="D3162" s="144" t="str">
        <f>IF('[1]Hoja de pedidos'!$D3161&gt;0,'[1]Hoja de pedidos'!F3161,"")</f>
        <v>ETIQUETA IMPRESA SEVEN UP CERO 1,5L</v>
      </c>
      <c r="E3162" s="144" t="str">
        <f>IF('[1]Hoja de pedidos'!$D3161&gt;0,'[1]Hoja de pedidos'!G3161,"")</f>
        <v>CX</v>
      </c>
      <c r="F3162" s="144" t="str">
        <f>IF('[1]Hoja de pedidos'!$D3161&gt;0,'[1]Hoja de pedidos'!H3161,"")</f>
        <v>CORTE</v>
      </c>
    </row>
    <row r="3163" spans="1:6" x14ac:dyDescent="0.25">
      <c r="A3163" s="144" t="str">
        <f>IF('[1]Hoja de pedidos'!$D3162&gt;0,'[1]Hoja de pedidos'!C3162,"")</f>
        <v>01-4399</v>
      </c>
      <c r="B3163" s="144" t="str">
        <f>IF('[1]Hoja de pedidos'!$D3162&gt;0,'[1]Hoja de pedidos'!D3162,"")</f>
        <v>TXPCSC023C001</v>
      </c>
      <c r="C3163" s="144" t="str">
        <f>IF('[1]Hoja de pedidos'!$D3162&gt;0,'[1]Hoja de pedidos'!E3162,"")</f>
        <v xml:space="preserve">PEPSI-COLA VENEZUELA, C.A. </v>
      </c>
      <c r="D3163" s="144" t="str">
        <f>IF('[1]Hoja de pedidos'!$D3162&gt;0,'[1]Hoja de pedidos'!F3162,"")</f>
        <v>ETIQUETA IMPRESA SEVEN UP CERO 1,5L</v>
      </c>
      <c r="E3163" s="144" t="str">
        <f>IF('[1]Hoja de pedidos'!$D3162&gt;0,'[1]Hoja de pedidos'!G3162,"")</f>
        <v>CX</v>
      </c>
      <c r="F3163" s="144" t="str">
        <f>IF('[1]Hoja de pedidos'!$D3162&gt;0,'[1]Hoja de pedidos'!H3162,"")</f>
        <v>CORTE</v>
      </c>
    </row>
    <row r="3164" spans="1:6" x14ac:dyDescent="0.25">
      <c r="A3164" s="144" t="str">
        <f>IF('[1]Hoja de pedidos'!$D3163&gt;0,'[1]Hoja de pedidos'!C3163,"")</f>
        <v>01-4429</v>
      </c>
      <c r="B3164" s="144" t="str">
        <f>IF('[1]Hoja de pedidos'!$D3163&gt;0,'[1]Hoja de pedidos'!D3163,"")</f>
        <v>TXPARP031A001</v>
      </c>
      <c r="C3164" s="144" t="str">
        <f>IF('[1]Hoja de pedidos'!$D3163&gt;0,'[1]Hoja de pedidos'!E3163,"")</f>
        <v>PEPSICO ALIMENTOS, S.C.A.</v>
      </c>
      <c r="D3164" s="144" t="str">
        <f>IF('[1]Hoja de pedidos'!$D3163&gt;0,'[1]Hoja de pedidos'!F3163,"")</f>
        <v>LAMINACION IMPRESA RAQUETY PICANTE 18g</v>
      </c>
      <c r="E3164" s="144" t="str">
        <f>IF('[1]Hoja de pedidos'!$D3163&gt;0,'[1]Hoja de pedidos'!G3163,"")</f>
        <v>CX</v>
      </c>
      <c r="F3164" s="144" t="str">
        <f>IF('[1]Hoja de pedidos'!$D3163&gt;0,'[1]Hoja de pedidos'!H3163,"")</f>
        <v>LAMINACION</v>
      </c>
    </row>
    <row r="3165" spans="1:6" x14ac:dyDescent="0.25">
      <c r="A3165" s="144" t="str">
        <f>IF('[1]Hoja de pedidos'!$D3164&gt;0,'[1]Hoja de pedidos'!C3164,"")</f>
        <v>21-0431</v>
      </c>
      <c r="B3165" s="144" t="str">
        <f>IF('[1]Hoja de pedidos'!$D3164&gt;0,'[1]Hoja de pedidos'!D3164,"")</f>
        <v>TXNVCL096C002</v>
      </c>
      <c r="C3165" s="144" t="str">
        <f>IF('[1]Hoja de pedidos'!$D3164&gt;0,'[1]Hoja de pedidos'!E3164,"")</f>
        <v>NESTLE VENEZUELA, S.A.</v>
      </c>
      <c r="D3165" s="144" t="str">
        <f>IF('[1]Hoja de pedidos'!$D3164&gt;0,'[1]Hoja de pedidos'!F3164,"")</f>
        <v>LAMINACION IMPRESA CERELAC 400g</v>
      </c>
      <c r="E3165" s="144" t="str">
        <f>IF('[1]Hoja de pedidos'!$D3164&gt;0,'[1]Hoja de pedidos'!G3164,"")</f>
        <v>CX</v>
      </c>
      <c r="F3165" s="144" t="str">
        <f>IF('[1]Hoja de pedidos'!$D3164&gt;0,'[1]Hoja de pedidos'!H3164,"")</f>
        <v>LAMINACION</v>
      </c>
    </row>
    <row r="3166" spans="1:6" x14ac:dyDescent="0.25">
      <c r="A3166" s="144" t="str">
        <f>IF('[1]Hoja de pedidos'!$D3165&gt;0,'[1]Hoja de pedidos'!C3165,"")</f>
        <v>32-006730</v>
      </c>
      <c r="B3166" s="144" t="str">
        <f>IF('[1]Hoja de pedidos'!$D3165&gt;0,'[1]Hoja de pedidos'!D3165,"")</f>
        <v>TXABFA065A001</v>
      </c>
      <c r="C3166" s="144" t="str">
        <f>IF('[1]Hoja de pedidos'!$D3165&gt;0,'[1]Hoja de pedidos'!E3165,"")</f>
        <v>ALIMENTOS BOTALON, C.A.</v>
      </c>
      <c r="D3166" s="144" t="str">
        <f>IF('[1]Hoja de pedidos'!$D3165&gt;0,'[1]Hoja de pedidos'!F3165,"")</f>
        <v>LAMINACION IMPRESA CAFÉ MOLIDO GOURMET FLOR DE ARAUCA 500g</v>
      </c>
      <c r="E3166" s="144" t="str">
        <f>IF('[1]Hoja de pedidos'!$D3165&gt;0,'[1]Hoja de pedidos'!G3165,"")</f>
        <v>CX</v>
      </c>
      <c r="F3166" s="144" t="str">
        <f>IF('[1]Hoja de pedidos'!$D3165&gt;0,'[1]Hoja de pedidos'!H3165,"")</f>
        <v>LAMINACION</v>
      </c>
    </row>
    <row r="3167" spans="1:6" x14ac:dyDescent="0.25">
      <c r="A3167" s="144" t="str">
        <f>IF('[1]Hoja de pedidos'!$D3166&gt;0,'[1]Hoja de pedidos'!C3166,"")</f>
        <v>32-006721</v>
      </c>
      <c r="B3167" s="144" t="str">
        <f>IF('[1]Hoja de pedidos'!$D3166&gt;0,'[1]Hoja de pedidos'!D3166,"")</f>
        <v>TMLVPL071B001</v>
      </c>
      <c r="C3167" s="144" t="str">
        <f>IF('[1]Hoja de pedidos'!$D3166&gt;0,'[1]Hoja de pedidos'!E3166,"")</f>
        <v>LEVAPAN VENEZOLANA, S.A.</v>
      </c>
      <c r="D3167" s="144" t="str">
        <f>IF('[1]Hoja de pedidos'!$D3166&gt;0,'[1]Hoja de pedidos'!F3166,"")</f>
        <v>POLYPOUCH PARAFINADO IMPRESO LEVAPAN</v>
      </c>
      <c r="E3167" s="144" t="str">
        <f>IF('[1]Hoja de pedidos'!$D3166&gt;0,'[1]Hoja de pedidos'!G3166,"")</f>
        <v>MCL</v>
      </c>
      <c r="F3167" s="144" t="str">
        <f>IF('[1]Hoja de pedidos'!$D3166&gt;0,'[1]Hoja de pedidos'!H3166,"")</f>
        <v>LAMINACION</v>
      </c>
    </row>
    <row r="3168" spans="1:6" x14ac:dyDescent="0.25">
      <c r="A3168" s="144" t="str">
        <f>IF('[1]Hoja de pedidos'!$D3167&gt;0,'[1]Hoja de pedidos'!C3167,"")</f>
        <v>01-4409</v>
      </c>
      <c r="B3168" s="144" t="str">
        <f>IF('[1]Hoja de pedidos'!$D3167&gt;0,'[1]Hoja de pedidos'!D3167,"")</f>
        <v>TMDTPS0600001</v>
      </c>
      <c r="C3168" s="144" t="str">
        <f>IF('[1]Hoja de pedidos'!$D3167&gt;0,'[1]Hoja de pedidos'!E3167,"")</f>
        <v>DISTINTA, C.A.</v>
      </c>
      <c r="D3168" s="144" t="str">
        <f>IF('[1]Hoja de pedidos'!$D3167&gt;0,'[1]Hoja de pedidos'!F3167,"")</f>
        <v>POLYPOUCH SIN IMPRESIÓN</v>
      </c>
      <c r="E3168" s="144" t="str">
        <f>IF('[1]Hoja de pedidos'!$D3167&gt;0,'[1]Hoja de pedidos'!G3167,"")</f>
        <v>MCL</v>
      </c>
      <c r="F3168" s="144" t="str">
        <f>IF('[1]Hoja de pedidos'!$D3167&gt;0,'[1]Hoja de pedidos'!H3167,"")</f>
        <v>LAMINACION</v>
      </c>
    </row>
    <row r="3169" spans="1:6" x14ac:dyDescent="0.25">
      <c r="A3169" s="144" t="str">
        <f>IF('[1]Hoja de pedidos'!$D3168&gt;0,'[1]Hoja de pedidos'!C3168,"")</f>
        <v>21-0435</v>
      </c>
      <c r="B3169" s="144" t="str">
        <f>IF('[1]Hoja de pedidos'!$D3168&gt;0,'[1]Hoja de pedidos'!D3168,"")</f>
        <v>TXNVNT096A001</v>
      </c>
      <c r="C3169" s="144" t="str">
        <f>IF('[1]Hoja de pedidos'!$D3168&gt;0,'[1]Hoja de pedidos'!E3168,"")</f>
        <v>NESTLE VENEZUELA, S.A.</v>
      </c>
      <c r="D3169" s="144" t="str">
        <f>IF('[1]Hoja de pedidos'!$D3168&gt;0,'[1]Hoja de pedidos'!F3168,"")</f>
        <v>LAMINACION IMPRESA NESTUM 3 CEREALES 500g</v>
      </c>
      <c r="E3169" s="144" t="str">
        <f>IF('[1]Hoja de pedidos'!$D3168&gt;0,'[1]Hoja de pedidos'!G3168,"")</f>
        <v>CX</v>
      </c>
      <c r="F3169" s="144" t="str">
        <f>IF('[1]Hoja de pedidos'!$D3168&gt;0,'[1]Hoja de pedidos'!H3168,"")</f>
        <v>LAMINACION</v>
      </c>
    </row>
    <row r="3170" spans="1:6" x14ac:dyDescent="0.25">
      <c r="A3170" s="144" t="str">
        <f>IF('[1]Hoja de pedidos'!$D3169&gt;0,'[1]Hoja de pedidos'!C3169,"")</f>
        <v>01-4408</v>
      </c>
      <c r="B3170" s="144" t="str">
        <f>IF('[1]Hoja de pedidos'!$D3169&gt;0,'[1]Hoja de pedidos'!D3169,"")</f>
        <v>TMCPAM045A001</v>
      </c>
      <c r="C3170" s="144" t="str">
        <f>IF('[1]Hoja de pedidos'!$D3169&gt;0,'[1]Hoja de pedidos'!E3169,"")</f>
        <v>CENTRAL EL PALMAR S.A.</v>
      </c>
      <c r="D3170" s="144" t="str">
        <f>IF('[1]Hoja de pedidos'!$D3169&gt;0,'[1]Hoja de pedidos'!F3169,"")</f>
        <v>POLYPOUCH IMPRESO MONTALBAN - MONTALBAN 4 g</v>
      </c>
      <c r="E3170" s="144" t="str">
        <f>IF('[1]Hoja de pedidos'!$D3169&gt;0,'[1]Hoja de pedidos'!G3169,"")</f>
        <v>MCL</v>
      </c>
      <c r="F3170" s="144" t="str">
        <f>IF('[1]Hoja de pedidos'!$D3169&gt;0,'[1]Hoja de pedidos'!H3169,"")</f>
        <v>LAMINACION</v>
      </c>
    </row>
    <row r="3171" spans="1:6" x14ac:dyDescent="0.25">
      <c r="A3171" s="144" t="str">
        <f>IF('[1]Hoja de pedidos'!$D3170&gt;0,'[1]Hoja de pedidos'!C3170,"")</f>
        <v>01-4424</v>
      </c>
      <c r="B3171" s="144" t="str">
        <f>IF('[1]Hoja de pedidos'!$D3170&gt;0,'[1]Hoja de pedidos'!D3170,"")</f>
        <v>TMTTGP207A001</v>
      </c>
      <c r="C3171" s="144" t="str">
        <f>IF('[1]Hoja de pedidos'!$D3170&gt;0,'[1]Hoja de pedidos'!E3170,"")</f>
        <v xml:space="preserve">INDUSTRIAS DE TAPAS TAIME, C.A </v>
      </c>
      <c r="D3171" s="144" t="str">
        <f>IF('[1]Hoja de pedidos'!$D3170&gt;0,'[1]Hoja de pedidos'!F3170,"")</f>
        <v>LINER MTP IMP. GARANTIA DE PUREZA</v>
      </c>
      <c r="E3171" s="144" t="str">
        <f>IF('[1]Hoja de pedidos'!$D3170&gt;0,'[1]Hoja de pedidos'!G3170,"")</f>
        <v>MCL</v>
      </c>
      <c r="F3171" s="144" t="str">
        <f>IF('[1]Hoja de pedidos'!$D3170&gt;0,'[1]Hoja de pedidos'!H3170,"")</f>
        <v>LAMINACION</v>
      </c>
    </row>
    <row r="3172" spans="1:6" x14ac:dyDescent="0.25">
      <c r="A3172" s="144" t="str">
        <f>IF('[1]Hoja de pedidos'!$D3171&gt;0,'[1]Hoja de pedidos'!C3171,"")</f>
        <v>32-006745</v>
      </c>
      <c r="B3172" s="144" t="str">
        <f>IF('[1]Hoja de pedidos'!$D3171&gt;0,'[1]Hoja de pedidos'!D3171,"")</f>
        <v>TMMCGP207A001</v>
      </c>
      <c r="C3172" s="144" t="str">
        <f>IF('[1]Hoja de pedidos'!$D3171&gt;0,'[1]Hoja de pedidos'!E3171,"")</f>
        <v>MONDELEZ VZ,C.A</v>
      </c>
      <c r="D3172" s="144" t="str">
        <f>IF('[1]Hoja de pedidos'!$D3171&gt;0,'[1]Hoja de pedidos'!F3171,"")</f>
        <v>LINNER MTP  IMPRESO GARANTIA DE PUREZA</v>
      </c>
      <c r="E3172" s="144" t="str">
        <f>IF('[1]Hoja de pedidos'!$D3171&gt;0,'[1]Hoja de pedidos'!G3171,"")</f>
        <v>MCL</v>
      </c>
      <c r="F3172" s="144" t="str">
        <f>IF('[1]Hoja de pedidos'!$D3171&gt;0,'[1]Hoja de pedidos'!H3171,"")</f>
        <v>LAMINACION</v>
      </c>
    </row>
    <row r="3173" spans="1:6" x14ac:dyDescent="0.25">
      <c r="A3173" s="144" t="str">
        <f>IF('[1]Hoja de pedidos'!$D3172&gt;0,'[1]Hoja de pedidos'!C3172,"")</f>
        <v>32-006744</v>
      </c>
      <c r="B3173" s="144" t="str">
        <f>IF('[1]Hoja de pedidos'!$D3172&gt;0,'[1]Hoja de pedidos'!D3172,"")</f>
        <v>TMMCGP207A004</v>
      </c>
      <c r="C3173" s="144" t="str">
        <f>IF('[1]Hoja de pedidos'!$D3172&gt;0,'[1]Hoja de pedidos'!E3172,"")</f>
        <v>MONDELEZ VZ,C.A</v>
      </c>
      <c r="D3173" s="144" t="str">
        <f>IF('[1]Hoja de pedidos'!$D3172&gt;0,'[1]Hoja de pedidos'!F3172,"")</f>
        <v>LINER MTP IMPRESO GARANTIA DE PUREZA</v>
      </c>
      <c r="E3173" s="144" t="str">
        <f>IF('[1]Hoja de pedidos'!$D3172&gt;0,'[1]Hoja de pedidos'!G3172,"")</f>
        <v>MCL</v>
      </c>
      <c r="F3173" s="144" t="str">
        <f>IF('[1]Hoja de pedidos'!$D3172&gt;0,'[1]Hoja de pedidos'!H3172,"")</f>
        <v>CORTE</v>
      </c>
    </row>
    <row r="3174" spans="1:6" x14ac:dyDescent="0.25">
      <c r="A3174" s="144" t="str">
        <f>IF('[1]Hoja de pedidos'!$D3173&gt;0,'[1]Hoja de pedidos'!C3173,"")</f>
        <v>01-4422</v>
      </c>
      <c r="B3174" s="144" t="str">
        <f>IF('[1]Hoja de pedidos'!$D3173&gt;0,'[1]Hoja de pedidos'!D3173,"")</f>
        <v>TMMCGP207A001</v>
      </c>
      <c r="C3174" s="144" t="str">
        <f>IF('[1]Hoja de pedidos'!$D3173&gt;0,'[1]Hoja de pedidos'!E3173,"")</f>
        <v>SERIPLASTIC, C.A.</v>
      </c>
      <c r="D3174" s="144" t="str">
        <f>IF('[1]Hoja de pedidos'!$D3173&gt;0,'[1]Hoja de pedidos'!F3173,"")</f>
        <v>LINNER MTP  IMPRESO GARANTIA DE PUREZA</v>
      </c>
      <c r="E3174" s="144" t="str">
        <f>IF('[1]Hoja de pedidos'!$D3173&gt;0,'[1]Hoja de pedidos'!G3173,"")</f>
        <v>MCL</v>
      </c>
      <c r="F3174" s="144" t="str">
        <f>IF('[1]Hoja de pedidos'!$D3173&gt;0,'[1]Hoja de pedidos'!H3173,"")</f>
        <v>LAMINACION</v>
      </c>
    </row>
    <row r="3175" spans="1:6" x14ac:dyDescent="0.25">
      <c r="A3175" s="144" t="str">
        <f>IF('[1]Hoja de pedidos'!$D3174&gt;0,'[1]Hoja de pedidos'!C3174,"")</f>
        <v>01-4434</v>
      </c>
      <c r="B3175" s="144" t="str">
        <f>IF('[1]Hoja de pedidos'!$D3174&gt;0,'[1]Hoja de pedidos'!D3174,"")</f>
        <v>TMAYGP207A003</v>
      </c>
      <c r="C3175" s="144" t="str">
        <f>IF('[1]Hoja de pedidos'!$D3174&gt;0,'[1]Hoja de pedidos'!E3174,"")</f>
        <v>ANAYANSI,C.A.</v>
      </c>
      <c r="D3175" s="144" t="str">
        <f>IF('[1]Hoja de pedidos'!$D3174&gt;0,'[1]Hoja de pedidos'!F3174,"")</f>
        <v>LINER TERMOSELLABLE MTP  IMPRESO GARANTIA DE PUREZA</v>
      </c>
      <c r="E3175" s="144" t="str">
        <f>IF('[1]Hoja de pedidos'!$D3174&gt;0,'[1]Hoja de pedidos'!G3174,"")</f>
        <v>MCL</v>
      </c>
      <c r="F3175" s="144" t="str">
        <f>IF('[1]Hoja de pedidos'!$D3174&gt;0,'[1]Hoja de pedidos'!H3174,"")</f>
        <v>LAMINACION</v>
      </c>
    </row>
    <row r="3176" spans="1:6" x14ac:dyDescent="0.25">
      <c r="A3176" s="144" t="str">
        <f>IF('[1]Hoja de pedidos'!$D3175&gt;0,'[1]Hoja de pedidos'!C3175,"")</f>
        <v>01-4453</v>
      </c>
      <c r="B3176" s="144" t="str">
        <f>IF('[1]Hoja de pedidos'!$D3175&gt;0,'[1]Hoja de pedidos'!D3175,"")</f>
        <v>TMSVRM0890001</v>
      </c>
      <c r="C3176" s="144" t="str">
        <f>IF('[1]Hoja de pedidos'!$D3175&gt;0,'[1]Hoja de pedidos'!E3175,"")</f>
        <v>SONOCO VENEZOLANA, C.A.</v>
      </c>
      <c r="D3176" s="144" t="str">
        <f>IF('[1]Hoja de pedidos'!$D3175&gt;0,'[1]Hoja de pedidos'!F3175,"")</f>
        <v>LAMINACION LINER RM-511 SIN IMPRESIÓN 175 mm</v>
      </c>
      <c r="E3176" s="144" t="str">
        <f>IF('[1]Hoja de pedidos'!$D3175&gt;0,'[1]Hoja de pedidos'!G3175,"")</f>
        <v>MCL</v>
      </c>
      <c r="F3176" s="144" t="str">
        <f>IF('[1]Hoja de pedidos'!$D3175&gt;0,'[1]Hoja de pedidos'!H3175,"")</f>
        <v>LAMINACION</v>
      </c>
    </row>
    <row r="3177" spans="1:6" x14ac:dyDescent="0.25">
      <c r="A3177" s="144" t="str">
        <f>IF('[1]Hoja de pedidos'!$D3176&gt;0,'[1]Hoja de pedidos'!C3176,"")</f>
        <v>21-0436</v>
      </c>
      <c r="B3177" s="144" t="str">
        <f>IF('[1]Hoja de pedidos'!$D3176&gt;0,'[1]Hoja de pedidos'!D3176,"")</f>
        <v>TXNVNT096A001</v>
      </c>
      <c r="C3177" s="144" t="str">
        <f>IF('[1]Hoja de pedidos'!$D3176&gt;0,'[1]Hoja de pedidos'!E3176,"")</f>
        <v>NESTLE VENEZUELA, S.A.</v>
      </c>
      <c r="D3177" s="144" t="str">
        <f>IF('[1]Hoja de pedidos'!$D3176&gt;0,'[1]Hoja de pedidos'!F3176,"")</f>
        <v>LAMINACION IMPRESA NESTUM 3 CEREALES 500g</v>
      </c>
      <c r="E3177" s="144" t="str">
        <f>IF('[1]Hoja de pedidos'!$D3176&gt;0,'[1]Hoja de pedidos'!G3176,"")</f>
        <v>CX</v>
      </c>
      <c r="F3177" s="144" t="str">
        <f>IF('[1]Hoja de pedidos'!$D3176&gt;0,'[1]Hoja de pedidos'!H3176,"")</f>
        <v>LAMINACION</v>
      </c>
    </row>
    <row r="3178" spans="1:6" x14ac:dyDescent="0.25">
      <c r="A3178" s="144" t="str">
        <f>IF('[1]Hoja de pedidos'!$D3177&gt;0,'[1]Hoja de pedidos'!C3177,"")</f>
        <v>21-0434</v>
      </c>
      <c r="B3178" s="144" t="str">
        <f>IF('[1]Hoja de pedidos'!$D3177&gt;0,'[1]Hoja de pedidos'!D3177,"")</f>
        <v>TXNVNR096A001</v>
      </c>
      <c r="C3178" s="144" t="str">
        <f>IF('[1]Hoja de pedidos'!$D3177&gt;0,'[1]Hoja de pedidos'!E3177,"")</f>
        <v>NESTLE VENEZUELA, S.A.</v>
      </c>
      <c r="D3178" s="144" t="str">
        <f>IF('[1]Hoja de pedidos'!$D3177&gt;0,'[1]Hoja de pedidos'!F3177,"")</f>
        <v>LAMINACION IMPRESA CAMPESINA NUTRIRINDE 400g</v>
      </c>
      <c r="E3178" s="144" t="str">
        <f>IF('[1]Hoja de pedidos'!$D3177&gt;0,'[1]Hoja de pedidos'!G3177,"")</f>
        <v>CX</v>
      </c>
      <c r="F3178" s="144" t="str">
        <f>IF('[1]Hoja de pedidos'!$D3177&gt;0,'[1]Hoja de pedidos'!H3177,"")</f>
        <v>LAMINACION</v>
      </c>
    </row>
    <row r="3179" spans="1:6" x14ac:dyDescent="0.25">
      <c r="A3179" s="144" t="str">
        <f>IF('[1]Hoja de pedidos'!$D3178&gt;0,'[1]Hoja de pedidos'!C3178,"")</f>
        <v>32-006725</v>
      </c>
      <c r="B3179" s="144" t="str">
        <f>IF('[1]Hoja de pedidos'!$D3178&gt;0,'[1]Hoja de pedidos'!D3178,"")</f>
        <v>TMARMZ044A001</v>
      </c>
      <c r="C3179" s="144" t="str">
        <f>IF('[1]Hoja de pedidos'!$D3178&gt;0,'[1]Hoja de pedidos'!E3178,"")</f>
        <v>ALFONZO RIVAS &amp; CIA, C.A.</v>
      </c>
      <c r="D3179" s="144" t="str">
        <f>IF('[1]Hoja de pedidos'!$D3178&gt;0,'[1]Hoja de pedidos'!F3178,"")</f>
        <v>LAMINACION IMPRESA MAIZINA 90 g</v>
      </c>
      <c r="E3179" s="144" t="str">
        <f>IF('[1]Hoja de pedidos'!$D3178&gt;0,'[1]Hoja de pedidos'!G3178,"")</f>
        <v>MCL</v>
      </c>
      <c r="F3179" s="144" t="str">
        <f>IF('[1]Hoja de pedidos'!$D3178&gt;0,'[1]Hoja de pedidos'!H3178,"")</f>
        <v>LAMINACION</v>
      </c>
    </row>
    <row r="3180" spans="1:6" x14ac:dyDescent="0.25">
      <c r="A3180" s="144" t="str">
        <f>IF('[1]Hoja de pedidos'!$D3179&gt;0,'[1]Hoja de pedidos'!C3179,"")</f>
        <v>01-4406</v>
      </c>
      <c r="B3180" s="144" t="str">
        <f>IF('[1]Hoja de pedidos'!$D3179&gt;0,'[1]Hoja de pedidos'!D3179,"")</f>
        <v>TMMLGF072A001</v>
      </c>
      <c r="C3180" s="144" t="str">
        <f>IF('[1]Hoja de pedidos'!$D3179&gt;0,'[1]Hoja de pedidos'!E3179,"")</f>
        <v>MONTALAR DE VENEZUELA, S.A.</v>
      </c>
      <c r="D3180" s="144" t="str">
        <f>IF('[1]Hoja de pedidos'!$D3179&gt;0,'[1]Hoja de pedidos'!F3179,"")</f>
        <v>LAMINACION IMPRESA GELATINA  GELLA FRESA 90g</v>
      </c>
      <c r="E3180" s="144" t="str">
        <f>IF('[1]Hoja de pedidos'!$D3179&gt;0,'[1]Hoja de pedidos'!G3179,"")</f>
        <v>MCL</v>
      </c>
      <c r="F3180" s="144" t="str">
        <f>IF('[1]Hoja de pedidos'!$D3179&gt;0,'[1]Hoja de pedidos'!H3179,"")</f>
        <v>LAMINACION</v>
      </c>
    </row>
    <row r="3181" spans="1:6" x14ac:dyDescent="0.25">
      <c r="A3181" s="144" t="str">
        <f>IF('[1]Hoja de pedidos'!$D3180&gt;0,'[1]Hoja de pedidos'!C3180,"")</f>
        <v>01-4425</v>
      </c>
      <c r="B3181" s="144" t="str">
        <f>IF('[1]Hoja de pedidos'!$D3180&gt;0,'[1]Hoja de pedidos'!D3180,"")</f>
        <v>TXPCPN023A002</v>
      </c>
      <c r="C3181" s="144" t="str">
        <f>IF('[1]Hoja de pedidos'!$D3180&gt;0,'[1]Hoja de pedidos'!E3180,"")</f>
        <v xml:space="preserve">PEPSI-COLA VENEZUELA, C.A. </v>
      </c>
      <c r="D3181" s="144" t="str">
        <f>IF('[1]Hoja de pedidos'!$D3180&gt;0,'[1]Hoja de pedidos'!F3180,"")</f>
        <v>ETIQUETA IMPRESA PEPSI NAVIDAD 2L.</v>
      </c>
      <c r="E3181" s="144" t="str">
        <f>IF('[1]Hoja de pedidos'!$D3180&gt;0,'[1]Hoja de pedidos'!G3180,"")</f>
        <v>CX</v>
      </c>
      <c r="F3181" s="144" t="str">
        <f>IF('[1]Hoja de pedidos'!$D3180&gt;0,'[1]Hoja de pedidos'!H3180,"")</f>
        <v>CORTE</v>
      </c>
    </row>
    <row r="3182" spans="1:6" x14ac:dyDescent="0.25">
      <c r="A3182" s="144" t="str">
        <f>IF('[1]Hoja de pedidos'!$D3181&gt;0,'[1]Hoja de pedidos'!C3181,"")</f>
        <v>01-4487</v>
      </c>
      <c r="B3182" s="144" t="str">
        <f>IF('[1]Hoja de pedidos'!$D3181&gt;0,'[1]Hoja de pedidos'!D3181,"")</f>
        <v>TMICPS0520001</v>
      </c>
      <c r="C3182" s="144" t="str">
        <f>IF('[1]Hoja de pedidos'!$D3181&gt;0,'[1]Hoja de pedidos'!E3181,"")</f>
        <v>INDUSTRIAS CORPAÑAL,C.A.</v>
      </c>
      <c r="D3182" s="144" t="str">
        <f>IF('[1]Hoja de pedidos'!$D3181&gt;0,'[1]Hoja de pedidos'!F3181,"")</f>
        <v>POLYPOUCH SILICONIZADO SIN IMPRESIÓN</v>
      </c>
      <c r="E3182" s="144" t="str">
        <f>IF('[1]Hoja de pedidos'!$D3181&gt;0,'[1]Hoja de pedidos'!G3181,"")</f>
        <v>MCL</v>
      </c>
      <c r="F3182" s="144" t="str">
        <f>IF('[1]Hoja de pedidos'!$D3181&gt;0,'[1]Hoja de pedidos'!H3181,"")</f>
        <v>LAMINACION</v>
      </c>
    </row>
    <row r="3183" spans="1:6" x14ac:dyDescent="0.25">
      <c r="A3183" s="144" t="str">
        <f>IF('[1]Hoja de pedidos'!$D3182&gt;0,'[1]Hoja de pedidos'!C3182,"")</f>
        <v>01-4426</v>
      </c>
      <c r="B3183" s="144" t="str">
        <f>IF('[1]Hoja de pedidos'!$D3182&gt;0,'[1]Hoja de pedidos'!D3182,"")</f>
        <v>TXPCSN023A001</v>
      </c>
      <c r="C3183" s="144" t="str">
        <f>IF('[1]Hoja de pedidos'!$D3182&gt;0,'[1]Hoja de pedidos'!E3182,"")</f>
        <v xml:space="preserve">PEPSI-COLA VENEZUELA, C.A. </v>
      </c>
      <c r="D3183" s="144" t="str">
        <f>IF('[1]Hoja de pedidos'!$D3182&gt;0,'[1]Hoja de pedidos'!F3182,"")</f>
        <v>ETIQUETA IMPRESA SEVEN UP NAVIDAD 2 L</v>
      </c>
      <c r="E3183" s="144" t="str">
        <f>IF('[1]Hoja de pedidos'!$D3182&gt;0,'[1]Hoja de pedidos'!G3182,"")</f>
        <v>CX</v>
      </c>
      <c r="F3183" s="144" t="str">
        <f>IF('[1]Hoja de pedidos'!$D3182&gt;0,'[1]Hoja de pedidos'!H3182,"")</f>
        <v>CORTE</v>
      </c>
    </row>
    <row r="3184" spans="1:6" x14ac:dyDescent="0.25">
      <c r="A3184" s="144" t="str">
        <f>IF('[1]Hoja de pedidos'!$D3183&gt;0,'[1]Hoja de pedidos'!C3183,"")</f>
        <v>01-4427</v>
      </c>
      <c r="B3184" s="144" t="str">
        <f>IF('[1]Hoja de pedidos'!$D3183&gt;0,'[1]Hoja de pedidos'!D3183,"")</f>
        <v>TXCPPN023A003</v>
      </c>
      <c r="C3184" s="144" t="str">
        <f>IF('[1]Hoja de pedidos'!$D3183&gt;0,'[1]Hoja de pedidos'!E3183,"")</f>
        <v>CERVECERIA POLAR,C.A.</v>
      </c>
      <c r="D3184" s="144" t="str">
        <f>IF('[1]Hoja de pedidos'!$D3183&gt;0,'[1]Hoja de pedidos'!F3183,"")</f>
        <v>ETIQUETA IMPRESA MALTIN POLAR NAVIDAD 1,5 L</v>
      </c>
      <c r="E3184" s="144" t="str">
        <f>IF('[1]Hoja de pedidos'!$D3183&gt;0,'[1]Hoja de pedidos'!G3183,"")</f>
        <v>CX</v>
      </c>
      <c r="F3184" s="144" t="str">
        <f>IF('[1]Hoja de pedidos'!$D3183&gt;0,'[1]Hoja de pedidos'!H3183,"")</f>
        <v>CORTE</v>
      </c>
    </row>
    <row r="3185" spans="1:6" x14ac:dyDescent="0.25">
      <c r="A3185" s="144" t="str">
        <f>IF('[1]Hoja de pedidos'!$D3184&gt;0,'[1]Hoja de pedidos'!C3184,"")</f>
        <v>21-0437</v>
      </c>
      <c r="B3185" s="144" t="str">
        <f>IF('[1]Hoja de pedidos'!$D3184&gt;0,'[1]Hoja de pedidos'!D3184,"")</f>
        <v>TMMCAE060A001</v>
      </c>
      <c r="C3185" s="144" t="str">
        <f>IF('[1]Hoja de pedidos'!$D3184&gt;0,'[1]Hoja de pedidos'!E3184,"")</f>
        <v>JENACA C.A.</v>
      </c>
      <c r="D3185" s="144" t="str">
        <f>IF('[1]Hoja de pedidos'!$D3184&gt;0,'[1]Hoja de pedidos'!F3184,"")</f>
        <v>POLYPOUCH IMPRESO ANTIGRASO ESTANDAR</v>
      </c>
      <c r="E3185" s="144" t="str">
        <f>IF('[1]Hoja de pedidos'!$D3184&gt;0,'[1]Hoja de pedidos'!G3184,"")</f>
        <v>MCL</v>
      </c>
      <c r="F3185" s="144" t="str">
        <f>IF('[1]Hoja de pedidos'!$D3184&gt;0,'[1]Hoja de pedidos'!H3184,"")</f>
        <v>LAMINACION</v>
      </c>
    </row>
    <row r="3186" spans="1:6" x14ac:dyDescent="0.25">
      <c r="A3186" s="144" t="str">
        <f>IF('[1]Hoja de pedidos'!$D3185&gt;0,'[1]Hoja de pedidos'!C3185,"")</f>
        <v>32-006711</v>
      </c>
      <c r="B3186" s="144" t="str">
        <f>IF('[1]Hoja de pedidos'!$D3185&gt;0,'[1]Hoja de pedidos'!D3185,"")</f>
        <v>TMARFS096A001</v>
      </c>
      <c r="C3186" s="144" t="str">
        <f>IF('[1]Hoja de pedidos'!$D3185&gt;0,'[1]Hoja de pedidos'!E3185,"")</f>
        <v>ALFONZO RIVAS &amp; CIA, C.A.</v>
      </c>
      <c r="D3186" s="144" t="str">
        <f>IF('[1]Hoja de pedidos'!$D3185&gt;0,'[1]Hoja de pedidos'!F3185,"")</f>
        <v>LAMINACION IMPRESA YELIGHT FUSION SILVESTRE 12g</v>
      </c>
      <c r="E3186" s="144" t="str">
        <f>IF('[1]Hoja de pedidos'!$D3185&gt;0,'[1]Hoja de pedidos'!G3185,"")</f>
        <v>MCL</v>
      </c>
      <c r="F3186" s="144" t="str">
        <f>IF('[1]Hoja de pedidos'!$D3185&gt;0,'[1]Hoja de pedidos'!H3185,"")</f>
        <v>LAMINACION</v>
      </c>
    </row>
    <row r="3187" spans="1:6" x14ac:dyDescent="0.25">
      <c r="A3187" s="144" t="str">
        <f>IF('[1]Hoja de pedidos'!$D3186&gt;0,'[1]Hoja de pedidos'!C3186,"")</f>
        <v>32-006741</v>
      </c>
      <c r="B3187" s="144" t="str">
        <f>IF('[1]Hoja de pedidos'!$D3186&gt;0,'[1]Hoja de pedidos'!D3186,"")</f>
        <v>TMARYF096A001</v>
      </c>
      <c r="C3187" s="144" t="str">
        <f>IF('[1]Hoja de pedidos'!$D3186&gt;0,'[1]Hoja de pedidos'!E3186,"")</f>
        <v>ALFONZO RIVAS &amp; CIA, C.A.</v>
      </c>
      <c r="D3187" s="144" t="str">
        <f>IF('[1]Hoja de pedidos'!$D3186&gt;0,'[1]Hoja de pedidos'!F3186,"")</f>
        <v>LAMINACION IMPRESA YELIGHT FRESA 12g</v>
      </c>
      <c r="E3187" s="144" t="str">
        <f>IF('[1]Hoja de pedidos'!$D3186&gt;0,'[1]Hoja de pedidos'!G3186,"")</f>
        <v>MCL</v>
      </c>
      <c r="F3187" s="144" t="str">
        <f>IF('[1]Hoja de pedidos'!$D3186&gt;0,'[1]Hoja de pedidos'!H3186,"")</f>
        <v>LAMINACION</v>
      </c>
    </row>
    <row r="3188" spans="1:6" x14ac:dyDescent="0.25">
      <c r="A3188" s="144" t="str">
        <f>IF('[1]Hoja de pedidos'!$D3187&gt;0,'[1]Hoja de pedidos'!C3187,"")</f>
        <v>32-006710</v>
      </c>
      <c r="B3188" s="144" t="str">
        <f>IF('[1]Hoja de pedidos'!$D3187&gt;0,'[1]Hoja de pedidos'!D3187,"")</f>
        <v>TMARYC096A001</v>
      </c>
      <c r="C3188" s="144" t="str">
        <f>IF('[1]Hoja de pedidos'!$D3187&gt;0,'[1]Hoja de pedidos'!E3187,"")</f>
        <v>ALFONZO RIVAS &amp; CIA, C.A.</v>
      </c>
      <c r="D3188" s="144" t="str">
        <f>IF('[1]Hoja de pedidos'!$D3187&gt;0,'[1]Hoja de pedidos'!F3187,"")</f>
        <v>LAMINACION IMPRESA YELIGHT CEREZA 12 g</v>
      </c>
      <c r="E3188" s="144" t="str">
        <f>IF('[1]Hoja de pedidos'!$D3187&gt;0,'[1]Hoja de pedidos'!G3187,"")</f>
        <v>MCL</v>
      </c>
      <c r="F3188" s="144" t="str">
        <f>IF('[1]Hoja de pedidos'!$D3187&gt;0,'[1]Hoja de pedidos'!H3187,"")</f>
        <v>LAMINACION</v>
      </c>
    </row>
    <row r="3189" spans="1:6" x14ac:dyDescent="0.25">
      <c r="A3189" s="144" t="str">
        <f>IF('[1]Hoja de pedidos'!$D3188&gt;0,'[1]Hoja de pedidos'!C3188,"")</f>
        <v>32-006703</v>
      </c>
      <c r="B3189" s="144" t="str">
        <f>IF('[1]Hoja de pedidos'!$D3188&gt;0,'[1]Hoja de pedidos'!D3188,"")</f>
        <v>TMARFC096A001</v>
      </c>
      <c r="C3189" s="144" t="str">
        <f>IF('[1]Hoja de pedidos'!$D3188&gt;0,'[1]Hoja de pedidos'!E3188,"")</f>
        <v>ALFONZO RIVAS &amp; CIA, C.A.</v>
      </c>
      <c r="D3189" s="144" t="str">
        <f>IF('[1]Hoja de pedidos'!$D3188&gt;0,'[1]Hoja de pedidos'!F3188,"")</f>
        <v>LAMINACION IMPRESA YELIGHT FUSION CITRICA 12g</v>
      </c>
      <c r="E3189" s="144" t="str">
        <f>IF('[1]Hoja de pedidos'!$D3188&gt;0,'[1]Hoja de pedidos'!G3188,"")</f>
        <v>MCL</v>
      </c>
      <c r="F3189" s="144" t="str">
        <f>IF('[1]Hoja de pedidos'!$D3188&gt;0,'[1]Hoja de pedidos'!H3188,"")</f>
        <v>LAMINACION</v>
      </c>
    </row>
    <row r="3190" spans="1:6" x14ac:dyDescent="0.25">
      <c r="A3190" s="144" t="str">
        <f>IF('[1]Hoja de pedidos'!$D3189&gt;0,'[1]Hoja de pedidos'!C3189,"")</f>
        <v>32-006738</v>
      </c>
      <c r="B3190" s="144" t="str">
        <f>IF('[1]Hoja de pedidos'!$D3189&gt;0,'[1]Hoja de pedidos'!D3189,"")</f>
        <v>TXABFA065B002</v>
      </c>
      <c r="C3190" s="144" t="str">
        <f>IF('[1]Hoja de pedidos'!$D3189&gt;0,'[1]Hoja de pedidos'!E3189,"")</f>
        <v>ALIMENTOS BOTALON, C.A.</v>
      </c>
      <c r="D3190" s="144" t="str">
        <f>IF('[1]Hoja de pedidos'!$D3189&gt;0,'[1]Hoja de pedidos'!F3189,"")</f>
        <v>LAMINACION IMPRESA CAFÉ MOLIDO GOURMET FLOR DE ARAUCA 200g</v>
      </c>
      <c r="E3190" s="144" t="str">
        <f>IF('[1]Hoja de pedidos'!$D3189&gt;0,'[1]Hoja de pedidos'!G3189,"")</f>
        <v>CX</v>
      </c>
      <c r="F3190" s="144" t="str">
        <f>IF('[1]Hoja de pedidos'!$D3189&gt;0,'[1]Hoja de pedidos'!H3189,"")</f>
        <v>LAMINACION</v>
      </c>
    </row>
    <row r="3191" spans="1:6" x14ac:dyDescent="0.25">
      <c r="A3191" s="144" t="str">
        <f>IF('[1]Hoja de pedidos'!$D3190&gt;0,'[1]Hoja de pedidos'!C3190,"")</f>
        <v>01-4444</v>
      </c>
      <c r="B3191" s="144" t="str">
        <f>IF('[1]Hoja de pedidos'!$D3190&gt;0,'[1]Hoja de pedidos'!D3190,"")</f>
        <v>TXPAMP036A002</v>
      </c>
      <c r="C3191" s="144" t="str">
        <f>IF('[1]Hoja de pedidos'!$D3190&gt;0,'[1]Hoja de pedidos'!E3190,"")</f>
        <v>PEPSICO ALIMENTOS, S.C.A.</v>
      </c>
      <c r="D3191" s="144" t="str">
        <f>IF('[1]Hoja de pedidos'!$D3190&gt;0,'[1]Hoja de pedidos'!F3190,"")</f>
        <v>LAMINACION IMPRESA CHEETOS MEGA PUFF 110g</v>
      </c>
      <c r="E3191" s="144" t="str">
        <f>IF('[1]Hoja de pedidos'!$D3190&gt;0,'[1]Hoja de pedidos'!G3190,"")</f>
        <v>CX</v>
      </c>
      <c r="F3191" s="144" t="str">
        <f>IF('[1]Hoja de pedidos'!$D3190&gt;0,'[1]Hoja de pedidos'!H3190,"")</f>
        <v>LAMINACION</v>
      </c>
    </row>
    <row r="3192" spans="1:6" x14ac:dyDescent="0.25">
      <c r="A3192" s="144" t="str">
        <f>IF('[1]Hoja de pedidos'!$D3191&gt;0,'[1]Hoja de pedidos'!C3191,"")</f>
        <v>01-4452</v>
      </c>
      <c r="B3192" s="144" t="str">
        <f>IF('[1]Hoja de pedidos'!$D3191&gt;0,'[1]Hoja de pedidos'!D3191,"")</f>
        <v>TXPANP040B001</v>
      </c>
      <c r="C3192" s="144" t="str">
        <f>IF('[1]Hoja de pedidos'!$D3191&gt;0,'[1]Hoja de pedidos'!E3191,"")</f>
        <v>PEPSICO ALIMENTOS, S.C.A.</v>
      </c>
      <c r="D3192" s="144" t="str">
        <f>IF('[1]Hoja de pedidos'!$D3191&gt;0,'[1]Hoja de pedidos'!F3191,"")</f>
        <v>LAMINACION IMPRESA NATUCHIPS PLATANITOS 150g</v>
      </c>
      <c r="E3192" s="144" t="str">
        <f>IF('[1]Hoja de pedidos'!$D3191&gt;0,'[1]Hoja de pedidos'!G3191,"")</f>
        <v>CX</v>
      </c>
      <c r="F3192" s="144" t="str">
        <f>IF('[1]Hoja de pedidos'!$D3191&gt;0,'[1]Hoja de pedidos'!H3191,"")</f>
        <v>LAMINACION</v>
      </c>
    </row>
    <row r="3193" spans="1:6" x14ac:dyDescent="0.25">
      <c r="A3193" s="144" t="str">
        <f>IF('[1]Hoja de pedidos'!$D3192&gt;0,'[1]Hoja de pedidos'!C3192,"")</f>
        <v>01-4492</v>
      </c>
      <c r="B3193" s="144" t="str">
        <f>IF('[1]Hoja de pedidos'!$D3192&gt;0,'[1]Hoja de pedidos'!D3192,"")</f>
        <v>TMDDFT0800001</v>
      </c>
      <c r="C3193" s="144" t="str">
        <f>IF('[1]Hoja de pedidos'!$D3192&gt;0,'[1]Hoja de pedidos'!E3192,"")</f>
        <v>COMERCIALIZADORA Y DISTRIBUIDORA D.D. &amp; D, C.A.</v>
      </c>
      <c r="D3193" s="144" t="str">
        <f>IF('[1]Hoja de pedidos'!$D3192&gt;0,'[1]Hoja de pedidos'!F3192,"")</f>
        <v>FILM TRANSPARENTE SIN IMPRESIÓN</v>
      </c>
      <c r="E3193" s="144" t="str">
        <f>IF('[1]Hoja de pedidos'!$D3192&gt;0,'[1]Hoja de pedidos'!G3192,"")</f>
        <v>MCL</v>
      </c>
      <c r="F3193" s="144" t="str">
        <f>IF('[1]Hoja de pedidos'!$D3192&gt;0,'[1]Hoja de pedidos'!H3192,"")</f>
        <v>CORTE</v>
      </c>
    </row>
    <row r="3194" spans="1:6" x14ac:dyDescent="0.25">
      <c r="A3194" s="144" t="str">
        <f>IF('[1]Hoja de pedidos'!$D3193&gt;0,'[1]Hoja de pedidos'!C3193,"")</f>
        <v>01-4437</v>
      </c>
      <c r="B3194" s="144" t="str">
        <f>IF('[1]Hoja de pedidos'!$D3193&gt;0,'[1]Hoja de pedidos'!D3193,"")</f>
        <v>TXPANM040A001</v>
      </c>
      <c r="C3194" s="144" t="str">
        <f>IF('[1]Hoja de pedidos'!$D3193&gt;0,'[1]Hoja de pedidos'!E3193,"")</f>
        <v>PEPSICO ALIMENTOS, S.C.A.</v>
      </c>
      <c r="D3194" s="144" t="str">
        <f>IF('[1]Hoja de pedidos'!$D3193&gt;0,'[1]Hoja de pedidos'!F3193,"")</f>
        <v>LAMINACION IMPRESA NATUCHIPS MADURITO 150g</v>
      </c>
      <c r="E3194" s="144" t="str">
        <f>IF('[1]Hoja de pedidos'!$D3193&gt;0,'[1]Hoja de pedidos'!G3193,"")</f>
        <v>CX</v>
      </c>
      <c r="F3194" s="144" t="str">
        <f>IF('[1]Hoja de pedidos'!$D3193&gt;0,'[1]Hoja de pedidos'!H3193,"")</f>
        <v>LAMINACION</v>
      </c>
    </row>
    <row r="3195" spans="1:6" x14ac:dyDescent="0.25">
      <c r="A3195" s="144" t="str">
        <f>IF('[1]Hoja de pedidos'!$D3194&gt;0,'[1]Hoja de pedidos'!C3194,"")</f>
        <v>01-4442</v>
      </c>
      <c r="B3195" s="144" t="str">
        <f>IF('[1]Hoja de pedidos'!$D3194&gt;0,'[1]Hoja de pedidos'!D3194,"")</f>
        <v>TXPATR040A003</v>
      </c>
      <c r="C3195" s="144" t="str">
        <f>IF('[1]Hoja de pedidos'!$D3194&gt;0,'[1]Hoja de pedidos'!E3194,"")</f>
        <v>PEPSICO ALIMENTOS, S.C.A.</v>
      </c>
      <c r="D3195" s="144" t="str">
        <f>IF('[1]Hoja de pedidos'!$D3194&gt;0,'[1]Hoja de pedidos'!F3194,"")</f>
        <v>LAMINACION IMPRESA DE TODITO RESUELTO 130g</v>
      </c>
      <c r="E3195" s="144" t="str">
        <f>IF('[1]Hoja de pedidos'!$D3194&gt;0,'[1]Hoja de pedidos'!G3194,"")</f>
        <v>CX</v>
      </c>
      <c r="F3195" s="144" t="str">
        <f>IF('[1]Hoja de pedidos'!$D3194&gt;0,'[1]Hoja de pedidos'!H3194,"")</f>
        <v>LAMINACION</v>
      </c>
    </row>
    <row r="3196" spans="1:6" x14ac:dyDescent="0.25">
      <c r="A3196" s="144" t="str">
        <f>IF('[1]Hoja de pedidos'!$D3195&gt;0,'[1]Hoja de pedidos'!C3195,"")</f>
        <v>01-4485</v>
      </c>
      <c r="B3196" s="144" t="str">
        <f>IF('[1]Hoja de pedidos'!$D3195&gt;0,'[1]Hoja de pedidos'!D3195,"")</f>
        <v>TMAPAL121B001</v>
      </c>
      <c r="C3196" s="144" t="str">
        <f>IF('[1]Hoja de pedidos'!$D3195&gt;0,'[1]Hoja de pedidos'!E3195,"")</f>
        <v>ALIMENTOS POLAR COMERCIAL, C.A.</v>
      </c>
      <c r="D3196" s="144" t="str">
        <f>IF('[1]Hoja de pedidos'!$D3195&gt;0,'[1]Hoja de pedidos'!F3195,"")</f>
        <v>ALUMINIO LAMINADO IMPRESO MAVESA 250 g</v>
      </c>
      <c r="E3196" s="144" t="str">
        <f>IF('[1]Hoja de pedidos'!$D3195&gt;0,'[1]Hoja de pedidos'!G3195,"")</f>
        <v>MCL</v>
      </c>
      <c r="F3196" s="144" t="str">
        <f>IF('[1]Hoja de pedidos'!$D3195&gt;0,'[1]Hoja de pedidos'!H3195,"")</f>
        <v>LAMINACION</v>
      </c>
    </row>
    <row r="3197" spans="1:6" x14ac:dyDescent="0.25">
      <c r="A3197" s="144" t="str">
        <f>IF('[1]Hoja de pedidos'!$D3196&gt;0,'[1]Hoja de pedidos'!C3196,"")</f>
        <v>01-4436</v>
      </c>
      <c r="B3197" s="144" t="str">
        <f>IF('[1]Hoja de pedidos'!$D3196&gt;0,'[1]Hoja de pedidos'!D3196,"")</f>
        <v>TXPANP040A001</v>
      </c>
      <c r="C3197" s="144" t="str">
        <f>IF('[1]Hoja de pedidos'!$D3196&gt;0,'[1]Hoja de pedidos'!E3196,"")</f>
        <v>PEPSICO ALIMENTOS, S.C.A.</v>
      </c>
      <c r="D3197" s="144" t="str">
        <f>IF('[1]Hoja de pedidos'!$D3196&gt;0,'[1]Hoja de pedidos'!F3196,"")</f>
        <v>LAMINACION IMPRESA NATUCHIPS PLATANITOS 80g</v>
      </c>
      <c r="E3197" s="144" t="str">
        <f>IF('[1]Hoja de pedidos'!$D3196&gt;0,'[1]Hoja de pedidos'!G3196,"")</f>
        <v>CX</v>
      </c>
      <c r="F3197" s="144" t="str">
        <f>IF('[1]Hoja de pedidos'!$D3196&gt;0,'[1]Hoja de pedidos'!H3196,"")</f>
        <v>LAMINACION</v>
      </c>
    </row>
    <row r="3198" spans="1:6" x14ac:dyDescent="0.25">
      <c r="A3198" s="144" t="str">
        <f>IF('[1]Hoja de pedidos'!$D3197&gt;0,'[1]Hoja de pedidos'!C3197,"")</f>
        <v>01-4484</v>
      </c>
      <c r="B3198" s="144" t="str">
        <f>IF('[1]Hoja de pedidos'!$D3197&gt;0,'[1]Hoja de pedidos'!D3197,"")</f>
        <v>TMAPAL121A001</v>
      </c>
      <c r="C3198" s="144" t="str">
        <f>IF('[1]Hoja de pedidos'!$D3197&gt;0,'[1]Hoja de pedidos'!E3197,"")</f>
        <v>ALIMENTOS POLAR COMERCIAL, C.A.</v>
      </c>
      <c r="D3198" s="144" t="str">
        <f>IF('[1]Hoja de pedidos'!$D3197&gt;0,'[1]Hoja de pedidos'!F3197,"")</f>
        <v>ALUMINIO LAMINADO IMPRESO MAVESA 500g</v>
      </c>
      <c r="E3198" s="144" t="str">
        <f>IF('[1]Hoja de pedidos'!$D3197&gt;0,'[1]Hoja de pedidos'!G3197,"")</f>
        <v>MCL</v>
      </c>
      <c r="F3198" s="144" t="str">
        <f>IF('[1]Hoja de pedidos'!$D3197&gt;0,'[1]Hoja de pedidos'!H3197,"")</f>
        <v>LAMINACION</v>
      </c>
    </row>
    <row r="3199" spans="1:6" x14ac:dyDescent="0.25">
      <c r="A3199" s="144" t="str">
        <f>IF('[1]Hoja de pedidos'!$D3198&gt;0,'[1]Hoja de pedidos'!C3198,"")</f>
        <v>01-4454</v>
      </c>
      <c r="B3199" s="144" t="str">
        <f>IF('[1]Hoja de pedidos'!$D3198&gt;0,'[1]Hoja de pedidos'!D3198,"")</f>
        <v>TMMCLU2070001</v>
      </c>
      <c r="C3199" s="144" t="str">
        <f>IF('[1]Hoja de pedidos'!$D3198&gt;0,'[1]Hoja de pedidos'!E3198,"")</f>
        <v>MORROCEL C.A.</v>
      </c>
      <c r="D3199" s="144" t="str">
        <f>IF('[1]Hoja de pedidos'!$D3198&gt;0,'[1]Hoja de pedidos'!F3198,"")</f>
        <v>LAMINACION LINER INDUCCION UNIVERSAL SIN IMPRESIÓN</v>
      </c>
      <c r="E3199" s="144" t="str">
        <f>IF('[1]Hoja de pedidos'!$D3198&gt;0,'[1]Hoja de pedidos'!G3198,"")</f>
        <v>MCL</v>
      </c>
      <c r="F3199" s="144" t="str">
        <f>IF('[1]Hoja de pedidos'!$D3198&gt;0,'[1]Hoja de pedidos'!H3198,"")</f>
        <v>LAMINACION</v>
      </c>
    </row>
    <row r="3200" spans="1:6" x14ac:dyDescent="0.25">
      <c r="A3200" s="144" t="str">
        <f>IF('[1]Hoja de pedidos'!$D3199&gt;0,'[1]Hoja de pedidos'!C3199,"")</f>
        <v>01-4441</v>
      </c>
      <c r="B3200" s="144" t="str">
        <f>IF('[1]Hoja de pedidos'!$D3199&gt;0,'[1]Hoja de pedidos'!D3199,"")</f>
        <v>TXPATR040B003</v>
      </c>
      <c r="C3200" s="144" t="str">
        <f>IF('[1]Hoja de pedidos'!$D3199&gt;0,'[1]Hoja de pedidos'!E3199,"")</f>
        <v>PEPSICO ALIMENTOS, S.C.A.</v>
      </c>
      <c r="D3200" s="144" t="str">
        <f>IF('[1]Hoja de pedidos'!$D3199&gt;0,'[1]Hoja de pedidos'!F3199,"")</f>
        <v>LAMINACION IMPRESA DE TODITO RESUELTO 45g</v>
      </c>
      <c r="E3200" s="144" t="str">
        <f>IF('[1]Hoja de pedidos'!$D3199&gt;0,'[1]Hoja de pedidos'!G3199,"")</f>
        <v>CX</v>
      </c>
      <c r="F3200" s="144" t="str">
        <f>IF('[1]Hoja de pedidos'!$D3199&gt;0,'[1]Hoja de pedidos'!H3199,"")</f>
        <v>LAMINACION</v>
      </c>
    </row>
    <row r="3201" spans="1:6" x14ac:dyDescent="0.25">
      <c r="A3201" s="144" t="str">
        <f>IF('[1]Hoja de pedidos'!$D3200&gt;0,'[1]Hoja de pedidos'!C3200,"")</f>
        <v>01-4443</v>
      </c>
      <c r="B3201" s="144" t="str">
        <f>IF('[1]Hoja de pedidos'!$D3200&gt;0,'[1]Hoja de pedidos'!D3200,"")</f>
        <v>TXPATR049C003</v>
      </c>
      <c r="C3201" s="144" t="str">
        <f>IF('[1]Hoja de pedidos'!$D3200&gt;0,'[1]Hoja de pedidos'!E3200,"")</f>
        <v>PEPSICO ALIMENTOS, S.C.A.</v>
      </c>
      <c r="D3201" s="144" t="str">
        <f>IF('[1]Hoja de pedidos'!$D3200&gt;0,'[1]Hoja de pedidos'!F3200,"")</f>
        <v>LAMINACION IMPRESA DE TODITO RESUELTO XXL 400g</v>
      </c>
      <c r="E3201" s="144" t="str">
        <f>IF('[1]Hoja de pedidos'!$D3200&gt;0,'[1]Hoja de pedidos'!G3200,"")</f>
        <v>CX</v>
      </c>
      <c r="F3201" s="144" t="str">
        <f>IF('[1]Hoja de pedidos'!$D3200&gt;0,'[1]Hoja de pedidos'!H3200,"")</f>
        <v>LAMINACION</v>
      </c>
    </row>
    <row r="3202" spans="1:6" x14ac:dyDescent="0.25">
      <c r="A3202" s="144" t="str">
        <f>IF('[1]Hoja de pedidos'!$D3201&gt;0,'[1]Hoja de pedidos'!C3201,"")</f>
        <v>01-4475</v>
      </c>
      <c r="B3202" s="144" t="str">
        <f>IF('[1]Hoja de pedidos'!$D3201&gt;0,'[1]Hoja de pedidos'!D3201,"")</f>
        <v>TMAPFF107A003</v>
      </c>
      <c r="C3202" s="144" t="str">
        <f>IF('[1]Hoja de pedidos'!$D3201&gt;0,'[1]Hoja de pedidos'!E3201,"")</f>
        <v>ALIMENTOS POLAR COMERCIAL, C.A.</v>
      </c>
      <c r="D3202" s="144" t="str">
        <f>IF('[1]Hoja de pedidos'!$D3201&gt;0,'[1]Hoja de pedidos'!F3201,"")</f>
        <v>ETIQUETA MI GURT FRUTA FRESA 125 g</v>
      </c>
      <c r="E3202" s="144" t="str">
        <f>IF('[1]Hoja de pedidos'!$D3201&gt;0,'[1]Hoja de pedidos'!G3201,"")</f>
        <v>MCL</v>
      </c>
      <c r="F3202" s="144" t="str">
        <f>IF('[1]Hoja de pedidos'!$D3201&gt;0,'[1]Hoja de pedidos'!H3201,"")</f>
        <v>LAMINACION</v>
      </c>
    </row>
    <row r="3203" spans="1:6" x14ac:dyDescent="0.25">
      <c r="A3203" s="144" t="str">
        <f>IF('[1]Hoja de pedidos'!$D3202&gt;0,'[1]Hoja de pedidos'!C3202,"")</f>
        <v>01-4489</v>
      </c>
      <c r="B3203" s="144" t="str">
        <f>IF('[1]Hoja de pedidos'!$D3202&gt;0,'[1]Hoja de pedidos'!D3202,"")</f>
        <v>TMAPAL127A001</v>
      </c>
      <c r="C3203" s="144" t="str">
        <f>IF('[1]Hoja de pedidos'!$D3202&gt;0,'[1]Hoja de pedidos'!E3202,"")</f>
        <v>ALIMENTOS POLAR COMERCIAL, C.A.</v>
      </c>
      <c r="D3203" s="144" t="str">
        <f>IF('[1]Hoja de pedidos'!$D3202&gt;0,'[1]Hoja de pedidos'!F3202,"")</f>
        <v>ALUMINIO LAMINADO IMPRESO MAVESA 500g</v>
      </c>
      <c r="E3203" s="144" t="str">
        <f>IF('[1]Hoja de pedidos'!$D3202&gt;0,'[1]Hoja de pedidos'!G3202,"")</f>
        <v>MCL</v>
      </c>
      <c r="F3203" s="144" t="str">
        <f>IF('[1]Hoja de pedidos'!$D3202&gt;0,'[1]Hoja de pedidos'!H3202,"")</f>
        <v>LAMINACION</v>
      </c>
    </row>
    <row r="3204" spans="1:6" x14ac:dyDescent="0.25">
      <c r="A3204" s="144" t="str">
        <f>IF('[1]Hoja de pedidos'!$D3203&gt;0,'[1]Hoja de pedidos'!C3203,"")</f>
        <v>01-4438</v>
      </c>
      <c r="B3204" s="144" t="str">
        <f>IF('[1]Hoja de pedidos'!$D3203&gt;0,'[1]Hoja de pedidos'!D3203,"")</f>
        <v>TXPATQ049A001</v>
      </c>
      <c r="C3204" s="144" t="str">
        <f>IF('[1]Hoja de pedidos'!$D3203&gt;0,'[1]Hoja de pedidos'!E3203,"")</f>
        <v>PEPSICO ALIMENTOS, S.C.A.</v>
      </c>
      <c r="D3204" s="144" t="str">
        <f>IF('[1]Hoja de pedidos'!$D3203&gt;0,'[1]Hoja de pedidos'!F3203,"")</f>
        <v>LAMINACION IMPRESA DE TODITO QUESO 320g</v>
      </c>
      <c r="E3204" s="144" t="str">
        <f>IF('[1]Hoja de pedidos'!$D3203&gt;0,'[1]Hoja de pedidos'!G3203,"")</f>
        <v>CX</v>
      </c>
      <c r="F3204" s="144" t="str">
        <f>IF('[1]Hoja de pedidos'!$D3203&gt;0,'[1]Hoja de pedidos'!H3203,"")</f>
        <v>LAMINACION</v>
      </c>
    </row>
    <row r="3205" spans="1:6" x14ac:dyDescent="0.25">
      <c r="A3205" s="144" t="str">
        <f>IF('[1]Hoja de pedidos'!$D3204&gt;0,'[1]Hoja de pedidos'!C3204,"")</f>
        <v>01-4483</v>
      </c>
      <c r="B3205" s="144" t="str">
        <f>IF('[1]Hoja de pedidos'!$D3204&gt;0,'[1]Hoja de pedidos'!D3204,"")</f>
        <v>TMAPAL127C001</v>
      </c>
      <c r="C3205" s="144" t="str">
        <f>IF('[1]Hoja de pedidos'!$D3204&gt;0,'[1]Hoja de pedidos'!E3204,"")</f>
        <v>ALIMENTOS POLAR COMERCIAL, C.A.</v>
      </c>
      <c r="D3205" s="144" t="str">
        <f>IF('[1]Hoja de pedidos'!$D3204&gt;0,'[1]Hoja de pedidos'!F3204,"")</f>
        <v>ALUMINIO LAMINADO IMPRESO MAVESA 1 Kg</v>
      </c>
      <c r="E3205" s="144" t="str">
        <f>IF('[1]Hoja de pedidos'!$D3204&gt;0,'[1]Hoja de pedidos'!G3204,"")</f>
        <v>MCL</v>
      </c>
      <c r="F3205" s="144" t="str">
        <f>IF('[1]Hoja de pedidos'!$D3204&gt;0,'[1]Hoja de pedidos'!H3204,"")</f>
        <v>LAMINACION</v>
      </c>
    </row>
    <row r="3206" spans="1:6" x14ac:dyDescent="0.25">
      <c r="A3206" s="144" t="str">
        <f>IF('[1]Hoja de pedidos'!$D3205&gt;0,'[1]Hoja de pedidos'!C3205,"")</f>
        <v>32-006748</v>
      </c>
      <c r="B3206" s="144" t="str">
        <f>IF('[1]Hoja de pedidos'!$D3205&gt;0,'[1]Hoja de pedidos'!D3205,"")</f>
        <v>TMTCPA042A001</v>
      </c>
      <c r="C3206" s="144" t="str">
        <f>IF('[1]Hoja de pedidos'!$D3205&gt;0,'[1]Hoja de pedidos'!E3205,"")</f>
        <v>INVERSIONES TORREFACCION DEL CAFÉ, C.A</v>
      </c>
      <c r="D3206" s="144" t="str">
        <f>IF('[1]Hoja de pedidos'!$D3205&gt;0,'[1]Hoja de pedidos'!F3205,"")</f>
        <v>POLYPOUCH IMPRESO DELLANONNA COFFEE BREAK-AMANECER 4g</v>
      </c>
      <c r="E3206" s="144" t="str">
        <f>IF('[1]Hoja de pedidos'!$D3205&gt;0,'[1]Hoja de pedidos'!G3205,"")</f>
        <v>MCL</v>
      </c>
      <c r="F3206" s="144" t="str">
        <f>IF('[1]Hoja de pedidos'!$D3205&gt;0,'[1]Hoja de pedidos'!H3205,"")</f>
        <v>LAMINACION</v>
      </c>
    </row>
    <row r="3207" spans="1:6" x14ac:dyDescent="0.25">
      <c r="A3207" s="144" t="str">
        <f>IF('[1]Hoja de pedidos'!$D3206&gt;0,'[1]Hoja de pedidos'!C3206,"")</f>
        <v>01-4476</v>
      </c>
      <c r="B3207" s="144" t="str">
        <f>IF('[1]Hoja de pedidos'!$D3206&gt;0,'[1]Hoja de pedidos'!D3206,"")</f>
        <v>TMAPSF107A001</v>
      </c>
      <c r="C3207" s="144" t="str">
        <f>IF('[1]Hoja de pedidos'!$D3206&gt;0,'[1]Hoja de pedidos'!E3206,"")</f>
        <v>ALIMENTOS POLAR COMERCIAL, C.A.</v>
      </c>
      <c r="D3207" s="144" t="str">
        <f>IF('[1]Hoja de pedidos'!$D3206&gt;0,'[1]Hoja de pedidos'!F3206,"")</f>
        <v>ETIQUETA MI GURT SABOR FRESA 125g</v>
      </c>
      <c r="E3207" s="144" t="str">
        <f>IF('[1]Hoja de pedidos'!$D3206&gt;0,'[1]Hoja de pedidos'!G3206,"")</f>
        <v>MCL</v>
      </c>
      <c r="F3207" s="144" t="str">
        <f>IF('[1]Hoja de pedidos'!$D3206&gt;0,'[1]Hoja de pedidos'!H3206,"")</f>
        <v>LAMINACION</v>
      </c>
    </row>
    <row r="3208" spans="1:6" x14ac:dyDescent="0.25">
      <c r="A3208" s="144" t="str">
        <f>IF('[1]Hoja de pedidos'!$D3207&gt;0,'[1]Hoja de pedidos'!C3207,"")</f>
        <v>01-4497</v>
      </c>
      <c r="B3208" s="144" t="str">
        <f>IF('[1]Hoja de pedidos'!$D3207&gt;0,'[1]Hoja de pedidos'!D3207,"")</f>
        <v>TMAPSF107A001</v>
      </c>
      <c r="C3208" s="144" t="str">
        <f>IF('[1]Hoja de pedidos'!$D3207&gt;0,'[1]Hoja de pedidos'!E3207,"")</f>
        <v>ALIMENTOS POLAR COMERCIAL, C.A.</v>
      </c>
      <c r="D3208" s="144" t="str">
        <f>IF('[1]Hoja de pedidos'!$D3207&gt;0,'[1]Hoja de pedidos'!F3207,"")</f>
        <v>ETIQUETA MI GURT SABOR FRESA 125g</v>
      </c>
      <c r="E3208" s="144" t="str">
        <f>IF('[1]Hoja de pedidos'!$D3207&gt;0,'[1]Hoja de pedidos'!G3207,"")</f>
        <v>MCL</v>
      </c>
      <c r="F3208" s="144" t="str">
        <f>IF('[1]Hoja de pedidos'!$D3207&gt;0,'[1]Hoja de pedidos'!H3207,"")</f>
        <v>LAMINACION</v>
      </c>
    </row>
    <row r="3209" spans="1:6" x14ac:dyDescent="0.25">
      <c r="A3209" s="144" t="str">
        <f>IF('[1]Hoja de pedidos'!$D3208&gt;0,'[1]Hoja de pedidos'!C3208,"")</f>
        <v>01-4459</v>
      </c>
      <c r="B3209" s="144" t="str">
        <f>IF('[1]Hoja de pedidos'!$D3208&gt;0,'[1]Hoja de pedidos'!D3208,"")</f>
        <v>TXPCNP023A001</v>
      </c>
      <c r="C3209" s="144" t="str">
        <f>IF('[1]Hoja de pedidos'!$D3208&gt;0,'[1]Hoja de pedidos'!E3208,"")</f>
        <v xml:space="preserve">PEPSI-COLA VENEZUELA, C.A. </v>
      </c>
      <c r="D3209" s="144" t="str">
        <f>IF('[1]Hoja de pedidos'!$D3208&gt;0,'[1]Hoja de pedidos'!F3208,"")</f>
        <v>ETIQUETA IMPRESA GOLDEN PIÑA PROMOCION NAVIDAD 1,5L</v>
      </c>
      <c r="E3209" s="144" t="str">
        <f>IF('[1]Hoja de pedidos'!$D3208&gt;0,'[1]Hoja de pedidos'!G3208,"")</f>
        <v>CX</v>
      </c>
      <c r="F3209" s="144" t="str">
        <f>IF('[1]Hoja de pedidos'!$D3208&gt;0,'[1]Hoja de pedidos'!H3208,"")</f>
        <v>CORTE</v>
      </c>
    </row>
    <row r="3210" spans="1:6" x14ac:dyDescent="0.25">
      <c r="A3210" s="144" t="str">
        <f>IF('[1]Hoja de pedidos'!$D3209&gt;0,'[1]Hoja de pedidos'!C3209,"")</f>
        <v>01-4457</v>
      </c>
      <c r="B3210" s="144" t="str">
        <f>IF('[1]Hoja de pedidos'!$D3209&gt;0,'[1]Hoja de pedidos'!D3209,"")</f>
        <v>TXPCNV023A001</v>
      </c>
      <c r="C3210" s="144" t="str">
        <f>IF('[1]Hoja de pedidos'!$D3209&gt;0,'[1]Hoja de pedidos'!E3209,"")</f>
        <v xml:space="preserve">PEPSI-COLA VENEZUELA, C.A. </v>
      </c>
      <c r="D3210" s="144" t="str">
        <f>IF('[1]Hoja de pedidos'!$D3209&gt;0,'[1]Hoja de pedidos'!F3209,"")</f>
        <v>ETIQUETA IMPRESA GOLDEN NARANJA PROMOCION NAVIDAD 1,5L</v>
      </c>
      <c r="E3210" s="144" t="str">
        <f>IF('[1]Hoja de pedidos'!$D3209&gt;0,'[1]Hoja de pedidos'!G3209,"")</f>
        <v>CX</v>
      </c>
      <c r="F3210" s="144" t="str">
        <f>IF('[1]Hoja de pedidos'!$D3209&gt;0,'[1]Hoja de pedidos'!H3209,"")</f>
        <v>CORTE</v>
      </c>
    </row>
    <row r="3211" spans="1:6" x14ac:dyDescent="0.25">
      <c r="A3211" s="144" t="str">
        <f>IF('[1]Hoja de pedidos'!$D3210&gt;0,'[1]Hoja de pedidos'!C3210,"")</f>
        <v>01-4455</v>
      </c>
      <c r="B3211" s="144" t="str">
        <f>IF('[1]Hoja de pedidos'!$D3210&gt;0,'[1]Hoja de pedidos'!D3210,"")</f>
        <v>TXPCKN023A001</v>
      </c>
      <c r="C3211" s="144" t="str">
        <f>IF('[1]Hoja de pedidos'!$D3210&gt;0,'[1]Hoja de pedidos'!E3210,"")</f>
        <v xml:space="preserve">PEPSI-COLA VENEZUELA, C.A. </v>
      </c>
      <c r="D3211" s="144" t="str">
        <f>IF('[1]Hoja de pedidos'!$D3210&gt;0,'[1]Hoja de pedidos'!F3210,"")</f>
        <v>ETIQUETA IMPRESA GOLDEN KOLITA PROMOCION NAVIDAD 1,5L</v>
      </c>
      <c r="E3211" s="144" t="str">
        <f>IF('[1]Hoja de pedidos'!$D3210&gt;0,'[1]Hoja de pedidos'!G3210,"")</f>
        <v>CX</v>
      </c>
      <c r="F3211" s="144" t="str">
        <f>IF('[1]Hoja de pedidos'!$D3210&gt;0,'[1]Hoja de pedidos'!H3210,"")</f>
        <v>CORTE</v>
      </c>
    </row>
    <row r="3212" spans="1:6" x14ac:dyDescent="0.25">
      <c r="A3212" s="144" t="str">
        <f>IF('[1]Hoja de pedidos'!$D3211&gt;0,'[1]Hoja de pedidos'!C3211,"")</f>
        <v>01-4449</v>
      </c>
      <c r="B3212" s="144" t="str">
        <f>IF('[1]Hoja de pedidos'!$D3211&gt;0,'[1]Hoja de pedidos'!D3211,"")</f>
        <v>TXPACT045A001</v>
      </c>
      <c r="C3212" s="144" t="str">
        <f>IF('[1]Hoja de pedidos'!$D3211&gt;0,'[1]Hoja de pedidos'!E3211,"")</f>
        <v>PEPSICO ALIMENTOS, S.C.A.</v>
      </c>
      <c r="D3212" s="144" t="str">
        <f>IF('[1]Hoja de pedidos'!$D3211&gt;0,'[1]Hoja de pedidos'!F3211,"")</f>
        <v>LAMINACION IMPRESA CHEESE TRIS XXL 450g</v>
      </c>
      <c r="E3212" s="144" t="str">
        <f>IF('[1]Hoja de pedidos'!$D3211&gt;0,'[1]Hoja de pedidos'!G3211,"")</f>
        <v>CX</v>
      </c>
      <c r="F3212" s="144" t="str">
        <f>IF('[1]Hoja de pedidos'!$D3211&gt;0,'[1]Hoja de pedidos'!H3211,"")</f>
        <v>LAMINACION</v>
      </c>
    </row>
    <row r="3213" spans="1:6" x14ac:dyDescent="0.25">
      <c r="A3213" s="144" t="str">
        <f>IF('[1]Hoja de pedidos'!$D3212&gt;0,'[1]Hoja de pedidos'!C3212,"")</f>
        <v>01-4450</v>
      </c>
      <c r="B3213" s="144" t="str">
        <f>IF('[1]Hoja de pedidos'!$D3212&gt;0,'[1]Hoja de pedidos'!D3212,"")</f>
        <v>TXPACT040A003</v>
      </c>
      <c r="C3213" s="144" t="str">
        <f>IF('[1]Hoja de pedidos'!$D3212&gt;0,'[1]Hoja de pedidos'!E3212,"")</f>
        <v>PEPSICO ALIMENTOS, S.C.A.</v>
      </c>
      <c r="D3213" s="144" t="str">
        <f>IF('[1]Hoja de pedidos'!$D3212&gt;0,'[1]Hoja de pedidos'!F3212,"")</f>
        <v>LAMINACION IMPRESA CHEESE TRIS 150g</v>
      </c>
      <c r="E3213" s="144" t="str">
        <f>IF('[1]Hoja de pedidos'!$D3212&gt;0,'[1]Hoja de pedidos'!G3212,"")</f>
        <v>CX</v>
      </c>
      <c r="F3213" s="144" t="str">
        <f>IF('[1]Hoja de pedidos'!$D3212&gt;0,'[1]Hoja de pedidos'!H3212,"")</f>
        <v>LAMINACION</v>
      </c>
    </row>
    <row r="3214" spans="1:6" x14ac:dyDescent="0.25">
      <c r="A3214" s="144" t="str">
        <f>IF('[1]Hoja de pedidos'!$D3213&gt;0,'[1]Hoja de pedidos'!C3213,"")</f>
        <v>01-4446</v>
      </c>
      <c r="B3214" s="144" t="str">
        <f>IF('[1]Hoja de pedidos'!$D3213&gt;0,'[1]Hoja de pedidos'!D3213,"")</f>
        <v>TXPARF040B003</v>
      </c>
      <c r="C3214" s="144" t="str">
        <f>IF('[1]Hoja de pedidos'!$D3213&gt;0,'[1]Hoja de pedidos'!E3213,"")</f>
        <v>PEPSICO ALIMENTOS, S.C.A.</v>
      </c>
      <c r="D3214" s="144" t="str">
        <f>IF('[1]Hoja de pedidos'!$D3213&gt;0,'[1]Hoja de pedidos'!F3213,"")</f>
        <v>LAMINACION IMPRESA RUFFLES QUESO 125g</v>
      </c>
      <c r="E3214" s="144" t="str">
        <f>IF('[1]Hoja de pedidos'!$D3213&gt;0,'[1]Hoja de pedidos'!G3213,"")</f>
        <v>CX</v>
      </c>
      <c r="F3214" s="144" t="str">
        <f>IF('[1]Hoja de pedidos'!$D3213&gt;0,'[1]Hoja de pedidos'!H3213,"")</f>
        <v>LAMINACION</v>
      </c>
    </row>
    <row r="3215" spans="1:6" x14ac:dyDescent="0.25">
      <c r="A3215" s="144" t="str">
        <f>IF('[1]Hoja de pedidos'!$D3214&gt;0,'[1]Hoja de pedidos'!C3214,"")</f>
        <v>01-4440</v>
      </c>
      <c r="B3215" s="144" t="str">
        <f>IF('[1]Hoja de pedidos'!$D3214&gt;0,'[1]Hoja de pedidos'!D3214,"")</f>
        <v>TXPARO040A002</v>
      </c>
      <c r="C3215" s="144" t="str">
        <f>IF('[1]Hoja de pedidos'!$D3214&gt;0,'[1]Hoja de pedidos'!E3214,"")</f>
        <v>PEPSICO ALIMENTOS, S.C.A.</v>
      </c>
      <c r="D3215" s="144" t="str">
        <f>IF('[1]Hoja de pedidos'!$D3214&gt;0,'[1]Hoja de pedidos'!F3214,"")</f>
        <v>LAMINACION IMPRESA RUFFLES ORIGINAL 125g</v>
      </c>
      <c r="E3215" s="144" t="str">
        <f>IF('[1]Hoja de pedidos'!$D3214&gt;0,'[1]Hoja de pedidos'!G3214,"")</f>
        <v>CX</v>
      </c>
      <c r="F3215" s="144" t="str">
        <f>IF('[1]Hoja de pedidos'!$D3214&gt;0,'[1]Hoja de pedidos'!H3214,"")</f>
        <v>LAMINACION</v>
      </c>
    </row>
    <row r="3216" spans="1:6" x14ac:dyDescent="0.25">
      <c r="A3216" s="144" t="str">
        <f>IF('[1]Hoja de pedidos'!$D3215&gt;0,'[1]Hoja de pedidos'!C3215,"")</f>
        <v>01-4448</v>
      </c>
      <c r="B3216" s="144" t="str">
        <f>IF('[1]Hoja de pedidos'!$D3215&gt;0,'[1]Hoja de pedidos'!D3215,"")</f>
        <v>TXPARF040A003</v>
      </c>
      <c r="C3216" s="144" t="str">
        <f>IF('[1]Hoja de pedidos'!$D3215&gt;0,'[1]Hoja de pedidos'!E3215,"")</f>
        <v>PEPSICO ALIMENTOS, S.C.A.</v>
      </c>
      <c r="D3216" s="144" t="str">
        <f>IF('[1]Hoja de pedidos'!$D3215&gt;0,'[1]Hoja de pedidos'!F3215,"")</f>
        <v>LAMINACION IMPRESA RUFFLES QUESO 36g</v>
      </c>
      <c r="E3216" s="144" t="str">
        <f>IF('[1]Hoja de pedidos'!$D3215&gt;0,'[1]Hoja de pedidos'!G3215,"")</f>
        <v>CX</v>
      </c>
      <c r="F3216" s="144" t="str">
        <f>IF('[1]Hoja de pedidos'!$D3215&gt;0,'[1]Hoja de pedidos'!H3215,"")</f>
        <v>LAMINACION</v>
      </c>
    </row>
    <row r="3217" spans="1:6" x14ac:dyDescent="0.25">
      <c r="A3217" s="144" t="str">
        <f>IF('[1]Hoja de pedidos'!$D3216&gt;0,'[1]Hoja de pedidos'!C3216,"")</f>
        <v>01-4439</v>
      </c>
      <c r="B3217" s="144" t="str">
        <f>IF('[1]Hoja de pedidos'!$D3216&gt;0,'[1]Hoja de pedidos'!D3216,"")</f>
        <v>TXPARO040B002</v>
      </c>
      <c r="C3217" s="144" t="str">
        <f>IF('[1]Hoja de pedidos'!$D3216&gt;0,'[1]Hoja de pedidos'!E3216,"")</f>
        <v>PEPSICO ALIMENTOS, S.C.A.</v>
      </c>
      <c r="D3217" s="144" t="str">
        <f>IF('[1]Hoja de pedidos'!$D3216&gt;0,'[1]Hoja de pedidos'!F3216,"")</f>
        <v>LAMINACION IMPRESA RUFFLES ORIGINAL 36g (LINEA NOSOTRAS)</v>
      </c>
      <c r="E3217" s="144" t="str">
        <f>IF('[1]Hoja de pedidos'!$D3216&gt;0,'[1]Hoja de pedidos'!G3216,"")</f>
        <v>CX</v>
      </c>
      <c r="F3217" s="144" t="str">
        <f>IF('[1]Hoja de pedidos'!$D3216&gt;0,'[1]Hoja de pedidos'!H3216,"")</f>
        <v>LAMINACION</v>
      </c>
    </row>
    <row r="3218" spans="1:6" x14ac:dyDescent="0.25">
      <c r="A3218" s="144" t="str">
        <f>IF('[1]Hoja de pedidos'!$D3217&gt;0,'[1]Hoja de pedidos'!C3217,"")</f>
        <v>01-4447</v>
      </c>
      <c r="B3218" s="144" t="str">
        <f>IF('[1]Hoja de pedidos'!$D3217&gt;0,'[1]Hoja de pedidos'!D3217,"")</f>
        <v>TXPACB031C001</v>
      </c>
      <c r="C3218" s="144" t="str">
        <f>IF('[1]Hoja de pedidos'!$D3217&gt;0,'[1]Hoja de pedidos'!E3217,"")</f>
        <v>PEPSICO ALIMENTOS, S.C.A.</v>
      </c>
      <c r="D3218" s="144" t="str">
        <f>IF('[1]Hoja de pedidos'!$D3217&gt;0,'[1]Hoja de pedidos'!F3217,"")</f>
        <v>LAMINACION IMPRESA CHEETOS BOLIQUESO 25g</v>
      </c>
      <c r="E3218" s="144" t="str">
        <f>IF('[1]Hoja de pedidos'!$D3217&gt;0,'[1]Hoja de pedidos'!G3217,"")</f>
        <v>CX</v>
      </c>
      <c r="F3218" s="144" t="str">
        <f>IF('[1]Hoja de pedidos'!$D3217&gt;0,'[1]Hoja de pedidos'!H3217,"")</f>
        <v>LAMINACION</v>
      </c>
    </row>
    <row r="3219" spans="1:6" x14ac:dyDescent="0.25">
      <c r="A3219" s="144" t="str">
        <f>IF('[1]Hoja de pedidos'!$D3218&gt;0,'[1]Hoja de pedidos'!C3218,"")</f>
        <v>01-4490</v>
      </c>
      <c r="B3219" s="144" t="str">
        <f>IF('[1]Hoja de pedidos'!$D3218&gt;0,'[1]Hoja de pedidos'!D3218,"")</f>
        <v>TXPARQ045A003</v>
      </c>
      <c r="C3219" s="144" t="str">
        <f>IF('[1]Hoja de pedidos'!$D3218&gt;0,'[1]Hoja de pedidos'!E3218,"")</f>
        <v>PEPSICO ALIMENTOS, S.C.A.</v>
      </c>
      <c r="D3219" s="144" t="str">
        <f>IF('[1]Hoja de pedidos'!$D3218&gt;0,'[1]Hoja de pedidos'!F3218,"")</f>
        <v>LAMINACION IMPRESA RUFFLES QUESO 300g</v>
      </c>
      <c r="E3219" s="144" t="str">
        <f>IF('[1]Hoja de pedidos'!$D3218&gt;0,'[1]Hoja de pedidos'!G3218,"")</f>
        <v>CX</v>
      </c>
      <c r="F3219" s="144" t="str">
        <f>IF('[1]Hoja de pedidos'!$D3218&gt;0,'[1]Hoja de pedidos'!H3218,"")</f>
        <v>LAMINACION</v>
      </c>
    </row>
    <row r="3220" spans="1:6" x14ac:dyDescent="0.25">
      <c r="A3220" s="144" t="str">
        <f>IF('[1]Hoja de pedidos'!$D3219&gt;0,'[1]Hoja de pedidos'!C3219,"")</f>
        <v>01-4423</v>
      </c>
      <c r="B3220" s="144" t="str">
        <f>IF('[1]Hoja de pedidos'!$D3219&gt;0,'[1]Hoja de pedidos'!D3219,"")</f>
        <v>TMMCLU2070001</v>
      </c>
      <c r="C3220" s="144" t="str">
        <f>IF('[1]Hoja de pedidos'!$D3219&gt;0,'[1]Hoja de pedidos'!E3219,"")</f>
        <v>MAGGIE PAUL</v>
      </c>
      <c r="D3220" s="144" t="str">
        <f>IF('[1]Hoja de pedidos'!$D3219&gt;0,'[1]Hoja de pedidos'!F3219,"")</f>
        <v>LAMINACION LINER INDUCCION UNIVERSAL SIN IMPRESIÓN</v>
      </c>
      <c r="E3220" s="144" t="str">
        <f>IF('[1]Hoja de pedidos'!$D3219&gt;0,'[1]Hoja de pedidos'!G3219,"")</f>
        <v>MCL</v>
      </c>
      <c r="F3220" s="144" t="str">
        <f>IF('[1]Hoja de pedidos'!$D3219&gt;0,'[1]Hoja de pedidos'!H3219,"")</f>
        <v>LAMINACION</v>
      </c>
    </row>
    <row r="3221" spans="1:6" x14ac:dyDescent="0.25">
      <c r="A3221" s="144" t="str">
        <f>IF('[1]Hoja de pedidos'!$D3220&gt;0,'[1]Hoja de pedidos'!C3220,"")</f>
        <v>01-4502</v>
      </c>
      <c r="B3221" s="144" t="str">
        <f>IF('[1]Hoja de pedidos'!$D3220&gt;0,'[1]Hoja de pedidos'!D3220,"")</f>
        <v>TMMCGP207A001</v>
      </c>
      <c r="C3221" s="144" t="str">
        <f>IF('[1]Hoja de pedidos'!$D3220&gt;0,'[1]Hoja de pedidos'!E3220,"")</f>
        <v>PLASTICOS ESTUGAL C.A.</v>
      </c>
      <c r="D3221" s="144" t="str">
        <f>IF('[1]Hoja de pedidos'!$D3220&gt;0,'[1]Hoja de pedidos'!F3220,"")</f>
        <v>LINNER MTP  IMPRESO GARANTIA DE PUREZA</v>
      </c>
      <c r="E3221" s="144" t="str">
        <f>IF('[1]Hoja de pedidos'!$D3220&gt;0,'[1]Hoja de pedidos'!G3220,"")</f>
        <v>MCL</v>
      </c>
      <c r="F3221" s="144" t="str">
        <f>IF('[1]Hoja de pedidos'!$D3220&gt;0,'[1]Hoja de pedidos'!H3220,"")</f>
        <v>LAMINACION</v>
      </c>
    </row>
    <row r="3222" spans="1:6" x14ac:dyDescent="0.25">
      <c r="A3222" s="144" t="str">
        <f>IF('[1]Hoja de pedidos'!$D3221&gt;0,'[1]Hoja de pedidos'!C3221,"")</f>
        <v>32-006748</v>
      </c>
      <c r="B3222" s="144" t="str">
        <f>IF('[1]Hoja de pedidos'!$D3221&gt;0,'[1]Hoja de pedidos'!D3221,"")</f>
        <v>TMTCPA042A001</v>
      </c>
      <c r="C3222" s="144" t="str">
        <f>IF('[1]Hoja de pedidos'!$D3221&gt;0,'[1]Hoja de pedidos'!E3221,"")</f>
        <v>INVERSIONES TORREFACCION DEL CAFÉ, C.A</v>
      </c>
      <c r="D3222" s="144" t="str">
        <f>IF('[1]Hoja de pedidos'!$D3221&gt;0,'[1]Hoja de pedidos'!F3221,"")</f>
        <v>POLYPOUCH IMPRESO DELLANONNA COFFEE BREAK-AMANECER 4g</v>
      </c>
      <c r="E3222" s="144" t="str">
        <f>IF('[1]Hoja de pedidos'!$D3221&gt;0,'[1]Hoja de pedidos'!G3221,"")</f>
        <v>MCL</v>
      </c>
      <c r="F3222" s="144" t="str">
        <f>IF('[1]Hoja de pedidos'!$D3221&gt;0,'[1]Hoja de pedidos'!H3221,"")</f>
        <v>LAMINACION</v>
      </c>
    </row>
    <row r="3223" spans="1:6" x14ac:dyDescent="0.25">
      <c r="A3223" s="144" t="str">
        <f>IF('[1]Hoja de pedidos'!$D3222&gt;0,'[1]Hoja de pedidos'!C3222,"")</f>
        <v>01-4445</v>
      </c>
      <c r="B3223" s="144" t="str">
        <f>IF('[1]Hoja de pedidos'!$D3222&gt;0,'[1]Hoja de pedidos'!D3222,"")</f>
        <v>TXPACB040C003</v>
      </c>
      <c r="C3223" s="144" t="str">
        <f>IF('[1]Hoja de pedidos'!$D3222&gt;0,'[1]Hoja de pedidos'!E3222,"")</f>
        <v>PEPSICO ALIMENTOS, S.C.A.</v>
      </c>
      <c r="D3223" s="144" t="str">
        <f>IF('[1]Hoja de pedidos'!$D3222&gt;0,'[1]Hoja de pedidos'!F3222,"")</f>
        <v>LAMINACION IMPRESA CHEETOS BOLIQUESO 150g</v>
      </c>
      <c r="E3223" s="144" t="str">
        <f>IF('[1]Hoja de pedidos'!$D3222&gt;0,'[1]Hoja de pedidos'!G3222,"")</f>
        <v>CX</v>
      </c>
      <c r="F3223" s="144" t="str">
        <f>IF('[1]Hoja de pedidos'!$D3222&gt;0,'[1]Hoja de pedidos'!H3222,"")</f>
        <v>LAMINACION</v>
      </c>
    </row>
    <row r="3224" spans="1:6" x14ac:dyDescent="0.25">
      <c r="A3224" s="144" t="str">
        <f>IF('[1]Hoja de pedidos'!$D3223&gt;0,'[1]Hoja de pedidos'!C3223,"")</f>
        <v>32-006747</v>
      </c>
      <c r="B3224" s="144" t="str">
        <f>IF('[1]Hoja de pedidos'!$D3223&gt;0,'[1]Hoja de pedidos'!D3223,"")</f>
        <v>TXNVPN040A002</v>
      </c>
      <c r="C3224" s="144" t="str">
        <f>IF('[1]Hoja de pedidos'!$D3223&gt;0,'[1]Hoja de pedidos'!E3223,"")</f>
        <v>NUCITA VENEZOLANA. NUCIVEN, C.A.</v>
      </c>
      <c r="D3224" s="144" t="str">
        <f>IF('[1]Hoja de pedidos'!$D3223&gt;0,'[1]Hoja de pedidos'!F3223,"")</f>
        <v>LAMINACION IMPRESA PIRULIN 60g</v>
      </c>
      <c r="E3224" s="144" t="str">
        <f>IF('[1]Hoja de pedidos'!$D3223&gt;0,'[1]Hoja de pedidos'!G3223,"")</f>
        <v>CX</v>
      </c>
      <c r="F3224" s="144" t="str">
        <f>IF('[1]Hoja de pedidos'!$D3223&gt;0,'[1]Hoja de pedidos'!H3223,"")</f>
        <v>LAMINACION</v>
      </c>
    </row>
    <row r="3225" spans="1:6" x14ac:dyDescent="0.25">
      <c r="A3225" s="144" t="str">
        <f>IF('[1]Hoja de pedidos'!$D3224&gt;0,'[1]Hoja de pedidos'!C3224,"")</f>
        <v>32-006747</v>
      </c>
      <c r="B3225" s="144" t="str">
        <f>IF('[1]Hoja de pedidos'!$D3224&gt;0,'[1]Hoja de pedidos'!D3224,"")</f>
        <v>TXNVPN040A002</v>
      </c>
      <c r="C3225" s="144" t="str">
        <f>IF('[1]Hoja de pedidos'!$D3224&gt;0,'[1]Hoja de pedidos'!E3224,"")</f>
        <v>NUCITA VENEZOLANA. NUCIVEN, C.A.</v>
      </c>
      <c r="D3225" s="144" t="str">
        <f>IF('[1]Hoja de pedidos'!$D3224&gt;0,'[1]Hoja de pedidos'!F3224,"")</f>
        <v>LAMINACION IMPRESA PIRULIN 60g</v>
      </c>
      <c r="E3225" s="144" t="str">
        <f>IF('[1]Hoja de pedidos'!$D3224&gt;0,'[1]Hoja de pedidos'!G3224,"")</f>
        <v>CX</v>
      </c>
      <c r="F3225" s="144" t="str">
        <f>IF('[1]Hoja de pedidos'!$D3224&gt;0,'[1]Hoja de pedidos'!H3224,"")</f>
        <v>LAMINACION</v>
      </c>
    </row>
    <row r="3226" spans="1:6" x14ac:dyDescent="0.25">
      <c r="A3226" s="144" t="str">
        <f>IF('[1]Hoja de pedidos'!$D3225&gt;0,'[1]Hoja de pedidos'!C3225,"")</f>
        <v>32-006736</v>
      </c>
      <c r="B3226" s="144" t="str">
        <f>IF('[1]Hoja de pedidos'!$D3225&gt;0,'[1]Hoja de pedidos'!D3225,"")</f>
        <v>TXTFDN050B001</v>
      </c>
      <c r="C3226" s="144" t="str">
        <f>IF('[1]Hoja de pedidos'!$D3225&gt;0,'[1]Hoja de pedidos'!E3225,"")</f>
        <v>INVERSIONES TORREFACCION DEL CAFÉ, C.A</v>
      </c>
      <c r="D3226" s="144" t="str">
        <f>IF('[1]Hoja de pedidos'!$D3225&gt;0,'[1]Hoja de pedidos'!F3225,"")</f>
        <v>LAMINACION IMPRESA CAFÉ DELLA NONNA MOLIDO GOURMET 500 g.</v>
      </c>
      <c r="E3226" s="144" t="str">
        <f>IF('[1]Hoja de pedidos'!$D3225&gt;0,'[1]Hoja de pedidos'!G3225,"")</f>
        <v>CX</v>
      </c>
      <c r="F3226" s="144" t="str">
        <f>IF('[1]Hoja de pedidos'!$D3225&gt;0,'[1]Hoja de pedidos'!H3225,"")</f>
        <v>LAMINACION</v>
      </c>
    </row>
    <row r="3227" spans="1:6" x14ac:dyDescent="0.25">
      <c r="A3227" s="144" t="str">
        <f>IF('[1]Hoja de pedidos'!$D3226&gt;0,'[1]Hoja de pedidos'!C3226,"")</f>
        <v>32-006734</v>
      </c>
      <c r="B3227" s="144" t="str">
        <f>IF('[1]Hoja de pedidos'!$D3226&gt;0,'[1]Hoja de pedidos'!D3226,"")</f>
        <v>TXTFDN040C001</v>
      </c>
      <c r="C3227" s="144" t="str">
        <f>IF('[1]Hoja de pedidos'!$D3226&gt;0,'[1]Hoja de pedidos'!E3226,"")</f>
        <v>INVERSIONES TORREFACCION DEL CAFÉ, C.A</v>
      </c>
      <c r="D3227" s="144" t="str">
        <f>IF('[1]Hoja de pedidos'!$D3226&gt;0,'[1]Hoja de pedidos'!F3226,"")</f>
        <v>LAMINACION IMPRESA CAFÉ DELLA NONNA MOLIDO GOURMET 100g</v>
      </c>
      <c r="E3227" s="144" t="str">
        <f>IF('[1]Hoja de pedidos'!$D3226&gt;0,'[1]Hoja de pedidos'!G3226,"")</f>
        <v>CX</v>
      </c>
      <c r="F3227" s="144" t="str">
        <f>IF('[1]Hoja de pedidos'!$D3226&gt;0,'[1]Hoja de pedidos'!H3226,"")</f>
        <v>LAMINACION</v>
      </c>
    </row>
    <row r="3228" spans="1:6" x14ac:dyDescent="0.25">
      <c r="A3228" s="144" t="str">
        <f>IF('[1]Hoja de pedidos'!$D3227&gt;0,'[1]Hoja de pedidos'!C3227,"")</f>
        <v>32-006735</v>
      </c>
      <c r="B3228" s="144" t="str">
        <f>IF('[1]Hoja de pedidos'!$D3227&gt;0,'[1]Hoja de pedidos'!D3227,"")</f>
        <v>TXTFDN050A001</v>
      </c>
      <c r="C3228" s="144" t="str">
        <f>IF('[1]Hoja de pedidos'!$D3227&gt;0,'[1]Hoja de pedidos'!E3227,"")</f>
        <v>INVERSIONES TORREFACCION DEL CAFÉ, C.A</v>
      </c>
      <c r="D3228" s="144" t="str">
        <f>IF('[1]Hoja de pedidos'!$D3227&gt;0,'[1]Hoja de pedidos'!F3227,"")</f>
        <v>LAMINACION IMPRESA CAFÉ DELLA NONNA MOLIDO GOURMET 200 g.</v>
      </c>
      <c r="E3228" s="144" t="str">
        <f>IF('[1]Hoja de pedidos'!$D3227&gt;0,'[1]Hoja de pedidos'!G3227,"")</f>
        <v>CX</v>
      </c>
      <c r="F3228" s="144" t="str">
        <f>IF('[1]Hoja de pedidos'!$D3227&gt;0,'[1]Hoja de pedidos'!H3227,"")</f>
        <v>LAMINACION</v>
      </c>
    </row>
    <row r="3229" spans="1:6" x14ac:dyDescent="0.25">
      <c r="A3229" s="144" t="str">
        <f>IF('[1]Hoja de pedidos'!$D3228&gt;0,'[1]Hoja de pedidos'!C3228,"")</f>
        <v>21-0433</v>
      </c>
      <c r="B3229" s="144" t="str">
        <f>IF('[1]Hoja de pedidos'!$D3228&gt;0,'[1]Hoja de pedidos'!D3228,"")</f>
        <v>TXNVRC096A001</v>
      </c>
      <c r="C3229" s="144" t="str">
        <f>IF('[1]Hoja de pedidos'!$D3228&gt;0,'[1]Hoja de pedidos'!E3228,"")</f>
        <v>NESTLE VENEZUELA, S.A.</v>
      </c>
      <c r="D3229" s="144" t="str">
        <f>IF('[1]Hoja de pedidos'!$D3228&gt;0,'[1]Hoja de pedidos'!F3228,"")</f>
        <v>LAMINACION IMPRESA RICA CHICHA 400g</v>
      </c>
      <c r="E3229" s="144" t="str">
        <f>IF('[1]Hoja de pedidos'!$D3228&gt;0,'[1]Hoja de pedidos'!G3228,"")</f>
        <v>CX</v>
      </c>
      <c r="F3229" s="144" t="str">
        <f>IF('[1]Hoja de pedidos'!$D3228&gt;0,'[1]Hoja de pedidos'!H3228,"")</f>
        <v>LAMINACION</v>
      </c>
    </row>
    <row r="3230" spans="1:6" x14ac:dyDescent="0.25">
      <c r="A3230" s="144" t="str">
        <f>IF('[1]Hoja de pedidos'!$D3229&gt;0,'[1]Hoja de pedidos'!C3229,"")</f>
        <v>32-006746</v>
      </c>
      <c r="B3230" s="144" t="str">
        <f>IF('[1]Hoja de pedidos'!$D3229&gt;0,'[1]Hoja de pedidos'!D3229,"")</f>
        <v>TXNVPI039A002</v>
      </c>
      <c r="C3230" s="144" t="str">
        <f>IF('[1]Hoja de pedidos'!$D3229&gt;0,'[1]Hoja de pedidos'!E3229,"")</f>
        <v>NUCITA VENEZOLANA. NUCIVEN, C.A.</v>
      </c>
      <c r="D3230" s="144" t="str">
        <f>IF('[1]Hoja de pedidos'!$D3229&gt;0,'[1]Hoja de pedidos'!F3229,"")</f>
        <v>LAMINACION IMPRESA PIRULIN LUJO</v>
      </c>
      <c r="E3230" s="144" t="str">
        <f>IF('[1]Hoja de pedidos'!$D3229&gt;0,'[1]Hoja de pedidos'!G3229,"")</f>
        <v>CX</v>
      </c>
      <c r="F3230" s="144" t="str">
        <f>IF('[1]Hoja de pedidos'!$D3229&gt;0,'[1]Hoja de pedidos'!H3229,"")</f>
        <v>LAMINACION</v>
      </c>
    </row>
    <row r="3231" spans="1:6" x14ac:dyDescent="0.25">
      <c r="A3231" s="144" t="str">
        <f>IF('[1]Hoja de pedidos'!$D3230&gt;0,'[1]Hoja de pedidos'!C3230,"")</f>
        <v>01-4100</v>
      </c>
      <c r="B3231" s="144" t="str">
        <f>IF('[1]Hoja de pedidos'!$D3230&gt;0,'[1]Hoja de pedidos'!D3230,"")</f>
        <v>TMCLDM081A001</v>
      </c>
      <c r="C3231" s="144" t="str">
        <f>IF('[1]Hoja de pedidos'!$D3230&gt;0,'[1]Hoja de pedidos'!E3230,"")</f>
        <v>CELOVEN, C.A.</v>
      </c>
      <c r="D3231" s="144" t="str">
        <f>IF('[1]Hoja de pedidos'!$D3230&gt;0,'[1]Hoja de pedidos'!F3230,"")</f>
        <v>LAMINACION IMPRESA DECOCEL METALIZADO DORADO</v>
      </c>
      <c r="E3231" s="144" t="str">
        <f>IF('[1]Hoja de pedidos'!$D3230&gt;0,'[1]Hoja de pedidos'!G3230,"")</f>
        <v>CX</v>
      </c>
      <c r="F3231" s="144" t="str">
        <f>IF('[1]Hoja de pedidos'!$D3230&gt;0,'[1]Hoja de pedidos'!H3230,"")</f>
        <v>LAMINACION</v>
      </c>
    </row>
    <row r="3232" spans="1:6" x14ac:dyDescent="0.25">
      <c r="A3232" s="144" t="str">
        <f>IF('[1]Hoja de pedidos'!$D3231&gt;0,'[1]Hoja de pedidos'!C3231,"")</f>
        <v>01-4098</v>
      </c>
      <c r="B3232" s="144" t="str">
        <f>IF('[1]Hoja de pedidos'!$D3231&gt;0,'[1]Hoja de pedidos'!D3231,"")</f>
        <v>TMCLMV081A001</v>
      </c>
      <c r="C3232" s="144" t="str">
        <f>IF('[1]Hoja de pedidos'!$D3231&gt;0,'[1]Hoja de pedidos'!E3231,"")</f>
        <v>CELOVEN, C.A.</v>
      </c>
      <c r="D3232" s="144" t="str">
        <f>IF('[1]Hoja de pedidos'!$D3231&gt;0,'[1]Hoja de pedidos'!F3231,"")</f>
        <v xml:space="preserve">LAMINACION IMPRESA DECOCEL METALIZADO VERDE PIGMENTADO </v>
      </c>
      <c r="E3232" s="144" t="str">
        <f>IF('[1]Hoja de pedidos'!$D3231&gt;0,'[1]Hoja de pedidos'!G3231,"")</f>
        <v>CX</v>
      </c>
      <c r="F3232" s="144" t="str">
        <f>IF('[1]Hoja de pedidos'!$D3231&gt;0,'[1]Hoja de pedidos'!H3231,"")</f>
        <v>LAMINACION</v>
      </c>
    </row>
    <row r="3233" spans="1:6" x14ac:dyDescent="0.25">
      <c r="A3233" s="144" t="str">
        <f>IF('[1]Hoja de pedidos'!$D3232&gt;0,'[1]Hoja de pedidos'!C3232,"")</f>
        <v>01-4099</v>
      </c>
      <c r="B3233" s="144" t="str">
        <f>IF('[1]Hoja de pedidos'!$D3232&gt;0,'[1]Hoja de pedidos'!D3232,"")</f>
        <v>TMCLAM081A001</v>
      </c>
      <c r="C3233" s="144" t="str">
        <f>IF('[1]Hoja de pedidos'!$D3232&gt;0,'[1]Hoja de pedidos'!E3232,"")</f>
        <v>CELOVEN, C.A.</v>
      </c>
      <c r="D3233" s="144" t="str">
        <f>IF('[1]Hoja de pedidos'!$D3232&gt;0,'[1]Hoja de pedidos'!F3232,"")</f>
        <v>LAMINACION IMPRESA DECOCEL METALIZADO AZUL P-300</v>
      </c>
      <c r="E3233" s="144" t="str">
        <f>IF('[1]Hoja de pedidos'!$D3232&gt;0,'[1]Hoja de pedidos'!G3232,"")</f>
        <v>CX</v>
      </c>
      <c r="F3233" s="144" t="str">
        <f>IF('[1]Hoja de pedidos'!$D3232&gt;0,'[1]Hoja de pedidos'!H3232,"")</f>
        <v>LAMINACION</v>
      </c>
    </row>
    <row r="3234" spans="1:6" x14ac:dyDescent="0.25">
      <c r="A3234" s="144" t="str">
        <f>IF('[1]Hoja de pedidos'!$D3233&gt;0,'[1]Hoja de pedidos'!C3233,"")</f>
        <v>01-4097</v>
      </c>
      <c r="B3234" s="144" t="str">
        <f>IF('[1]Hoja de pedidos'!$D3233&gt;0,'[1]Hoja de pedidos'!D3233,"")</f>
        <v>TMCLRM081A001</v>
      </c>
      <c r="C3234" s="144" t="str">
        <f>IF('[1]Hoja de pedidos'!$D3233&gt;0,'[1]Hoja de pedidos'!E3233,"")</f>
        <v>CELOVEN, C.A.</v>
      </c>
      <c r="D3234" s="144" t="str">
        <f>IF('[1]Hoja de pedidos'!$D3233&gt;0,'[1]Hoja de pedidos'!F3233,"")</f>
        <v>LAMINACION IMPRESA DECOCEL METALIZADO ROJO PIGMENTADO</v>
      </c>
      <c r="E3234" s="144" t="str">
        <f>IF('[1]Hoja de pedidos'!$D3233&gt;0,'[1]Hoja de pedidos'!G3233,"")</f>
        <v>CX</v>
      </c>
      <c r="F3234" s="144" t="str">
        <f>IF('[1]Hoja de pedidos'!$D3233&gt;0,'[1]Hoja de pedidos'!H3233,"")</f>
        <v>LAMINACION</v>
      </c>
    </row>
    <row r="3235" spans="1:6" x14ac:dyDescent="0.25">
      <c r="A3235" s="144" t="str">
        <f>IF('[1]Hoja de pedidos'!$D3234&gt;0,'[1]Hoja de pedidos'!C3234,"")</f>
        <v>01-4068</v>
      </c>
      <c r="B3235" s="144" t="str">
        <f>IF('[1]Hoja de pedidos'!$D3234&gt;0,'[1]Hoja de pedidos'!D3234,"")</f>
        <v>TMCLSP089A001</v>
      </c>
      <c r="C3235" s="144" t="str">
        <f>IF('[1]Hoja de pedidos'!$D3234&gt;0,'[1]Hoja de pedidos'!E3234,"")</f>
        <v>CELOVEN, C.A.</v>
      </c>
      <c r="D3235" s="144" t="str">
        <f>IF('[1]Hoja de pedidos'!$D3234&gt;0,'[1]Hoja de pedidos'!F3234,"")</f>
        <v>LAMINACION IMPRESA DECOCEL SOLIDO ROSADO PASTEL P-182</v>
      </c>
      <c r="E3235" s="144" t="str">
        <f>IF('[1]Hoja de pedidos'!$D3234&gt;0,'[1]Hoja de pedidos'!G3234,"")</f>
        <v>MCL</v>
      </c>
      <c r="F3235" s="144" t="str">
        <f>IF('[1]Hoja de pedidos'!$D3234&gt;0,'[1]Hoja de pedidos'!H3234,"")</f>
        <v>LAMINACION</v>
      </c>
    </row>
    <row r="3236" spans="1:6" x14ac:dyDescent="0.25">
      <c r="A3236" s="144" t="str">
        <f>IF('[1]Hoja de pedidos'!$D3235&gt;0,'[1]Hoja de pedidos'!C3235,"")</f>
        <v>01-4069</v>
      </c>
      <c r="B3236" s="144" t="str">
        <f>IF('[1]Hoja de pedidos'!$D3235&gt;0,'[1]Hoja de pedidos'!D3235,"")</f>
        <v>TMCLAP089A001</v>
      </c>
      <c r="C3236" s="144" t="str">
        <f>IF('[1]Hoja de pedidos'!$D3235&gt;0,'[1]Hoja de pedidos'!E3235,"")</f>
        <v>CELOVEN, C.A.</v>
      </c>
      <c r="D3236" s="144" t="str">
        <f>IF('[1]Hoja de pedidos'!$D3235&gt;0,'[1]Hoja de pedidos'!F3235,"")</f>
        <v>LAMINACION IMPRESA DECOCEL SOLIDO AZUL PASTEL P-297</v>
      </c>
      <c r="E3236" s="144" t="str">
        <f>IF('[1]Hoja de pedidos'!$D3235&gt;0,'[1]Hoja de pedidos'!G3235,"")</f>
        <v>MCL</v>
      </c>
      <c r="F3236" s="144" t="str">
        <f>IF('[1]Hoja de pedidos'!$D3235&gt;0,'[1]Hoja de pedidos'!H3235,"")</f>
        <v>LAMINACION</v>
      </c>
    </row>
    <row r="3237" spans="1:6" x14ac:dyDescent="0.25">
      <c r="A3237" s="144" t="str">
        <f>IF('[1]Hoja de pedidos'!$D3236&gt;0,'[1]Hoja de pedidos'!C3236,"")</f>
        <v>01-4481</v>
      </c>
      <c r="B3237" s="144" t="str">
        <f>IF('[1]Hoja de pedidos'!$D3236&gt;0,'[1]Hoja de pedidos'!D3236,"")</f>
        <v>TMAPSC107A001</v>
      </c>
      <c r="C3237" s="144" t="str">
        <f>IF('[1]Hoja de pedidos'!$D3236&gt;0,'[1]Hoja de pedidos'!E3236,"")</f>
        <v>ALIMENTOS POLAR COMERCIAL, C.A.</v>
      </c>
      <c r="D3237" s="144" t="str">
        <f>IF('[1]Hoja de pedidos'!$D3236&gt;0,'[1]Hoja de pedidos'!F3236,"")</f>
        <v>ETIQUETA MIGURT SABOR CAMBUR 125g</v>
      </c>
      <c r="E3237" s="144" t="str">
        <f>IF('[1]Hoja de pedidos'!$D3236&gt;0,'[1]Hoja de pedidos'!G3236,"")</f>
        <v>MCL</v>
      </c>
      <c r="F3237" s="144" t="str">
        <f>IF('[1]Hoja de pedidos'!$D3236&gt;0,'[1]Hoja de pedidos'!H3236,"")</f>
        <v>CORTE</v>
      </c>
    </row>
    <row r="3238" spans="1:6" x14ac:dyDescent="0.25">
      <c r="A3238" s="144" t="str">
        <f>IF('[1]Hoja de pedidos'!$D3237&gt;0,'[1]Hoja de pedidos'!C3237,"")</f>
        <v>32-006739</v>
      </c>
      <c r="B3238" s="144" t="str">
        <f>IF('[1]Hoja de pedidos'!$D3237&gt;0,'[1]Hoja de pedidos'!D3237,"")</f>
        <v>TXABSS065C002</v>
      </c>
      <c r="C3238" s="144" t="str">
        <f>IF('[1]Hoja de pedidos'!$D3237&gt;0,'[1]Hoja de pedidos'!E3237,"")</f>
        <v>ALIMENTOS BOTALON, C.A.</v>
      </c>
      <c r="D3238" s="144" t="str">
        <f>IF('[1]Hoja de pedidos'!$D3237&gt;0,'[1]Hoja de pedidos'!F3237,"")</f>
        <v>LAMINACION IMPRESA CAFÉ MOLIDO GOURMET SAN SALVADOR 200g</v>
      </c>
      <c r="E3238" s="144" t="str">
        <f>IF('[1]Hoja de pedidos'!$D3237&gt;0,'[1]Hoja de pedidos'!G3237,"")</f>
        <v>CX</v>
      </c>
      <c r="F3238" s="144" t="str">
        <f>IF('[1]Hoja de pedidos'!$D3237&gt;0,'[1]Hoja de pedidos'!H3237,"")</f>
        <v>LAMINACION</v>
      </c>
    </row>
    <row r="3239" spans="1:6" x14ac:dyDescent="0.25">
      <c r="A3239" s="144" t="str">
        <f>IF('[1]Hoja de pedidos'!$D3238&gt;0,'[1]Hoja de pedidos'!C3238,"")</f>
        <v>32-006740</v>
      </c>
      <c r="B3239" s="144" t="str">
        <f>IF('[1]Hoja de pedidos'!$D3238&gt;0,'[1]Hoja de pedidos'!D3238,"")</f>
        <v>TXABSS065B002</v>
      </c>
      <c r="C3239" s="144" t="str">
        <f>IF('[1]Hoja de pedidos'!$D3238&gt;0,'[1]Hoja de pedidos'!E3238,"")</f>
        <v>ALIMENTOS BOTALON, C.A.</v>
      </c>
      <c r="D3239" s="144" t="str">
        <f>IF('[1]Hoja de pedidos'!$D3238&gt;0,'[1]Hoja de pedidos'!F3238,"")</f>
        <v>LAMINACION IMPRESA CAFÉ MOLIDO GOURMET SAN SALVADOR 500 g</v>
      </c>
      <c r="E3239" s="144" t="str">
        <f>IF('[1]Hoja de pedidos'!$D3238&gt;0,'[1]Hoja de pedidos'!G3238,"")</f>
        <v>CX</v>
      </c>
      <c r="F3239" s="144" t="str">
        <f>IF('[1]Hoja de pedidos'!$D3238&gt;0,'[1]Hoja de pedidos'!H3238,"")</f>
        <v>LAMINACION</v>
      </c>
    </row>
    <row r="3240" spans="1:6" x14ac:dyDescent="0.25">
      <c r="A3240" s="144" t="str">
        <f>IF('[1]Hoja de pedidos'!$D3239&gt;0,'[1]Hoja de pedidos'!C3239,"")</f>
        <v>32-006720</v>
      </c>
      <c r="B3240" s="144" t="str">
        <f>IF('[1]Hoja de pedidos'!$D3239&gt;0,'[1]Hoja de pedidos'!D3239,"")</f>
        <v>TMARFF040A002</v>
      </c>
      <c r="C3240" s="144" t="str">
        <f>IF('[1]Hoja de pedidos'!$D3239&gt;0,'[1]Hoja de pedidos'!E3239,"")</f>
        <v>ALFONZO RIVAS &amp; CIA, C.A.</v>
      </c>
      <c r="D3240" s="144" t="str">
        <f>IF('[1]Hoja de pedidos'!$D3239&gt;0,'[1]Hoja de pedidos'!F3239,"")</f>
        <v>LAMINACION IMPRESA FLIPS FUDGE CHOCOLATE 50g</v>
      </c>
      <c r="E3240" s="144" t="str">
        <f>IF('[1]Hoja de pedidos'!$D3239&gt;0,'[1]Hoja de pedidos'!G3239,"")</f>
        <v>CX</v>
      </c>
      <c r="F3240" s="144" t="str">
        <f>IF('[1]Hoja de pedidos'!$D3239&gt;0,'[1]Hoja de pedidos'!H3239,"")</f>
        <v>LAMINACION</v>
      </c>
    </row>
    <row r="3241" spans="1:6" x14ac:dyDescent="0.25">
      <c r="A3241" s="144" t="str">
        <f>IF('[1]Hoja de pedidos'!$D3240&gt;0,'[1]Hoja de pedidos'!C3240,"")</f>
        <v>01-4482</v>
      </c>
      <c r="B3241" s="144" t="str">
        <f>IF('[1]Hoja de pedidos'!$D3240&gt;0,'[1]Hoja de pedidos'!D3240,"")</f>
        <v>TMAPNV107A001</v>
      </c>
      <c r="C3241" s="144" t="str">
        <f>IF('[1]Hoja de pedidos'!$D3240&gt;0,'[1]Hoja de pedidos'!E3240,"")</f>
        <v>ALIMENTOS POLAR COMERCIAL, C.A.</v>
      </c>
      <c r="D3241" s="144" t="str">
        <f>IF('[1]Hoja de pedidos'!$D3240&gt;0,'[1]Hoja de pedidos'!F3240,"")</f>
        <v>ETIQUETA MIGURT SABOR NARANJA VAINILLA 125g</v>
      </c>
      <c r="E3241" s="144" t="str">
        <f>IF('[1]Hoja de pedidos'!$D3240&gt;0,'[1]Hoja de pedidos'!G3240,"")</f>
        <v>MCL</v>
      </c>
      <c r="F3241" s="144" t="str">
        <f>IF('[1]Hoja de pedidos'!$D3240&gt;0,'[1]Hoja de pedidos'!H3240,"")</f>
        <v>CORTE</v>
      </c>
    </row>
    <row r="3242" spans="1:6" x14ac:dyDescent="0.25">
      <c r="A3242" s="144" t="str">
        <f>IF('[1]Hoja de pedidos'!$D3241&gt;0,'[1]Hoja de pedidos'!C3241,"")</f>
        <v>01-4481</v>
      </c>
      <c r="B3242" s="144" t="str">
        <f>IF('[1]Hoja de pedidos'!$D3241&gt;0,'[1]Hoja de pedidos'!D3241,"")</f>
        <v>TMAPSC107A001</v>
      </c>
      <c r="C3242" s="144" t="str">
        <f>IF('[1]Hoja de pedidos'!$D3241&gt;0,'[1]Hoja de pedidos'!E3241,"")</f>
        <v>ALIMENTOS POLAR COMERCIAL, C.A.</v>
      </c>
      <c r="D3242" s="144" t="str">
        <f>IF('[1]Hoja de pedidos'!$D3241&gt;0,'[1]Hoja de pedidos'!F3241,"")</f>
        <v>ETIQUETA MIGURT SABOR CAMBUR 125g</v>
      </c>
      <c r="E3242" s="144" t="str">
        <f>IF('[1]Hoja de pedidos'!$D3241&gt;0,'[1]Hoja de pedidos'!G3241,"")</f>
        <v>MCL</v>
      </c>
      <c r="F3242" s="144" t="str">
        <f>IF('[1]Hoja de pedidos'!$D3241&gt;0,'[1]Hoja de pedidos'!H3241,"")</f>
        <v>CORTE</v>
      </c>
    </row>
    <row r="3243" spans="1:6" x14ac:dyDescent="0.25">
      <c r="A3243" s="144" t="str">
        <f>IF('[1]Hoja de pedidos'!$D3242&gt;0,'[1]Hoja de pedidos'!C3242,"")</f>
        <v>01-4321</v>
      </c>
      <c r="B3243" s="144" t="str">
        <f>IF('[1]Hoja de pedidos'!$D3242&gt;0,'[1]Hoja de pedidos'!D3242,"")</f>
        <v>TMAPFP107A003</v>
      </c>
      <c r="C3243" s="144" t="str">
        <f>IF('[1]Hoja de pedidos'!$D3242&gt;0,'[1]Hoja de pedidos'!E3242,"")</f>
        <v>ALIMENTOS POLAR COMERCIAL, C.A.</v>
      </c>
      <c r="D3243" s="144" t="str">
        <f>IF('[1]Hoja de pedidos'!$D3242&gt;0,'[1]Hoja de pedidos'!F3242,"")</f>
        <v>ETIQUETA MIGURT FRUTA PIÑA 125g</v>
      </c>
      <c r="E3243" s="144" t="str">
        <f>IF('[1]Hoja de pedidos'!$D3242&gt;0,'[1]Hoja de pedidos'!G3242,"")</f>
        <v>MCL</v>
      </c>
      <c r="F3243" s="144" t="str">
        <f>IF('[1]Hoja de pedidos'!$D3242&gt;0,'[1]Hoja de pedidos'!H3242,"")</f>
        <v>CORTE</v>
      </c>
    </row>
    <row r="3244" spans="1:6" x14ac:dyDescent="0.25">
      <c r="A3244" s="144" t="str">
        <f>IF('[1]Hoja de pedidos'!$D3243&gt;0,'[1]Hoja de pedidos'!C3243,"")</f>
        <v>01-4498</v>
      </c>
      <c r="B3244" s="144" t="str">
        <f>IF('[1]Hoja de pedidos'!$D3243&gt;0,'[1]Hoja de pedidos'!D3243,"")</f>
        <v>TXDNMM070A001</v>
      </c>
      <c r="C3244" s="144" t="str">
        <f>IF('[1]Hoja de pedidos'!$D3243&gt;0,'[1]Hoja de pedidos'!E3243,"")</f>
        <v>DISTRIBUIDORA NACIONAL 2000, C.A.</v>
      </c>
      <c r="D3244" s="144" t="str">
        <f>IF('[1]Hoja de pedidos'!$D3243&gt;0,'[1]Hoja de pedidos'!F3243,"")</f>
        <v>LAMINACION IMPRESA CAFÉ MAS POR MENOS PREMIUM 200g</v>
      </c>
      <c r="E3244" s="144" t="str">
        <f>IF('[1]Hoja de pedidos'!$D3243&gt;0,'[1]Hoja de pedidos'!G3243,"")</f>
        <v>CX</v>
      </c>
      <c r="F3244" s="144" t="str">
        <f>IF('[1]Hoja de pedidos'!$D3243&gt;0,'[1]Hoja de pedidos'!H3243,"")</f>
        <v>LAMINACION</v>
      </c>
    </row>
    <row r="3245" spans="1:6" x14ac:dyDescent="0.25">
      <c r="A3245" s="144" t="str">
        <f>IF('[1]Hoja de pedidos'!$D3244&gt;0,'[1]Hoja de pedidos'!C3244,"")</f>
        <v>01-4261</v>
      </c>
      <c r="B3245" s="144" t="str">
        <f>IF('[1]Hoja de pedidos'!$D3244&gt;0,'[1]Hoja de pedidos'!D3244,"")</f>
        <v>TXDNBC040A001</v>
      </c>
      <c r="C3245" s="144" t="str">
        <f>IF('[1]Hoja de pedidos'!$D3244&gt;0,'[1]Hoja de pedidos'!E3244,"")</f>
        <v>DISTRIBUIDORA NACIONAL 2000, C.A.</v>
      </c>
      <c r="D3245" s="144" t="str">
        <f>IF('[1]Hoja de pedidos'!$D3244&gt;0,'[1]Hoja de pedidos'!F3244,"")</f>
        <v>LAMINACION IMPRESA BUEN CAFÉ PREMIUN 100g</v>
      </c>
      <c r="E3245" s="144" t="str">
        <f>IF('[1]Hoja de pedidos'!$D3244&gt;0,'[1]Hoja de pedidos'!G3244,"")</f>
        <v>CX</v>
      </c>
      <c r="F3245" s="144" t="str">
        <f>IF('[1]Hoja de pedidos'!$D3244&gt;0,'[1]Hoja de pedidos'!H3244,"")</f>
        <v>LAMINACION</v>
      </c>
    </row>
    <row r="3246" spans="1:6" x14ac:dyDescent="0.25">
      <c r="A3246" s="144" t="str">
        <f>IF('[1]Hoja de pedidos'!$D3245&gt;0,'[1]Hoja de pedidos'!C3245,"")</f>
        <v>32-006723</v>
      </c>
      <c r="B3246" s="144" t="str">
        <f>IF('[1]Hoja de pedidos'!$D3245&gt;0,'[1]Hoja de pedidos'!D3245,"")</f>
        <v>TXECEC028C001</v>
      </c>
      <c r="C3246" s="144" t="str">
        <f>IF('[1]Hoja de pedidos'!$D3245&gt;0,'[1]Hoja de pedidos'!E3245,"")</f>
        <v>EMBOTELLADORA CRISTAL;C.A.</v>
      </c>
      <c r="D3246" s="144" t="str">
        <f>IF('[1]Hoja de pedidos'!$D3245&gt;0,'[1]Hoja de pedidos'!F3245,"")</f>
        <v>ETIQUETA IMPRESA AGUA MINERAL CRYSTAL 1,5 L</v>
      </c>
      <c r="E3246" s="144" t="str">
        <f>IF('[1]Hoja de pedidos'!$D3245&gt;0,'[1]Hoja de pedidos'!G3245,"")</f>
        <v>CX</v>
      </c>
      <c r="F3246" s="144" t="str">
        <f>IF('[1]Hoja de pedidos'!$D3245&gt;0,'[1]Hoja de pedidos'!H3245,"")</f>
        <v>CORTE</v>
      </c>
    </row>
    <row r="3247" spans="1:6" x14ac:dyDescent="0.25">
      <c r="A3247" s="144" t="str">
        <f>IF('[1]Hoja de pedidos'!$D3246&gt;0,'[1]Hoja de pedidos'!C3246,"")</f>
        <v>01-4474</v>
      </c>
      <c r="B3247" s="144" t="str">
        <f>IF('[1]Hoja de pedidos'!$D3246&gt;0,'[1]Hoja de pedidos'!D3246,"")</f>
        <v>TMCPPC072A001</v>
      </c>
      <c r="C3247" s="144" t="str">
        <f>IF('[1]Hoja de pedidos'!$D3246&gt;0,'[1]Hoja de pedidos'!E3246,"")</f>
        <v>CENTRAL EL PALMAR S.A.</v>
      </c>
      <c r="D3247" s="144" t="str">
        <f>IF('[1]Hoja de pedidos'!$D3246&gt;0,'[1]Hoja de pedidos'!F3246,"")</f>
        <v>LAMINACION IMPRESA PUDIN CHOCOLATE 90g</v>
      </c>
      <c r="E3247" s="144" t="str">
        <f>IF('[1]Hoja de pedidos'!$D3246&gt;0,'[1]Hoja de pedidos'!G3246,"")</f>
        <v>MCL</v>
      </c>
      <c r="F3247" s="144" t="str">
        <f>IF('[1]Hoja de pedidos'!$D3246&gt;0,'[1]Hoja de pedidos'!H3246,"")</f>
        <v>LAMINACION</v>
      </c>
    </row>
    <row r="3248" spans="1:6" x14ac:dyDescent="0.25">
      <c r="A3248" s="144" t="str">
        <f>IF('[1]Hoja de pedidos'!$D3247&gt;0,'[1]Hoja de pedidos'!C3247,"")</f>
        <v>01-4468</v>
      </c>
      <c r="B3248" s="144" t="str">
        <f>IF('[1]Hoja de pedidos'!$D3247&gt;0,'[1]Hoja de pedidos'!D3247,"")</f>
        <v>TXPCGM023A001</v>
      </c>
      <c r="C3248" s="144" t="str">
        <f>IF('[1]Hoja de pedidos'!$D3247&gt;0,'[1]Hoja de pedidos'!E3247,"")</f>
        <v xml:space="preserve">PEPSI-COLA VENEZUELA, C.A. </v>
      </c>
      <c r="D3248" s="144" t="str">
        <f>IF('[1]Hoja de pedidos'!$D3247&gt;0,'[1]Hoja de pedidos'!F3247,"")</f>
        <v>ETIQUETA IMPRESA GOLDEN MANZANA 1 L.</v>
      </c>
      <c r="E3248" s="144" t="str">
        <f>IF('[1]Hoja de pedidos'!$D3247&gt;0,'[1]Hoja de pedidos'!G3247,"")</f>
        <v>CX</v>
      </c>
      <c r="F3248" s="144" t="str">
        <f>IF('[1]Hoja de pedidos'!$D3247&gt;0,'[1]Hoja de pedidos'!H3247,"")</f>
        <v>CORTE</v>
      </c>
    </row>
    <row r="3249" spans="1:6" x14ac:dyDescent="0.25">
      <c r="A3249" s="144" t="str">
        <f>IF('[1]Hoja de pedidos'!$D3248&gt;0,'[1]Hoja de pedidos'!C3248,"")</f>
        <v>01-4469</v>
      </c>
      <c r="B3249" s="144" t="str">
        <f>IF('[1]Hoja de pedidos'!$D3248&gt;0,'[1]Hoja de pedidos'!D3248,"")</f>
        <v>TXPCSC023C001</v>
      </c>
      <c r="C3249" s="144" t="str">
        <f>IF('[1]Hoja de pedidos'!$D3248&gt;0,'[1]Hoja de pedidos'!E3248,"")</f>
        <v xml:space="preserve">PEPSI-COLA VENEZUELA, C.A. </v>
      </c>
      <c r="D3249" s="144" t="str">
        <f>IF('[1]Hoja de pedidos'!$D3248&gt;0,'[1]Hoja de pedidos'!F3248,"")</f>
        <v>ETIQUETA IMPRESA SEVEN UP CERO 1,5L</v>
      </c>
      <c r="E3249" s="144" t="str">
        <f>IF('[1]Hoja de pedidos'!$D3248&gt;0,'[1]Hoja de pedidos'!G3248,"")</f>
        <v>CX</v>
      </c>
      <c r="F3249" s="144" t="str">
        <f>IF('[1]Hoja de pedidos'!$D3248&gt;0,'[1]Hoja de pedidos'!H3248,"")</f>
        <v>CORTE</v>
      </c>
    </row>
    <row r="3250" spans="1:6" x14ac:dyDescent="0.25">
      <c r="A3250" s="144" t="str">
        <f>IF('[1]Hoja de pedidos'!$D3249&gt;0,'[1]Hoja de pedidos'!C3249,"")</f>
        <v>01-4470</v>
      </c>
      <c r="B3250" s="144" t="str">
        <f>IF('[1]Hoja de pedidos'!$D3249&gt;0,'[1]Hoja de pedidos'!D3249,"")</f>
        <v>TXPCSC023C001</v>
      </c>
      <c r="C3250" s="144" t="str">
        <f>IF('[1]Hoja de pedidos'!$D3249&gt;0,'[1]Hoja de pedidos'!E3249,"")</f>
        <v xml:space="preserve">PEPSI-COLA VENEZUELA, C.A. </v>
      </c>
      <c r="D3250" s="144" t="str">
        <f>IF('[1]Hoja de pedidos'!$D3249&gt;0,'[1]Hoja de pedidos'!F3249,"")</f>
        <v>ETIQUETA IMPRESA SEVEN UP CERO 1,5L</v>
      </c>
      <c r="E3250" s="144" t="str">
        <f>IF('[1]Hoja de pedidos'!$D3249&gt;0,'[1]Hoja de pedidos'!G3249,"")</f>
        <v>CX</v>
      </c>
      <c r="F3250" s="144" t="str">
        <f>IF('[1]Hoja de pedidos'!$D3249&gt;0,'[1]Hoja de pedidos'!H3249,"")</f>
        <v>CORTE</v>
      </c>
    </row>
    <row r="3251" spans="1:6" x14ac:dyDescent="0.25">
      <c r="A3251" s="144" t="str">
        <f>IF('[1]Hoja de pedidos'!$D3250&gt;0,'[1]Hoja de pedidos'!C3250,"")</f>
        <v>01-4460</v>
      </c>
      <c r="B3251" s="144" t="str">
        <f>IF('[1]Hoja de pedidos'!$D3250&gt;0,'[1]Hoja de pedidos'!D3250,"")</f>
        <v>TMGCOY029A001</v>
      </c>
      <c r="C3251" s="144" t="str">
        <f>IF('[1]Hoja de pedidos'!$D3250&gt;0,'[1]Hoja de pedidos'!E3250,"")</f>
        <v>GENIA CARE, C.A.</v>
      </c>
      <c r="D3251" s="144" t="str">
        <f>IF('[1]Hoja de pedidos'!$D3250&gt;0,'[1]Hoja de pedidos'!F3250,"")</f>
        <v>ENVOLTORIOS IMPRESO ORTOBAN VENDAS YESO</v>
      </c>
      <c r="E3251" s="144" t="str">
        <f>IF('[1]Hoja de pedidos'!$D3250&gt;0,'[1]Hoja de pedidos'!G3250,"")</f>
        <v>MCL</v>
      </c>
      <c r="F3251" s="144" t="str">
        <f>IF('[1]Hoja de pedidos'!$D3250&gt;0,'[1]Hoja de pedidos'!H3250,"")</f>
        <v>CORTE</v>
      </c>
    </row>
    <row r="3252" spans="1:6" x14ac:dyDescent="0.25">
      <c r="A3252" s="144" t="str">
        <f>IF('[1]Hoja de pedidos'!$D3251&gt;0,'[1]Hoja de pedidos'!C3251,"")</f>
        <v>21-0432</v>
      </c>
      <c r="B3252" s="144" t="str">
        <f>IF('[1]Hoja de pedidos'!$D3251&gt;0,'[1]Hoja de pedidos'!D3251,"")</f>
        <v>TXNVCL096B002</v>
      </c>
      <c r="C3252" s="144" t="str">
        <f>IF('[1]Hoja de pedidos'!$D3251&gt;0,'[1]Hoja de pedidos'!E3251,"")</f>
        <v>NESTLE VENEZUELA, S.A.</v>
      </c>
      <c r="D3252" s="144" t="str">
        <f>IF('[1]Hoja de pedidos'!$D3251&gt;0,'[1]Hoja de pedidos'!F3251,"")</f>
        <v>LAMINACION IMPRESA CERELAC 900g</v>
      </c>
      <c r="E3252" s="144" t="str">
        <f>IF('[1]Hoja de pedidos'!$D3251&gt;0,'[1]Hoja de pedidos'!G3251,"")</f>
        <v>CX</v>
      </c>
      <c r="F3252" s="144" t="str">
        <f>IF('[1]Hoja de pedidos'!$D3251&gt;0,'[1]Hoja de pedidos'!H3251,"")</f>
        <v>LAMINACION</v>
      </c>
    </row>
    <row r="3253" spans="1:6" x14ac:dyDescent="0.25">
      <c r="A3253" s="144" t="str">
        <f>IF('[1]Hoja de pedidos'!$D3252&gt;0,'[1]Hoja de pedidos'!C3252,"")</f>
        <v>21-0442</v>
      </c>
      <c r="B3253" s="144" t="str">
        <f>IF('[1]Hoja de pedidos'!$D3252&gt;0,'[1]Hoja de pedidos'!D3252,"")</f>
        <v>TXNVND096A001</v>
      </c>
      <c r="C3253" s="144" t="str">
        <f>IF('[1]Hoja de pedidos'!$D3252&gt;0,'[1]Hoja de pedidos'!E3252,"")</f>
        <v>NESTLE VENEZUELA, S.A.</v>
      </c>
      <c r="D3253" s="144" t="str">
        <f>IF('[1]Hoja de pedidos'!$D3252&gt;0,'[1]Hoja de pedidos'!F3252,"")</f>
        <v>LAMINACION IMPRESA NIDO FORTICRECE 800g</v>
      </c>
      <c r="E3253" s="144" t="str">
        <f>IF('[1]Hoja de pedidos'!$D3252&gt;0,'[1]Hoja de pedidos'!G3252,"")</f>
        <v>CX</v>
      </c>
      <c r="F3253" s="144" t="str">
        <f>IF('[1]Hoja de pedidos'!$D3252&gt;0,'[1]Hoja de pedidos'!H3252,"")</f>
        <v>LAMINACION</v>
      </c>
    </row>
    <row r="3254" spans="1:6" x14ac:dyDescent="0.25">
      <c r="A3254" s="144" t="str">
        <f>IF('[1]Hoja de pedidos'!$D3253&gt;0,'[1]Hoja de pedidos'!C3253,"")</f>
        <v>01-4464</v>
      </c>
      <c r="B3254" s="144" t="str">
        <f>IF('[1]Hoja de pedidos'!$D3253&gt;0,'[1]Hoja de pedidos'!D3253,"")</f>
        <v xml:space="preserve">TXPCPF023B001   </v>
      </c>
      <c r="C3254" s="144" t="str">
        <f>IF('[1]Hoja de pedidos'!$D3253&gt;0,'[1]Hoja de pedidos'!E3253,"")</f>
        <v xml:space="preserve">PEPSI-COLA VENEZUELA, C.A. </v>
      </c>
      <c r="D3254" s="144" t="str">
        <f>IF('[1]Hoja de pedidos'!$D3253&gt;0,'[1]Hoja de pedidos'!F3253,"")</f>
        <v>ETIQUETA  IMPRESA  PEPSI  1,5 L</v>
      </c>
      <c r="E3254" s="144" t="str">
        <f>IF('[1]Hoja de pedidos'!$D3253&gt;0,'[1]Hoja de pedidos'!G3253,"")</f>
        <v>CX</v>
      </c>
      <c r="F3254" s="144" t="str">
        <f>IF('[1]Hoja de pedidos'!$D3253&gt;0,'[1]Hoja de pedidos'!H3253,"")</f>
        <v>CORTE</v>
      </c>
    </row>
    <row r="3255" spans="1:6" x14ac:dyDescent="0.25">
      <c r="A3255" s="144" t="str">
        <f>IF('[1]Hoja de pedidos'!$D3254&gt;0,'[1]Hoja de pedidos'!C3254,"")</f>
        <v>01-4465</v>
      </c>
      <c r="B3255" s="144" t="str">
        <f>IF('[1]Hoja de pedidos'!$D3254&gt;0,'[1]Hoja de pedidos'!D3254,"")</f>
        <v xml:space="preserve">TXPCPF023B001   </v>
      </c>
      <c r="C3255" s="144" t="str">
        <f>IF('[1]Hoja de pedidos'!$D3254&gt;0,'[1]Hoja de pedidos'!E3254,"")</f>
        <v xml:space="preserve">PEPSI-COLA VENEZUELA, C.A. </v>
      </c>
      <c r="D3255" s="144" t="str">
        <f>IF('[1]Hoja de pedidos'!$D3254&gt;0,'[1]Hoja de pedidos'!F3254,"")</f>
        <v>ETIQUETA  IMPRESA  PEPSI  1,5 L</v>
      </c>
      <c r="E3255" s="144" t="str">
        <f>IF('[1]Hoja de pedidos'!$D3254&gt;0,'[1]Hoja de pedidos'!G3254,"")</f>
        <v>CX</v>
      </c>
      <c r="F3255" s="144" t="str">
        <f>IF('[1]Hoja de pedidos'!$D3254&gt;0,'[1]Hoja de pedidos'!H3254,"")</f>
        <v>CORTE</v>
      </c>
    </row>
    <row r="3256" spans="1:6" x14ac:dyDescent="0.25">
      <c r="A3256" s="144" t="str">
        <f>IF('[1]Hoja de pedidos'!$D3255&gt;0,'[1]Hoja de pedidos'!C3255,"")</f>
        <v>01-4466</v>
      </c>
      <c r="B3256" s="144" t="str">
        <f>IF('[1]Hoja de pedidos'!$D3255&gt;0,'[1]Hoja de pedidos'!D3255,"")</f>
        <v>TXPCPF023B001</v>
      </c>
      <c r="C3256" s="144" t="str">
        <f>IF('[1]Hoja de pedidos'!$D3255&gt;0,'[1]Hoja de pedidos'!E3255,"")</f>
        <v xml:space="preserve">PEPSI-COLA VENEZUELA, C.A. </v>
      </c>
      <c r="D3256" s="144" t="str">
        <f>IF('[1]Hoja de pedidos'!$D3255&gt;0,'[1]Hoja de pedidos'!F3255,"")</f>
        <v>ETIQUETA IMPRESA PEPSI  FREE 1,5 L</v>
      </c>
      <c r="E3256" s="144" t="str">
        <f>IF('[1]Hoja de pedidos'!$D3255&gt;0,'[1]Hoja de pedidos'!G3255,"")</f>
        <v>CX</v>
      </c>
      <c r="F3256" s="144" t="str">
        <f>IF('[1]Hoja de pedidos'!$D3255&gt;0,'[1]Hoja de pedidos'!H3255,"")</f>
        <v>CORTE</v>
      </c>
    </row>
    <row r="3257" spans="1:6" x14ac:dyDescent="0.25">
      <c r="A3257" s="144" t="str">
        <f>IF('[1]Hoja de pedidos'!$D3256&gt;0,'[1]Hoja de pedidos'!C3256,"")</f>
        <v>01-4505</v>
      </c>
      <c r="B3257" s="144" t="str">
        <f>IF('[1]Hoja de pedidos'!$D3256&gt;0,'[1]Hoja de pedidos'!D3256,"")</f>
        <v>TMANTM0480001</v>
      </c>
      <c r="C3257" s="144" t="str">
        <f>IF('[1]Hoja de pedidos'!$D3256&gt;0,'[1]Hoja de pedidos'!E3256,"")</f>
        <v>ALIMENTOS NINA, C.A</v>
      </c>
      <c r="D3257" s="144" t="str">
        <f>IF('[1]Hoja de pedidos'!$D3256&gt;0,'[1]Hoja de pedidos'!F3256,"")</f>
        <v>LAMINACION TAPAS MINITINA SIN IMPRESIÓN</v>
      </c>
      <c r="E3257" s="144" t="str">
        <f>IF('[1]Hoja de pedidos'!$D3256&gt;0,'[1]Hoja de pedidos'!G3256,"")</f>
        <v>MCL</v>
      </c>
      <c r="F3257" s="144" t="str">
        <f>IF('[1]Hoja de pedidos'!$D3256&gt;0,'[1]Hoja de pedidos'!H3256,"")</f>
        <v>LAMINACION</v>
      </c>
    </row>
    <row r="3258" spans="1:6" x14ac:dyDescent="0.25">
      <c r="A3258" s="144" t="str">
        <f>IF('[1]Hoja de pedidos'!$D3257&gt;0,'[1]Hoja de pedidos'!C3257,"")</f>
        <v>01-4486</v>
      </c>
      <c r="B3258" s="144" t="str">
        <f>IF('[1]Hoja de pedidos'!$D3257&gt;0,'[1]Hoja de pedidos'!D3257,"")</f>
        <v>TMAPTG0780001</v>
      </c>
      <c r="C3258" s="144" t="str">
        <f>IF('[1]Hoja de pedidos'!$D3257&gt;0,'[1]Hoja de pedidos'!E3257,"")</f>
        <v>ALIMENTOS POLAR COMERCIAL, C.A.</v>
      </c>
      <c r="D3258" s="144" t="str">
        <f>IF('[1]Hoja de pedidos'!$D3257&gt;0,'[1]Hoja de pedidos'!F3257,"")</f>
        <v>LAMINACION PARA TAPAS GALON SIN IMPRESIÓN</v>
      </c>
      <c r="E3258" s="144" t="str">
        <f>IF('[1]Hoja de pedidos'!$D3257&gt;0,'[1]Hoja de pedidos'!G3257,"")</f>
        <v>MCL</v>
      </c>
      <c r="F3258" s="144" t="str">
        <f>IF('[1]Hoja de pedidos'!$D3257&gt;0,'[1]Hoja de pedidos'!H3257,"")</f>
        <v>LAMINACION</v>
      </c>
    </row>
    <row r="3259" spans="1:6" x14ac:dyDescent="0.25">
      <c r="A3259" s="144" t="str">
        <f>IF('[1]Hoja de pedidos'!$D3258&gt;0,'[1]Hoja de pedidos'!C3258,"")</f>
        <v>32-006722</v>
      </c>
      <c r="B3259" s="144" t="str">
        <f>IF('[1]Hoja de pedidos'!$D3258&gt;0,'[1]Hoja de pedidos'!D3258,"")</f>
        <v>TXECAC028A001</v>
      </c>
      <c r="C3259" s="144" t="str">
        <f>IF('[1]Hoja de pedidos'!$D3258&gt;0,'[1]Hoja de pedidos'!E3258,"")</f>
        <v>EMBOTELLADORA CRISTAL;C.A.</v>
      </c>
      <c r="D3259" s="144" t="str">
        <f>IF('[1]Hoja de pedidos'!$D3258&gt;0,'[1]Hoja de pedidos'!F3258,"")</f>
        <v xml:space="preserve">ETIQUETA IMPRESA AGUA MINERAL CRYSTAL 330 cm³ </v>
      </c>
      <c r="E3259" s="144" t="str">
        <f>IF('[1]Hoja de pedidos'!$D3258&gt;0,'[1]Hoja de pedidos'!G3258,"")</f>
        <v>CX</v>
      </c>
      <c r="F3259" s="144" t="str">
        <f>IF('[1]Hoja de pedidos'!$D3258&gt;0,'[1]Hoja de pedidos'!H3258,"")</f>
        <v>CORTE</v>
      </c>
    </row>
    <row r="3260" spans="1:6" x14ac:dyDescent="0.25">
      <c r="A3260" s="144" t="str">
        <f>IF('[1]Hoja de pedidos'!$D3259&gt;0,'[1]Hoja de pedidos'!C3259,"")</f>
        <v>01-4494</v>
      </c>
      <c r="B3260" s="144" t="str">
        <f>IF('[1]Hoja de pedidos'!$D3259&gt;0,'[1]Hoja de pedidos'!D3259,"")</f>
        <v>TXAVEM028C001</v>
      </c>
      <c r="C3260" s="144" t="str">
        <f>IF('[1]Hoja de pedidos'!$D3259&gt;0,'[1]Hoja de pedidos'!E3259,"")</f>
        <v>AMCOR RIGID PACKAGING DE VENEZUELA, S.A.</v>
      </c>
      <c r="D3260" s="144" t="str">
        <f>IF('[1]Hoja de pedidos'!$D3259&gt;0,'[1]Hoja de pedidos'!F3259,"")</f>
        <v>ETIQUETA IMPRESA MINALBA 600 cc</v>
      </c>
      <c r="E3260" s="144" t="str">
        <f>IF('[1]Hoja de pedidos'!$D3259&gt;0,'[1]Hoja de pedidos'!G3259,"")</f>
        <v>CX</v>
      </c>
      <c r="F3260" s="144" t="str">
        <f>IF('[1]Hoja de pedidos'!$D3259&gt;0,'[1]Hoja de pedidos'!H3259,"")</f>
        <v>CORTE</v>
      </c>
    </row>
    <row r="3261" spans="1:6" x14ac:dyDescent="0.25">
      <c r="A3261" s="144" t="str">
        <f>IF('[1]Hoja de pedidos'!$D3260&gt;0,'[1]Hoja de pedidos'!C3260,"")</f>
        <v>01-4495</v>
      </c>
      <c r="B3261" s="144" t="str">
        <f>IF('[1]Hoja de pedidos'!$D3260&gt;0,'[1]Hoja de pedidos'!D3260,"")</f>
        <v>TXAVEM028A001</v>
      </c>
      <c r="C3261" s="144" t="str">
        <f>IF('[1]Hoja de pedidos'!$D3260&gt;0,'[1]Hoja de pedidos'!E3260,"")</f>
        <v>AMCOR RIGID PACKAGING DE VENEZUELA, S.A.</v>
      </c>
      <c r="D3261" s="144" t="str">
        <f>IF('[1]Hoja de pedidos'!$D3260&gt;0,'[1]Hoja de pedidos'!F3260,"")</f>
        <v>ETIQUETA IMPRESA MINALBA 1,5 L</v>
      </c>
      <c r="E3261" s="144" t="str">
        <f>IF('[1]Hoja de pedidos'!$D3260&gt;0,'[1]Hoja de pedidos'!G3260,"")</f>
        <v>CX</v>
      </c>
      <c r="F3261" s="144" t="str">
        <f>IF('[1]Hoja de pedidos'!$D3260&gt;0,'[1]Hoja de pedidos'!H3260,"")</f>
        <v>CORTE</v>
      </c>
    </row>
    <row r="3262" spans="1:6" x14ac:dyDescent="0.25">
      <c r="A3262" s="144" t="str">
        <f>IF('[1]Hoja de pedidos'!$D3261&gt;0,'[1]Hoja de pedidos'!C3261,"")</f>
        <v>01-4493</v>
      </c>
      <c r="B3262" s="144" t="str">
        <f>IF('[1]Hoja de pedidos'!$D3261&gt;0,'[1]Hoja de pedidos'!D3261,"")</f>
        <v>TXAVEM028D001</v>
      </c>
      <c r="C3262" s="144" t="str">
        <f>IF('[1]Hoja de pedidos'!$D3261&gt;0,'[1]Hoja de pedidos'!E3261,"")</f>
        <v>AMCOR RIGID PACKAGING DE VENEZUELA, S.A.</v>
      </c>
      <c r="D3262" s="144" t="str">
        <f>IF('[1]Hoja de pedidos'!$D3261&gt;0,'[1]Hoja de pedidos'!F3261,"")</f>
        <v>ETIQUETA IMPRESA MINALBA 355cc</v>
      </c>
      <c r="E3262" s="144" t="str">
        <f>IF('[1]Hoja de pedidos'!$D3261&gt;0,'[1]Hoja de pedidos'!G3261,"")</f>
        <v>CX</v>
      </c>
      <c r="F3262" s="144" t="str">
        <f>IF('[1]Hoja de pedidos'!$D3261&gt;0,'[1]Hoja de pedidos'!H3261,"")</f>
        <v>CORTE</v>
      </c>
    </row>
    <row r="3263" spans="1:6" x14ac:dyDescent="0.25">
      <c r="A3263" s="144" t="str">
        <f>IF('[1]Hoja de pedidos'!$D3262&gt;0,'[1]Hoja de pedidos'!C3262,"")</f>
        <v>01-4473</v>
      </c>
      <c r="B3263" s="144" t="str">
        <f>IF('[1]Hoja de pedidos'!$D3262&gt;0,'[1]Hoja de pedidos'!D3262,"")</f>
        <v>TXCPEM023A001</v>
      </c>
      <c r="C3263" s="144" t="str">
        <f>IF('[1]Hoja de pedidos'!$D3262&gt;0,'[1]Hoja de pedidos'!E3262,"")</f>
        <v>CERVECERIA POLAR,C.A.</v>
      </c>
      <c r="D3263" s="144" t="str">
        <f>IF('[1]Hoja de pedidos'!$D3262&gt;0,'[1]Hoja de pedidos'!F3262,"")</f>
        <v>ETIQUETA IMPRESA MALTIN POLAR 1,5 L</v>
      </c>
      <c r="E3263" s="144" t="str">
        <f>IF('[1]Hoja de pedidos'!$D3262&gt;0,'[1]Hoja de pedidos'!G3262,"")</f>
        <v>CX</v>
      </c>
      <c r="F3263" s="144" t="str">
        <f>IF('[1]Hoja de pedidos'!$D3262&gt;0,'[1]Hoja de pedidos'!H3262,"")</f>
        <v>CORTE</v>
      </c>
    </row>
    <row r="3264" spans="1:6" x14ac:dyDescent="0.25">
      <c r="A3264" s="144" t="str">
        <f>IF('[1]Hoja de pedidos'!$D3263&gt;0,'[1]Hoja de pedidos'!C3263,"")</f>
        <v>01-4496</v>
      </c>
      <c r="B3264" s="144" t="str">
        <f>IF('[1]Hoja de pedidos'!$D3263&gt;0,'[1]Hoja de pedidos'!D3263,"")</f>
        <v>TXAVEM028B001</v>
      </c>
      <c r="C3264" s="144" t="str">
        <f>IF('[1]Hoja de pedidos'!$D3263&gt;0,'[1]Hoja de pedidos'!E3263,"")</f>
        <v>AMCOR RIGID PACKAGING DE VENEZUELA, S.A.</v>
      </c>
      <c r="D3264" s="144" t="str">
        <f>IF('[1]Hoja de pedidos'!$D3263&gt;0,'[1]Hoja de pedidos'!F3263,"")</f>
        <v>ETIQUETA  IMPRESA MINALBA 5 L</v>
      </c>
      <c r="E3264" s="144" t="str">
        <f>IF('[1]Hoja de pedidos'!$D3263&gt;0,'[1]Hoja de pedidos'!G3263,"")</f>
        <v>CX</v>
      </c>
      <c r="F3264" s="144" t="str">
        <f>IF('[1]Hoja de pedidos'!$D3263&gt;0,'[1]Hoja de pedidos'!H3263,"")</f>
        <v>CORTE</v>
      </c>
    </row>
    <row r="3265" spans="1:6" x14ac:dyDescent="0.25">
      <c r="A3265" s="144" t="str">
        <f>IF('[1]Hoja de pedidos'!$D3264&gt;0,'[1]Hoja de pedidos'!C3264,"")</f>
        <v>32-006749</v>
      </c>
      <c r="B3265" s="144" t="str">
        <f>IF('[1]Hoja de pedidos'!$D3264&gt;0,'[1]Hoja de pedidos'!D3264,"")</f>
        <v>TMMCGP207A001</v>
      </c>
      <c r="C3265" s="144" t="str">
        <f>IF('[1]Hoja de pedidos'!$D3264&gt;0,'[1]Hoja de pedidos'!E3264,"")</f>
        <v>MORROCEL C.A.</v>
      </c>
      <c r="D3265" s="144" t="str">
        <f>IF('[1]Hoja de pedidos'!$D3264&gt;0,'[1]Hoja de pedidos'!F3264,"")</f>
        <v>LINNER MTP  IMPRESO GARANTIA DE PUREZA</v>
      </c>
      <c r="E3265" s="144" t="str">
        <f>IF('[1]Hoja de pedidos'!$D3264&gt;0,'[1]Hoja de pedidos'!G3264,"")</f>
        <v>MCL</v>
      </c>
      <c r="F3265" s="144" t="str">
        <f>IF('[1]Hoja de pedidos'!$D3264&gt;0,'[1]Hoja de pedidos'!H3264,"")</f>
        <v>LAMINACION</v>
      </c>
    </row>
    <row r="3266" spans="1:6" x14ac:dyDescent="0.25">
      <c r="A3266" s="144" t="str">
        <f>IF('[1]Hoja de pedidos'!$D3265&gt;0,'[1]Hoja de pedidos'!C3265,"")</f>
        <v>01-4494</v>
      </c>
      <c r="B3266" s="144" t="str">
        <f>IF('[1]Hoja de pedidos'!$D3265&gt;0,'[1]Hoja de pedidos'!D3265,"")</f>
        <v>TXAVEM028C001</v>
      </c>
      <c r="C3266" s="144" t="str">
        <f>IF('[1]Hoja de pedidos'!$D3265&gt;0,'[1]Hoja de pedidos'!E3265,"")</f>
        <v>AMCOR RIGID PACKAGING DE VENEZUELA, S.A.</v>
      </c>
      <c r="D3266" s="144" t="str">
        <f>IF('[1]Hoja de pedidos'!$D3265&gt;0,'[1]Hoja de pedidos'!F3265,"")</f>
        <v>ETIQUETA IMPRESA MINALBA 600 cc</v>
      </c>
      <c r="E3266" s="144" t="str">
        <f>IF('[1]Hoja de pedidos'!$D3265&gt;0,'[1]Hoja de pedidos'!G3265,"")</f>
        <v>CX</v>
      </c>
      <c r="F3266" s="144" t="str">
        <f>IF('[1]Hoja de pedidos'!$D3265&gt;0,'[1]Hoja de pedidos'!H3265,"")</f>
        <v>CORTE</v>
      </c>
    </row>
    <row r="3267" spans="1:6" x14ac:dyDescent="0.25">
      <c r="A3267" s="144" t="str">
        <f>IF('[1]Hoja de pedidos'!$D3266&gt;0,'[1]Hoja de pedidos'!C3266,"")</f>
        <v>01-4509</v>
      </c>
      <c r="B3267" s="144" t="str">
        <f>IF('[1]Hoja de pedidos'!$D3266&gt;0,'[1]Hoja de pedidos'!D3266,"")</f>
        <v>TMEIGP207A001</v>
      </c>
      <c r="C3267" s="144" t="str">
        <f>IF('[1]Hoja de pedidos'!$D3266&gt;0,'[1]Hoja de pedidos'!E3266,"")</f>
        <v>ENVASES INDUSTRIALES DEL CENTRO C.A.</v>
      </c>
      <c r="D3267" s="144" t="str">
        <f>IF('[1]Hoja de pedidos'!$D3266&gt;0,'[1]Hoja de pedidos'!F3266,"")</f>
        <v>LINNER MTP  IMPRESO GARANTIA DE PUREZA</v>
      </c>
      <c r="E3267" s="144" t="str">
        <f>IF('[1]Hoja de pedidos'!$D3266&gt;0,'[1]Hoja de pedidos'!G3266,"")</f>
        <v>MCL</v>
      </c>
      <c r="F3267" s="144" t="str">
        <f>IF('[1]Hoja de pedidos'!$D3266&gt;0,'[1]Hoja de pedidos'!H3266,"")</f>
        <v>CORTE</v>
      </c>
    </row>
    <row r="3268" spans="1:6" x14ac:dyDescent="0.25">
      <c r="A3268" s="144" t="str">
        <f>IF('[1]Hoja de pedidos'!$D3267&gt;0,'[1]Hoja de pedidos'!C3267,"")</f>
        <v>01-4506</v>
      </c>
      <c r="B3268" s="144" t="str">
        <f>IF('[1]Hoja de pedidos'!$D3267&gt;0,'[1]Hoja de pedidos'!D3267,"")</f>
        <v>TMSVRM0860001</v>
      </c>
      <c r="C3268" s="144" t="str">
        <f>IF('[1]Hoja de pedidos'!$D3267&gt;0,'[1]Hoja de pedidos'!E3267,"")</f>
        <v>SONOCO VENEZOLANA, C.A.</v>
      </c>
      <c r="D3268" s="144" t="str">
        <f>IF('[1]Hoja de pedidos'!$D3267&gt;0,'[1]Hoja de pedidos'!F3267,"")</f>
        <v>LAMINACION MEMBRANA RM 952 SIN IMPRESIÓN</v>
      </c>
      <c r="E3268" s="144" t="str">
        <f>IF('[1]Hoja de pedidos'!$D3267&gt;0,'[1]Hoja de pedidos'!G3267,"")</f>
        <v>MCL</v>
      </c>
      <c r="F3268" s="144" t="str">
        <f>IF('[1]Hoja de pedidos'!$D3267&gt;0,'[1]Hoja de pedidos'!H3267,"")</f>
        <v>LAMINACION</v>
      </c>
    </row>
    <row r="3269" spans="1:6" x14ac:dyDescent="0.25">
      <c r="A3269" s="144" t="str">
        <f>IF('[1]Hoja de pedidos'!$D3268&gt;0,'[1]Hoja de pedidos'!C3268,"")</f>
        <v>01-4514</v>
      </c>
      <c r="B3269" s="144" t="str">
        <f>IF('[1]Hoja de pedidos'!$D3268&gt;0,'[1]Hoja de pedidos'!D3268,"")</f>
        <v>TXPANP040C001</v>
      </c>
      <c r="C3269" s="144" t="str">
        <f>IF('[1]Hoja de pedidos'!$D3268&gt;0,'[1]Hoja de pedidos'!E3268,"")</f>
        <v>PEPSICO ALIMENTOS, S.C.A.</v>
      </c>
      <c r="D3269" s="144" t="str">
        <f>IF('[1]Hoja de pedidos'!$D3268&gt;0,'[1]Hoja de pedidos'!F3268,"")</f>
        <v>LAMINACION IMPRESA NATUCHIP PLATANITOS 42g</v>
      </c>
      <c r="E3269" s="144" t="str">
        <f>IF('[1]Hoja de pedidos'!$D3268&gt;0,'[1]Hoja de pedidos'!G3268,"")</f>
        <v>CX</v>
      </c>
      <c r="F3269" s="144" t="str">
        <f>IF('[1]Hoja de pedidos'!$D3268&gt;0,'[1]Hoja de pedidos'!H3268,"")</f>
        <v>LAMINACION</v>
      </c>
    </row>
    <row r="3270" spans="1:6" x14ac:dyDescent="0.25">
      <c r="A3270" s="144" t="str">
        <f>IF('[1]Hoja de pedidos'!$D3269&gt;0,'[1]Hoja de pedidos'!C3269,"")</f>
        <v>01-4519</v>
      </c>
      <c r="B3270" s="144" t="str">
        <f>IF('[1]Hoja de pedidos'!$D3269&gt;0,'[1]Hoja de pedidos'!D3269,"")</f>
        <v>TXPARS031A001</v>
      </c>
      <c r="C3270" s="144" t="str">
        <f>IF('[1]Hoja de pedidos'!$D3269&gt;0,'[1]Hoja de pedidos'!E3269,"")</f>
        <v>PEPSICO ALIMENTOS, S.C.A.</v>
      </c>
      <c r="D3270" s="144" t="str">
        <f>IF('[1]Hoja de pedidos'!$D3269&gt;0,'[1]Hoja de pedidos'!F3269,"")</f>
        <v>LAMINACION IMPRESA RAQUETY QUESO 18g</v>
      </c>
      <c r="E3270" s="144" t="str">
        <f>IF('[1]Hoja de pedidos'!$D3269&gt;0,'[1]Hoja de pedidos'!G3269,"")</f>
        <v>CX</v>
      </c>
      <c r="F3270" s="144" t="str">
        <f>IF('[1]Hoja de pedidos'!$D3269&gt;0,'[1]Hoja de pedidos'!H3269,"")</f>
        <v>LAMINACION</v>
      </c>
    </row>
    <row r="3271" spans="1:6" x14ac:dyDescent="0.25">
      <c r="A3271" s="144" t="str">
        <f>IF('[1]Hoja de pedidos'!$D3270&gt;0,'[1]Hoja de pedidos'!C3270,"")</f>
        <v>01-4517</v>
      </c>
      <c r="B3271" s="144" t="str">
        <f>IF('[1]Hoja de pedidos'!$D3270&gt;0,'[1]Hoja de pedidos'!D3270,"")</f>
        <v>TXPAPS031A002</v>
      </c>
      <c r="C3271" s="144" t="str">
        <f>IF('[1]Hoja de pedidos'!$D3270&gt;0,'[1]Hoja de pedidos'!E3270,"")</f>
        <v>PEPSICO ALIMENTOS, S.C.A.</v>
      </c>
      <c r="D3271" s="144" t="str">
        <f>IF('[1]Hoja de pedidos'!$D3270&gt;0,'[1]Hoja de pedidos'!F3270,"")</f>
        <v>LAMINACIÓN IMPRESA PEPITO ORIGINAL (SIN VITAMINA) 25g</v>
      </c>
      <c r="E3271" s="144" t="str">
        <f>IF('[1]Hoja de pedidos'!$D3270&gt;0,'[1]Hoja de pedidos'!G3270,"")</f>
        <v>CX</v>
      </c>
      <c r="F3271" s="144" t="str">
        <f>IF('[1]Hoja de pedidos'!$D3270&gt;0,'[1]Hoja de pedidos'!H3270,"")</f>
        <v>LAMINACION</v>
      </c>
    </row>
    <row r="3272" spans="1:6" x14ac:dyDescent="0.25">
      <c r="A3272" s="144" t="str">
        <f>IF('[1]Hoja de pedidos'!$D3271&gt;0,'[1]Hoja de pedidos'!C3271,"")</f>
        <v>01-4515</v>
      </c>
      <c r="B3272" s="144" t="str">
        <f>IF('[1]Hoja de pedidos'!$D3271&gt;0,'[1]Hoja de pedidos'!D3271,"")</f>
        <v>TXPANP040A001</v>
      </c>
      <c r="C3272" s="144" t="str">
        <f>IF('[1]Hoja de pedidos'!$D3271&gt;0,'[1]Hoja de pedidos'!E3271,"")</f>
        <v>PEPSICO ALIMENTOS, S.C.A.</v>
      </c>
      <c r="D3272" s="144" t="str">
        <f>IF('[1]Hoja de pedidos'!$D3271&gt;0,'[1]Hoja de pedidos'!F3271,"")</f>
        <v>LAMINACION IMPRESA NATUCHIPS PLATANITOS 80g</v>
      </c>
      <c r="E3272" s="144" t="str">
        <f>IF('[1]Hoja de pedidos'!$D3271&gt;0,'[1]Hoja de pedidos'!G3271,"")</f>
        <v>CX</v>
      </c>
      <c r="F3272" s="144" t="str">
        <f>IF('[1]Hoja de pedidos'!$D3271&gt;0,'[1]Hoja de pedidos'!H3271,"")</f>
        <v>LAMINACION</v>
      </c>
    </row>
    <row r="3273" spans="1:6" x14ac:dyDescent="0.25">
      <c r="A3273" s="144" t="str">
        <f>IF('[1]Hoja de pedidos'!$D3272&gt;0,'[1]Hoja de pedidos'!C3272,"")</f>
        <v>01-4516</v>
      </c>
      <c r="B3273" s="144" t="str">
        <f>IF('[1]Hoja de pedidos'!$D3272&gt;0,'[1]Hoja de pedidos'!D3272,"")</f>
        <v>TXPAMP031A003</v>
      </c>
      <c r="C3273" s="144" t="str">
        <f>IF('[1]Hoja de pedidos'!$D3272&gt;0,'[1]Hoja de pedidos'!E3272,"")</f>
        <v>PEPSICO ALIMENTOS, S.C.A.</v>
      </c>
      <c r="D3273" s="144" t="str">
        <f>IF('[1]Hoja de pedidos'!$D3272&gt;0,'[1]Hoja de pedidos'!F3272,"")</f>
        <v>LAMINACION IMPRESA CHEETOS MEGA PUFFS 28g</v>
      </c>
      <c r="E3273" s="144" t="str">
        <f>IF('[1]Hoja de pedidos'!$D3272&gt;0,'[1]Hoja de pedidos'!G3272,"")</f>
        <v>CX</v>
      </c>
      <c r="F3273" s="144" t="str">
        <f>IF('[1]Hoja de pedidos'!$D3272&gt;0,'[1]Hoja de pedidos'!H3272,"")</f>
        <v>LAMINACION</v>
      </c>
    </row>
    <row r="3274" spans="1:6" x14ac:dyDescent="0.25">
      <c r="A3274" s="144" t="str">
        <f>IF('[1]Hoja de pedidos'!$D3273&gt;0,'[1]Hoja de pedidos'!C3273,"")</f>
        <v>01-4520</v>
      </c>
      <c r="B3274" s="144" t="str">
        <f>IF('[1]Hoja de pedidos'!$D3273&gt;0,'[1]Hoja de pedidos'!D3273,"")</f>
        <v>TXPATR040B003</v>
      </c>
      <c r="C3274" s="144" t="str">
        <f>IF('[1]Hoja de pedidos'!$D3273&gt;0,'[1]Hoja de pedidos'!E3273,"")</f>
        <v>PEPSICO ALIMENTOS, S.C.A.</v>
      </c>
      <c r="D3274" s="144" t="str">
        <f>IF('[1]Hoja de pedidos'!$D3273&gt;0,'[1]Hoja de pedidos'!F3273,"")</f>
        <v>LAMINACION IMPRESA DE TODITO RESUELTO 45g</v>
      </c>
      <c r="E3274" s="144" t="str">
        <f>IF('[1]Hoja de pedidos'!$D3273&gt;0,'[1]Hoja de pedidos'!G3273,"")</f>
        <v>CX</v>
      </c>
      <c r="F3274" s="144" t="str">
        <f>IF('[1]Hoja de pedidos'!$D3273&gt;0,'[1]Hoja de pedidos'!H3273,"")</f>
        <v>LAMINACION</v>
      </c>
    </row>
    <row r="3275" spans="1:6" x14ac:dyDescent="0.25">
      <c r="A3275" s="144" t="str">
        <f>IF('[1]Hoja de pedidos'!$D3274&gt;0,'[1]Hoja de pedidos'!C3274,"")</f>
        <v>01-4519</v>
      </c>
      <c r="B3275" s="144" t="str">
        <f>IF('[1]Hoja de pedidos'!$D3274&gt;0,'[1]Hoja de pedidos'!D3274,"")</f>
        <v>TXPARS031A001</v>
      </c>
      <c r="C3275" s="144" t="str">
        <f>IF('[1]Hoja de pedidos'!$D3274&gt;0,'[1]Hoja de pedidos'!E3274,"")</f>
        <v>PEPSICO ALIMENTOS, S.C.A.</v>
      </c>
      <c r="D3275" s="144" t="str">
        <f>IF('[1]Hoja de pedidos'!$D3274&gt;0,'[1]Hoja de pedidos'!F3274,"")</f>
        <v>LAMINACION IMPRESA RAQUETY QUESO 18g</v>
      </c>
      <c r="E3275" s="144" t="str">
        <f>IF('[1]Hoja de pedidos'!$D3274&gt;0,'[1]Hoja de pedidos'!G3274,"")</f>
        <v>CX</v>
      </c>
      <c r="F3275" s="144" t="str">
        <f>IF('[1]Hoja de pedidos'!$D3274&gt;0,'[1]Hoja de pedidos'!H3274,"")</f>
        <v>LAMINACION</v>
      </c>
    </row>
    <row r="3276" spans="1:6" x14ac:dyDescent="0.25">
      <c r="A3276" s="144" t="str">
        <f>IF('[1]Hoja de pedidos'!$D3275&gt;0,'[1]Hoja de pedidos'!C3275,"")</f>
        <v>01-4535</v>
      </c>
      <c r="B3276" s="144" t="str">
        <f>IF('[1]Hoja de pedidos'!$D3275&gt;0,'[1]Hoja de pedidos'!D3275,"")</f>
        <v>TXPADQ040D002</v>
      </c>
      <c r="C3276" s="144" t="str">
        <f>IF('[1]Hoja de pedidos'!$D3275&gt;0,'[1]Hoja de pedidos'!E3275,"")</f>
        <v>PEPSICO ALIMENTOS, S.C.A.</v>
      </c>
      <c r="D3276" s="144" t="str">
        <f>IF('[1]Hoja de pedidos'!$D3275&gt;0,'[1]Hoja de pedidos'!F3275,"")</f>
        <v>LAMINACION IMPRESA DORITOS MEGA QUESO 45g</v>
      </c>
      <c r="E3276" s="144" t="str">
        <f>IF('[1]Hoja de pedidos'!$D3275&gt;0,'[1]Hoja de pedidos'!G3275,"")</f>
        <v>CX</v>
      </c>
      <c r="F3276" s="144" t="str">
        <f>IF('[1]Hoja de pedidos'!$D3275&gt;0,'[1]Hoja de pedidos'!H3275,"")</f>
        <v>LAMINACION</v>
      </c>
    </row>
    <row r="3277" spans="1:6" x14ac:dyDescent="0.25">
      <c r="A3277" s="144" t="str">
        <f>IF('[1]Hoja de pedidos'!$D3276&gt;0,'[1]Hoja de pedidos'!C3276,"")</f>
        <v>01-4520</v>
      </c>
      <c r="B3277" s="144" t="str">
        <f>IF('[1]Hoja de pedidos'!$D3276&gt;0,'[1]Hoja de pedidos'!D3276,"")</f>
        <v>TXPATR040B003</v>
      </c>
      <c r="C3277" s="144" t="str">
        <f>IF('[1]Hoja de pedidos'!$D3276&gt;0,'[1]Hoja de pedidos'!E3276,"")</f>
        <v>PEPSICO ALIMENTOS, S.C.A.</v>
      </c>
      <c r="D3277" s="144" t="str">
        <f>IF('[1]Hoja de pedidos'!$D3276&gt;0,'[1]Hoja de pedidos'!F3276,"")</f>
        <v>LAMINACION IMPRESA DE TODITO RESUELTO 45g</v>
      </c>
      <c r="E3277" s="144" t="str">
        <f>IF('[1]Hoja de pedidos'!$D3276&gt;0,'[1]Hoja de pedidos'!G3276,"")</f>
        <v>CX</v>
      </c>
      <c r="F3277" s="144" t="str">
        <f>IF('[1]Hoja de pedidos'!$D3276&gt;0,'[1]Hoja de pedidos'!H3276,"")</f>
        <v>LAMINACION</v>
      </c>
    </row>
    <row r="3278" spans="1:6" x14ac:dyDescent="0.25">
      <c r="A3278" s="144" t="str">
        <f>IF('[1]Hoja de pedidos'!$D3277&gt;0,'[1]Hoja de pedidos'!C3277,"")</f>
        <v>01-4508</v>
      </c>
      <c r="B3278" s="144" t="str">
        <f>IF('[1]Hoja de pedidos'!$D3277&gt;0,'[1]Hoja de pedidos'!D3277,"")</f>
        <v>TMSVRM0890001</v>
      </c>
      <c r="C3278" s="144" t="str">
        <f>IF('[1]Hoja de pedidos'!$D3277&gt;0,'[1]Hoja de pedidos'!E3277,"")</f>
        <v>SONOCO VENEZOLANA, C.A.</v>
      </c>
      <c r="D3278" s="144" t="str">
        <f>IF('[1]Hoja de pedidos'!$D3277&gt;0,'[1]Hoja de pedidos'!F3277,"")</f>
        <v>LAMINACION LINER RM-511 SIN IMPRESIÓN 175 mm</v>
      </c>
      <c r="E3278" s="144" t="str">
        <f>IF('[1]Hoja de pedidos'!$D3277&gt;0,'[1]Hoja de pedidos'!G3277,"")</f>
        <v>MCL</v>
      </c>
      <c r="F3278" s="144" t="str">
        <f>IF('[1]Hoja de pedidos'!$D3277&gt;0,'[1]Hoja de pedidos'!H3277,"")</f>
        <v>LAMINACION</v>
      </c>
    </row>
    <row r="3279" spans="1:6" x14ac:dyDescent="0.25">
      <c r="A3279" s="144" t="str">
        <f>IF('[1]Hoja de pedidos'!$D3278&gt;0,'[1]Hoja de pedidos'!C3278,"")</f>
        <v>01-4532</v>
      </c>
      <c r="B3279" s="144" t="str">
        <f>IF('[1]Hoja de pedidos'!$D3278&gt;0,'[1]Hoja de pedidos'!D3278,"")</f>
        <v>TMDTPS0600001</v>
      </c>
      <c r="C3279" s="144" t="str">
        <f>IF('[1]Hoja de pedidos'!$D3278&gt;0,'[1]Hoja de pedidos'!E3278,"")</f>
        <v>DISTINTA, C.A.</v>
      </c>
      <c r="D3279" s="144" t="str">
        <f>IF('[1]Hoja de pedidos'!$D3278&gt;0,'[1]Hoja de pedidos'!F3278,"")</f>
        <v>POLYPOUCH SIN IMPRESIÓN</v>
      </c>
      <c r="E3279" s="144" t="str">
        <f>IF('[1]Hoja de pedidos'!$D3278&gt;0,'[1]Hoja de pedidos'!G3278,"")</f>
        <v>MCL</v>
      </c>
      <c r="F3279" s="144" t="str">
        <f>IF('[1]Hoja de pedidos'!$D3278&gt;0,'[1]Hoja de pedidos'!H3278,"")</f>
        <v>LAMINACION</v>
      </c>
    </row>
    <row r="3280" spans="1:6" x14ac:dyDescent="0.25">
      <c r="A3280" s="144" t="str">
        <f>IF('[1]Hoja de pedidos'!$D3279&gt;0,'[1]Hoja de pedidos'!C3279,"")</f>
        <v>01-4547</v>
      </c>
      <c r="B3280" s="144" t="str">
        <f>IF('[1]Hoja de pedidos'!$D3279&gt;0,'[1]Hoja de pedidos'!D3279,"")</f>
        <v>TMMFPS1050001</v>
      </c>
      <c r="C3280" s="144" t="str">
        <f>IF('[1]Hoja de pedidos'!$D3279&gt;0,'[1]Hoja de pedidos'!E3279,"")</f>
        <v>M.F. CONCEPTO CREATIVO C.A</v>
      </c>
      <c r="D3280" s="144" t="str">
        <f>IF('[1]Hoja de pedidos'!$D3279&gt;0,'[1]Hoja de pedidos'!F3279,"")</f>
        <v>POLYPOUCH SIN IMPRESIÓN</v>
      </c>
      <c r="E3280" s="144" t="str">
        <f>IF('[1]Hoja de pedidos'!$D3279&gt;0,'[1]Hoja de pedidos'!G3279,"")</f>
        <v>MCL</v>
      </c>
      <c r="F3280" s="144" t="str">
        <f>IF('[1]Hoja de pedidos'!$D3279&gt;0,'[1]Hoja de pedidos'!H3279,"")</f>
        <v>LAMINACION</v>
      </c>
    </row>
    <row r="3281" spans="1:6" x14ac:dyDescent="0.25">
      <c r="A3281" s="144" t="str">
        <f>IF('[1]Hoja de pedidos'!$D3280&gt;0,'[1]Hoja de pedidos'!C3280,"")</f>
        <v>01-4518</v>
      </c>
      <c r="B3281" s="144" t="str">
        <f>IF('[1]Hoja de pedidos'!$D3280&gt;0,'[1]Hoja de pedidos'!D3280,"")</f>
        <v>TXPARF040A003</v>
      </c>
      <c r="C3281" s="144" t="str">
        <f>IF('[1]Hoja de pedidos'!$D3280&gt;0,'[1]Hoja de pedidos'!E3280,"")</f>
        <v>PEPSICO ALIMENTOS, S.C.A.</v>
      </c>
      <c r="D3281" s="144" t="str">
        <f>IF('[1]Hoja de pedidos'!$D3280&gt;0,'[1]Hoja de pedidos'!F3280,"")</f>
        <v>LAMINACION IMPRESA RUFFLES QUESO 36g</v>
      </c>
      <c r="E3281" s="144" t="str">
        <f>IF('[1]Hoja de pedidos'!$D3280&gt;0,'[1]Hoja de pedidos'!G3280,"")</f>
        <v>CX</v>
      </c>
      <c r="F3281" s="144" t="str">
        <f>IF('[1]Hoja de pedidos'!$D3280&gt;0,'[1]Hoja de pedidos'!H3280,"")</f>
        <v>LAMINACION</v>
      </c>
    </row>
    <row r="3282" spans="1:6" x14ac:dyDescent="0.25">
      <c r="A3282" s="144" t="str">
        <f>IF('[1]Hoja de pedidos'!$D3281&gt;0,'[1]Hoja de pedidos'!C3281,"")</f>
        <v>01-4521</v>
      </c>
      <c r="B3282" s="144" t="str">
        <f>IF('[1]Hoja de pedidos'!$D3281&gt;0,'[1]Hoja de pedidos'!D3281,"")</f>
        <v>TXPARF040B003</v>
      </c>
      <c r="C3282" s="144" t="str">
        <f>IF('[1]Hoja de pedidos'!$D3281&gt;0,'[1]Hoja de pedidos'!E3281,"")</f>
        <v>PEPSICO ALIMENTOS, S.C.A.</v>
      </c>
      <c r="D3282" s="144" t="str">
        <f>IF('[1]Hoja de pedidos'!$D3281&gt;0,'[1]Hoja de pedidos'!F3281,"")</f>
        <v>LAMINACION IMPRESA RUFFLES QUESO 125g</v>
      </c>
      <c r="E3282" s="144" t="str">
        <f>IF('[1]Hoja de pedidos'!$D3281&gt;0,'[1]Hoja de pedidos'!G3281,"")</f>
        <v>CX</v>
      </c>
      <c r="F3282" s="144" t="str">
        <f>IF('[1]Hoja de pedidos'!$D3281&gt;0,'[1]Hoja de pedidos'!H3281,"")</f>
        <v>LAMINACION</v>
      </c>
    </row>
    <row r="3283" spans="1:6" x14ac:dyDescent="0.25">
      <c r="A3283" s="144" t="str">
        <f>IF('[1]Hoja de pedidos'!$D3282&gt;0,'[1]Hoja de pedidos'!C3282,"")</f>
        <v>01-4523</v>
      </c>
      <c r="B3283" s="144" t="str">
        <f>IF('[1]Hoja de pedidos'!$D3282&gt;0,'[1]Hoja de pedidos'!D3282,"")</f>
        <v>TMAPAL121C001</v>
      </c>
      <c r="C3283" s="144" t="str">
        <f>IF('[1]Hoja de pedidos'!$D3282&gt;0,'[1]Hoja de pedidos'!E3282,"")</f>
        <v>ALIMENTOS POLAR COMERCIAL, C.A.</v>
      </c>
      <c r="D3283" s="144" t="str">
        <f>IF('[1]Hoja de pedidos'!$D3282&gt;0,'[1]Hoja de pedidos'!F3282,"")</f>
        <v>ALUMINIO LAMINADO IMPRESO MAVESA 1 Kg</v>
      </c>
      <c r="E3283" s="144" t="str">
        <f>IF('[1]Hoja de pedidos'!$D3282&gt;0,'[1]Hoja de pedidos'!G3282,"")</f>
        <v>MCL</v>
      </c>
      <c r="F3283" s="144" t="str">
        <f>IF('[1]Hoja de pedidos'!$D3282&gt;0,'[1]Hoja de pedidos'!H3282,"")</f>
        <v>LAMINACION</v>
      </c>
    </row>
    <row r="3284" spans="1:6" x14ac:dyDescent="0.25">
      <c r="A3284" s="144" t="str">
        <f>IF('[1]Hoja de pedidos'!$D3283&gt;0,'[1]Hoja de pedidos'!C3283,"")</f>
        <v>01-4507</v>
      </c>
      <c r="B3284" s="144" t="str">
        <f>IF('[1]Hoja de pedidos'!$D3283&gt;0,'[1]Hoja de pedidos'!D3283,"")</f>
        <v>TMSVRM0860001</v>
      </c>
      <c r="C3284" s="144" t="str">
        <f>IF('[1]Hoja de pedidos'!$D3283&gt;0,'[1]Hoja de pedidos'!E3283,"")</f>
        <v>SONOCO VENEZOLANA, C.A.</v>
      </c>
      <c r="D3284" s="144" t="str">
        <f>IF('[1]Hoja de pedidos'!$D3283&gt;0,'[1]Hoja de pedidos'!F3283,"")</f>
        <v>LAMINACION MEMBRANA RM 952 SIN IMPRESIÓN</v>
      </c>
      <c r="E3284" s="144" t="str">
        <f>IF('[1]Hoja de pedidos'!$D3283&gt;0,'[1]Hoja de pedidos'!G3283,"")</f>
        <v>MCL</v>
      </c>
      <c r="F3284" s="144" t="str">
        <f>IF('[1]Hoja de pedidos'!$D3283&gt;0,'[1]Hoja de pedidos'!H3283,"")</f>
        <v>LAMINACION</v>
      </c>
    </row>
    <row r="3285" spans="1:6" x14ac:dyDescent="0.25">
      <c r="A3285" s="144" t="str">
        <f>IF('[1]Hoja de pedidos'!$D3284&gt;0,'[1]Hoja de pedidos'!C3284,"")</f>
        <v>01-4524</v>
      </c>
      <c r="B3285" s="144" t="str">
        <f>IF('[1]Hoja de pedidos'!$D3284&gt;0,'[1]Hoja de pedidos'!D3284,"")</f>
        <v>TMAPAL121B001</v>
      </c>
      <c r="C3285" s="144" t="str">
        <f>IF('[1]Hoja de pedidos'!$D3284&gt;0,'[1]Hoja de pedidos'!E3284,"")</f>
        <v>ALIMENTOS POLAR COMERCIAL, C.A.</v>
      </c>
      <c r="D3285" s="144" t="str">
        <f>IF('[1]Hoja de pedidos'!$D3284&gt;0,'[1]Hoja de pedidos'!F3284,"")</f>
        <v>ALUMINIO LAMINADO IMPRESO MAVESA 250 g</v>
      </c>
      <c r="E3285" s="144" t="str">
        <f>IF('[1]Hoja de pedidos'!$D3284&gt;0,'[1]Hoja de pedidos'!G3284,"")</f>
        <v>MCL</v>
      </c>
      <c r="F3285" s="144" t="str">
        <f>IF('[1]Hoja de pedidos'!$D3284&gt;0,'[1]Hoja de pedidos'!H3284,"")</f>
        <v>LAMINACION</v>
      </c>
    </row>
    <row r="3286" spans="1:6" x14ac:dyDescent="0.25">
      <c r="A3286" s="144" t="str">
        <f>IF('[1]Hoja de pedidos'!$D3285&gt;0,'[1]Hoja de pedidos'!C3285,"")</f>
        <v>01-4554</v>
      </c>
      <c r="B3286" s="144" t="str">
        <f>IF('[1]Hoja de pedidos'!$D3285&gt;0,'[1]Hoja de pedidos'!D3285,"")</f>
        <v>TMSSAL1190001</v>
      </c>
      <c r="C3286" s="144" t="str">
        <f>IF('[1]Hoja de pedidos'!$D3285&gt;0,'[1]Hoja de pedidos'!E3285,"")</f>
        <v>ETIQUETAS SOL SIL C.A</v>
      </c>
      <c r="D3286" s="144" t="str">
        <f>IF('[1]Hoja de pedidos'!$D3285&gt;0,'[1]Hoja de pedidos'!F3285,"")</f>
        <v>ALUMINIO LAMINADO SIN IMPRESIÓN</v>
      </c>
      <c r="E3286" s="144" t="str">
        <f>IF('[1]Hoja de pedidos'!$D3285&gt;0,'[1]Hoja de pedidos'!G3285,"")</f>
        <v>MCL</v>
      </c>
      <c r="F3286" s="144" t="str">
        <f>IF('[1]Hoja de pedidos'!$D3285&gt;0,'[1]Hoja de pedidos'!H3285,"")</f>
        <v>CORTE</v>
      </c>
    </row>
    <row r="3287" spans="1:6" x14ac:dyDescent="0.25">
      <c r="A3287" s="144" t="str">
        <f>IF('[1]Hoja de pedidos'!$D3286&gt;0,'[1]Hoja de pedidos'!C3286,"")</f>
        <v>01-4528</v>
      </c>
      <c r="B3287" s="144" t="str">
        <f>IF('[1]Hoja de pedidos'!$D3286&gt;0,'[1]Hoja de pedidos'!D3286,"")</f>
        <v>TXPCPF023C001</v>
      </c>
      <c r="C3287" s="144" t="str">
        <f>IF('[1]Hoja de pedidos'!$D3286&gt;0,'[1]Hoja de pedidos'!E3286,"")</f>
        <v xml:space="preserve">PEPSI-COLA VENEZUELA, C.A. </v>
      </c>
      <c r="D3287" s="144" t="str">
        <f>IF('[1]Hoja de pedidos'!$D3286&gt;0,'[1]Hoja de pedidos'!F3286,"")</f>
        <v>ETIQUETA IMPRESA PEPSI  FREE 2 L</v>
      </c>
      <c r="E3287" s="144" t="str">
        <f>IF('[1]Hoja de pedidos'!$D3286&gt;0,'[1]Hoja de pedidos'!G3286,"")</f>
        <v>CX</v>
      </c>
      <c r="F3287" s="144" t="str">
        <f>IF('[1]Hoja de pedidos'!$D3286&gt;0,'[1]Hoja de pedidos'!H3286,"")</f>
        <v>CORTE</v>
      </c>
    </row>
    <row r="3288" spans="1:6" x14ac:dyDescent="0.25">
      <c r="A3288" s="144" t="str">
        <f>IF('[1]Hoja de pedidos'!$D3287&gt;0,'[1]Hoja de pedidos'!C3287,"")</f>
        <v>01-4526</v>
      </c>
      <c r="B3288" s="144" t="str">
        <f>IF('[1]Hoja de pedidos'!$D3287&gt;0,'[1]Hoja de pedidos'!D3287,"")</f>
        <v>TXPCPF023C001</v>
      </c>
      <c r="C3288" s="144" t="str">
        <f>IF('[1]Hoja de pedidos'!$D3287&gt;0,'[1]Hoja de pedidos'!E3287,"")</f>
        <v xml:space="preserve">PEPSI-COLA VENEZUELA, C.A. </v>
      </c>
      <c r="D3288" s="144" t="str">
        <f>IF('[1]Hoja de pedidos'!$D3287&gt;0,'[1]Hoja de pedidos'!F3287,"")</f>
        <v>ETIQUETA IMPRESA PEPSI  FREE 2 L</v>
      </c>
      <c r="E3288" s="144" t="str">
        <f>IF('[1]Hoja de pedidos'!$D3287&gt;0,'[1]Hoja de pedidos'!G3287,"")</f>
        <v>CX</v>
      </c>
      <c r="F3288" s="144" t="str">
        <f>IF('[1]Hoja de pedidos'!$D3287&gt;0,'[1]Hoja de pedidos'!H3287,"")</f>
        <v>CORTE</v>
      </c>
    </row>
    <row r="3289" spans="1:6" x14ac:dyDescent="0.25">
      <c r="A3289" s="144" t="str">
        <f>IF('[1]Hoja de pedidos'!$D3288&gt;0,'[1]Hoja de pedidos'!C3288,"")</f>
        <v>01-4508</v>
      </c>
      <c r="B3289" s="144" t="str">
        <f>IF('[1]Hoja de pedidos'!$D3288&gt;0,'[1]Hoja de pedidos'!D3288,"")</f>
        <v>TMSVRM0890001</v>
      </c>
      <c r="C3289" s="144" t="str">
        <f>IF('[1]Hoja de pedidos'!$D3288&gt;0,'[1]Hoja de pedidos'!E3288,"")</f>
        <v>SONOCO VENEZOLANA, C.A.</v>
      </c>
      <c r="D3289" s="144" t="str">
        <f>IF('[1]Hoja de pedidos'!$D3288&gt;0,'[1]Hoja de pedidos'!F3288,"")</f>
        <v>LAMINACION LINER RM-511 SIN IMPRESIÓN 175 mm</v>
      </c>
      <c r="E3289" s="144" t="str">
        <f>IF('[1]Hoja de pedidos'!$D3288&gt;0,'[1]Hoja de pedidos'!G3288,"")</f>
        <v>MCL</v>
      </c>
      <c r="F3289" s="144" t="str">
        <f>IF('[1]Hoja de pedidos'!$D3288&gt;0,'[1]Hoja de pedidos'!H3288,"")</f>
        <v>LAMINACION</v>
      </c>
    </row>
    <row r="3290" spans="1:6" x14ac:dyDescent="0.25">
      <c r="A3290" s="144" t="str">
        <f>IF('[1]Hoja de pedidos'!$D3289&gt;0,'[1]Hoja de pedidos'!C3289,"")</f>
        <v>21-0444</v>
      </c>
      <c r="B3290" s="144" t="str">
        <f>IF('[1]Hoja de pedidos'!$D3289&gt;0,'[1]Hoja de pedidos'!D3289,"")</f>
        <v>TXNVCL096C002</v>
      </c>
      <c r="C3290" s="144" t="str">
        <f>IF('[1]Hoja de pedidos'!$D3289&gt;0,'[1]Hoja de pedidos'!E3289,"")</f>
        <v>NESTLE VENEZUELA, S.A.</v>
      </c>
      <c r="D3290" s="144" t="str">
        <f>IF('[1]Hoja de pedidos'!$D3289&gt;0,'[1]Hoja de pedidos'!F3289,"")</f>
        <v>LAMINACION IMPRESA CERELAC 400g</v>
      </c>
      <c r="E3290" s="144" t="str">
        <f>IF('[1]Hoja de pedidos'!$D3289&gt;0,'[1]Hoja de pedidos'!G3289,"")</f>
        <v>CX</v>
      </c>
      <c r="F3290" s="144" t="str">
        <f>IF('[1]Hoja de pedidos'!$D3289&gt;0,'[1]Hoja de pedidos'!H3289,"")</f>
        <v>LAMINACION</v>
      </c>
    </row>
    <row r="3291" spans="1:6" x14ac:dyDescent="0.25">
      <c r="A3291" s="144" t="str">
        <f>IF('[1]Hoja de pedidos'!$D3290&gt;0,'[1]Hoja de pedidos'!C3290,"")</f>
        <v>21-0443</v>
      </c>
      <c r="B3291" s="144" t="str">
        <f>IF('[1]Hoja de pedidos'!$D3290&gt;0,'[1]Hoja de pedidos'!D3290,"")</f>
        <v>TXNVCL096A002</v>
      </c>
      <c r="C3291" s="144" t="str">
        <f>IF('[1]Hoja de pedidos'!$D3290&gt;0,'[1]Hoja de pedidos'!E3290,"")</f>
        <v>NESTLE VENEZUELA, S.A.</v>
      </c>
      <c r="D3291" s="144" t="str">
        <f>IF('[1]Hoja de pedidos'!$D3290&gt;0,'[1]Hoja de pedidos'!F3290,"")</f>
        <v>LAMINACION IMPRESA CERELAC 100g</v>
      </c>
      <c r="E3291" s="144" t="str">
        <f>IF('[1]Hoja de pedidos'!$D3290&gt;0,'[1]Hoja de pedidos'!G3290,"")</f>
        <v>MCL</v>
      </c>
      <c r="F3291" s="144" t="str">
        <f>IF('[1]Hoja de pedidos'!$D3290&gt;0,'[1]Hoja de pedidos'!H3290,"")</f>
        <v>LAMINACION</v>
      </c>
    </row>
    <row r="3292" spans="1:6" x14ac:dyDescent="0.25">
      <c r="A3292" s="144" t="str">
        <f>IF('[1]Hoja de pedidos'!$D3291&gt;0,'[1]Hoja de pedidos'!C3291,"")</f>
        <v>21-0447</v>
      </c>
      <c r="B3292" s="144" t="str">
        <f>IF('[1]Hoja de pedidos'!$D3291&gt;0,'[1]Hoja de pedidos'!D3291,"")</f>
        <v>TXNVRC096A001</v>
      </c>
      <c r="C3292" s="144" t="str">
        <f>IF('[1]Hoja de pedidos'!$D3291&gt;0,'[1]Hoja de pedidos'!E3291,"")</f>
        <v>NESTLE VENEZUELA, S.A.</v>
      </c>
      <c r="D3292" s="144" t="str">
        <f>IF('[1]Hoja de pedidos'!$D3291&gt;0,'[1]Hoja de pedidos'!F3291,"")</f>
        <v>LAMINACION IMPRESA RICA CHICHA 400g</v>
      </c>
      <c r="E3292" s="144" t="str">
        <f>IF('[1]Hoja de pedidos'!$D3291&gt;0,'[1]Hoja de pedidos'!G3291,"")</f>
        <v>CX</v>
      </c>
      <c r="F3292" s="144" t="str">
        <f>IF('[1]Hoja de pedidos'!$D3291&gt;0,'[1]Hoja de pedidos'!H3291,"")</f>
        <v>LAMINACION</v>
      </c>
    </row>
    <row r="3293" spans="1:6" x14ac:dyDescent="0.25">
      <c r="A3293" s="144" t="str">
        <f>IF('[1]Hoja de pedidos'!$D3292&gt;0,'[1]Hoja de pedidos'!C3292,"")</f>
        <v>01-4546</v>
      </c>
      <c r="B3293" s="144" t="str">
        <f>IF('[1]Hoja de pedidos'!$D3292&gt;0,'[1]Hoja de pedidos'!D3292,"")</f>
        <v>TXDNBC070A002</v>
      </c>
      <c r="C3293" s="144" t="str">
        <f>IF('[1]Hoja de pedidos'!$D3292&gt;0,'[1]Hoja de pedidos'!E3292,"")</f>
        <v>DISTRIBUIDORA NACIONAL 2000, C.A.</v>
      </c>
      <c r="D3293" s="144" t="str">
        <f>IF('[1]Hoja de pedidos'!$D3292&gt;0,'[1]Hoja de pedidos'!F3292,"")</f>
        <v>LAMINACION IMPRESA BUEN CAFÉ PREMIUN 200g</v>
      </c>
      <c r="E3293" s="144" t="str">
        <f>IF('[1]Hoja de pedidos'!$D3292&gt;0,'[1]Hoja de pedidos'!G3292,"")</f>
        <v>CX</v>
      </c>
      <c r="F3293" s="144" t="str">
        <f>IF('[1]Hoja de pedidos'!$D3292&gt;0,'[1]Hoja de pedidos'!H3292,"")</f>
        <v>LAMINACION</v>
      </c>
    </row>
    <row r="3294" spans="1:6" x14ac:dyDescent="0.25">
      <c r="A3294" s="144" t="str">
        <f>IF('[1]Hoja de pedidos'!$D3293&gt;0,'[1]Hoja de pedidos'!C3293,"")</f>
        <v>01-4544</v>
      </c>
      <c r="B3294" s="144" t="str">
        <f>IF('[1]Hoja de pedidos'!$D3293&gt;0,'[1]Hoja de pedidos'!D3293,"")</f>
        <v>TXPACT045A001</v>
      </c>
      <c r="C3294" s="144" t="str">
        <f>IF('[1]Hoja de pedidos'!$D3293&gt;0,'[1]Hoja de pedidos'!E3293,"")</f>
        <v>PEPSICO ALIMENTOS, S.C.A.</v>
      </c>
      <c r="D3294" s="144" t="str">
        <f>IF('[1]Hoja de pedidos'!$D3293&gt;0,'[1]Hoja de pedidos'!F3293,"")</f>
        <v>LAMINACION IMPRESA CHEESE TRIS XXL 450g</v>
      </c>
      <c r="E3294" s="144" t="str">
        <f>IF('[1]Hoja de pedidos'!$D3293&gt;0,'[1]Hoja de pedidos'!G3293,"")</f>
        <v>CX</v>
      </c>
      <c r="F3294" s="144" t="str">
        <f>IF('[1]Hoja de pedidos'!$D3293&gt;0,'[1]Hoja de pedidos'!H3293,"")</f>
        <v>LAMINACION</v>
      </c>
    </row>
    <row r="3295" spans="1:6" x14ac:dyDescent="0.25">
      <c r="A3295" s="144" t="str">
        <f>IF('[1]Hoja de pedidos'!$D3294&gt;0,'[1]Hoja de pedidos'!C3294,"")</f>
        <v>01-4553</v>
      </c>
      <c r="B3295" s="144" t="str">
        <f>IF('[1]Hoja de pedidos'!$D3294&gt;0,'[1]Hoja de pedidos'!D3294,"")</f>
        <v>TXPCNG070B001</v>
      </c>
      <c r="C3295" s="144" t="str">
        <f>IF('[1]Hoja de pedidos'!$D3294&gt;0,'[1]Hoja de pedidos'!E3294,"")</f>
        <v>PASTAS CAPRI,C.A</v>
      </c>
      <c r="D3295" s="144" t="str">
        <f>IF('[1]Hoja de pedidos'!$D3294&gt;0,'[1]Hoja de pedidos'!F3294,"")</f>
        <v>LAMINACION IMPRESA CAFÉ NAPOLI 400g</v>
      </c>
      <c r="E3295" s="144" t="str">
        <f>IF('[1]Hoja de pedidos'!$D3294&gt;0,'[1]Hoja de pedidos'!G3294,"")</f>
        <v>CX</v>
      </c>
      <c r="F3295" s="144" t="str">
        <f>IF('[1]Hoja de pedidos'!$D3294&gt;0,'[1]Hoja de pedidos'!H3294,"")</f>
        <v>LAMINACION</v>
      </c>
    </row>
    <row r="3296" spans="1:6" x14ac:dyDescent="0.25">
      <c r="A3296" s="144" t="str">
        <f>IF('[1]Hoja de pedidos'!$D3295&gt;0,'[1]Hoja de pedidos'!C3295,"")</f>
        <v>01-4550</v>
      </c>
      <c r="B3296" s="144" t="str">
        <f>IF('[1]Hoja de pedidos'!$D3295&gt;0,'[1]Hoja de pedidos'!D3295,"")</f>
        <v>TXPCNG041A001</v>
      </c>
      <c r="C3296" s="144" t="str">
        <f>IF('[1]Hoja de pedidos'!$D3295&gt;0,'[1]Hoja de pedidos'!E3295,"")</f>
        <v>PASTAS CAPRI,C.A</v>
      </c>
      <c r="D3296" s="144" t="str">
        <f>IF('[1]Hoja de pedidos'!$D3295&gt;0,'[1]Hoja de pedidos'!F3295,"")</f>
        <v>LAMINACION IMPRESA CAFÉ NAPOLI 50g</v>
      </c>
      <c r="E3296" s="144" t="str">
        <f>IF('[1]Hoja de pedidos'!$D3295&gt;0,'[1]Hoja de pedidos'!G3295,"")</f>
        <v>CX</v>
      </c>
      <c r="F3296" s="144" t="str">
        <f>IF('[1]Hoja de pedidos'!$D3295&gt;0,'[1]Hoja de pedidos'!H3295,"")</f>
        <v>LAMINACION</v>
      </c>
    </row>
    <row r="3297" spans="1:6" x14ac:dyDescent="0.25">
      <c r="A3297" s="144" t="str">
        <f>IF('[1]Hoja de pedidos'!$D3296&gt;0,'[1]Hoja de pedidos'!C3296,"")</f>
        <v>01-4552</v>
      </c>
      <c r="B3297" s="144" t="str">
        <f>IF('[1]Hoja de pedidos'!$D3296&gt;0,'[1]Hoja de pedidos'!D3296,"")</f>
        <v>TXPCNG070A001</v>
      </c>
      <c r="C3297" s="144" t="str">
        <f>IF('[1]Hoja de pedidos'!$D3296&gt;0,'[1]Hoja de pedidos'!E3296,"")</f>
        <v>PASTAS CAPRI,C.A</v>
      </c>
      <c r="D3297" s="144" t="str">
        <f>IF('[1]Hoja de pedidos'!$D3296&gt;0,'[1]Hoja de pedidos'!F3296,"")</f>
        <v>LAMINACION IMPRESA CAFÉ NAPOLI 200g</v>
      </c>
      <c r="E3297" s="144" t="str">
        <f>IF('[1]Hoja de pedidos'!$D3296&gt;0,'[1]Hoja de pedidos'!G3296,"")</f>
        <v>CX</v>
      </c>
      <c r="F3297" s="144" t="str">
        <f>IF('[1]Hoja de pedidos'!$D3296&gt;0,'[1]Hoja de pedidos'!H3296,"")</f>
        <v>LAMINACION</v>
      </c>
    </row>
    <row r="3298" spans="1:6" x14ac:dyDescent="0.25">
      <c r="A3298" s="144" t="str">
        <f>IF('[1]Hoja de pedidos'!$D3297&gt;0,'[1]Hoja de pedidos'!C3297,"")</f>
        <v>01-4551</v>
      </c>
      <c r="B3298" s="144" t="str">
        <f>IF('[1]Hoja de pedidos'!$D3297&gt;0,'[1]Hoja de pedidos'!D3297,"")</f>
        <v>TXPCNG041B001</v>
      </c>
      <c r="C3298" s="144" t="str">
        <f>IF('[1]Hoja de pedidos'!$D3297&gt;0,'[1]Hoja de pedidos'!E3297,"")</f>
        <v>PASTAS CAPRI,C.A</v>
      </c>
      <c r="D3298" s="144" t="str">
        <f>IF('[1]Hoja de pedidos'!$D3297&gt;0,'[1]Hoja de pedidos'!F3297,"")</f>
        <v>LAMINACION IMPRESA CAFÉ NAPOLI 100g</v>
      </c>
      <c r="E3298" s="144" t="str">
        <f>IF('[1]Hoja de pedidos'!$D3297&gt;0,'[1]Hoja de pedidos'!G3297,"")</f>
        <v>CX</v>
      </c>
      <c r="F3298" s="144" t="str">
        <f>IF('[1]Hoja de pedidos'!$D3297&gt;0,'[1]Hoja de pedidos'!H3297,"")</f>
        <v>LAMINACION</v>
      </c>
    </row>
    <row r="3299" spans="1:6" x14ac:dyDescent="0.25">
      <c r="A3299" s="144" t="str">
        <f>IF('[1]Hoja de pedidos'!$D3298&gt;0,'[1]Hoja de pedidos'!C3298,"")</f>
        <v>01-4529</v>
      </c>
      <c r="B3299" s="144" t="str">
        <f>IF('[1]Hoja de pedidos'!$D3298&gt;0,'[1]Hoja de pedidos'!D3298,"")</f>
        <v>TXPCGM023A001</v>
      </c>
      <c r="C3299" s="144" t="str">
        <f>IF('[1]Hoja de pedidos'!$D3298&gt;0,'[1]Hoja de pedidos'!E3298,"")</f>
        <v xml:space="preserve">PEPSI-COLA VENEZUELA, C.A. </v>
      </c>
      <c r="D3299" s="144" t="str">
        <f>IF('[1]Hoja de pedidos'!$D3298&gt;0,'[1]Hoja de pedidos'!F3298,"")</f>
        <v>ETIQUETA IMPRESA GOLDEN MANZANA 1 L.</v>
      </c>
      <c r="E3299" s="144" t="str">
        <f>IF('[1]Hoja de pedidos'!$D3298&gt;0,'[1]Hoja de pedidos'!G3298,"")</f>
        <v>CX</v>
      </c>
      <c r="F3299" s="144" t="str">
        <f>IF('[1]Hoja de pedidos'!$D3298&gt;0,'[1]Hoja de pedidos'!H3298,"")</f>
        <v>CORTE</v>
      </c>
    </row>
    <row r="3300" spans="1:6" x14ac:dyDescent="0.25">
      <c r="A3300" s="144" t="str">
        <f>IF('[1]Hoja de pedidos'!$D3299&gt;0,'[1]Hoja de pedidos'!C3299,"")</f>
        <v>21-0445</v>
      </c>
      <c r="B3300" s="144" t="str">
        <f>IF('[1]Hoja de pedidos'!$D3299&gt;0,'[1]Hoja de pedidos'!D3299,"")</f>
        <v>TXNVTM096A001</v>
      </c>
      <c r="C3300" s="144" t="str">
        <f>IF('[1]Hoja de pedidos'!$D3299&gt;0,'[1]Hoja de pedidos'!E3299,"")</f>
        <v>NESTLE VENEZUELA, S.A.</v>
      </c>
      <c r="D3300" s="144" t="str">
        <f>IF('[1]Hoja de pedidos'!$D3299&gt;0,'[1]Hoja de pedidos'!F3299,"")</f>
        <v>LAMINACION IMPRESA NESTUM TRIGO MIEL 225g</v>
      </c>
      <c r="E3300" s="144" t="str">
        <f>IF('[1]Hoja de pedidos'!$D3299&gt;0,'[1]Hoja de pedidos'!G3299,"")</f>
        <v>CX</v>
      </c>
      <c r="F3300" s="144" t="str">
        <f>IF('[1]Hoja de pedidos'!$D3299&gt;0,'[1]Hoja de pedidos'!H3299,"")</f>
        <v>LAMINACION</v>
      </c>
    </row>
    <row r="3301" spans="1:6" x14ac:dyDescent="0.25">
      <c r="A3301" s="144" t="str">
        <f>IF('[1]Hoja de pedidos'!$D3300&gt;0,'[1]Hoja de pedidos'!C3300,"")</f>
        <v>21-0440</v>
      </c>
      <c r="B3301" s="144" t="str">
        <f>IF('[1]Hoja de pedidos'!$D3300&gt;0,'[1]Hoja de pedidos'!D3300,"")</f>
        <v>TXNVNT096B001</v>
      </c>
      <c r="C3301" s="144" t="str">
        <f>IF('[1]Hoja de pedidos'!$D3300&gt;0,'[1]Hoja de pedidos'!E3300,"")</f>
        <v>NESTLE VENEZUELA, S.A.</v>
      </c>
      <c r="D3301" s="144" t="str">
        <f>IF('[1]Hoja de pedidos'!$D3300&gt;0,'[1]Hoja de pedidos'!F3300,"")</f>
        <v>LAMINACION IMPRESA NESTUM 3 CEREALES 225g</v>
      </c>
      <c r="E3301" s="144" t="str">
        <f>IF('[1]Hoja de pedidos'!$D3300&gt;0,'[1]Hoja de pedidos'!G3300,"")</f>
        <v>CX</v>
      </c>
      <c r="F3301" s="144" t="str">
        <f>IF('[1]Hoja de pedidos'!$D3300&gt;0,'[1]Hoja de pedidos'!H3300,"")</f>
        <v>LAMINACION</v>
      </c>
    </row>
    <row r="3302" spans="1:6" x14ac:dyDescent="0.25">
      <c r="A3302" s="144" t="str">
        <f>IF('[1]Hoja de pedidos'!$D3301&gt;0,'[1]Hoja de pedidos'!C3301,"")</f>
        <v>01-4561</v>
      </c>
      <c r="B3302" s="144" t="str">
        <f>IF('[1]Hoja de pedidos'!$D3301&gt;0,'[1]Hoja de pedidos'!D3301,"")</f>
        <v>TMAHSF083C001</v>
      </c>
      <c r="C3302" s="144" t="str">
        <f>IF('[1]Hoja de pedidos'!$D3301&gt;0,'[1]Hoja de pedidos'!E3301,"")</f>
        <v>ALIMENTOS HEINZ, C.A.</v>
      </c>
      <c r="D3302" s="144" t="str">
        <f>IF('[1]Hoja de pedidos'!$D3301&gt;0,'[1]Hoja de pedidos'!F3301,"")</f>
        <v>LAMINACION IMPRESA GELATINA SONRISSA FRAMBUESA 132g.</v>
      </c>
      <c r="E3302" s="144" t="str">
        <f>IF('[1]Hoja de pedidos'!$D3301&gt;0,'[1]Hoja de pedidos'!G3301,"")</f>
        <v>MCL</v>
      </c>
      <c r="F3302" s="144" t="str">
        <f>IF('[1]Hoja de pedidos'!$D3301&gt;0,'[1]Hoja de pedidos'!H3301,"")</f>
        <v>LAMINACION</v>
      </c>
    </row>
    <row r="3303" spans="1:6" x14ac:dyDescent="0.25">
      <c r="A3303" s="144" t="str">
        <f>IF('[1]Hoja de pedidos'!$D3302&gt;0,'[1]Hoja de pedidos'!C3302,"")</f>
        <v>01-4549</v>
      </c>
      <c r="B3303" s="144" t="str">
        <f>IF('[1]Hoja de pedidos'!$D3302&gt;0,'[1]Hoja de pedidos'!D3302,"")</f>
        <v>TXDNPV070A001</v>
      </c>
      <c r="C3303" s="144" t="str">
        <f>IF('[1]Hoja de pedidos'!$D3302&gt;0,'[1]Hoja de pedidos'!E3302,"")</f>
        <v>DISTRIBUIDORA NACIONAL 2000, C.A.</v>
      </c>
      <c r="D3303" s="144" t="str">
        <f>IF('[1]Hoja de pedidos'!$D3302&gt;0,'[1]Hoja de pedidos'!F3302,"")</f>
        <v>LAMINACION IMPRESA CAFÉ PURO VENEZUELA GOURMET 200g</v>
      </c>
      <c r="E3303" s="144" t="str">
        <f>IF('[1]Hoja de pedidos'!$D3302&gt;0,'[1]Hoja de pedidos'!G3302,"")</f>
        <v>CX</v>
      </c>
      <c r="F3303" s="144" t="str">
        <f>IF('[1]Hoja de pedidos'!$D3302&gt;0,'[1]Hoja de pedidos'!H3302,"")</f>
        <v>LAMINACION</v>
      </c>
    </row>
    <row r="3304" spans="1:6" x14ac:dyDescent="0.25">
      <c r="A3304" s="144" t="str">
        <f>IF('[1]Hoja de pedidos'!$D3303&gt;0,'[1]Hoja de pedidos'!C3303,"")</f>
        <v>01-4537</v>
      </c>
      <c r="B3304" s="144" t="str">
        <f>IF('[1]Hoja de pedidos'!$D3303&gt;0,'[1]Hoja de pedidos'!D3303,"")</f>
        <v>TXPARP031A001</v>
      </c>
      <c r="C3304" s="144" t="str">
        <f>IF('[1]Hoja de pedidos'!$D3303&gt;0,'[1]Hoja de pedidos'!E3303,"")</f>
        <v>PEPSICO ALIMENTOS, S.C.A.</v>
      </c>
      <c r="D3304" s="144" t="str">
        <f>IF('[1]Hoja de pedidos'!$D3303&gt;0,'[1]Hoja de pedidos'!F3303,"")</f>
        <v>LAMINACION IMPRESA RAQUETY PICANTE 18g</v>
      </c>
      <c r="E3304" s="144" t="str">
        <f>IF('[1]Hoja de pedidos'!$D3303&gt;0,'[1]Hoja de pedidos'!G3303,"")</f>
        <v>CX</v>
      </c>
      <c r="F3304" s="144" t="str">
        <f>IF('[1]Hoja de pedidos'!$D3303&gt;0,'[1]Hoja de pedidos'!H3303,"")</f>
        <v>LAMINACION</v>
      </c>
    </row>
    <row r="3305" spans="1:6" x14ac:dyDescent="0.25">
      <c r="A3305" s="144" t="str">
        <f>IF('[1]Hoja de pedidos'!$D3304&gt;0,'[1]Hoja de pedidos'!C3304,"")</f>
        <v>01-4534</v>
      </c>
      <c r="B3305" s="144" t="str">
        <f>IF('[1]Hoja de pedidos'!$D3304&gt;0,'[1]Hoja de pedidos'!D3304,"")</f>
        <v>TMAYGP207A001</v>
      </c>
      <c r="C3305" s="144" t="str">
        <f>IF('[1]Hoja de pedidos'!$D3304&gt;0,'[1]Hoja de pedidos'!E3304,"")</f>
        <v>ANAYANSI,C.A.</v>
      </c>
      <c r="D3305" s="144" t="str">
        <f>IF('[1]Hoja de pedidos'!$D3304&gt;0,'[1]Hoja de pedidos'!F3304,"")</f>
        <v>LINER MTP IMPRESO GARANTIA DE PUREZA</v>
      </c>
      <c r="E3305" s="144" t="str">
        <f>IF('[1]Hoja de pedidos'!$D3304&gt;0,'[1]Hoja de pedidos'!G3304,"")</f>
        <v>MCL</v>
      </c>
      <c r="F3305" s="144" t="str">
        <f>IF('[1]Hoja de pedidos'!$D3304&gt;0,'[1]Hoja de pedidos'!H3304,"")</f>
        <v>LAMINACION</v>
      </c>
    </row>
    <row r="3306" spans="1:6" x14ac:dyDescent="0.25">
      <c r="A3306" s="144" t="str">
        <f>IF('[1]Hoja de pedidos'!$D3305&gt;0,'[1]Hoja de pedidos'!C3305,"")</f>
        <v>01-4613</v>
      </c>
      <c r="B3306" s="144" t="str">
        <f>IF('[1]Hoja de pedidos'!$D3305&gt;0,'[1]Hoja de pedidos'!D3305,"")</f>
        <v>TXPANP040B001</v>
      </c>
      <c r="C3306" s="144" t="str">
        <f>IF('[1]Hoja de pedidos'!$D3305&gt;0,'[1]Hoja de pedidos'!E3305,"")</f>
        <v>PEPSICO ALIMENTOS, S.C.A.</v>
      </c>
      <c r="D3306" s="144" t="str">
        <f>IF('[1]Hoja de pedidos'!$D3305&gt;0,'[1]Hoja de pedidos'!F3305,"")</f>
        <v>LAMINACION IMPRESA NATUCHIPS PLATANITOS 150g</v>
      </c>
      <c r="E3306" s="144" t="str">
        <f>IF('[1]Hoja de pedidos'!$D3305&gt;0,'[1]Hoja de pedidos'!G3305,"")</f>
        <v>CX</v>
      </c>
      <c r="F3306" s="144" t="str">
        <f>IF('[1]Hoja de pedidos'!$D3305&gt;0,'[1]Hoja de pedidos'!H3305,"")</f>
        <v>LAMINACION</v>
      </c>
    </row>
    <row r="3307" spans="1:6" x14ac:dyDescent="0.25">
      <c r="A3307" s="144" t="str">
        <f>IF('[1]Hoja de pedidos'!$D3306&gt;0,'[1]Hoja de pedidos'!C3306,"")</f>
        <v>01-4612</v>
      </c>
      <c r="B3307" s="144" t="str">
        <f>IF('[1]Hoja de pedidos'!$D3306&gt;0,'[1]Hoja de pedidos'!D3306,"")</f>
        <v>TXPACT040A003</v>
      </c>
      <c r="C3307" s="144" t="str">
        <f>IF('[1]Hoja de pedidos'!$D3306&gt;0,'[1]Hoja de pedidos'!E3306,"")</f>
        <v>PEPSICO ALIMENTOS, S.C.A.</v>
      </c>
      <c r="D3307" s="144" t="str">
        <f>IF('[1]Hoja de pedidos'!$D3306&gt;0,'[1]Hoja de pedidos'!F3306,"")</f>
        <v>LAMINACION IMPRESA CHEESE TRIS 150g</v>
      </c>
      <c r="E3307" s="144" t="str">
        <f>IF('[1]Hoja de pedidos'!$D3306&gt;0,'[1]Hoja de pedidos'!G3306,"")</f>
        <v>CX</v>
      </c>
      <c r="F3307" s="144" t="str">
        <f>IF('[1]Hoja de pedidos'!$D3306&gt;0,'[1]Hoja de pedidos'!H3306,"")</f>
        <v>LAMINACION</v>
      </c>
    </row>
    <row r="3308" spans="1:6" x14ac:dyDescent="0.25">
      <c r="A3308" s="144" t="str">
        <f>IF('[1]Hoja de pedidos'!$D3307&gt;0,'[1]Hoja de pedidos'!C3307,"")</f>
        <v>01-4541</v>
      </c>
      <c r="B3308" s="144" t="str">
        <f>IF('[1]Hoja de pedidos'!$D3307&gt;0,'[1]Hoja de pedidos'!D3307,"")</f>
        <v>TXPAJS040C002</v>
      </c>
      <c r="C3308" s="144" t="str">
        <f>IF('[1]Hoja de pedidos'!$D3307&gt;0,'[1]Hoja de pedidos'!E3307,"")</f>
        <v>PEPSICO ALIMENTOS, S.C.A.</v>
      </c>
      <c r="D3308" s="144" t="str">
        <f>IF('[1]Hoja de pedidos'!$D3307&gt;0,'[1]Hoja de pedidos'!F3307,"")</f>
        <v>LAMINACION IMPRESA PAPAS JACKS SAL 80g</v>
      </c>
      <c r="E3308" s="144" t="str">
        <f>IF('[1]Hoja de pedidos'!$D3307&gt;0,'[1]Hoja de pedidos'!G3307,"")</f>
        <v>CX</v>
      </c>
      <c r="F3308" s="144" t="str">
        <f>IF('[1]Hoja de pedidos'!$D3307&gt;0,'[1]Hoja de pedidos'!H3307,"")</f>
        <v>LAMINACION</v>
      </c>
    </row>
    <row r="3309" spans="1:6" x14ac:dyDescent="0.25">
      <c r="A3309" s="144" t="str">
        <f>IF('[1]Hoja de pedidos'!$D3308&gt;0,'[1]Hoja de pedidos'!C3308,"")</f>
        <v>01-4543</v>
      </c>
      <c r="B3309" s="144" t="str">
        <f>IF('[1]Hoja de pedidos'!$D3308&gt;0,'[1]Hoja de pedidos'!D3308,"")</f>
        <v>TXPACB040C001</v>
      </c>
      <c r="C3309" s="144" t="str">
        <f>IF('[1]Hoja de pedidos'!$D3308&gt;0,'[1]Hoja de pedidos'!E3308,"")</f>
        <v>PEPSICO ALIMENTOS, S.C.A.</v>
      </c>
      <c r="D3309" s="144" t="str">
        <f>IF('[1]Hoja de pedidos'!$D3308&gt;0,'[1]Hoja de pedidos'!F3308,"")</f>
        <v>LAMINACION IMPRESA CHEETOS BOLIQUESO 80g</v>
      </c>
      <c r="E3309" s="144" t="str">
        <f>IF('[1]Hoja de pedidos'!$D3308&gt;0,'[1]Hoja de pedidos'!G3308,"")</f>
        <v>CX</v>
      </c>
      <c r="F3309" s="144" t="str">
        <f>IF('[1]Hoja de pedidos'!$D3308&gt;0,'[1]Hoja de pedidos'!H3308,"")</f>
        <v>LAMINACION</v>
      </c>
    </row>
    <row r="3310" spans="1:6" x14ac:dyDescent="0.25">
      <c r="A3310" s="144" t="str">
        <f>IF('[1]Hoja de pedidos'!$D3309&gt;0,'[1]Hoja de pedidos'!C3309,"")</f>
        <v>01-4540</v>
      </c>
      <c r="B3310" s="144" t="str">
        <f>IF('[1]Hoja de pedidos'!$D3309&gt;0,'[1]Hoja de pedidos'!D3309,"")</f>
        <v>TXPARO040B002</v>
      </c>
      <c r="C3310" s="144" t="str">
        <f>IF('[1]Hoja de pedidos'!$D3309&gt;0,'[1]Hoja de pedidos'!E3309,"")</f>
        <v>PEPSICO ALIMENTOS, S.C.A.</v>
      </c>
      <c r="D3310" s="144" t="str">
        <f>IF('[1]Hoja de pedidos'!$D3309&gt;0,'[1]Hoja de pedidos'!F3309,"")</f>
        <v>LAMINACION IMPRESA RUFFLES ORIGINAL 36g (LINEA NOSOTRAS)</v>
      </c>
      <c r="E3310" s="144" t="str">
        <f>IF('[1]Hoja de pedidos'!$D3309&gt;0,'[1]Hoja de pedidos'!G3309,"")</f>
        <v>CX</v>
      </c>
      <c r="F3310" s="144" t="str">
        <f>IF('[1]Hoja de pedidos'!$D3309&gt;0,'[1]Hoja de pedidos'!H3309,"")</f>
        <v>LAMINACION</v>
      </c>
    </row>
    <row r="3311" spans="1:6" x14ac:dyDescent="0.25">
      <c r="A3311" s="144" t="str">
        <f>IF('[1]Hoja de pedidos'!$D3310&gt;0,'[1]Hoja de pedidos'!C3310,"")</f>
        <v>01-4610</v>
      </c>
      <c r="B3311" s="144" t="str">
        <f>IF('[1]Hoja de pedidos'!$D3310&gt;0,'[1]Hoja de pedidos'!D3310,"")</f>
        <v>TXPADQ040A003</v>
      </c>
      <c r="C3311" s="144" t="str">
        <f>IF('[1]Hoja de pedidos'!$D3310&gt;0,'[1]Hoja de pedidos'!E3310,"")</f>
        <v>PEPSICO ALIMENTOS, S.C.A.</v>
      </c>
      <c r="D3311" s="144" t="str">
        <f>IF('[1]Hoja de pedidos'!$D3310&gt;0,'[1]Hoja de pedidos'!F3310,"")</f>
        <v>LAMINACION IMPRESA DORITOS MEGA QUESO 150g</v>
      </c>
      <c r="E3311" s="144" t="str">
        <f>IF('[1]Hoja de pedidos'!$D3310&gt;0,'[1]Hoja de pedidos'!G3310,"")</f>
        <v>CX</v>
      </c>
      <c r="F3311" s="144" t="str">
        <f>IF('[1]Hoja de pedidos'!$D3310&gt;0,'[1]Hoja de pedidos'!H3310,"")</f>
        <v>LAMINACION</v>
      </c>
    </row>
    <row r="3312" spans="1:6" x14ac:dyDescent="0.25">
      <c r="A3312" s="144" t="str">
        <f>IF('[1]Hoja de pedidos'!$D3311&gt;0,'[1]Hoja de pedidos'!C3311,"")</f>
        <v>01-4614</v>
      </c>
      <c r="B3312" s="144" t="str">
        <f>IF('[1]Hoja de pedidos'!$D3311&gt;0,'[1]Hoja de pedidos'!D3311,"")</f>
        <v>TXPARS031A001</v>
      </c>
      <c r="C3312" s="144" t="str">
        <f>IF('[1]Hoja de pedidos'!$D3311&gt;0,'[1]Hoja de pedidos'!E3311,"")</f>
        <v>PEPSICO ALIMENTOS, S.C.A.</v>
      </c>
      <c r="D3312" s="144" t="str">
        <f>IF('[1]Hoja de pedidos'!$D3311&gt;0,'[1]Hoja de pedidos'!F3311,"")</f>
        <v>LAMINACION IMPRESA RAQUETY QUESO 18g</v>
      </c>
      <c r="E3312" s="144" t="str">
        <f>IF('[1]Hoja de pedidos'!$D3311&gt;0,'[1]Hoja de pedidos'!G3311,"")</f>
        <v>CX</v>
      </c>
      <c r="F3312" s="144" t="str">
        <f>IF('[1]Hoja de pedidos'!$D3311&gt;0,'[1]Hoja de pedidos'!H3311,"")</f>
        <v>LAMINACION</v>
      </c>
    </row>
    <row r="3313" spans="1:6" x14ac:dyDescent="0.25">
      <c r="A3313" s="144" t="str">
        <f>IF('[1]Hoja de pedidos'!$D3312&gt;0,'[1]Hoja de pedidos'!C3312,"")</f>
        <v>01-4614</v>
      </c>
      <c r="B3313" s="144" t="str">
        <f>IF('[1]Hoja de pedidos'!$D3312&gt;0,'[1]Hoja de pedidos'!D3312,"")</f>
        <v>TXPARS031A001</v>
      </c>
      <c r="C3313" s="144" t="str">
        <f>IF('[1]Hoja de pedidos'!$D3312&gt;0,'[1]Hoja de pedidos'!E3312,"")</f>
        <v>PEPSICO ALIMENTOS, S.C.A.</v>
      </c>
      <c r="D3313" s="144" t="str">
        <f>IF('[1]Hoja de pedidos'!$D3312&gt;0,'[1]Hoja de pedidos'!F3312,"")</f>
        <v>LAMINACION IMPRESA RAQUETY QUESO 18g</v>
      </c>
      <c r="E3313" s="144" t="str">
        <f>IF('[1]Hoja de pedidos'!$D3312&gt;0,'[1]Hoja de pedidos'!G3312,"")</f>
        <v>CX</v>
      </c>
      <c r="F3313" s="144" t="str">
        <f>IF('[1]Hoja de pedidos'!$D3312&gt;0,'[1]Hoja de pedidos'!H3312,"")</f>
        <v>LAMINACION</v>
      </c>
    </row>
    <row r="3314" spans="1:6" x14ac:dyDescent="0.25">
      <c r="A3314" s="144" t="str">
        <f>IF('[1]Hoja de pedidos'!$D3313&gt;0,'[1]Hoja de pedidos'!C3313,"")</f>
        <v>01-4539</v>
      </c>
      <c r="B3314" s="144" t="str">
        <f>IF('[1]Hoja de pedidos'!$D3313&gt;0,'[1]Hoja de pedidos'!D3313,"")</f>
        <v>TXPAMJ049A001</v>
      </c>
      <c r="C3314" s="144" t="str">
        <f>IF('[1]Hoja de pedidos'!$D3313&gt;0,'[1]Hoja de pedidos'!E3313,"")</f>
        <v>PEPSICO ALIMENTOS, S.C.A.</v>
      </c>
      <c r="D3314" s="144" t="str">
        <f>IF('[1]Hoja de pedidos'!$D3313&gt;0,'[1]Hoja de pedidos'!F3313,"")</f>
        <v>LAMINACION IMPRESA MANI JACKS 175g</v>
      </c>
      <c r="E3314" s="144" t="str">
        <f>IF('[1]Hoja de pedidos'!$D3313&gt;0,'[1]Hoja de pedidos'!G3313,"")</f>
        <v>CX</v>
      </c>
      <c r="F3314" s="144" t="str">
        <f>IF('[1]Hoja de pedidos'!$D3313&gt;0,'[1]Hoja de pedidos'!H3313,"")</f>
        <v>LAMINACION</v>
      </c>
    </row>
    <row r="3315" spans="1:6" x14ac:dyDescent="0.25">
      <c r="A3315" s="144" t="str">
        <f>IF('[1]Hoja de pedidos'!$D3314&gt;0,'[1]Hoja de pedidos'!C3314,"")</f>
        <v>01-4619</v>
      </c>
      <c r="B3315" s="144" t="str">
        <f>IF('[1]Hoja de pedidos'!$D3314&gt;0,'[1]Hoja de pedidos'!D3314,"")</f>
        <v>TXPARP036A001</v>
      </c>
      <c r="C3315" s="144" t="str">
        <f>IF('[1]Hoja de pedidos'!$D3314&gt;0,'[1]Hoja de pedidos'!E3314,"")</f>
        <v>PEPSICO ALIMENTOS, S.C.A.</v>
      </c>
      <c r="D3315" s="144" t="str">
        <f>IF('[1]Hoja de pedidos'!$D3314&gt;0,'[1]Hoja de pedidos'!F3314,"")</f>
        <v>LAMINACION IMPRESA RAQUETY PICANTE 18g</v>
      </c>
      <c r="E3315" s="144" t="str">
        <f>IF('[1]Hoja de pedidos'!$D3314&gt;0,'[1]Hoja de pedidos'!G3314,"")</f>
        <v>CX</v>
      </c>
      <c r="F3315" s="144" t="str">
        <f>IF('[1]Hoja de pedidos'!$D3314&gt;0,'[1]Hoja de pedidos'!H3314,"")</f>
        <v>LAMINACION</v>
      </c>
    </row>
    <row r="3316" spans="1:6" x14ac:dyDescent="0.25">
      <c r="A3316" s="144" t="str">
        <f>IF('[1]Hoja de pedidos'!$D3315&gt;0,'[1]Hoja de pedidos'!C3315,"")</f>
        <v>01-4558</v>
      </c>
      <c r="B3316" s="144" t="str">
        <f>IF('[1]Hoja de pedidos'!$D3315&gt;0,'[1]Hoja de pedidos'!D3315,"")</f>
        <v>TXPATR040B003</v>
      </c>
      <c r="C3316" s="144" t="str">
        <f>IF('[1]Hoja de pedidos'!$D3315&gt;0,'[1]Hoja de pedidos'!E3315,"")</f>
        <v>PEPSICO ALIMENTOS, S.C.A.</v>
      </c>
      <c r="D3316" s="144" t="str">
        <f>IF('[1]Hoja de pedidos'!$D3315&gt;0,'[1]Hoja de pedidos'!F3315,"")</f>
        <v>LAMINACION IMPRESA DE TODITO RESUELTO 45g</v>
      </c>
      <c r="E3316" s="144" t="str">
        <f>IF('[1]Hoja de pedidos'!$D3315&gt;0,'[1]Hoja de pedidos'!G3315,"")</f>
        <v>CX</v>
      </c>
      <c r="F3316" s="144" t="str">
        <f>IF('[1]Hoja de pedidos'!$D3315&gt;0,'[1]Hoja de pedidos'!H3315,"")</f>
        <v>LAMINACION</v>
      </c>
    </row>
    <row r="3317" spans="1:6" x14ac:dyDescent="0.25">
      <c r="A3317" s="144" t="str">
        <f>IF('[1]Hoja de pedidos'!$D3316&gt;0,'[1]Hoja de pedidos'!C3316,"")</f>
        <v>01-4611</v>
      </c>
      <c r="B3317" s="144" t="str">
        <f>IF('[1]Hoja de pedidos'!$D3316&gt;0,'[1]Hoja de pedidos'!D3316,"")</f>
        <v>TXPATR040A003</v>
      </c>
      <c r="C3317" s="144" t="str">
        <f>IF('[1]Hoja de pedidos'!$D3316&gt;0,'[1]Hoja de pedidos'!E3316,"")</f>
        <v>PEPSICO ALIMENTOS, S.C.A.</v>
      </c>
      <c r="D3317" s="144" t="str">
        <f>IF('[1]Hoja de pedidos'!$D3316&gt;0,'[1]Hoja de pedidos'!F3316,"")</f>
        <v>LAMINACION IMPRESA DE TODITO RESUELTO 130g</v>
      </c>
      <c r="E3317" s="144" t="str">
        <f>IF('[1]Hoja de pedidos'!$D3316&gt;0,'[1]Hoja de pedidos'!G3316,"")</f>
        <v>CX</v>
      </c>
      <c r="F3317" s="144" t="str">
        <f>IF('[1]Hoja de pedidos'!$D3316&gt;0,'[1]Hoja de pedidos'!H3316,"")</f>
        <v>LAMINACION</v>
      </c>
    </row>
    <row r="3318" spans="1:6" x14ac:dyDescent="0.25">
      <c r="A3318" s="144" t="str">
        <f>IF('[1]Hoja de pedidos'!$D3317&gt;0,'[1]Hoja de pedidos'!C3317,"")</f>
        <v>21-0441</v>
      </c>
      <c r="B3318" s="144" t="str">
        <f>IF('[1]Hoja de pedidos'!$D3317&gt;0,'[1]Hoja de pedidos'!D3317,"")</f>
        <v>TXNVCP096A001</v>
      </c>
      <c r="C3318" s="144" t="str">
        <f>IF('[1]Hoja de pedidos'!$D3317&gt;0,'[1]Hoja de pedidos'!E3317,"")</f>
        <v>NESTLE VENEZUELA, S.A.</v>
      </c>
      <c r="D3318" s="144" t="str">
        <f>IF('[1]Hoja de pedidos'!$D3317&gt;0,'[1]Hoja de pedidos'!F3317,"")</f>
        <v>LAMINACION IMPRESA CAMPESINA 400g</v>
      </c>
      <c r="E3318" s="144" t="str">
        <f>IF('[1]Hoja de pedidos'!$D3317&gt;0,'[1]Hoja de pedidos'!G3317,"")</f>
        <v>CX</v>
      </c>
      <c r="F3318" s="144" t="str">
        <f>IF('[1]Hoja de pedidos'!$D3317&gt;0,'[1]Hoja de pedidos'!H3317,"")</f>
        <v>LAMINACION</v>
      </c>
    </row>
    <row r="3319" spans="1:6" x14ac:dyDescent="0.25">
      <c r="A3319" s="144" t="str">
        <f>IF('[1]Hoja de pedidos'!$D3318&gt;0,'[1]Hoja de pedidos'!C3318,"")</f>
        <v>01-4616</v>
      </c>
      <c r="B3319" s="144" t="str">
        <f>IF('[1]Hoja de pedidos'!$D3318&gt;0,'[1]Hoja de pedidos'!D3318,"")</f>
        <v>TXPARF040B003</v>
      </c>
      <c r="C3319" s="144" t="str">
        <f>IF('[1]Hoja de pedidos'!$D3318&gt;0,'[1]Hoja de pedidos'!E3318,"")</f>
        <v>PEPSICO ALIMENTOS, S.C.A.</v>
      </c>
      <c r="D3319" s="144" t="str">
        <f>IF('[1]Hoja de pedidos'!$D3318&gt;0,'[1]Hoja de pedidos'!F3318,"")</f>
        <v>LAMINACION IMPRESA RUFFLES QUESO 125g</v>
      </c>
      <c r="E3319" s="144" t="str">
        <f>IF('[1]Hoja de pedidos'!$D3318&gt;0,'[1]Hoja de pedidos'!G3318,"")</f>
        <v>CX</v>
      </c>
      <c r="F3319" s="144" t="str">
        <f>IF('[1]Hoja de pedidos'!$D3318&gt;0,'[1]Hoja de pedidos'!H3318,"")</f>
        <v>LAMINACION</v>
      </c>
    </row>
    <row r="3320" spans="1:6" x14ac:dyDescent="0.25">
      <c r="A3320" s="144" t="str">
        <f>IF('[1]Hoja de pedidos'!$D3319&gt;0,'[1]Hoja de pedidos'!C3319,"")</f>
        <v>01-4542</v>
      </c>
      <c r="B3320" s="144" t="str">
        <f>IF('[1]Hoja de pedidos'!$D3319&gt;0,'[1]Hoja de pedidos'!D3319,"")</f>
        <v>TXPAMP036A002</v>
      </c>
      <c r="C3320" s="144" t="str">
        <f>IF('[1]Hoja de pedidos'!$D3319&gt;0,'[1]Hoja de pedidos'!E3319,"")</f>
        <v>PEPSICO ALIMENTOS, S.C.A.</v>
      </c>
      <c r="D3320" s="144" t="str">
        <f>IF('[1]Hoja de pedidos'!$D3319&gt;0,'[1]Hoja de pedidos'!F3319,"")</f>
        <v>LAMINACION IMPRESA CHEETOS MEGA PUFF 110g</v>
      </c>
      <c r="E3320" s="144" t="str">
        <f>IF('[1]Hoja de pedidos'!$D3319&gt;0,'[1]Hoja de pedidos'!G3319,"")</f>
        <v>CX</v>
      </c>
      <c r="F3320" s="144" t="str">
        <f>IF('[1]Hoja de pedidos'!$D3319&gt;0,'[1]Hoja de pedidos'!H3319,"")</f>
        <v>LAMINACION</v>
      </c>
    </row>
    <row r="3321" spans="1:6" x14ac:dyDescent="0.25">
      <c r="A3321" s="144" t="str">
        <f>IF('[1]Hoja de pedidos'!$D3320&gt;0,'[1]Hoja de pedidos'!C3320,"")</f>
        <v>01-4538</v>
      </c>
      <c r="B3321" s="144" t="str">
        <f>IF('[1]Hoja de pedidos'!$D3320&gt;0,'[1]Hoja de pedidos'!D3320,"")</f>
        <v>TXPAPM040A001</v>
      </c>
      <c r="C3321" s="144" t="str">
        <f>IF('[1]Hoja de pedidos'!$D3320&gt;0,'[1]Hoja de pedidos'!E3320,"")</f>
        <v>PEPSICO ALIMENTOS, S.C.A.</v>
      </c>
      <c r="D3321" s="144" t="str">
        <f>IF('[1]Hoja de pedidos'!$D3320&gt;0,'[1]Hoja de pedidos'!F3320,"")</f>
        <v>LAMINACION IMPRESA PEPITO MUNDO MARINO 80g</v>
      </c>
      <c r="E3321" s="144" t="str">
        <f>IF('[1]Hoja de pedidos'!$D3320&gt;0,'[1]Hoja de pedidos'!G3320,"")</f>
        <v>CX</v>
      </c>
      <c r="F3321" s="144" t="str">
        <f>IF('[1]Hoja de pedidos'!$D3320&gt;0,'[1]Hoja de pedidos'!H3320,"")</f>
        <v>LAMINACION</v>
      </c>
    </row>
    <row r="3322" spans="1:6" x14ac:dyDescent="0.25">
      <c r="A3322" s="144" t="str">
        <f>IF('[1]Hoja de pedidos'!$D3321&gt;0,'[1]Hoja de pedidos'!C3321,"")</f>
        <v>01-4617</v>
      </c>
      <c r="B3322" s="144" t="str">
        <f>IF('[1]Hoja de pedidos'!$D3321&gt;0,'[1]Hoja de pedidos'!D3321,"")</f>
        <v>TXPARF040A003</v>
      </c>
      <c r="C3322" s="144" t="str">
        <f>IF('[1]Hoja de pedidos'!$D3321&gt;0,'[1]Hoja de pedidos'!E3321,"")</f>
        <v>PEPSICO ALIMENTOS, S.C.A.</v>
      </c>
      <c r="D3322" s="144" t="str">
        <f>IF('[1]Hoja de pedidos'!$D3321&gt;0,'[1]Hoja de pedidos'!F3321,"")</f>
        <v>LAMINACION IMPRESA RUFFLES QUESO 36g</v>
      </c>
      <c r="E3322" s="144" t="str">
        <f>IF('[1]Hoja de pedidos'!$D3321&gt;0,'[1]Hoja de pedidos'!G3321,"")</f>
        <v>CX</v>
      </c>
      <c r="F3322" s="144" t="str">
        <f>IF('[1]Hoja de pedidos'!$D3321&gt;0,'[1]Hoja de pedidos'!H3321,"")</f>
        <v>LAMINACION</v>
      </c>
    </row>
    <row r="3323" spans="1:6" x14ac:dyDescent="0.25">
      <c r="A3323" s="144" t="str">
        <f>IF('[1]Hoja de pedidos'!$D3322&gt;0,'[1]Hoja de pedidos'!C3322,"")</f>
        <v>32-006737</v>
      </c>
      <c r="B3323" s="144" t="str">
        <f>IF('[1]Hoja de pedidos'!$D3322&gt;0,'[1]Hoja de pedidos'!D3322,"")</f>
        <v>TXABCA065A004</v>
      </c>
      <c r="C3323" s="144" t="str">
        <f>IF('[1]Hoja de pedidos'!$D3322&gt;0,'[1]Hoja de pedidos'!E3322,"")</f>
        <v>ALIMENTOS BOTALON, C.A.</v>
      </c>
      <c r="D3323" s="144" t="str">
        <f>IF('[1]Hoja de pedidos'!$D3322&gt;0,'[1]Hoja de pedidos'!F3322,"")</f>
        <v>LAMINACION IMPRESA CAFÉ MOLIDO GOURMET ARAUCA 200g</v>
      </c>
      <c r="E3323" s="144" t="str">
        <f>IF('[1]Hoja de pedidos'!$D3322&gt;0,'[1]Hoja de pedidos'!G3322,"")</f>
        <v>CX</v>
      </c>
      <c r="F3323" s="144" t="str">
        <f>IF('[1]Hoja de pedidos'!$D3322&gt;0,'[1]Hoja de pedidos'!H3322,"")</f>
        <v>LAMINACION</v>
      </c>
    </row>
    <row r="3324" spans="1:6" x14ac:dyDescent="0.25">
      <c r="A3324" s="144" t="str">
        <f>IF('[1]Hoja de pedidos'!$D3323&gt;0,'[1]Hoja de pedidos'!C3323,"")</f>
        <v>32-006731</v>
      </c>
      <c r="B3324" s="144" t="str">
        <f>IF('[1]Hoja de pedidos'!$D3323&gt;0,'[1]Hoja de pedidos'!D3323,"")</f>
        <v>TXTFCA040C001</v>
      </c>
      <c r="C3324" s="144" t="str">
        <f>IF('[1]Hoja de pedidos'!$D3323&gt;0,'[1]Hoja de pedidos'!E3323,"")</f>
        <v>INVERSIONES TORREFACCION DEL CAFÉ, C.A</v>
      </c>
      <c r="D3324" s="144" t="str">
        <f>IF('[1]Hoja de pedidos'!$D3323&gt;0,'[1]Hoja de pedidos'!F3323,"")</f>
        <v xml:space="preserve">LAMINACION IMPRESA CAFÉ AMANECER MOLIDO GOURMET 100g </v>
      </c>
      <c r="E3324" s="144" t="str">
        <f>IF('[1]Hoja de pedidos'!$D3323&gt;0,'[1]Hoja de pedidos'!G3323,"")</f>
        <v>CX</v>
      </c>
      <c r="F3324" s="144" t="str">
        <f>IF('[1]Hoja de pedidos'!$D3323&gt;0,'[1]Hoja de pedidos'!H3323,"")</f>
        <v>LAMINACION</v>
      </c>
    </row>
    <row r="3325" spans="1:6" x14ac:dyDescent="0.25">
      <c r="A3325" s="144" t="str">
        <f>IF('[1]Hoja de pedidos'!$D3324&gt;0,'[1]Hoja de pedidos'!C3324,"")</f>
        <v>32-006732</v>
      </c>
      <c r="B3325" s="144" t="str">
        <f>IF('[1]Hoja de pedidos'!$D3324&gt;0,'[1]Hoja de pedidos'!D3324,"")</f>
        <v>TXTFCA050A001</v>
      </c>
      <c r="C3325" s="144" t="str">
        <f>IF('[1]Hoja de pedidos'!$D3324&gt;0,'[1]Hoja de pedidos'!E3324,"")</f>
        <v>INVERSIONES TORREFACCION DEL CAFÉ, C.A</v>
      </c>
      <c r="D3325" s="144" t="str">
        <f>IF('[1]Hoja de pedidos'!$D3324&gt;0,'[1]Hoja de pedidos'!F3324,"")</f>
        <v>LAMINACION IMPRESA CAFÉ AMANECER MOLIDO GOURMET 200g</v>
      </c>
      <c r="E3325" s="144" t="str">
        <f>IF('[1]Hoja de pedidos'!$D3324&gt;0,'[1]Hoja de pedidos'!G3324,"")</f>
        <v>CX</v>
      </c>
      <c r="F3325" s="144" t="str">
        <f>IF('[1]Hoja de pedidos'!$D3324&gt;0,'[1]Hoja de pedidos'!H3324,"")</f>
        <v>LAMINACION</v>
      </c>
    </row>
    <row r="3326" spans="1:6" x14ac:dyDescent="0.25">
      <c r="A3326" s="144" t="str">
        <f>IF('[1]Hoja de pedidos'!$D3325&gt;0,'[1]Hoja de pedidos'!C3325,"")</f>
        <v>01-4477</v>
      </c>
      <c r="B3326" s="144" t="str">
        <f>IF('[1]Hoja de pedidos'!$D3325&gt;0,'[1]Hoja de pedidos'!D3325,"")</f>
        <v>TMAHSB120A001</v>
      </c>
      <c r="C3326" s="144" t="str">
        <f>IF('[1]Hoja de pedidos'!$D3325&gt;0,'[1]Hoja de pedidos'!E3325,"")</f>
        <v>ALIMENTOS HEINZ, C.A.</v>
      </c>
      <c r="D3326" s="144" t="str">
        <f>IF('[1]Hoja de pedidos'!$D3325&gt;0,'[1]Hoja de pedidos'!F3325,"")</f>
        <v>LAMINACION IMPRESA SACHET BARBECUE 10 g</v>
      </c>
      <c r="E3326" s="144" t="str">
        <f>IF('[1]Hoja de pedidos'!$D3325&gt;0,'[1]Hoja de pedidos'!G3325,"")</f>
        <v>MCL</v>
      </c>
      <c r="F3326" s="144" t="str">
        <f>IF('[1]Hoja de pedidos'!$D3325&gt;0,'[1]Hoja de pedidos'!H3325,"")</f>
        <v>LAMINACION</v>
      </c>
    </row>
    <row r="3327" spans="1:6" x14ac:dyDescent="0.25">
      <c r="A3327" s="144" t="str">
        <f>IF('[1]Hoja de pedidos'!$D3326&gt;0,'[1]Hoja de pedidos'!C3326,"")</f>
        <v>01-4527</v>
      </c>
      <c r="B3327" s="144" t="str">
        <f>IF('[1]Hoja de pedidos'!$D3326&gt;0,'[1]Hoja de pedidos'!D3326,"")</f>
        <v>TXPCPF023C001</v>
      </c>
      <c r="C3327" s="144" t="str">
        <f>IF('[1]Hoja de pedidos'!$D3326&gt;0,'[1]Hoja de pedidos'!E3326,"")</f>
        <v xml:space="preserve">PEPSI-COLA VENEZUELA, C.A. </v>
      </c>
      <c r="D3327" s="144" t="str">
        <f>IF('[1]Hoja de pedidos'!$D3326&gt;0,'[1]Hoja de pedidos'!F3326,"")</f>
        <v>ETIQUETA IMPRESA PEPSI  FREE 2 L</v>
      </c>
      <c r="E3327" s="144" t="str">
        <f>IF('[1]Hoja de pedidos'!$D3326&gt;0,'[1]Hoja de pedidos'!G3326,"")</f>
        <v>CX</v>
      </c>
      <c r="F3327" s="144" t="str">
        <f>IF('[1]Hoja de pedidos'!$D3326&gt;0,'[1]Hoja de pedidos'!H3326,"")</f>
        <v>CORTE</v>
      </c>
    </row>
    <row r="3328" spans="1:6" x14ac:dyDescent="0.25">
      <c r="A3328" s="144" t="str">
        <f>IF('[1]Hoja de pedidos'!$D3327&gt;0,'[1]Hoja de pedidos'!C3327,"")</f>
        <v>01-4513</v>
      </c>
      <c r="B3328" s="144" t="str">
        <f>IF('[1]Hoja de pedidos'!$D3327&gt;0,'[1]Hoja de pedidos'!D3327,"")</f>
        <v>TMMCGP207A001</v>
      </c>
      <c r="C3328" s="144" t="str">
        <f>IF('[1]Hoja de pedidos'!$D3327&gt;0,'[1]Hoja de pedidos'!E3327,"")</f>
        <v>PLASTICOS ESTUGAL C.A.</v>
      </c>
      <c r="D3328" s="144" t="str">
        <f>IF('[1]Hoja de pedidos'!$D3327&gt;0,'[1]Hoja de pedidos'!F3327,"")</f>
        <v>LINNER MTP  IMPRESO GARANTIA DE PUREZA</v>
      </c>
      <c r="E3328" s="144" t="str">
        <f>IF('[1]Hoja de pedidos'!$D3327&gt;0,'[1]Hoja de pedidos'!G3327,"")</f>
        <v>MCL</v>
      </c>
      <c r="F3328" s="144" t="str">
        <f>IF('[1]Hoja de pedidos'!$D3327&gt;0,'[1]Hoja de pedidos'!H3327,"")</f>
        <v>LAMINACION</v>
      </c>
    </row>
    <row r="3329" spans="1:6" x14ac:dyDescent="0.25">
      <c r="A3329" s="144" t="str">
        <f>IF('[1]Hoja de pedidos'!$D3328&gt;0,'[1]Hoja de pedidos'!C3328,"")</f>
        <v>01-4530</v>
      </c>
      <c r="B3329" s="144" t="str">
        <f>IF('[1]Hoja de pedidos'!$D3328&gt;0,'[1]Hoja de pedidos'!D3328,"")</f>
        <v>TXPCEP023B001</v>
      </c>
      <c r="C3329" s="144" t="str">
        <f>IF('[1]Hoja de pedidos'!$D3328&gt;0,'[1]Hoja de pedidos'!E3328,"")</f>
        <v xml:space="preserve">PEPSI-COLA VENEZUELA, C.A. </v>
      </c>
      <c r="D3329" s="144" t="str">
        <f>IF('[1]Hoja de pedidos'!$D3328&gt;0,'[1]Hoja de pedidos'!F3328,"")</f>
        <v>ETIQUETA IMPRESA  PEPSI FREE 1 L</v>
      </c>
      <c r="E3329" s="144" t="str">
        <f>IF('[1]Hoja de pedidos'!$D3328&gt;0,'[1]Hoja de pedidos'!G3328,"")</f>
        <v>CX</v>
      </c>
      <c r="F3329" s="144" t="str">
        <f>IF('[1]Hoja de pedidos'!$D3328&gt;0,'[1]Hoja de pedidos'!H3328,"")</f>
        <v>CORTE</v>
      </c>
    </row>
    <row r="3330" spans="1:6" x14ac:dyDescent="0.25">
      <c r="A3330" s="144" t="str">
        <f>IF('[1]Hoja de pedidos'!$D3329&gt;0,'[1]Hoja de pedidos'!C3329,"")</f>
        <v>01-4628</v>
      </c>
      <c r="B3330" s="144" t="str">
        <f>IF('[1]Hoja de pedidos'!$D3329&gt;0,'[1]Hoja de pedidos'!D3329,"")</f>
        <v>TXPCPF023B001</v>
      </c>
      <c r="C3330" s="144" t="str">
        <f>IF('[1]Hoja de pedidos'!$D3329&gt;0,'[1]Hoja de pedidos'!E3329,"")</f>
        <v xml:space="preserve">PEPSI-COLA VENEZUELA, C.A. </v>
      </c>
      <c r="D3330" s="144" t="str">
        <f>IF('[1]Hoja de pedidos'!$D3329&gt;0,'[1]Hoja de pedidos'!F3329,"")</f>
        <v>ETIQUETA IMPRESA PEPSI  FREE 1,5 L</v>
      </c>
      <c r="E3330" s="144" t="str">
        <f>IF('[1]Hoja de pedidos'!$D3329&gt;0,'[1]Hoja de pedidos'!G3329,"")</f>
        <v>CX</v>
      </c>
      <c r="F3330" s="144" t="str">
        <f>IF('[1]Hoja de pedidos'!$D3329&gt;0,'[1]Hoja de pedidos'!H3329,"")</f>
        <v>CORTE</v>
      </c>
    </row>
    <row r="3331" spans="1:6" x14ac:dyDescent="0.25">
      <c r="A3331" s="144" t="str">
        <f>IF('[1]Hoja de pedidos'!$D3330&gt;0,'[1]Hoja de pedidos'!C3330,"")</f>
        <v>01-4627</v>
      </c>
      <c r="B3331" s="144" t="str">
        <f>IF('[1]Hoja de pedidos'!$D3330&gt;0,'[1]Hoja de pedidos'!D3330,"")</f>
        <v>TXPCPF023B001</v>
      </c>
      <c r="C3331" s="144" t="str">
        <f>IF('[1]Hoja de pedidos'!$D3330&gt;0,'[1]Hoja de pedidos'!E3330,"")</f>
        <v xml:space="preserve">PEPSI-COLA VENEZUELA, C.A. </v>
      </c>
      <c r="D3331" s="144" t="str">
        <f>IF('[1]Hoja de pedidos'!$D3330&gt;0,'[1]Hoja de pedidos'!F3330,"")</f>
        <v>ETIQUETA IMPRESA PEPSI  FREE 1,5 L</v>
      </c>
      <c r="E3331" s="144" t="str">
        <f>IF('[1]Hoja de pedidos'!$D3330&gt;0,'[1]Hoja de pedidos'!G3330,"")</f>
        <v>CX</v>
      </c>
      <c r="F3331" s="144" t="str">
        <f>IF('[1]Hoja de pedidos'!$D3330&gt;0,'[1]Hoja de pedidos'!H3330,"")</f>
        <v>CORTE</v>
      </c>
    </row>
    <row r="3332" spans="1:6" x14ac:dyDescent="0.25">
      <c r="A3332" s="144" t="str">
        <f>IF('[1]Hoja de pedidos'!$D3331&gt;0,'[1]Hoja de pedidos'!C3331,"")</f>
        <v>01-4630</v>
      </c>
      <c r="B3332" s="144" t="str">
        <f>IF('[1]Hoja de pedidos'!$D3331&gt;0,'[1]Hoja de pedidos'!D3331,"")</f>
        <v>TMAPAL121C001</v>
      </c>
      <c r="C3332" s="144" t="str">
        <f>IF('[1]Hoja de pedidos'!$D3331&gt;0,'[1]Hoja de pedidos'!E3331,"")</f>
        <v>ALIMENTOS POLAR COMERCIAL, C.A.</v>
      </c>
      <c r="D3332" s="144" t="str">
        <f>IF('[1]Hoja de pedidos'!$D3331&gt;0,'[1]Hoja de pedidos'!F3331,"")</f>
        <v>ALUMINIO LAMINADO IMPRESO MAVESA 1 Kg</v>
      </c>
      <c r="E3332" s="144" t="str">
        <f>IF('[1]Hoja de pedidos'!$D3331&gt;0,'[1]Hoja de pedidos'!G3331,"")</f>
        <v>MCL</v>
      </c>
      <c r="F3332" s="144" t="str">
        <f>IF('[1]Hoja de pedidos'!$D3331&gt;0,'[1]Hoja de pedidos'!H3331,"")</f>
        <v>LAMINACION</v>
      </c>
    </row>
    <row r="3333" spans="1:6" x14ac:dyDescent="0.25">
      <c r="A3333" s="144" t="str">
        <f>IF('[1]Hoja de pedidos'!$D3332&gt;0,'[1]Hoja de pedidos'!C3332,"")</f>
        <v>01-4524</v>
      </c>
      <c r="B3333" s="144" t="str">
        <f>IF('[1]Hoja de pedidos'!$D3332&gt;0,'[1]Hoja de pedidos'!D3332,"")</f>
        <v>TMAPAL121B001</v>
      </c>
      <c r="C3333" s="144" t="str">
        <f>IF('[1]Hoja de pedidos'!$D3332&gt;0,'[1]Hoja de pedidos'!E3332,"")</f>
        <v>ALIMENTOS POLAR COMERCIAL, C.A.</v>
      </c>
      <c r="D3333" s="144" t="str">
        <f>IF('[1]Hoja de pedidos'!$D3332&gt;0,'[1]Hoja de pedidos'!F3332,"")</f>
        <v>ALUMINIO LAMINADO IMPRESO MAVESA 250 g</v>
      </c>
      <c r="E3333" s="144" t="str">
        <f>IF('[1]Hoja de pedidos'!$D3332&gt;0,'[1]Hoja de pedidos'!G3332,"")</f>
        <v>MCL</v>
      </c>
      <c r="F3333" s="144" t="str">
        <f>IF('[1]Hoja de pedidos'!$D3332&gt;0,'[1]Hoja de pedidos'!H3332,"")</f>
        <v>LAMINACION</v>
      </c>
    </row>
    <row r="3334" spans="1:6" x14ac:dyDescent="0.25">
      <c r="A3334" s="144" t="str">
        <f>IF('[1]Hoja de pedidos'!$D3333&gt;0,'[1]Hoja de pedidos'!C3333,"")</f>
        <v>01-4629</v>
      </c>
      <c r="B3334" s="144" t="str">
        <f>IF('[1]Hoja de pedidos'!$D3333&gt;0,'[1]Hoja de pedidos'!D3333,"")</f>
        <v>TMAPAL121B001</v>
      </c>
      <c r="C3334" s="144" t="str">
        <f>IF('[1]Hoja de pedidos'!$D3333&gt;0,'[1]Hoja de pedidos'!E3333,"")</f>
        <v>ALIMENTOS POLAR COMERCIAL, C.A.</v>
      </c>
      <c r="D3334" s="144" t="str">
        <f>IF('[1]Hoja de pedidos'!$D3333&gt;0,'[1]Hoja de pedidos'!F3333,"")</f>
        <v>ALUMINIO LAMINADO IMPRESO MAVESA 250 g</v>
      </c>
      <c r="E3334" s="144" t="str">
        <f>IF('[1]Hoja de pedidos'!$D3333&gt;0,'[1]Hoja de pedidos'!G3333,"")</f>
        <v>MCL</v>
      </c>
      <c r="F3334" s="144" t="str">
        <f>IF('[1]Hoja de pedidos'!$D3333&gt;0,'[1]Hoja de pedidos'!H3333,"")</f>
        <v>LAMINACION</v>
      </c>
    </row>
    <row r="3335" spans="1:6" x14ac:dyDescent="0.25">
      <c r="A3335" s="144" t="str">
        <f>IF('[1]Hoja de pedidos'!$D3334&gt;0,'[1]Hoja de pedidos'!C3334,"")</f>
        <v>01-4536</v>
      </c>
      <c r="B3335" s="144" t="str">
        <f>IF('[1]Hoja de pedidos'!$D3334&gt;0,'[1]Hoja de pedidos'!D3334,"")</f>
        <v>TXDNDF070A001</v>
      </c>
      <c r="C3335" s="144" t="str">
        <f>IF('[1]Hoja de pedidos'!$D3334&gt;0,'[1]Hoja de pedidos'!E3334,"")</f>
        <v>DISTRIBUIDORA NACIONAL 2000, C.A.</v>
      </c>
      <c r="D3335" s="144" t="str">
        <f>IF('[1]Hoja de pedidos'!$D3334&gt;0,'[1]Hoja de pedidos'!F3334,"")</f>
        <v xml:space="preserve">LAMINACION IMPRESA CAFÉ ANZOATEGUI DESCAFEINADO 200g </v>
      </c>
      <c r="E3335" s="144" t="str">
        <f>IF('[1]Hoja de pedidos'!$D3334&gt;0,'[1]Hoja de pedidos'!G3334,"")</f>
        <v>CX</v>
      </c>
      <c r="F3335" s="144" t="str">
        <f>IF('[1]Hoja de pedidos'!$D3334&gt;0,'[1]Hoja de pedidos'!H3334,"")</f>
        <v>LAMINACION</v>
      </c>
    </row>
    <row r="3336" spans="1:6" x14ac:dyDescent="0.25">
      <c r="A3336" s="144" t="str">
        <f>IF('[1]Hoja de pedidos'!$D3335&gt;0,'[1]Hoja de pedidos'!C3335,"")</f>
        <v>21-0448</v>
      </c>
      <c r="B3336" s="144" t="str">
        <f>IF('[1]Hoja de pedidos'!$D3335&gt;0,'[1]Hoja de pedidos'!D3335,"")</f>
        <v>TXSPFC030A001</v>
      </c>
      <c r="C3336" s="144" t="str">
        <f>IF('[1]Hoja de pedidos'!$D3335&gt;0,'[1]Hoja de pedidos'!E3335,"")</f>
        <v>C.A. SUCESORA DE JOSE PUIG &amp; CIA</v>
      </c>
      <c r="D3336" s="144" t="str">
        <f>IF('[1]Hoja de pedidos'!$D3335&gt;0,'[1]Hoja de pedidos'!F3335,"")</f>
        <v>ENVOLTORIO INTERNO IMPRESO FAMILY CLUB 30g</v>
      </c>
      <c r="E3336" s="144" t="str">
        <f>IF('[1]Hoja de pedidos'!$D3335&gt;0,'[1]Hoja de pedidos'!G3335,"")</f>
        <v>CX</v>
      </c>
      <c r="F3336" s="144" t="str">
        <f>IF('[1]Hoja de pedidos'!$D3335&gt;0,'[1]Hoja de pedidos'!H3335,"")</f>
        <v>CORTE</v>
      </c>
    </row>
    <row r="3337" spans="1:6" x14ac:dyDescent="0.25">
      <c r="A3337" s="144" t="str">
        <f>IF('[1]Hoja de pedidos'!$D3336&gt;0,'[1]Hoja de pedidos'!C3336,"")</f>
        <v>01-4563</v>
      </c>
      <c r="B3337" s="144" t="str">
        <f>IF('[1]Hoja de pedidos'!$D3336&gt;0,'[1]Hoja de pedidos'!D3336,"")</f>
        <v>TMCPAM045A001</v>
      </c>
      <c r="C3337" s="144" t="str">
        <f>IF('[1]Hoja de pedidos'!$D3336&gt;0,'[1]Hoja de pedidos'!E3336,"")</f>
        <v>CENTRAL EL PALMAR S.A.</v>
      </c>
      <c r="D3337" s="144" t="str">
        <f>IF('[1]Hoja de pedidos'!$D3336&gt;0,'[1]Hoja de pedidos'!F3336,"")</f>
        <v>POLYPOUCH IMPRESO MONTALBAN - MONTALBAN 4 g</v>
      </c>
      <c r="E3337" s="144" t="str">
        <f>IF('[1]Hoja de pedidos'!$D3336&gt;0,'[1]Hoja de pedidos'!G3336,"")</f>
        <v>MCL</v>
      </c>
      <c r="F3337" s="144" t="str">
        <f>IF('[1]Hoja de pedidos'!$D3336&gt;0,'[1]Hoja de pedidos'!H3336,"")</f>
        <v>LAMINACION</v>
      </c>
    </row>
    <row r="3338" spans="1:6" x14ac:dyDescent="0.25">
      <c r="A3338" s="144" t="str">
        <f>IF('[1]Hoja de pedidos'!$D3337&gt;0,'[1]Hoja de pedidos'!C3337,"")</f>
        <v>21-0449</v>
      </c>
      <c r="B3338" s="144" t="str">
        <f>IF('[1]Hoja de pedidos'!$D3337&gt;0,'[1]Hoja de pedidos'!D3337,"")</f>
        <v>TMDMGF043A002</v>
      </c>
      <c r="C3338" s="144" t="str">
        <f>IF('[1]Hoja de pedidos'!$D3337&gt;0,'[1]Hoja de pedidos'!E3337,"")</f>
        <v>DEXX MEDICAL INDUSTRIES C.A.</v>
      </c>
      <c r="D3338" s="144" t="str">
        <f>IF('[1]Hoja de pedidos'!$D3337&gt;0,'[1]Hoja de pedidos'!F3337,"")</f>
        <v xml:space="preserve">ENVOLTORIOS IMPRESO FRENTE GASAS ESTERILIZADAS </v>
      </c>
      <c r="E3338" s="144" t="str">
        <f>IF('[1]Hoja de pedidos'!$D3337&gt;0,'[1]Hoja de pedidos'!G3337,"")</f>
        <v>MCL</v>
      </c>
      <c r="F3338" s="144" t="str">
        <f>IF('[1]Hoja de pedidos'!$D3337&gt;0,'[1]Hoja de pedidos'!H3337,"")</f>
        <v>LAMINACION</v>
      </c>
    </row>
    <row r="3339" spans="1:6" x14ac:dyDescent="0.25">
      <c r="A3339" s="144" t="str">
        <f>IF('[1]Hoja de pedidos'!$D3338&gt;0,'[1]Hoja de pedidos'!C3338,"")</f>
        <v>01-4559</v>
      </c>
      <c r="B3339" s="144" t="str">
        <f>IF('[1]Hoja de pedidos'!$D3338&gt;0,'[1]Hoja de pedidos'!D3338,"")</f>
        <v>TXMSGN030D001</v>
      </c>
      <c r="C3339" s="144" t="str">
        <f>IF('[1]Hoja de pedidos'!$D3338&gt;0,'[1]Hoja de pedidos'!E3338,"")</f>
        <v>MULTINACIONAL DE SABORES C.A.</v>
      </c>
      <c r="D3339" s="144" t="str">
        <f>IF('[1]Hoja de pedidos'!$D3338&gt;0,'[1]Hoja de pedidos'!F3338,"")</f>
        <v>ETIQUETA IMPRESA REFRESCO GLUP COLA NEGRA 400 ml</v>
      </c>
      <c r="E3339" s="144" t="str">
        <f>IF('[1]Hoja de pedidos'!$D3338&gt;0,'[1]Hoja de pedidos'!G3338,"")</f>
        <v>CX</v>
      </c>
      <c r="F3339" s="144" t="str">
        <f>IF('[1]Hoja de pedidos'!$D3338&gt;0,'[1]Hoja de pedidos'!H3338,"")</f>
        <v>CORTE</v>
      </c>
    </row>
    <row r="3340" spans="1:6" x14ac:dyDescent="0.25">
      <c r="A3340" s="144" t="str">
        <f>IF('[1]Hoja de pedidos'!$D3339&gt;0,'[1]Hoja de pedidos'!C3339,"")</f>
        <v>01-4631</v>
      </c>
      <c r="B3340" s="144" t="str">
        <f>IF('[1]Hoja de pedidos'!$D3339&gt;0,'[1]Hoja de pedidos'!D3339,"")</f>
        <v>TMICPS0420001</v>
      </c>
      <c r="C3340" s="144" t="str">
        <f>IF('[1]Hoja de pedidos'!$D3339&gt;0,'[1]Hoja de pedidos'!E3339,"")</f>
        <v>INDUSTRIAS CORPAÑAL,C.A.</v>
      </c>
      <c r="D3340" s="144" t="str">
        <f>IF('[1]Hoja de pedidos'!$D3339&gt;0,'[1]Hoja de pedidos'!F3339,"")</f>
        <v>POLYPOUCH SILICONADO SIN IMPRESIÓN</v>
      </c>
      <c r="E3340" s="144" t="str">
        <f>IF('[1]Hoja de pedidos'!$D3339&gt;0,'[1]Hoja de pedidos'!G3339,"")</f>
        <v>MCL</v>
      </c>
      <c r="F3340" s="144" t="str">
        <f>IF('[1]Hoja de pedidos'!$D3339&gt;0,'[1]Hoja de pedidos'!H3339,"")</f>
        <v>LAMINACION</v>
      </c>
    </row>
    <row r="3341" spans="1:6" x14ac:dyDescent="0.25">
      <c r="A3341" s="144" t="str">
        <f>IF('[1]Hoja de pedidos'!$D3340&gt;0,'[1]Hoja de pedidos'!C3340,"")</f>
        <v>32-006766</v>
      </c>
      <c r="B3341" s="144" t="str">
        <f>IF('[1]Hoja de pedidos'!$D3340&gt;0,'[1]Hoja de pedidos'!D3340,"")</f>
        <v>TMLIPR0550001</v>
      </c>
      <c r="C3341" s="144" t="str">
        <f>IF('[1]Hoja de pedidos'!$D3340&gt;0,'[1]Hoja de pedidos'!E3340,"")</f>
        <v>LITO INNOVACIÓN 3.000, C. A.</v>
      </c>
      <c r="D3341" s="144" t="str">
        <f>IF('[1]Hoja de pedidos'!$D3340&gt;0,'[1]Hoja de pedidos'!F3340,"")</f>
        <v>POLYPOUCH SIN IMPRESIÓN</v>
      </c>
      <c r="E3341" s="144" t="str">
        <f>IF('[1]Hoja de pedidos'!$D3340&gt;0,'[1]Hoja de pedidos'!G3340,"")</f>
        <v>MCL</v>
      </c>
      <c r="F3341" s="144" t="str">
        <f>IF('[1]Hoja de pedidos'!$D3340&gt;0,'[1]Hoja de pedidos'!H3340,"")</f>
        <v>LAMINACION</v>
      </c>
    </row>
    <row r="3342" spans="1:6" x14ac:dyDescent="0.25">
      <c r="A3342" s="144" t="str">
        <f>IF('[1]Hoja de pedidos'!$D3341&gt;0,'[1]Hoja de pedidos'!C3341,"")</f>
        <v>21-0446</v>
      </c>
      <c r="B3342" s="144" t="str">
        <f>IF('[1]Hoja de pedidos'!$D3341&gt;0,'[1]Hoja de pedidos'!D3341,"")</f>
        <v>TMCGPR055A001</v>
      </c>
      <c r="C3342" s="144" t="str">
        <f>IF('[1]Hoja de pedidos'!$D3341&gt;0,'[1]Hoja de pedidos'!E3341,"")</f>
        <v>COMPLOT GRAFICO, C.A.</v>
      </c>
      <c r="D3342" s="144" t="str">
        <f>IF('[1]Hoja de pedidos'!$D3341&gt;0,'[1]Hoja de pedidos'!F3341,"")</f>
        <v>POLYPOUCH SIN IMPRESIÓN</v>
      </c>
      <c r="E3342" s="144" t="str">
        <f>IF('[1]Hoja de pedidos'!$D3341&gt;0,'[1]Hoja de pedidos'!G3341,"")</f>
        <v>MCL</v>
      </c>
      <c r="F3342" s="144" t="str">
        <f>IF('[1]Hoja de pedidos'!$D3341&gt;0,'[1]Hoja de pedidos'!H3341,"")</f>
        <v>LAMINACION</v>
      </c>
    </row>
    <row r="3343" spans="1:6" x14ac:dyDescent="0.25">
      <c r="A3343" s="144" t="str">
        <f>IF('[1]Hoja de pedidos'!$D3342&gt;0,'[1]Hoja de pedidos'!C3342,"")</f>
        <v>01-4624</v>
      </c>
      <c r="B3343" s="144" t="str">
        <f>IF('[1]Hoja de pedidos'!$D3342&gt;0,'[1]Hoja de pedidos'!D3342,"")</f>
        <v>TMAHPG0700001</v>
      </c>
      <c r="C3343" s="144" t="str">
        <f>IF('[1]Hoja de pedidos'!$D3342&gt;0,'[1]Hoja de pedidos'!E3342,"")</f>
        <v>ALIMENTOS HEINZ, C.A.</v>
      </c>
      <c r="D3343" s="144" t="str">
        <f>IF('[1]Hoja de pedidos'!$D3342&gt;0,'[1]Hoja de pedidos'!F3342,"")</f>
        <v>POLYPOUCH SIN IMPRESIÓN (LAMINADO PARA GELATINA)</v>
      </c>
      <c r="E3343" s="144" t="str">
        <f>IF('[1]Hoja de pedidos'!$D3342&gt;0,'[1]Hoja de pedidos'!G3342,"")</f>
        <v>MCL</v>
      </c>
      <c r="F3343" s="144" t="str">
        <f>IF('[1]Hoja de pedidos'!$D3342&gt;0,'[1]Hoja de pedidos'!H3342,"")</f>
        <v>LAMINACION</v>
      </c>
    </row>
    <row r="3344" spans="1:6" x14ac:dyDescent="0.25">
      <c r="A3344" s="144" t="str">
        <f>IF('[1]Hoja de pedidos'!$D3343&gt;0,'[1]Hoja de pedidos'!C3343,"")</f>
        <v>01-4413</v>
      </c>
      <c r="B3344" s="144" t="str">
        <f>IF('[1]Hoja de pedidos'!$D3343&gt;0,'[1]Hoja de pedidos'!D3343,"")</f>
        <v>TXMSGN028C002</v>
      </c>
      <c r="C3344" s="144" t="str">
        <f>IF('[1]Hoja de pedidos'!$D3343&gt;0,'[1]Hoja de pedidos'!E3343,"")</f>
        <v>MULTINACIONAL DE SABORES C.A.</v>
      </c>
      <c r="D3344" s="144" t="str">
        <f>IF('[1]Hoja de pedidos'!$D3343&gt;0,'[1]Hoja de pedidos'!F3343,"")</f>
        <v>ETIQUETA IMPRESA REFRESCO GLUP COLA NEGRA 1 L</v>
      </c>
      <c r="E3344" s="144" t="str">
        <f>IF('[1]Hoja de pedidos'!$D3343&gt;0,'[1]Hoja de pedidos'!G3343,"")</f>
        <v>CX</v>
      </c>
      <c r="F3344" s="144" t="str">
        <f>IF('[1]Hoja de pedidos'!$D3343&gt;0,'[1]Hoja de pedidos'!H3343,"")</f>
        <v>CORTE</v>
      </c>
    </row>
    <row r="3345" spans="1:6" x14ac:dyDescent="0.25">
      <c r="A3345" s="144" t="str">
        <f>IF('[1]Hoja de pedidos'!$D3344&gt;0,'[1]Hoja de pedidos'!C3344,"")</f>
        <v>01-4562</v>
      </c>
      <c r="B3345" s="144" t="str">
        <f>IF('[1]Hoja de pedidos'!$D3344&gt;0,'[1]Hoja de pedidos'!D3344,"")</f>
        <v>TXMSGN030C002</v>
      </c>
      <c r="C3345" s="144" t="str">
        <f>IF('[1]Hoja de pedidos'!$D3344&gt;0,'[1]Hoja de pedidos'!E3344,"")</f>
        <v>MULTINACIONAL DE SABORES C.A.</v>
      </c>
      <c r="D3345" s="144" t="str">
        <f>IF('[1]Hoja de pedidos'!$D3344&gt;0,'[1]Hoja de pedidos'!F3344,"")</f>
        <v>ETIQUETA IMPRESA REFRESCO GLUP COLA NEGRA 1 L</v>
      </c>
      <c r="E3345" s="144" t="str">
        <f>IF('[1]Hoja de pedidos'!$D3344&gt;0,'[1]Hoja de pedidos'!G3344,"")</f>
        <v>CX</v>
      </c>
      <c r="F3345" s="144" t="str">
        <f>IF('[1]Hoja de pedidos'!$D3344&gt;0,'[1]Hoja de pedidos'!H3344,"")</f>
        <v>CORTE</v>
      </c>
    </row>
    <row r="3346" spans="1:6" x14ac:dyDescent="0.25">
      <c r="A3346" s="144" t="str">
        <f>IF('[1]Hoja de pedidos'!$D3345&gt;0,'[1]Hoja de pedidos'!C3345,"")</f>
        <v>32-006726</v>
      </c>
      <c r="B3346" s="144" t="str">
        <f>IF('[1]Hoja de pedidos'!$D3345&gt;0,'[1]Hoja de pedidos'!D3345,"")</f>
        <v>TMARMZ044D001</v>
      </c>
      <c r="C3346" s="144" t="str">
        <f>IF('[1]Hoja de pedidos'!$D3345&gt;0,'[1]Hoja de pedidos'!E3345,"")</f>
        <v>ALFONZO RIVAS &amp; CIA, C.A.</v>
      </c>
      <c r="D3346" s="144" t="str">
        <f>IF('[1]Hoja de pedidos'!$D3345&gt;0,'[1]Hoja de pedidos'!F3345,"")</f>
        <v>LAMINACION IMPRESA MAIZINA 200g</v>
      </c>
      <c r="E3346" s="144" t="str">
        <f>IF('[1]Hoja de pedidos'!$D3345&gt;0,'[1]Hoja de pedidos'!G3345,"")</f>
        <v>MCL</v>
      </c>
      <c r="F3346" s="144" t="str">
        <f>IF('[1]Hoja de pedidos'!$D3345&gt;0,'[1]Hoja de pedidos'!H3345,"")</f>
        <v>LAMINACION</v>
      </c>
    </row>
    <row r="3347" spans="1:6" x14ac:dyDescent="0.25">
      <c r="A3347" s="144" t="str">
        <f>IF('[1]Hoja de pedidos'!$D3346&gt;0,'[1]Hoja de pedidos'!C3346,"")</f>
        <v>32-006764</v>
      </c>
      <c r="B3347" s="144" t="str">
        <f>IF('[1]Hoja de pedidos'!$D3346&gt;0,'[1]Hoja de pedidos'!D3346,"")</f>
        <v>TMCJET061A002</v>
      </c>
      <c r="C3347" s="144" t="str">
        <f>IF('[1]Hoja de pedidos'!$D3346&gt;0,'[1]Hoja de pedidos'!E3346,"")</f>
        <v>CORPORACION JIGMA 1702, C.A.</v>
      </c>
      <c r="D3347" s="144" t="str">
        <f>IF('[1]Hoja de pedidos'!$D3346&gt;0,'[1]Hoja de pedidos'!F3346,"")</f>
        <v>POLYPOUCH ENDULZANTE DULCILINA SIN CALORIAS BASE STEVIA 1g</v>
      </c>
      <c r="E3347" s="144" t="str">
        <f>IF('[1]Hoja de pedidos'!$D3346&gt;0,'[1]Hoja de pedidos'!G3346,"")</f>
        <v>MCL</v>
      </c>
      <c r="F3347" s="144" t="str">
        <f>IF('[1]Hoja de pedidos'!$D3346&gt;0,'[1]Hoja de pedidos'!H3346,"")</f>
        <v>LAMINACION</v>
      </c>
    </row>
    <row r="3348" spans="1:6" x14ac:dyDescent="0.25">
      <c r="A3348" s="144" t="str">
        <f>IF('[1]Hoja de pedidos'!$D3347&gt;0,'[1]Hoja de pedidos'!C3347,"")</f>
        <v>32-006727</v>
      </c>
      <c r="B3348" s="144" t="str">
        <f>IF('[1]Hoja de pedidos'!$D3347&gt;0,'[1]Hoja de pedidos'!D3347,"")</f>
        <v>TMARMZ044A001</v>
      </c>
      <c r="C3348" s="144" t="str">
        <f>IF('[1]Hoja de pedidos'!$D3347&gt;0,'[1]Hoja de pedidos'!E3347,"")</f>
        <v>ALFONZO RIVAS &amp; CIA, C.A.</v>
      </c>
      <c r="D3348" s="144" t="str">
        <f>IF('[1]Hoja de pedidos'!$D3347&gt;0,'[1]Hoja de pedidos'!F3347,"")</f>
        <v>LAMINACION IMPRESA MAIZINA 90 g</v>
      </c>
      <c r="E3348" s="144" t="str">
        <f>IF('[1]Hoja de pedidos'!$D3347&gt;0,'[1]Hoja de pedidos'!G3347,"")</f>
        <v>MCL</v>
      </c>
      <c r="F3348" s="144" t="str">
        <f>IF('[1]Hoja de pedidos'!$D3347&gt;0,'[1]Hoja de pedidos'!H3347,"")</f>
        <v>LAMINACION</v>
      </c>
    </row>
    <row r="3349" spans="1:6" x14ac:dyDescent="0.25">
      <c r="A3349" s="144" t="str">
        <f>IF('[1]Hoja de pedidos'!$D3348&gt;0,'[1]Hoja de pedidos'!C3348,"")</f>
        <v>01-4563</v>
      </c>
      <c r="B3349" s="144" t="str">
        <f>IF('[1]Hoja de pedidos'!$D3348&gt;0,'[1]Hoja de pedidos'!D3348,"")</f>
        <v>TMCPAM045A001</v>
      </c>
      <c r="C3349" s="144" t="str">
        <f>IF('[1]Hoja de pedidos'!$D3348&gt;0,'[1]Hoja de pedidos'!E3348,"")</f>
        <v>CENTRAL EL PALMAR S.A.</v>
      </c>
      <c r="D3349" s="144" t="str">
        <f>IF('[1]Hoja de pedidos'!$D3348&gt;0,'[1]Hoja de pedidos'!F3348,"")</f>
        <v>POLYPOUCH IMPRESO MONTALBAN - MONTALBAN 4 g</v>
      </c>
      <c r="E3349" s="144" t="str">
        <f>IF('[1]Hoja de pedidos'!$D3348&gt;0,'[1]Hoja de pedidos'!G3348,"")</f>
        <v>MCL</v>
      </c>
      <c r="F3349" s="144" t="str">
        <f>IF('[1]Hoja de pedidos'!$D3348&gt;0,'[1]Hoja de pedidos'!H3348,"")</f>
        <v>LAMINACION</v>
      </c>
    </row>
    <row r="3350" spans="1:6" x14ac:dyDescent="0.25">
      <c r="A3350" s="144" t="str">
        <f>IF('[1]Hoja de pedidos'!$D3349&gt;0,'[1]Hoja de pedidos'!C3349,"")</f>
        <v>32-006765</v>
      </c>
      <c r="B3350" s="144" t="str">
        <f>IF('[1]Hoja de pedidos'!$D3349&gt;0,'[1]Hoja de pedidos'!D3349,"")</f>
        <v>TMGRAG052A001</v>
      </c>
      <c r="C3350" s="144" t="str">
        <f>IF('[1]Hoja de pedidos'!$D3349&gt;0,'[1]Hoja de pedidos'!E3349,"")</f>
        <v>GRUPO RORAIMA 2019,C.A</v>
      </c>
      <c r="D3350" s="144" t="str">
        <f>IF('[1]Hoja de pedidos'!$D3349&gt;0,'[1]Hoja de pedidos'!F3349,"")</f>
        <v>POLYPOUCH IMPRESO AZUCAR GRANIER 4g</v>
      </c>
      <c r="E3350" s="144" t="str">
        <f>IF('[1]Hoja de pedidos'!$D3349&gt;0,'[1]Hoja de pedidos'!G3349,"")</f>
        <v>MCL</v>
      </c>
      <c r="F3350" s="144" t="str">
        <f>IF('[1]Hoja de pedidos'!$D3349&gt;0,'[1]Hoja de pedidos'!H3349,"")</f>
        <v>LAMINACION</v>
      </c>
    </row>
    <row r="3351" spans="1:6" x14ac:dyDescent="0.25">
      <c r="A3351" s="144" t="str">
        <f>IF('[1]Hoja de pedidos'!$D3350&gt;0,'[1]Hoja de pedidos'!C3350,"")</f>
        <v>01-4632</v>
      </c>
      <c r="B3351" s="144" t="str">
        <f>IF('[1]Hoja de pedidos'!$D3350&gt;0,'[1]Hoja de pedidos'!D3350,"")</f>
        <v>TMCPPL072A001</v>
      </c>
      <c r="C3351" s="144" t="str">
        <f>IF('[1]Hoja de pedidos'!$D3350&gt;0,'[1]Hoja de pedidos'!E3350,"")</f>
        <v>CENTRAL EL PALMAR S.A.</v>
      </c>
      <c r="D3351" s="144" t="str">
        <f>IF('[1]Hoja de pedidos'!$D3350&gt;0,'[1]Hoja de pedidos'!F3350,"")</f>
        <v>LAMINACION IMPRESA PAPELON LIMON 115g</v>
      </c>
      <c r="E3351" s="144" t="str">
        <f>IF('[1]Hoja de pedidos'!$D3350&gt;0,'[1]Hoja de pedidos'!G3350,"")</f>
        <v>MCL</v>
      </c>
      <c r="F3351" s="144" t="str">
        <f>IF('[1]Hoja de pedidos'!$D3350&gt;0,'[1]Hoja de pedidos'!H3350,"")</f>
        <v>LAMINACION</v>
      </c>
    </row>
    <row r="3352" spans="1:6" x14ac:dyDescent="0.25">
      <c r="A3352" s="144" t="str">
        <f>IF('[1]Hoja de pedidos'!$D3351&gt;0,'[1]Hoja de pedidos'!C3351,"")</f>
        <v>32-006763</v>
      </c>
      <c r="B3352" s="144" t="str">
        <f>IF('[1]Hoja de pedidos'!$D3351&gt;0,'[1]Hoja de pedidos'!D3351,"")</f>
        <v>TMARMZ044C001</v>
      </c>
      <c r="C3352" s="144" t="str">
        <f>IF('[1]Hoja de pedidos'!$D3351&gt;0,'[1]Hoja de pedidos'!E3351,"")</f>
        <v>ALFONZO RIVAS &amp; CIA, C.A.</v>
      </c>
      <c r="D3352" s="144" t="str">
        <f>IF('[1]Hoja de pedidos'!$D3351&gt;0,'[1]Hoja de pedidos'!F3351,"")</f>
        <v>LAMINACION IMPRESA MAIZINA 800g</v>
      </c>
      <c r="E3352" s="144" t="str">
        <f>IF('[1]Hoja de pedidos'!$D3351&gt;0,'[1]Hoja de pedidos'!G3351,"")</f>
        <v>MCL</v>
      </c>
      <c r="F3352" s="144" t="str">
        <f>IF('[1]Hoja de pedidos'!$D3351&gt;0,'[1]Hoja de pedidos'!H3351,"")</f>
        <v>LAMINACION</v>
      </c>
    </row>
    <row r="3353" spans="1:6" x14ac:dyDescent="0.25">
      <c r="A3353" s="144" t="str">
        <f>IF('[1]Hoja de pedidos'!$D3352&gt;0,'[1]Hoja de pedidos'!C3352,"")</f>
        <v>32-006760</v>
      </c>
      <c r="B3353" s="144" t="str">
        <f>IF('[1]Hoja de pedidos'!$D3352&gt;0,'[1]Hoja de pedidos'!D3352,"")</f>
        <v>TXNVPN040A002</v>
      </c>
      <c r="C3353" s="144" t="str">
        <f>IF('[1]Hoja de pedidos'!$D3352&gt;0,'[1]Hoja de pedidos'!E3352,"")</f>
        <v>NUCITA VENEZOLANA. NUCIVEN, C.A.</v>
      </c>
      <c r="D3353" s="144" t="str">
        <f>IF('[1]Hoja de pedidos'!$D3352&gt;0,'[1]Hoja de pedidos'!F3352,"")</f>
        <v>LAMINACION IMPRESA PIRULIN 60g</v>
      </c>
      <c r="E3353" s="144" t="str">
        <f>IF('[1]Hoja de pedidos'!$D3352&gt;0,'[1]Hoja de pedidos'!G3352,"")</f>
        <v>CX</v>
      </c>
      <c r="F3353" s="144" t="str">
        <f>IF('[1]Hoja de pedidos'!$D3352&gt;0,'[1]Hoja de pedidos'!H3352,"")</f>
        <v>LAMINACION</v>
      </c>
    </row>
    <row r="3354" spans="1:6" x14ac:dyDescent="0.25">
      <c r="A3354" s="144" t="str">
        <f>IF('[1]Hoja de pedidos'!$D3353&gt;0,'[1]Hoja de pedidos'!C3353,"")</f>
        <v>32-006759</v>
      </c>
      <c r="B3354" s="144" t="str">
        <f>IF('[1]Hoja de pedidos'!$D3353&gt;0,'[1]Hoja de pedidos'!D3353,"")</f>
        <v>TXNVPI039A002</v>
      </c>
      <c r="C3354" s="144" t="str">
        <f>IF('[1]Hoja de pedidos'!$D3353&gt;0,'[1]Hoja de pedidos'!E3353,"")</f>
        <v>NUCITA VENEZOLANA. NUCIVEN, C.A.</v>
      </c>
      <c r="D3354" s="144" t="str">
        <f>IF('[1]Hoja de pedidos'!$D3353&gt;0,'[1]Hoja de pedidos'!F3353,"")</f>
        <v>LAMINACION IMPRESA PIRULIN LUJO</v>
      </c>
      <c r="E3354" s="144" t="str">
        <f>IF('[1]Hoja de pedidos'!$D3353&gt;0,'[1]Hoja de pedidos'!G3353,"")</f>
        <v>CX</v>
      </c>
      <c r="F3354" s="144" t="str">
        <f>IF('[1]Hoja de pedidos'!$D3353&gt;0,'[1]Hoja de pedidos'!H3353,"")</f>
        <v>LAMINACION</v>
      </c>
    </row>
    <row r="3355" spans="1:6" x14ac:dyDescent="0.25">
      <c r="A3355" s="144" t="str">
        <f>IF('[1]Hoja de pedidos'!$D3354&gt;0,'[1]Hoja de pedidos'!C3354,"")</f>
        <v>32-006772</v>
      </c>
      <c r="B3355" s="144" t="str">
        <f>IF('[1]Hoja de pedidos'!$D3354&gt;0,'[1]Hoja de pedidos'!D3354,"")</f>
        <v>TMARMZ044B001</v>
      </c>
      <c r="C3355" s="144" t="str">
        <f>IF('[1]Hoja de pedidos'!$D3354&gt;0,'[1]Hoja de pedidos'!E3354,"")</f>
        <v>ALFONZO RIVAS &amp; CIA, C.A.</v>
      </c>
      <c r="D3355" s="144" t="str">
        <f>IF('[1]Hoja de pedidos'!$D3354&gt;0,'[1]Hoja de pedidos'!F3354,"")</f>
        <v>LAMINACION IMPRESA MAIZINA 400g</v>
      </c>
      <c r="E3355" s="144" t="str">
        <f>IF('[1]Hoja de pedidos'!$D3354&gt;0,'[1]Hoja de pedidos'!G3354,"")</f>
        <v>MCL</v>
      </c>
      <c r="F3355" s="144" t="str">
        <f>IF('[1]Hoja de pedidos'!$D3354&gt;0,'[1]Hoja de pedidos'!H3354,"")</f>
        <v>LAMINACION</v>
      </c>
    </row>
    <row r="3356" spans="1:6" x14ac:dyDescent="0.25">
      <c r="A3356" s="144" t="str">
        <f>IF('[1]Hoja de pedidos'!$D3355&gt;0,'[1]Hoja de pedidos'!C3355,"")</f>
        <v>01-4636</v>
      </c>
      <c r="B3356" s="144" t="str">
        <f>IF('[1]Hoja de pedidos'!$D3355&gt;0,'[1]Hoja de pedidos'!D3355,"")</f>
        <v>TXPANP040C001</v>
      </c>
      <c r="C3356" s="144" t="str">
        <f>IF('[1]Hoja de pedidos'!$D3355&gt;0,'[1]Hoja de pedidos'!E3355,"")</f>
        <v>PEPSICO ALIMENTOS, S.C.A.</v>
      </c>
      <c r="D3356" s="144" t="str">
        <f>IF('[1]Hoja de pedidos'!$D3355&gt;0,'[1]Hoja de pedidos'!F3355,"")</f>
        <v>LAMINACION IMPRESA NATUCHIP PLATANITOS 42g</v>
      </c>
      <c r="E3356" s="144" t="str">
        <f>IF('[1]Hoja de pedidos'!$D3355&gt;0,'[1]Hoja de pedidos'!G3355,"")</f>
        <v>CX</v>
      </c>
      <c r="F3356" s="144" t="str">
        <f>IF('[1]Hoja de pedidos'!$D3355&gt;0,'[1]Hoja de pedidos'!H3355,"")</f>
        <v>LAMINACION</v>
      </c>
    </row>
    <row r="3357" spans="1:6" x14ac:dyDescent="0.25">
      <c r="A3357" s="144" t="str">
        <f>IF('[1]Hoja de pedidos'!$D3356&gt;0,'[1]Hoja de pedidos'!C3356,"")</f>
        <v>01-4637</v>
      </c>
      <c r="B3357" s="144" t="str">
        <f>IF('[1]Hoja de pedidos'!$D3356&gt;0,'[1]Hoja de pedidos'!D3356,"")</f>
        <v>TXPANP040A001</v>
      </c>
      <c r="C3357" s="144" t="str">
        <f>IF('[1]Hoja de pedidos'!$D3356&gt;0,'[1]Hoja de pedidos'!E3356,"")</f>
        <v>PEPSICO ALIMENTOS, S.C.A.</v>
      </c>
      <c r="D3357" s="144" t="str">
        <f>IF('[1]Hoja de pedidos'!$D3356&gt;0,'[1]Hoja de pedidos'!F3356,"")</f>
        <v>LAMINACION IMPRESA NATUCHIPS PLATANITOS 80g</v>
      </c>
      <c r="E3357" s="144" t="str">
        <f>IF('[1]Hoja de pedidos'!$D3356&gt;0,'[1]Hoja de pedidos'!G3356,"")</f>
        <v>CX</v>
      </c>
      <c r="F3357" s="144" t="str">
        <f>IF('[1]Hoja de pedidos'!$D3356&gt;0,'[1]Hoja de pedidos'!H3356,"")</f>
        <v>LAMINACION</v>
      </c>
    </row>
    <row r="3358" spans="1:6" x14ac:dyDescent="0.25">
      <c r="A3358" s="144" t="str">
        <f>IF('[1]Hoja de pedidos'!$D3357&gt;0,'[1]Hoja de pedidos'!C3357,"")</f>
        <v>01-4479</v>
      </c>
      <c r="B3358" s="144" t="str">
        <f>IF('[1]Hoja de pedidos'!$D3357&gt;0,'[1]Hoja de pedidos'!D3357,"")</f>
        <v>TMDHSP120B001</v>
      </c>
      <c r="C3358" s="144" t="str">
        <f>IF('[1]Hoja de pedidos'!$D3357&gt;0,'[1]Hoja de pedidos'!E3357,"")</f>
        <v>ALIMENTOS HEINZ, C.A.</v>
      </c>
      <c r="D3358" s="144" t="str">
        <f>IF('[1]Hoja de pedidos'!$D3357&gt;0,'[1]Hoja de pedidos'!F3357,"")</f>
        <v>LAMINACION IMPRESA SACHET KETCHUP PICANTE 10 g</v>
      </c>
      <c r="E3358" s="144" t="str">
        <f>IF('[1]Hoja de pedidos'!$D3357&gt;0,'[1]Hoja de pedidos'!G3357,"")</f>
        <v>MCL</v>
      </c>
      <c r="F3358" s="144" t="str">
        <f>IF('[1]Hoja de pedidos'!$D3357&gt;0,'[1]Hoja de pedidos'!H3357,"")</f>
        <v>LAMINACION</v>
      </c>
    </row>
    <row r="3359" spans="1:6" x14ac:dyDescent="0.25">
      <c r="A3359" s="144" t="str">
        <f>IF('[1]Hoja de pedidos'!$D3358&gt;0,'[1]Hoja de pedidos'!C3358,"")</f>
        <v>01-4640</v>
      </c>
      <c r="B3359" s="144" t="str">
        <f>IF('[1]Hoja de pedidos'!$D3358&gt;0,'[1]Hoja de pedidos'!D3358,"")</f>
        <v>TXPAPS040D003</v>
      </c>
      <c r="C3359" s="144" t="str">
        <f>IF('[1]Hoja de pedidos'!$D3358&gt;0,'[1]Hoja de pedidos'!E3358,"")</f>
        <v>PEPSICO ALIMENTOS, S.C.A.</v>
      </c>
      <c r="D3359" s="144" t="str">
        <f>IF('[1]Hoja de pedidos'!$D3358&gt;0,'[1]Hoja de pedidos'!F3358,"")</f>
        <v>LAMINACION IMPRESA PEPITO ORIGINAL (SIN VITAMINA) 180g</v>
      </c>
      <c r="E3359" s="144" t="str">
        <f>IF('[1]Hoja de pedidos'!$D3358&gt;0,'[1]Hoja de pedidos'!G3358,"")</f>
        <v>CX</v>
      </c>
      <c r="F3359" s="144" t="str">
        <f>IF('[1]Hoja de pedidos'!$D3358&gt;0,'[1]Hoja de pedidos'!H3358,"")</f>
        <v>LAMINACION</v>
      </c>
    </row>
    <row r="3360" spans="1:6" x14ac:dyDescent="0.25">
      <c r="A3360" s="144" t="str">
        <f>IF('[1]Hoja de pedidos'!$D3359&gt;0,'[1]Hoja de pedidos'!C3359,"")</f>
        <v>01-4639</v>
      </c>
      <c r="B3360" s="144" t="str">
        <f>IF('[1]Hoja de pedidos'!$D3359&gt;0,'[1]Hoja de pedidos'!D3359,"")</f>
        <v>TXPAPS040C002</v>
      </c>
      <c r="C3360" s="144" t="str">
        <f>IF('[1]Hoja de pedidos'!$D3359&gt;0,'[1]Hoja de pedidos'!E3359,"")</f>
        <v>PEPSICO ALIMENTOS, S.C.A.</v>
      </c>
      <c r="D3360" s="144" t="str">
        <f>IF('[1]Hoja de pedidos'!$D3359&gt;0,'[1]Hoja de pedidos'!F3359,"")</f>
        <v>LAMINACION IMPRESA PEPITO ORIGINAL (SIN VITAMINAS) 80g</v>
      </c>
      <c r="E3360" s="144" t="str">
        <f>IF('[1]Hoja de pedidos'!$D3359&gt;0,'[1]Hoja de pedidos'!G3359,"")</f>
        <v>CX</v>
      </c>
      <c r="F3360" s="144" t="str">
        <f>IF('[1]Hoja de pedidos'!$D3359&gt;0,'[1]Hoja de pedidos'!H3359,"")</f>
        <v>LAMINACION</v>
      </c>
    </row>
    <row r="3361" spans="1:6" x14ac:dyDescent="0.25">
      <c r="A3361" s="144" t="str">
        <f>IF('[1]Hoja de pedidos'!$D3360&gt;0,'[1]Hoja de pedidos'!C3360,"")</f>
        <v>01-4641</v>
      </c>
      <c r="B3361" s="144" t="str">
        <f>IF('[1]Hoja de pedidos'!$D3360&gt;0,'[1]Hoja de pedidos'!D3360,"")</f>
        <v>TXPARP040B001</v>
      </c>
      <c r="C3361" s="144" t="str">
        <f>IF('[1]Hoja de pedidos'!$D3360&gt;0,'[1]Hoja de pedidos'!E3360,"")</f>
        <v>PEPSICO ALIMENTOS, S.C.A.</v>
      </c>
      <c r="D3361" s="144" t="str">
        <f>IF('[1]Hoja de pedidos'!$D3360&gt;0,'[1]Hoja de pedidos'!F3360,"")</f>
        <v>LAMINACION IMPRESA RAQUETY PICANTE 36g</v>
      </c>
      <c r="E3361" s="144" t="str">
        <f>IF('[1]Hoja de pedidos'!$D3360&gt;0,'[1]Hoja de pedidos'!G3360,"")</f>
        <v>CX</v>
      </c>
      <c r="F3361" s="144" t="str">
        <f>IF('[1]Hoja de pedidos'!$D3360&gt;0,'[1]Hoja de pedidos'!H3360,"")</f>
        <v>LAMINACION</v>
      </c>
    </row>
    <row r="3362" spans="1:6" x14ac:dyDescent="0.25">
      <c r="A3362" s="144" t="str">
        <f>IF('[1]Hoja de pedidos'!$D3361&gt;0,'[1]Hoja de pedidos'!C3361,"")</f>
        <v>01-4642</v>
      </c>
      <c r="B3362" s="144" t="str">
        <f>IF('[1]Hoja de pedidos'!$D3361&gt;0,'[1]Hoja de pedidos'!D3361,"")</f>
        <v>TXPARS040C001</v>
      </c>
      <c r="C3362" s="144" t="str">
        <f>IF('[1]Hoja de pedidos'!$D3361&gt;0,'[1]Hoja de pedidos'!E3361,"")</f>
        <v>PEPSICO ALIMENTOS, S.C.A.</v>
      </c>
      <c r="D3362" s="144" t="str">
        <f>IF('[1]Hoja de pedidos'!$D3361&gt;0,'[1]Hoja de pedidos'!F3361,"")</f>
        <v>LAMINACION IMPRESA RAQUETY QUESO 36g</v>
      </c>
      <c r="E3362" s="144" t="str">
        <f>IF('[1]Hoja de pedidos'!$D3361&gt;0,'[1]Hoja de pedidos'!G3361,"")</f>
        <v>CX</v>
      </c>
      <c r="F3362" s="144" t="str">
        <f>IF('[1]Hoja de pedidos'!$D3361&gt;0,'[1]Hoja de pedidos'!H3361,"")</f>
        <v>LAMINACION</v>
      </c>
    </row>
    <row r="3363" spans="1:6" x14ac:dyDescent="0.25">
      <c r="A3363" s="144" t="str">
        <f>IF('[1]Hoja de pedidos'!$D3362&gt;0,'[1]Hoja de pedidos'!C3362,"")</f>
        <v>01-4477</v>
      </c>
      <c r="B3363" s="144" t="str">
        <f>IF('[1]Hoja de pedidos'!$D3362&gt;0,'[1]Hoja de pedidos'!D3362,"")</f>
        <v>TMAHSB120A001</v>
      </c>
      <c r="C3363" s="144" t="str">
        <f>IF('[1]Hoja de pedidos'!$D3362&gt;0,'[1]Hoja de pedidos'!E3362,"")</f>
        <v>ALIMENTOS HEINZ, C.A.</v>
      </c>
      <c r="D3363" s="144" t="str">
        <f>IF('[1]Hoja de pedidos'!$D3362&gt;0,'[1]Hoja de pedidos'!F3362,"")</f>
        <v>LAMINACION IMPRESA SACHET BARBECUE 10 g</v>
      </c>
      <c r="E3363" s="144" t="str">
        <f>IF('[1]Hoja de pedidos'!$D3362&gt;0,'[1]Hoja de pedidos'!G3362,"")</f>
        <v>MCL</v>
      </c>
      <c r="F3363" s="144" t="str">
        <f>IF('[1]Hoja de pedidos'!$D3362&gt;0,'[1]Hoja de pedidos'!H3362,"")</f>
        <v>LAMINACION</v>
      </c>
    </row>
    <row r="3364" spans="1:6" x14ac:dyDescent="0.25">
      <c r="A3364" s="144" t="str">
        <f>IF('[1]Hoja de pedidos'!$D3363&gt;0,'[1]Hoja de pedidos'!C3363,"")</f>
        <v>01-4638</v>
      </c>
      <c r="B3364" s="144" t="str">
        <f>IF('[1]Hoja de pedidos'!$D3363&gt;0,'[1]Hoja de pedidos'!D3363,"")</f>
        <v>TXPARO040A002</v>
      </c>
      <c r="C3364" s="144" t="str">
        <f>IF('[1]Hoja de pedidos'!$D3363&gt;0,'[1]Hoja de pedidos'!E3363,"")</f>
        <v>PEPSICO ALIMENTOS, S.C.A.</v>
      </c>
      <c r="D3364" s="144" t="str">
        <f>IF('[1]Hoja de pedidos'!$D3363&gt;0,'[1]Hoja de pedidos'!F3363,"")</f>
        <v>LAMINACION IMPRESA RUFFLES ORIGINAL 125g</v>
      </c>
      <c r="E3364" s="144" t="str">
        <f>IF('[1]Hoja de pedidos'!$D3363&gt;0,'[1]Hoja de pedidos'!G3363,"")</f>
        <v>CX</v>
      </c>
      <c r="F3364" s="144" t="str">
        <f>IF('[1]Hoja de pedidos'!$D3363&gt;0,'[1]Hoja de pedidos'!H3363,"")</f>
        <v>LAMINACION</v>
      </c>
    </row>
    <row r="3365" spans="1:6" x14ac:dyDescent="0.25">
      <c r="A3365" s="144" t="str">
        <f>IF('[1]Hoja de pedidos'!$D3364&gt;0,'[1]Hoja de pedidos'!C3364,"")</f>
        <v>32-006750</v>
      </c>
      <c r="B3365" s="144" t="str">
        <f>IF('[1]Hoja de pedidos'!$D3364&gt;0,'[1]Hoja de pedidos'!D3364,"")</f>
        <v>TMARMC097A002</v>
      </c>
      <c r="C3365" s="144" t="str">
        <f>IF('[1]Hoja de pedidos'!$D3364&gt;0,'[1]Hoja de pedidos'!E3364,"")</f>
        <v>ALFONZO RIVAS &amp; CIA, C.A.</v>
      </c>
      <c r="D3365" s="144" t="str">
        <f>IF('[1]Hoja de pedidos'!$D3364&gt;0,'[1]Hoja de pedidos'!F3364,"")</f>
        <v>LAMINACION IMPRESA EMPANIZADO Mc CORMICK 80 g</v>
      </c>
      <c r="E3365" s="144" t="str">
        <f>IF('[1]Hoja de pedidos'!$D3364&gt;0,'[1]Hoja de pedidos'!G3364,"")</f>
        <v>MCL</v>
      </c>
      <c r="F3365" s="144" t="str">
        <f>IF('[1]Hoja de pedidos'!$D3364&gt;0,'[1]Hoja de pedidos'!H3364,"")</f>
        <v>LAMINACION</v>
      </c>
    </row>
    <row r="3366" spans="1:6" x14ac:dyDescent="0.25">
      <c r="A3366" s="144" t="str">
        <f>IF('[1]Hoja de pedidos'!$D3365&gt;0,'[1]Hoja de pedidos'!C3365,"")</f>
        <v>01-4653</v>
      </c>
      <c r="B3366" s="144" t="str">
        <f>IF('[1]Hoja de pedidos'!$D3365&gt;0,'[1]Hoja de pedidos'!D3365,"")</f>
        <v>TMAPAL121B001</v>
      </c>
      <c r="C3366" s="144" t="str">
        <f>IF('[1]Hoja de pedidos'!$D3365&gt;0,'[1]Hoja de pedidos'!E3365,"")</f>
        <v>ALIMENTOS POLAR COMERCIAL, C.A.</v>
      </c>
      <c r="D3366" s="144" t="str">
        <f>IF('[1]Hoja de pedidos'!$D3365&gt;0,'[1]Hoja de pedidos'!F3365,"")</f>
        <v>ALUMINIO LAMINADO IMPRESO MAVESA 250 g</v>
      </c>
      <c r="E3366" s="144" t="str">
        <f>IF('[1]Hoja de pedidos'!$D3365&gt;0,'[1]Hoja de pedidos'!G3365,"")</f>
        <v>MCL</v>
      </c>
      <c r="F3366" s="144" t="str">
        <f>IF('[1]Hoja de pedidos'!$D3365&gt;0,'[1]Hoja de pedidos'!H3365,"")</f>
        <v>LAMINACION</v>
      </c>
    </row>
    <row r="3367" spans="1:6" x14ac:dyDescent="0.25">
      <c r="A3367" s="144" t="str">
        <f>IF('[1]Hoja de pedidos'!$D3366&gt;0,'[1]Hoja de pedidos'!C3366,"")</f>
        <v>01-4652</v>
      </c>
      <c r="B3367" s="144" t="str">
        <f>IF('[1]Hoja de pedidos'!$D3366&gt;0,'[1]Hoja de pedidos'!D3366,"")</f>
        <v>TMAPAL121C001</v>
      </c>
      <c r="C3367" s="144" t="str">
        <f>IF('[1]Hoja de pedidos'!$D3366&gt;0,'[1]Hoja de pedidos'!E3366,"")</f>
        <v>ALIMENTOS POLAR COMERCIAL, C.A.</v>
      </c>
      <c r="D3367" s="144" t="str">
        <f>IF('[1]Hoja de pedidos'!$D3366&gt;0,'[1]Hoja de pedidos'!F3366,"")</f>
        <v>ALUMINIO LAMINADO IMPRESO MAVESA 1 Kg</v>
      </c>
      <c r="E3367" s="144" t="str">
        <f>IF('[1]Hoja de pedidos'!$D3366&gt;0,'[1]Hoja de pedidos'!G3366,"")</f>
        <v>MCL</v>
      </c>
      <c r="F3367" s="144" t="str">
        <f>IF('[1]Hoja de pedidos'!$D3366&gt;0,'[1]Hoja de pedidos'!H3366,"")</f>
        <v>LAMINACION</v>
      </c>
    </row>
    <row r="3368" spans="1:6" x14ac:dyDescent="0.25">
      <c r="A3368" s="144" t="str">
        <f>IF('[1]Hoja de pedidos'!$D3367&gt;0,'[1]Hoja de pedidos'!C3367,"")</f>
        <v>01-4647</v>
      </c>
      <c r="B3368" s="144" t="str">
        <f>IF('[1]Hoja de pedidos'!$D3367&gt;0,'[1]Hoja de pedidos'!D3367,"")</f>
        <v>TXPCGM023A001</v>
      </c>
      <c r="C3368" s="144" t="str">
        <f>IF('[1]Hoja de pedidos'!$D3367&gt;0,'[1]Hoja de pedidos'!E3367,"")</f>
        <v xml:space="preserve">PEPSI-COLA VENEZUELA, C.A. </v>
      </c>
      <c r="D3368" s="144" t="str">
        <f>IF('[1]Hoja de pedidos'!$D3367&gt;0,'[1]Hoja de pedidos'!F3367,"")</f>
        <v>ETIQUETA IMPRESA GOLDEN MANZANA 1 L.</v>
      </c>
      <c r="E3368" s="144" t="str">
        <f>IF('[1]Hoja de pedidos'!$D3367&gt;0,'[1]Hoja de pedidos'!G3367,"")</f>
        <v>CX</v>
      </c>
      <c r="F3368" s="144" t="str">
        <f>IF('[1]Hoja de pedidos'!$D3367&gt;0,'[1]Hoja de pedidos'!H3367,"")</f>
        <v>CORTE</v>
      </c>
    </row>
    <row r="3369" spans="1:6" x14ac:dyDescent="0.25">
      <c r="A3369" s="144" t="str">
        <f>IF('[1]Hoja de pedidos'!$D3368&gt;0,'[1]Hoja de pedidos'!C3368,"")</f>
        <v>01-4654</v>
      </c>
      <c r="B3369" s="144" t="str">
        <f>IF('[1]Hoja de pedidos'!$D3368&gt;0,'[1]Hoja de pedidos'!D3368,"")</f>
        <v>TMAPAL121A001</v>
      </c>
      <c r="C3369" s="144" t="str">
        <f>IF('[1]Hoja de pedidos'!$D3368&gt;0,'[1]Hoja de pedidos'!E3368,"")</f>
        <v>ALIMENTOS POLAR COMERCIAL, C.A.</v>
      </c>
      <c r="D3369" s="144" t="str">
        <f>IF('[1]Hoja de pedidos'!$D3368&gt;0,'[1]Hoja de pedidos'!F3368,"")</f>
        <v>ALUMINIO LAMINADO IMPRESO MAVESA 500g</v>
      </c>
      <c r="E3369" s="144" t="str">
        <f>IF('[1]Hoja de pedidos'!$D3368&gt;0,'[1]Hoja de pedidos'!G3368,"")</f>
        <v>MCL</v>
      </c>
      <c r="F3369" s="144" t="str">
        <f>IF('[1]Hoja de pedidos'!$D3368&gt;0,'[1]Hoja de pedidos'!H3368,"")</f>
        <v>LAMINACION</v>
      </c>
    </row>
    <row r="3370" spans="1:6" x14ac:dyDescent="0.25">
      <c r="A3370" s="144" t="str">
        <f>IF('[1]Hoja de pedidos'!$D3369&gt;0,'[1]Hoja de pedidos'!C3369,"")</f>
        <v>21-0457</v>
      </c>
      <c r="B3370" s="144" t="str">
        <f>IF('[1]Hoja de pedidos'!$D3369&gt;0,'[1]Hoja de pedidos'!D3369,"")</f>
        <v>TXNVNA096A001</v>
      </c>
      <c r="C3370" s="144" t="str">
        <f>IF('[1]Hoja de pedidos'!$D3369&gt;0,'[1]Hoja de pedidos'!E3369,"")</f>
        <v>NESTLE VENEZUELA, S.A.</v>
      </c>
      <c r="D3370" s="144" t="str">
        <f>IF('[1]Hoja de pedidos'!$D3369&gt;0,'[1]Hoja de pedidos'!F3369,"")</f>
        <v xml:space="preserve">LAMINACION IMPRESA NESTUM ARROZ 225g </v>
      </c>
      <c r="E3370" s="144" t="str">
        <f>IF('[1]Hoja de pedidos'!$D3369&gt;0,'[1]Hoja de pedidos'!G3369,"")</f>
        <v>CX</v>
      </c>
      <c r="F3370" s="144" t="str">
        <f>IF('[1]Hoja de pedidos'!$D3369&gt;0,'[1]Hoja de pedidos'!H3369,"")</f>
        <v>LAMINACION</v>
      </c>
    </row>
    <row r="3371" spans="1:6" x14ac:dyDescent="0.25">
      <c r="A3371" s="144" t="str">
        <f>IF('[1]Hoja de pedidos'!$D3370&gt;0,'[1]Hoja de pedidos'!C3370,"")</f>
        <v>21-0456</v>
      </c>
      <c r="B3371" s="144" t="str">
        <f>IF('[1]Hoja de pedidos'!$D3370&gt;0,'[1]Hoja de pedidos'!D3370,"")</f>
        <v>TXNVTM096A001</v>
      </c>
      <c r="C3371" s="144" t="str">
        <f>IF('[1]Hoja de pedidos'!$D3370&gt;0,'[1]Hoja de pedidos'!E3370,"")</f>
        <v>NESTLE VENEZUELA, S.A.</v>
      </c>
      <c r="D3371" s="144" t="str">
        <f>IF('[1]Hoja de pedidos'!$D3370&gt;0,'[1]Hoja de pedidos'!F3370,"")</f>
        <v>LAMINACION IMPRESA NESTUM TRIGO MIEL 225g</v>
      </c>
      <c r="E3371" s="144" t="str">
        <f>IF('[1]Hoja de pedidos'!$D3370&gt;0,'[1]Hoja de pedidos'!G3370,"")</f>
        <v>CX</v>
      </c>
      <c r="F3371" s="144" t="str">
        <f>IF('[1]Hoja de pedidos'!$D3370&gt;0,'[1]Hoja de pedidos'!H3370,"")</f>
        <v>LAMINACION</v>
      </c>
    </row>
    <row r="3372" spans="1:6" x14ac:dyDescent="0.25">
      <c r="A3372" s="144" t="str">
        <f>IF('[1]Hoja de pedidos'!$D3371&gt;0,'[1]Hoja de pedidos'!C3371,"")</f>
        <v>32-006751</v>
      </c>
      <c r="B3372" s="144" t="str">
        <f>IF('[1]Hoja de pedidos'!$D3371&gt;0,'[1]Hoja de pedidos'!D3371,"")</f>
        <v>TMPPFL101A001</v>
      </c>
      <c r="C3372" s="144" t="str">
        <f>IF('[1]Hoja de pedidos'!$D3371&gt;0,'[1]Hoja de pedidos'!E3371,"")</f>
        <v>PRODUCTOS ALIMENTICIOS PIGOLLO, C.A.</v>
      </c>
      <c r="D3372" s="144" t="str">
        <f>IF('[1]Hoja de pedidos'!$D3371&gt;0,'[1]Hoja de pedidos'!F3371,"")</f>
        <v>LAMINACION IMPRESA FREXTEA LIMON 18g</v>
      </c>
      <c r="E3372" s="144" t="str">
        <f>IF('[1]Hoja de pedidos'!$D3371&gt;0,'[1]Hoja de pedidos'!G3371,"")</f>
        <v>MCL</v>
      </c>
      <c r="F3372" s="144" t="str">
        <f>IF('[1]Hoja de pedidos'!$D3371&gt;0,'[1]Hoja de pedidos'!H3371,"")</f>
        <v>LAMINACION</v>
      </c>
    </row>
    <row r="3373" spans="1:6" x14ac:dyDescent="0.25">
      <c r="A3373" s="144" t="str">
        <f>IF('[1]Hoja de pedidos'!$D3372&gt;0,'[1]Hoja de pedidos'!C3372,"")</f>
        <v>32-006758</v>
      </c>
      <c r="B3373" s="144" t="str">
        <f>IF('[1]Hoja de pedidos'!$D3372&gt;0,'[1]Hoja de pedidos'!D3372,"")</f>
        <v>TMARYM096A001</v>
      </c>
      <c r="C3373" s="144" t="str">
        <f>IF('[1]Hoja de pedidos'!$D3372&gt;0,'[1]Hoja de pedidos'!E3372,"")</f>
        <v>ALFONZO RIVAS &amp; CIA, C.A.</v>
      </c>
      <c r="D3373" s="144" t="str">
        <f>IF('[1]Hoja de pedidos'!$D3372&gt;0,'[1]Hoja de pedidos'!F3372,"")</f>
        <v>LAMINACION IMPRESA YELIGHT MORA 12g</v>
      </c>
      <c r="E3373" s="144" t="str">
        <f>IF('[1]Hoja de pedidos'!$D3372&gt;0,'[1]Hoja de pedidos'!G3372,"")</f>
        <v>MCL</v>
      </c>
      <c r="F3373" s="144" t="str">
        <f>IF('[1]Hoja de pedidos'!$D3372&gt;0,'[1]Hoja de pedidos'!H3372,"")</f>
        <v>LAMINACION</v>
      </c>
    </row>
    <row r="3374" spans="1:6" x14ac:dyDescent="0.25">
      <c r="A3374" s="144" t="str">
        <f>IF('[1]Hoja de pedidos'!$D3373&gt;0,'[1]Hoja de pedidos'!C3373,"")</f>
        <v>01-4548</v>
      </c>
      <c r="B3374" s="144" t="str">
        <f>IF('[1]Hoja de pedidos'!$D3373&gt;0,'[1]Hoja de pedidos'!D3373,"")</f>
        <v>TXDNPV040A001</v>
      </c>
      <c r="C3374" s="144" t="str">
        <f>IF('[1]Hoja de pedidos'!$D3373&gt;0,'[1]Hoja de pedidos'!E3373,"")</f>
        <v>DISTRIBUIDORA NACIONAL 2000, C.A.</v>
      </c>
      <c r="D3374" s="144" t="str">
        <f>IF('[1]Hoja de pedidos'!$D3373&gt;0,'[1]Hoja de pedidos'!F3373,"")</f>
        <v>LAMINACION IMPRESA CAFÉ PURO VENEZUELA GOURMET 100g</v>
      </c>
      <c r="E3374" s="144" t="str">
        <f>IF('[1]Hoja de pedidos'!$D3373&gt;0,'[1]Hoja de pedidos'!G3373,"")</f>
        <v>CX</v>
      </c>
      <c r="F3374" s="144" t="str">
        <f>IF('[1]Hoja de pedidos'!$D3373&gt;0,'[1]Hoja de pedidos'!H3373,"")</f>
        <v>LAMINACION</v>
      </c>
    </row>
    <row r="3375" spans="1:6" x14ac:dyDescent="0.25">
      <c r="A3375" s="144" t="str">
        <f>IF('[1]Hoja de pedidos'!$D3374&gt;0,'[1]Hoja de pedidos'!C3374,"")</f>
        <v>01-4545</v>
      </c>
      <c r="B3375" s="144" t="str">
        <f>IF('[1]Hoja de pedidos'!$D3374&gt;0,'[1]Hoja de pedidos'!D3374,"")</f>
        <v>TXDNPV040B001</v>
      </c>
      <c r="C3375" s="144" t="str">
        <f>IF('[1]Hoja de pedidos'!$D3374&gt;0,'[1]Hoja de pedidos'!E3374,"")</f>
        <v>DISTRIBUIDORA NACIONAL 2000, C.A.</v>
      </c>
      <c r="D3375" s="144" t="str">
        <f>IF('[1]Hoja de pedidos'!$D3374&gt;0,'[1]Hoja de pedidos'!F3374,"")</f>
        <v>LAMINACION IMPRESA CAFÉ PURO VENEZUELA GOURMET 50g</v>
      </c>
      <c r="E3375" s="144" t="str">
        <f>IF('[1]Hoja de pedidos'!$D3374&gt;0,'[1]Hoja de pedidos'!G3374,"")</f>
        <v>CX</v>
      </c>
      <c r="F3375" s="144" t="str">
        <f>IF('[1]Hoja de pedidos'!$D3374&gt;0,'[1]Hoja de pedidos'!H3374,"")</f>
        <v>LAMINACION</v>
      </c>
    </row>
    <row r="3376" spans="1:6" x14ac:dyDescent="0.25">
      <c r="A3376" s="144" t="str">
        <f>IF('[1]Hoja de pedidos'!$D3375&gt;0,'[1]Hoja de pedidos'!C3375,"")</f>
        <v>32-006755</v>
      </c>
      <c r="B3376" s="144" t="str">
        <f>IF('[1]Hoja de pedidos'!$D3375&gt;0,'[1]Hoja de pedidos'!D3375,"")</f>
        <v>TMARTL103A001</v>
      </c>
      <c r="C3376" s="144" t="str">
        <f>IF('[1]Hoja de pedidos'!$D3375&gt;0,'[1]Hoja de pedidos'!E3375,"")</f>
        <v>ALFONZO RIVAS &amp; CIA, C.A.</v>
      </c>
      <c r="D3376" s="144" t="str">
        <f>IF('[1]Hoja de pedidos'!$D3375&gt;0,'[1]Hoja de pedidos'!F3375,"")</f>
        <v>LAMINACION IMPRESA TE LISTO LIMÓN 90 g</v>
      </c>
      <c r="E3376" s="144" t="str">
        <f>IF('[1]Hoja de pedidos'!$D3375&gt;0,'[1]Hoja de pedidos'!G3375,"")</f>
        <v>MCL</v>
      </c>
      <c r="F3376" s="144" t="str">
        <f>IF('[1]Hoja de pedidos'!$D3375&gt;0,'[1]Hoja de pedidos'!H3375,"")</f>
        <v>LAMINACION</v>
      </c>
    </row>
    <row r="3377" spans="1:6" x14ac:dyDescent="0.25">
      <c r="A3377" s="144" t="str">
        <f>IF('[1]Hoja de pedidos'!$D3376&gt;0,'[1]Hoja de pedidos'!C3376,"")</f>
        <v>32-006781</v>
      </c>
      <c r="B3377" s="144" t="str">
        <f>IF('[1]Hoja de pedidos'!$D3376&gt;0,'[1]Hoja de pedidos'!D3376,"")</f>
        <v>TMTCAV129A001</v>
      </c>
      <c r="C3377" s="144" t="str">
        <f>IF('[1]Hoja de pedidos'!$D3376&gt;0,'[1]Hoja de pedidos'!E3376,"")</f>
        <v>INVERSIONES TORREFACCION DEL CAFÉ, C.A</v>
      </c>
      <c r="D3377" s="144" t="str">
        <f>IF('[1]Hoja de pedidos'!$D3376&gt;0,'[1]Hoja de pedidos'!F3376,"")</f>
        <v>LAMINACION IMPRESA CAFÉ AMANECER AL VACIO 250g</v>
      </c>
      <c r="E3377" s="144" t="str">
        <f>IF('[1]Hoja de pedidos'!$D3376&gt;0,'[1]Hoja de pedidos'!G3376,"")</f>
        <v>MCL</v>
      </c>
      <c r="F3377" s="144" t="str">
        <f>IF('[1]Hoja de pedidos'!$D3376&gt;0,'[1]Hoja de pedidos'!H3376,"")</f>
        <v>LAMINACION</v>
      </c>
    </row>
    <row r="3378" spans="1:6" x14ac:dyDescent="0.25">
      <c r="A3378" s="144" t="str">
        <f>IF('[1]Hoja de pedidos'!$D3377&gt;0,'[1]Hoja de pedidos'!C3377,"")</f>
        <v>01-4676</v>
      </c>
      <c r="B3378" s="144" t="str">
        <f>IF('[1]Hoja de pedidos'!$D3377&gt;0,'[1]Hoja de pedidos'!D3377,"")</f>
        <v>TMCOAL1190001</v>
      </c>
      <c r="C3378" s="144" t="str">
        <f>IF('[1]Hoja de pedidos'!$D3377&gt;0,'[1]Hoja de pedidos'!E3377,"")</f>
        <v>CONSORCIO OLEAGINOSO PORTUGUESA, S.A.</v>
      </c>
      <c r="D3378" s="144" t="str">
        <f>IF('[1]Hoja de pedidos'!$D3377&gt;0,'[1]Hoja de pedidos'!F3377,"")</f>
        <v>ALUMINIO LAMINADO SIN IMPRESIÓN</v>
      </c>
      <c r="E3378" s="144" t="str">
        <f>IF('[1]Hoja de pedidos'!$D3377&gt;0,'[1]Hoja de pedidos'!G3377,"")</f>
        <v>MCL</v>
      </c>
      <c r="F3378" s="144" t="str">
        <f>IF('[1]Hoja de pedidos'!$D3377&gt;0,'[1]Hoja de pedidos'!H3377,"")</f>
        <v>LAMINACION</v>
      </c>
    </row>
    <row r="3379" spans="1:6" x14ac:dyDescent="0.25">
      <c r="A3379" s="144" t="str">
        <f>IF('[1]Hoja de pedidos'!$D3378&gt;0,'[1]Hoja de pedidos'!C3378,"")</f>
        <v>01-4675</v>
      </c>
      <c r="B3379" s="144" t="str">
        <f>IF('[1]Hoja de pedidos'!$D3378&gt;0,'[1]Hoja de pedidos'!D3378,"")</f>
        <v>TMCOAL1250001</v>
      </c>
      <c r="C3379" s="144" t="str">
        <f>IF('[1]Hoja de pedidos'!$D3378&gt;0,'[1]Hoja de pedidos'!E3378,"")</f>
        <v>CONSORCIO OLEAGINOSO PORTUGUESA, S.A.</v>
      </c>
      <c r="D3379" s="144" t="str">
        <f>IF('[1]Hoja de pedidos'!$D3378&gt;0,'[1]Hoja de pedidos'!F3378,"")</f>
        <v>ALUMINIO LAMINADO SIN IMPRESIÓN</v>
      </c>
      <c r="E3379" s="144" t="str">
        <f>IF('[1]Hoja de pedidos'!$D3378&gt;0,'[1]Hoja de pedidos'!G3378,"")</f>
        <v>MCL</v>
      </c>
      <c r="F3379" s="144" t="str">
        <f>IF('[1]Hoja de pedidos'!$D3378&gt;0,'[1]Hoja de pedidos'!H3378,"")</f>
        <v>LAMINACION</v>
      </c>
    </row>
    <row r="3380" spans="1:6" x14ac:dyDescent="0.25">
      <c r="A3380" s="144" t="str">
        <f>IF('[1]Hoja de pedidos'!$D3379&gt;0,'[1]Hoja de pedidos'!C3379,"")</f>
        <v>01-4678</v>
      </c>
      <c r="B3380" s="144" t="str">
        <f>IF('[1]Hoja de pedidos'!$D3379&gt;0,'[1]Hoja de pedidos'!D3379,"")</f>
        <v xml:space="preserve">TMSVRM0960010   </v>
      </c>
      <c r="C3380" s="144" t="str">
        <f>IF('[1]Hoja de pedidos'!$D3379&gt;0,'[1]Hoja de pedidos'!E3379,"")</f>
        <v>SONOCO VENEZOLANA, C.A.</v>
      </c>
      <c r="D3380" s="144" t="str">
        <f>IF('[1]Hoja de pedidos'!$D3379&gt;0,'[1]Hoja de pedidos'!F3379,"")</f>
        <v>LAMINACION MEMBRANA RM 952 SIN IMPRESIÓN</v>
      </c>
      <c r="E3380" s="144" t="str">
        <f>IF('[1]Hoja de pedidos'!$D3379&gt;0,'[1]Hoja de pedidos'!G3379,"")</f>
        <v>MCL</v>
      </c>
      <c r="F3380" s="144" t="str">
        <f>IF('[1]Hoja de pedidos'!$D3379&gt;0,'[1]Hoja de pedidos'!H3379,"")</f>
        <v>LAMINACION</v>
      </c>
    </row>
    <row r="3381" spans="1:6" x14ac:dyDescent="0.25">
      <c r="A3381" s="144" t="str">
        <f>IF('[1]Hoja de pedidos'!$D3380&gt;0,'[1]Hoja de pedidos'!C3380,"")</f>
        <v>01-4680</v>
      </c>
      <c r="B3381" s="144" t="str">
        <f>IF('[1]Hoja de pedidos'!$D3380&gt;0,'[1]Hoja de pedidos'!D3380,"")</f>
        <v>TMSVRM0990010</v>
      </c>
      <c r="C3381" s="144" t="str">
        <f>IF('[1]Hoja de pedidos'!$D3380&gt;0,'[1]Hoja de pedidos'!E3380,"")</f>
        <v>SONOCO VENEZOLANA, C.A.</v>
      </c>
      <c r="D3381" s="144" t="str">
        <f>IF('[1]Hoja de pedidos'!$D3380&gt;0,'[1]Hoja de pedidos'!F3380,"")</f>
        <v xml:space="preserve">LAMINACION LINER RM-511 SIN IMPRESIÓN </v>
      </c>
      <c r="E3381" s="144" t="str">
        <f>IF('[1]Hoja de pedidos'!$D3380&gt;0,'[1]Hoja de pedidos'!G3380,"")</f>
        <v>MCL</v>
      </c>
      <c r="F3381" s="144" t="str">
        <f>IF('[1]Hoja de pedidos'!$D3380&gt;0,'[1]Hoja de pedidos'!H3380,"")</f>
        <v>LAMINACION</v>
      </c>
    </row>
    <row r="3382" spans="1:6" x14ac:dyDescent="0.25">
      <c r="A3382" s="144" t="str">
        <f>IF('[1]Hoja de pedidos'!$D3381&gt;0,'[1]Hoja de pedidos'!C3381,"")</f>
        <v>01-4625</v>
      </c>
      <c r="B3382" s="144" t="str">
        <f>IF('[1]Hoja de pedidos'!$D3381&gt;0,'[1]Hoja de pedidos'!D3381,"")</f>
        <v>TMCPAG083A001</v>
      </c>
      <c r="C3382" s="144" t="str">
        <f>IF('[1]Hoja de pedidos'!$D3381&gt;0,'[1]Hoja de pedidos'!E3381,"")</f>
        <v>CENTRAL EL PALMAR S.A.</v>
      </c>
      <c r="D3382" s="144" t="str">
        <f>IF('[1]Hoja de pedidos'!$D3381&gt;0,'[1]Hoja de pedidos'!F3381,"")</f>
        <v>LAMINACION IMPRESA AZUCAR GLASS 900g</v>
      </c>
      <c r="E3382" s="144" t="str">
        <f>IF('[1]Hoja de pedidos'!$D3381&gt;0,'[1]Hoja de pedidos'!G3381,"")</f>
        <v>MCL</v>
      </c>
      <c r="F3382" s="144" t="str">
        <f>IF('[1]Hoja de pedidos'!$D3381&gt;0,'[1]Hoja de pedidos'!H3381,"")</f>
        <v>LAMINACION</v>
      </c>
    </row>
    <row r="3383" spans="1:6" x14ac:dyDescent="0.25">
      <c r="A3383" s="144" t="str">
        <f>IF('[1]Hoja de pedidos'!$D3382&gt;0,'[1]Hoja de pedidos'!C3382,"")</f>
        <v>01-4525</v>
      </c>
      <c r="B3383" s="144" t="str">
        <f>IF('[1]Hoja de pedidos'!$D3382&gt;0,'[1]Hoja de pedidos'!D3382,"")</f>
        <v>TXCPEM023A001</v>
      </c>
      <c r="C3383" s="144" t="str">
        <f>IF('[1]Hoja de pedidos'!$D3382&gt;0,'[1]Hoja de pedidos'!E3382,"")</f>
        <v>CERVECERIA POLAR,C.A.</v>
      </c>
      <c r="D3383" s="144" t="str">
        <f>IF('[1]Hoja de pedidos'!$D3382&gt;0,'[1]Hoja de pedidos'!F3382,"")</f>
        <v>ETIQUETA IMPRESA MALTIN POLAR 1,5 L</v>
      </c>
      <c r="E3383" s="144" t="str">
        <f>IF('[1]Hoja de pedidos'!$D3382&gt;0,'[1]Hoja de pedidos'!G3382,"")</f>
        <v>CX</v>
      </c>
      <c r="F3383" s="144" t="str">
        <f>IF('[1]Hoja de pedidos'!$D3382&gt;0,'[1]Hoja de pedidos'!H3382,"")</f>
        <v>CORTE</v>
      </c>
    </row>
    <row r="3384" spans="1:6" x14ac:dyDescent="0.25">
      <c r="A3384" s="144" t="str">
        <f>IF('[1]Hoja de pedidos'!$D3383&gt;0,'[1]Hoja de pedidos'!C3383,"")</f>
        <v>01-4531</v>
      </c>
      <c r="B3384" s="144" t="str">
        <f>IF('[1]Hoja de pedidos'!$D3383&gt;0,'[1]Hoja de pedidos'!D3383,"")</f>
        <v>TXPCPL039A001</v>
      </c>
      <c r="C3384" s="144" t="str">
        <f>IF('[1]Hoja de pedidos'!$D3383&gt;0,'[1]Hoja de pedidos'!E3383,"")</f>
        <v xml:space="preserve">PEPSI-COLA VENEZUELA, C.A. </v>
      </c>
      <c r="D3384" s="144" t="str">
        <f>IF('[1]Hoja de pedidos'!$D3383&gt;0,'[1]Hoja de pedidos'!F3383,"")</f>
        <v>LAMINACION IMPRESA PEPSI LIGHT 2L</v>
      </c>
      <c r="E3384" s="144" t="str">
        <f>IF('[1]Hoja de pedidos'!$D3383&gt;0,'[1]Hoja de pedidos'!G3383,"")</f>
        <v>CX</v>
      </c>
      <c r="F3384" s="144" t="str">
        <f>IF('[1]Hoja de pedidos'!$D3383&gt;0,'[1]Hoja de pedidos'!H3383,"")</f>
        <v>LAMINACION</v>
      </c>
    </row>
    <row r="3385" spans="1:6" x14ac:dyDescent="0.25">
      <c r="A3385" s="144" t="str">
        <f>IF('[1]Hoja de pedidos'!$D3384&gt;0,'[1]Hoja de pedidos'!C3384,"")</f>
        <v>32-006776</v>
      </c>
      <c r="B3385" s="144" t="str">
        <f>IF('[1]Hoja de pedidos'!$D3384&gt;0,'[1]Hoja de pedidos'!D3384,"")</f>
        <v>TMLVPL071B001</v>
      </c>
      <c r="C3385" s="144" t="str">
        <f>IF('[1]Hoja de pedidos'!$D3384&gt;0,'[1]Hoja de pedidos'!E3384,"")</f>
        <v>LEVAPAN VENEZOLANA, S.A.</v>
      </c>
      <c r="D3385" s="144" t="str">
        <f>IF('[1]Hoja de pedidos'!$D3384&gt;0,'[1]Hoja de pedidos'!F3384,"")</f>
        <v>POLYPOUCH PARAFINADO IMPRESO LEVAPAN</v>
      </c>
      <c r="E3385" s="144" t="str">
        <f>IF('[1]Hoja de pedidos'!$D3384&gt;0,'[1]Hoja de pedidos'!G3384,"")</f>
        <v>MCL</v>
      </c>
      <c r="F3385" s="144" t="str">
        <f>IF('[1]Hoja de pedidos'!$D3384&gt;0,'[1]Hoja de pedidos'!H3384,"")</f>
        <v>LAMINACION</v>
      </c>
    </row>
    <row r="3386" spans="1:6" x14ac:dyDescent="0.25">
      <c r="A3386" s="144" t="str">
        <f>IF('[1]Hoja de pedidos'!$D3385&gt;0,'[1]Hoja de pedidos'!C3385,"")</f>
        <v>01-4648</v>
      </c>
      <c r="B3386" s="144" t="str">
        <f>IF('[1]Hoja de pedidos'!$D3385&gt;0,'[1]Hoja de pedidos'!D3385,"")</f>
        <v>TXAVEM028C001</v>
      </c>
      <c r="C3386" s="144" t="str">
        <f>IF('[1]Hoja de pedidos'!$D3385&gt;0,'[1]Hoja de pedidos'!E3385,"")</f>
        <v>AMCOR RIGID PACKAGING DE VENEZUELA, S.A.</v>
      </c>
      <c r="D3386" s="144" t="str">
        <f>IF('[1]Hoja de pedidos'!$D3385&gt;0,'[1]Hoja de pedidos'!F3385,"")</f>
        <v>ETIQUETA IMPRESA MINALBA 600 cc</v>
      </c>
      <c r="E3386" s="144" t="str">
        <f>IF('[1]Hoja de pedidos'!$D3385&gt;0,'[1]Hoja de pedidos'!G3385,"")</f>
        <v>CX</v>
      </c>
      <c r="F3386" s="144" t="str">
        <f>IF('[1]Hoja de pedidos'!$D3385&gt;0,'[1]Hoja de pedidos'!H3385,"")</f>
        <v>CORTE</v>
      </c>
    </row>
    <row r="3387" spans="1:6" x14ac:dyDescent="0.25">
      <c r="A3387" s="144" t="str">
        <f>IF('[1]Hoja de pedidos'!$D3386&gt;0,'[1]Hoja de pedidos'!C3386,"")</f>
        <v>01-4650</v>
      </c>
      <c r="B3387" s="144" t="str">
        <f>IF('[1]Hoja de pedidos'!$D3386&gt;0,'[1]Hoja de pedidos'!D3386,"")</f>
        <v>TXAVEM028A001</v>
      </c>
      <c r="C3387" s="144" t="str">
        <f>IF('[1]Hoja de pedidos'!$D3386&gt;0,'[1]Hoja de pedidos'!E3386,"")</f>
        <v>AMCOR RIGID PACKAGING DE VENEZUELA, S.A.</v>
      </c>
      <c r="D3387" s="144" t="str">
        <f>IF('[1]Hoja de pedidos'!$D3386&gt;0,'[1]Hoja de pedidos'!F3386,"")</f>
        <v>ETIQUETA IMPRESA MINALBA 1,5 L</v>
      </c>
      <c r="E3387" s="144" t="str">
        <f>IF('[1]Hoja de pedidos'!$D3386&gt;0,'[1]Hoja de pedidos'!G3386,"")</f>
        <v>CX</v>
      </c>
      <c r="F3387" s="144" t="str">
        <f>IF('[1]Hoja de pedidos'!$D3386&gt;0,'[1]Hoja de pedidos'!H3386,"")</f>
        <v>CORTE</v>
      </c>
    </row>
    <row r="3388" spans="1:6" x14ac:dyDescent="0.25">
      <c r="A3388" s="144" t="str">
        <f>IF('[1]Hoja de pedidos'!$D3387&gt;0,'[1]Hoja de pedidos'!C3387,"")</f>
        <v>01-4606</v>
      </c>
      <c r="B3388" s="144" t="str">
        <f>IF('[1]Hoja de pedidos'!$D3387&gt;0,'[1]Hoja de pedidos'!D3387,"")</f>
        <v>TMCLTF089A001</v>
      </c>
      <c r="C3388" s="144" t="str">
        <f>IF('[1]Hoja de pedidos'!$D3387&gt;0,'[1]Hoja de pedidos'!E3387,"")</f>
        <v>CELOVEN, C.A.</v>
      </c>
      <c r="D3388" s="144" t="str">
        <f>IF('[1]Hoja de pedidos'!$D3387&gt;0,'[1]Hoja de pedidos'!F3387,"")</f>
        <v>LAMINACION IMPRESA DECOCEL TIEMPO DE FUTBOL</v>
      </c>
      <c r="E3388" s="144" t="str">
        <f>IF('[1]Hoja de pedidos'!$D3387&gt;0,'[1]Hoja de pedidos'!G3387,"")</f>
        <v>MCL</v>
      </c>
      <c r="F3388" s="144" t="str">
        <f>IF('[1]Hoja de pedidos'!$D3387&gt;0,'[1]Hoja de pedidos'!H3387,"")</f>
        <v>LAMINACION</v>
      </c>
    </row>
    <row r="3389" spans="1:6" x14ac:dyDescent="0.25">
      <c r="A3389" s="144" t="str">
        <f>IF('[1]Hoja de pedidos'!$D3388&gt;0,'[1]Hoja de pedidos'!C3388,"")</f>
        <v>01-4605</v>
      </c>
      <c r="B3389" s="144" t="str">
        <f>IF('[1]Hoja de pedidos'!$D3388&gt;0,'[1]Hoja de pedidos'!D3388,"")</f>
        <v>TMCLCR089A001</v>
      </c>
      <c r="C3389" s="144" t="str">
        <f>IF('[1]Hoja de pedidos'!$D3388&gt;0,'[1]Hoja de pedidos'!E3388,"")</f>
        <v>CELOVEN, C.A.</v>
      </c>
      <c r="D3389" s="144" t="str">
        <f>IF('[1]Hoja de pedidos'!$D3388&gt;0,'[1]Hoja de pedidos'!F3388,"")</f>
        <v>LAMINACION IMPRESA DECOCEL CHICA ROSA</v>
      </c>
      <c r="E3389" s="144" t="str">
        <f>IF('[1]Hoja de pedidos'!$D3388&gt;0,'[1]Hoja de pedidos'!G3388,"")</f>
        <v>MCL</v>
      </c>
      <c r="F3389" s="144" t="str">
        <f>IF('[1]Hoja de pedidos'!$D3388&gt;0,'[1]Hoja de pedidos'!H3388,"")</f>
        <v>LAMINACION</v>
      </c>
    </row>
    <row r="3390" spans="1:6" x14ac:dyDescent="0.25">
      <c r="A3390" s="144" t="str">
        <f>IF('[1]Hoja de pedidos'!$D3389&gt;0,'[1]Hoja de pedidos'!C3389,"")</f>
        <v>01-4607</v>
      </c>
      <c r="B3390" s="144" t="str">
        <f>IF('[1]Hoja de pedidos'!$D3389&gt;0,'[1]Hoja de pedidos'!D3389,"")</f>
        <v>TMCLAS089A001</v>
      </c>
      <c r="C3390" s="144" t="str">
        <f>IF('[1]Hoja de pedidos'!$D3389&gt;0,'[1]Hoja de pedidos'!E3389,"")</f>
        <v>CELOVEN, C.A.</v>
      </c>
      <c r="D3390" s="144" t="str">
        <f>IF('[1]Hoja de pedidos'!$D3389&gt;0,'[1]Hoja de pedidos'!F3389,"")</f>
        <v>LAMINACION IMPRESA DECOCEL AMIGOS DE LA SELVA</v>
      </c>
      <c r="E3390" s="144" t="str">
        <f>IF('[1]Hoja de pedidos'!$D3389&gt;0,'[1]Hoja de pedidos'!G3389,"")</f>
        <v>MCL</v>
      </c>
      <c r="F3390" s="144" t="str">
        <f>IF('[1]Hoja de pedidos'!$D3389&gt;0,'[1]Hoja de pedidos'!H3389,"")</f>
        <v>LAMINACION</v>
      </c>
    </row>
    <row r="3391" spans="1:6" x14ac:dyDescent="0.25">
      <c r="A3391" s="144" t="str">
        <f>IF('[1]Hoja de pedidos'!$D3390&gt;0,'[1]Hoja de pedidos'!C3390,"")</f>
        <v>01-4685</v>
      </c>
      <c r="B3391" s="144" t="str">
        <f>IF('[1]Hoja de pedidos'!$D3390&gt;0,'[1]Hoja de pedidos'!D3390,"")</f>
        <v>TXDNBC070A002</v>
      </c>
      <c r="C3391" s="144" t="str">
        <f>IF('[1]Hoja de pedidos'!$D3390&gt;0,'[1]Hoja de pedidos'!E3390,"")</f>
        <v>DISTRIBUIDORA NACIONAL 2000, C.A.</v>
      </c>
      <c r="D3391" s="144" t="str">
        <f>IF('[1]Hoja de pedidos'!$D3390&gt;0,'[1]Hoja de pedidos'!F3390,"")</f>
        <v>LAMINACION IMPRESA BUEN CAFÉ PREMIUN 200g</v>
      </c>
      <c r="E3391" s="144" t="str">
        <f>IF('[1]Hoja de pedidos'!$D3390&gt;0,'[1]Hoja de pedidos'!G3390,"")</f>
        <v>CX</v>
      </c>
      <c r="F3391" s="144" t="str">
        <f>IF('[1]Hoja de pedidos'!$D3390&gt;0,'[1]Hoja de pedidos'!H3390,"")</f>
        <v>LAMINACION</v>
      </c>
    </row>
    <row r="3392" spans="1:6" x14ac:dyDescent="0.25">
      <c r="A3392" s="144" t="str">
        <f>IF('[1]Hoja de pedidos'!$D3391&gt;0,'[1]Hoja de pedidos'!C3391,"")</f>
        <v>01-4651</v>
      </c>
      <c r="B3392" s="144" t="str">
        <f>IF('[1]Hoja de pedidos'!$D3391&gt;0,'[1]Hoja de pedidos'!D3391,"")</f>
        <v>TXAVEM028B001</v>
      </c>
      <c r="C3392" s="144" t="str">
        <f>IF('[1]Hoja de pedidos'!$D3391&gt;0,'[1]Hoja de pedidos'!E3391,"")</f>
        <v>AMCOR RIGID PACKAGING DE VENEZUELA, S.A.</v>
      </c>
      <c r="D3392" s="144" t="str">
        <f>IF('[1]Hoja de pedidos'!$D3391&gt;0,'[1]Hoja de pedidos'!F3391,"")</f>
        <v>ETIQUETA  IMPRESA MINALBA 5 L</v>
      </c>
      <c r="E3392" s="144" t="str">
        <f>IF('[1]Hoja de pedidos'!$D3391&gt;0,'[1]Hoja de pedidos'!G3391,"")</f>
        <v>CX</v>
      </c>
      <c r="F3392" s="144" t="str">
        <f>IF('[1]Hoja de pedidos'!$D3391&gt;0,'[1]Hoja de pedidos'!H3391,"")</f>
        <v>CORTE</v>
      </c>
    </row>
    <row r="3393" spans="1:6" x14ac:dyDescent="0.25">
      <c r="A3393" s="144" t="str">
        <f>IF('[1]Hoja de pedidos'!$D3392&gt;0,'[1]Hoja de pedidos'!C3392,"")</f>
        <v>01-4649</v>
      </c>
      <c r="B3393" s="144" t="str">
        <f>IF('[1]Hoja de pedidos'!$D3392&gt;0,'[1]Hoja de pedidos'!D3392,"")</f>
        <v>TXAVEM028D001</v>
      </c>
      <c r="C3393" s="144" t="str">
        <f>IF('[1]Hoja de pedidos'!$D3392&gt;0,'[1]Hoja de pedidos'!E3392,"")</f>
        <v>AMCOR RIGID PACKAGING DE VENEZUELA, S.A.</v>
      </c>
      <c r="D3393" s="144" t="str">
        <f>IF('[1]Hoja de pedidos'!$D3392&gt;0,'[1]Hoja de pedidos'!F3392,"")</f>
        <v>ETIQUETA IMPRESA MINALBA 355cc</v>
      </c>
      <c r="E3393" s="144" t="str">
        <f>IF('[1]Hoja de pedidos'!$D3392&gt;0,'[1]Hoja de pedidos'!G3392,"")</f>
        <v>CX</v>
      </c>
      <c r="F3393" s="144" t="str">
        <f>IF('[1]Hoja de pedidos'!$D3392&gt;0,'[1]Hoja de pedidos'!H3392,"")</f>
        <v>CORTE</v>
      </c>
    </row>
    <row r="3394" spans="1:6" x14ac:dyDescent="0.25">
      <c r="A3394" s="144" t="str">
        <f>IF('[1]Hoja de pedidos'!$D3393&gt;0,'[1]Hoja de pedidos'!C3393,"")</f>
        <v>32-006775</v>
      </c>
      <c r="B3394" s="144" t="str">
        <f>IF('[1]Hoja de pedidos'!$D3393&gt;0,'[1]Hoja de pedidos'!D3393,"")</f>
        <v>TXECAC028A001</v>
      </c>
      <c r="C3394" s="144" t="str">
        <f>IF('[1]Hoja de pedidos'!$D3393&gt;0,'[1]Hoja de pedidos'!E3393,"")</f>
        <v>EMBOTELLADORA CRISTAL;C.A.</v>
      </c>
      <c r="D3394" s="144" t="str">
        <f>IF('[1]Hoja de pedidos'!$D3393&gt;0,'[1]Hoja de pedidos'!F3393,"")</f>
        <v xml:space="preserve">ETIQUETA IMPRESA AGUA MINERAL CRYSTAL 330 cm³ </v>
      </c>
      <c r="E3394" s="144" t="str">
        <f>IF('[1]Hoja de pedidos'!$D3393&gt;0,'[1]Hoja de pedidos'!G3393,"")</f>
        <v>CX</v>
      </c>
      <c r="F3394" s="144" t="str">
        <f>IF('[1]Hoja de pedidos'!$D3393&gt;0,'[1]Hoja de pedidos'!H3393,"")</f>
        <v>CORTE</v>
      </c>
    </row>
    <row r="3395" spans="1:6" x14ac:dyDescent="0.25">
      <c r="A3395" s="144" t="str">
        <f>IF('[1]Hoja de pedidos'!$D3394&gt;0,'[1]Hoja de pedidos'!C3394,"")</f>
        <v>01-4669</v>
      </c>
      <c r="B3395" s="144" t="str">
        <f>IF('[1]Hoja de pedidos'!$D3394&gt;0,'[1]Hoja de pedidos'!D3394,"")</f>
        <v>TXPAPS031A002</v>
      </c>
      <c r="C3395" s="144" t="str">
        <f>IF('[1]Hoja de pedidos'!$D3394&gt;0,'[1]Hoja de pedidos'!E3394,"")</f>
        <v>PEPSICO ALIMENTOS, S.C.A.</v>
      </c>
      <c r="D3395" s="144" t="str">
        <f>IF('[1]Hoja de pedidos'!$D3394&gt;0,'[1]Hoja de pedidos'!F3394,"")</f>
        <v>LAMINACIÓN IMPRESA PEPITO ORIGINAL (SIN VITAMINA) 25g</v>
      </c>
      <c r="E3395" s="144" t="str">
        <f>IF('[1]Hoja de pedidos'!$D3394&gt;0,'[1]Hoja de pedidos'!G3394,"")</f>
        <v>CX</v>
      </c>
      <c r="F3395" s="144" t="str">
        <f>IF('[1]Hoja de pedidos'!$D3394&gt;0,'[1]Hoja de pedidos'!H3394,"")</f>
        <v>LAMINACION</v>
      </c>
    </row>
    <row r="3396" spans="1:6" x14ac:dyDescent="0.25">
      <c r="A3396" s="144" t="str">
        <f>IF('[1]Hoja de pedidos'!$D3395&gt;0,'[1]Hoja de pedidos'!C3395,"")</f>
        <v>01-4661</v>
      </c>
      <c r="B3396" s="144" t="str">
        <f>IF('[1]Hoja de pedidos'!$D3395&gt;0,'[1]Hoja de pedidos'!D3395,"")</f>
        <v>TXPAPM031A001</v>
      </c>
      <c r="C3396" s="144" t="str">
        <f>IF('[1]Hoja de pedidos'!$D3395&gt;0,'[1]Hoja de pedidos'!E3395,"")</f>
        <v>PEPSICO ALIMENTOS, S.C.A.</v>
      </c>
      <c r="D3396" s="144" t="str">
        <f>IF('[1]Hoja de pedidos'!$D3395&gt;0,'[1]Hoja de pedidos'!F3395,"")</f>
        <v>LAMINACION IMPRESA PEPITO MUNDO MARINO 25g</v>
      </c>
      <c r="E3396" s="144" t="str">
        <f>IF('[1]Hoja de pedidos'!$D3395&gt;0,'[1]Hoja de pedidos'!G3395,"")</f>
        <v>CX</v>
      </c>
      <c r="F3396" s="144" t="str">
        <f>IF('[1]Hoja de pedidos'!$D3395&gt;0,'[1]Hoja de pedidos'!H3395,"")</f>
        <v>LAMINACION</v>
      </c>
    </row>
    <row r="3397" spans="1:6" x14ac:dyDescent="0.25">
      <c r="A3397" s="144" t="str">
        <f>IF('[1]Hoja de pedidos'!$D3396&gt;0,'[1]Hoja de pedidos'!C3396,"")</f>
        <v>01-4663</v>
      </c>
      <c r="B3397" s="144" t="str">
        <f>IF('[1]Hoja de pedidos'!$D3396&gt;0,'[1]Hoja de pedidos'!D3396,"")</f>
        <v>TXPADQ045B004</v>
      </c>
      <c r="C3397" s="144" t="str">
        <f>IF('[1]Hoja de pedidos'!$D3396&gt;0,'[1]Hoja de pedidos'!E3396,"")</f>
        <v>PEPSICO ALIMENTOS, S.C.A.</v>
      </c>
      <c r="D3397" s="144" t="str">
        <f>IF('[1]Hoja de pedidos'!$D3396&gt;0,'[1]Hoja de pedidos'!F3396,"")</f>
        <v>LAMINACION IMPRESA DORITOS MEGA QUESO XXL 420g</v>
      </c>
      <c r="E3397" s="144" t="str">
        <f>IF('[1]Hoja de pedidos'!$D3396&gt;0,'[1]Hoja de pedidos'!G3396,"")</f>
        <v>CX</v>
      </c>
      <c r="F3397" s="144" t="str">
        <f>IF('[1]Hoja de pedidos'!$D3396&gt;0,'[1]Hoja de pedidos'!H3396,"")</f>
        <v>LAMINACION</v>
      </c>
    </row>
    <row r="3398" spans="1:6" x14ac:dyDescent="0.25">
      <c r="A3398" s="144" t="str">
        <f>IF('[1]Hoja de pedidos'!$D3397&gt;0,'[1]Hoja de pedidos'!C3397,"")</f>
        <v>01-4666</v>
      </c>
      <c r="B3398" s="144" t="str">
        <f>IF('[1]Hoja de pedidos'!$D3397&gt;0,'[1]Hoja de pedidos'!D3397,"")</f>
        <v>TXPARF040A003</v>
      </c>
      <c r="C3398" s="144" t="str">
        <f>IF('[1]Hoja de pedidos'!$D3397&gt;0,'[1]Hoja de pedidos'!E3397,"")</f>
        <v>PEPSICO ALIMENTOS, S.C.A.</v>
      </c>
      <c r="D3398" s="144" t="str">
        <f>IF('[1]Hoja de pedidos'!$D3397&gt;0,'[1]Hoja de pedidos'!F3397,"")</f>
        <v>LAMINACION IMPRESA RUFFLES QUESO 36g</v>
      </c>
      <c r="E3398" s="144" t="str">
        <f>IF('[1]Hoja de pedidos'!$D3397&gt;0,'[1]Hoja de pedidos'!G3397,"")</f>
        <v>CX</v>
      </c>
      <c r="F3398" s="144" t="str">
        <f>IF('[1]Hoja de pedidos'!$D3397&gt;0,'[1]Hoja de pedidos'!H3397,"")</f>
        <v>LAMINACION</v>
      </c>
    </row>
    <row r="3399" spans="1:6" x14ac:dyDescent="0.25">
      <c r="A3399" s="144" t="str">
        <f>IF('[1]Hoja de pedidos'!$D3398&gt;0,'[1]Hoja de pedidos'!C3398,"")</f>
        <v>01-4665</v>
      </c>
      <c r="B3399" s="144" t="str">
        <f>IF('[1]Hoja de pedidos'!$D3398&gt;0,'[1]Hoja de pedidos'!D3398,"")</f>
        <v>TXPARF040B003</v>
      </c>
      <c r="C3399" s="144" t="str">
        <f>IF('[1]Hoja de pedidos'!$D3398&gt;0,'[1]Hoja de pedidos'!E3398,"")</f>
        <v>PEPSICO ALIMENTOS, S.C.A.</v>
      </c>
      <c r="D3399" s="144" t="str">
        <f>IF('[1]Hoja de pedidos'!$D3398&gt;0,'[1]Hoja de pedidos'!F3398,"")</f>
        <v>LAMINACION IMPRESA RUFFLES QUESO 125g</v>
      </c>
      <c r="E3399" s="144" t="str">
        <f>IF('[1]Hoja de pedidos'!$D3398&gt;0,'[1]Hoja de pedidos'!G3398,"")</f>
        <v>CX</v>
      </c>
      <c r="F3399" s="144" t="str">
        <f>IF('[1]Hoja de pedidos'!$D3398&gt;0,'[1]Hoja de pedidos'!H3398,"")</f>
        <v>LAMINACION</v>
      </c>
    </row>
    <row r="3400" spans="1:6" x14ac:dyDescent="0.25">
      <c r="A3400" s="144" t="str">
        <f>IF('[1]Hoja de pedidos'!$D3399&gt;0,'[1]Hoja de pedidos'!C3399,"")</f>
        <v>01-4560</v>
      </c>
      <c r="B3400" s="144" t="str">
        <f>IF('[1]Hoja de pedidos'!$D3399&gt;0,'[1]Hoja de pedidos'!D3399,"")</f>
        <v>TXDNBC040A001</v>
      </c>
      <c r="C3400" s="144" t="str">
        <f>IF('[1]Hoja de pedidos'!$D3399&gt;0,'[1]Hoja de pedidos'!E3399,"")</f>
        <v>DISTRIBUIDORA NACIONAL 2000, C.A.</v>
      </c>
      <c r="D3400" s="144" t="str">
        <f>IF('[1]Hoja de pedidos'!$D3399&gt;0,'[1]Hoja de pedidos'!F3399,"")</f>
        <v>LAMINACION IMPRESA BUEN CAFÉ PREMIUN 100g</v>
      </c>
      <c r="E3400" s="144" t="str">
        <f>IF('[1]Hoja de pedidos'!$D3399&gt;0,'[1]Hoja de pedidos'!G3399,"")</f>
        <v>CX</v>
      </c>
      <c r="F3400" s="144" t="str">
        <f>IF('[1]Hoja de pedidos'!$D3399&gt;0,'[1]Hoja de pedidos'!H3399,"")</f>
        <v>LAMINACION</v>
      </c>
    </row>
    <row r="3401" spans="1:6" x14ac:dyDescent="0.25">
      <c r="A3401" s="144" t="str">
        <f>IF('[1]Hoja de pedidos'!$D3400&gt;0,'[1]Hoja de pedidos'!C3400,"")</f>
        <v>32-006774</v>
      </c>
      <c r="B3401" s="144" t="str">
        <f>IF('[1]Hoja de pedidos'!$D3400&gt;0,'[1]Hoja de pedidos'!D3400,"")</f>
        <v>TXECEC028D001</v>
      </c>
      <c r="C3401" s="144" t="str">
        <f>IF('[1]Hoja de pedidos'!$D3400&gt;0,'[1]Hoja de pedidos'!E3400,"")</f>
        <v>EMBOTELLADORA CRISTAL;C.A.</v>
      </c>
      <c r="D3401" s="144" t="str">
        <f>IF('[1]Hoja de pedidos'!$D3400&gt;0,'[1]Hoja de pedidos'!F3400,"")</f>
        <v xml:space="preserve">ETIQUETA IMPRESA AGUA CRYSTAL 600 cm³ </v>
      </c>
      <c r="E3401" s="144" t="str">
        <f>IF('[1]Hoja de pedidos'!$D3400&gt;0,'[1]Hoja de pedidos'!G3400,"")</f>
        <v>CX</v>
      </c>
      <c r="F3401" s="144" t="str">
        <f>IF('[1]Hoja de pedidos'!$D3400&gt;0,'[1]Hoja de pedidos'!H3400,"")</f>
        <v>CORTE</v>
      </c>
    </row>
    <row r="3402" spans="1:6" x14ac:dyDescent="0.25">
      <c r="A3402" s="144" t="str">
        <f>IF('[1]Hoja de pedidos'!$D3401&gt;0,'[1]Hoja de pedidos'!C3401,"")</f>
        <v>32-006773</v>
      </c>
      <c r="B3402" s="144" t="str">
        <f>IF('[1]Hoja de pedidos'!$D3401&gt;0,'[1]Hoja de pedidos'!D3401,"")</f>
        <v>TXECEC028D001</v>
      </c>
      <c r="C3402" s="144" t="str">
        <f>IF('[1]Hoja de pedidos'!$D3401&gt;0,'[1]Hoja de pedidos'!E3401,"")</f>
        <v>EMBOTELLADORA CRISTAL;C.A.</v>
      </c>
      <c r="D3402" s="144" t="str">
        <f>IF('[1]Hoja de pedidos'!$D3401&gt;0,'[1]Hoja de pedidos'!F3401,"")</f>
        <v xml:space="preserve">ETIQUETA IMPRESA AGUA CRYSTAL 600 cm³ </v>
      </c>
      <c r="E3402" s="144" t="str">
        <f>IF('[1]Hoja de pedidos'!$D3401&gt;0,'[1]Hoja de pedidos'!G3401,"")</f>
        <v>CX</v>
      </c>
      <c r="F3402" s="144" t="str">
        <f>IF('[1]Hoja de pedidos'!$D3401&gt;0,'[1]Hoja de pedidos'!H3401,"")</f>
        <v>CORTE</v>
      </c>
    </row>
    <row r="3403" spans="1:6" x14ac:dyDescent="0.25">
      <c r="A3403" s="144" t="str">
        <f>IF('[1]Hoja de pedidos'!$D3402&gt;0,'[1]Hoja de pedidos'!C3402,"")</f>
        <v>32-006742</v>
      </c>
      <c r="B3403" s="144" t="str">
        <f>IF('[1]Hoja de pedidos'!$D3402&gt;0,'[1]Hoja de pedidos'!D3402,"")</f>
        <v>TXABCA041A001</v>
      </c>
      <c r="C3403" s="144" t="str">
        <f>IF('[1]Hoja de pedidos'!$D3402&gt;0,'[1]Hoja de pedidos'!E3402,"")</f>
        <v>ALIMENTOS BOTALON, C.A.</v>
      </c>
      <c r="D3403" s="144" t="str">
        <f>IF('[1]Hoja de pedidos'!$D3402&gt;0,'[1]Hoja de pedidos'!F3402,"")</f>
        <v>LAMINACION IMPRESA CAFE ARAUCA 100g</v>
      </c>
      <c r="E3403" s="144" t="str">
        <f>IF('[1]Hoja de pedidos'!$D3402&gt;0,'[1]Hoja de pedidos'!G3402,"")</f>
        <v>CX</v>
      </c>
      <c r="F3403" s="144" t="str">
        <f>IF('[1]Hoja de pedidos'!$D3402&gt;0,'[1]Hoja de pedidos'!H3402,"")</f>
        <v>LAMINACION</v>
      </c>
    </row>
    <row r="3404" spans="1:6" x14ac:dyDescent="0.25">
      <c r="A3404" s="144" t="str">
        <f>IF('[1]Hoja de pedidos'!$D3403&gt;0,'[1]Hoja de pedidos'!C3403,"")</f>
        <v>21-0452</v>
      </c>
      <c r="B3404" s="144" t="str">
        <f>IF('[1]Hoja de pedidos'!$D3403&gt;0,'[1]Hoja de pedidos'!D3403,"")</f>
        <v>TXNVCP096A001</v>
      </c>
      <c r="C3404" s="144" t="str">
        <f>IF('[1]Hoja de pedidos'!$D3403&gt;0,'[1]Hoja de pedidos'!E3403,"")</f>
        <v>NESTLE VENEZUELA, S.A.</v>
      </c>
      <c r="D3404" s="144" t="str">
        <f>IF('[1]Hoja de pedidos'!$D3403&gt;0,'[1]Hoja de pedidos'!F3403,"")</f>
        <v>LAMINACION IMPRESA CAMPESINA 400g</v>
      </c>
      <c r="E3404" s="144" t="str">
        <f>IF('[1]Hoja de pedidos'!$D3403&gt;0,'[1]Hoja de pedidos'!G3403,"")</f>
        <v>CX</v>
      </c>
      <c r="F3404" s="144" t="str">
        <f>IF('[1]Hoja de pedidos'!$D3403&gt;0,'[1]Hoja de pedidos'!H3403,"")</f>
        <v>LAMINACION</v>
      </c>
    </row>
    <row r="3405" spans="1:6" x14ac:dyDescent="0.25">
      <c r="A3405" s="144" t="str">
        <f>IF('[1]Hoja de pedidos'!$D3404&gt;0,'[1]Hoja de pedidos'!C3404,"")</f>
        <v>21-0458</v>
      </c>
      <c r="B3405" s="144" t="str">
        <f>IF('[1]Hoja de pedidos'!$D3404&gt;0,'[1]Hoja de pedidos'!D3404,"")</f>
        <v>TXNVCF096A001</v>
      </c>
      <c r="C3405" s="144" t="str">
        <f>IF('[1]Hoja de pedidos'!$D3404&gt;0,'[1]Hoja de pedidos'!E3404,"")</f>
        <v>NESTLE VENEZUELA, S.A.</v>
      </c>
      <c r="D3405" s="144" t="str">
        <f>IF('[1]Hoja de pedidos'!$D3404&gt;0,'[1]Hoja de pedidos'!F3404,"")</f>
        <v xml:space="preserve">LAMINACION IMPRESA LA CAMPESINA FORTIFICADA 800g </v>
      </c>
      <c r="E3405" s="144" t="str">
        <f>IF('[1]Hoja de pedidos'!$D3404&gt;0,'[1]Hoja de pedidos'!G3404,"")</f>
        <v>CX</v>
      </c>
      <c r="F3405" s="144" t="str">
        <f>IF('[1]Hoja de pedidos'!$D3404&gt;0,'[1]Hoja de pedidos'!H3404,"")</f>
        <v>LAMINACION</v>
      </c>
    </row>
    <row r="3406" spans="1:6" x14ac:dyDescent="0.25">
      <c r="A3406" s="144" t="str">
        <f>IF('[1]Hoja de pedidos'!$D3405&gt;0,'[1]Hoja de pedidos'!C3405,"")</f>
        <v>32-006757</v>
      </c>
      <c r="B3406" s="144" t="str">
        <f>IF('[1]Hoja de pedidos'!$D3405&gt;0,'[1]Hoja de pedidos'!D3405,"")</f>
        <v>TMARMZ076B002</v>
      </c>
      <c r="C3406" s="144" t="str">
        <f>IF('[1]Hoja de pedidos'!$D3405&gt;0,'[1]Hoja de pedidos'!E3405,"")</f>
        <v>ALFONZO RIVAS &amp; CIA, C.A.</v>
      </c>
      <c r="D3406" s="144" t="str">
        <f>IF('[1]Hoja de pedidos'!$D3405&gt;0,'[1]Hoja de pedidos'!F3405,"")</f>
        <v>LAMINACION IMPRESA MAIZINA 120 g</v>
      </c>
      <c r="E3406" s="144" t="str">
        <f>IF('[1]Hoja de pedidos'!$D3405&gt;0,'[1]Hoja de pedidos'!G3405,"")</f>
        <v>MCL</v>
      </c>
      <c r="F3406" s="144" t="str">
        <f>IF('[1]Hoja de pedidos'!$D3405&gt;0,'[1]Hoja de pedidos'!H3405,"")</f>
        <v>LAMINACION</v>
      </c>
    </row>
    <row r="3407" spans="1:6" x14ac:dyDescent="0.25">
      <c r="A3407" s="144" t="str">
        <f>IF('[1]Hoja de pedidos'!$D3406&gt;0,'[1]Hoja de pedidos'!C3406,"")</f>
        <v>32-006779</v>
      </c>
      <c r="B3407" s="144" t="str">
        <f>IF('[1]Hoja de pedidos'!$D3406&gt;0,'[1]Hoja de pedidos'!D3406,"")</f>
        <v>TXTFCA050B001</v>
      </c>
      <c r="C3407" s="144" t="str">
        <f>IF('[1]Hoja de pedidos'!$D3406&gt;0,'[1]Hoja de pedidos'!E3406,"")</f>
        <v>INVERSIONES TORREFACCION DEL CAFÉ, C.A</v>
      </c>
      <c r="D3407" s="144" t="str">
        <f>IF('[1]Hoja de pedidos'!$D3406&gt;0,'[1]Hoja de pedidos'!F3406,"")</f>
        <v>LAMINACION IMPRESA CAFÉ AMANECER MOLIDO GOURMET 500g</v>
      </c>
      <c r="E3407" s="144" t="str">
        <f>IF('[1]Hoja de pedidos'!$D3406&gt;0,'[1]Hoja de pedidos'!G3406,"")</f>
        <v>CX</v>
      </c>
      <c r="F3407" s="144" t="str">
        <f>IF('[1]Hoja de pedidos'!$D3406&gt;0,'[1]Hoja de pedidos'!H3406,"")</f>
        <v>LAMINACION</v>
      </c>
    </row>
    <row r="3408" spans="1:6" x14ac:dyDescent="0.25">
      <c r="A3408" s="144" t="str">
        <f>IF('[1]Hoja de pedidos'!$D3407&gt;0,'[1]Hoja de pedidos'!C3407,"")</f>
        <v>01-4689</v>
      </c>
      <c r="B3408" s="144" t="str">
        <f>IF('[1]Hoja de pedidos'!$D3407&gt;0,'[1]Hoja de pedidos'!D3407,"")</f>
        <v>TXPATT049A001</v>
      </c>
      <c r="C3408" s="144" t="str">
        <f>IF('[1]Hoja de pedidos'!$D3407&gt;0,'[1]Hoja de pedidos'!E3407,"")</f>
        <v>PEPSICO ALIMENTOS, S.C.A.</v>
      </c>
      <c r="D3408" s="144" t="str">
        <f>IF('[1]Hoja de pedidos'!$D3407&gt;0,'[1]Hoja de pedidos'!F3407,"")</f>
        <v>LAMINACION IMPRESA TOSTITOS 140g</v>
      </c>
      <c r="E3408" s="144" t="str">
        <f>IF('[1]Hoja de pedidos'!$D3407&gt;0,'[1]Hoja de pedidos'!G3407,"")</f>
        <v>CX</v>
      </c>
      <c r="F3408" s="144" t="str">
        <f>IF('[1]Hoja de pedidos'!$D3407&gt;0,'[1]Hoja de pedidos'!H3407,"")</f>
        <v>LAMINACION</v>
      </c>
    </row>
    <row r="3409" spans="1:6" x14ac:dyDescent="0.25">
      <c r="A3409" s="144" t="str">
        <f>IF('[1]Hoja de pedidos'!$D3408&gt;0,'[1]Hoja de pedidos'!C3408,"")</f>
        <v>32-006786</v>
      </c>
      <c r="B3409" s="144" t="str">
        <f>IF('[1]Hoja de pedidos'!$D3408&gt;0,'[1]Hoja de pedidos'!D3408,"")</f>
        <v>TXTFDN038C001</v>
      </c>
      <c r="C3409" s="144" t="str">
        <f>IF('[1]Hoja de pedidos'!$D3408&gt;0,'[1]Hoja de pedidos'!E3408,"")</f>
        <v>INVERSIONES TORREFACCION DEL CAFÉ, C.A</v>
      </c>
      <c r="D3409" s="144" t="str">
        <f>IF('[1]Hoja de pedidos'!$D3408&gt;0,'[1]Hoja de pedidos'!F3408,"")</f>
        <v>LAMINACION IMPRESA CAFÉ DELLA NONNA MOLIDO GOURMET 100g</v>
      </c>
      <c r="E3409" s="144" t="str">
        <f>IF('[1]Hoja de pedidos'!$D3408&gt;0,'[1]Hoja de pedidos'!G3408,"")</f>
        <v>CX</v>
      </c>
      <c r="F3409" s="144" t="str">
        <f>IF('[1]Hoja de pedidos'!$D3408&gt;0,'[1]Hoja de pedidos'!H3408,"")</f>
        <v>LAMINACION</v>
      </c>
    </row>
    <row r="3410" spans="1:6" x14ac:dyDescent="0.25">
      <c r="A3410" s="144" t="str">
        <f>IF('[1]Hoja de pedidos'!$D3409&gt;0,'[1]Hoja de pedidos'!C3409,"")</f>
        <v>01-4695</v>
      </c>
      <c r="B3410" s="144" t="str">
        <f>IF('[1]Hoja de pedidos'!$D3409&gt;0,'[1]Hoja de pedidos'!D3409,"")</f>
        <v>TXPCEP023B001</v>
      </c>
      <c r="C3410" s="144" t="str">
        <f>IF('[1]Hoja de pedidos'!$D3409&gt;0,'[1]Hoja de pedidos'!E3409,"")</f>
        <v xml:space="preserve">PEPSI-COLA VENEZUELA, C.A. </v>
      </c>
      <c r="D3410" s="144" t="str">
        <f>IF('[1]Hoja de pedidos'!$D3409&gt;0,'[1]Hoja de pedidos'!F3409,"")</f>
        <v>ETIQUETA IMPRESA  PEPSI FREE 1 L</v>
      </c>
      <c r="E3410" s="144" t="str">
        <f>IF('[1]Hoja de pedidos'!$D3409&gt;0,'[1]Hoja de pedidos'!G3409,"")</f>
        <v>CX</v>
      </c>
      <c r="F3410" s="144" t="str">
        <f>IF('[1]Hoja de pedidos'!$D3409&gt;0,'[1]Hoja de pedidos'!H3409,"")</f>
        <v>CORTE</v>
      </c>
    </row>
    <row r="3411" spans="1:6" x14ac:dyDescent="0.25">
      <c r="A3411" s="144" t="str">
        <f>IF('[1]Hoja de pedidos'!$D3410&gt;0,'[1]Hoja de pedidos'!C3410,"")</f>
        <v>01-4691</v>
      </c>
      <c r="B3411" s="144" t="str">
        <f>IF('[1]Hoja de pedidos'!$D3410&gt;0,'[1]Hoja de pedidos'!D3410,"")</f>
        <v>TXPCPF023B002</v>
      </c>
      <c r="C3411" s="144" t="str">
        <f>IF('[1]Hoja de pedidos'!$D3410&gt;0,'[1]Hoja de pedidos'!E3410,"")</f>
        <v xml:space="preserve">PEPSI-COLA VENEZUELA, C.A. </v>
      </c>
      <c r="D3411" s="144" t="str">
        <f>IF('[1]Hoja de pedidos'!$D3410&gt;0,'[1]Hoja de pedidos'!F3410,"")</f>
        <v>ETIQUETA IMPRESA PEPSI FREE 1,5 L</v>
      </c>
      <c r="E3411" s="144" t="str">
        <f>IF('[1]Hoja de pedidos'!$D3410&gt;0,'[1]Hoja de pedidos'!G3410,"")</f>
        <v>CX</v>
      </c>
      <c r="F3411" s="144" t="str">
        <f>IF('[1]Hoja de pedidos'!$D3410&gt;0,'[1]Hoja de pedidos'!H3410,"")</f>
        <v>CORTE</v>
      </c>
    </row>
    <row r="3412" spans="1:6" x14ac:dyDescent="0.25">
      <c r="A3412" s="144" t="str">
        <f>IF('[1]Hoja de pedidos'!$D3411&gt;0,'[1]Hoja de pedidos'!C3411,"")</f>
        <v>01-4662</v>
      </c>
      <c r="B3412" s="144" t="str">
        <f>IF('[1]Hoja de pedidos'!$D3411&gt;0,'[1]Hoja de pedidos'!D3411,"")</f>
        <v>TXPAPM040A001</v>
      </c>
      <c r="C3412" s="144" t="str">
        <f>IF('[1]Hoja de pedidos'!$D3411&gt;0,'[1]Hoja de pedidos'!E3411,"")</f>
        <v>PEPSICO ALIMENTOS, S.C.A.</v>
      </c>
      <c r="D3412" s="144" t="str">
        <f>IF('[1]Hoja de pedidos'!$D3411&gt;0,'[1]Hoja de pedidos'!F3411,"")</f>
        <v>LAMINACION IMPRESA PEPITO MUNDO MARINO 80g</v>
      </c>
      <c r="E3412" s="144" t="str">
        <f>IF('[1]Hoja de pedidos'!$D3411&gt;0,'[1]Hoja de pedidos'!G3411,"")</f>
        <v>CX</v>
      </c>
      <c r="F3412" s="144" t="str">
        <f>IF('[1]Hoja de pedidos'!$D3411&gt;0,'[1]Hoja de pedidos'!H3411,"")</f>
        <v>LAMINACION</v>
      </c>
    </row>
    <row r="3413" spans="1:6" x14ac:dyDescent="0.25">
      <c r="A3413" s="144" t="str">
        <f>IF('[1]Hoja de pedidos'!$D3412&gt;0,'[1]Hoja de pedidos'!C3412,"")</f>
        <v>01-4668</v>
      </c>
      <c r="B3413" s="144" t="str">
        <f>IF('[1]Hoja de pedidos'!$D3412&gt;0,'[1]Hoja de pedidos'!D3412,"")</f>
        <v>TXPACT040B003</v>
      </c>
      <c r="C3413" s="144" t="str">
        <f>IF('[1]Hoja de pedidos'!$D3412&gt;0,'[1]Hoja de pedidos'!E3412,"")</f>
        <v>PEPSICO ALIMENTOS, S.C.A.</v>
      </c>
      <c r="D3413" s="144" t="str">
        <f>IF('[1]Hoja de pedidos'!$D3412&gt;0,'[1]Hoja de pedidos'!F3412,"")</f>
        <v>LAMINACION IMPRESA CHEESE TRIS 54g</v>
      </c>
      <c r="E3413" s="144" t="str">
        <f>IF('[1]Hoja de pedidos'!$D3412&gt;0,'[1]Hoja de pedidos'!G3412,"")</f>
        <v>CX</v>
      </c>
      <c r="F3413" s="144" t="str">
        <f>IF('[1]Hoja de pedidos'!$D3412&gt;0,'[1]Hoja de pedidos'!H3412,"")</f>
        <v>LAMINACION</v>
      </c>
    </row>
    <row r="3414" spans="1:6" x14ac:dyDescent="0.25">
      <c r="A3414" s="144" t="str">
        <f>IF('[1]Hoja de pedidos'!$D3413&gt;0,'[1]Hoja de pedidos'!C3413,"")</f>
        <v>01-4667</v>
      </c>
      <c r="B3414" s="144" t="str">
        <f>IF('[1]Hoja de pedidos'!$D3413&gt;0,'[1]Hoja de pedidos'!D3413,"")</f>
        <v>TXPACT040A003</v>
      </c>
      <c r="C3414" s="144" t="str">
        <f>IF('[1]Hoja de pedidos'!$D3413&gt;0,'[1]Hoja de pedidos'!E3413,"")</f>
        <v>PEPSICO ALIMENTOS, S.C.A.</v>
      </c>
      <c r="D3414" s="144" t="str">
        <f>IF('[1]Hoja de pedidos'!$D3413&gt;0,'[1]Hoja de pedidos'!F3413,"")</f>
        <v>LAMINACION IMPRESA CHEESE TRIS 150g</v>
      </c>
      <c r="E3414" s="144" t="str">
        <f>IF('[1]Hoja de pedidos'!$D3413&gt;0,'[1]Hoja de pedidos'!G3413,"")</f>
        <v>CX</v>
      </c>
      <c r="F3414" s="144" t="str">
        <f>IF('[1]Hoja de pedidos'!$D3413&gt;0,'[1]Hoja de pedidos'!H3413,"")</f>
        <v>LAMINACION</v>
      </c>
    </row>
    <row r="3415" spans="1:6" x14ac:dyDescent="0.25">
      <c r="A3415" s="144" t="str">
        <f>IF('[1]Hoja de pedidos'!$D3414&gt;0,'[1]Hoja de pedidos'!C3414,"")</f>
        <v>01-4690</v>
      </c>
      <c r="B3415" s="144" t="str">
        <f>IF('[1]Hoja de pedidos'!$D3414&gt;0,'[1]Hoja de pedidos'!D3414,"")</f>
        <v>TXPCPF023B002</v>
      </c>
      <c r="C3415" s="144" t="str">
        <f>IF('[1]Hoja de pedidos'!$D3414&gt;0,'[1]Hoja de pedidos'!E3414,"")</f>
        <v xml:space="preserve">PEPSI-COLA VENEZUELA, C.A. </v>
      </c>
      <c r="D3415" s="144" t="str">
        <f>IF('[1]Hoja de pedidos'!$D3414&gt;0,'[1]Hoja de pedidos'!F3414,"")</f>
        <v>ETIQUETA IMPRESA PEPSI FREE 1,5 L</v>
      </c>
      <c r="E3415" s="144" t="str">
        <f>IF('[1]Hoja de pedidos'!$D3414&gt;0,'[1]Hoja de pedidos'!G3414,"")</f>
        <v>CX</v>
      </c>
      <c r="F3415" s="144" t="str">
        <f>IF('[1]Hoja de pedidos'!$D3414&gt;0,'[1]Hoja de pedidos'!H3414,"")</f>
        <v>CORTE</v>
      </c>
    </row>
    <row r="3416" spans="1:6" x14ac:dyDescent="0.25">
      <c r="A3416" s="144" t="str">
        <f>IF('[1]Hoja de pedidos'!$D3415&gt;0,'[1]Hoja de pedidos'!C3415,"")</f>
        <v>01-4660</v>
      </c>
      <c r="B3416" s="144" t="str">
        <f>IF('[1]Hoja de pedidos'!$D3415&gt;0,'[1]Hoja de pedidos'!D3415,"")</f>
        <v>TXPARS031A001</v>
      </c>
      <c r="C3416" s="144" t="str">
        <f>IF('[1]Hoja de pedidos'!$D3415&gt;0,'[1]Hoja de pedidos'!E3415,"")</f>
        <v>PEPSICO ALIMENTOS, S.C.A.</v>
      </c>
      <c r="D3416" s="144" t="str">
        <f>IF('[1]Hoja de pedidos'!$D3415&gt;0,'[1]Hoja de pedidos'!F3415,"")</f>
        <v>LAMINACION IMPRESA RAQUETY QUESO 18g</v>
      </c>
      <c r="E3416" s="144" t="str">
        <f>IF('[1]Hoja de pedidos'!$D3415&gt;0,'[1]Hoja de pedidos'!G3415,"")</f>
        <v>CX</v>
      </c>
      <c r="F3416" s="144" t="str">
        <f>IF('[1]Hoja de pedidos'!$D3415&gt;0,'[1]Hoja de pedidos'!H3415,"")</f>
        <v>LAMINACION</v>
      </c>
    </row>
    <row r="3417" spans="1:6" x14ac:dyDescent="0.25">
      <c r="A3417" s="144" t="str">
        <f>IF('[1]Hoja de pedidos'!$D3416&gt;0,'[1]Hoja de pedidos'!C3416,"")</f>
        <v>01-4660</v>
      </c>
      <c r="B3417" s="144" t="str">
        <f>IF('[1]Hoja de pedidos'!$D3416&gt;0,'[1]Hoja de pedidos'!D3416,"")</f>
        <v>TXPARS031A001</v>
      </c>
      <c r="C3417" s="144" t="str">
        <f>IF('[1]Hoja de pedidos'!$D3416&gt;0,'[1]Hoja de pedidos'!E3416,"")</f>
        <v>PEPSICO ALIMENTOS, S.C.A.</v>
      </c>
      <c r="D3417" s="144" t="str">
        <f>IF('[1]Hoja de pedidos'!$D3416&gt;0,'[1]Hoja de pedidos'!F3416,"")</f>
        <v>LAMINACION IMPRESA RAQUETY QUESO 18g</v>
      </c>
      <c r="E3417" s="144" t="str">
        <f>IF('[1]Hoja de pedidos'!$D3416&gt;0,'[1]Hoja de pedidos'!G3416,"")</f>
        <v>CX</v>
      </c>
      <c r="F3417" s="144" t="str">
        <f>IF('[1]Hoja de pedidos'!$D3416&gt;0,'[1]Hoja de pedidos'!H3416,"")</f>
        <v>LAMINACION</v>
      </c>
    </row>
    <row r="3418" spans="1:6" x14ac:dyDescent="0.25">
      <c r="A3418" s="144" t="str">
        <f>IF('[1]Hoja de pedidos'!$D3417&gt;0,'[1]Hoja de pedidos'!C3417,"")</f>
        <v>32-006787</v>
      </c>
      <c r="B3418" s="144" t="str">
        <f>IF('[1]Hoja de pedidos'!$D3417&gt;0,'[1]Hoja de pedidos'!D3417,"")</f>
        <v>TMMCGP207A001</v>
      </c>
      <c r="C3418" s="144" t="str">
        <f>IF('[1]Hoja de pedidos'!$D3417&gt;0,'[1]Hoja de pedidos'!E3417,"")</f>
        <v>MONDELEZ VZ,C.A</v>
      </c>
      <c r="D3418" s="144" t="str">
        <f>IF('[1]Hoja de pedidos'!$D3417&gt;0,'[1]Hoja de pedidos'!F3417,"")</f>
        <v>LINNER MTP  IMPRESO GARANTIA DE PUREZA</v>
      </c>
      <c r="E3418" s="144" t="str">
        <f>IF('[1]Hoja de pedidos'!$D3417&gt;0,'[1]Hoja de pedidos'!G3417,"")</f>
        <v>MCL</v>
      </c>
      <c r="F3418" s="144" t="str">
        <f>IF('[1]Hoja de pedidos'!$D3417&gt;0,'[1]Hoja de pedidos'!H3417,"")</f>
        <v>LAMINACION</v>
      </c>
    </row>
    <row r="3419" spans="1:6" x14ac:dyDescent="0.25">
      <c r="A3419" s="144" t="str">
        <f>IF('[1]Hoja de pedidos'!$D3418&gt;0,'[1]Hoja de pedidos'!C3418,"")</f>
        <v>01-4693</v>
      </c>
      <c r="B3419" s="144" t="str">
        <f>IF('[1]Hoja de pedidos'!$D3418&gt;0,'[1]Hoja de pedidos'!D3418,"")</f>
        <v>TXPCPF023C001</v>
      </c>
      <c r="C3419" s="144" t="str">
        <f>IF('[1]Hoja de pedidos'!$D3418&gt;0,'[1]Hoja de pedidos'!E3418,"")</f>
        <v xml:space="preserve">PEPSI-COLA VENEZUELA, C.A. </v>
      </c>
      <c r="D3419" s="144" t="str">
        <f>IF('[1]Hoja de pedidos'!$D3418&gt;0,'[1]Hoja de pedidos'!F3418,"")</f>
        <v>ETIQUETA IMPRESA PEPSI  FREE 2 L</v>
      </c>
      <c r="E3419" s="144" t="str">
        <f>IF('[1]Hoja de pedidos'!$D3418&gt;0,'[1]Hoja de pedidos'!G3418,"")</f>
        <v>CX</v>
      </c>
      <c r="F3419" s="144" t="str">
        <f>IF('[1]Hoja de pedidos'!$D3418&gt;0,'[1]Hoja de pedidos'!H3418,"")</f>
        <v>CORTE</v>
      </c>
    </row>
    <row r="3420" spans="1:6" x14ac:dyDescent="0.25">
      <c r="A3420" s="144" t="str">
        <f>IF('[1]Hoja de pedidos'!$D3419&gt;0,'[1]Hoja de pedidos'!C3419,"")</f>
        <v>01-4708</v>
      </c>
      <c r="B3420" s="144" t="str">
        <f>IF('[1]Hoja de pedidos'!$D3419&gt;0,'[1]Hoja de pedidos'!D3419,"")</f>
        <v>TXPARQ045A003</v>
      </c>
      <c r="C3420" s="144" t="str">
        <f>IF('[1]Hoja de pedidos'!$D3419&gt;0,'[1]Hoja de pedidos'!E3419,"")</f>
        <v>PEPSICO ALIMENTOS, S.C.A.</v>
      </c>
      <c r="D3420" s="144" t="str">
        <f>IF('[1]Hoja de pedidos'!$D3419&gt;0,'[1]Hoja de pedidos'!F3419,"")</f>
        <v>LAMINACION IMPRESA RUFFLES QUESO 300g</v>
      </c>
      <c r="E3420" s="144" t="str">
        <f>IF('[1]Hoja de pedidos'!$D3419&gt;0,'[1]Hoja de pedidos'!G3419,"")</f>
        <v>CX</v>
      </c>
      <c r="F3420" s="144" t="str">
        <f>IF('[1]Hoja de pedidos'!$D3419&gt;0,'[1]Hoja de pedidos'!H3419,"")</f>
        <v>LAMINACION</v>
      </c>
    </row>
    <row r="3421" spans="1:6" x14ac:dyDescent="0.25">
      <c r="A3421" s="144" t="str">
        <f>IF('[1]Hoja de pedidos'!$D3420&gt;0,'[1]Hoja de pedidos'!C3420,"")</f>
        <v>01-4702</v>
      </c>
      <c r="B3421" s="144" t="str">
        <f>IF('[1]Hoja de pedidos'!$D3420&gt;0,'[1]Hoja de pedidos'!D3420,"")</f>
        <v>TXPAMP045A002</v>
      </c>
      <c r="C3421" s="144" t="str">
        <f>IF('[1]Hoja de pedidos'!$D3420&gt;0,'[1]Hoja de pedidos'!E3420,"")</f>
        <v>PEPSICO ALIMENTOS, S.C.A.</v>
      </c>
      <c r="D3421" s="144" t="str">
        <f>IF('[1]Hoja de pedidos'!$D3420&gt;0,'[1]Hoja de pedidos'!F3420,"")</f>
        <v>LAMINACION IMPRESA CHEETOS MEGA PUFFS XXL 270g</v>
      </c>
      <c r="E3421" s="144" t="str">
        <f>IF('[1]Hoja de pedidos'!$D3420&gt;0,'[1]Hoja de pedidos'!G3420,"")</f>
        <v>CX</v>
      </c>
      <c r="F3421" s="144" t="str">
        <f>IF('[1]Hoja de pedidos'!$D3420&gt;0,'[1]Hoja de pedidos'!H3420,"")</f>
        <v>LAMINACION</v>
      </c>
    </row>
    <row r="3422" spans="1:6" x14ac:dyDescent="0.25">
      <c r="A3422" s="144" t="str">
        <f>IF('[1]Hoja de pedidos'!$D3421&gt;0,'[1]Hoja de pedidos'!C3421,"")</f>
        <v>01-4626</v>
      </c>
      <c r="B3422" s="144" t="str">
        <f>IF('[1]Hoja de pedidos'!$D3421&gt;0,'[1]Hoja de pedidos'!D3421,"")</f>
        <v>TMCPED083A001</v>
      </c>
      <c r="C3422" s="144" t="str">
        <f>IF('[1]Hoja de pedidos'!$D3421&gt;0,'[1]Hoja de pedidos'!E3421,"")</f>
        <v>CENTRAL EL PALMAR S.A.</v>
      </c>
      <c r="D3422" s="144" t="str">
        <f>IF('[1]Hoja de pedidos'!$D3421&gt;0,'[1]Hoja de pedidos'!F3421,"")</f>
        <v>LAMINACION IMPRESA ENDULZANTE 500g</v>
      </c>
      <c r="E3422" s="144" t="str">
        <f>IF('[1]Hoja de pedidos'!$D3421&gt;0,'[1]Hoja de pedidos'!G3421,"")</f>
        <v>MCL</v>
      </c>
      <c r="F3422" s="144" t="str">
        <f>IF('[1]Hoja de pedidos'!$D3421&gt;0,'[1]Hoja de pedidos'!H3421,"")</f>
        <v>LAMINACION</v>
      </c>
    </row>
    <row r="3423" spans="1:6" x14ac:dyDescent="0.25">
      <c r="A3423" s="144" t="str">
        <f>IF('[1]Hoja de pedidos'!$D3422&gt;0,'[1]Hoja de pedidos'!C3422,"")</f>
        <v>01-4692</v>
      </c>
      <c r="B3423" s="144" t="str">
        <f>IF('[1]Hoja de pedidos'!$D3422&gt;0,'[1]Hoja de pedidos'!D3422,"")</f>
        <v>TXPCPF023C002</v>
      </c>
      <c r="C3423" s="144" t="str">
        <f>IF('[1]Hoja de pedidos'!$D3422&gt;0,'[1]Hoja de pedidos'!E3422,"")</f>
        <v xml:space="preserve">PEPSI-COLA VENEZUELA, C.A. </v>
      </c>
      <c r="D3423" s="144" t="str">
        <f>IF('[1]Hoja de pedidos'!$D3422&gt;0,'[1]Hoja de pedidos'!F3422,"")</f>
        <v>ETIQUETA IMPRESA PEPSI FREE 2 L</v>
      </c>
      <c r="E3423" s="144" t="str">
        <f>IF('[1]Hoja de pedidos'!$D3422&gt;0,'[1]Hoja de pedidos'!G3422,"")</f>
        <v>CX</v>
      </c>
      <c r="F3423" s="144" t="str">
        <f>IF('[1]Hoja de pedidos'!$D3422&gt;0,'[1]Hoja de pedidos'!H3422,"")</f>
        <v>CORTE</v>
      </c>
    </row>
    <row r="3424" spans="1:6" x14ac:dyDescent="0.25">
      <c r="A3424" s="144" t="str">
        <f>IF('[1]Hoja de pedidos'!$D3423&gt;0,'[1]Hoja de pedidos'!C3423,"")</f>
        <v>01-4694</v>
      </c>
      <c r="B3424" s="144" t="str">
        <f>IF('[1]Hoja de pedidos'!$D3423&gt;0,'[1]Hoja de pedidos'!D3423,"")</f>
        <v>TXPCPF023C002</v>
      </c>
      <c r="C3424" s="144" t="str">
        <f>IF('[1]Hoja de pedidos'!$D3423&gt;0,'[1]Hoja de pedidos'!E3423,"")</f>
        <v xml:space="preserve">PEPSI-COLA VENEZUELA, C.A. </v>
      </c>
      <c r="D3424" s="144" t="str">
        <f>IF('[1]Hoja de pedidos'!$D3423&gt;0,'[1]Hoja de pedidos'!F3423,"")</f>
        <v>ETIQUETA IMPRESA PEPSI FREE 2 L</v>
      </c>
      <c r="E3424" s="144" t="str">
        <f>IF('[1]Hoja de pedidos'!$D3423&gt;0,'[1]Hoja de pedidos'!G3423,"")</f>
        <v>CX</v>
      </c>
      <c r="F3424" s="144" t="str">
        <f>IF('[1]Hoja de pedidos'!$D3423&gt;0,'[1]Hoja de pedidos'!H3423,"")</f>
        <v>CORTE</v>
      </c>
    </row>
    <row r="3425" spans="1:6" x14ac:dyDescent="0.25">
      <c r="A3425" s="144" t="str">
        <f>IF('[1]Hoja de pedidos'!$D3424&gt;0,'[1]Hoja de pedidos'!C3424,"")</f>
        <v>21-0455</v>
      </c>
      <c r="B3425" s="144" t="str">
        <f>IF('[1]Hoja de pedidos'!$D3424&gt;0,'[1]Hoja de pedidos'!D3424,"")</f>
        <v>TXNVCL096C002</v>
      </c>
      <c r="C3425" s="144" t="str">
        <f>IF('[1]Hoja de pedidos'!$D3424&gt;0,'[1]Hoja de pedidos'!E3424,"")</f>
        <v>NESTLE VENEZUELA, S.A.</v>
      </c>
      <c r="D3425" s="144" t="str">
        <f>IF('[1]Hoja de pedidos'!$D3424&gt;0,'[1]Hoja de pedidos'!F3424,"")</f>
        <v>LAMINACION IMPRESA CERELAC 400g</v>
      </c>
      <c r="E3425" s="144" t="str">
        <f>IF('[1]Hoja de pedidos'!$D3424&gt;0,'[1]Hoja de pedidos'!G3424,"")</f>
        <v>CX</v>
      </c>
      <c r="F3425" s="144" t="str">
        <f>IF('[1]Hoja de pedidos'!$D3424&gt;0,'[1]Hoja de pedidos'!H3424,"")</f>
        <v>LAMINACION</v>
      </c>
    </row>
    <row r="3426" spans="1:6" x14ac:dyDescent="0.25">
      <c r="A3426" s="144" t="str">
        <f>IF('[1]Hoja de pedidos'!$D3425&gt;0,'[1]Hoja de pedidos'!C3425,"")</f>
        <v>01-4718</v>
      </c>
      <c r="B3426" s="144" t="str">
        <f>IF('[1]Hoja de pedidos'!$D3425&gt;0,'[1]Hoja de pedidos'!D3425,"")</f>
        <v>TMAYGP207A001</v>
      </c>
      <c r="C3426" s="144" t="str">
        <f>IF('[1]Hoja de pedidos'!$D3425&gt;0,'[1]Hoja de pedidos'!E3425,"")</f>
        <v>ANAYANSI,C.A.</v>
      </c>
      <c r="D3426" s="144" t="str">
        <f>IF('[1]Hoja de pedidos'!$D3425&gt;0,'[1]Hoja de pedidos'!F3425,"")</f>
        <v>LINER MTP IMPRESO GARANTIA DE PUREZA</v>
      </c>
      <c r="E3426" s="144" t="str">
        <f>IF('[1]Hoja de pedidos'!$D3425&gt;0,'[1]Hoja de pedidos'!G3425,"")</f>
        <v>MCL</v>
      </c>
      <c r="F3426" s="144" t="str">
        <f>IF('[1]Hoja de pedidos'!$D3425&gt;0,'[1]Hoja de pedidos'!H3425,"")</f>
        <v>LAMINACION</v>
      </c>
    </row>
    <row r="3427" spans="1:6" x14ac:dyDescent="0.25">
      <c r="A3427" s="144" t="str">
        <f>IF('[1]Hoja de pedidos'!$D3426&gt;0,'[1]Hoja de pedidos'!C3426,"")</f>
        <v>21-0453</v>
      </c>
      <c r="B3427" s="144" t="str">
        <f>IF('[1]Hoja de pedidos'!$D3426&gt;0,'[1]Hoja de pedidos'!D3426,"")</f>
        <v>TXNVCL096A002</v>
      </c>
      <c r="C3427" s="144" t="str">
        <f>IF('[1]Hoja de pedidos'!$D3426&gt;0,'[1]Hoja de pedidos'!E3426,"")</f>
        <v>NESTLE VENEZUELA, S.A.</v>
      </c>
      <c r="D3427" s="144" t="str">
        <f>IF('[1]Hoja de pedidos'!$D3426&gt;0,'[1]Hoja de pedidos'!F3426,"")</f>
        <v>LAMINACION IMPRESA CERELAC 100g</v>
      </c>
      <c r="E3427" s="144" t="str">
        <f>IF('[1]Hoja de pedidos'!$D3426&gt;0,'[1]Hoja de pedidos'!G3426,"")</f>
        <v>MCL</v>
      </c>
      <c r="F3427" s="144" t="str">
        <f>IF('[1]Hoja de pedidos'!$D3426&gt;0,'[1]Hoja de pedidos'!H3426,"")</f>
        <v>LAMINACION</v>
      </c>
    </row>
    <row r="3428" spans="1:6" x14ac:dyDescent="0.25">
      <c r="A3428" s="144" t="str">
        <f>IF('[1]Hoja de pedidos'!$D3427&gt;0,'[1]Hoja de pedidos'!C3427,"")</f>
        <v>21-0454</v>
      </c>
      <c r="B3428" s="144" t="str">
        <f>IF('[1]Hoja de pedidos'!$D3427&gt;0,'[1]Hoja de pedidos'!D3427,"")</f>
        <v>TXNVCL096B002</v>
      </c>
      <c r="C3428" s="144" t="str">
        <f>IF('[1]Hoja de pedidos'!$D3427&gt;0,'[1]Hoja de pedidos'!E3427,"")</f>
        <v>NESTLE VENEZUELA, S.A.</v>
      </c>
      <c r="D3428" s="144" t="str">
        <f>IF('[1]Hoja de pedidos'!$D3427&gt;0,'[1]Hoja de pedidos'!F3427,"")</f>
        <v>LAMINACION IMPRESA CERELAC 900g</v>
      </c>
      <c r="E3428" s="144" t="str">
        <f>IF('[1]Hoja de pedidos'!$D3427&gt;0,'[1]Hoja de pedidos'!G3427,"")</f>
        <v>CX</v>
      </c>
      <c r="F3428" s="144" t="str">
        <f>IF('[1]Hoja de pedidos'!$D3427&gt;0,'[1]Hoja de pedidos'!H3427,"")</f>
        <v>LAMINACION</v>
      </c>
    </row>
    <row r="3429" spans="1:6" x14ac:dyDescent="0.25">
      <c r="A3429" s="144" t="str">
        <f>IF('[1]Hoja de pedidos'!$D3428&gt;0,'[1]Hoja de pedidos'!C3428,"")</f>
        <v>32-006785</v>
      </c>
      <c r="B3429" s="144" t="str">
        <f>IF('[1]Hoja de pedidos'!$D3428&gt;0,'[1]Hoja de pedidos'!D3428,"")</f>
        <v>TMARFR040A001</v>
      </c>
      <c r="C3429" s="144" t="str">
        <f>IF('[1]Hoja de pedidos'!$D3428&gt;0,'[1]Hoja de pedidos'!E3428,"")</f>
        <v>ALFONZO RIVAS &amp; CIA, C.A.</v>
      </c>
      <c r="D3429" s="144" t="str">
        <f>IF('[1]Hoja de pedidos'!$D3428&gt;0,'[1]Hoja de pedidos'!F3428,"")</f>
        <v>LAMINACION IMPRESA FLIPS FUDGE FRESA 50g</v>
      </c>
      <c r="E3429" s="144" t="str">
        <f>IF('[1]Hoja de pedidos'!$D3428&gt;0,'[1]Hoja de pedidos'!G3428,"")</f>
        <v>MCL</v>
      </c>
      <c r="F3429" s="144" t="str">
        <f>IF('[1]Hoja de pedidos'!$D3428&gt;0,'[1]Hoja de pedidos'!H3428,"")</f>
        <v>LAMINACION</v>
      </c>
    </row>
    <row r="3430" spans="1:6" x14ac:dyDescent="0.25">
      <c r="A3430" s="144" t="str">
        <f>IF('[1]Hoja de pedidos'!$D3429&gt;0,'[1]Hoja de pedidos'!C3429,"")</f>
        <v>21-0450</v>
      </c>
      <c r="B3430" s="144" t="str">
        <f>IF('[1]Hoja de pedidos'!$D3429&gt;0,'[1]Hoja de pedidos'!D3429,"")</f>
        <v>TXNVAM096A001</v>
      </c>
      <c r="C3430" s="144" t="str">
        <f>IF('[1]Hoja de pedidos'!$D3429&gt;0,'[1]Hoja de pedidos'!E3429,"")</f>
        <v>NESTLE VENEZUELA, S.A.</v>
      </c>
      <c r="D3430" s="144" t="str">
        <f>IF('[1]Hoja de pedidos'!$D3429&gt;0,'[1]Hoja de pedidos'!F3429,"")</f>
        <v>LAMINACION IMPRESA NESTUM ARROZ MAIZ 225g</v>
      </c>
      <c r="E3430" s="144" t="str">
        <f>IF('[1]Hoja de pedidos'!$D3429&gt;0,'[1]Hoja de pedidos'!G3429,"")</f>
        <v>CX</v>
      </c>
      <c r="F3430" s="144" t="str">
        <f>IF('[1]Hoja de pedidos'!$D3429&gt;0,'[1]Hoja de pedidos'!H3429,"")</f>
        <v>LAMINACION</v>
      </c>
    </row>
    <row r="3431" spans="1:6" x14ac:dyDescent="0.25">
      <c r="A3431" s="144" t="str">
        <f>IF('[1]Hoja de pedidos'!$D3430&gt;0,'[1]Hoja de pedidos'!C3430,"")</f>
        <v>21-0460</v>
      </c>
      <c r="B3431" s="144" t="str">
        <f>IF('[1]Hoja de pedidos'!$D3430&gt;0,'[1]Hoja de pedidos'!D3430,"")</f>
        <v>TXNVNA096A001</v>
      </c>
      <c r="C3431" s="144" t="str">
        <f>IF('[1]Hoja de pedidos'!$D3430&gt;0,'[1]Hoja de pedidos'!E3430,"")</f>
        <v>NESTLE VENEZUELA, S.A.</v>
      </c>
      <c r="D3431" s="144" t="str">
        <f>IF('[1]Hoja de pedidos'!$D3430&gt;0,'[1]Hoja de pedidos'!F3430,"")</f>
        <v xml:space="preserve">LAMINACION IMPRESA NESTUM ARROZ 225g </v>
      </c>
      <c r="E3431" s="144" t="str">
        <f>IF('[1]Hoja de pedidos'!$D3430&gt;0,'[1]Hoja de pedidos'!G3430,"")</f>
        <v>CX</v>
      </c>
      <c r="F3431" s="144" t="str">
        <f>IF('[1]Hoja de pedidos'!$D3430&gt;0,'[1]Hoja de pedidos'!H3430,"")</f>
        <v>LAMINACION</v>
      </c>
    </row>
    <row r="3432" spans="1:6" x14ac:dyDescent="0.25">
      <c r="A3432" s="144" t="str">
        <f>IF('[1]Hoja de pedidos'!$D3431&gt;0,'[1]Hoja de pedidos'!C3431,"")</f>
        <v>01-4673</v>
      </c>
      <c r="B3432" s="144" t="str">
        <f>IF('[1]Hoja de pedidos'!$D3431&gt;0,'[1]Hoja de pedidos'!D3431,"")</f>
        <v>TMMCGP207A001</v>
      </c>
      <c r="C3432" s="144" t="str">
        <f>IF('[1]Hoja de pedidos'!$D3431&gt;0,'[1]Hoja de pedidos'!E3431,"")</f>
        <v>PLASTICOS ESTUGAL C.A.</v>
      </c>
      <c r="D3432" s="144" t="str">
        <f>IF('[1]Hoja de pedidos'!$D3431&gt;0,'[1]Hoja de pedidos'!F3431,"")</f>
        <v>LINNER MTP  IMPRESO GARANTIA DE PUREZA</v>
      </c>
      <c r="E3432" s="144" t="str">
        <f>IF('[1]Hoja de pedidos'!$D3431&gt;0,'[1]Hoja de pedidos'!G3431,"")</f>
        <v>MCL</v>
      </c>
      <c r="F3432" s="144" t="str">
        <f>IF('[1]Hoja de pedidos'!$D3431&gt;0,'[1]Hoja de pedidos'!H3431,"")</f>
        <v>LAMINACION</v>
      </c>
    </row>
    <row r="3433" spans="1:6" x14ac:dyDescent="0.25">
      <c r="A3433" s="144" t="str">
        <f>IF('[1]Hoja de pedidos'!$D3432&gt;0,'[1]Hoja de pedidos'!C3432,"")</f>
        <v>01-4634</v>
      </c>
      <c r="B3433" s="144" t="str">
        <f>IF('[1]Hoja de pedidos'!$D3432&gt;0,'[1]Hoja de pedidos'!D3432,"")</f>
        <v>TMCFGP207A001</v>
      </c>
      <c r="C3433" s="144" t="str">
        <f>IF('[1]Hoja de pedidos'!$D3432&gt;0,'[1]Hoja de pedidos'!E3432,"")</f>
        <v>CARFLEX C.A.</v>
      </c>
      <c r="D3433" s="144" t="str">
        <f>IF('[1]Hoja de pedidos'!$D3432&gt;0,'[1]Hoja de pedidos'!F3432,"")</f>
        <v>LINER MTP IMPRESO GARANTIA DE PUREZA</v>
      </c>
      <c r="E3433" s="144" t="str">
        <f>IF('[1]Hoja de pedidos'!$D3432&gt;0,'[1]Hoja de pedidos'!G3432,"")</f>
        <v>MCL</v>
      </c>
      <c r="F3433" s="144" t="str">
        <f>IF('[1]Hoja de pedidos'!$D3432&gt;0,'[1]Hoja de pedidos'!H3432,"")</f>
        <v>CORTE</v>
      </c>
    </row>
    <row r="3434" spans="1:6" x14ac:dyDescent="0.25">
      <c r="A3434" s="144" t="str">
        <f>IF('[1]Hoja de pedidos'!$D3433&gt;0,'[1]Hoja de pedidos'!C3433,"")</f>
        <v>21-0451</v>
      </c>
      <c r="B3434" s="144" t="str">
        <f>IF('[1]Hoja de pedidos'!$D3433&gt;0,'[1]Hoja de pedidos'!D3433,"")</f>
        <v>TXNVNT096C001</v>
      </c>
      <c r="C3434" s="144" t="str">
        <f>IF('[1]Hoja de pedidos'!$D3433&gt;0,'[1]Hoja de pedidos'!E3433,"")</f>
        <v>NESTLE VENEZUELA, S.A.</v>
      </c>
      <c r="D3434" s="144" t="str">
        <f>IF('[1]Hoja de pedidos'!$D3433&gt;0,'[1]Hoja de pedidos'!F3433,"")</f>
        <v>LAMINACION IMPRESA NESTUM 3 CEREALES 50g</v>
      </c>
      <c r="E3434" s="144" t="str">
        <f>IF('[1]Hoja de pedidos'!$D3433&gt;0,'[1]Hoja de pedidos'!G3433,"")</f>
        <v>CX</v>
      </c>
      <c r="F3434" s="144" t="str">
        <f>IF('[1]Hoja de pedidos'!$D3433&gt;0,'[1]Hoja de pedidos'!H3433,"")</f>
        <v>LAMINACION</v>
      </c>
    </row>
    <row r="3435" spans="1:6" x14ac:dyDescent="0.25">
      <c r="A3435" s="144" t="str">
        <f>IF('[1]Hoja de pedidos'!$D3434&gt;0,'[1]Hoja de pedidos'!C3434,"")</f>
        <v>01-4716</v>
      </c>
      <c r="B3435" s="144" t="str">
        <f>IF('[1]Hoja de pedidos'!$D3434&gt;0,'[1]Hoja de pedidos'!D3434,"")</f>
        <v>TMCPCC060A001</v>
      </c>
      <c r="C3435" s="144" t="str">
        <f>IF('[1]Hoja de pedidos'!$D3434&gt;0,'[1]Hoja de pedidos'!E3434,"")</f>
        <v>CENTRAL EL PALMAR S.A.</v>
      </c>
      <c r="D3435" s="144" t="str">
        <f>IF('[1]Hoja de pedidos'!$D3434&gt;0,'[1]Hoja de pedidos'!F3434,"")</f>
        <v>POLYPOUCH IMPRESO STICK MONTALBAN "0" CALORIAS 1g</v>
      </c>
      <c r="E3435" s="144" t="str">
        <f>IF('[1]Hoja de pedidos'!$D3434&gt;0,'[1]Hoja de pedidos'!G3434,"")</f>
        <v>MCL</v>
      </c>
      <c r="F3435" s="144" t="str">
        <f>IF('[1]Hoja de pedidos'!$D3434&gt;0,'[1]Hoja de pedidos'!H3434,"")</f>
        <v>LAMINACION</v>
      </c>
    </row>
    <row r="3436" spans="1:6" x14ac:dyDescent="0.25">
      <c r="A3436" s="144" t="str">
        <f>IF('[1]Hoja de pedidos'!$D3435&gt;0,'[1]Hoja de pedidos'!C3435,"")</f>
        <v>01-4710</v>
      </c>
      <c r="B3436" s="144" t="str">
        <f>IF('[1]Hoja de pedidos'!$D3435&gt;0,'[1]Hoja de pedidos'!D3435,"")</f>
        <v>TMAPAL121A001</v>
      </c>
      <c r="C3436" s="144" t="str">
        <f>IF('[1]Hoja de pedidos'!$D3435&gt;0,'[1]Hoja de pedidos'!E3435,"")</f>
        <v>ALIMENTOS POLAR COMERCIAL, C.A.</v>
      </c>
      <c r="D3436" s="144" t="str">
        <f>IF('[1]Hoja de pedidos'!$D3435&gt;0,'[1]Hoja de pedidos'!F3435,"")</f>
        <v>ALUMINIO LAMINADO IMPRESO MAVESA 500g</v>
      </c>
      <c r="E3436" s="144" t="str">
        <f>IF('[1]Hoja de pedidos'!$D3435&gt;0,'[1]Hoja de pedidos'!G3435,"")</f>
        <v>MCL</v>
      </c>
      <c r="F3436" s="144" t="str">
        <f>IF('[1]Hoja de pedidos'!$D3435&gt;0,'[1]Hoja de pedidos'!H3435,"")</f>
        <v>LAMINACION</v>
      </c>
    </row>
    <row r="3437" spans="1:6" x14ac:dyDescent="0.25">
      <c r="A3437" s="144" t="str">
        <f>IF('[1]Hoja de pedidos'!$D3436&gt;0,'[1]Hoja de pedidos'!C3436,"")</f>
        <v>01-4709</v>
      </c>
      <c r="B3437" s="144" t="str">
        <f>IF('[1]Hoja de pedidos'!$D3436&gt;0,'[1]Hoja de pedidos'!D3436,"")</f>
        <v>TMAPAL121B001</v>
      </c>
      <c r="C3437" s="144" t="str">
        <f>IF('[1]Hoja de pedidos'!$D3436&gt;0,'[1]Hoja de pedidos'!E3436,"")</f>
        <v>ALIMENTOS POLAR COMERCIAL, C.A.</v>
      </c>
      <c r="D3437" s="144" t="str">
        <f>IF('[1]Hoja de pedidos'!$D3436&gt;0,'[1]Hoja de pedidos'!F3436,"")</f>
        <v>ALUMINIO LAMINADO IMPRESO MAVESA 250 g</v>
      </c>
      <c r="E3437" s="144" t="str">
        <f>IF('[1]Hoja de pedidos'!$D3436&gt;0,'[1]Hoja de pedidos'!G3436,"")</f>
        <v>MCL</v>
      </c>
      <c r="F3437" s="144" t="str">
        <f>IF('[1]Hoja de pedidos'!$D3436&gt;0,'[1]Hoja de pedidos'!H3436,"")</f>
        <v>LAMINACION</v>
      </c>
    </row>
    <row r="3438" spans="1:6" x14ac:dyDescent="0.25">
      <c r="A3438" s="144" t="str">
        <f>IF('[1]Hoja de pedidos'!$D3437&gt;0,'[1]Hoja de pedidos'!C3437,"")</f>
        <v>01-4703</v>
      </c>
      <c r="B3438" s="144" t="str">
        <f>IF('[1]Hoja de pedidos'!$D3437&gt;0,'[1]Hoja de pedidos'!D3437,"")</f>
        <v>TXPACB040C001</v>
      </c>
      <c r="C3438" s="144" t="str">
        <f>IF('[1]Hoja de pedidos'!$D3437&gt;0,'[1]Hoja de pedidos'!E3437,"")</f>
        <v>PEPSICO ALIMENTOS, S.C.A.</v>
      </c>
      <c r="D3438" s="144" t="str">
        <f>IF('[1]Hoja de pedidos'!$D3437&gt;0,'[1]Hoja de pedidos'!F3437,"")</f>
        <v>LAMINACION IMPRESA CHEETOS BOLIQUESO 80g</v>
      </c>
      <c r="E3438" s="144" t="str">
        <f>IF('[1]Hoja de pedidos'!$D3437&gt;0,'[1]Hoja de pedidos'!G3437,"")</f>
        <v>CX</v>
      </c>
      <c r="F3438" s="144" t="str">
        <f>IF('[1]Hoja de pedidos'!$D3437&gt;0,'[1]Hoja de pedidos'!H3437,"")</f>
        <v>LAMINACION</v>
      </c>
    </row>
    <row r="3439" spans="1:6" x14ac:dyDescent="0.25">
      <c r="A3439" s="144" t="str">
        <f>IF('[1]Hoja de pedidos'!$D3438&gt;0,'[1]Hoja de pedidos'!C3438,"")</f>
        <v>01-4659</v>
      </c>
      <c r="B3439" s="144" t="str">
        <f>IF('[1]Hoja de pedidos'!$D3438&gt;0,'[1]Hoja de pedidos'!D3438,"")</f>
        <v>TXPARP031A001</v>
      </c>
      <c r="C3439" s="144" t="str">
        <f>IF('[1]Hoja de pedidos'!$D3438&gt;0,'[1]Hoja de pedidos'!E3438,"")</f>
        <v>PEPSICO ALIMENTOS, S.C.A.</v>
      </c>
      <c r="D3439" s="144" t="str">
        <f>IF('[1]Hoja de pedidos'!$D3438&gt;0,'[1]Hoja de pedidos'!F3438,"")</f>
        <v>LAMINACION IMPRESA RAQUETY PICANTE 18g</v>
      </c>
      <c r="E3439" s="144" t="str">
        <f>IF('[1]Hoja de pedidos'!$D3438&gt;0,'[1]Hoja de pedidos'!G3438,"")</f>
        <v>CX</v>
      </c>
      <c r="F3439" s="144" t="str">
        <f>IF('[1]Hoja de pedidos'!$D3438&gt;0,'[1]Hoja de pedidos'!H3438,"")</f>
        <v>LAMINACION</v>
      </c>
    </row>
    <row r="3440" spans="1:6" x14ac:dyDescent="0.25">
      <c r="A3440" s="144" t="str">
        <f>IF('[1]Hoja de pedidos'!$D3439&gt;0,'[1]Hoja de pedidos'!C3439,"")</f>
        <v>01-4706</v>
      </c>
      <c r="B3440" s="144" t="str">
        <f>IF('[1]Hoja de pedidos'!$D3439&gt;0,'[1]Hoja de pedidos'!D3439,"")</f>
        <v>TXPARS040C001</v>
      </c>
      <c r="C3440" s="144" t="str">
        <f>IF('[1]Hoja de pedidos'!$D3439&gt;0,'[1]Hoja de pedidos'!E3439,"")</f>
        <v>PEPSICO ALIMENTOS, S.C.A.</v>
      </c>
      <c r="D3440" s="144" t="str">
        <f>IF('[1]Hoja de pedidos'!$D3439&gt;0,'[1]Hoja de pedidos'!F3439,"")</f>
        <v>LAMINACION IMPRESA RAQUETY QUESO 36g</v>
      </c>
      <c r="E3440" s="144" t="str">
        <f>IF('[1]Hoja de pedidos'!$D3439&gt;0,'[1]Hoja de pedidos'!G3439,"")</f>
        <v>CX</v>
      </c>
      <c r="F3440" s="144" t="str">
        <f>IF('[1]Hoja de pedidos'!$D3439&gt;0,'[1]Hoja de pedidos'!H3439,"")</f>
        <v>LAMINACION</v>
      </c>
    </row>
    <row r="3441" spans="1:6" x14ac:dyDescent="0.25">
      <c r="A3441" s="144" t="str">
        <f>IF('[1]Hoja de pedidos'!$D3440&gt;0,'[1]Hoja de pedidos'!C3440,"")</f>
        <v>01-4705</v>
      </c>
      <c r="B3441" s="144" t="str">
        <f>IF('[1]Hoja de pedidos'!$D3440&gt;0,'[1]Hoja de pedidos'!D3440,"")</f>
        <v>TXPARP040B001</v>
      </c>
      <c r="C3441" s="144" t="str">
        <f>IF('[1]Hoja de pedidos'!$D3440&gt;0,'[1]Hoja de pedidos'!E3440,"")</f>
        <v>PEPSICO ALIMENTOS, S.C.A.</v>
      </c>
      <c r="D3441" s="144" t="str">
        <f>IF('[1]Hoja de pedidos'!$D3440&gt;0,'[1]Hoja de pedidos'!F3440,"")</f>
        <v>LAMINACION IMPRESA RAQUETY PICANTE 36g</v>
      </c>
      <c r="E3441" s="144" t="str">
        <f>IF('[1]Hoja de pedidos'!$D3440&gt;0,'[1]Hoja de pedidos'!G3440,"")</f>
        <v>CX</v>
      </c>
      <c r="F3441" s="144" t="str">
        <f>IF('[1]Hoja de pedidos'!$D3440&gt;0,'[1]Hoja de pedidos'!H3440,"")</f>
        <v>LAMINACION</v>
      </c>
    </row>
    <row r="3442" spans="1:6" x14ac:dyDescent="0.25">
      <c r="A3442" s="144" t="str">
        <f>IF('[1]Hoja de pedidos'!$D3441&gt;0,'[1]Hoja de pedidos'!C3441,"")</f>
        <v>01-4696</v>
      </c>
      <c r="B3442" s="144" t="str">
        <f>IF('[1]Hoja de pedidos'!$D3441&gt;0,'[1]Hoja de pedidos'!D3441,"")</f>
        <v>TXPCPL039A002</v>
      </c>
      <c r="C3442" s="144" t="str">
        <f>IF('[1]Hoja de pedidos'!$D3441&gt;0,'[1]Hoja de pedidos'!E3441,"")</f>
        <v xml:space="preserve">PEPSI-COLA VENEZUELA, C.A. </v>
      </c>
      <c r="D3442" s="144" t="str">
        <f>IF('[1]Hoja de pedidos'!$D3441&gt;0,'[1]Hoja de pedidos'!F3441,"")</f>
        <v>LAMINACION IMPRESA PEPSI LIGHT 2L</v>
      </c>
      <c r="E3442" s="144" t="str">
        <f>IF('[1]Hoja de pedidos'!$D3441&gt;0,'[1]Hoja de pedidos'!G3441,"")</f>
        <v>CX</v>
      </c>
      <c r="F3442" s="144" t="str">
        <f>IF('[1]Hoja de pedidos'!$D3441&gt;0,'[1]Hoja de pedidos'!H3441,"")</f>
        <v>LAMINACION</v>
      </c>
    </row>
    <row r="3443" spans="1:6" x14ac:dyDescent="0.25">
      <c r="A3443" s="144" t="str">
        <f>IF('[1]Hoja de pedidos'!$D3442&gt;0,'[1]Hoja de pedidos'!C3442,"")</f>
        <v>32-006789</v>
      </c>
      <c r="B3443" s="144" t="str">
        <f>IF('[1]Hoja de pedidos'!$D3442&gt;0,'[1]Hoja de pedidos'!D3442,"")</f>
        <v>TXNVPI039A002</v>
      </c>
      <c r="C3443" s="144" t="str">
        <f>IF('[1]Hoja de pedidos'!$D3442&gt;0,'[1]Hoja de pedidos'!E3442,"")</f>
        <v>NUCITA VENEZOLANA. NUCIVEN, C.A.</v>
      </c>
      <c r="D3443" s="144" t="str">
        <f>IF('[1]Hoja de pedidos'!$D3442&gt;0,'[1]Hoja de pedidos'!F3442,"")</f>
        <v>LAMINACION IMPRESA PIRULIN LUJO</v>
      </c>
      <c r="E3443" s="144" t="str">
        <f>IF('[1]Hoja de pedidos'!$D3442&gt;0,'[1]Hoja de pedidos'!G3442,"")</f>
        <v>CX</v>
      </c>
      <c r="F3443" s="144" t="str">
        <f>IF('[1]Hoja de pedidos'!$D3442&gt;0,'[1]Hoja de pedidos'!H3442,"")</f>
        <v>LAMINACION</v>
      </c>
    </row>
    <row r="3444" spans="1:6" x14ac:dyDescent="0.25">
      <c r="A3444" s="144" t="str">
        <f>IF('[1]Hoja de pedidos'!$D3443&gt;0,'[1]Hoja de pedidos'!C3443,"")</f>
        <v>01-4719</v>
      </c>
      <c r="B3444" s="144" t="str">
        <f>IF('[1]Hoja de pedidos'!$D3443&gt;0,'[1]Hoja de pedidos'!D3443,"")</f>
        <v>TMMCLU2070001</v>
      </c>
      <c r="C3444" s="144" t="str">
        <f>IF('[1]Hoja de pedidos'!$D3443&gt;0,'[1]Hoja de pedidos'!E3443,"")</f>
        <v>MAGGIE PAUL</v>
      </c>
      <c r="D3444" s="144" t="str">
        <f>IF('[1]Hoja de pedidos'!$D3443&gt;0,'[1]Hoja de pedidos'!F3443,"")</f>
        <v>LAMINACION LINER INDUCCION UNIVERSAL SIN IMPRESIÓN</v>
      </c>
      <c r="E3444" s="144" t="str">
        <f>IF('[1]Hoja de pedidos'!$D3443&gt;0,'[1]Hoja de pedidos'!G3443,"")</f>
        <v>MCL</v>
      </c>
      <c r="F3444" s="144" t="str">
        <f>IF('[1]Hoja de pedidos'!$D3443&gt;0,'[1]Hoja de pedidos'!H3443,"")</f>
        <v>LAMINACION</v>
      </c>
    </row>
    <row r="3445" spans="1:6" x14ac:dyDescent="0.25">
      <c r="A3445" s="144" t="str">
        <f>IF('[1]Hoja de pedidos'!$D3444&gt;0,'[1]Hoja de pedidos'!C3444,"")</f>
        <v>01-4715</v>
      </c>
      <c r="B3445" s="144" t="str">
        <f>IF('[1]Hoja de pedidos'!$D3444&gt;0,'[1]Hoja de pedidos'!D3444,"")</f>
        <v>TMCPAM045A001</v>
      </c>
      <c r="C3445" s="144" t="str">
        <f>IF('[1]Hoja de pedidos'!$D3444&gt;0,'[1]Hoja de pedidos'!E3444,"")</f>
        <v>CENTRAL EL PALMAR S.A.</v>
      </c>
      <c r="D3445" s="144" t="str">
        <f>IF('[1]Hoja de pedidos'!$D3444&gt;0,'[1]Hoja de pedidos'!F3444,"")</f>
        <v>POLYPOUCH IMPRESO MONTALBAN - MONTALBAN 4 g</v>
      </c>
      <c r="E3445" s="144" t="str">
        <f>IF('[1]Hoja de pedidos'!$D3444&gt;0,'[1]Hoja de pedidos'!G3444,"")</f>
        <v>MCL</v>
      </c>
      <c r="F3445" s="144" t="str">
        <f>IF('[1]Hoja de pedidos'!$D3444&gt;0,'[1]Hoja de pedidos'!H3444,"")</f>
        <v>LAMINACION</v>
      </c>
    </row>
    <row r="3446" spans="1:6" x14ac:dyDescent="0.25">
      <c r="A3446" s="144" t="str">
        <f>IF('[1]Hoja de pedidos'!$D3445&gt;0,'[1]Hoja de pedidos'!C3445,"")</f>
        <v>32-006790</v>
      </c>
      <c r="B3446" s="144" t="str">
        <f>IF('[1]Hoja de pedidos'!$D3445&gt;0,'[1]Hoja de pedidos'!D3445,"")</f>
        <v>TXNVPN040A002</v>
      </c>
      <c r="C3446" s="144" t="str">
        <f>IF('[1]Hoja de pedidos'!$D3445&gt;0,'[1]Hoja de pedidos'!E3445,"")</f>
        <v>NUCITA VENEZOLANA. NUCIVEN, C.A.</v>
      </c>
      <c r="D3446" s="144" t="str">
        <f>IF('[1]Hoja de pedidos'!$D3445&gt;0,'[1]Hoja de pedidos'!F3445,"")</f>
        <v>LAMINACION IMPRESA PIRULIN 60g</v>
      </c>
      <c r="E3446" s="144" t="str">
        <f>IF('[1]Hoja de pedidos'!$D3445&gt;0,'[1]Hoja de pedidos'!G3445,"")</f>
        <v>CX</v>
      </c>
      <c r="F3446" s="144" t="str">
        <f>IF('[1]Hoja de pedidos'!$D3445&gt;0,'[1]Hoja de pedidos'!H3445,"")</f>
        <v>LAMINACION</v>
      </c>
    </row>
    <row r="3447" spans="1:6" x14ac:dyDescent="0.25">
      <c r="A3447" s="144" t="str">
        <f>IF('[1]Hoja de pedidos'!$D3446&gt;0,'[1]Hoja de pedidos'!C3446,"")</f>
        <v>32-006791</v>
      </c>
      <c r="B3447" s="144" t="str">
        <f>IF('[1]Hoja de pedidos'!$D3446&gt;0,'[1]Hoja de pedidos'!D3446,"")</f>
        <v>TXNVMP040A002</v>
      </c>
      <c r="C3447" s="144" t="str">
        <f>IF('[1]Hoja de pedidos'!$D3446&gt;0,'[1]Hoja de pedidos'!E3446,"")</f>
        <v>NUCITA VENEZOLANA. NUCIVEN, C.A.</v>
      </c>
      <c r="D3447" s="144" t="str">
        <f>IF('[1]Hoja de pedidos'!$D3446&gt;0,'[1]Hoja de pedidos'!F3446,"")</f>
        <v>LAMINACION IMPRESA MAX  PIRULIN 34g</v>
      </c>
      <c r="E3447" s="144" t="str">
        <f>IF('[1]Hoja de pedidos'!$D3446&gt;0,'[1]Hoja de pedidos'!G3446,"")</f>
        <v>CX</v>
      </c>
      <c r="F3447" s="144" t="str">
        <f>IF('[1]Hoja de pedidos'!$D3446&gt;0,'[1]Hoja de pedidos'!H3446,"")</f>
        <v>LAMINACION</v>
      </c>
    </row>
    <row r="3448" spans="1:6" x14ac:dyDescent="0.25">
      <c r="A3448" s="144" t="str">
        <f>IF('[1]Hoja de pedidos'!$D3447&gt;0,'[1]Hoja de pedidos'!C3447,"")</f>
        <v>01-4670</v>
      </c>
      <c r="B3448" s="144" t="str">
        <f>IF('[1]Hoja de pedidos'!$D3447&gt;0,'[1]Hoja de pedidos'!D3447,"")</f>
        <v>TMMMPA042A001</v>
      </c>
      <c r="C3448" s="144" t="str">
        <f>IF('[1]Hoja de pedidos'!$D3447&gt;0,'[1]Hoja de pedidos'!E3447,"")</f>
        <v>MOLINOS MERIDA, C.A</v>
      </c>
      <c r="D3448" s="144" t="str">
        <f>IF('[1]Hoja de pedidos'!$D3447&gt;0,'[1]Hoja de pedidos'!F3447,"")</f>
        <v>POLYPOUCH IMPRESO AZUCAR REFINADA 4g</v>
      </c>
      <c r="E3448" s="144" t="str">
        <f>IF('[1]Hoja de pedidos'!$D3447&gt;0,'[1]Hoja de pedidos'!G3447,"")</f>
        <v>MCL</v>
      </c>
      <c r="F3448" s="144" t="str">
        <f>IF('[1]Hoja de pedidos'!$D3447&gt;0,'[1]Hoja de pedidos'!H3447,"")</f>
        <v>LAMINACION</v>
      </c>
    </row>
    <row r="3449" spans="1:6" x14ac:dyDescent="0.25">
      <c r="A3449" s="144" t="str">
        <f>IF('[1]Hoja de pedidos'!$D3448&gt;0,'[1]Hoja de pedidos'!C3448,"")</f>
        <v>01-4671</v>
      </c>
      <c r="B3449" s="144" t="str">
        <f>IF('[1]Hoja de pedidos'!$D3448&gt;0,'[1]Hoja de pedidos'!D3448,"")</f>
        <v>TMMMPA042A001</v>
      </c>
      <c r="C3449" s="144" t="str">
        <f>IF('[1]Hoja de pedidos'!$D3448&gt;0,'[1]Hoja de pedidos'!E3448,"")</f>
        <v>MOLINOS MERIDA, C.A</v>
      </c>
      <c r="D3449" s="144" t="str">
        <f>IF('[1]Hoja de pedidos'!$D3448&gt;0,'[1]Hoja de pedidos'!F3448,"")</f>
        <v>POLYPOUCH SIN IMPRESIÓN</v>
      </c>
      <c r="E3449" s="144" t="str">
        <f>IF('[1]Hoja de pedidos'!$D3448&gt;0,'[1]Hoja de pedidos'!G3448,"")</f>
        <v>MCL</v>
      </c>
      <c r="F3449" s="144" t="str">
        <f>IF('[1]Hoja de pedidos'!$D3448&gt;0,'[1]Hoja de pedidos'!H3448,"")</f>
        <v>LAMINACION</v>
      </c>
    </row>
    <row r="3450" spans="1:6" x14ac:dyDescent="0.25">
      <c r="A3450" s="144" t="str">
        <f>IF('[1]Hoja de pedidos'!$D3449&gt;0,'[1]Hoja de pedidos'!C3449,"")</f>
        <v>01-4656</v>
      </c>
      <c r="B3450" s="144" t="str">
        <f>IF('[1]Hoja de pedidos'!$D3449&gt;0,'[1]Hoja de pedidos'!D3449,"")</f>
        <v>TXPCSC023C001</v>
      </c>
      <c r="C3450" s="144" t="str">
        <f>IF('[1]Hoja de pedidos'!$D3449&gt;0,'[1]Hoja de pedidos'!E3449,"")</f>
        <v xml:space="preserve">PEPSI-COLA VENEZUELA, C.A. </v>
      </c>
      <c r="D3450" s="144" t="str">
        <f>IF('[1]Hoja de pedidos'!$D3449&gt;0,'[1]Hoja de pedidos'!F3449,"")</f>
        <v>ETIQUETA IMPRESA SEVEN UP CERO 1,5L</v>
      </c>
      <c r="E3450" s="144" t="str">
        <f>IF('[1]Hoja de pedidos'!$D3449&gt;0,'[1]Hoja de pedidos'!G3449,"")</f>
        <v>CX</v>
      </c>
      <c r="F3450" s="144" t="str">
        <f>IF('[1]Hoja de pedidos'!$D3449&gt;0,'[1]Hoja de pedidos'!H3449,"")</f>
        <v>CORTE</v>
      </c>
    </row>
    <row r="3451" spans="1:6" x14ac:dyDescent="0.25">
      <c r="A3451" s="144" t="str">
        <f>IF('[1]Hoja de pedidos'!$D3450&gt;0,'[1]Hoja de pedidos'!C3450,"")</f>
        <v>32-006767</v>
      </c>
      <c r="B3451" s="144" t="str">
        <f>IF('[1]Hoja de pedidos'!$D3450&gt;0,'[1]Hoja de pedidos'!D3450,"")</f>
        <v>TMARYS096A001</v>
      </c>
      <c r="C3451" s="144" t="str">
        <f>IF('[1]Hoja de pedidos'!$D3450&gt;0,'[1]Hoja de pedidos'!E3450,"")</f>
        <v>ALFONZO RIVAS &amp; CIA, C.A.</v>
      </c>
      <c r="D3451" s="144" t="str">
        <f>IF('[1]Hoja de pedidos'!$D3450&gt;0,'[1]Hoja de pedidos'!F3450,"")</f>
        <v>LAMINACION IMPRESA YELIGHT SIN SABOR 9g</v>
      </c>
      <c r="E3451" s="144" t="str">
        <f>IF('[1]Hoja de pedidos'!$D3450&gt;0,'[1]Hoja de pedidos'!G3450,"")</f>
        <v>MCL</v>
      </c>
      <c r="F3451" s="144" t="str">
        <f>IF('[1]Hoja de pedidos'!$D3450&gt;0,'[1]Hoja de pedidos'!H3450,"")</f>
        <v>LAMINACION</v>
      </c>
    </row>
    <row r="3452" spans="1:6" x14ac:dyDescent="0.25">
      <c r="A3452" s="144" t="str">
        <f>IF('[1]Hoja de pedidos'!$D3451&gt;0,'[1]Hoja de pedidos'!C3451,"")</f>
        <v>32-006771</v>
      </c>
      <c r="B3452" s="144" t="str">
        <f>IF('[1]Hoja de pedidos'!$D3451&gt;0,'[1]Hoja de pedidos'!D3451,"")</f>
        <v>TMARYC096A001</v>
      </c>
      <c r="C3452" s="144" t="str">
        <f>IF('[1]Hoja de pedidos'!$D3451&gt;0,'[1]Hoja de pedidos'!E3451,"")</f>
        <v>ALFONZO RIVAS &amp; CIA, C.A.</v>
      </c>
      <c r="D3452" s="144" t="str">
        <f>IF('[1]Hoja de pedidos'!$D3451&gt;0,'[1]Hoja de pedidos'!F3451,"")</f>
        <v>LAMINACION IMPRESA YELIGHT CEREZA 12 g</v>
      </c>
      <c r="E3452" s="144" t="str">
        <f>IF('[1]Hoja de pedidos'!$D3451&gt;0,'[1]Hoja de pedidos'!G3451,"")</f>
        <v>MCL</v>
      </c>
      <c r="F3452" s="144" t="str">
        <f>IF('[1]Hoja de pedidos'!$D3451&gt;0,'[1]Hoja de pedidos'!H3451,"")</f>
        <v>LAMINACION</v>
      </c>
    </row>
    <row r="3453" spans="1:6" x14ac:dyDescent="0.25">
      <c r="A3453" s="144" t="str">
        <f>IF('[1]Hoja de pedidos'!$D3452&gt;0,'[1]Hoja de pedidos'!C3452,"")</f>
        <v>01-4655</v>
      </c>
      <c r="B3453" s="144" t="str">
        <f>IF('[1]Hoja de pedidos'!$D3452&gt;0,'[1]Hoja de pedidos'!D3452,"")</f>
        <v>TXPCSC023C001</v>
      </c>
      <c r="C3453" s="144" t="str">
        <f>IF('[1]Hoja de pedidos'!$D3452&gt;0,'[1]Hoja de pedidos'!E3452,"")</f>
        <v xml:space="preserve">PEPSI-COLA VENEZUELA, C.A. </v>
      </c>
      <c r="D3453" s="144" t="str">
        <f>IF('[1]Hoja de pedidos'!$D3452&gt;0,'[1]Hoja de pedidos'!F3452,"")</f>
        <v>ETIQUETA IMPRESA SEVEN UP CERO 1,5L</v>
      </c>
      <c r="E3453" s="144" t="str">
        <f>IF('[1]Hoja de pedidos'!$D3452&gt;0,'[1]Hoja de pedidos'!G3452,"")</f>
        <v>CX</v>
      </c>
      <c r="F3453" s="144" t="str">
        <f>IF('[1]Hoja de pedidos'!$D3452&gt;0,'[1]Hoja de pedidos'!H3452,"")</f>
        <v>CORTE</v>
      </c>
    </row>
    <row r="3454" spans="1:6" x14ac:dyDescent="0.25">
      <c r="A3454" s="144" t="str">
        <f>IF('[1]Hoja de pedidos'!$D3453&gt;0,'[1]Hoja de pedidos'!C3453,"")</f>
        <v>01-4657</v>
      </c>
      <c r="B3454" s="144" t="str">
        <f>IF('[1]Hoja de pedidos'!$D3453&gt;0,'[1]Hoja de pedidos'!D3453,"")</f>
        <v>TXPCSC023A001</v>
      </c>
      <c r="C3454" s="144" t="str">
        <f>IF('[1]Hoja de pedidos'!$D3453&gt;0,'[1]Hoja de pedidos'!E3453,"")</f>
        <v xml:space="preserve">PEPSI-COLA VENEZUELA, C.A. </v>
      </c>
      <c r="D3454" s="144" t="str">
        <f>IF('[1]Hoja de pedidos'!$D3453&gt;0,'[1]Hoja de pedidos'!F3453,"")</f>
        <v>ETIQUETA IMPRESA SEVEN UP CERO 2 L</v>
      </c>
      <c r="E3454" s="144" t="str">
        <f>IF('[1]Hoja de pedidos'!$D3453&gt;0,'[1]Hoja de pedidos'!G3453,"")</f>
        <v>CX</v>
      </c>
      <c r="F3454" s="144" t="str">
        <f>IF('[1]Hoja de pedidos'!$D3453&gt;0,'[1]Hoja de pedidos'!H3453,"")</f>
        <v>CORTE</v>
      </c>
    </row>
    <row r="3455" spans="1:6" x14ac:dyDescent="0.25">
      <c r="A3455" s="144" t="str">
        <f>IF('[1]Hoja de pedidos'!$D3454&gt;0,'[1]Hoja de pedidos'!C3454,"")</f>
        <v>01-4658</v>
      </c>
      <c r="B3455" s="144" t="str">
        <f>IF('[1]Hoja de pedidos'!$D3454&gt;0,'[1]Hoja de pedidos'!D3454,"")</f>
        <v>TXPCSC023A001</v>
      </c>
      <c r="C3455" s="144" t="str">
        <f>IF('[1]Hoja de pedidos'!$D3454&gt;0,'[1]Hoja de pedidos'!E3454,"")</f>
        <v xml:space="preserve">PEPSI-COLA VENEZUELA, C.A. </v>
      </c>
      <c r="D3455" s="144" t="str">
        <f>IF('[1]Hoja de pedidos'!$D3454&gt;0,'[1]Hoja de pedidos'!F3454,"")</f>
        <v>ETIQUETA IMPRESA SEVEN UP CERO 2 L</v>
      </c>
      <c r="E3455" s="144" t="str">
        <f>IF('[1]Hoja de pedidos'!$D3454&gt;0,'[1]Hoja de pedidos'!G3454,"")</f>
        <v>CX</v>
      </c>
      <c r="F3455" s="144" t="str">
        <f>IF('[1]Hoja de pedidos'!$D3454&gt;0,'[1]Hoja de pedidos'!H3454,"")</f>
        <v>CORTE</v>
      </c>
    </row>
    <row r="3456" spans="1:6" x14ac:dyDescent="0.25">
      <c r="A3456" s="144" t="str">
        <f>IF('[1]Hoja de pedidos'!$D3455&gt;0,'[1]Hoja de pedidos'!C3455,"")</f>
        <v>01-4717</v>
      </c>
      <c r="B3456" s="144" t="str">
        <f>IF('[1]Hoja de pedidos'!$D3455&gt;0,'[1]Hoja de pedidos'!D3455,"")</f>
        <v>TMAYGP207A001</v>
      </c>
      <c r="C3456" s="144" t="str">
        <f>IF('[1]Hoja de pedidos'!$D3455&gt;0,'[1]Hoja de pedidos'!E3455,"")</f>
        <v>ANAYANSI,C.A.</v>
      </c>
      <c r="D3456" s="144" t="str">
        <f>IF('[1]Hoja de pedidos'!$D3455&gt;0,'[1]Hoja de pedidos'!F3455,"")</f>
        <v>LINER MTP IMPRESO GARANTIA DE PUREZA</v>
      </c>
      <c r="E3456" s="144" t="str">
        <f>IF('[1]Hoja de pedidos'!$D3455&gt;0,'[1]Hoja de pedidos'!G3455,"")</f>
        <v>MCL</v>
      </c>
      <c r="F3456" s="144" t="str">
        <f>IF('[1]Hoja de pedidos'!$D3455&gt;0,'[1]Hoja de pedidos'!H3455,"")</f>
        <v>LAMINACION</v>
      </c>
    </row>
    <row r="3457" spans="1:6" x14ac:dyDescent="0.25">
      <c r="A3457" s="144" t="str">
        <f>IF('[1]Hoja de pedidos'!$D3456&gt;0,'[1]Hoja de pedidos'!C3456,"")</f>
        <v>32-006795</v>
      </c>
      <c r="B3457" s="144" t="str">
        <f>IF('[1]Hoja de pedidos'!$D3456&gt;0,'[1]Hoja de pedidos'!D3456,"")</f>
        <v>TXABFA065B002</v>
      </c>
      <c r="C3457" s="144" t="str">
        <f>IF('[1]Hoja de pedidos'!$D3456&gt;0,'[1]Hoja de pedidos'!E3456,"")</f>
        <v>ALIMENTOS BOTALON, C.A.</v>
      </c>
      <c r="D3457" s="144" t="str">
        <f>IF('[1]Hoja de pedidos'!$D3456&gt;0,'[1]Hoja de pedidos'!F3456,"")</f>
        <v>LAMINACION IMPRESA CAFÉ MOLIDO GOURMET FLOR DE ARAUCA 200g</v>
      </c>
      <c r="E3457" s="144" t="str">
        <f>IF('[1]Hoja de pedidos'!$D3456&gt;0,'[1]Hoja de pedidos'!G3456,"")</f>
        <v>CX</v>
      </c>
      <c r="F3457" s="144" t="str">
        <f>IF('[1]Hoja de pedidos'!$D3456&gt;0,'[1]Hoja de pedidos'!H3456,"")</f>
        <v>LAMINACION</v>
      </c>
    </row>
    <row r="3458" spans="1:6" x14ac:dyDescent="0.25">
      <c r="A3458" s="144" t="str">
        <f>IF('[1]Hoja de pedidos'!$D3457&gt;0,'[1]Hoja de pedidos'!C3457,"")</f>
        <v>01-4697</v>
      </c>
      <c r="B3458" s="144" t="str">
        <f>IF('[1]Hoja de pedidos'!$D3457&gt;0,'[1]Hoja de pedidos'!D3457,"")</f>
        <v>TXCPMP023A001</v>
      </c>
      <c r="C3458" s="144" t="str">
        <f>IF('[1]Hoja de pedidos'!$D3457&gt;0,'[1]Hoja de pedidos'!E3457,"")</f>
        <v>CERVECERIA POLAR,C.A.</v>
      </c>
      <c r="D3458" s="144" t="str">
        <f>IF('[1]Hoja de pedidos'!$D3457&gt;0,'[1]Hoja de pedidos'!F3457,"")</f>
        <v>ETIQUETA IMPRESA MALTIN POLAR 1,5 L PROMOCION FUTBOL FVF 2024</v>
      </c>
      <c r="E3458" s="144" t="str">
        <f>IF('[1]Hoja de pedidos'!$D3457&gt;0,'[1]Hoja de pedidos'!G3457,"")</f>
        <v>CX</v>
      </c>
      <c r="F3458" s="144" t="str">
        <f>IF('[1]Hoja de pedidos'!$D3457&gt;0,'[1]Hoja de pedidos'!H3457,"")</f>
        <v>CORTE</v>
      </c>
    </row>
    <row r="3459" spans="1:6" x14ac:dyDescent="0.25">
      <c r="A3459" s="144" t="str">
        <f>IF('[1]Hoja de pedidos'!$D3458&gt;0,'[1]Hoja de pedidos'!C3458,"")</f>
        <v>32-006793</v>
      </c>
      <c r="B3459" s="144" t="str">
        <f>IF('[1]Hoja de pedidos'!$D3458&gt;0,'[1]Hoja de pedidos'!D3458,"")</f>
        <v>TMARMZ076B002</v>
      </c>
      <c r="C3459" s="144" t="str">
        <f>IF('[1]Hoja de pedidos'!$D3458&gt;0,'[1]Hoja de pedidos'!E3458,"")</f>
        <v>ALFONZO RIVAS &amp; CIA, C.A.</v>
      </c>
      <c r="D3459" s="144" t="str">
        <f>IF('[1]Hoja de pedidos'!$D3458&gt;0,'[1]Hoja de pedidos'!F3458,"")</f>
        <v>LAMINACION IMPRESA MAIZINA 120 g</v>
      </c>
      <c r="E3459" s="144" t="str">
        <f>IF('[1]Hoja de pedidos'!$D3458&gt;0,'[1]Hoja de pedidos'!G3458,"")</f>
        <v>MCL</v>
      </c>
      <c r="F3459" s="144" t="str">
        <f>IF('[1]Hoja de pedidos'!$D3458&gt;0,'[1]Hoja de pedidos'!H3458,"")</f>
        <v>LAMINACION</v>
      </c>
    </row>
    <row r="3460" spans="1:6" x14ac:dyDescent="0.25">
      <c r="A3460" s="144" t="str">
        <f>IF('[1]Hoja de pedidos'!$D3459&gt;0,'[1]Hoja de pedidos'!C3459,"")</f>
        <v>32-006792</v>
      </c>
      <c r="B3460" s="144" t="str">
        <f>IF('[1]Hoja de pedidos'!$D3459&gt;0,'[1]Hoja de pedidos'!D3459,"")</f>
        <v>TMARMZ044D001</v>
      </c>
      <c r="C3460" s="144" t="str">
        <f>IF('[1]Hoja de pedidos'!$D3459&gt;0,'[1]Hoja de pedidos'!E3459,"")</f>
        <v>ALFONZO RIVAS &amp; CIA, C.A.</v>
      </c>
      <c r="D3460" s="144" t="str">
        <f>IF('[1]Hoja de pedidos'!$D3459&gt;0,'[1]Hoja de pedidos'!F3459,"")</f>
        <v>LAMINACION IMPRESA MAIZINA 200g</v>
      </c>
      <c r="E3460" s="144" t="str">
        <f>IF('[1]Hoja de pedidos'!$D3459&gt;0,'[1]Hoja de pedidos'!G3459,"")</f>
        <v>MCL</v>
      </c>
      <c r="F3460" s="144" t="str">
        <f>IF('[1]Hoja de pedidos'!$D3459&gt;0,'[1]Hoja de pedidos'!H3459,"")</f>
        <v>LAMINACION</v>
      </c>
    </row>
    <row r="3461" spans="1:6" x14ac:dyDescent="0.25">
      <c r="A3461" s="144" t="str">
        <f>IF('[1]Hoja de pedidos'!$D3460&gt;0,'[1]Hoja de pedidos'!C3460,"")</f>
        <v>32-006782</v>
      </c>
      <c r="B3461" s="144" t="str">
        <f>IF('[1]Hoja de pedidos'!$D3460&gt;0,'[1]Hoja de pedidos'!D3460,"")</f>
        <v>TMARMZ044D001</v>
      </c>
      <c r="C3461" s="144" t="str">
        <f>IF('[1]Hoja de pedidos'!$D3460&gt;0,'[1]Hoja de pedidos'!E3460,"")</f>
        <v>ALFONZO RIVAS &amp; CIA, C.A.</v>
      </c>
      <c r="D3461" s="144" t="str">
        <f>IF('[1]Hoja de pedidos'!$D3460&gt;0,'[1]Hoja de pedidos'!F3460,"")</f>
        <v>LAMINACION IMPRESA MAIZINA 200g</v>
      </c>
      <c r="E3461" s="144" t="str">
        <f>IF('[1]Hoja de pedidos'!$D3460&gt;0,'[1]Hoja de pedidos'!G3460,"")</f>
        <v>MCL</v>
      </c>
      <c r="F3461" s="144" t="str">
        <f>IF('[1]Hoja de pedidos'!$D3460&gt;0,'[1]Hoja de pedidos'!H3460,"")</f>
        <v>LAMINACION</v>
      </c>
    </row>
    <row r="3462" spans="1:6" x14ac:dyDescent="0.25">
      <c r="A3462" s="144" t="str">
        <f>IF('[1]Hoja de pedidos'!$D3461&gt;0,'[1]Hoja de pedidos'!C3461,"")</f>
        <v>01-4682</v>
      </c>
      <c r="B3462" s="144" t="str">
        <f>IF('[1]Hoja de pedidos'!$D3461&gt;0,'[1]Hoja de pedidos'!D3461,"")</f>
        <v>TMIBIT045A001</v>
      </c>
      <c r="C3462" s="144" t="str">
        <f>IF('[1]Hoja de pedidos'!$D3461&gt;0,'[1]Hoja de pedidos'!E3461,"")</f>
        <v>INDUSTRIAS IBERIA, C.A.</v>
      </c>
      <c r="D3462" s="144" t="str">
        <f>IF('[1]Hoja de pedidos'!$D3461&gt;0,'[1]Hoja de pedidos'!F3461,"")</f>
        <v xml:space="preserve">LAMINACION IMPRESA INFUSION HIERBABUENA </v>
      </c>
      <c r="E3462" s="144" t="str">
        <f>IF('[1]Hoja de pedidos'!$D3461&gt;0,'[1]Hoja de pedidos'!G3461,"")</f>
        <v>MCL</v>
      </c>
      <c r="F3462" s="144" t="str">
        <f>IF('[1]Hoja de pedidos'!$D3461&gt;0,'[1]Hoja de pedidos'!H3461,"")</f>
        <v>LAMINACION</v>
      </c>
    </row>
    <row r="3463" spans="1:6" x14ac:dyDescent="0.25">
      <c r="A3463" s="144" t="str">
        <f>IF('[1]Hoja de pedidos'!$D3462&gt;0,'[1]Hoja de pedidos'!C3462,"")</f>
        <v>01-4707</v>
      </c>
      <c r="B3463" s="144" t="str">
        <f>IF('[1]Hoja de pedidos'!$D3462&gt;0,'[1]Hoja de pedidos'!D3462,"")</f>
        <v>TXPACP020A001</v>
      </c>
      <c r="C3463" s="144" t="str">
        <f>IF('[1]Hoja de pedidos'!$D3462&gt;0,'[1]Hoja de pedidos'!E3462,"")</f>
        <v>PEPSICO ALIMENTOS, S.C.A.</v>
      </c>
      <c r="D3463" s="144" t="str">
        <f>IF('[1]Hoja de pedidos'!$D3462&gt;0,'[1]Hoja de pedidos'!F3462,"")</f>
        <v>CINTA PROMOCIONAL IMPRESA PONTE LA 10</v>
      </c>
      <c r="E3463" s="144" t="str">
        <f>IF('[1]Hoja de pedidos'!$D3462&gt;0,'[1]Hoja de pedidos'!G3462,"")</f>
        <v>CX</v>
      </c>
      <c r="F3463" s="144" t="str">
        <f>IF('[1]Hoja de pedidos'!$D3462&gt;0,'[1]Hoja de pedidos'!H3462,"")</f>
        <v>CORTE</v>
      </c>
    </row>
    <row r="3464" spans="1:6" x14ac:dyDescent="0.25">
      <c r="A3464" s="144" t="str">
        <f>IF('[1]Hoja de pedidos'!$D3463&gt;0,'[1]Hoja de pedidos'!C3463,"")</f>
        <v>01-4729</v>
      </c>
      <c r="B3464" s="144" t="str">
        <f>IF('[1]Hoja de pedidos'!$D3463&gt;0,'[1]Hoja de pedidos'!D3463,"")</f>
        <v>TXDNMM070A001</v>
      </c>
      <c r="C3464" s="144" t="str">
        <f>IF('[1]Hoja de pedidos'!$D3463&gt;0,'[1]Hoja de pedidos'!E3463,"")</f>
        <v>DISTRIBUIDORA NACIONAL 2000, C.A.</v>
      </c>
      <c r="D3464" s="144" t="str">
        <f>IF('[1]Hoja de pedidos'!$D3463&gt;0,'[1]Hoja de pedidos'!F3463,"")</f>
        <v>LAMINACION IMPRESA CAFÉ MAS POR MENOS PREMIUM 200g</v>
      </c>
      <c r="E3464" s="144" t="str">
        <f>IF('[1]Hoja de pedidos'!$D3463&gt;0,'[1]Hoja de pedidos'!G3463,"")</f>
        <v>CX</v>
      </c>
      <c r="F3464" s="144" t="str">
        <f>IF('[1]Hoja de pedidos'!$D3463&gt;0,'[1]Hoja de pedidos'!H3463,"")</f>
        <v>LAMINACION</v>
      </c>
    </row>
    <row r="3465" spans="1:6" x14ac:dyDescent="0.25">
      <c r="A3465" s="144" t="str">
        <f>IF('[1]Hoja de pedidos'!$D3464&gt;0,'[1]Hoja de pedidos'!C3464,"")</f>
        <v>32-006783</v>
      </c>
      <c r="B3465" s="144" t="str">
        <f>IF('[1]Hoja de pedidos'!$D3464&gt;0,'[1]Hoja de pedidos'!D3464,"")</f>
        <v>TMARMZ044A001</v>
      </c>
      <c r="C3465" s="144" t="str">
        <f>IF('[1]Hoja de pedidos'!$D3464&gt;0,'[1]Hoja de pedidos'!E3464,"")</f>
        <v>ALFONZO RIVAS &amp; CIA, C.A.</v>
      </c>
      <c r="D3465" s="144" t="str">
        <f>IF('[1]Hoja de pedidos'!$D3464&gt;0,'[1]Hoja de pedidos'!F3464,"")</f>
        <v>LAMINACION IMPRESA MAIZINA 90 g</v>
      </c>
      <c r="E3465" s="144" t="str">
        <f>IF('[1]Hoja de pedidos'!$D3464&gt;0,'[1]Hoja de pedidos'!G3464,"")</f>
        <v>MCL</v>
      </c>
      <c r="F3465" s="144" t="str">
        <f>IF('[1]Hoja de pedidos'!$D3464&gt;0,'[1]Hoja de pedidos'!H3464,"")</f>
        <v>LAMINACION</v>
      </c>
    </row>
    <row r="3466" spans="1:6" x14ac:dyDescent="0.25">
      <c r="A3466" s="144" t="str">
        <f>IF('[1]Hoja de pedidos'!$D3465&gt;0,'[1]Hoja de pedidos'!C3465,"")</f>
        <v>32-006784</v>
      </c>
      <c r="B3466" s="144" t="str">
        <f>IF('[1]Hoja de pedidos'!$D3465&gt;0,'[1]Hoja de pedidos'!D3465,"")</f>
        <v>TMARMZ044A001</v>
      </c>
      <c r="C3466" s="144" t="str">
        <f>IF('[1]Hoja de pedidos'!$D3465&gt;0,'[1]Hoja de pedidos'!E3465,"")</f>
        <v>ALFONZO RIVAS &amp; CIA, C.A.</v>
      </c>
      <c r="D3466" s="144" t="str">
        <f>IF('[1]Hoja de pedidos'!$D3465&gt;0,'[1]Hoja de pedidos'!F3465,"")</f>
        <v>LAMINACION IMPRESA MAIZINA 90 g</v>
      </c>
      <c r="E3466" s="144" t="str">
        <f>IF('[1]Hoja de pedidos'!$D3465&gt;0,'[1]Hoja de pedidos'!G3465,"")</f>
        <v>MCL</v>
      </c>
      <c r="F3466" s="144" t="str">
        <f>IF('[1]Hoja de pedidos'!$D3465&gt;0,'[1]Hoja de pedidos'!H3465,"")</f>
        <v>LAMINACION</v>
      </c>
    </row>
    <row r="3467" spans="1:6" x14ac:dyDescent="0.25">
      <c r="A3467" s="144" t="str">
        <f>IF('[1]Hoja de pedidos'!$D3466&gt;0,'[1]Hoja de pedidos'!C3466,"")</f>
        <v>01-4683</v>
      </c>
      <c r="B3467" s="144" t="str">
        <f>IF('[1]Hoja de pedidos'!$D3466&gt;0,'[1]Hoja de pedidos'!D3466,"")</f>
        <v>TMIBIM045A001</v>
      </c>
      <c r="C3467" s="144" t="str">
        <f>IF('[1]Hoja de pedidos'!$D3466&gt;0,'[1]Hoja de pedidos'!E3466,"")</f>
        <v>INDUSTRIAS IBERIA, C.A.</v>
      </c>
      <c r="D3467" s="144" t="str">
        <f>IF('[1]Hoja de pedidos'!$D3466&gt;0,'[1]Hoja de pedidos'!F3466,"")</f>
        <v xml:space="preserve">LAMINACIÓN IMPRESA INFUSIÓN MANZANILLA </v>
      </c>
      <c r="E3467" s="144" t="str">
        <f>IF('[1]Hoja de pedidos'!$D3466&gt;0,'[1]Hoja de pedidos'!G3466,"")</f>
        <v>MCL</v>
      </c>
      <c r="F3467" s="144" t="str">
        <f>IF('[1]Hoja de pedidos'!$D3466&gt;0,'[1]Hoja de pedidos'!H3466,"")</f>
        <v>LAMINACION</v>
      </c>
    </row>
    <row r="3468" spans="1:6" x14ac:dyDescent="0.25">
      <c r="A3468" s="144" t="str">
        <f>IF('[1]Hoja de pedidos'!$D3467&gt;0,'[1]Hoja de pedidos'!C3467,"")</f>
        <v>01-4682</v>
      </c>
      <c r="B3468" s="144" t="str">
        <f>IF('[1]Hoja de pedidos'!$D3467&gt;0,'[1]Hoja de pedidos'!D3467,"")</f>
        <v>TMIBIT045A001</v>
      </c>
      <c r="C3468" s="144" t="str">
        <f>IF('[1]Hoja de pedidos'!$D3467&gt;0,'[1]Hoja de pedidos'!E3467,"")</f>
        <v>INDUSTRIAS IBERIA, C.A.</v>
      </c>
      <c r="D3468" s="144" t="str">
        <f>IF('[1]Hoja de pedidos'!$D3467&gt;0,'[1]Hoja de pedidos'!F3467,"")</f>
        <v xml:space="preserve">LAMINACION IMPRESA INFUSION HIERBABUENA </v>
      </c>
      <c r="E3468" s="144" t="str">
        <f>IF('[1]Hoja de pedidos'!$D3467&gt;0,'[1]Hoja de pedidos'!G3467,"")</f>
        <v>MCL</v>
      </c>
      <c r="F3468" s="144" t="str">
        <f>IF('[1]Hoja de pedidos'!$D3467&gt;0,'[1]Hoja de pedidos'!H3467,"")</f>
        <v>LAMINACION</v>
      </c>
    </row>
    <row r="3469" spans="1:6" x14ac:dyDescent="0.25">
      <c r="A3469" s="144" t="str">
        <f>IF('[1]Hoja de pedidos'!$D3468&gt;0,'[1]Hoja de pedidos'!C3468,"")</f>
        <v>01-4704</v>
      </c>
      <c r="B3469" s="144" t="str">
        <f>IF('[1]Hoja de pedidos'!$D3468&gt;0,'[1]Hoja de pedidos'!D3468,"")</f>
        <v>TXPACH049A001</v>
      </c>
      <c r="C3469" s="144" t="str">
        <f>IF('[1]Hoja de pedidos'!$D3468&gt;0,'[1]Hoja de pedidos'!E3468,"")</f>
        <v>PEPSICO ALIMENTOS, S.C.A.</v>
      </c>
      <c r="D3469" s="144" t="str">
        <f>IF('[1]Hoja de pedidos'!$D3468&gt;0,'[1]Hoja de pedidos'!F3468,"")</f>
        <v>LAMINACION IMPRESA CHICHARRON 180g</v>
      </c>
      <c r="E3469" s="144" t="str">
        <f>IF('[1]Hoja de pedidos'!$D3468&gt;0,'[1]Hoja de pedidos'!G3468,"")</f>
        <v>CX</v>
      </c>
      <c r="F3469" s="144" t="str">
        <f>IF('[1]Hoja de pedidos'!$D3468&gt;0,'[1]Hoja de pedidos'!H3468,"")</f>
        <v>LAMINACION</v>
      </c>
    </row>
    <row r="3470" spans="1:6" x14ac:dyDescent="0.25">
      <c r="A3470" s="144" t="str">
        <f>IF('[1]Hoja de pedidos'!$D3469&gt;0,'[1]Hoja de pedidos'!C3469,"")</f>
        <v>01-4593</v>
      </c>
      <c r="B3470" s="144" t="str">
        <f>IF('[1]Hoja de pedidos'!$D3469&gt;0,'[1]Hoja de pedidos'!D3469,"")</f>
        <v>TMCLVM089A001</v>
      </c>
      <c r="C3470" s="144" t="str">
        <f>IF('[1]Hoja de pedidos'!$D3469&gt;0,'[1]Hoja de pedidos'!E3469,"")</f>
        <v>CELOVEN, C.A.</v>
      </c>
      <c r="D3470" s="144" t="str">
        <f>IF('[1]Hoja de pedidos'!$D3469&gt;0,'[1]Hoja de pedidos'!F3469,"")</f>
        <v>LAMINACION IMPRESA DECOCEL SOLIDO VERDE MANZANA P-375</v>
      </c>
      <c r="E3470" s="144" t="str">
        <f>IF('[1]Hoja de pedidos'!$D3469&gt;0,'[1]Hoja de pedidos'!G3469,"")</f>
        <v>MCL</v>
      </c>
      <c r="F3470" s="144" t="str">
        <f>IF('[1]Hoja de pedidos'!$D3469&gt;0,'[1]Hoja de pedidos'!H3469,"")</f>
        <v>LAMINACION</v>
      </c>
    </row>
    <row r="3471" spans="1:6" x14ac:dyDescent="0.25">
      <c r="A3471" s="144" t="str">
        <f>IF('[1]Hoja de pedidos'!$D3470&gt;0,'[1]Hoja de pedidos'!C3470,"")</f>
        <v>01-4599</v>
      </c>
      <c r="B3471" s="144" t="str">
        <f>IF('[1]Hoja de pedidos'!$D3470&gt;0,'[1]Hoja de pedidos'!D3470,"")</f>
        <v>TMCLFU089A001</v>
      </c>
      <c r="C3471" s="144" t="str">
        <f>IF('[1]Hoja de pedidos'!$D3470&gt;0,'[1]Hoja de pedidos'!E3470,"")</f>
        <v>CELOVEN, C.A.</v>
      </c>
      <c r="D3471" s="144" t="str">
        <f>IF('[1]Hoja de pedidos'!$D3470&gt;0,'[1]Hoja de pedidos'!F3470,"")</f>
        <v>LAMINACION IMPRESA DECOCEL SOLIDO FUCSIA</v>
      </c>
      <c r="E3471" s="144" t="str">
        <f>IF('[1]Hoja de pedidos'!$D3470&gt;0,'[1]Hoja de pedidos'!G3470,"")</f>
        <v>MCL</v>
      </c>
      <c r="F3471" s="144" t="str">
        <f>IF('[1]Hoja de pedidos'!$D3470&gt;0,'[1]Hoja de pedidos'!H3470,"")</f>
        <v>LAMINACION</v>
      </c>
    </row>
    <row r="3472" spans="1:6" x14ac:dyDescent="0.25">
      <c r="A3472" s="144" t="str">
        <f>IF('[1]Hoja de pedidos'!$D3471&gt;0,'[1]Hoja de pedidos'!C3471,"")</f>
        <v>32-006778</v>
      </c>
      <c r="B3472" s="144" t="str">
        <f>IF('[1]Hoja de pedidos'!$D3471&gt;0,'[1]Hoja de pedidos'!D3471,"")</f>
        <v>TXTFCA050A001</v>
      </c>
      <c r="C3472" s="144" t="str">
        <f>IF('[1]Hoja de pedidos'!$D3471&gt;0,'[1]Hoja de pedidos'!E3471,"")</f>
        <v>INVERSIONES TORREFACCION DEL CAFÉ, C.A</v>
      </c>
      <c r="D3472" s="144" t="str">
        <f>IF('[1]Hoja de pedidos'!$D3471&gt;0,'[1]Hoja de pedidos'!F3471,"")</f>
        <v>LAMINACION IMPRESA CAFÉ AMANECER MOLIDO GOURMET 200g</v>
      </c>
      <c r="E3472" s="144" t="str">
        <f>IF('[1]Hoja de pedidos'!$D3471&gt;0,'[1]Hoja de pedidos'!G3471,"")</f>
        <v>CX</v>
      </c>
      <c r="F3472" s="144" t="str">
        <f>IF('[1]Hoja de pedidos'!$D3471&gt;0,'[1]Hoja de pedidos'!H3471,"")</f>
        <v>LAMINACION</v>
      </c>
    </row>
    <row r="3473" spans="1:6" x14ac:dyDescent="0.25">
      <c r="A3473" s="144" t="str">
        <f>IF('[1]Hoja de pedidos'!$D3472&gt;0,'[1]Hoja de pedidos'!C3472,"")</f>
        <v>01-4699</v>
      </c>
      <c r="B3473" s="144" t="str">
        <f>IF('[1]Hoja de pedidos'!$D3472&gt;0,'[1]Hoja de pedidos'!D3472,"")</f>
        <v>TXPANP040C001</v>
      </c>
      <c r="C3473" s="144" t="str">
        <f>IF('[1]Hoja de pedidos'!$D3472&gt;0,'[1]Hoja de pedidos'!E3472,"")</f>
        <v>PEPSICO ALIMENTOS, S.C.A.</v>
      </c>
      <c r="D3473" s="144" t="str">
        <f>IF('[1]Hoja de pedidos'!$D3472&gt;0,'[1]Hoja de pedidos'!F3472,"")</f>
        <v>LAMINACION IMPRESA NATUCHIP PLATANITOS 42g</v>
      </c>
      <c r="E3473" s="144" t="str">
        <f>IF('[1]Hoja de pedidos'!$D3472&gt;0,'[1]Hoja de pedidos'!G3472,"")</f>
        <v>CX</v>
      </c>
      <c r="F3473" s="144" t="str">
        <f>IF('[1]Hoja de pedidos'!$D3472&gt;0,'[1]Hoja de pedidos'!H3472,"")</f>
        <v>LAMINACION</v>
      </c>
    </row>
    <row r="3474" spans="1:6" x14ac:dyDescent="0.25">
      <c r="A3474" s="144" t="str">
        <f>IF('[1]Hoja de pedidos'!$D3473&gt;0,'[1]Hoja de pedidos'!C3473,"")</f>
        <v>01-4700</v>
      </c>
      <c r="B3474" s="144" t="str">
        <f>IF('[1]Hoja de pedidos'!$D3473&gt;0,'[1]Hoja de pedidos'!D3473,"")</f>
        <v>TXPANP040A001</v>
      </c>
      <c r="C3474" s="144" t="str">
        <f>IF('[1]Hoja de pedidos'!$D3473&gt;0,'[1]Hoja de pedidos'!E3473,"")</f>
        <v>PEPSICO ALIMENTOS, S.C.A.</v>
      </c>
      <c r="D3474" s="144" t="str">
        <f>IF('[1]Hoja de pedidos'!$D3473&gt;0,'[1]Hoja de pedidos'!F3473,"")</f>
        <v>LAMINACION IMPRESA NATUCHIPS PLATANITOS 80g</v>
      </c>
      <c r="E3474" s="144" t="str">
        <f>IF('[1]Hoja de pedidos'!$D3473&gt;0,'[1]Hoja de pedidos'!G3473,"")</f>
        <v>CX</v>
      </c>
      <c r="F3474" s="144" t="str">
        <f>IF('[1]Hoja de pedidos'!$D3473&gt;0,'[1]Hoja de pedidos'!H3473,"")</f>
        <v>LAMINACION</v>
      </c>
    </row>
    <row r="3475" spans="1:6" x14ac:dyDescent="0.25">
      <c r="A3475" s="144" t="str">
        <f>IF('[1]Hoja de pedidos'!$D3474&gt;0,'[1]Hoja de pedidos'!C3474,"")</f>
        <v>01-4701</v>
      </c>
      <c r="B3475" s="144" t="str">
        <f>IF('[1]Hoja de pedidos'!$D3474&gt;0,'[1]Hoja de pedidos'!D3474,"")</f>
        <v>TXPARO040B002</v>
      </c>
      <c r="C3475" s="144" t="str">
        <f>IF('[1]Hoja de pedidos'!$D3474&gt;0,'[1]Hoja de pedidos'!E3474,"")</f>
        <v>PEPSICO ALIMENTOS, S.C.A.</v>
      </c>
      <c r="D3475" s="144" t="str">
        <f>IF('[1]Hoja de pedidos'!$D3474&gt;0,'[1]Hoja de pedidos'!F3474,"")</f>
        <v>LAMINACION IMPRESA RUFFLES ORIGINAL 36g (LINEA NOSOTRAS)</v>
      </c>
      <c r="E3475" s="144" t="str">
        <f>IF('[1]Hoja de pedidos'!$D3474&gt;0,'[1]Hoja de pedidos'!G3474,"")</f>
        <v>CX</v>
      </c>
      <c r="F3475" s="144" t="str">
        <f>IF('[1]Hoja de pedidos'!$D3474&gt;0,'[1]Hoja de pedidos'!H3474,"")</f>
        <v>LAMINACION</v>
      </c>
    </row>
    <row r="3476" spans="1:6" x14ac:dyDescent="0.25">
      <c r="A3476" s="144" t="str">
        <f>IF('[1]Hoja de pedidos'!$D3475&gt;0,'[1]Hoja de pedidos'!C3475,"")</f>
        <v>01-4739</v>
      </c>
      <c r="B3476" s="144" t="str">
        <f>IF('[1]Hoja de pedidos'!$D3475&gt;0,'[1]Hoja de pedidos'!D3475,"")</f>
        <v>TXPATR049C003</v>
      </c>
      <c r="C3476" s="144" t="str">
        <f>IF('[1]Hoja de pedidos'!$D3475&gt;0,'[1]Hoja de pedidos'!E3475,"")</f>
        <v>PEPSICO ALIMENTOS, S.C.A.</v>
      </c>
      <c r="D3476" s="144" t="str">
        <f>IF('[1]Hoja de pedidos'!$D3475&gt;0,'[1]Hoja de pedidos'!F3475,"")</f>
        <v>LAMINACION IMPRESA DE TODITO RESUELTO XXL 400g</v>
      </c>
      <c r="E3476" s="144" t="str">
        <f>IF('[1]Hoja de pedidos'!$D3475&gt;0,'[1]Hoja de pedidos'!G3475,"")</f>
        <v>CX</v>
      </c>
      <c r="F3476" s="144" t="str">
        <f>IF('[1]Hoja de pedidos'!$D3475&gt;0,'[1]Hoja de pedidos'!H3475,"")</f>
        <v>LAMINACION</v>
      </c>
    </row>
    <row r="3477" spans="1:6" x14ac:dyDescent="0.25">
      <c r="A3477" s="144" t="str">
        <f>IF('[1]Hoja de pedidos'!$D3476&gt;0,'[1]Hoja de pedidos'!C3476,"")</f>
        <v>21-0459</v>
      </c>
      <c r="B3477" s="144" t="str">
        <f>IF('[1]Hoja de pedidos'!$D3476&gt;0,'[1]Hoja de pedidos'!D3476,"")</f>
        <v>TXAMAQ042A001</v>
      </c>
      <c r="C3477" s="144" t="str">
        <f>IF('[1]Hoja de pedidos'!$D3476&gt;0,'[1]Hoja de pedidos'!E3476,"")</f>
        <v>ALIMENTOS MUNCHY, C.A.</v>
      </c>
      <c r="D3477" s="144" t="str">
        <f>IF('[1]Hoja de pedidos'!$D3476&gt;0,'[1]Hoja de pedidos'!F3476,"")</f>
        <v>LAMINACION IMPRESA ANAQUEL MUNCHY</v>
      </c>
      <c r="E3477" s="144" t="str">
        <f>IF('[1]Hoja de pedidos'!$D3476&gt;0,'[1]Hoja de pedidos'!G3476,"")</f>
        <v>CX</v>
      </c>
      <c r="F3477" s="144" t="str">
        <f>IF('[1]Hoja de pedidos'!$D3476&gt;0,'[1]Hoja de pedidos'!H3476,"")</f>
        <v>LAMINACION</v>
      </c>
    </row>
    <row r="3478" spans="1:6" x14ac:dyDescent="0.25">
      <c r="A3478" s="144" t="str">
        <f>IF('[1]Hoja de pedidos'!$D3477&gt;0,'[1]Hoja de pedidos'!C3477,"")</f>
        <v>21-0473</v>
      </c>
      <c r="B3478" s="144" t="str">
        <f>IF('[1]Hoja de pedidos'!$D3477&gt;0,'[1]Hoja de pedidos'!D3477,"")</f>
        <v>TMMCAE060A001</v>
      </c>
      <c r="C3478" s="144" t="str">
        <f>IF('[1]Hoja de pedidos'!$D3477&gt;0,'[1]Hoja de pedidos'!E3477,"")</f>
        <v>JENACA C.A.</v>
      </c>
      <c r="D3478" s="144" t="str">
        <f>IF('[1]Hoja de pedidos'!$D3477&gt;0,'[1]Hoja de pedidos'!F3477,"")</f>
        <v>POLYPOUCH IMPRESO ANTIGRASO ESTANDAR</v>
      </c>
      <c r="E3478" s="144" t="str">
        <f>IF('[1]Hoja de pedidos'!$D3477&gt;0,'[1]Hoja de pedidos'!G3477,"")</f>
        <v>MCL</v>
      </c>
      <c r="F3478" s="144" t="str">
        <f>IF('[1]Hoja de pedidos'!$D3477&gt;0,'[1]Hoja de pedidos'!H3477,"")</f>
        <v>LAMINACION</v>
      </c>
    </row>
    <row r="3479" spans="1:6" x14ac:dyDescent="0.25">
      <c r="A3479" s="144" t="str">
        <f>IF('[1]Hoja de pedidos'!$D3478&gt;0,'[1]Hoja de pedidos'!C3478,"")</f>
        <v>01-4727</v>
      </c>
      <c r="B3479" s="144" t="str">
        <f>IF('[1]Hoja de pedidos'!$D3478&gt;0,'[1]Hoja de pedidos'!D3478,"")</f>
        <v>TMCCTM1270001</v>
      </c>
      <c r="C3479" s="144" t="str">
        <f>IF('[1]Hoja de pedidos'!$D3478&gt;0,'[1]Hoja de pedidos'!E3478,"")</f>
        <v>PRODUCTOS ALIMENTOS COOK CHILL, C.A.</v>
      </c>
      <c r="D3479" s="144" t="str">
        <f>IF('[1]Hoja de pedidos'!$D3478&gt;0,'[1]Hoja de pedidos'!F3478,"")</f>
        <v>LAMINACION TAPAS MINITINA SIN IMPRESIÓN</v>
      </c>
      <c r="E3479" s="144" t="str">
        <f>IF('[1]Hoja de pedidos'!$D3478&gt;0,'[1]Hoja de pedidos'!G3478,"")</f>
        <v>MCL</v>
      </c>
      <c r="F3479" s="144" t="str">
        <f>IF('[1]Hoja de pedidos'!$D3478&gt;0,'[1]Hoja de pedidos'!H3478,"")</f>
        <v>LAMINACION</v>
      </c>
    </row>
    <row r="3480" spans="1:6" x14ac:dyDescent="0.25">
      <c r="A3480" s="144" t="str">
        <f>IF('[1]Hoja de pedidos'!$D3479&gt;0,'[1]Hoja de pedidos'!C3479,"")</f>
        <v>01-4744</v>
      </c>
      <c r="B3480" s="144" t="str">
        <f>IF('[1]Hoja de pedidos'!$D3479&gt;0,'[1]Hoja de pedidos'!D3479,"")</f>
        <v>TMAPTG0780001</v>
      </c>
      <c r="C3480" s="144" t="str">
        <f>IF('[1]Hoja de pedidos'!$D3479&gt;0,'[1]Hoja de pedidos'!E3479,"")</f>
        <v>ALIMENTOS POLAR COMERCIAL, C.A.</v>
      </c>
      <c r="D3480" s="144" t="str">
        <f>IF('[1]Hoja de pedidos'!$D3479&gt;0,'[1]Hoja de pedidos'!F3479,"")</f>
        <v>LAMINACION PARA TAPAS GALON SIN IMPRESIÓN</v>
      </c>
      <c r="E3480" s="144" t="str">
        <f>IF('[1]Hoja de pedidos'!$D3479&gt;0,'[1]Hoja de pedidos'!G3479,"")</f>
        <v>MCL</v>
      </c>
      <c r="F3480" s="144" t="str">
        <f>IF('[1]Hoja de pedidos'!$D3479&gt;0,'[1]Hoja de pedidos'!H3479,"")</f>
        <v>LAMINACION</v>
      </c>
    </row>
    <row r="3481" spans="1:6" x14ac:dyDescent="0.25">
      <c r="A3481" s="144" t="str">
        <f>IF('[1]Hoja de pedidos'!$D3480&gt;0,'[1]Hoja de pedidos'!C3480,"")</f>
        <v>21-0462</v>
      </c>
      <c r="B3481" s="144" t="str">
        <f>IF('[1]Hoja de pedidos'!$D3480&gt;0,'[1]Hoja de pedidos'!D3480,"")</f>
        <v>TXSPKV039A002</v>
      </c>
      <c r="C3481" s="144" t="str">
        <f>IF('[1]Hoja de pedidos'!$D3480&gt;0,'[1]Hoja de pedidos'!E3480,"")</f>
        <v>C.A. SUCESORA DE JOSE PUIG &amp; CIA</v>
      </c>
      <c r="D3481" s="144" t="str">
        <f>IF('[1]Hoja de pedidos'!$D3480&gt;0,'[1]Hoja de pedidos'!F3480,"")</f>
        <v>LAMINACION IMPRESA KATY VAINILLA 32g</v>
      </c>
      <c r="E3481" s="144" t="str">
        <f>IF('[1]Hoja de pedidos'!$D3480&gt;0,'[1]Hoja de pedidos'!G3480,"")</f>
        <v>CX</v>
      </c>
      <c r="F3481" s="144" t="str">
        <f>IF('[1]Hoja de pedidos'!$D3480&gt;0,'[1]Hoja de pedidos'!H3480,"")</f>
        <v>LAMINACION</v>
      </c>
    </row>
    <row r="3482" spans="1:6" x14ac:dyDescent="0.25">
      <c r="A3482" s="144" t="str">
        <f>IF('[1]Hoja de pedidos'!$D3481&gt;0,'[1]Hoja de pedidos'!C3481,"")</f>
        <v>01-4646</v>
      </c>
      <c r="B3482" s="144" t="str">
        <f>IF('[1]Hoja de pedidos'!$D3481&gt;0,'[1]Hoja de pedidos'!D3481,"")</f>
        <v>TMCPGF072A002</v>
      </c>
      <c r="C3482" s="144" t="str">
        <f>IF('[1]Hoja de pedidos'!$D3481&gt;0,'[1]Hoja de pedidos'!E3481,"")</f>
        <v>CENTRAL EL PALMAR S.A.</v>
      </c>
      <c r="D3482" s="144" t="str">
        <f>IF('[1]Hoja de pedidos'!$D3481&gt;0,'[1]Hoja de pedidos'!F3481,"")</f>
        <v>LAMINACION IMPRESA GELATINA GELLA FRESA 90g</v>
      </c>
      <c r="E3482" s="144" t="str">
        <f>IF('[1]Hoja de pedidos'!$D3481&gt;0,'[1]Hoja de pedidos'!G3481,"")</f>
        <v>MCL</v>
      </c>
      <c r="F3482" s="144" t="str">
        <f>IF('[1]Hoja de pedidos'!$D3481&gt;0,'[1]Hoja de pedidos'!H3481,"")</f>
        <v>LAMINACION</v>
      </c>
    </row>
    <row r="3483" spans="1:6" x14ac:dyDescent="0.25">
      <c r="A3483" s="144" t="str">
        <f>IF('[1]Hoja de pedidos'!$D3482&gt;0,'[1]Hoja de pedidos'!C3482,"")</f>
        <v>01-4681</v>
      </c>
      <c r="B3483" s="144" t="str">
        <f>IF('[1]Hoja de pedidos'!$D3482&gt;0,'[1]Hoja de pedidos'!D3482,"")</f>
        <v>TMIBIN045A001</v>
      </c>
      <c r="C3483" s="144" t="str">
        <f>IF('[1]Hoja de pedidos'!$D3482&gt;0,'[1]Hoja de pedidos'!E3482,"")</f>
        <v>INDUSTRIAS IBERIA, C.A.</v>
      </c>
      <c r="D3483" s="144" t="str">
        <f>IF('[1]Hoja de pedidos'!$D3482&gt;0,'[1]Hoja de pedidos'!F3482,"")</f>
        <v>LAMINACION IMPRESA INFUSION TE NEGRO</v>
      </c>
      <c r="E3483" s="144" t="str">
        <f>IF('[1]Hoja de pedidos'!$D3482&gt;0,'[1]Hoja de pedidos'!G3482,"")</f>
        <v>MCL</v>
      </c>
      <c r="F3483" s="144" t="str">
        <f>IF('[1]Hoja de pedidos'!$D3482&gt;0,'[1]Hoja de pedidos'!H3482,"")</f>
        <v>LAMINACION</v>
      </c>
    </row>
    <row r="3484" spans="1:6" x14ac:dyDescent="0.25">
      <c r="A3484" s="144" t="str">
        <f>IF('[1]Hoja de pedidos'!$D3483&gt;0,'[1]Hoja de pedidos'!C3483,"")</f>
        <v>01-4714</v>
      </c>
      <c r="B3484" s="144" t="str">
        <f>IF('[1]Hoja de pedidos'!$D3483&gt;0,'[1]Hoja de pedidos'!D3483,"")</f>
        <v>TMCPPJ072A001</v>
      </c>
      <c r="C3484" s="144" t="str">
        <f>IF('[1]Hoja de pedidos'!$D3483&gt;0,'[1]Hoja de pedidos'!E3483,"")</f>
        <v>CENTRAL EL PALMAR S.A.</v>
      </c>
      <c r="D3484" s="144" t="str">
        <f>IF('[1]Hoja de pedidos'!$D3483&gt;0,'[1]Hoja de pedidos'!F3483,"")</f>
        <v>LAMINACION IMPRESA PAPELON LIMON JENGIBRE 115g</v>
      </c>
      <c r="E3484" s="144" t="str">
        <f>IF('[1]Hoja de pedidos'!$D3483&gt;0,'[1]Hoja de pedidos'!G3483,"")</f>
        <v>MCL</v>
      </c>
      <c r="F3484" s="144" t="str">
        <f>IF('[1]Hoja de pedidos'!$D3483&gt;0,'[1]Hoja de pedidos'!H3483,"")</f>
        <v>LAMINACION</v>
      </c>
    </row>
    <row r="3485" spans="1:6" x14ac:dyDescent="0.25">
      <c r="A3485" s="144" t="str">
        <f>IF('[1]Hoja de pedidos'!$D3484&gt;0,'[1]Hoja de pedidos'!C3484,"")</f>
        <v>01-4740</v>
      </c>
      <c r="B3485" s="144" t="str">
        <f>IF('[1]Hoja de pedidos'!$D3484&gt;0,'[1]Hoja de pedidos'!D3484,"")</f>
        <v>TMDSCR130A003</v>
      </c>
      <c r="C3485" s="144" t="str">
        <f>IF('[1]Hoja de pedidos'!$D3484&gt;0,'[1]Hoja de pedidos'!E3484,"")</f>
        <v>DEL SUR C.A.</v>
      </c>
      <c r="D3485" s="144" t="str">
        <f>IF('[1]Hoja de pedidos'!$D3484&gt;0,'[1]Hoja de pedidos'!F3484,"")</f>
        <v>LAMINACION IMPRESA CAFÉ RIMOLY AL VACIO 256 g</v>
      </c>
      <c r="E3485" s="144" t="str">
        <f>IF('[1]Hoja de pedidos'!$D3484&gt;0,'[1]Hoja de pedidos'!G3484,"")</f>
        <v>MCL</v>
      </c>
      <c r="F3485" s="144" t="str">
        <f>IF('[1]Hoja de pedidos'!$D3484&gt;0,'[1]Hoja de pedidos'!H3484,"")</f>
        <v>LAMINACION</v>
      </c>
    </row>
    <row r="3486" spans="1:6" x14ac:dyDescent="0.25">
      <c r="A3486" s="144" t="str">
        <f>IF('[1]Hoja de pedidos'!$D3485&gt;0,'[1]Hoja de pedidos'!C3485,"")</f>
        <v>01-4592</v>
      </c>
      <c r="B3486" s="144" t="str">
        <f>IF('[1]Hoja de pedidos'!$D3485&gt;0,'[1]Hoja de pedidos'!D3485,"")</f>
        <v>TMCLAI089A001</v>
      </c>
      <c r="C3486" s="144" t="str">
        <f>IF('[1]Hoja de pedidos'!$D3485&gt;0,'[1]Hoja de pedidos'!E3485,"")</f>
        <v>CELOVEN, C.A.</v>
      </c>
      <c r="D3486" s="144" t="str">
        <f>IF('[1]Hoja de pedidos'!$D3485&gt;0,'[1]Hoja de pedidos'!F3485,"")</f>
        <v>LAMINACION IMPRESA DECOCEL AZUL INTENSO P-287</v>
      </c>
      <c r="E3486" s="144" t="str">
        <f>IF('[1]Hoja de pedidos'!$D3485&gt;0,'[1]Hoja de pedidos'!G3485,"")</f>
        <v>MCL</v>
      </c>
      <c r="F3486" s="144" t="str">
        <f>IF('[1]Hoja de pedidos'!$D3485&gt;0,'[1]Hoja de pedidos'!H3485,"")</f>
        <v>LAMINACION</v>
      </c>
    </row>
    <row r="3487" spans="1:6" x14ac:dyDescent="0.25">
      <c r="A3487" s="144" t="str">
        <f>IF('[1]Hoja de pedidos'!$D3486&gt;0,'[1]Hoja de pedidos'!C3486,"")</f>
        <v>01-4590</v>
      </c>
      <c r="B3487" s="144" t="str">
        <f>IF('[1]Hoja de pedidos'!$D3486&gt;0,'[1]Hoja de pedidos'!D3486,"")</f>
        <v>TMCLVP089A001</v>
      </c>
      <c r="C3487" s="144" t="str">
        <f>IF('[1]Hoja de pedidos'!$D3486&gt;0,'[1]Hoja de pedidos'!E3486,"")</f>
        <v>CELOVEN, C.A.</v>
      </c>
      <c r="D3487" s="144" t="str">
        <f>IF('[1]Hoja de pedidos'!$D3486&gt;0,'[1]Hoja de pedidos'!F3486,"")</f>
        <v>LAMINACION IMPRESA DECOCEL SOLIDO VERDE PIGMENTADO</v>
      </c>
      <c r="E3487" s="144" t="str">
        <f>IF('[1]Hoja de pedidos'!$D3486&gt;0,'[1]Hoja de pedidos'!G3486,"")</f>
        <v>MCL</v>
      </c>
      <c r="F3487" s="144" t="str">
        <f>IF('[1]Hoja de pedidos'!$D3486&gt;0,'[1]Hoja de pedidos'!H3486,"")</f>
        <v>CORTE</v>
      </c>
    </row>
    <row r="3488" spans="1:6" x14ac:dyDescent="0.25">
      <c r="A3488" s="144" t="str">
        <f>IF('[1]Hoja de pedidos'!$D3487&gt;0,'[1]Hoja de pedidos'!C3487,"")</f>
        <v>01-4738</v>
      </c>
      <c r="B3488" s="144" t="str">
        <f>IF('[1]Hoja de pedidos'!$D3487&gt;0,'[1]Hoja de pedidos'!D3487,"")</f>
        <v>TMICPS0420001</v>
      </c>
      <c r="C3488" s="144" t="str">
        <f>IF('[1]Hoja de pedidos'!$D3487&gt;0,'[1]Hoja de pedidos'!E3487,"")</f>
        <v>INDUSTRIAS CORPAÑAL,C.A.</v>
      </c>
      <c r="D3488" s="144" t="str">
        <f>IF('[1]Hoja de pedidos'!$D3487&gt;0,'[1]Hoja de pedidos'!F3487,"")</f>
        <v>POLYPOUCH SILICONADO SIN IMPRESIÓN</v>
      </c>
      <c r="E3488" s="144" t="str">
        <f>IF('[1]Hoja de pedidos'!$D3487&gt;0,'[1]Hoja de pedidos'!G3487,"")</f>
        <v>MCL</v>
      </c>
      <c r="F3488" s="144" t="str">
        <f>IF('[1]Hoja de pedidos'!$D3487&gt;0,'[1]Hoja de pedidos'!H3487,"")</f>
        <v>LAMINACION</v>
      </c>
    </row>
    <row r="3489" spans="1:6" x14ac:dyDescent="0.25">
      <c r="A3489" s="144" t="str">
        <f>IF('[1]Hoja de pedidos'!$D3488&gt;0,'[1]Hoja de pedidos'!C3488,"")</f>
        <v>01-4713</v>
      </c>
      <c r="B3489" s="144" t="str">
        <f>IF('[1]Hoja de pedidos'!$D3488&gt;0,'[1]Hoja de pedidos'!D3488,"")</f>
        <v>TMCPPH072A001</v>
      </c>
      <c r="C3489" s="144" t="str">
        <f>IF('[1]Hoja de pedidos'!$D3488&gt;0,'[1]Hoja de pedidos'!E3488,"")</f>
        <v>CENTRAL EL PALMAR S.A.</v>
      </c>
      <c r="D3489" s="144" t="str">
        <f>IF('[1]Hoja de pedidos'!$D3488&gt;0,'[1]Hoja de pedidos'!F3488,"")</f>
        <v>LAMINACION IMPRESA PAPELON LIMON HIERBABUENA 115g</v>
      </c>
      <c r="E3489" s="144" t="str">
        <f>IF('[1]Hoja de pedidos'!$D3488&gt;0,'[1]Hoja de pedidos'!G3488,"")</f>
        <v>MCL</v>
      </c>
      <c r="F3489" s="144" t="str">
        <f>IF('[1]Hoja de pedidos'!$D3488&gt;0,'[1]Hoja de pedidos'!H3488,"")</f>
        <v>LAMINACION</v>
      </c>
    </row>
    <row r="3490" spans="1:6" x14ac:dyDescent="0.25">
      <c r="A3490" s="144" t="str">
        <f>IF('[1]Hoja de pedidos'!$D3489&gt;0,'[1]Hoja de pedidos'!C3489,"")</f>
        <v>01-4712</v>
      </c>
      <c r="B3490" s="144" t="str">
        <f>IF('[1]Hoja de pedidos'!$D3489&gt;0,'[1]Hoja de pedidos'!D3489,"")</f>
        <v>TMCPPN083A001</v>
      </c>
      <c r="C3490" s="144" t="str">
        <f>IF('[1]Hoja de pedidos'!$D3489&gt;0,'[1]Hoja de pedidos'!E3489,"")</f>
        <v>CENTRAL EL PALMAR S.A.</v>
      </c>
      <c r="D3490" s="144" t="str">
        <f>IF('[1]Hoja de pedidos'!$D3489&gt;0,'[1]Hoja de pedidos'!F3489,"")</f>
        <v>LAMINACION IMPRESA PAPELON NATURAL 500g</v>
      </c>
      <c r="E3490" s="144" t="str">
        <f>IF('[1]Hoja de pedidos'!$D3489&gt;0,'[1]Hoja de pedidos'!G3489,"")</f>
        <v>MCL</v>
      </c>
      <c r="F3490" s="144" t="str">
        <f>IF('[1]Hoja de pedidos'!$D3489&gt;0,'[1]Hoja de pedidos'!H3489,"")</f>
        <v>LAMINACION</v>
      </c>
    </row>
    <row r="3491" spans="1:6" x14ac:dyDescent="0.25">
      <c r="A3491" s="144" t="str">
        <f>IF('[1]Hoja de pedidos'!$D3490&gt;0,'[1]Hoja de pedidos'!C3490,"")</f>
        <v>32-006800</v>
      </c>
      <c r="B3491" s="144" t="str">
        <f>IF('[1]Hoja de pedidos'!$D3490&gt;0,'[1]Hoja de pedidos'!D3490,"")</f>
        <v>TMPSPP0700020</v>
      </c>
      <c r="C3491" s="144" t="str">
        <f>IF('[1]Hoja de pedidos'!$D3490&gt;0,'[1]Hoja de pedidos'!E3490,"")</f>
        <v>PRODUCTOS SUBLIME, S.A.</v>
      </c>
      <c r="D3491" s="144" t="str">
        <f>IF('[1]Hoja de pedidos'!$D3490&gt;0,'[1]Hoja de pedidos'!F3490,"")</f>
        <v>POLYPOUCH SIN IMPRESIÓN</v>
      </c>
      <c r="E3491" s="144" t="str">
        <f>IF('[1]Hoja de pedidos'!$D3490&gt;0,'[1]Hoja de pedidos'!G3490,"")</f>
        <v>MCL</v>
      </c>
      <c r="F3491" s="144" t="str">
        <f>IF('[1]Hoja de pedidos'!$D3490&gt;0,'[1]Hoja de pedidos'!H3490,"")</f>
        <v>LAMINACION</v>
      </c>
    </row>
    <row r="3492" spans="1:6" x14ac:dyDescent="0.25">
      <c r="A3492" s="144" t="str">
        <f>IF('[1]Hoja de pedidos'!$D3491&gt;0,'[1]Hoja de pedidos'!C3491,"")</f>
        <v>01-4741</v>
      </c>
      <c r="B3492" s="144" t="str">
        <f>IF('[1]Hoja de pedidos'!$D3491&gt;0,'[1]Hoja de pedidos'!D3491,"")</f>
        <v>TMAPAL121A001</v>
      </c>
      <c r="C3492" s="144" t="str">
        <f>IF('[1]Hoja de pedidos'!$D3491&gt;0,'[1]Hoja de pedidos'!E3491,"")</f>
        <v>ALIMENTOS POLAR COMERCIAL, C.A.</v>
      </c>
      <c r="D3492" s="144" t="str">
        <f>IF('[1]Hoja de pedidos'!$D3491&gt;0,'[1]Hoja de pedidos'!F3491,"")</f>
        <v>ALUMINIO LAMINADO IMPRESO MAVESA 500g</v>
      </c>
      <c r="E3492" s="144" t="str">
        <f>IF('[1]Hoja de pedidos'!$D3491&gt;0,'[1]Hoja de pedidos'!G3491,"")</f>
        <v>MCL</v>
      </c>
      <c r="F3492" s="144" t="str">
        <f>IF('[1]Hoja de pedidos'!$D3491&gt;0,'[1]Hoja de pedidos'!H3491,"")</f>
        <v>LAMINACION</v>
      </c>
    </row>
    <row r="3493" spans="1:6" x14ac:dyDescent="0.25">
      <c r="A3493" s="144" t="str">
        <f>IF('[1]Hoja de pedidos'!$D3492&gt;0,'[1]Hoja de pedidos'!C3492,"")</f>
        <v>01-4742</v>
      </c>
      <c r="B3493" s="144" t="str">
        <f>IF('[1]Hoja de pedidos'!$D3492&gt;0,'[1]Hoja de pedidos'!D3492,"")</f>
        <v>TMAPAL121B001</v>
      </c>
      <c r="C3493" s="144" t="str">
        <f>IF('[1]Hoja de pedidos'!$D3492&gt;0,'[1]Hoja de pedidos'!E3492,"")</f>
        <v>ALIMENTOS POLAR COMERCIAL, C.A.</v>
      </c>
      <c r="D3493" s="144" t="str">
        <f>IF('[1]Hoja de pedidos'!$D3492&gt;0,'[1]Hoja de pedidos'!F3492,"")</f>
        <v>ALUMINIO LAMINADO IMPRESO MAVESA 250 g</v>
      </c>
      <c r="E3493" s="144" t="str">
        <f>IF('[1]Hoja de pedidos'!$D3492&gt;0,'[1]Hoja de pedidos'!G3492,"")</f>
        <v>MCL</v>
      </c>
      <c r="F3493" s="144" t="str">
        <f>IF('[1]Hoja de pedidos'!$D3492&gt;0,'[1]Hoja de pedidos'!H3492,"")</f>
        <v>LAMINACION</v>
      </c>
    </row>
    <row r="3494" spans="1:6" x14ac:dyDescent="0.25">
      <c r="A3494" s="144" t="str">
        <f>IF('[1]Hoja de pedidos'!$D3493&gt;0,'[1]Hoja de pedidos'!C3493,"")</f>
        <v>01-4743</v>
      </c>
      <c r="B3494" s="144" t="str">
        <f>IF('[1]Hoja de pedidos'!$D3493&gt;0,'[1]Hoja de pedidos'!D3493,"")</f>
        <v>TMAPAL121C001</v>
      </c>
      <c r="C3494" s="144" t="str">
        <f>IF('[1]Hoja de pedidos'!$D3493&gt;0,'[1]Hoja de pedidos'!E3493,"")</f>
        <v>ALIMENTOS POLAR COMERCIAL, C.A.</v>
      </c>
      <c r="D3494" s="144" t="str">
        <f>IF('[1]Hoja de pedidos'!$D3493&gt;0,'[1]Hoja de pedidos'!F3493,"")</f>
        <v>ALUMINIO LAMINADO IMPRESO MAVESA 1 Kg</v>
      </c>
      <c r="E3494" s="144" t="str">
        <f>IF('[1]Hoja de pedidos'!$D3493&gt;0,'[1]Hoja de pedidos'!G3493,"")</f>
        <v>MCL</v>
      </c>
      <c r="F3494" s="144" t="str">
        <f>IF('[1]Hoja de pedidos'!$D3493&gt;0,'[1]Hoja de pedidos'!H3493,"")</f>
        <v>LAMINACION</v>
      </c>
    </row>
    <row r="3495" spans="1:6" x14ac:dyDescent="0.25">
      <c r="A3495" s="144" t="str">
        <f>IF('[1]Hoja de pedidos'!$D3494&gt;0,'[1]Hoja de pedidos'!C3494,"")</f>
        <v>21-0461</v>
      </c>
      <c r="B3495" s="144" t="str">
        <f>IF('[1]Hoja de pedidos'!$D3494&gt;0,'[1]Hoja de pedidos'!D3494,"")</f>
        <v xml:space="preserve">TXSPDM039B002 </v>
      </c>
      <c r="C3495" s="144" t="str">
        <f>IF('[1]Hoja de pedidos'!$D3494&gt;0,'[1]Hoja de pedidos'!E3494,"")</f>
        <v>C.A. SUCESORA DE JOSE PUIG &amp; CIA</v>
      </c>
      <c r="D3495" s="144" t="str">
        <f>IF('[1]Hoja de pedidos'!$D3494&gt;0,'[1]Hoja de pedidos'!F3494,"")</f>
        <v>LAMINACIÓN IMPRESA DELICIAS MARIA CHOCOLATE 34 g.</v>
      </c>
      <c r="E3495" s="144" t="str">
        <f>IF('[1]Hoja de pedidos'!$D3494&gt;0,'[1]Hoja de pedidos'!G3494,"")</f>
        <v>CX</v>
      </c>
      <c r="F3495" s="144" t="str">
        <f>IF('[1]Hoja de pedidos'!$D3494&gt;0,'[1]Hoja de pedidos'!H3494,"")</f>
        <v>LAMINACION</v>
      </c>
    </row>
    <row r="3496" spans="1:6" x14ac:dyDescent="0.25">
      <c r="A3496" s="144" t="str">
        <f>IF('[1]Hoja de pedidos'!$D3495&gt;0,'[1]Hoja de pedidos'!C3495,"")</f>
        <v>21-0468</v>
      </c>
      <c r="B3496" s="144" t="str">
        <f>IF('[1]Hoja de pedidos'!$D3495&gt;0,'[1]Hoja de pedidos'!D3495,"")</f>
        <v>TXNVCL096B002</v>
      </c>
      <c r="C3496" s="144" t="str">
        <f>IF('[1]Hoja de pedidos'!$D3495&gt;0,'[1]Hoja de pedidos'!E3495,"")</f>
        <v>NESTLE VENEZUELA, S.A.</v>
      </c>
      <c r="D3496" s="144" t="str">
        <f>IF('[1]Hoja de pedidos'!$D3495&gt;0,'[1]Hoja de pedidos'!F3495,"")</f>
        <v>LAMINACION IMPRESA CERELAC 900g</v>
      </c>
      <c r="E3496" s="144" t="str">
        <f>IF('[1]Hoja de pedidos'!$D3495&gt;0,'[1]Hoja de pedidos'!G3495,"")</f>
        <v>CX</v>
      </c>
      <c r="F3496" s="144" t="str">
        <f>IF('[1]Hoja de pedidos'!$D3495&gt;0,'[1]Hoja de pedidos'!H3495,"")</f>
        <v>LAMINACION</v>
      </c>
    </row>
    <row r="3497" spans="1:6" x14ac:dyDescent="0.25">
      <c r="A3497" s="144" t="str">
        <f>IF('[1]Hoja de pedidos'!$D3496&gt;0,'[1]Hoja de pedidos'!C3496,"")</f>
        <v>01-4752</v>
      </c>
      <c r="B3497" s="144" t="str">
        <f>IF('[1]Hoja de pedidos'!$D3496&gt;0,'[1]Hoja de pedidos'!D3496,"")</f>
        <v>TXPAMJ049A001</v>
      </c>
      <c r="C3497" s="144" t="str">
        <f>IF('[1]Hoja de pedidos'!$D3496&gt;0,'[1]Hoja de pedidos'!E3496,"")</f>
        <v>PEPSICO ALIMENTOS, S.C.A.</v>
      </c>
      <c r="D3497" s="144" t="str">
        <f>IF('[1]Hoja de pedidos'!$D3496&gt;0,'[1]Hoja de pedidos'!F3496,"")</f>
        <v>LAMINACION IMPRESA MANI JACKS 175g</v>
      </c>
      <c r="E3497" s="144" t="str">
        <f>IF('[1]Hoja de pedidos'!$D3496&gt;0,'[1]Hoja de pedidos'!G3496,"")</f>
        <v>CX</v>
      </c>
      <c r="F3497" s="144" t="str">
        <f>IF('[1]Hoja de pedidos'!$D3496&gt;0,'[1]Hoja de pedidos'!H3496,"")</f>
        <v>LAMINACION</v>
      </c>
    </row>
    <row r="3498" spans="1:6" x14ac:dyDescent="0.25">
      <c r="A3498" s="144" t="str">
        <f>IF('[1]Hoja de pedidos'!$D3497&gt;0,'[1]Hoja de pedidos'!C3497,"")</f>
        <v>01-4766</v>
      </c>
      <c r="B3498" s="144" t="str">
        <f>IF('[1]Hoja de pedidos'!$D3497&gt;0,'[1]Hoja de pedidos'!D3497,"")</f>
        <v>TXPCGP023A001</v>
      </c>
      <c r="C3498" s="144" t="str">
        <f>IF('[1]Hoja de pedidos'!$D3497&gt;0,'[1]Hoja de pedidos'!E3497,"")</f>
        <v xml:space="preserve">PEPSI-COLA VENEZUELA, C.A. </v>
      </c>
      <c r="D3498" s="144" t="str">
        <f>IF('[1]Hoja de pedidos'!$D3497&gt;0,'[1]Hoja de pedidos'!F3497,"")</f>
        <v>ETIQUETA IMPRESA GOLDEN PIÑA 1L</v>
      </c>
      <c r="E3498" s="144" t="str">
        <f>IF('[1]Hoja de pedidos'!$D3497&gt;0,'[1]Hoja de pedidos'!G3497,"")</f>
        <v>CX</v>
      </c>
      <c r="F3498" s="144" t="str">
        <f>IF('[1]Hoja de pedidos'!$D3497&gt;0,'[1]Hoja de pedidos'!H3497,"")</f>
        <v>CORTE</v>
      </c>
    </row>
    <row r="3499" spans="1:6" x14ac:dyDescent="0.25">
      <c r="A3499" s="144" t="str">
        <f>IF('[1]Hoja de pedidos'!$D3498&gt;0,'[1]Hoja de pedidos'!C3498,"")</f>
        <v>32-006796</v>
      </c>
      <c r="B3499" s="144" t="str">
        <f>IF('[1]Hoja de pedidos'!$D3498&gt;0,'[1]Hoja de pedidos'!D3498,"")</f>
        <v>TXHCFS029A001</v>
      </c>
      <c r="C3499" s="144" t="str">
        <f>IF('[1]Hoja de pedidos'!$D3498&gt;0,'[1]Hoja de pedidos'!E3498,"")</f>
        <v>HELADOS CALI, C.A.</v>
      </c>
      <c r="D3499" s="144" t="str">
        <f>IF('[1]Hoja de pedidos'!$D3498&gt;0,'[1]Hoja de pedidos'!F3498,"")</f>
        <v>ENVOLTORIO IMPRESO HELADOS FRESS FRESA 70cm3</v>
      </c>
      <c r="E3499" s="144" t="str">
        <f>IF('[1]Hoja de pedidos'!$D3498&gt;0,'[1]Hoja de pedidos'!G3498,"")</f>
        <v>CX</v>
      </c>
      <c r="F3499" s="144" t="str">
        <f>IF('[1]Hoja de pedidos'!$D3498&gt;0,'[1]Hoja de pedidos'!H3498,"")</f>
        <v>CORTE</v>
      </c>
    </row>
    <row r="3500" spans="1:6" x14ac:dyDescent="0.25">
      <c r="A3500" s="144" t="str">
        <f>IF('[1]Hoja de pedidos'!$D3499&gt;0,'[1]Hoja de pedidos'!C3499,"")</f>
        <v>01-4767</v>
      </c>
      <c r="B3500" s="144" t="str">
        <f>IF('[1]Hoja de pedidos'!$D3499&gt;0,'[1]Hoja de pedidos'!D3499,"")</f>
        <v>TXPCPL023A002</v>
      </c>
      <c r="C3500" s="144" t="str">
        <f>IF('[1]Hoja de pedidos'!$D3499&gt;0,'[1]Hoja de pedidos'!E3499,"")</f>
        <v xml:space="preserve">PEPSI-COLA VENEZUELA, C.A. </v>
      </c>
      <c r="D3500" s="144" t="str">
        <f>IF('[1]Hoja de pedidos'!$D3499&gt;0,'[1]Hoja de pedidos'!F3499,"")</f>
        <v>ETIQUETA IMPRESA PEPSI LIGHT 2L</v>
      </c>
      <c r="E3500" s="144" t="str">
        <f>IF('[1]Hoja de pedidos'!$D3499&gt;0,'[1]Hoja de pedidos'!G3499,"")</f>
        <v>CX</v>
      </c>
      <c r="F3500" s="144" t="str">
        <f>IF('[1]Hoja de pedidos'!$D3499&gt;0,'[1]Hoja de pedidos'!H3499,"")</f>
        <v>CORTE</v>
      </c>
    </row>
    <row r="3501" spans="1:6" x14ac:dyDescent="0.25">
      <c r="A3501" s="144" t="str">
        <f>IF('[1]Hoja de pedidos'!$D3500&gt;0,'[1]Hoja de pedidos'!C3500,"")</f>
        <v>32-006798</v>
      </c>
      <c r="B3501" s="144" t="str">
        <f>IF('[1]Hoja de pedidos'!$D3500&gt;0,'[1]Hoja de pedidos'!D3500,"")</f>
        <v>TMARFR040A001</v>
      </c>
      <c r="C3501" s="144" t="str">
        <f>IF('[1]Hoja de pedidos'!$D3500&gt;0,'[1]Hoja de pedidos'!E3500,"")</f>
        <v>ALFONZO RIVAS &amp; CIA, C.A.</v>
      </c>
      <c r="D3501" s="144" t="str">
        <f>IF('[1]Hoja de pedidos'!$D3500&gt;0,'[1]Hoja de pedidos'!F3500,"")</f>
        <v>LAMINACION IMPRESA FLIPS FUDGE FRESA 50g</v>
      </c>
      <c r="E3501" s="144" t="str">
        <f>IF('[1]Hoja de pedidos'!$D3500&gt;0,'[1]Hoja de pedidos'!G3500,"")</f>
        <v>MCL</v>
      </c>
      <c r="F3501" s="144" t="str">
        <f>IF('[1]Hoja de pedidos'!$D3500&gt;0,'[1]Hoja de pedidos'!H3500,"")</f>
        <v>LAMINACION</v>
      </c>
    </row>
    <row r="3502" spans="1:6" x14ac:dyDescent="0.25">
      <c r="A3502" s="144" t="str">
        <f>IF('[1]Hoja de pedidos'!$D3501&gt;0,'[1]Hoja de pedidos'!C3501,"")</f>
        <v>32-006799</v>
      </c>
      <c r="B3502" s="144" t="str">
        <f>IF('[1]Hoja de pedidos'!$D3501&gt;0,'[1]Hoja de pedidos'!D3501,"")</f>
        <v>TMARFF040A002</v>
      </c>
      <c r="C3502" s="144" t="str">
        <f>IF('[1]Hoja de pedidos'!$D3501&gt;0,'[1]Hoja de pedidos'!E3501,"")</f>
        <v>ALFONZO RIVAS &amp; CIA, C.A.</v>
      </c>
      <c r="D3502" s="144" t="str">
        <f>IF('[1]Hoja de pedidos'!$D3501&gt;0,'[1]Hoja de pedidos'!F3501,"")</f>
        <v>LAMINACION IMPRESA FLIPS FUDGE CHOCOLATE 50g</v>
      </c>
      <c r="E3502" s="144" t="str">
        <f>IF('[1]Hoja de pedidos'!$D3501&gt;0,'[1]Hoja de pedidos'!G3501,"")</f>
        <v>CX</v>
      </c>
      <c r="F3502" s="144" t="str">
        <f>IF('[1]Hoja de pedidos'!$D3501&gt;0,'[1]Hoja de pedidos'!H3501,"")</f>
        <v>LAMINACION</v>
      </c>
    </row>
    <row r="3503" spans="1:6" x14ac:dyDescent="0.25">
      <c r="A3503" s="144" t="str">
        <f>IF('[1]Hoja de pedidos'!$D3502&gt;0,'[1]Hoja de pedidos'!C3502,"")</f>
        <v>01-4758</v>
      </c>
      <c r="B3503" s="144" t="str">
        <f>IF('[1]Hoja de pedidos'!$D3502&gt;0,'[1]Hoja de pedidos'!D3502,"")</f>
        <v>TXPACB031C001</v>
      </c>
      <c r="C3503" s="144" t="str">
        <f>IF('[1]Hoja de pedidos'!$D3502&gt;0,'[1]Hoja de pedidos'!E3502,"")</f>
        <v>PEPSICO ALIMENTOS, S.C.A.</v>
      </c>
      <c r="D3503" s="144" t="str">
        <f>IF('[1]Hoja de pedidos'!$D3502&gt;0,'[1]Hoja de pedidos'!F3502,"")</f>
        <v>LAMINACION IMPRESA CHEETOS BOLIQUESO 25g</v>
      </c>
      <c r="E3503" s="144" t="str">
        <f>IF('[1]Hoja de pedidos'!$D3502&gt;0,'[1]Hoja de pedidos'!G3502,"")</f>
        <v>CX</v>
      </c>
      <c r="F3503" s="144" t="str">
        <f>IF('[1]Hoja de pedidos'!$D3502&gt;0,'[1]Hoja de pedidos'!H3502,"")</f>
        <v>LAMINACION</v>
      </c>
    </row>
    <row r="3504" spans="1:6" x14ac:dyDescent="0.25">
      <c r="A3504" s="144" t="str">
        <f>IF('[1]Hoja de pedidos'!$D3503&gt;0,'[1]Hoja de pedidos'!C3503,"")</f>
        <v>01-4747</v>
      </c>
      <c r="B3504" s="144" t="str">
        <f>IF('[1]Hoja de pedidos'!$D3503&gt;0,'[1]Hoja de pedidos'!D3503,"")</f>
        <v>TXPAPM040A001</v>
      </c>
      <c r="C3504" s="144" t="str">
        <f>IF('[1]Hoja de pedidos'!$D3503&gt;0,'[1]Hoja de pedidos'!E3503,"")</f>
        <v>PEPSICO ALIMENTOS, S.C.A.</v>
      </c>
      <c r="D3504" s="144" t="str">
        <f>IF('[1]Hoja de pedidos'!$D3503&gt;0,'[1]Hoja de pedidos'!F3503,"")</f>
        <v>LAMINACION IMPRESA PEPITO MUNDO MARINO 80g</v>
      </c>
      <c r="E3504" s="144" t="str">
        <f>IF('[1]Hoja de pedidos'!$D3503&gt;0,'[1]Hoja de pedidos'!G3503,"")</f>
        <v>CX</v>
      </c>
      <c r="F3504" s="144" t="str">
        <f>IF('[1]Hoja de pedidos'!$D3503&gt;0,'[1]Hoja de pedidos'!H3503,"")</f>
        <v>LAMINACION</v>
      </c>
    </row>
    <row r="3505" spans="1:6" x14ac:dyDescent="0.25">
      <c r="A3505" s="144" t="str">
        <f>IF('[1]Hoja de pedidos'!$D3504&gt;0,'[1]Hoja de pedidos'!C3504,"")</f>
        <v>01-4746</v>
      </c>
      <c r="B3505" s="144" t="str">
        <f>IF('[1]Hoja de pedidos'!$D3504&gt;0,'[1]Hoja de pedidos'!D3504,"")</f>
        <v>TXPAPM031A001</v>
      </c>
      <c r="C3505" s="144" t="str">
        <f>IF('[1]Hoja de pedidos'!$D3504&gt;0,'[1]Hoja de pedidos'!E3504,"")</f>
        <v>PEPSICO ALIMENTOS, S.C.A.</v>
      </c>
      <c r="D3505" s="144" t="str">
        <f>IF('[1]Hoja de pedidos'!$D3504&gt;0,'[1]Hoja de pedidos'!F3504,"")</f>
        <v>LAMINACION IMPRESA PEPITO MUNDO MARINO 25g</v>
      </c>
      <c r="E3505" s="144" t="str">
        <f>IF('[1]Hoja de pedidos'!$D3504&gt;0,'[1]Hoja de pedidos'!G3504,"")</f>
        <v>CX</v>
      </c>
      <c r="F3505" s="144" t="str">
        <f>IF('[1]Hoja de pedidos'!$D3504&gt;0,'[1]Hoja de pedidos'!H3504,"")</f>
        <v>LAMINACION</v>
      </c>
    </row>
    <row r="3506" spans="1:6" x14ac:dyDescent="0.25">
      <c r="A3506" s="144" t="str">
        <f>IF('[1]Hoja de pedidos'!$D3505&gt;0,'[1]Hoja de pedidos'!C3505,"")</f>
        <v>01-4753</v>
      </c>
      <c r="B3506" s="144" t="str">
        <f>IF('[1]Hoja de pedidos'!$D3505&gt;0,'[1]Hoja de pedidos'!D3505,"")</f>
        <v>TXPATR040B003</v>
      </c>
      <c r="C3506" s="144" t="str">
        <f>IF('[1]Hoja de pedidos'!$D3505&gt;0,'[1]Hoja de pedidos'!E3505,"")</f>
        <v>PEPSICO ALIMENTOS, S.C.A.</v>
      </c>
      <c r="D3506" s="144" t="str">
        <f>IF('[1]Hoja de pedidos'!$D3505&gt;0,'[1]Hoja de pedidos'!F3505,"")</f>
        <v>LAMINACION IMPRESA DE TODITO RESUELTO 45g</v>
      </c>
      <c r="E3506" s="144" t="str">
        <f>IF('[1]Hoja de pedidos'!$D3505&gt;0,'[1]Hoja de pedidos'!G3505,"")</f>
        <v>CX</v>
      </c>
      <c r="F3506" s="144" t="str">
        <f>IF('[1]Hoja de pedidos'!$D3505&gt;0,'[1]Hoja de pedidos'!H3505,"")</f>
        <v>LAMINACION</v>
      </c>
    </row>
    <row r="3507" spans="1:6" x14ac:dyDescent="0.25">
      <c r="A3507" s="144" t="str">
        <f>IF('[1]Hoja de pedidos'!$D3506&gt;0,'[1]Hoja de pedidos'!C3506,"")</f>
        <v>01-4754</v>
      </c>
      <c r="B3507" s="144" t="str">
        <f>IF('[1]Hoja de pedidos'!$D3506&gt;0,'[1]Hoja de pedidos'!D3506,"")</f>
        <v>TXPATR040A003</v>
      </c>
      <c r="C3507" s="144" t="str">
        <f>IF('[1]Hoja de pedidos'!$D3506&gt;0,'[1]Hoja de pedidos'!E3506,"")</f>
        <v>PEPSICO ALIMENTOS, S.C.A.</v>
      </c>
      <c r="D3507" s="144" t="str">
        <f>IF('[1]Hoja de pedidos'!$D3506&gt;0,'[1]Hoja de pedidos'!F3506,"")</f>
        <v>LAMINACION IMPRESA DE TODITO RESUELTO 130g</v>
      </c>
      <c r="E3507" s="144" t="str">
        <f>IF('[1]Hoja de pedidos'!$D3506&gt;0,'[1]Hoja de pedidos'!G3506,"")</f>
        <v>CX</v>
      </c>
      <c r="F3507" s="144" t="str">
        <f>IF('[1]Hoja de pedidos'!$D3506&gt;0,'[1]Hoja de pedidos'!H3506,"")</f>
        <v>LAMINACION</v>
      </c>
    </row>
    <row r="3508" spans="1:6" x14ac:dyDescent="0.25">
      <c r="A3508" s="144" t="str">
        <f>IF('[1]Hoja de pedidos'!$D3507&gt;0,'[1]Hoja de pedidos'!C3507,"")</f>
        <v>01-4730</v>
      </c>
      <c r="B3508" s="144" t="str">
        <f>IF('[1]Hoja de pedidos'!$D3507&gt;0,'[1]Hoja de pedidos'!D3507,"")</f>
        <v>TXAVEM028D001</v>
      </c>
      <c r="C3508" s="144" t="str">
        <f>IF('[1]Hoja de pedidos'!$D3507&gt;0,'[1]Hoja de pedidos'!E3507,"")</f>
        <v>AMCOR RIGID PACKAGING DE VENEZUELA, S.A.</v>
      </c>
      <c r="D3508" s="144" t="str">
        <f>IF('[1]Hoja de pedidos'!$D3507&gt;0,'[1]Hoja de pedidos'!F3507,"")</f>
        <v>ETIQUETA IMPRESA MINALBA 355cc</v>
      </c>
      <c r="E3508" s="144" t="str">
        <f>IF('[1]Hoja de pedidos'!$D3507&gt;0,'[1]Hoja de pedidos'!G3507,"")</f>
        <v>CX</v>
      </c>
      <c r="F3508" s="144" t="str">
        <f>IF('[1]Hoja de pedidos'!$D3507&gt;0,'[1]Hoja de pedidos'!H3507,"")</f>
        <v>CORTE</v>
      </c>
    </row>
    <row r="3509" spans="1:6" x14ac:dyDescent="0.25">
      <c r="A3509" s="144" t="str">
        <f>IF('[1]Hoja de pedidos'!$D3508&gt;0,'[1]Hoja de pedidos'!C3508,"")</f>
        <v>01-4731</v>
      </c>
      <c r="B3509" s="144" t="str">
        <f>IF('[1]Hoja de pedidos'!$D3508&gt;0,'[1]Hoja de pedidos'!D3508,"")</f>
        <v>TXAVEM028A001</v>
      </c>
      <c r="C3509" s="144" t="str">
        <f>IF('[1]Hoja de pedidos'!$D3508&gt;0,'[1]Hoja de pedidos'!E3508,"")</f>
        <v>AMCOR RIGID PACKAGING DE VENEZUELA, S.A.</v>
      </c>
      <c r="D3509" s="144" t="str">
        <f>IF('[1]Hoja de pedidos'!$D3508&gt;0,'[1]Hoja de pedidos'!F3508,"")</f>
        <v>ETIQUETA IMPRESA MINALBA 1,5 L</v>
      </c>
      <c r="E3509" s="144" t="str">
        <f>IF('[1]Hoja de pedidos'!$D3508&gt;0,'[1]Hoja de pedidos'!G3508,"")</f>
        <v>CX</v>
      </c>
      <c r="F3509" s="144" t="str">
        <f>IF('[1]Hoja de pedidos'!$D3508&gt;0,'[1]Hoja de pedidos'!H3508,"")</f>
        <v>CORTE</v>
      </c>
    </row>
    <row r="3510" spans="1:6" x14ac:dyDescent="0.25">
      <c r="A3510" s="144" t="str">
        <f>IF('[1]Hoja de pedidos'!$D3509&gt;0,'[1]Hoja de pedidos'!C3509,"")</f>
        <v>01-4732</v>
      </c>
      <c r="B3510" s="144" t="str">
        <f>IF('[1]Hoja de pedidos'!$D3509&gt;0,'[1]Hoja de pedidos'!D3509,"")</f>
        <v>TXAVEM028B001</v>
      </c>
      <c r="C3510" s="144" t="str">
        <f>IF('[1]Hoja de pedidos'!$D3509&gt;0,'[1]Hoja de pedidos'!E3509,"")</f>
        <v>AMCOR RIGID PACKAGING DE VENEZUELA, S.A.</v>
      </c>
      <c r="D3510" s="144" t="str">
        <f>IF('[1]Hoja de pedidos'!$D3509&gt;0,'[1]Hoja de pedidos'!F3509,"")</f>
        <v>ETIQUETA  IMPRESA MINALBA 5 L</v>
      </c>
      <c r="E3510" s="144" t="str">
        <f>IF('[1]Hoja de pedidos'!$D3509&gt;0,'[1]Hoja de pedidos'!G3509,"")</f>
        <v>CX</v>
      </c>
      <c r="F3510" s="144" t="str">
        <f>IF('[1]Hoja de pedidos'!$D3509&gt;0,'[1]Hoja de pedidos'!H3509,"")</f>
        <v>CORTE</v>
      </c>
    </row>
    <row r="3511" spans="1:6" x14ac:dyDescent="0.25">
      <c r="A3511" s="144" t="str">
        <f>IF('[1]Hoja de pedidos'!$D3510&gt;0,'[1]Hoja de pedidos'!C3510,"")</f>
        <v>32-006803</v>
      </c>
      <c r="B3511" s="144" t="str">
        <f>IF('[1]Hoja de pedidos'!$D3510&gt;0,'[1]Hoja de pedidos'!D3510,"")</f>
        <v>TMARTD103A001</v>
      </c>
      <c r="C3511" s="144" t="str">
        <f>IF('[1]Hoja de pedidos'!$D3510&gt;0,'[1]Hoja de pedidos'!E3510,"")</f>
        <v>ALFONZO RIVAS &amp; CIA, C.A.</v>
      </c>
      <c r="D3511" s="144" t="str">
        <f>IF('[1]Hoja de pedidos'!$D3510&gt;0,'[1]Hoja de pedidos'!F3510,"")</f>
        <v>LAMINACION IMPRESA TE LISTO DURAZNO 90g</v>
      </c>
      <c r="E3511" s="144" t="str">
        <f>IF('[1]Hoja de pedidos'!$D3510&gt;0,'[1]Hoja de pedidos'!G3510,"")</f>
        <v>MCL</v>
      </c>
      <c r="F3511" s="144" t="str">
        <f>IF('[1]Hoja de pedidos'!$D3510&gt;0,'[1]Hoja de pedidos'!H3510,"")</f>
        <v>LAMINACION</v>
      </c>
    </row>
    <row r="3512" spans="1:6" x14ac:dyDescent="0.25">
      <c r="A3512" s="144" t="str">
        <f>IF('[1]Hoja de pedidos'!$D3511&gt;0,'[1]Hoja de pedidos'!C3511,"")</f>
        <v>01-4761</v>
      </c>
      <c r="B3512" s="144" t="str">
        <f>IF('[1]Hoja de pedidos'!$D3511&gt;0,'[1]Hoja de pedidos'!D3511,"")</f>
        <v>TXPARP040B001</v>
      </c>
      <c r="C3512" s="144" t="str">
        <f>IF('[1]Hoja de pedidos'!$D3511&gt;0,'[1]Hoja de pedidos'!E3511,"")</f>
        <v>PEPSICO ALIMENTOS, S.C.A.</v>
      </c>
      <c r="D3512" s="144" t="str">
        <f>IF('[1]Hoja de pedidos'!$D3511&gt;0,'[1]Hoja de pedidos'!F3511,"")</f>
        <v>LAMINACION IMPRESA RAQUETY PICANTE 36g</v>
      </c>
      <c r="E3512" s="144" t="str">
        <f>IF('[1]Hoja de pedidos'!$D3511&gt;0,'[1]Hoja de pedidos'!G3511,"")</f>
        <v>CX</v>
      </c>
      <c r="F3512" s="144" t="str">
        <f>IF('[1]Hoja de pedidos'!$D3511&gt;0,'[1]Hoja de pedidos'!H3511,"")</f>
        <v>LAMINACION</v>
      </c>
    </row>
    <row r="3513" spans="1:6" x14ac:dyDescent="0.25">
      <c r="A3513" s="144" t="str">
        <f>IF('[1]Hoja de pedidos'!$D3512&gt;0,'[1]Hoja de pedidos'!C3512,"")</f>
        <v>01-4762</v>
      </c>
      <c r="B3513" s="144" t="str">
        <f>IF('[1]Hoja de pedidos'!$D3512&gt;0,'[1]Hoja de pedidos'!D3512,"")</f>
        <v>TXPARS040C001</v>
      </c>
      <c r="C3513" s="144" t="str">
        <f>IF('[1]Hoja de pedidos'!$D3512&gt;0,'[1]Hoja de pedidos'!E3512,"")</f>
        <v>PEPSICO ALIMENTOS, S.C.A.</v>
      </c>
      <c r="D3513" s="144" t="str">
        <f>IF('[1]Hoja de pedidos'!$D3512&gt;0,'[1]Hoja de pedidos'!F3512,"")</f>
        <v>LAMINACION IMPRESA RAQUETY QUESO 36g</v>
      </c>
      <c r="E3513" s="144" t="str">
        <f>IF('[1]Hoja de pedidos'!$D3512&gt;0,'[1]Hoja de pedidos'!G3512,"")</f>
        <v>CX</v>
      </c>
      <c r="F3513" s="144" t="str">
        <f>IF('[1]Hoja de pedidos'!$D3512&gt;0,'[1]Hoja de pedidos'!H3512,"")</f>
        <v>LAMINACION</v>
      </c>
    </row>
    <row r="3514" spans="1:6" x14ac:dyDescent="0.25">
      <c r="A3514" s="144" t="str">
        <f>IF('[1]Hoja de pedidos'!$D3513&gt;0,'[1]Hoja de pedidos'!C3513,"")</f>
        <v>01-4677</v>
      </c>
      <c r="B3514" s="144" t="str">
        <f>IF('[1]Hoja de pedidos'!$D3513&gt;0,'[1]Hoja de pedidos'!D3513,"")</f>
        <v>TMMCLU2070001</v>
      </c>
      <c r="C3514" s="144" t="str">
        <f>IF('[1]Hoja de pedidos'!$D3513&gt;0,'[1]Hoja de pedidos'!E3513,"")</f>
        <v>MAXI CUAJO, C.A.</v>
      </c>
      <c r="D3514" s="144" t="str">
        <f>IF('[1]Hoja de pedidos'!$D3513&gt;0,'[1]Hoja de pedidos'!F3513,"")</f>
        <v>LAMINACION LINER INDUCCION UNIVERSAL SIN IMPRESIÓN</v>
      </c>
      <c r="E3514" s="144" t="str">
        <f>IF('[1]Hoja de pedidos'!$D3513&gt;0,'[1]Hoja de pedidos'!G3513,"")</f>
        <v>MCL</v>
      </c>
      <c r="F3514" s="144" t="str">
        <f>IF('[1]Hoja de pedidos'!$D3513&gt;0,'[1]Hoja de pedidos'!H3513,"")</f>
        <v>LAMINACION</v>
      </c>
    </row>
    <row r="3515" spans="1:6" x14ac:dyDescent="0.25">
      <c r="A3515" s="144" t="str">
        <f>IF('[1]Hoja de pedidos'!$D3514&gt;0,'[1]Hoja de pedidos'!C3514,"")</f>
        <v>01-4775</v>
      </c>
      <c r="B3515" s="144" t="str">
        <f>IF('[1]Hoja de pedidos'!$D3514&gt;0,'[1]Hoja de pedidos'!D3514,"")</f>
        <v>TMMCLU2070001</v>
      </c>
      <c r="C3515" s="144" t="str">
        <f>IF('[1]Hoja de pedidos'!$D3514&gt;0,'[1]Hoja de pedidos'!E3514,"")</f>
        <v>MAGGIE PAUL</v>
      </c>
      <c r="D3515" s="144" t="str">
        <f>IF('[1]Hoja de pedidos'!$D3514&gt;0,'[1]Hoja de pedidos'!F3514,"")</f>
        <v>LAMINACION LINER INDUCCION UNIVERSAL SIN IMPRESIÓN</v>
      </c>
      <c r="E3515" s="144" t="str">
        <f>IF('[1]Hoja de pedidos'!$D3514&gt;0,'[1]Hoja de pedidos'!G3514,"")</f>
        <v>MCL</v>
      </c>
      <c r="F3515" s="144" t="str">
        <f>IF('[1]Hoja de pedidos'!$D3514&gt;0,'[1]Hoja de pedidos'!H3514,"")</f>
        <v>LAMINACION</v>
      </c>
    </row>
    <row r="3516" spans="1:6" x14ac:dyDescent="0.25">
      <c r="A3516" s="144" t="str">
        <f>IF('[1]Hoja de pedidos'!$D3515&gt;0,'[1]Hoja de pedidos'!C3515,"")</f>
        <v>32-006743</v>
      </c>
      <c r="B3516" s="144" t="str">
        <f>IF('[1]Hoja de pedidos'!$D3515&gt;0,'[1]Hoja de pedidos'!D3515,"")</f>
        <v>TXABSG096A002</v>
      </c>
      <c r="C3516" s="144" t="str">
        <f>IF('[1]Hoja de pedidos'!$D3515&gt;0,'[1]Hoja de pedidos'!E3515,"")</f>
        <v>ALIMENTOS BOTALON, C.A.</v>
      </c>
      <c r="D3516" s="144" t="str">
        <f>IF('[1]Hoja de pedidos'!$D3515&gt;0,'[1]Hoja de pedidos'!F3515,"")</f>
        <v>LAMINACION IMPRESA CAFÉ TOSTADO EN GRANO SAN SALVADOR 1 kg</v>
      </c>
      <c r="E3516" s="144" t="str">
        <f>IF('[1]Hoja de pedidos'!$D3515&gt;0,'[1]Hoja de pedidos'!G3515,"")</f>
        <v>CX</v>
      </c>
      <c r="F3516" s="144" t="str">
        <f>IF('[1]Hoja de pedidos'!$D3515&gt;0,'[1]Hoja de pedidos'!H3515,"")</f>
        <v>LAMINACION</v>
      </c>
    </row>
    <row r="3517" spans="1:6" x14ac:dyDescent="0.25">
      <c r="A3517" s="144" t="str">
        <f>IF('[1]Hoja de pedidos'!$D3516&gt;0,'[1]Hoja de pedidos'!C3516,"")</f>
        <v>01-4745</v>
      </c>
      <c r="B3517" s="144" t="str">
        <f>IF('[1]Hoja de pedidos'!$D3516&gt;0,'[1]Hoja de pedidos'!D3516,"")</f>
        <v>TXPARP031A001</v>
      </c>
      <c r="C3517" s="144" t="str">
        <f>IF('[1]Hoja de pedidos'!$D3516&gt;0,'[1]Hoja de pedidos'!E3516,"")</f>
        <v>PEPSICO ALIMENTOS, S.C.A.</v>
      </c>
      <c r="D3517" s="144" t="str">
        <f>IF('[1]Hoja de pedidos'!$D3516&gt;0,'[1]Hoja de pedidos'!F3516,"")</f>
        <v>LAMINACION IMPRESA RAQUETY PICANTE 18g</v>
      </c>
      <c r="E3517" s="144" t="str">
        <f>IF('[1]Hoja de pedidos'!$D3516&gt;0,'[1]Hoja de pedidos'!G3516,"")</f>
        <v>CX</v>
      </c>
      <c r="F3517" s="144" t="str">
        <f>IF('[1]Hoja de pedidos'!$D3516&gt;0,'[1]Hoja de pedidos'!H3516,"")</f>
        <v>LAMINACION</v>
      </c>
    </row>
    <row r="3518" spans="1:6" x14ac:dyDescent="0.25">
      <c r="A3518" s="144" t="str">
        <f>IF('[1]Hoja de pedidos'!$D3517&gt;0,'[1]Hoja de pedidos'!C3517,"")</f>
        <v>01-4748</v>
      </c>
      <c r="B3518" s="144" t="str">
        <f>IF('[1]Hoja de pedidos'!$D3517&gt;0,'[1]Hoja de pedidos'!D3517,"")</f>
        <v>TXPANP040A001</v>
      </c>
      <c r="C3518" s="144" t="str">
        <f>IF('[1]Hoja de pedidos'!$D3517&gt;0,'[1]Hoja de pedidos'!E3517,"")</f>
        <v>PEPSICO ALIMENTOS, S.C.A.</v>
      </c>
      <c r="D3518" s="144" t="str">
        <f>IF('[1]Hoja de pedidos'!$D3517&gt;0,'[1]Hoja de pedidos'!F3517,"")</f>
        <v>LAMINACION IMPRESA NATUCHIPS PLATANITOS 80g</v>
      </c>
      <c r="E3518" s="144" t="str">
        <f>IF('[1]Hoja de pedidos'!$D3517&gt;0,'[1]Hoja de pedidos'!G3517,"")</f>
        <v>CX</v>
      </c>
      <c r="F3518" s="144" t="str">
        <f>IF('[1]Hoja de pedidos'!$D3517&gt;0,'[1]Hoja de pedidos'!H3517,"")</f>
        <v>LAMINACION</v>
      </c>
    </row>
    <row r="3519" spans="1:6" x14ac:dyDescent="0.25">
      <c r="A3519" s="144" t="str">
        <f>IF('[1]Hoja de pedidos'!$D3518&gt;0,'[1]Hoja de pedidos'!C3518,"")</f>
        <v>01-4757</v>
      </c>
      <c r="B3519" s="144" t="str">
        <f>IF('[1]Hoja de pedidos'!$D3518&gt;0,'[1]Hoja de pedidos'!D3518,"")</f>
        <v>TXPAMP036A002</v>
      </c>
      <c r="C3519" s="144" t="str">
        <f>IF('[1]Hoja de pedidos'!$D3518&gt;0,'[1]Hoja de pedidos'!E3518,"")</f>
        <v>PEPSICO ALIMENTOS, S.C.A.</v>
      </c>
      <c r="D3519" s="144" t="str">
        <f>IF('[1]Hoja de pedidos'!$D3518&gt;0,'[1]Hoja de pedidos'!F3518,"")</f>
        <v>LAMINACION IMPRESA CHEETOS MEGA PUFF 110g</v>
      </c>
      <c r="E3519" s="144" t="str">
        <f>IF('[1]Hoja de pedidos'!$D3518&gt;0,'[1]Hoja de pedidos'!G3518,"")</f>
        <v>CX</v>
      </c>
      <c r="F3519" s="144" t="str">
        <f>IF('[1]Hoja de pedidos'!$D3518&gt;0,'[1]Hoja de pedidos'!H3518,"")</f>
        <v>LAMINACION</v>
      </c>
    </row>
    <row r="3520" spans="1:6" x14ac:dyDescent="0.25">
      <c r="A3520" s="144" t="str">
        <f>IF('[1]Hoja de pedidos'!$D3519&gt;0,'[1]Hoja de pedidos'!C3519,"")</f>
        <v>32-006804</v>
      </c>
      <c r="B3520" s="144" t="str">
        <f>IF('[1]Hoja de pedidos'!$D3519&gt;0,'[1]Hoja de pedidos'!D3519,"")</f>
        <v>TXNVPI039A002</v>
      </c>
      <c r="C3520" s="144" t="str">
        <f>IF('[1]Hoja de pedidos'!$D3519&gt;0,'[1]Hoja de pedidos'!E3519,"")</f>
        <v>NUCITA VENEZOLANA. NUCIVEN, C.A.</v>
      </c>
      <c r="D3520" s="144" t="str">
        <f>IF('[1]Hoja de pedidos'!$D3519&gt;0,'[1]Hoja de pedidos'!F3519,"")</f>
        <v>LAMINACION IMPRESA PIRULIN LUJO</v>
      </c>
      <c r="E3520" s="144" t="str">
        <f>IF('[1]Hoja de pedidos'!$D3519&gt;0,'[1]Hoja de pedidos'!G3519,"")</f>
        <v>CX</v>
      </c>
      <c r="F3520" s="144" t="str">
        <f>IF('[1]Hoja de pedidos'!$D3519&gt;0,'[1]Hoja de pedidos'!H3519,"")</f>
        <v>LAMINACION</v>
      </c>
    </row>
    <row r="3521" spans="1:6" x14ac:dyDescent="0.25">
      <c r="A3521" s="144" t="str">
        <f>IF('[1]Hoja de pedidos'!$D3520&gt;0,'[1]Hoja de pedidos'!C3520,"")</f>
        <v>32-006805</v>
      </c>
      <c r="B3521" s="144" t="str">
        <f>IF('[1]Hoja de pedidos'!$D3520&gt;0,'[1]Hoja de pedidos'!D3520,"")</f>
        <v>TXNVPN040A002</v>
      </c>
      <c r="C3521" s="144" t="str">
        <f>IF('[1]Hoja de pedidos'!$D3520&gt;0,'[1]Hoja de pedidos'!E3520,"")</f>
        <v>NUCITA VENEZOLANA. NUCIVEN, C.A.</v>
      </c>
      <c r="D3521" s="144" t="str">
        <f>IF('[1]Hoja de pedidos'!$D3520&gt;0,'[1]Hoja de pedidos'!F3520,"")</f>
        <v>LAMINACION IMPRESA PIRULIN 60g</v>
      </c>
      <c r="E3521" s="144" t="str">
        <f>IF('[1]Hoja de pedidos'!$D3520&gt;0,'[1]Hoja de pedidos'!G3520,"")</f>
        <v>CX</v>
      </c>
      <c r="F3521" s="144" t="str">
        <f>IF('[1]Hoja de pedidos'!$D3520&gt;0,'[1]Hoja de pedidos'!H3520,"")</f>
        <v>LAMINACION</v>
      </c>
    </row>
    <row r="3522" spans="1:6" x14ac:dyDescent="0.25">
      <c r="A3522" s="144" t="str">
        <f>IF('[1]Hoja de pedidos'!$D3521&gt;0,'[1]Hoja de pedidos'!C3521,"")</f>
        <v>01-4777</v>
      </c>
      <c r="B3522" s="144" t="str">
        <f>IF('[1]Hoja de pedidos'!$D3521&gt;0,'[1]Hoja de pedidos'!D3521,"")</f>
        <v>TXPCPF023C002</v>
      </c>
      <c r="C3522" s="144" t="str">
        <f>IF('[1]Hoja de pedidos'!$D3521&gt;0,'[1]Hoja de pedidos'!E3521,"")</f>
        <v xml:space="preserve">PEPSI-COLA VENEZUELA, C.A. </v>
      </c>
      <c r="D3522" s="144" t="str">
        <f>IF('[1]Hoja de pedidos'!$D3521&gt;0,'[1]Hoja de pedidos'!F3521,"")</f>
        <v>ETIQUETA IMPRESA PEPSI FREE 2 L</v>
      </c>
      <c r="E3522" s="144" t="str">
        <f>IF('[1]Hoja de pedidos'!$D3521&gt;0,'[1]Hoja de pedidos'!G3521,"")</f>
        <v>CX</v>
      </c>
      <c r="F3522" s="144" t="str">
        <f>IF('[1]Hoja de pedidos'!$D3521&gt;0,'[1]Hoja de pedidos'!H3521,"")</f>
        <v>CORTE</v>
      </c>
    </row>
    <row r="3523" spans="1:6" x14ac:dyDescent="0.25">
      <c r="A3523" s="144" t="str">
        <f>IF('[1]Hoja de pedidos'!$D3522&gt;0,'[1]Hoja de pedidos'!C3522,"")</f>
        <v>01-4779</v>
      </c>
      <c r="B3523" s="144" t="str">
        <f>IF('[1]Hoja de pedidos'!$D3522&gt;0,'[1]Hoja de pedidos'!D3522,"")</f>
        <v>TXPCPF023C002</v>
      </c>
      <c r="C3523" s="144" t="str">
        <f>IF('[1]Hoja de pedidos'!$D3522&gt;0,'[1]Hoja de pedidos'!E3522,"")</f>
        <v xml:space="preserve">PEPSI-COLA VENEZUELA, C.A. </v>
      </c>
      <c r="D3523" s="144" t="str">
        <f>IF('[1]Hoja de pedidos'!$D3522&gt;0,'[1]Hoja de pedidos'!F3522,"")</f>
        <v>ETIQUETA IMPRESA PEPSI FREE 2 L</v>
      </c>
      <c r="E3523" s="144" t="str">
        <f>IF('[1]Hoja de pedidos'!$D3522&gt;0,'[1]Hoja de pedidos'!G3522,"")</f>
        <v>CX</v>
      </c>
      <c r="F3523" s="144" t="str">
        <f>IF('[1]Hoja de pedidos'!$D3522&gt;0,'[1]Hoja de pedidos'!H3522,"")</f>
        <v>CORTE</v>
      </c>
    </row>
    <row r="3524" spans="1:6" x14ac:dyDescent="0.25">
      <c r="A3524" s="144" t="str">
        <f>IF('[1]Hoja de pedidos'!$D3523&gt;0,'[1]Hoja de pedidos'!C3523,"")</f>
        <v>01-4781</v>
      </c>
      <c r="B3524" s="144" t="str">
        <f>IF('[1]Hoja de pedidos'!$D3523&gt;0,'[1]Hoja de pedidos'!D3523,"")</f>
        <v>TXPCPF023C002</v>
      </c>
      <c r="C3524" s="144" t="str">
        <f>IF('[1]Hoja de pedidos'!$D3523&gt;0,'[1]Hoja de pedidos'!E3523,"")</f>
        <v xml:space="preserve">PEPSI-COLA VENEZUELA, C.A. </v>
      </c>
      <c r="D3524" s="144" t="str">
        <f>IF('[1]Hoja de pedidos'!$D3523&gt;0,'[1]Hoja de pedidos'!F3523,"")</f>
        <v>ETIQUETA IMPRESA PEPSI FREE 2 L</v>
      </c>
      <c r="E3524" s="144" t="str">
        <f>IF('[1]Hoja de pedidos'!$D3523&gt;0,'[1]Hoja de pedidos'!G3523,"")</f>
        <v>CX</v>
      </c>
      <c r="F3524" s="144" t="str">
        <f>IF('[1]Hoja de pedidos'!$D3523&gt;0,'[1]Hoja de pedidos'!H3523,"")</f>
        <v>CORTE</v>
      </c>
    </row>
    <row r="3525" spans="1:6" x14ac:dyDescent="0.25">
      <c r="A3525" s="144" t="str">
        <f>IF('[1]Hoja de pedidos'!$D3524&gt;0,'[1]Hoja de pedidos'!C3524,"")</f>
        <v>01-4778</v>
      </c>
      <c r="B3525" s="144" t="str">
        <f>IF('[1]Hoja de pedidos'!$D3524&gt;0,'[1]Hoja de pedidos'!D3524,"")</f>
        <v>TXPCPF023C002</v>
      </c>
      <c r="C3525" s="144" t="str">
        <f>IF('[1]Hoja de pedidos'!$D3524&gt;0,'[1]Hoja de pedidos'!E3524,"")</f>
        <v xml:space="preserve">PEPSI-COLA VENEZUELA, C.A. </v>
      </c>
      <c r="D3525" s="144" t="str">
        <f>IF('[1]Hoja de pedidos'!$D3524&gt;0,'[1]Hoja de pedidos'!F3524,"")</f>
        <v>ETIQUETA IMPRESA PEPSI FREE 2 L</v>
      </c>
      <c r="E3525" s="144" t="str">
        <f>IF('[1]Hoja de pedidos'!$D3524&gt;0,'[1]Hoja de pedidos'!G3524,"")</f>
        <v>CX</v>
      </c>
      <c r="F3525" s="144" t="str">
        <f>IF('[1]Hoja de pedidos'!$D3524&gt;0,'[1]Hoja de pedidos'!H3524,"")</f>
        <v>CORTE</v>
      </c>
    </row>
    <row r="3526" spans="1:6" x14ac:dyDescent="0.25">
      <c r="A3526" s="144" t="str">
        <f>IF('[1]Hoja de pedidos'!$D3525&gt;0,'[1]Hoja de pedidos'!C3525,"")</f>
        <v>01-4780</v>
      </c>
      <c r="B3526" s="144" t="str">
        <f>IF('[1]Hoja de pedidos'!$D3525&gt;0,'[1]Hoja de pedidos'!D3525,"")</f>
        <v>TXPCPF023C002</v>
      </c>
      <c r="C3526" s="144" t="str">
        <f>IF('[1]Hoja de pedidos'!$D3525&gt;0,'[1]Hoja de pedidos'!E3525,"")</f>
        <v xml:space="preserve">PEPSI-COLA VENEZUELA, C.A. </v>
      </c>
      <c r="D3526" s="144" t="str">
        <f>IF('[1]Hoja de pedidos'!$D3525&gt;0,'[1]Hoja de pedidos'!F3525,"")</f>
        <v>ETIQUETA IMPRESA PEPSI FREE 2 L</v>
      </c>
      <c r="E3526" s="144" t="str">
        <f>IF('[1]Hoja de pedidos'!$D3525&gt;0,'[1]Hoja de pedidos'!G3525,"")</f>
        <v>CX</v>
      </c>
      <c r="F3526" s="144" t="str">
        <f>IF('[1]Hoja de pedidos'!$D3525&gt;0,'[1]Hoja de pedidos'!H3525,"")</f>
        <v>CORTE</v>
      </c>
    </row>
    <row r="3527" spans="1:6" x14ac:dyDescent="0.25">
      <c r="A3527" s="144" t="str">
        <f>IF('[1]Hoja de pedidos'!$D3526&gt;0,'[1]Hoja de pedidos'!C3526,"")</f>
        <v>01-4782</v>
      </c>
      <c r="B3527" s="144" t="str">
        <f>IF('[1]Hoja de pedidos'!$D3526&gt;0,'[1]Hoja de pedidos'!D3526,"")</f>
        <v>TXPCPF023C002</v>
      </c>
      <c r="C3527" s="144" t="str">
        <f>IF('[1]Hoja de pedidos'!$D3526&gt;0,'[1]Hoja de pedidos'!E3526,"")</f>
        <v xml:space="preserve">PEPSI-COLA VENEZUELA, C.A. </v>
      </c>
      <c r="D3527" s="144" t="str">
        <f>IF('[1]Hoja de pedidos'!$D3526&gt;0,'[1]Hoja de pedidos'!F3526,"")</f>
        <v>ETIQUETA IMPRESA PEPSI FREE 2 L</v>
      </c>
      <c r="E3527" s="144" t="str">
        <f>IF('[1]Hoja de pedidos'!$D3526&gt;0,'[1]Hoja de pedidos'!G3526,"")</f>
        <v>CX</v>
      </c>
      <c r="F3527" s="144" t="str">
        <f>IF('[1]Hoja de pedidos'!$D3526&gt;0,'[1]Hoja de pedidos'!H3526,"")</f>
        <v>CORTE</v>
      </c>
    </row>
    <row r="3528" spans="1:6" x14ac:dyDescent="0.25">
      <c r="A3528" s="144" t="str">
        <f>IF('[1]Hoja de pedidos'!$D3527&gt;0,'[1]Hoja de pedidos'!C3527,"")</f>
        <v>01-4787</v>
      </c>
      <c r="B3528" s="144" t="str">
        <f>IF('[1]Hoja de pedidos'!$D3527&gt;0,'[1]Hoja de pedidos'!D3527,"")</f>
        <v>TXPCEP023B002</v>
      </c>
      <c r="C3528" s="144" t="str">
        <f>IF('[1]Hoja de pedidos'!$D3527&gt;0,'[1]Hoja de pedidos'!E3527,"")</f>
        <v xml:space="preserve">PEPSI-COLA VENEZUELA, C.A. </v>
      </c>
      <c r="D3528" s="144" t="str">
        <f>IF('[1]Hoja de pedidos'!$D3527&gt;0,'[1]Hoja de pedidos'!F3527,"")</f>
        <v>ETIQUETA IMPRESA PEPSI FREE 1 L</v>
      </c>
      <c r="E3528" s="144" t="str">
        <f>IF('[1]Hoja de pedidos'!$D3527&gt;0,'[1]Hoja de pedidos'!G3527,"")</f>
        <v>CX</v>
      </c>
      <c r="F3528" s="144" t="str">
        <f>IF('[1]Hoja de pedidos'!$D3527&gt;0,'[1]Hoja de pedidos'!H3527,"")</f>
        <v>CORTE</v>
      </c>
    </row>
    <row r="3529" spans="1:6" x14ac:dyDescent="0.25">
      <c r="A3529" s="144" t="str">
        <f>IF('[1]Hoja de pedidos'!$D3528&gt;0,'[1]Hoja de pedidos'!C3528,"")</f>
        <v>01-4783</v>
      </c>
      <c r="B3529" s="144" t="str">
        <f>IF('[1]Hoja de pedidos'!$D3528&gt;0,'[1]Hoja de pedidos'!D3528,"")</f>
        <v>TXPCPF023B002</v>
      </c>
      <c r="C3529" s="144" t="str">
        <f>IF('[1]Hoja de pedidos'!$D3528&gt;0,'[1]Hoja de pedidos'!E3528,"")</f>
        <v xml:space="preserve">PEPSI-COLA VENEZUELA, C.A. </v>
      </c>
      <c r="D3529" s="144" t="str">
        <f>IF('[1]Hoja de pedidos'!$D3528&gt;0,'[1]Hoja de pedidos'!F3528,"")</f>
        <v>ETIQUETA IMPRESA PEPSI FREE 1,5 L</v>
      </c>
      <c r="E3529" s="144" t="str">
        <f>IF('[1]Hoja de pedidos'!$D3528&gt;0,'[1]Hoja de pedidos'!G3528,"")</f>
        <v>CX</v>
      </c>
      <c r="F3529" s="144" t="str">
        <f>IF('[1]Hoja de pedidos'!$D3528&gt;0,'[1]Hoja de pedidos'!H3528,"")</f>
        <v>CORTE</v>
      </c>
    </row>
    <row r="3530" spans="1:6" x14ac:dyDescent="0.25">
      <c r="A3530" s="144" t="str">
        <f>IF('[1]Hoja de pedidos'!$D3529&gt;0,'[1]Hoja de pedidos'!C3529,"")</f>
        <v>01-4785</v>
      </c>
      <c r="B3530" s="144" t="str">
        <f>IF('[1]Hoja de pedidos'!$D3529&gt;0,'[1]Hoja de pedidos'!D3529,"")</f>
        <v>TXPCPF023B002</v>
      </c>
      <c r="C3530" s="144" t="str">
        <f>IF('[1]Hoja de pedidos'!$D3529&gt;0,'[1]Hoja de pedidos'!E3529,"")</f>
        <v xml:space="preserve">PEPSI-COLA VENEZUELA, C.A. </v>
      </c>
      <c r="D3530" s="144" t="str">
        <f>IF('[1]Hoja de pedidos'!$D3529&gt;0,'[1]Hoja de pedidos'!F3529,"")</f>
        <v>ETIQUETA IMPRESA PEPSI FREE 1,5 L</v>
      </c>
      <c r="E3530" s="144" t="str">
        <f>IF('[1]Hoja de pedidos'!$D3529&gt;0,'[1]Hoja de pedidos'!G3529,"")</f>
        <v>CX</v>
      </c>
      <c r="F3530" s="144" t="str">
        <f>IF('[1]Hoja de pedidos'!$D3529&gt;0,'[1]Hoja de pedidos'!H3529,"")</f>
        <v>CORTE</v>
      </c>
    </row>
    <row r="3531" spans="1:6" x14ac:dyDescent="0.25">
      <c r="A3531" s="144" t="str">
        <f>IF('[1]Hoja de pedidos'!$D3530&gt;0,'[1]Hoja de pedidos'!C3530,"")</f>
        <v>01-4784</v>
      </c>
      <c r="B3531" s="144" t="str">
        <f>IF('[1]Hoja de pedidos'!$D3530&gt;0,'[1]Hoja de pedidos'!D3530,"")</f>
        <v>TXPCPF023B002</v>
      </c>
      <c r="C3531" s="144" t="str">
        <f>IF('[1]Hoja de pedidos'!$D3530&gt;0,'[1]Hoja de pedidos'!E3530,"")</f>
        <v xml:space="preserve">PEPSI-COLA VENEZUELA, C.A. </v>
      </c>
      <c r="D3531" s="144" t="str">
        <f>IF('[1]Hoja de pedidos'!$D3530&gt;0,'[1]Hoja de pedidos'!F3530,"")</f>
        <v>ETIQUETA IMPRESA PEPSI FREE 1,5 L</v>
      </c>
      <c r="E3531" s="144" t="str">
        <f>IF('[1]Hoja de pedidos'!$D3530&gt;0,'[1]Hoja de pedidos'!G3530,"")</f>
        <v>CX</v>
      </c>
      <c r="F3531" s="144" t="str">
        <f>IF('[1]Hoja de pedidos'!$D3530&gt;0,'[1]Hoja de pedidos'!H3530,"")</f>
        <v>CORTE</v>
      </c>
    </row>
    <row r="3532" spans="1:6" x14ac:dyDescent="0.25">
      <c r="A3532" s="144" t="str">
        <f>IF('[1]Hoja de pedidos'!$D3531&gt;0,'[1]Hoja de pedidos'!C3531,"")</f>
        <v>01-4786</v>
      </c>
      <c r="B3532" s="144" t="str">
        <f>IF('[1]Hoja de pedidos'!$D3531&gt;0,'[1]Hoja de pedidos'!D3531,"")</f>
        <v>TXPCPF023B002</v>
      </c>
      <c r="C3532" s="144" t="str">
        <f>IF('[1]Hoja de pedidos'!$D3531&gt;0,'[1]Hoja de pedidos'!E3531,"")</f>
        <v xml:space="preserve">PEPSI-COLA VENEZUELA, C.A. </v>
      </c>
      <c r="D3532" s="144" t="str">
        <f>IF('[1]Hoja de pedidos'!$D3531&gt;0,'[1]Hoja de pedidos'!F3531,"")</f>
        <v>ETIQUETA IMPRESA PEPSI FREE 1,5 L</v>
      </c>
      <c r="E3532" s="144" t="str">
        <f>IF('[1]Hoja de pedidos'!$D3531&gt;0,'[1]Hoja de pedidos'!G3531,"")</f>
        <v>CX</v>
      </c>
      <c r="F3532" s="144" t="str">
        <f>IF('[1]Hoja de pedidos'!$D3531&gt;0,'[1]Hoja de pedidos'!H3531,"")</f>
        <v>CORTE</v>
      </c>
    </row>
    <row r="3533" spans="1:6" x14ac:dyDescent="0.25">
      <c r="A3533" s="144" t="str">
        <f>IF('[1]Hoja de pedidos'!$D3532&gt;0,'[1]Hoja de pedidos'!C3532,"")</f>
        <v>01-4788</v>
      </c>
      <c r="B3533" s="144" t="str">
        <f>IF('[1]Hoja de pedidos'!$D3532&gt;0,'[1]Hoja de pedidos'!D3532,"")</f>
        <v>TXPCEP023B002</v>
      </c>
      <c r="C3533" s="144" t="str">
        <f>IF('[1]Hoja de pedidos'!$D3532&gt;0,'[1]Hoja de pedidos'!E3532,"")</f>
        <v xml:space="preserve">PEPSI-COLA VENEZUELA, C.A. </v>
      </c>
      <c r="D3533" s="144" t="str">
        <f>IF('[1]Hoja de pedidos'!$D3532&gt;0,'[1]Hoja de pedidos'!F3532,"")</f>
        <v>ETIQUETA IMPRESA PEPSI FREE 1 L</v>
      </c>
      <c r="E3533" s="144" t="str">
        <f>IF('[1]Hoja de pedidos'!$D3532&gt;0,'[1]Hoja de pedidos'!G3532,"")</f>
        <v>CX</v>
      </c>
      <c r="F3533" s="144" t="str">
        <f>IF('[1]Hoja de pedidos'!$D3532&gt;0,'[1]Hoja de pedidos'!H3532,"")</f>
        <v>CORTE</v>
      </c>
    </row>
    <row r="3534" spans="1:6" x14ac:dyDescent="0.25">
      <c r="A3534" s="144" t="str">
        <f>IF('[1]Hoja de pedidos'!$D3533&gt;0,'[1]Hoja de pedidos'!C3533,"")</f>
        <v>01-4776</v>
      </c>
      <c r="B3534" s="144" t="str">
        <f>IF('[1]Hoja de pedidos'!$D3533&gt;0,'[1]Hoja de pedidos'!D3533,"")</f>
        <v>TMMCLU2070001</v>
      </c>
      <c r="C3534" s="144" t="str">
        <f>IF('[1]Hoja de pedidos'!$D3533&gt;0,'[1]Hoja de pedidos'!E3533,"")</f>
        <v>MAGGIE PAUL</v>
      </c>
      <c r="D3534" s="144" t="str">
        <f>IF('[1]Hoja de pedidos'!$D3533&gt;0,'[1]Hoja de pedidos'!F3533,"")</f>
        <v>LAMINACION LINER INDUCCION UNIVERSAL SIN IMPRESIÓN</v>
      </c>
      <c r="E3534" s="144" t="str">
        <f>IF('[1]Hoja de pedidos'!$D3533&gt;0,'[1]Hoja de pedidos'!G3533,"")</f>
        <v>MCL</v>
      </c>
      <c r="F3534" s="144" t="str">
        <f>IF('[1]Hoja de pedidos'!$D3533&gt;0,'[1]Hoja de pedidos'!H3533,"")</f>
        <v>LAMINACION</v>
      </c>
    </row>
    <row r="3535" spans="1:6" x14ac:dyDescent="0.25">
      <c r="A3535" s="144" t="str">
        <f>IF('[1]Hoja de pedidos'!$D3534&gt;0,'[1]Hoja de pedidos'!C3534,"")</f>
        <v>01-4795</v>
      </c>
      <c r="B3535" s="144" t="str">
        <f>IF('[1]Hoja de pedidos'!$D3534&gt;0,'[1]Hoja de pedidos'!D3534,"")</f>
        <v>TXPCGM023A001</v>
      </c>
      <c r="C3535" s="144" t="str">
        <f>IF('[1]Hoja de pedidos'!$D3534&gt;0,'[1]Hoja de pedidos'!E3534,"")</f>
        <v xml:space="preserve">PEPSI-COLA VENEZUELA, C.A. </v>
      </c>
      <c r="D3535" s="144" t="str">
        <f>IF('[1]Hoja de pedidos'!$D3534&gt;0,'[1]Hoja de pedidos'!F3534,"")</f>
        <v>ETIQUETA IMPRESA GOLDEN MANZANA 1 L.</v>
      </c>
      <c r="E3535" s="144" t="str">
        <f>IF('[1]Hoja de pedidos'!$D3534&gt;0,'[1]Hoja de pedidos'!G3534,"")</f>
        <v>CX</v>
      </c>
      <c r="F3535" s="144" t="str">
        <f>IF('[1]Hoja de pedidos'!$D3534&gt;0,'[1]Hoja de pedidos'!H3534,"")</f>
        <v>CORTE</v>
      </c>
    </row>
    <row r="3536" spans="1:6" x14ac:dyDescent="0.25">
      <c r="A3536" s="144" t="str">
        <f>IF('[1]Hoja de pedidos'!$D3535&gt;0,'[1]Hoja de pedidos'!C3535,"")</f>
        <v>01-4645</v>
      </c>
      <c r="B3536" s="144" t="str">
        <f>IF('[1]Hoja de pedidos'!$D3535&gt;0,'[1]Hoja de pedidos'!D3535,"")</f>
        <v>TMGCOY029A001</v>
      </c>
      <c r="C3536" s="144" t="str">
        <f>IF('[1]Hoja de pedidos'!$D3535&gt;0,'[1]Hoja de pedidos'!E3535,"")</f>
        <v>GENIA CARE, C.A.</v>
      </c>
      <c r="D3536" s="144" t="str">
        <f>IF('[1]Hoja de pedidos'!$D3535&gt;0,'[1]Hoja de pedidos'!F3535,"")</f>
        <v>ENVOLTORIOS IMPRESO ORTOBAN VENDAS YESO</v>
      </c>
      <c r="E3536" s="144" t="str">
        <f>IF('[1]Hoja de pedidos'!$D3535&gt;0,'[1]Hoja de pedidos'!G3535,"")</f>
        <v>MCL</v>
      </c>
      <c r="F3536" s="144" t="str">
        <f>IF('[1]Hoja de pedidos'!$D3535&gt;0,'[1]Hoja de pedidos'!H3535,"")</f>
        <v>CORTE</v>
      </c>
    </row>
    <row r="3537" spans="1:6" x14ac:dyDescent="0.25">
      <c r="A3537" s="144" t="str">
        <f>IF('[1]Hoja de pedidos'!$D3536&gt;0,'[1]Hoja de pedidos'!C3536,"")</f>
        <v>01-4796</v>
      </c>
      <c r="B3537" s="144" t="str">
        <f>IF('[1]Hoja de pedidos'!$D3536&gt;0,'[1]Hoja de pedidos'!D3536,"")</f>
        <v>TXPCSC023A001</v>
      </c>
      <c r="C3537" s="144" t="str">
        <f>IF('[1]Hoja de pedidos'!$D3536&gt;0,'[1]Hoja de pedidos'!E3536,"")</f>
        <v xml:space="preserve">PEPSI-COLA VENEZUELA, C.A. </v>
      </c>
      <c r="D3537" s="144" t="str">
        <f>IF('[1]Hoja de pedidos'!$D3536&gt;0,'[1]Hoja de pedidos'!F3536,"")</f>
        <v>ETIQUETA IMPRESA SEVEN UP CERO 2 L</v>
      </c>
      <c r="E3537" s="144" t="str">
        <f>IF('[1]Hoja de pedidos'!$D3536&gt;0,'[1]Hoja de pedidos'!G3536,"")</f>
        <v>CX</v>
      </c>
      <c r="F3537" s="144" t="str">
        <f>IF('[1]Hoja de pedidos'!$D3536&gt;0,'[1]Hoja de pedidos'!H3536,"")</f>
        <v>CORTE</v>
      </c>
    </row>
    <row r="3538" spans="1:6" x14ac:dyDescent="0.25">
      <c r="A3538" s="144" t="str">
        <f>IF('[1]Hoja de pedidos'!$D3537&gt;0,'[1]Hoja de pedidos'!C3537,"")</f>
        <v>01-4772</v>
      </c>
      <c r="B3538" s="144" t="str">
        <f>IF('[1]Hoja de pedidos'!$D3537&gt;0,'[1]Hoja de pedidos'!D3537,"")</f>
        <v>TXMSGP030A001</v>
      </c>
      <c r="C3538" s="144" t="str">
        <f>IF('[1]Hoja de pedidos'!$D3537&gt;0,'[1]Hoja de pedidos'!E3537,"")</f>
        <v>MULTINACIONAL DE SABORES C.A.</v>
      </c>
      <c r="D3538" s="144" t="str">
        <f>IF('[1]Hoja de pedidos'!$D3537&gt;0,'[1]Hoja de pedidos'!F3537,"")</f>
        <v>ETIQUETA IMPRESA REFRESCO GLUP PIÑA 2 L</v>
      </c>
      <c r="E3538" s="144" t="str">
        <f>IF('[1]Hoja de pedidos'!$D3537&gt;0,'[1]Hoja de pedidos'!G3537,"")</f>
        <v>CX</v>
      </c>
      <c r="F3538" s="144" t="str">
        <f>IF('[1]Hoja de pedidos'!$D3537&gt;0,'[1]Hoja de pedidos'!H3537,"")</f>
        <v>CORTE</v>
      </c>
    </row>
    <row r="3539" spans="1:6" x14ac:dyDescent="0.25">
      <c r="A3539" s="144" t="str">
        <f>IF('[1]Hoja de pedidos'!$D3538&gt;0,'[1]Hoja de pedidos'!C3538,"")</f>
        <v>01-4802</v>
      </c>
      <c r="B3539" s="144" t="str">
        <f>IF('[1]Hoja de pedidos'!$D3538&gt;0,'[1]Hoja de pedidos'!D3538,"")</f>
        <v>TXPCSC023C002</v>
      </c>
      <c r="C3539" s="144" t="str">
        <f>IF('[1]Hoja de pedidos'!$D3538&gt;0,'[1]Hoja de pedidos'!E3538,"")</f>
        <v xml:space="preserve">PEPSI-COLA VENEZUELA, C.A. </v>
      </c>
      <c r="D3539" s="144" t="str">
        <f>IF('[1]Hoja de pedidos'!$D3538&gt;0,'[1]Hoja de pedidos'!F3538,"")</f>
        <v>ETIQUETA IMPRESA SEVEN UP CERO 1,5 L</v>
      </c>
      <c r="E3539" s="144" t="str">
        <f>IF('[1]Hoja de pedidos'!$D3538&gt;0,'[1]Hoja de pedidos'!G3538,"")</f>
        <v>CX</v>
      </c>
      <c r="F3539" s="144" t="str">
        <f>IF('[1]Hoja de pedidos'!$D3538&gt;0,'[1]Hoja de pedidos'!H3538,"")</f>
        <v>CORTE</v>
      </c>
    </row>
    <row r="3540" spans="1:6" x14ac:dyDescent="0.25">
      <c r="A3540" s="144" t="str">
        <f>IF('[1]Hoja de pedidos'!$D3539&gt;0,'[1]Hoja de pedidos'!C3539,"")</f>
        <v>01-4799</v>
      </c>
      <c r="B3540" s="144" t="str">
        <f>IF('[1]Hoja de pedidos'!$D3539&gt;0,'[1]Hoja de pedidos'!D3539,"")</f>
        <v>TXPCSC023D001</v>
      </c>
      <c r="C3540" s="144" t="str">
        <f>IF('[1]Hoja de pedidos'!$D3539&gt;0,'[1]Hoja de pedidos'!E3539,"")</f>
        <v xml:space="preserve">PEPSI-COLA VENEZUELA, C.A. </v>
      </c>
      <c r="D3540" s="144" t="str">
        <f>IF('[1]Hoja de pedidos'!$D3539&gt;0,'[1]Hoja de pedidos'!F3539,"")</f>
        <v>ETIQUETA IMPRESA SEVEN UP CERO 1 L</v>
      </c>
      <c r="E3540" s="144" t="str">
        <f>IF('[1]Hoja de pedidos'!$D3539&gt;0,'[1]Hoja de pedidos'!G3539,"")</f>
        <v>CX</v>
      </c>
      <c r="F3540" s="144" t="str">
        <f>IF('[1]Hoja de pedidos'!$D3539&gt;0,'[1]Hoja de pedidos'!H3539,"")</f>
        <v>CORTE</v>
      </c>
    </row>
    <row r="3541" spans="1:6" x14ac:dyDescent="0.25">
      <c r="A3541" s="144" t="str">
        <f>IF('[1]Hoja de pedidos'!$D3540&gt;0,'[1]Hoja de pedidos'!C3540,"")</f>
        <v>01-4800</v>
      </c>
      <c r="B3541" s="144" t="str">
        <f>IF('[1]Hoja de pedidos'!$D3540&gt;0,'[1]Hoja de pedidos'!D3540,"")</f>
        <v>TXPCSC023A002</v>
      </c>
      <c r="C3541" s="144" t="str">
        <f>IF('[1]Hoja de pedidos'!$D3540&gt;0,'[1]Hoja de pedidos'!E3540,"")</f>
        <v xml:space="preserve">PEPSI-COLA VENEZUELA, C.A. </v>
      </c>
      <c r="D3541" s="144" t="str">
        <f>IF('[1]Hoja de pedidos'!$D3540&gt;0,'[1]Hoja de pedidos'!F3540,"")</f>
        <v>ETIQUETA IMPRESA SEVEN UP CERO 2 L</v>
      </c>
      <c r="E3541" s="144" t="str">
        <f>IF('[1]Hoja de pedidos'!$D3540&gt;0,'[1]Hoja de pedidos'!G3540,"")</f>
        <v>CX</v>
      </c>
      <c r="F3541" s="144" t="str">
        <f>IF('[1]Hoja de pedidos'!$D3540&gt;0,'[1]Hoja de pedidos'!H3540,"")</f>
        <v>CORTE</v>
      </c>
    </row>
    <row r="3542" spans="1:6" x14ac:dyDescent="0.25">
      <c r="A3542" s="144" t="str">
        <f>IF('[1]Hoja de pedidos'!$D3541&gt;0,'[1]Hoja de pedidos'!C3541,"")</f>
        <v>01-4801</v>
      </c>
      <c r="B3542" s="144" t="str">
        <f>IF('[1]Hoja de pedidos'!$D3541&gt;0,'[1]Hoja de pedidos'!D3541,"")</f>
        <v>TXPCSC023A002</v>
      </c>
      <c r="C3542" s="144" t="str">
        <f>IF('[1]Hoja de pedidos'!$D3541&gt;0,'[1]Hoja de pedidos'!E3541,"")</f>
        <v xml:space="preserve">PEPSI-COLA VENEZUELA, C.A. </v>
      </c>
      <c r="D3542" s="144" t="str">
        <f>IF('[1]Hoja de pedidos'!$D3541&gt;0,'[1]Hoja de pedidos'!F3541,"")</f>
        <v>ETIQUETA IMPRESA SEVEN UP CERO 2 L</v>
      </c>
      <c r="E3542" s="144" t="str">
        <f>IF('[1]Hoja de pedidos'!$D3541&gt;0,'[1]Hoja de pedidos'!G3541,"")</f>
        <v>CX</v>
      </c>
      <c r="F3542" s="144" t="str">
        <f>IF('[1]Hoja de pedidos'!$D3541&gt;0,'[1]Hoja de pedidos'!H3541,"")</f>
        <v>CORTE</v>
      </c>
    </row>
    <row r="3543" spans="1:6" x14ac:dyDescent="0.25">
      <c r="A3543" s="144" t="str">
        <f>IF('[1]Hoja de pedidos'!$D3542&gt;0,'[1]Hoja de pedidos'!C3542,"")</f>
        <v>01-4591</v>
      </c>
      <c r="B3543" s="144" t="str">
        <f>IF('[1]Hoja de pedidos'!$D3542&gt;0,'[1]Hoja de pedidos'!D3542,"")</f>
        <v>TMCLNG089A001</v>
      </c>
      <c r="C3543" s="144" t="str">
        <f>IF('[1]Hoja de pedidos'!$D3542&gt;0,'[1]Hoja de pedidos'!E3542,"")</f>
        <v>CELOVEN, C.A.</v>
      </c>
      <c r="D3543" s="144" t="str">
        <f>IF('[1]Hoja de pedidos'!$D3542&gt;0,'[1]Hoja de pedidos'!F3542,"")</f>
        <v>LAMINACION IMPRESA DECOCEL SOLIDO NEGRO</v>
      </c>
      <c r="E3543" s="144" t="str">
        <f>IF('[1]Hoja de pedidos'!$D3542&gt;0,'[1]Hoja de pedidos'!G3542,"")</f>
        <v>MCL</v>
      </c>
      <c r="F3543" s="144" t="str">
        <f>IF('[1]Hoja de pedidos'!$D3542&gt;0,'[1]Hoja de pedidos'!H3542,"")</f>
        <v>LAMINACION</v>
      </c>
    </row>
    <row r="3544" spans="1:6" x14ac:dyDescent="0.25">
      <c r="A3544" s="144" t="str">
        <f>IF('[1]Hoja de pedidos'!$D3543&gt;0,'[1]Hoja de pedidos'!C3543,"")</f>
        <v>21-0467</v>
      </c>
      <c r="B3544" s="144" t="str">
        <f>IF('[1]Hoja de pedidos'!$D3543&gt;0,'[1]Hoja de pedidos'!D3543,"")</f>
        <v>TXNVCL096A002</v>
      </c>
      <c r="C3544" s="144" t="str">
        <f>IF('[1]Hoja de pedidos'!$D3543&gt;0,'[1]Hoja de pedidos'!E3543,"")</f>
        <v>NESTLE VENEZUELA, S.A.</v>
      </c>
      <c r="D3544" s="144" t="str">
        <f>IF('[1]Hoja de pedidos'!$D3543&gt;0,'[1]Hoja de pedidos'!F3543,"")</f>
        <v>LAMINACION IMPRESA CERELAC 100g</v>
      </c>
      <c r="E3544" s="144" t="str">
        <f>IF('[1]Hoja de pedidos'!$D3543&gt;0,'[1]Hoja de pedidos'!G3543,"")</f>
        <v>MCL</v>
      </c>
      <c r="F3544" s="144" t="str">
        <f>IF('[1]Hoja de pedidos'!$D3543&gt;0,'[1]Hoja de pedidos'!H3543,"")</f>
        <v>LAMINACION</v>
      </c>
    </row>
    <row r="3545" spans="1:6" x14ac:dyDescent="0.25">
      <c r="A3545" s="144" t="str">
        <f>IF('[1]Hoja de pedidos'!$D3544&gt;0,'[1]Hoja de pedidos'!C3544,"")</f>
        <v>01-4803</v>
      </c>
      <c r="B3545" s="144" t="str">
        <f>IF('[1]Hoja de pedidos'!$D3544&gt;0,'[1]Hoja de pedidos'!D3544,"")</f>
        <v>TXPCSC023C002</v>
      </c>
      <c r="C3545" s="144" t="str">
        <f>IF('[1]Hoja de pedidos'!$D3544&gt;0,'[1]Hoja de pedidos'!E3544,"")</f>
        <v xml:space="preserve">PEPSI-COLA VENEZUELA, C.A. </v>
      </c>
      <c r="D3545" s="144" t="str">
        <f>IF('[1]Hoja de pedidos'!$D3544&gt;0,'[1]Hoja de pedidos'!F3544,"")</f>
        <v>ETIQUETA IMPRESA SEVEN UP CERO 1,5 L</v>
      </c>
      <c r="E3545" s="144" t="str">
        <f>IF('[1]Hoja de pedidos'!$D3544&gt;0,'[1]Hoja de pedidos'!G3544,"")</f>
        <v>CX</v>
      </c>
      <c r="F3545" s="144" t="str">
        <f>IF('[1]Hoja de pedidos'!$D3544&gt;0,'[1]Hoja de pedidos'!H3544,"")</f>
        <v>CORTE</v>
      </c>
    </row>
    <row r="3546" spans="1:6" x14ac:dyDescent="0.25">
      <c r="A3546" s="144" t="str">
        <f>IF('[1]Hoja de pedidos'!$D3545&gt;0,'[1]Hoja de pedidos'!C3545,"")</f>
        <v>01-4733</v>
      </c>
      <c r="B3546" s="144" t="str">
        <f>IF('[1]Hoja de pedidos'!$D3545&gt;0,'[1]Hoja de pedidos'!D3545,"")</f>
        <v>TMAHPG0700001</v>
      </c>
      <c r="C3546" s="144" t="str">
        <f>IF('[1]Hoja de pedidos'!$D3545&gt;0,'[1]Hoja de pedidos'!E3545,"")</f>
        <v>ALIMENTOS HEINZ, C.A.</v>
      </c>
      <c r="D3546" s="144" t="str">
        <f>IF('[1]Hoja de pedidos'!$D3545&gt;0,'[1]Hoja de pedidos'!F3545,"")</f>
        <v>POLYPOUCH SIN IMPRESIÓN (LAMINADO PARA GELATINA)</v>
      </c>
      <c r="E3546" s="144" t="str">
        <f>IF('[1]Hoja de pedidos'!$D3545&gt;0,'[1]Hoja de pedidos'!G3545,"")</f>
        <v>MCL</v>
      </c>
      <c r="F3546" s="144" t="str">
        <f>IF('[1]Hoja de pedidos'!$D3545&gt;0,'[1]Hoja de pedidos'!H3545,"")</f>
        <v>LAMINACION</v>
      </c>
    </row>
    <row r="3547" spans="1:6" x14ac:dyDescent="0.25">
      <c r="A3547" s="144" t="str">
        <f>IF('[1]Hoja de pedidos'!$D3546&gt;0,'[1]Hoja de pedidos'!C3546,"")</f>
        <v>01-4797</v>
      </c>
      <c r="B3547" s="144" t="str">
        <f>IF('[1]Hoja de pedidos'!$D3546&gt;0,'[1]Hoja de pedidos'!D3546,"")</f>
        <v>TMCPAM065A001</v>
      </c>
      <c r="C3547" s="144" t="str">
        <f>IF('[1]Hoja de pedidos'!$D3546&gt;0,'[1]Hoja de pedidos'!E3546,"")</f>
        <v>CENTRAL EL PALMAR S.A.</v>
      </c>
      <c r="D3547" s="144" t="str">
        <f>IF('[1]Hoja de pedidos'!$D3546&gt;0,'[1]Hoja de pedidos'!F3546,"")</f>
        <v>EMPAQUE MONOCAPA IMPRESO AZUCAR MONTALBAN 1kg</v>
      </c>
      <c r="E3547" s="144" t="str">
        <f>IF('[1]Hoja de pedidos'!$D3546&gt;0,'[1]Hoja de pedidos'!G3546,"")</f>
        <v>MCL</v>
      </c>
      <c r="F3547" s="144" t="str">
        <f>IF('[1]Hoja de pedidos'!$D3546&gt;0,'[1]Hoja de pedidos'!H3546,"")</f>
        <v>CORTE</v>
      </c>
    </row>
    <row r="3548" spans="1:6" x14ac:dyDescent="0.25">
      <c r="A3548" s="144" t="str">
        <f>IF('[1]Hoja de pedidos'!$D3547&gt;0,'[1]Hoja de pedidos'!C3547,"")</f>
        <v>01-4734</v>
      </c>
      <c r="B3548" s="144" t="str">
        <f>IF('[1]Hoja de pedidos'!$D3547&gt;0,'[1]Hoja de pedidos'!D3547,"")</f>
        <v>TMAHPG0700001</v>
      </c>
      <c r="C3548" s="144" t="str">
        <f>IF('[1]Hoja de pedidos'!$D3547&gt;0,'[1]Hoja de pedidos'!E3547,"")</f>
        <v>ALIMENTOS HEINZ, C.A.</v>
      </c>
      <c r="D3548" s="144" t="str">
        <f>IF('[1]Hoja de pedidos'!$D3547&gt;0,'[1]Hoja de pedidos'!F3547,"")</f>
        <v>POLYPOUCH SIN IMPRESIÓN (LAMINADO PARA GELATINA)</v>
      </c>
      <c r="E3548" s="144" t="str">
        <f>IF('[1]Hoja de pedidos'!$D3547&gt;0,'[1]Hoja de pedidos'!G3547,"")</f>
        <v>MCL</v>
      </c>
      <c r="F3548" s="144" t="str">
        <f>IF('[1]Hoja de pedidos'!$D3547&gt;0,'[1]Hoja de pedidos'!H3547,"")</f>
        <v>LAMINACION</v>
      </c>
    </row>
    <row r="3549" spans="1:6" x14ac:dyDescent="0.25">
      <c r="A3549" s="144" t="str">
        <f>IF('[1]Hoja de pedidos'!$D3548&gt;0,'[1]Hoja de pedidos'!C3548,"")</f>
        <v>01-4751</v>
      </c>
      <c r="B3549" s="144" t="str">
        <f>IF('[1]Hoja de pedidos'!$D3548&gt;0,'[1]Hoja de pedidos'!D3548,"")</f>
        <v>TXPATT045A001</v>
      </c>
      <c r="C3549" s="144" t="str">
        <f>IF('[1]Hoja de pedidos'!$D3548&gt;0,'[1]Hoja de pedidos'!E3548,"")</f>
        <v>PEPSICO ALIMENTOS, S.C.A.</v>
      </c>
      <c r="D3549" s="144" t="str">
        <f>IF('[1]Hoja de pedidos'!$D3548&gt;0,'[1]Hoja de pedidos'!F3548,"")</f>
        <v>LAMIACION IMPRESA TOSTITOS 400g</v>
      </c>
      <c r="E3549" s="144" t="str">
        <f>IF('[1]Hoja de pedidos'!$D3548&gt;0,'[1]Hoja de pedidos'!G3548,"")</f>
        <v>CX</v>
      </c>
      <c r="F3549" s="144" t="str">
        <f>IF('[1]Hoja de pedidos'!$D3548&gt;0,'[1]Hoja de pedidos'!H3548,"")</f>
        <v>LAMINACION</v>
      </c>
    </row>
    <row r="3550" spans="1:6" x14ac:dyDescent="0.25">
      <c r="A3550" s="144" t="str">
        <f>IF('[1]Hoja de pedidos'!$D3549&gt;0,'[1]Hoja de pedidos'!C3549,"")</f>
        <v>01-4792</v>
      </c>
      <c r="B3550" s="144" t="str">
        <f>IF('[1]Hoja de pedidos'!$D3549&gt;0,'[1]Hoja de pedidos'!D3549,"")</f>
        <v>TMAPAL121C001</v>
      </c>
      <c r="C3550" s="144" t="str">
        <f>IF('[1]Hoja de pedidos'!$D3549&gt;0,'[1]Hoja de pedidos'!E3549,"")</f>
        <v>ALIMENTOS POLAR COMERCIAL, C.A.</v>
      </c>
      <c r="D3550" s="144" t="str">
        <f>IF('[1]Hoja de pedidos'!$D3549&gt;0,'[1]Hoja de pedidos'!F3549,"")</f>
        <v>ALUMINIO LAMINADO IMPRESO MAVESA 1 Kg</v>
      </c>
      <c r="E3550" s="144" t="str">
        <f>IF('[1]Hoja de pedidos'!$D3549&gt;0,'[1]Hoja de pedidos'!G3549,"")</f>
        <v>MCL</v>
      </c>
      <c r="F3550" s="144" t="str">
        <f>IF('[1]Hoja de pedidos'!$D3549&gt;0,'[1]Hoja de pedidos'!H3549,"")</f>
        <v>LAMINACION</v>
      </c>
    </row>
    <row r="3551" spans="1:6" x14ac:dyDescent="0.25">
      <c r="A3551" s="144" t="str">
        <f>IF('[1]Hoja de pedidos'!$D3550&gt;0,'[1]Hoja de pedidos'!C3550,"")</f>
        <v>01-4793</v>
      </c>
      <c r="B3551" s="144" t="str">
        <f>IF('[1]Hoja de pedidos'!$D3550&gt;0,'[1]Hoja de pedidos'!D3550,"")</f>
        <v>TMAPAL121A001</v>
      </c>
      <c r="C3551" s="144" t="str">
        <f>IF('[1]Hoja de pedidos'!$D3550&gt;0,'[1]Hoja de pedidos'!E3550,"")</f>
        <v>ALIMENTOS POLAR COMERCIAL, C.A.</v>
      </c>
      <c r="D3551" s="144" t="str">
        <f>IF('[1]Hoja de pedidos'!$D3550&gt;0,'[1]Hoja de pedidos'!F3550,"")</f>
        <v>ALUMINIO LAMINADO IMPRESO MAVESA 500g</v>
      </c>
      <c r="E3551" s="144" t="str">
        <f>IF('[1]Hoja de pedidos'!$D3550&gt;0,'[1]Hoja de pedidos'!G3550,"")</f>
        <v>MCL</v>
      </c>
      <c r="F3551" s="144" t="str">
        <f>IF('[1]Hoja de pedidos'!$D3550&gt;0,'[1]Hoja de pedidos'!H3550,"")</f>
        <v>LAMINACION</v>
      </c>
    </row>
    <row r="3552" spans="1:6" x14ac:dyDescent="0.25">
      <c r="A3552" s="144" t="str">
        <f>IF('[1]Hoja de pedidos'!$D3551&gt;0,'[1]Hoja de pedidos'!C3551,"")</f>
        <v>01-4608</v>
      </c>
      <c r="B3552" s="144" t="str">
        <f>IF('[1]Hoja de pedidos'!$D3551&gt;0,'[1]Hoja de pedidos'!D3551,"")</f>
        <v>TMCLM1089A001</v>
      </c>
      <c r="C3552" s="144" t="str">
        <f>IF('[1]Hoja de pedidos'!$D3551&gt;0,'[1]Hoja de pedidos'!E3551,"")</f>
        <v>CELOVEN, C.A.</v>
      </c>
      <c r="D3552" s="144" t="str">
        <f>IF('[1]Hoja de pedidos'!$D3551&gt;0,'[1]Hoja de pedidos'!F3551,"")</f>
        <v>LAMINACION IMPRESA DECOCEL MARMOL 1-2024</v>
      </c>
      <c r="E3552" s="144" t="str">
        <f>IF('[1]Hoja de pedidos'!$D3551&gt;0,'[1]Hoja de pedidos'!G3551,"")</f>
        <v>MCL</v>
      </c>
      <c r="F3552" s="144" t="str">
        <f>IF('[1]Hoja de pedidos'!$D3551&gt;0,'[1]Hoja de pedidos'!H3551,"")</f>
        <v>LAMINACION</v>
      </c>
    </row>
    <row r="3553" spans="1:6" x14ac:dyDescent="0.25">
      <c r="A3553" s="144" t="str">
        <f>IF('[1]Hoja de pedidos'!$D3552&gt;0,'[1]Hoja de pedidos'!C3552,"")</f>
        <v>01-4609</v>
      </c>
      <c r="B3553" s="144" t="str">
        <f>IF('[1]Hoja de pedidos'!$D3552&gt;0,'[1]Hoja de pedidos'!D3552,"")</f>
        <v>TMCLM2089A001</v>
      </c>
      <c r="C3553" s="144" t="str">
        <f>IF('[1]Hoja de pedidos'!$D3552&gt;0,'[1]Hoja de pedidos'!E3552,"")</f>
        <v>CELOVEN, C.A.</v>
      </c>
      <c r="D3553" s="144" t="str">
        <f>IF('[1]Hoja de pedidos'!$D3552&gt;0,'[1]Hoja de pedidos'!F3552,"")</f>
        <v>LAMINACION IMPRESA DECOCEL MARMOL 2-2024</v>
      </c>
      <c r="E3553" s="144" t="str">
        <f>IF('[1]Hoja de pedidos'!$D3552&gt;0,'[1]Hoja de pedidos'!G3552,"")</f>
        <v>MCL</v>
      </c>
      <c r="F3553" s="144" t="str">
        <f>IF('[1]Hoja de pedidos'!$D3552&gt;0,'[1]Hoja de pedidos'!H3552,"")</f>
        <v>LAMINACION</v>
      </c>
    </row>
    <row r="3554" spans="1:6" x14ac:dyDescent="0.25">
      <c r="A3554" s="144" t="str">
        <f>IF('[1]Hoja de pedidos'!$D3553&gt;0,'[1]Hoja de pedidos'!C3553,"")</f>
        <v>01-4806</v>
      </c>
      <c r="B3554" s="144" t="str">
        <f>IF('[1]Hoja de pedidos'!$D3553&gt;0,'[1]Hoja de pedidos'!D3553,"")</f>
        <v>TMAPAL127A001</v>
      </c>
      <c r="C3554" s="144" t="str">
        <f>IF('[1]Hoja de pedidos'!$D3553&gt;0,'[1]Hoja de pedidos'!E3553,"")</f>
        <v>ALIMENTOS POLAR COMERCIAL, C.A.</v>
      </c>
      <c r="D3554" s="144" t="str">
        <f>IF('[1]Hoja de pedidos'!$D3553&gt;0,'[1]Hoja de pedidos'!F3553,"")</f>
        <v>ALUMINIO LAMINADO IMPRESO MAVESA 500g</v>
      </c>
      <c r="E3554" s="144" t="str">
        <f>IF('[1]Hoja de pedidos'!$D3553&gt;0,'[1]Hoja de pedidos'!G3553,"")</f>
        <v>MCL</v>
      </c>
      <c r="F3554" s="144" t="str">
        <f>IF('[1]Hoja de pedidos'!$D3553&gt;0,'[1]Hoja de pedidos'!H3553,"")</f>
        <v>LAMINACION</v>
      </c>
    </row>
    <row r="3555" spans="1:6" x14ac:dyDescent="0.25">
      <c r="A3555" s="144" t="str">
        <f>IF('[1]Hoja de pedidos'!$D3554&gt;0,'[1]Hoja de pedidos'!C3554,"")</f>
        <v>01-4698</v>
      </c>
      <c r="B3555" s="144" t="str">
        <f>IF('[1]Hoja de pedidos'!$D3554&gt;0,'[1]Hoja de pedidos'!D3554,"")</f>
        <v>TMAVAZ052A001</v>
      </c>
      <c r="C3555" s="144" t="str">
        <f>IF('[1]Hoja de pedidos'!$D3554&gt;0,'[1]Hoja de pedidos'!E3554,"")</f>
        <v>ALIMENTOS VALLE DE ARAGUA, C.A</v>
      </c>
      <c r="D3555" s="144" t="str">
        <f>IF('[1]Hoja de pedidos'!$D3554&gt;0,'[1]Hoja de pedidos'!F3554,"")</f>
        <v>POLYPOUCH IMPRESO STICK AZUCAR ZUKA 4g</v>
      </c>
      <c r="E3555" s="144" t="str">
        <f>IF('[1]Hoja de pedidos'!$D3554&gt;0,'[1]Hoja de pedidos'!G3554,"")</f>
        <v>MCL</v>
      </c>
      <c r="F3555" s="144" t="str">
        <f>IF('[1]Hoja de pedidos'!$D3554&gt;0,'[1]Hoja de pedidos'!H3554,"")</f>
        <v>LAMINACION</v>
      </c>
    </row>
    <row r="3556" spans="1:6" x14ac:dyDescent="0.25">
      <c r="A3556" s="144" t="str">
        <f>IF('[1]Hoja de pedidos'!$D3555&gt;0,'[1]Hoja de pedidos'!C3555,"")</f>
        <v>01-4791</v>
      </c>
      <c r="B3556" s="144" t="str">
        <f>IF('[1]Hoja de pedidos'!$D3555&gt;0,'[1]Hoja de pedidos'!D3555,"")</f>
        <v>TMAPAL121B001</v>
      </c>
      <c r="C3556" s="144" t="str">
        <f>IF('[1]Hoja de pedidos'!$D3555&gt;0,'[1]Hoja de pedidos'!E3555,"")</f>
        <v>ALIMENTOS POLAR COMERCIAL, C.A.</v>
      </c>
      <c r="D3556" s="144" t="str">
        <f>IF('[1]Hoja de pedidos'!$D3555&gt;0,'[1]Hoja de pedidos'!F3555,"")</f>
        <v>ALUMINIO LAMINADO IMPRESO MAVESA 250 g</v>
      </c>
      <c r="E3556" s="144" t="str">
        <f>IF('[1]Hoja de pedidos'!$D3555&gt;0,'[1]Hoja de pedidos'!G3555,"")</f>
        <v>MCL</v>
      </c>
      <c r="F3556" s="144" t="str">
        <f>IF('[1]Hoja de pedidos'!$D3555&gt;0,'[1]Hoja de pedidos'!H3555,"")</f>
        <v>LAMINACION</v>
      </c>
    </row>
    <row r="3557" spans="1:6" x14ac:dyDescent="0.25">
      <c r="A3557" s="144" t="str">
        <f>IF('[1]Hoja de pedidos'!$D3556&gt;0,'[1]Hoja de pedidos'!C3556,"")</f>
        <v>01-4808</v>
      </c>
      <c r="B3557" s="144" t="str">
        <f>IF('[1]Hoja de pedidos'!$D3556&gt;0,'[1]Hoja de pedidos'!D3556,"")</f>
        <v>TMDTPS0600001</v>
      </c>
      <c r="C3557" s="144" t="str">
        <f>IF('[1]Hoja de pedidos'!$D3556&gt;0,'[1]Hoja de pedidos'!E3556,"")</f>
        <v>DISTINTA, C.A.</v>
      </c>
      <c r="D3557" s="144" t="str">
        <f>IF('[1]Hoja de pedidos'!$D3556&gt;0,'[1]Hoja de pedidos'!F3556,"")</f>
        <v>POLYPOUCH SIN IMPRESIÓN</v>
      </c>
      <c r="E3557" s="144" t="str">
        <f>IF('[1]Hoja de pedidos'!$D3556&gt;0,'[1]Hoja de pedidos'!G3556,"")</f>
        <v>MCL</v>
      </c>
      <c r="F3557" s="144" t="str">
        <f>IF('[1]Hoja de pedidos'!$D3556&gt;0,'[1]Hoja de pedidos'!H3556,"")</f>
        <v>LAMINACION</v>
      </c>
    </row>
    <row r="3558" spans="1:6" x14ac:dyDescent="0.25">
      <c r="A3558" s="144" t="str">
        <f>IF('[1]Hoja de pedidos'!$D3557&gt;0,'[1]Hoja de pedidos'!C3557,"")</f>
        <v>21-0476</v>
      </c>
      <c r="B3558" s="144" t="str">
        <f>IF('[1]Hoja de pedidos'!$D3557&gt;0,'[1]Hoja de pedidos'!D3557,"")</f>
        <v>TXNVNT096A001</v>
      </c>
      <c r="C3558" s="144" t="str">
        <f>IF('[1]Hoja de pedidos'!$D3557&gt;0,'[1]Hoja de pedidos'!E3557,"")</f>
        <v>NESTLE VENEZUELA, S.A.</v>
      </c>
      <c r="D3558" s="144" t="str">
        <f>IF('[1]Hoja de pedidos'!$D3557&gt;0,'[1]Hoja de pedidos'!F3557,"")</f>
        <v>LAMINACION IMPRESA NESTUM 3 CEREALES 500g</v>
      </c>
      <c r="E3558" s="144" t="str">
        <f>IF('[1]Hoja de pedidos'!$D3557&gt;0,'[1]Hoja de pedidos'!G3557,"")</f>
        <v>CX</v>
      </c>
      <c r="F3558" s="144" t="str">
        <f>IF('[1]Hoja de pedidos'!$D3557&gt;0,'[1]Hoja de pedidos'!H3557,"")</f>
        <v>LAMINACION</v>
      </c>
    </row>
    <row r="3559" spans="1:6" x14ac:dyDescent="0.25">
      <c r="A3559" s="144" t="str">
        <f>IF('[1]Hoja de pedidos'!$D3558&gt;0,'[1]Hoja de pedidos'!C3558,"")</f>
        <v>21-0469</v>
      </c>
      <c r="B3559" s="144" t="str">
        <f>IF('[1]Hoja de pedidos'!$D3558&gt;0,'[1]Hoja de pedidos'!D3558,"")</f>
        <v>TXNVNT096B001</v>
      </c>
      <c r="C3559" s="144" t="str">
        <f>IF('[1]Hoja de pedidos'!$D3558&gt;0,'[1]Hoja de pedidos'!E3558,"")</f>
        <v>NESTLE VENEZUELA, S.A.</v>
      </c>
      <c r="D3559" s="144" t="str">
        <f>IF('[1]Hoja de pedidos'!$D3558&gt;0,'[1]Hoja de pedidos'!F3558,"")</f>
        <v>LAMINACION IMPRESA NESTUM 3 CEREALES 225g</v>
      </c>
      <c r="E3559" s="144" t="str">
        <f>IF('[1]Hoja de pedidos'!$D3558&gt;0,'[1]Hoja de pedidos'!G3558,"")</f>
        <v>CX</v>
      </c>
      <c r="F3559" s="144" t="str">
        <f>IF('[1]Hoja de pedidos'!$D3558&gt;0,'[1]Hoja de pedidos'!H3558,"")</f>
        <v>LAMINACION</v>
      </c>
    </row>
    <row r="3560" spans="1:6" x14ac:dyDescent="0.25">
      <c r="A3560" s="144" t="str">
        <f>IF('[1]Hoja de pedidos'!$D3559&gt;0,'[1]Hoja de pedidos'!C3559,"")</f>
        <v>01-4750</v>
      </c>
      <c r="B3560" s="144" t="str">
        <f>IF('[1]Hoja de pedidos'!$D3559&gt;0,'[1]Hoja de pedidos'!D3559,"")</f>
        <v>TXPATT049A001</v>
      </c>
      <c r="C3560" s="144" t="str">
        <f>IF('[1]Hoja de pedidos'!$D3559&gt;0,'[1]Hoja de pedidos'!E3559,"")</f>
        <v>PEPSICO ALIMENTOS, S.C.A.</v>
      </c>
      <c r="D3560" s="144" t="str">
        <f>IF('[1]Hoja de pedidos'!$D3559&gt;0,'[1]Hoja de pedidos'!F3559,"")</f>
        <v>LAMINACION IMPRESA TOSTITOS 140g</v>
      </c>
      <c r="E3560" s="144" t="str">
        <f>IF('[1]Hoja de pedidos'!$D3559&gt;0,'[1]Hoja de pedidos'!G3559,"")</f>
        <v>CX</v>
      </c>
      <c r="F3560" s="144" t="str">
        <f>IF('[1]Hoja de pedidos'!$D3559&gt;0,'[1]Hoja de pedidos'!H3559,"")</f>
        <v>LAMINACION</v>
      </c>
    </row>
    <row r="3561" spans="1:6" x14ac:dyDescent="0.25">
      <c r="A3561" s="144" t="str">
        <f>IF('[1]Hoja de pedidos'!$D3560&gt;0,'[1]Hoja de pedidos'!C3560,"")</f>
        <v>32-006821</v>
      </c>
      <c r="B3561" s="144" t="str">
        <f>IF('[1]Hoja de pedidos'!$D3560&gt;0,'[1]Hoja de pedidos'!D3560,"")</f>
        <v>TMLIPR0550001</v>
      </c>
      <c r="C3561" s="144" t="str">
        <f>IF('[1]Hoja de pedidos'!$D3560&gt;0,'[1]Hoja de pedidos'!E3560,"")</f>
        <v>LITO INNOVACIÓN 3.000, C. A.</v>
      </c>
      <c r="D3561" s="144" t="str">
        <f>IF('[1]Hoja de pedidos'!$D3560&gt;0,'[1]Hoja de pedidos'!F3560,"")</f>
        <v>POLYPOUCH SIN IMPRESIÓN</v>
      </c>
      <c r="E3561" s="144" t="str">
        <f>IF('[1]Hoja de pedidos'!$D3560&gt;0,'[1]Hoja de pedidos'!G3560,"")</f>
        <v>MCL</v>
      </c>
      <c r="F3561" s="144" t="str">
        <f>IF('[1]Hoja de pedidos'!$D3560&gt;0,'[1]Hoja de pedidos'!H3560,"")</f>
        <v>LAMINACION</v>
      </c>
    </row>
    <row r="3562" spans="1:6" x14ac:dyDescent="0.25">
      <c r="A3562" s="144" t="str">
        <f>IF('[1]Hoja de pedidos'!$D3561&gt;0,'[1]Hoja de pedidos'!C3561,"")</f>
        <v>01-4759</v>
      </c>
      <c r="B3562" s="144" t="str">
        <f>IF('[1]Hoja de pedidos'!$D3561&gt;0,'[1]Hoja de pedidos'!D3561,"")</f>
        <v>TXPARF040B004</v>
      </c>
      <c r="C3562" s="144" t="str">
        <f>IF('[1]Hoja de pedidos'!$D3561&gt;0,'[1]Hoja de pedidos'!E3561,"")</f>
        <v>PEPSICO ALIMENTOS, S.C.A.</v>
      </c>
      <c r="D3562" s="144" t="str">
        <f>IF('[1]Hoja de pedidos'!$D3561&gt;0,'[1]Hoja de pedidos'!F3561,"")</f>
        <v>LAMINACION IMPRESA RUFFLES QUESO 125g</v>
      </c>
      <c r="E3562" s="144" t="str">
        <f>IF('[1]Hoja de pedidos'!$D3561&gt;0,'[1]Hoja de pedidos'!G3561,"")</f>
        <v>CX</v>
      </c>
      <c r="F3562" s="144" t="str">
        <f>IF('[1]Hoja de pedidos'!$D3561&gt;0,'[1]Hoja de pedidos'!H3561,"")</f>
        <v>LAMINACION</v>
      </c>
    </row>
    <row r="3563" spans="1:6" x14ac:dyDescent="0.25">
      <c r="A3563" s="144" t="str">
        <f>IF('[1]Hoja de pedidos'!$D3562&gt;0,'[1]Hoja de pedidos'!C3562,"")</f>
        <v>32-006820</v>
      </c>
      <c r="B3563" s="144" t="str">
        <f>IF('[1]Hoja de pedidos'!$D3562&gt;0,'[1]Hoja de pedidos'!D3562,"")</f>
        <v>TMLIPR0450001</v>
      </c>
      <c r="C3563" s="144" t="str">
        <f>IF('[1]Hoja de pedidos'!$D3562&gt;0,'[1]Hoja de pedidos'!E3562,"")</f>
        <v>LITO INNOVACIÓN 3.000, C. A.</v>
      </c>
      <c r="D3563" s="144" t="str">
        <f>IF('[1]Hoja de pedidos'!$D3562&gt;0,'[1]Hoja de pedidos'!F3562,"")</f>
        <v>POLYPOUCH SIN IMPRESIÓN</v>
      </c>
      <c r="E3563" s="144" t="str">
        <f>IF('[1]Hoja de pedidos'!$D3562&gt;0,'[1]Hoja de pedidos'!G3562,"")</f>
        <v>MCL</v>
      </c>
      <c r="F3563" s="144" t="str">
        <f>IF('[1]Hoja de pedidos'!$D3562&gt;0,'[1]Hoja de pedidos'!H3562,"")</f>
        <v>LAMINACION</v>
      </c>
    </row>
    <row r="3564" spans="1:6" x14ac:dyDescent="0.25">
      <c r="A3564" s="144" t="str">
        <f>IF('[1]Hoja de pedidos'!$D3563&gt;0,'[1]Hoja de pedidos'!C3563,"")</f>
        <v>32-006807</v>
      </c>
      <c r="B3564" s="144" t="str">
        <f>IF('[1]Hoja de pedidos'!$D3563&gt;0,'[1]Hoja de pedidos'!D3563,"")</f>
        <v>TMMCGP207A001</v>
      </c>
      <c r="C3564" s="144" t="str">
        <f>IF('[1]Hoja de pedidos'!$D3563&gt;0,'[1]Hoja de pedidos'!E3563,"")</f>
        <v>MONDELEZ VZ,C.A</v>
      </c>
      <c r="D3564" s="144" t="str">
        <f>IF('[1]Hoja de pedidos'!$D3563&gt;0,'[1]Hoja de pedidos'!F3563,"")</f>
        <v>LINNER MTP  IMPRESO GARANTIA DE PUREZA</v>
      </c>
      <c r="E3564" s="144" t="str">
        <f>IF('[1]Hoja de pedidos'!$D3563&gt;0,'[1]Hoja de pedidos'!G3563,"")</f>
        <v>MCL</v>
      </c>
      <c r="F3564" s="144" t="str">
        <f>IF('[1]Hoja de pedidos'!$D3563&gt;0,'[1]Hoja de pedidos'!H3563,"")</f>
        <v>LAMINACION</v>
      </c>
    </row>
    <row r="3565" spans="1:6" x14ac:dyDescent="0.25">
      <c r="A3565" s="144" t="str">
        <f>IF('[1]Hoja de pedidos'!$D3564&gt;0,'[1]Hoja de pedidos'!C3564,"")</f>
        <v>01-4807</v>
      </c>
      <c r="B3565" s="144" t="str">
        <f>IF('[1]Hoja de pedidos'!$D3564&gt;0,'[1]Hoja de pedidos'!D3564,"")</f>
        <v>TMMCGP228A001</v>
      </c>
      <c r="C3565" s="144" t="str">
        <f>IF('[1]Hoja de pedidos'!$D3564&gt;0,'[1]Hoja de pedidos'!E3564,"")</f>
        <v xml:space="preserve">INDUSTRIAS DE TAPAS TAIME, C.A </v>
      </c>
      <c r="D3565" s="144" t="str">
        <f>IF('[1]Hoja de pedidos'!$D3564&gt;0,'[1]Hoja de pedidos'!F3564,"")</f>
        <v>LINER MTP IMPRESO GARANTIA DE PUREZA</v>
      </c>
      <c r="E3565" s="144" t="str">
        <f>IF('[1]Hoja de pedidos'!$D3564&gt;0,'[1]Hoja de pedidos'!G3564,"")</f>
        <v>MCL</v>
      </c>
      <c r="F3565" s="144" t="str">
        <f>IF('[1]Hoja de pedidos'!$D3564&gt;0,'[1]Hoja de pedidos'!H3564,"")</f>
        <v>LAMINACION</v>
      </c>
    </row>
    <row r="3566" spans="1:6" x14ac:dyDescent="0.25">
      <c r="A3566" s="144" t="str">
        <f>IF('[1]Hoja de pedidos'!$D3565&gt;0,'[1]Hoja de pedidos'!C3565,"")</f>
        <v>01-4790</v>
      </c>
      <c r="B3566" s="144" t="str">
        <f>IF('[1]Hoja de pedidos'!$D3565&gt;0,'[1]Hoja de pedidos'!D3565,"")</f>
        <v>TXPATS040A001</v>
      </c>
      <c r="C3566" s="144" t="str">
        <f>IF('[1]Hoja de pedidos'!$D3565&gt;0,'[1]Hoja de pedidos'!E3565,"")</f>
        <v>PEPSICO ALIMENTOS, S.C.A.</v>
      </c>
      <c r="D3566" s="144" t="str">
        <f>IF('[1]Hoja de pedidos'!$D3565&gt;0,'[1]Hoja de pedidos'!F3565,"")</f>
        <v xml:space="preserve">LAMINACION IMPRESA JACKS TORTILLITAS QUESO 190g </v>
      </c>
      <c r="E3566" s="144" t="str">
        <f>IF('[1]Hoja de pedidos'!$D3565&gt;0,'[1]Hoja de pedidos'!G3565,"")</f>
        <v>CX</v>
      </c>
      <c r="F3566" s="144" t="str">
        <f>IF('[1]Hoja de pedidos'!$D3565&gt;0,'[1]Hoja de pedidos'!H3565,"")</f>
        <v>LAMINACION</v>
      </c>
    </row>
    <row r="3567" spans="1:6" x14ac:dyDescent="0.25">
      <c r="A3567" s="144" t="str">
        <f>IF('[1]Hoja de pedidos'!$D3566&gt;0,'[1]Hoja de pedidos'!C3566,"")</f>
        <v>01-4789</v>
      </c>
      <c r="B3567" s="144" t="str">
        <f>IF('[1]Hoja de pedidos'!$D3566&gt;0,'[1]Hoja de pedidos'!D3566,"")</f>
        <v>TXPARF040A004</v>
      </c>
      <c r="C3567" s="144" t="str">
        <f>IF('[1]Hoja de pedidos'!$D3566&gt;0,'[1]Hoja de pedidos'!E3566,"")</f>
        <v>PEPSICO ALIMENTOS, S.C.A.</v>
      </c>
      <c r="D3567" s="144" t="str">
        <f>IF('[1]Hoja de pedidos'!$D3566&gt;0,'[1]Hoja de pedidos'!F3566,"")</f>
        <v>LAMINACION IMPRESA RUFFLES QUESO 36g  (LINEA NOSOTRAS)</v>
      </c>
      <c r="E3567" s="144" t="str">
        <f>IF('[1]Hoja de pedidos'!$D3566&gt;0,'[1]Hoja de pedidos'!G3566,"")</f>
        <v>CX</v>
      </c>
      <c r="F3567" s="144" t="str">
        <f>IF('[1]Hoja de pedidos'!$D3566&gt;0,'[1]Hoja de pedidos'!H3566,"")</f>
        <v>LAMINACION</v>
      </c>
    </row>
    <row r="3568" spans="1:6" x14ac:dyDescent="0.25">
      <c r="A3568" s="144" t="str">
        <f>IF('[1]Hoja de pedidos'!$D3567&gt;0,'[1]Hoja de pedidos'!C3567,"")</f>
        <v>32-006813</v>
      </c>
      <c r="B3568" s="144" t="str">
        <f>IF('[1]Hoja de pedidos'!$D3567&gt;0,'[1]Hoja de pedidos'!D3567,"")</f>
        <v>TMCJET061A002</v>
      </c>
      <c r="C3568" s="144" t="str">
        <f>IF('[1]Hoja de pedidos'!$D3567&gt;0,'[1]Hoja de pedidos'!E3567,"")</f>
        <v>CORPORACION JIGMA 1702, C.A.</v>
      </c>
      <c r="D3568" s="144" t="str">
        <f>IF('[1]Hoja de pedidos'!$D3567&gt;0,'[1]Hoja de pedidos'!F3567,"")</f>
        <v>POLYPOUCH ENDULZANTE DULCILINA SIN CALORIAS BASE STEVIA 1g</v>
      </c>
      <c r="E3568" s="144" t="str">
        <f>IF('[1]Hoja de pedidos'!$D3567&gt;0,'[1]Hoja de pedidos'!G3567,"")</f>
        <v>MCL</v>
      </c>
      <c r="F3568" s="144" t="str">
        <f>IF('[1]Hoja de pedidos'!$D3567&gt;0,'[1]Hoja de pedidos'!H3567,"")</f>
        <v>LAMINACION</v>
      </c>
    </row>
    <row r="3569" spans="1:6" x14ac:dyDescent="0.25">
      <c r="A3569" s="144" t="str">
        <f>IF('[1]Hoja de pedidos'!$D3568&gt;0,'[1]Hoja de pedidos'!C3568,"")</f>
        <v>01-4830</v>
      </c>
      <c r="B3569" s="144" t="str">
        <f>IF('[1]Hoja de pedidos'!$D3568&gt;0,'[1]Hoja de pedidos'!D3568,"")</f>
        <v>TMAPFF107A003</v>
      </c>
      <c r="C3569" s="144" t="str">
        <f>IF('[1]Hoja de pedidos'!$D3568&gt;0,'[1]Hoja de pedidos'!E3568,"")</f>
        <v>ALIMENTOS POLAR COMERCIAL, C.A.</v>
      </c>
      <c r="D3569" s="144" t="str">
        <f>IF('[1]Hoja de pedidos'!$D3568&gt;0,'[1]Hoja de pedidos'!F3568,"")</f>
        <v>ETIQUETA MI GURT FRUTA FRESA 125 g</v>
      </c>
      <c r="E3569" s="144" t="str">
        <f>IF('[1]Hoja de pedidos'!$D3568&gt;0,'[1]Hoja de pedidos'!G3568,"")</f>
        <v>MCL</v>
      </c>
      <c r="F3569" s="144" t="str">
        <f>IF('[1]Hoja de pedidos'!$D3568&gt;0,'[1]Hoja de pedidos'!H3568,"")</f>
        <v>LAMINACION</v>
      </c>
    </row>
    <row r="3570" spans="1:6" x14ac:dyDescent="0.25">
      <c r="A3570" s="144" t="str">
        <f>IF('[1]Hoja de pedidos'!$D3569&gt;0,'[1]Hoja de pedidos'!C3569,"")</f>
        <v>01-4831</v>
      </c>
      <c r="B3570" s="144" t="str">
        <f>IF('[1]Hoja de pedidos'!$D3569&gt;0,'[1]Hoja de pedidos'!D3569,"")</f>
        <v>TMAPFF107A003</v>
      </c>
      <c r="C3570" s="144" t="str">
        <f>IF('[1]Hoja de pedidos'!$D3569&gt;0,'[1]Hoja de pedidos'!E3569,"")</f>
        <v>ALIMENTOS POLAR COMERCIAL, C.A.</v>
      </c>
      <c r="D3570" s="144" t="str">
        <f>IF('[1]Hoja de pedidos'!$D3569&gt;0,'[1]Hoja de pedidos'!F3569,"")</f>
        <v>ETIQUETA MI GURT FRUTA FRESA 125 g</v>
      </c>
      <c r="E3570" s="144" t="str">
        <f>IF('[1]Hoja de pedidos'!$D3569&gt;0,'[1]Hoja de pedidos'!G3569,"")</f>
        <v>MCL</v>
      </c>
      <c r="F3570" s="144" t="str">
        <f>IF('[1]Hoja de pedidos'!$D3569&gt;0,'[1]Hoja de pedidos'!H3569,"")</f>
        <v>LAMINACION</v>
      </c>
    </row>
    <row r="3571" spans="1:6" x14ac:dyDescent="0.25">
      <c r="A3571" s="144" t="str">
        <f>IF('[1]Hoja de pedidos'!$D3570&gt;0,'[1]Hoja de pedidos'!C3570,"")</f>
        <v>01-4771</v>
      </c>
      <c r="B3571" s="144" t="str">
        <f>IF('[1]Hoja de pedidos'!$D3570&gt;0,'[1]Hoja de pedidos'!D3570,"")</f>
        <v>TXMSGF030C002</v>
      </c>
      <c r="C3571" s="144" t="str">
        <f>IF('[1]Hoja de pedidos'!$D3570&gt;0,'[1]Hoja de pedidos'!E3570,"")</f>
        <v>MULTINACIONAL DE SABORES C.A.</v>
      </c>
      <c r="D3571" s="144" t="str">
        <f>IF('[1]Hoja de pedidos'!$D3570&gt;0,'[1]Hoja de pedidos'!F3570,"")</f>
        <v>ETIQUETA IMPRESA REFRESCO GLUP FRESH 1L</v>
      </c>
      <c r="E3571" s="144" t="str">
        <f>IF('[1]Hoja de pedidos'!$D3570&gt;0,'[1]Hoja de pedidos'!G3570,"")</f>
        <v>CX</v>
      </c>
      <c r="F3571" s="144" t="str">
        <f>IF('[1]Hoja de pedidos'!$D3570&gt;0,'[1]Hoja de pedidos'!H3570,"")</f>
        <v>CORTE</v>
      </c>
    </row>
    <row r="3572" spans="1:6" x14ac:dyDescent="0.25">
      <c r="A3572" s="144" t="str">
        <f>IF('[1]Hoja de pedidos'!$D3571&gt;0,'[1]Hoja de pedidos'!C3571,"")</f>
        <v>01-4579</v>
      </c>
      <c r="B3572" s="144" t="str">
        <f>IF('[1]Hoja de pedidos'!$D3571&gt;0,'[1]Hoja de pedidos'!D3571,"")</f>
        <v>TXCLNG029A001</v>
      </c>
      <c r="C3572" s="144" t="str">
        <f>IF('[1]Hoja de pedidos'!$D3571&gt;0,'[1]Hoja de pedidos'!E3571,"")</f>
        <v>CELOVEN, C.A.</v>
      </c>
      <c r="D3572" s="144" t="str">
        <f>IF('[1]Hoja de pedidos'!$D3571&gt;0,'[1]Hoja de pedidos'!F3571,"")</f>
        <v>DECOCEL IMPRESO SOLIDO NEGRO</v>
      </c>
      <c r="E3572" s="144" t="str">
        <f>IF('[1]Hoja de pedidos'!$D3571&gt;0,'[1]Hoja de pedidos'!G3571,"")</f>
        <v>CX</v>
      </c>
      <c r="F3572" s="144" t="str">
        <f>IF('[1]Hoja de pedidos'!$D3571&gt;0,'[1]Hoja de pedidos'!H3571,"")</f>
        <v>LAMINACION</v>
      </c>
    </row>
    <row r="3573" spans="1:6" x14ac:dyDescent="0.25">
      <c r="A3573" s="144" t="str">
        <f>IF('[1]Hoja de pedidos'!$D3572&gt;0,'[1]Hoja de pedidos'!C3572,"")</f>
        <v>01-4603</v>
      </c>
      <c r="B3573" s="144" t="str">
        <f>IF('[1]Hoja de pedidos'!$D3572&gt;0,'[1]Hoja de pedidos'!D3572,"")</f>
        <v>TXCLM1029A001</v>
      </c>
      <c r="C3573" s="144" t="str">
        <f>IF('[1]Hoja de pedidos'!$D3572&gt;0,'[1]Hoja de pedidos'!E3572,"")</f>
        <v>CELOVEN, C.A.</v>
      </c>
      <c r="D3573" s="144" t="str">
        <f>IF('[1]Hoja de pedidos'!$D3572&gt;0,'[1]Hoja de pedidos'!F3572,"")</f>
        <v>DECOCEL IMPRESO MARMOL 1-2024</v>
      </c>
      <c r="E3573" s="144" t="str">
        <f>IF('[1]Hoja de pedidos'!$D3572&gt;0,'[1]Hoja de pedidos'!G3572,"")</f>
        <v>CX</v>
      </c>
      <c r="F3573" s="144" t="str">
        <f>IF('[1]Hoja de pedidos'!$D3572&gt;0,'[1]Hoja de pedidos'!H3572,"")</f>
        <v>LAMINACION</v>
      </c>
    </row>
    <row r="3574" spans="1:6" x14ac:dyDescent="0.25">
      <c r="A3574" s="144" t="str">
        <f>IF('[1]Hoja de pedidos'!$D3573&gt;0,'[1]Hoja de pedidos'!C3573,"")</f>
        <v>32-006801</v>
      </c>
      <c r="B3574" s="144" t="str">
        <f>IF('[1]Hoja de pedidos'!$D3573&gt;0,'[1]Hoja de pedidos'!D3573,"")</f>
        <v>TMARMZ044A001</v>
      </c>
      <c r="C3574" s="144" t="str">
        <f>IF('[1]Hoja de pedidos'!$D3573&gt;0,'[1]Hoja de pedidos'!E3573,"")</f>
        <v>ALFONZO RIVAS &amp; CIA, C.A.</v>
      </c>
      <c r="D3574" s="144" t="str">
        <f>IF('[1]Hoja de pedidos'!$D3573&gt;0,'[1]Hoja de pedidos'!F3573,"")</f>
        <v>LAMINACION IMPRESA MAIZINA 90 g</v>
      </c>
      <c r="E3574" s="144" t="str">
        <f>IF('[1]Hoja de pedidos'!$D3573&gt;0,'[1]Hoja de pedidos'!G3573,"")</f>
        <v>MCL</v>
      </c>
      <c r="F3574" s="144" t="str">
        <f>IF('[1]Hoja de pedidos'!$D3573&gt;0,'[1]Hoja de pedidos'!H3573,"")</f>
        <v>LAMINACION</v>
      </c>
    </row>
    <row r="3575" spans="1:6" x14ac:dyDescent="0.25">
      <c r="A3575" s="144" t="str">
        <f>IF('[1]Hoja de pedidos'!$D3574&gt;0,'[1]Hoja de pedidos'!C3574,"")</f>
        <v>01-4604</v>
      </c>
      <c r="B3575" s="144" t="str">
        <f>IF('[1]Hoja de pedidos'!$D3574&gt;0,'[1]Hoja de pedidos'!D3574,"")</f>
        <v>TXCLM2029A001</v>
      </c>
      <c r="C3575" s="144" t="str">
        <f>IF('[1]Hoja de pedidos'!$D3574&gt;0,'[1]Hoja de pedidos'!E3574,"")</f>
        <v>CELOVEN, C.A.</v>
      </c>
      <c r="D3575" s="144" t="str">
        <f>IF('[1]Hoja de pedidos'!$D3574&gt;0,'[1]Hoja de pedidos'!F3574,"")</f>
        <v>DECOCEL IMPRESO MARMOL 2-2024</v>
      </c>
      <c r="E3575" s="144" t="str">
        <f>IF('[1]Hoja de pedidos'!$D3574&gt;0,'[1]Hoja de pedidos'!G3574,"")</f>
        <v>CX</v>
      </c>
      <c r="F3575" s="144" t="str">
        <f>IF('[1]Hoja de pedidos'!$D3574&gt;0,'[1]Hoja de pedidos'!H3574,"")</f>
        <v>LAMINACION</v>
      </c>
    </row>
    <row r="3576" spans="1:6" x14ac:dyDescent="0.25">
      <c r="A3576" s="144" t="str">
        <f>IF('[1]Hoja de pedidos'!$D3575&gt;0,'[1]Hoja de pedidos'!C3575,"")</f>
        <v>01-4768</v>
      </c>
      <c r="B3576" s="144" t="str">
        <f>IF('[1]Hoja de pedidos'!$D3575&gt;0,'[1]Hoja de pedidos'!D3575,"")</f>
        <v>TXMSGF030A001</v>
      </c>
      <c r="C3576" s="144" t="str">
        <f>IF('[1]Hoja de pedidos'!$D3575&gt;0,'[1]Hoja de pedidos'!E3575,"")</f>
        <v>MULTINACIONAL DE SABORES C.A.</v>
      </c>
      <c r="D3576" s="144" t="str">
        <f>IF('[1]Hoja de pedidos'!$D3575&gt;0,'[1]Hoja de pedidos'!F3575,"")</f>
        <v>ETIQUE IMPRESA REFRESCO GLUP FRESH 2L</v>
      </c>
      <c r="E3576" s="144" t="str">
        <f>IF('[1]Hoja de pedidos'!$D3575&gt;0,'[1]Hoja de pedidos'!G3575,"")</f>
        <v>CX</v>
      </c>
      <c r="F3576" s="144" t="str">
        <f>IF('[1]Hoja de pedidos'!$D3575&gt;0,'[1]Hoja de pedidos'!H3575,"")</f>
        <v>CORTE</v>
      </c>
    </row>
    <row r="3577" spans="1:6" x14ac:dyDescent="0.25">
      <c r="A3577" s="144" t="str">
        <f>IF('[1]Hoja de pedidos'!$D3576&gt;0,'[1]Hoja de pedidos'!C3576,"")</f>
        <v>01-4818</v>
      </c>
      <c r="B3577" s="144" t="str">
        <f>IF('[1]Hoja de pedidos'!$D3576&gt;0,'[1]Hoja de pedidos'!D3576,"")</f>
        <v>TXPCGK023C002</v>
      </c>
      <c r="C3577" s="144" t="str">
        <f>IF('[1]Hoja de pedidos'!$D3576&gt;0,'[1]Hoja de pedidos'!E3576,"")</f>
        <v xml:space="preserve">PEPSI-COLA VENEZUELA, C.A. </v>
      </c>
      <c r="D3577" s="144" t="str">
        <f>IF('[1]Hoja de pedidos'!$D3576&gt;0,'[1]Hoja de pedidos'!F3576,"")</f>
        <v>ETIQUETA IMPRESA GOLDEN KOLITA 2L</v>
      </c>
      <c r="E3577" s="144" t="str">
        <f>IF('[1]Hoja de pedidos'!$D3576&gt;0,'[1]Hoja de pedidos'!G3576,"")</f>
        <v>CX</v>
      </c>
      <c r="F3577" s="144" t="str">
        <f>IF('[1]Hoja de pedidos'!$D3576&gt;0,'[1]Hoja de pedidos'!H3576,"")</f>
        <v>CORTE</v>
      </c>
    </row>
    <row r="3578" spans="1:6" x14ac:dyDescent="0.25">
      <c r="A3578" s="144" t="str">
        <f>IF('[1]Hoja de pedidos'!$D3577&gt;0,'[1]Hoja de pedidos'!C3577,"")</f>
        <v>01-4815</v>
      </c>
      <c r="B3578" s="144" t="str">
        <f>IF('[1]Hoja de pedidos'!$D3577&gt;0,'[1]Hoja de pedidos'!D3577,"")</f>
        <v>TXPCGK023A001</v>
      </c>
      <c r="C3578" s="144" t="str">
        <f>IF('[1]Hoja de pedidos'!$D3577&gt;0,'[1]Hoja de pedidos'!E3577,"")</f>
        <v xml:space="preserve">PEPSI-COLA VENEZUELA, C.A. </v>
      </c>
      <c r="D3578" s="144" t="str">
        <f>IF('[1]Hoja de pedidos'!$D3577&gt;0,'[1]Hoja de pedidos'!F3577,"")</f>
        <v>ETIQUETA IMPRESA GOLDEN KOLITA 1L</v>
      </c>
      <c r="E3578" s="144" t="str">
        <f>IF('[1]Hoja de pedidos'!$D3577&gt;0,'[1]Hoja de pedidos'!G3577,"")</f>
        <v>CX</v>
      </c>
      <c r="F3578" s="144" t="str">
        <f>IF('[1]Hoja de pedidos'!$D3577&gt;0,'[1]Hoja de pedidos'!H3577,"")</f>
        <v>CORTE</v>
      </c>
    </row>
    <row r="3579" spans="1:6" x14ac:dyDescent="0.25">
      <c r="A3579" s="144" t="str">
        <f>IF('[1]Hoja de pedidos'!$D3578&gt;0,'[1]Hoja de pedidos'!C3578,"")</f>
        <v>01-4819</v>
      </c>
      <c r="B3579" s="144" t="str">
        <f>IF('[1]Hoja de pedidos'!$D3578&gt;0,'[1]Hoja de pedidos'!D3578,"")</f>
        <v>TXPCGK023C002</v>
      </c>
      <c r="C3579" s="144" t="str">
        <f>IF('[1]Hoja de pedidos'!$D3578&gt;0,'[1]Hoja de pedidos'!E3578,"")</f>
        <v xml:space="preserve">PEPSI-COLA VENEZUELA, C.A. </v>
      </c>
      <c r="D3579" s="144" t="str">
        <f>IF('[1]Hoja de pedidos'!$D3578&gt;0,'[1]Hoja de pedidos'!F3578,"")</f>
        <v>ETIQUETA IMPRESA GOLDEN KOLITA 2L</v>
      </c>
      <c r="E3579" s="144" t="str">
        <f>IF('[1]Hoja de pedidos'!$D3578&gt;0,'[1]Hoja de pedidos'!G3578,"")</f>
        <v>CX</v>
      </c>
      <c r="F3579" s="144" t="str">
        <f>IF('[1]Hoja de pedidos'!$D3578&gt;0,'[1]Hoja de pedidos'!H3578,"")</f>
        <v>CORTE</v>
      </c>
    </row>
    <row r="3580" spans="1:6" x14ac:dyDescent="0.25">
      <c r="A3580" s="144" t="str">
        <f>IF('[1]Hoja de pedidos'!$D3579&gt;0,'[1]Hoja de pedidos'!C3579,"")</f>
        <v>01-4816</v>
      </c>
      <c r="B3580" s="144" t="str">
        <f>IF('[1]Hoja de pedidos'!$D3579&gt;0,'[1]Hoja de pedidos'!D3579,"")</f>
        <v>TXPCGK023B001</v>
      </c>
      <c r="C3580" s="144" t="str">
        <f>IF('[1]Hoja de pedidos'!$D3579&gt;0,'[1]Hoja de pedidos'!E3579,"")</f>
        <v xml:space="preserve">PEPSI-COLA VENEZUELA, C.A. </v>
      </c>
      <c r="D3580" s="144" t="str">
        <f>IF('[1]Hoja de pedidos'!$D3579&gt;0,'[1]Hoja de pedidos'!F3579,"")</f>
        <v>ETIQUETA IMPRESA GOLDEN KOLITA 1,5 L</v>
      </c>
      <c r="E3580" s="144" t="str">
        <f>IF('[1]Hoja de pedidos'!$D3579&gt;0,'[1]Hoja de pedidos'!G3579,"")</f>
        <v>CX</v>
      </c>
      <c r="F3580" s="144" t="str">
        <f>IF('[1]Hoja de pedidos'!$D3579&gt;0,'[1]Hoja de pedidos'!H3579,"")</f>
        <v>CORTE</v>
      </c>
    </row>
    <row r="3581" spans="1:6" x14ac:dyDescent="0.25">
      <c r="A3581" s="144" t="str">
        <f>IF('[1]Hoja de pedidos'!$D3580&gt;0,'[1]Hoja de pedidos'!C3580,"")</f>
        <v>01-4809</v>
      </c>
      <c r="B3581" s="144" t="str">
        <f>IF('[1]Hoja de pedidos'!$D3580&gt;0,'[1]Hoja de pedidos'!D3580,"")</f>
        <v>TXPCGM023A002</v>
      </c>
      <c r="C3581" s="144" t="str">
        <f>IF('[1]Hoja de pedidos'!$D3580&gt;0,'[1]Hoja de pedidos'!E3580,"")</f>
        <v xml:space="preserve">PEPSI-COLA VENEZUELA, C.A. </v>
      </c>
      <c r="D3581" s="144" t="str">
        <f>IF('[1]Hoja de pedidos'!$D3580&gt;0,'[1]Hoja de pedidos'!F3580,"")</f>
        <v>ETIQUETA IMPRESA GOLDEN MANZANA 1 L</v>
      </c>
      <c r="E3581" s="144" t="str">
        <f>IF('[1]Hoja de pedidos'!$D3580&gt;0,'[1]Hoja de pedidos'!G3580,"")</f>
        <v>CX</v>
      </c>
      <c r="F3581" s="144" t="str">
        <f>IF('[1]Hoja de pedidos'!$D3580&gt;0,'[1]Hoja de pedidos'!H3580,"")</f>
        <v>CORTE</v>
      </c>
    </row>
    <row r="3582" spans="1:6" x14ac:dyDescent="0.25">
      <c r="A3582" s="144" t="str">
        <f>IF('[1]Hoja de pedidos'!$D3581&gt;0,'[1]Hoja de pedidos'!C3581,"")</f>
        <v>01-4817</v>
      </c>
      <c r="B3582" s="144" t="str">
        <f>IF('[1]Hoja de pedidos'!$D3581&gt;0,'[1]Hoja de pedidos'!D3581,"")</f>
        <v>TXPCGK023B001</v>
      </c>
      <c r="C3582" s="144" t="str">
        <f>IF('[1]Hoja de pedidos'!$D3581&gt;0,'[1]Hoja de pedidos'!E3581,"")</f>
        <v xml:space="preserve">PEPSI-COLA VENEZUELA, C.A. </v>
      </c>
      <c r="D3582" s="144" t="str">
        <f>IF('[1]Hoja de pedidos'!$D3581&gt;0,'[1]Hoja de pedidos'!F3581,"")</f>
        <v>ETIQUETA IMPRESA GOLDEN KOLITA 1,5 L</v>
      </c>
      <c r="E3582" s="144" t="str">
        <f>IF('[1]Hoja de pedidos'!$D3581&gt;0,'[1]Hoja de pedidos'!G3581,"")</f>
        <v>CX</v>
      </c>
      <c r="F3582" s="144" t="str">
        <f>IF('[1]Hoja de pedidos'!$D3581&gt;0,'[1]Hoja de pedidos'!H3581,"")</f>
        <v>CORTE</v>
      </c>
    </row>
    <row r="3583" spans="1:6" x14ac:dyDescent="0.25">
      <c r="A3583" s="144" t="str">
        <f>IF('[1]Hoja de pedidos'!$D3582&gt;0,'[1]Hoja de pedidos'!C3582,"")</f>
        <v>01-4810</v>
      </c>
      <c r="B3583" s="144" t="str">
        <f>IF('[1]Hoja de pedidos'!$D3582&gt;0,'[1]Hoja de pedidos'!D3582,"")</f>
        <v>TXPCGM023B001</v>
      </c>
      <c r="C3583" s="144" t="str">
        <f>IF('[1]Hoja de pedidos'!$D3582&gt;0,'[1]Hoja de pedidos'!E3582,"")</f>
        <v xml:space="preserve">PEPSI-COLA VENEZUELA, C.A. </v>
      </c>
      <c r="D3583" s="144" t="str">
        <f>IF('[1]Hoja de pedidos'!$D3582&gt;0,'[1]Hoja de pedidos'!F3582,"")</f>
        <v>ETIQUETA IMPRESA GOLDEN MANZANA 1,5L</v>
      </c>
      <c r="E3583" s="144" t="str">
        <f>IF('[1]Hoja de pedidos'!$D3582&gt;0,'[1]Hoja de pedidos'!G3582,"")</f>
        <v>CX</v>
      </c>
      <c r="F3583" s="144" t="str">
        <f>IF('[1]Hoja de pedidos'!$D3582&gt;0,'[1]Hoja de pedidos'!H3582,"")</f>
        <v>CORTE</v>
      </c>
    </row>
    <row r="3584" spans="1:6" x14ac:dyDescent="0.25">
      <c r="A3584" s="144" t="str">
        <f>IF('[1]Hoja de pedidos'!$D3583&gt;0,'[1]Hoja de pedidos'!C3583,"")</f>
        <v>01-4828</v>
      </c>
      <c r="B3584" s="144" t="str">
        <f>IF('[1]Hoja de pedidos'!$D3583&gt;0,'[1]Hoja de pedidos'!D3583,"")</f>
        <v>TMCPPL083A001</v>
      </c>
      <c r="C3584" s="144" t="str">
        <f>IF('[1]Hoja de pedidos'!$D3583&gt;0,'[1]Hoja de pedidos'!E3583,"")</f>
        <v>CENTRAL EL PALMAR S.A.</v>
      </c>
      <c r="D3584" s="144" t="str">
        <f>IF('[1]Hoja de pedidos'!$D3583&gt;0,'[1]Hoja de pedidos'!F3583,"")</f>
        <v>LAMINACION IMPRESA PAPELON LIMON 500g</v>
      </c>
      <c r="E3584" s="144" t="str">
        <f>IF('[1]Hoja de pedidos'!$D3583&gt;0,'[1]Hoja de pedidos'!G3583,"")</f>
        <v>MCL</v>
      </c>
      <c r="F3584" s="144" t="str">
        <f>IF('[1]Hoja de pedidos'!$D3583&gt;0,'[1]Hoja de pedidos'!H3583,"")</f>
        <v>LAMINACION</v>
      </c>
    </row>
    <row r="3585" spans="1:6" x14ac:dyDescent="0.25">
      <c r="A3585" s="144" t="str">
        <f>IF('[1]Hoja de pedidos'!$D3584&gt;0,'[1]Hoja de pedidos'!C3584,"")</f>
        <v>01-4829</v>
      </c>
      <c r="B3585" s="144" t="str">
        <f>IF('[1]Hoja de pedidos'!$D3584&gt;0,'[1]Hoja de pedidos'!D3584,"")</f>
        <v>TMCPPL072A001</v>
      </c>
      <c r="C3585" s="144" t="str">
        <f>IF('[1]Hoja de pedidos'!$D3584&gt;0,'[1]Hoja de pedidos'!E3584,"")</f>
        <v>CENTRAL EL PALMAR S.A.</v>
      </c>
      <c r="D3585" s="144" t="str">
        <f>IF('[1]Hoja de pedidos'!$D3584&gt;0,'[1]Hoja de pedidos'!F3584,"")</f>
        <v>LAMINACION IMPRESA PAPELON LIMON 115g</v>
      </c>
      <c r="E3585" s="144" t="str">
        <f>IF('[1]Hoja de pedidos'!$D3584&gt;0,'[1]Hoja de pedidos'!G3584,"")</f>
        <v>MCL</v>
      </c>
      <c r="F3585" s="144" t="str">
        <f>IF('[1]Hoja de pedidos'!$D3584&gt;0,'[1]Hoja de pedidos'!H3584,"")</f>
        <v>LAMINACION</v>
      </c>
    </row>
    <row r="3586" spans="1:6" x14ac:dyDescent="0.25">
      <c r="A3586" s="144" t="str">
        <f>IF('[1]Hoja de pedidos'!$D3585&gt;0,'[1]Hoja de pedidos'!C3585,"")</f>
        <v>01-4811</v>
      </c>
      <c r="B3586" s="144" t="str">
        <f>IF('[1]Hoja de pedidos'!$D3585&gt;0,'[1]Hoja de pedidos'!D3585,"")</f>
        <v>TXPCGM023B001</v>
      </c>
      <c r="C3586" s="144" t="str">
        <f>IF('[1]Hoja de pedidos'!$D3585&gt;0,'[1]Hoja de pedidos'!E3585,"")</f>
        <v xml:space="preserve">PEPSI-COLA VENEZUELA, C.A. </v>
      </c>
      <c r="D3586" s="144" t="str">
        <f>IF('[1]Hoja de pedidos'!$D3585&gt;0,'[1]Hoja de pedidos'!F3585,"")</f>
        <v>ETIQUETA IMPRESA GOLDEN MANZANA 1,5L</v>
      </c>
      <c r="E3586" s="144" t="str">
        <f>IF('[1]Hoja de pedidos'!$D3585&gt;0,'[1]Hoja de pedidos'!G3585,"")</f>
        <v>CX</v>
      </c>
      <c r="F3586" s="144" t="str">
        <f>IF('[1]Hoja de pedidos'!$D3585&gt;0,'[1]Hoja de pedidos'!H3585,"")</f>
        <v>CORTE</v>
      </c>
    </row>
    <row r="3587" spans="1:6" x14ac:dyDescent="0.25">
      <c r="A3587" s="144" t="str">
        <f>IF('[1]Hoja de pedidos'!$D3586&gt;0,'[1]Hoja de pedidos'!C3586,"")</f>
        <v>01-4812</v>
      </c>
      <c r="B3587" s="144" t="str">
        <f>IF('[1]Hoja de pedidos'!$D3586&gt;0,'[1]Hoja de pedidos'!D3586,"")</f>
        <v>TXPCGM023C001</v>
      </c>
      <c r="C3587" s="144" t="str">
        <f>IF('[1]Hoja de pedidos'!$D3586&gt;0,'[1]Hoja de pedidos'!E3586,"")</f>
        <v xml:space="preserve">PEPSI-COLA VENEZUELA, C.A. </v>
      </c>
      <c r="D3587" s="144" t="str">
        <f>IF('[1]Hoja de pedidos'!$D3586&gt;0,'[1]Hoja de pedidos'!F3586,"")</f>
        <v>ETIQUETA IMPRESA GOLDEN MANZANA 2L</v>
      </c>
      <c r="E3587" s="144" t="str">
        <f>IF('[1]Hoja de pedidos'!$D3586&gt;0,'[1]Hoja de pedidos'!G3586,"")</f>
        <v>CX</v>
      </c>
      <c r="F3587" s="144" t="str">
        <f>IF('[1]Hoja de pedidos'!$D3586&gt;0,'[1]Hoja de pedidos'!H3586,"")</f>
        <v>CORTE</v>
      </c>
    </row>
    <row r="3588" spans="1:6" x14ac:dyDescent="0.25">
      <c r="A3588" s="144" t="str">
        <f>IF('[1]Hoja de pedidos'!$D3587&gt;0,'[1]Hoja de pedidos'!C3587,"")</f>
        <v>01-4813</v>
      </c>
      <c r="B3588" s="144" t="str">
        <f>IF('[1]Hoja de pedidos'!$D3587&gt;0,'[1]Hoja de pedidos'!D3587,"")</f>
        <v>TXPCGM023C001</v>
      </c>
      <c r="C3588" s="144" t="str">
        <f>IF('[1]Hoja de pedidos'!$D3587&gt;0,'[1]Hoja de pedidos'!E3587,"")</f>
        <v xml:space="preserve">PEPSI-COLA VENEZUELA, C.A. </v>
      </c>
      <c r="D3588" s="144" t="str">
        <f>IF('[1]Hoja de pedidos'!$D3587&gt;0,'[1]Hoja de pedidos'!F3587,"")</f>
        <v>ETIQUETA IMPRESA GOLDEN MANZANA 2L</v>
      </c>
      <c r="E3588" s="144" t="str">
        <f>IF('[1]Hoja de pedidos'!$D3587&gt;0,'[1]Hoja de pedidos'!G3587,"")</f>
        <v>CX</v>
      </c>
      <c r="F3588" s="144" t="str">
        <f>IF('[1]Hoja de pedidos'!$D3587&gt;0,'[1]Hoja de pedidos'!H3587,"")</f>
        <v>CORTE</v>
      </c>
    </row>
    <row r="3589" spans="1:6" x14ac:dyDescent="0.25">
      <c r="A3589" s="144" t="str">
        <f>IF('[1]Hoja de pedidos'!$D3588&gt;0,'[1]Hoja de pedidos'!C3588,"")</f>
        <v>01-4814</v>
      </c>
      <c r="B3589" s="144" t="str">
        <f>IF('[1]Hoja de pedidos'!$D3588&gt;0,'[1]Hoja de pedidos'!D3588,"")</f>
        <v>TXPCGM023C001</v>
      </c>
      <c r="C3589" s="144" t="str">
        <f>IF('[1]Hoja de pedidos'!$D3588&gt;0,'[1]Hoja de pedidos'!E3588,"")</f>
        <v xml:space="preserve">PEPSI-COLA VENEZUELA, C.A. </v>
      </c>
      <c r="D3589" s="144" t="str">
        <f>IF('[1]Hoja de pedidos'!$D3588&gt;0,'[1]Hoja de pedidos'!F3588,"")</f>
        <v>ETIQUETA IMPRESA GOLDEN MANZANA 2L</v>
      </c>
      <c r="E3589" s="144" t="str">
        <f>IF('[1]Hoja de pedidos'!$D3588&gt;0,'[1]Hoja de pedidos'!G3588,"")</f>
        <v>CX</v>
      </c>
      <c r="F3589" s="144" t="str">
        <f>IF('[1]Hoja de pedidos'!$D3588&gt;0,'[1]Hoja de pedidos'!H3588,"")</f>
        <v>CORTE</v>
      </c>
    </row>
    <row r="3590" spans="1:6" x14ac:dyDescent="0.25">
      <c r="A3590" s="144" t="str">
        <f>IF('[1]Hoja de pedidos'!$D3589&gt;0,'[1]Hoja de pedidos'!C3589,"")</f>
        <v>01-4755</v>
      </c>
      <c r="B3590" s="144" t="str">
        <f>IF('[1]Hoja de pedidos'!$D3589&gt;0,'[1]Hoja de pedidos'!D3589,"")</f>
        <v>TXPACF040A002</v>
      </c>
      <c r="C3590" s="144" t="str">
        <f>IF('[1]Hoja de pedidos'!$D3589&gt;0,'[1]Hoja de pedidos'!E3589,"")</f>
        <v>PEPSICO ALIMENTOS, S.C.A.</v>
      </c>
      <c r="D3590" s="144" t="str">
        <f>IF('[1]Hoja de pedidos'!$D3589&gt;0,'[1]Hoja de pedidos'!F3589,"")</f>
        <v>LAMINACION IMPRESA CHEETOS FLAMIN HOT 120g.</v>
      </c>
      <c r="E3590" s="144" t="str">
        <f>IF('[1]Hoja de pedidos'!$D3589&gt;0,'[1]Hoja de pedidos'!G3589,"")</f>
        <v>CX</v>
      </c>
      <c r="F3590" s="144" t="str">
        <f>IF('[1]Hoja de pedidos'!$D3589&gt;0,'[1]Hoja de pedidos'!H3589,"")</f>
        <v>LAMINACION</v>
      </c>
    </row>
    <row r="3591" spans="1:6" x14ac:dyDescent="0.25">
      <c r="A3591" s="144" t="str">
        <f>IF('[1]Hoja de pedidos'!$D3590&gt;0,'[1]Hoja de pedidos'!C3590,"")</f>
        <v>01-4721</v>
      </c>
      <c r="B3591" s="144" t="str">
        <f>IF('[1]Hoja de pedidos'!$D3590&gt;0,'[1]Hoja de pedidos'!D3590,"")</f>
        <v>TXDNBC070A002</v>
      </c>
      <c r="C3591" s="144" t="str">
        <f>IF('[1]Hoja de pedidos'!$D3590&gt;0,'[1]Hoja de pedidos'!E3590,"")</f>
        <v>DISTRIBUIDORA NACIONAL 2000, C.A.</v>
      </c>
      <c r="D3591" s="144" t="str">
        <f>IF('[1]Hoja de pedidos'!$D3590&gt;0,'[1]Hoja de pedidos'!F3590,"")</f>
        <v>LAMINACION IMPRESA BUEN CAFÉ PREMIUN 200g</v>
      </c>
      <c r="E3591" s="144" t="str">
        <f>IF('[1]Hoja de pedidos'!$D3590&gt;0,'[1]Hoja de pedidos'!G3590,"")</f>
        <v>CX</v>
      </c>
      <c r="F3591" s="144" t="str">
        <f>IF('[1]Hoja de pedidos'!$D3590&gt;0,'[1]Hoja de pedidos'!H3590,"")</f>
        <v>LAMINACION</v>
      </c>
    </row>
    <row r="3592" spans="1:6" x14ac:dyDescent="0.25">
      <c r="A3592" s="144" t="str">
        <f>IF('[1]Hoja de pedidos'!$D3591&gt;0,'[1]Hoja de pedidos'!C3591,"")</f>
        <v>01-4831</v>
      </c>
      <c r="B3592" s="144" t="str">
        <f>IF('[1]Hoja de pedidos'!$D3591&gt;0,'[1]Hoja de pedidos'!D3591,"")</f>
        <v>TMAPFF107A003</v>
      </c>
      <c r="C3592" s="144" t="str">
        <f>IF('[1]Hoja de pedidos'!$D3591&gt;0,'[1]Hoja de pedidos'!E3591,"")</f>
        <v>ALIMENTOS POLAR COMERCIAL, C.A.</v>
      </c>
      <c r="D3592" s="144" t="str">
        <f>IF('[1]Hoja de pedidos'!$D3591&gt;0,'[1]Hoja de pedidos'!F3591,"")</f>
        <v>ETIQUETA MI GURT FRUTA FRESA 125 g</v>
      </c>
      <c r="E3592" s="144" t="str">
        <f>IF('[1]Hoja de pedidos'!$D3591&gt;0,'[1]Hoja de pedidos'!G3591,"")</f>
        <v>MCL</v>
      </c>
      <c r="F3592" s="144" t="str">
        <f>IF('[1]Hoja de pedidos'!$D3591&gt;0,'[1]Hoja de pedidos'!H3591,"")</f>
        <v>LAMINACION</v>
      </c>
    </row>
    <row r="3593" spans="1:6" x14ac:dyDescent="0.25">
      <c r="A3593" s="144" t="str">
        <f>IF('[1]Hoja de pedidos'!$D3592&gt;0,'[1]Hoja de pedidos'!C3592,"")</f>
        <v>01-4830</v>
      </c>
      <c r="B3593" s="144" t="str">
        <f>IF('[1]Hoja de pedidos'!$D3592&gt;0,'[1]Hoja de pedidos'!D3592,"")</f>
        <v>TMAPFF107A003</v>
      </c>
      <c r="C3593" s="144" t="str">
        <f>IF('[1]Hoja de pedidos'!$D3592&gt;0,'[1]Hoja de pedidos'!E3592,"")</f>
        <v>ALIMENTOS POLAR COMERCIAL, C.A.</v>
      </c>
      <c r="D3593" s="144" t="str">
        <f>IF('[1]Hoja de pedidos'!$D3592&gt;0,'[1]Hoja de pedidos'!F3592,"")</f>
        <v>ETIQUETA MI GURT FRUTA FRESA 125 g</v>
      </c>
      <c r="E3593" s="144" t="str">
        <f>IF('[1]Hoja de pedidos'!$D3592&gt;0,'[1]Hoja de pedidos'!G3592,"")</f>
        <v>MCL</v>
      </c>
      <c r="F3593" s="144" t="str">
        <f>IF('[1]Hoja de pedidos'!$D3592&gt;0,'[1]Hoja de pedidos'!H3592,"")</f>
        <v>LAMINACION</v>
      </c>
    </row>
    <row r="3594" spans="1:6" x14ac:dyDescent="0.25">
      <c r="A3594" s="144" t="str">
        <f>IF('[1]Hoja de pedidos'!$D3593&gt;0,'[1]Hoja de pedidos'!C3593,"")</f>
        <v>01-4840</v>
      </c>
      <c r="B3594" s="144" t="str">
        <f>IF('[1]Hoja de pedidos'!$D3593&gt;0,'[1]Hoja de pedidos'!D3593,"")</f>
        <v>TXPATR040B003</v>
      </c>
      <c r="C3594" s="144" t="str">
        <f>IF('[1]Hoja de pedidos'!$D3593&gt;0,'[1]Hoja de pedidos'!E3593,"")</f>
        <v>PEPSICO ALIMENTOS, S.C.A.</v>
      </c>
      <c r="D3594" s="144" t="str">
        <f>IF('[1]Hoja de pedidos'!$D3593&gt;0,'[1]Hoja de pedidos'!F3593,"")</f>
        <v>LAMINACION IMPRESA DE TODITO RESUELTO 45g</v>
      </c>
      <c r="E3594" s="144" t="str">
        <f>IF('[1]Hoja de pedidos'!$D3593&gt;0,'[1]Hoja de pedidos'!G3593,"")</f>
        <v>CX</v>
      </c>
      <c r="F3594" s="144" t="str">
        <f>IF('[1]Hoja de pedidos'!$D3593&gt;0,'[1]Hoja de pedidos'!H3593,"")</f>
        <v>LAMINACION</v>
      </c>
    </row>
    <row r="3595" spans="1:6" x14ac:dyDescent="0.25">
      <c r="A3595" s="144" t="str">
        <f>IF('[1]Hoja de pedidos'!$D3594&gt;0,'[1]Hoja de pedidos'!C3594,"")</f>
        <v>01-4843</v>
      </c>
      <c r="B3595" s="144" t="str">
        <f>IF('[1]Hoja de pedidos'!$D3594&gt;0,'[1]Hoja de pedidos'!D3594,"")</f>
        <v>TXPANP040C001</v>
      </c>
      <c r="C3595" s="144" t="str">
        <f>IF('[1]Hoja de pedidos'!$D3594&gt;0,'[1]Hoja de pedidos'!E3594,"")</f>
        <v>PEPSICO ALIMENTOS, S.C.A.</v>
      </c>
      <c r="D3595" s="144" t="str">
        <f>IF('[1]Hoja de pedidos'!$D3594&gt;0,'[1]Hoja de pedidos'!F3594,"")</f>
        <v>LAMINACION IMPRESA NATUCHIP PLATANITOS 42g</v>
      </c>
      <c r="E3595" s="144" t="str">
        <f>IF('[1]Hoja de pedidos'!$D3594&gt;0,'[1]Hoja de pedidos'!G3594,"")</f>
        <v>CX</v>
      </c>
      <c r="F3595" s="144" t="str">
        <f>IF('[1]Hoja de pedidos'!$D3594&gt;0,'[1]Hoja de pedidos'!H3594,"")</f>
        <v>LAMINACION</v>
      </c>
    </row>
    <row r="3596" spans="1:6" x14ac:dyDescent="0.25">
      <c r="A3596" s="144" t="str">
        <f>IF('[1]Hoja de pedidos'!$D3595&gt;0,'[1]Hoja de pedidos'!C3595,"")</f>
        <v>01-4849</v>
      </c>
      <c r="B3596" s="144" t="str">
        <f>IF('[1]Hoja de pedidos'!$D3595&gt;0,'[1]Hoja de pedidos'!D3595,"")</f>
        <v>TXPARO040A002</v>
      </c>
      <c r="C3596" s="144" t="str">
        <f>IF('[1]Hoja de pedidos'!$D3595&gt;0,'[1]Hoja de pedidos'!E3595,"")</f>
        <v>PEPSICO ALIMENTOS, S.C.A.</v>
      </c>
      <c r="D3596" s="144" t="str">
        <f>IF('[1]Hoja de pedidos'!$D3595&gt;0,'[1]Hoja de pedidos'!F3595,"")</f>
        <v>LAMINACION IMPRESA RUFFLES ORIGINAL 125g</v>
      </c>
      <c r="E3596" s="144" t="str">
        <f>IF('[1]Hoja de pedidos'!$D3595&gt;0,'[1]Hoja de pedidos'!G3595,"")</f>
        <v>CX</v>
      </c>
      <c r="F3596" s="144" t="str">
        <f>IF('[1]Hoja de pedidos'!$D3595&gt;0,'[1]Hoja de pedidos'!H3595,"")</f>
        <v>LAMINACION</v>
      </c>
    </row>
    <row r="3597" spans="1:6" x14ac:dyDescent="0.25">
      <c r="A3597" s="144" t="str">
        <f>IF('[1]Hoja de pedidos'!$D3596&gt;0,'[1]Hoja de pedidos'!C3596,"")</f>
        <v>01-4845</v>
      </c>
      <c r="B3597" s="144" t="str">
        <f>IF('[1]Hoja de pedidos'!$D3596&gt;0,'[1]Hoja de pedidos'!D3596,"")</f>
        <v>TXPAMJ049A001</v>
      </c>
      <c r="C3597" s="144" t="str">
        <f>IF('[1]Hoja de pedidos'!$D3596&gt;0,'[1]Hoja de pedidos'!E3596,"")</f>
        <v>PEPSICO ALIMENTOS, S.C.A.</v>
      </c>
      <c r="D3597" s="144" t="str">
        <f>IF('[1]Hoja de pedidos'!$D3596&gt;0,'[1]Hoja de pedidos'!F3596,"")</f>
        <v>LAMINACION IMPRESA MANI JACKS 175g</v>
      </c>
      <c r="E3597" s="144" t="str">
        <f>IF('[1]Hoja de pedidos'!$D3596&gt;0,'[1]Hoja de pedidos'!G3596,"")</f>
        <v>CX</v>
      </c>
      <c r="F3597" s="144" t="str">
        <f>IF('[1]Hoja de pedidos'!$D3596&gt;0,'[1]Hoja de pedidos'!H3596,"")</f>
        <v>LAMINACION</v>
      </c>
    </row>
    <row r="3598" spans="1:6" x14ac:dyDescent="0.25">
      <c r="A3598" s="144" t="str">
        <f>IF('[1]Hoja de pedidos'!$D3597&gt;0,'[1]Hoja de pedidos'!C3597,"")</f>
        <v>01-4841</v>
      </c>
      <c r="B3598" s="144" t="str">
        <f>IF('[1]Hoja de pedidos'!$D3597&gt;0,'[1]Hoja de pedidos'!D3597,"")</f>
        <v>TXPATR040A003</v>
      </c>
      <c r="C3598" s="144" t="str">
        <f>IF('[1]Hoja de pedidos'!$D3597&gt;0,'[1]Hoja de pedidos'!E3597,"")</f>
        <v>PEPSICO ALIMENTOS, S.C.A.</v>
      </c>
      <c r="D3598" s="144" t="str">
        <f>IF('[1]Hoja de pedidos'!$D3597&gt;0,'[1]Hoja de pedidos'!F3597,"")</f>
        <v>LAMINACION IMPRESA DE TODITO RESUELTO 130g</v>
      </c>
      <c r="E3598" s="144" t="str">
        <f>IF('[1]Hoja de pedidos'!$D3597&gt;0,'[1]Hoja de pedidos'!G3597,"")</f>
        <v>CX</v>
      </c>
      <c r="F3598" s="144" t="str">
        <f>IF('[1]Hoja de pedidos'!$D3597&gt;0,'[1]Hoja de pedidos'!H3597,"")</f>
        <v>LAMINACION</v>
      </c>
    </row>
    <row r="3599" spans="1:6" x14ac:dyDescent="0.25">
      <c r="A3599" s="144" t="str">
        <f>IF('[1]Hoja de pedidos'!$D3598&gt;0,'[1]Hoja de pedidos'!C3598,"")</f>
        <v>01-4842</v>
      </c>
      <c r="B3599" s="144" t="str">
        <f>IF('[1]Hoja de pedidos'!$D3598&gt;0,'[1]Hoja de pedidos'!D3598,"")</f>
        <v>TXPAPM040A001</v>
      </c>
      <c r="C3599" s="144" t="str">
        <f>IF('[1]Hoja de pedidos'!$D3598&gt;0,'[1]Hoja de pedidos'!E3598,"")</f>
        <v>PEPSICO ALIMENTOS, S.C.A.</v>
      </c>
      <c r="D3599" s="144" t="str">
        <f>IF('[1]Hoja de pedidos'!$D3598&gt;0,'[1]Hoja de pedidos'!F3598,"")</f>
        <v>LAMINACION IMPRESA PEPITO MUNDO MARINO 80g</v>
      </c>
      <c r="E3599" s="144" t="str">
        <f>IF('[1]Hoja de pedidos'!$D3598&gt;0,'[1]Hoja de pedidos'!G3598,"")</f>
        <v>CX</v>
      </c>
      <c r="F3599" s="144" t="str">
        <f>IF('[1]Hoja de pedidos'!$D3598&gt;0,'[1]Hoja de pedidos'!H3598,"")</f>
        <v>LAMINACION</v>
      </c>
    </row>
    <row r="3600" spans="1:6" x14ac:dyDescent="0.25">
      <c r="A3600" s="144" t="str">
        <f>IF('[1]Hoja de pedidos'!$D3599&gt;0,'[1]Hoja de pedidos'!C3599,"")</f>
        <v>01-4769</v>
      </c>
      <c r="B3600" s="144" t="str">
        <f>IF('[1]Hoja de pedidos'!$D3599&gt;0,'[1]Hoja de pedidos'!D3599,"")</f>
        <v>TXMSGK030C002</v>
      </c>
      <c r="C3600" s="144" t="str">
        <f>IF('[1]Hoja de pedidos'!$D3599&gt;0,'[1]Hoja de pedidos'!E3599,"")</f>
        <v>MULTINACIONAL DE SABORES C.A.</v>
      </c>
      <c r="D3600" s="144" t="str">
        <f>IF('[1]Hoja de pedidos'!$D3599&gt;0,'[1]Hoja de pedidos'!F3599,"")</f>
        <v>ETIQUETA IMPRESA REFRESCO GLUP KOLITA 1L</v>
      </c>
      <c r="E3600" s="144" t="str">
        <f>IF('[1]Hoja de pedidos'!$D3599&gt;0,'[1]Hoja de pedidos'!G3599,"")</f>
        <v>CX</v>
      </c>
      <c r="F3600" s="144" t="str">
        <f>IF('[1]Hoja de pedidos'!$D3599&gt;0,'[1]Hoja de pedidos'!H3599,"")</f>
        <v>CORTE</v>
      </c>
    </row>
    <row r="3601" spans="1:6" x14ac:dyDescent="0.25">
      <c r="A3601" s="144" t="str">
        <f>IF('[1]Hoja de pedidos'!$D3600&gt;0,'[1]Hoja de pedidos'!C3600,"")</f>
        <v>01-4770</v>
      </c>
      <c r="B3601" s="144" t="str">
        <f>IF('[1]Hoja de pedidos'!$D3600&gt;0,'[1]Hoja de pedidos'!D3600,"")</f>
        <v>TXMSGU030D002</v>
      </c>
      <c r="C3601" s="144" t="str">
        <f>IF('[1]Hoja de pedidos'!$D3600&gt;0,'[1]Hoja de pedidos'!E3600,"")</f>
        <v>MULTINACIONAL DE SABORES C.A.</v>
      </c>
      <c r="D3601" s="144" t="str">
        <f>IF('[1]Hoja de pedidos'!$D3600&gt;0,'[1]Hoja de pedidos'!F3600,"")</f>
        <v>ETIQUETA IMPRESA REFRESCO GLUP UVA 1L</v>
      </c>
      <c r="E3601" s="144" t="str">
        <f>IF('[1]Hoja de pedidos'!$D3600&gt;0,'[1]Hoja de pedidos'!G3600,"")</f>
        <v>CX</v>
      </c>
      <c r="F3601" s="144" t="str">
        <f>IF('[1]Hoja de pedidos'!$D3600&gt;0,'[1]Hoja de pedidos'!H3600,"")</f>
        <v>CORTE</v>
      </c>
    </row>
    <row r="3602" spans="1:6" x14ac:dyDescent="0.25">
      <c r="A3602" s="144" t="str">
        <f>IF('[1]Hoja de pedidos'!$D3601&gt;0,'[1]Hoja de pedidos'!C3601,"")</f>
        <v>01-4756</v>
      </c>
      <c r="B3602" s="144" t="str">
        <f>IF('[1]Hoja de pedidos'!$D3601&gt;0,'[1]Hoja de pedidos'!D3601,"")</f>
        <v>TXPACF040B002</v>
      </c>
      <c r="C3602" s="144" t="str">
        <f>IF('[1]Hoja de pedidos'!$D3601&gt;0,'[1]Hoja de pedidos'!E3601,"")</f>
        <v>PEPSICO ALIMENTOS, S.C.A.</v>
      </c>
      <c r="D3602" s="144" t="str">
        <f>IF('[1]Hoja de pedidos'!$D3601&gt;0,'[1]Hoja de pedidos'!F3601,"")</f>
        <v>LAMINACION IMPRESA CHEETOS FLAMIN HOT 38g.</v>
      </c>
      <c r="E3602" s="144" t="str">
        <f>IF('[1]Hoja de pedidos'!$D3601&gt;0,'[1]Hoja de pedidos'!G3601,"")</f>
        <v>CX</v>
      </c>
      <c r="F3602" s="144" t="str">
        <f>IF('[1]Hoja de pedidos'!$D3601&gt;0,'[1]Hoja de pedidos'!H3601,"")</f>
        <v>LAMINACION</v>
      </c>
    </row>
    <row r="3603" spans="1:6" x14ac:dyDescent="0.25">
      <c r="A3603" s="144" t="str">
        <f>IF('[1]Hoja de pedidos'!$D3602&gt;0,'[1]Hoja de pedidos'!C3602,"")</f>
        <v>01-4850</v>
      </c>
      <c r="B3603" s="144" t="str">
        <f>IF('[1]Hoja de pedidos'!$D3602&gt;0,'[1]Hoja de pedidos'!D3602,"")</f>
        <v>TXPADF040B002</v>
      </c>
      <c r="C3603" s="144" t="str">
        <f>IF('[1]Hoja de pedidos'!$D3602&gt;0,'[1]Hoja de pedidos'!E3602,"")</f>
        <v>PEPSICO ALIMENTOS, S.C.A.</v>
      </c>
      <c r="D3603" s="144" t="str">
        <f>IF('[1]Hoja de pedidos'!$D3602&gt;0,'[1]Hoja de pedidos'!F3602,"")</f>
        <v>LAMINACION IMPRESA DORITOS FLAMIN HOT 42g.</v>
      </c>
      <c r="E3603" s="144" t="str">
        <f>IF('[1]Hoja de pedidos'!$D3602&gt;0,'[1]Hoja de pedidos'!G3602,"")</f>
        <v>CX</v>
      </c>
      <c r="F3603" s="144" t="str">
        <f>IF('[1]Hoja de pedidos'!$D3602&gt;0,'[1]Hoja de pedidos'!H3602,"")</f>
        <v>LAMINACION</v>
      </c>
    </row>
    <row r="3604" spans="1:6" x14ac:dyDescent="0.25">
      <c r="A3604" s="144" t="str">
        <f>IF('[1]Hoja de pedidos'!$D3603&gt;0,'[1]Hoja de pedidos'!C3603,"")</f>
        <v>32-006825</v>
      </c>
      <c r="B3604" s="144" t="str">
        <f>IF('[1]Hoja de pedidos'!$D3603&gt;0,'[1]Hoja de pedidos'!D3603,"")</f>
        <v>TMMCGP228A001</v>
      </c>
      <c r="C3604" s="144" t="str">
        <f>IF('[1]Hoja de pedidos'!$D3603&gt;0,'[1]Hoja de pedidos'!E3603,"")</f>
        <v>MONDELEZ VZ,C.A</v>
      </c>
      <c r="D3604" s="144" t="str">
        <f>IF('[1]Hoja de pedidos'!$D3603&gt;0,'[1]Hoja de pedidos'!F3603,"")</f>
        <v>LINER MTP IMPRESO GARANTIA DE PUREZA</v>
      </c>
      <c r="E3604" s="144" t="str">
        <f>IF('[1]Hoja de pedidos'!$D3603&gt;0,'[1]Hoja de pedidos'!G3603,"")</f>
        <v>MCL</v>
      </c>
      <c r="F3604" s="144" t="str">
        <f>IF('[1]Hoja de pedidos'!$D3603&gt;0,'[1]Hoja de pedidos'!H3603,"")</f>
        <v>LAMINACION</v>
      </c>
    </row>
    <row r="3605" spans="1:6" x14ac:dyDescent="0.25">
      <c r="A3605" s="144" t="str">
        <f>IF('[1]Hoja de pedidos'!$D3604&gt;0,'[1]Hoja de pedidos'!C3604,"")</f>
        <v>32-006826</v>
      </c>
      <c r="B3605" s="144" t="str">
        <f>IF('[1]Hoja de pedidos'!$D3604&gt;0,'[1]Hoja de pedidos'!D3604,"")</f>
        <v>TMMCGP228A001</v>
      </c>
      <c r="C3605" s="144" t="str">
        <f>IF('[1]Hoja de pedidos'!$D3604&gt;0,'[1]Hoja de pedidos'!E3604,"")</f>
        <v>MONDELEZ VZ,C.A</v>
      </c>
      <c r="D3605" s="144" t="str">
        <f>IF('[1]Hoja de pedidos'!$D3604&gt;0,'[1]Hoja de pedidos'!F3604,"")</f>
        <v>LINER MTP IMPRESO GARANTIA DE PUREZA</v>
      </c>
      <c r="E3605" s="144" t="str">
        <f>IF('[1]Hoja de pedidos'!$D3604&gt;0,'[1]Hoja de pedidos'!G3604,"")</f>
        <v>MCL</v>
      </c>
      <c r="F3605" s="144" t="str">
        <f>IF('[1]Hoja de pedidos'!$D3604&gt;0,'[1]Hoja de pedidos'!H3604,"")</f>
        <v>LAMINACION</v>
      </c>
    </row>
    <row r="3606" spans="1:6" x14ac:dyDescent="0.25">
      <c r="A3606" s="144" t="str">
        <f>IF('[1]Hoja de pedidos'!$D3605&gt;0,'[1]Hoja de pedidos'!C3605,"")</f>
        <v>01-4846</v>
      </c>
      <c r="B3606" s="144" t="str">
        <f>IF('[1]Hoja de pedidos'!$D3605&gt;0,'[1]Hoja de pedidos'!D3605,"")</f>
        <v>TXPAMJ049B002</v>
      </c>
      <c r="C3606" s="144" t="str">
        <f>IF('[1]Hoja de pedidos'!$D3605&gt;0,'[1]Hoja de pedidos'!E3605,"")</f>
        <v>PEPSICO ALIMENTOS, S.C.A.</v>
      </c>
      <c r="D3606" s="144" t="str">
        <f>IF('[1]Hoja de pedidos'!$D3605&gt;0,'[1]Hoja de pedidos'!F3605,"")</f>
        <v>LAMINACION IMPRESA MANI JACKS 25g</v>
      </c>
      <c r="E3606" s="144" t="str">
        <f>IF('[1]Hoja de pedidos'!$D3605&gt;0,'[1]Hoja de pedidos'!G3605,"")</f>
        <v>CX</v>
      </c>
      <c r="F3606" s="144" t="str">
        <f>IF('[1]Hoja de pedidos'!$D3605&gt;0,'[1]Hoja de pedidos'!H3605,"")</f>
        <v>LAMINACION</v>
      </c>
    </row>
    <row r="3607" spans="1:6" x14ac:dyDescent="0.25">
      <c r="A3607" s="144" t="str">
        <f>IF('[1]Hoja de pedidos'!$D3606&gt;0,'[1]Hoja de pedidos'!C3606,"")</f>
        <v>01-4851</v>
      </c>
      <c r="B3607" s="144" t="str">
        <f>IF('[1]Hoja de pedidos'!$D3606&gt;0,'[1]Hoja de pedidos'!D3606,"")</f>
        <v>TXPADF040A002</v>
      </c>
      <c r="C3607" s="144" t="str">
        <f>IF('[1]Hoja de pedidos'!$D3606&gt;0,'[1]Hoja de pedidos'!E3606,"")</f>
        <v>PEPSICO ALIMENTOS, S.C.A.</v>
      </c>
      <c r="D3607" s="144" t="str">
        <f>IF('[1]Hoja de pedidos'!$D3606&gt;0,'[1]Hoja de pedidos'!F3606,"")</f>
        <v>LAMINACION IMPRESA DORITOS FLAMIN HOT 140g.</v>
      </c>
      <c r="E3607" s="144" t="str">
        <f>IF('[1]Hoja de pedidos'!$D3606&gt;0,'[1]Hoja de pedidos'!G3606,"")</f>
        <v>CX</v>
      </c>
      <c r="F3607" s="144" t="str">
        <f>IF('[1]Hoja de pedidos'!$D3606&gt;0,'[1]Hoja de pedidos'!H3606,"")</f>
        <v>LAMINACION</v>
      </c>
    </row>
    <row r="3608" spans="1:6" x14ac:dyDescent="0.25">
      <c r="A3608" s="144" t="str">
        <f>IF('[1]Hoja de pedidos'!$D3607&gt;0,'[1]Hoja de pedidos'!C3607,"")</f>
        <v>32-006809</v>
      </c>
      <c r="B3608" s="144" t="str">
        <f>IF('[1]Hoja de pedidos'!$D3607&gt;0,'[1]Hoja de pedidos'!D3607,"")</f>
        <v>TMARTL103A001</v>
      </c>
      <c r="C3608" s="144" t="str">
        <f>IF('[1]Hoja de pedidos'!$D3607&gt;0,'[1]Hoja de pedidos'!E3607,"")</f>
        <v>ALFONZO RIVAS &amp; CIA, C.A.</v>
      </c>
      <c r="D3608" s="144" t="str">
        <f>IF('[1]Hoja de pedidos'!$D3607&gt;0,'[1]Hoja de pedidos'!F3607,"")</f>
        <v>LAMINACION IMPRESA TE LISTO LIMÓN 90 g</v>
      </c>
      <c r="E3608" s="144" t="str">
        <f>IF('[1]Hoja de pedidos'!$D3607&gt;0,'[1]Hoja de pedidos'!G3607,"")</f>
        <v>MCL</v>
      </c>
      <c r="F3608" s="144" t="str">
        <f>IF('[1]Hoja de pedidos'!$D3607&gt;0,'[1]Hoja de pedidos'!H3607,"")</f>
        <v>LAMINACION</v>
      </c>
    </row>
    <row r="3609" spans="1:6" x14ac:dyDescent="0.25">
      <c r="A3609" s="144" t="str">
        <f>IF('[1]Hoja de pedidos'!$D3608&gt;0,'[1]Hoja de pedidos'!C3608,"")</f>
        <v>01-4835</v>
      </c>
      <c r="B3609" s="144" t="str">
        <f>IF('[1]Hoja de pedidos'!$D3608&gt;0,'[1]Hoja de pedidos'!D3608,"")</f>
        <v>TMAWAA060B001</v>
      </c>
      <c r="C3609" s="144" t="str">
        <f>IF('[1]Hoja de pedidos'!$D3608&gt;0,'[1]Hoja de pedidos'!E3608,"")</f>
        <v>ALUM-WARE PRODUCTOS DE ALUMINIO C.A.</v>
      </c>
      <c r="D3609" s="144" t="str">
        <f>IF('[1]Hoja de pedidos'!$D3608&gt;0,'[1]Hoja de pedidos'!F3608,"")</f>
        <v>POLYPOUCH IMPRESO ANTIGRASO ALUM-WARE</v>
      </c>
      <c r="E3609" s="144" t="str">
        <f>IF('[1]Hoja de pedidos'!$D3608&gt;0,'[1]Hoja de pedidos'!G3608,"")</f>
        <v>MCL</v>
      </c>
      <c r="F3609" s="144" t="str">
        <f>IF('[1]Hoja de pedidos'!$D3608&gt;0,'[1]Hoja de pedidos'!H3608,"")</f>
        <v>LAMINACION</v>
      </c>
    </row>
    <row r="3610" spans="1:6" x14ac:dyDescent="0.25">
      <c r="A3610" s="144" t="str">
        <f>IF('[1]Hoja de pedidos'!$D3609&gt;0,'[1]Hoja de pedidos'!C3609,"")</f>
        <v>01-4838</v>
      </c>
      <c r="B3610" s="144" t="str">
        <f>IF('[1]Hoja de pedidos'!$D3609&gt;0,'[1]Hoja de pedidos'!D3609,"")</f>
        <v>TMAHSF083C001</v>
      </c>
      <c r="C3610" s="144" t="str">
        <f>IF('[1]Hoja de pedidos'!$D3609&gt;0,'[1]Hoja de pedidos'!E3609,"")</f>
        <v>ALIMENTOS HEINZ, C.A.</v>
      </c>
      <c r="D3610" s="144" t="str">
        <f>IF('[1]Hoja de pedidos'!$D3609&gt;0,'[1]Hoja de pedidos'!F3609,"")</f>
        <v>LAMINACION IMPRESA GELATINA SONRISSA FRAMBUESA 132g.</v>
      </c>
      <c r="E3610" s="144" t="str">
        <f>IF('[1]Hoja de pedidos'!$D3609&gt;0,'[1]Hoja de pedidos'!G3609,"")</f>
        <v>MCL</v>
      </c>
      <c r="F3610" s="144" t="str">
        <f>IF('[1]Hoja de pedidos'!$D3609&gt;0,'[1]Hoja de pedidos'!H3609,"")</f>
        <v>LAMINACION</v>
      </c>
    </row>
    <row r="3611" spans="1:6" x14ac:dyDescent="0.25">
      <c r="A3611" s="144" t="str">
        <f>IF('[1]Hoja de pedidos'!$D3610&gt;0,'[1]Hoja de pedidos'!C3610,"")</f>
        <v>32-006808</v>
      </c>
      <c r="B3611" s="144" t="str">
        <f>IF('[1]Hoja de pedidos'!$D3610&gt;0,'[1]Hoja de pedidos'!D3610,"")</f>
        <v>TMMCGP207A004</v>
      </c>
      <c r="C3611" s="144" t="str">
        <f>IF('[1]Hoja de pedidos'!$D3610&gt;0,'[1]Hoja de pedidos'!E3610,"")</f>
        <v>MONDELEZ VZ,C.A</v>
      </c>
      <c r="D3611" s="144" t="str">
        <f>IF('[1]Hoja de pedidos'!$D3610&gt;0,'[1]Hoja de pedidos'!F3610,"")</f>
        <v>LINER MTP IMPRESO GARANTIA DE PUREZA</v>
      </c>
      <c r="E3611" s="144" t="str">
        <f>IF('[1]Hoja de pedidos'!$D3610&gt;0,'[1]Hoja de pedidos'!G3610,"")</f>
        <v>MCL</v>
      </c>
      <c r="F3611" s="144" t="str">
        <f>IF('[1]Hoja de pedidos'!$D3610&gt;0,'[1]Hoja de pedidos'!H3610,"")</f>
        <v>CORTE</v>
      </c>
    </row>
    <row r="3612" spans="1:6" x14ac:dyDescent="0.25">
      <c r="A3612" s="144" t="str">
        <f>IF('[1]Hoja de pedidos'!$D3611&gt;0,'[1]Hoja de pedidos'!C3611,"")</f>
        <v>01-4794</v>
      </c>
      <c r="B3612" s="144" t="str">
        <f>IF('[1]Hoja de pedidos'!$D3611&gt;0,'[1]Hoja de pedidos'!D3611,"")</f>
        <v>TMCCTM1270001</v>
      </c>
      <c r="C3612" s="144" t="str">
        <f>IF('[1]Hoja de pedidos'!$D3611&gt;0,'[1]Hoja de pedidos'!E3611,"")</f>
        <v>PRODUCTOS ALIMENTOS COOK CHILL, C.A.</v>
      </c>
      <c r="D3612" s="144" t="str">
        <f>IF('[1]Hoja de pedidos'!$D3611&gt;0,'[1]Hoja de pedidos'!F3611,"")</f>
        <v>LAMINACION TAPAS MINITINA SIN IMPRESIÓN</v>
      </c>
      <c r="E3612" s="144" t="str">
        <f>IF('[1]Hoja de pedidos'!$D3611&gt;0,'[1]Hoja de pedidos'!G3611,"")</f>
        <v>MCL</v>
      </c>
      <c r="F3612" s="144" t="str">
        <f>IF('[1]Hoja de pedidos'!$D3611&gt;0,'[1]Hoja de pedidos'!H3611,"")</f>
        <v>LAMINACION</v>
      </c>
    </row>
    <row r="3613" spans="1:6" x14ac:dyDescent="0.25">
      <c r="A3613" s="144" t="str">
        <f>IF('[1]Hoja de pedidos'!$D3612&gt;0,'[1]Hoja de pedidos'!C3612,"")</f>
        <v>01-4862</v>
      </c>
      <c r="B3613" s="144" t="str">
        <f>IF('[1]Hoja de pedidos'!$D3612&gt;0,'[1]Hoja de pedidos'!D3612,"")</f>
        <v>TMAPAN044A001</v>
      </c>
      <c r="C3613" s="144" t="str">
        <f>IF('[1]Hoja de pedidos'!$D3612&gt;0,'[1]Hoja de pedidos'!E3612,"")</f>
        <v>ALIMENTOS POLAR COMERCIAL, C.A.</v>
      </c>
      <c r="D3613" s="144" t="str">
        <f>IF('[1]Hoja de pedidos'!$D3612&gt;0,'[1]Hoja de pedidos'!F3612,"")</f>
        <v>ETIQUETA LAMINADA IMPRESA ATUN MARGARITA NATURAL 170g</v>
      </c>
      <c r="E3613" s="144" t="str">
        <f>IF('[1]Hoja de pedidos'!$D3612&gt;0,'[1]Hoja de pedidos'!G3612,"")</f>
        <v>MCL</v>
      </c>
      <c r="F3613" s="144" t="str">
        <f>IF('[1]Hoja de pedidos'!$D3612&gt;0,'[1]Hoja de pedidos'!H3612,"")</f>
        <v>LAMINACION</v>
      </c>
    </row>
    <row r="3614" spans="1:6" x14ac:dyDescent="0.25">
      <c r="A3614" s="144" t="str">
        <f>IF('[1]Hoja de pedidos'!$D3613&gt;0,'[1]Hoja de pedidos'!C3613,"")</f>
        <v>01-4863</v>
      </c>
      <c r="B3614" s="144" t="str">
        <f>IF('[1]Hoja de pedidos'!$D3613&gt;0,'[1]Hoja de pedidos'!D3613,"")</f>
        <v>TMAPAA044A001</v>
      </c>
      <c r="C3614" s="144" t="str">
        <f>IF('[1]Hoja de pedidos'!$D3613&gt;0,'[1]Hoja de pedidos'!E3613,"")</f>
        <v>ALIMENTOS POLAR COMERCIAL, C.A.</v>
      </c>
      <c r="D3614" s="144" t="str">
        <f>IF('[1]Hoja de pedidos'!$D3613&gt;0,'[1]Hoja de pedidos'!F3613,"")</f>
        <v>ETIQUETA LAMINADA IMPRESA ATUN MARGARITA EN ACEITE 170g</v>
      </c>
      <c r="E3614" s="144" t="str">
        <f>IF('[1]Hoja de pedidos'!$D3613&gt;0,'[1]Hoja de pedidos'!G3613,"")</f>
        <v>MCL</v>
      </c>
      <c r="F3614" s="144" t="str">
        <f>IF('[1]Hoja de pedidos'!$D3613&gt;0,'[1]Hoja de pedidos'!H3613,"")</f>
        <v>LAMINACION</v>
      </c>
    </row>
    <row r="3615" spans="1:6" x14ac:dyDescent="0.25">
      <c r="A3615" s="144" t="str">
        <f>IF('[1]Hoja de pedidos'!$D3614&gt;0,'[1]Hoja de pedidos'!C3614,"")</f>
        <v>01-4861</v>
      </c>
      <c r="B3615" s="144" t="str">
        <f>IF('[1]Hoja de pedidos'!$D3614&gt;0,'[1]Hoja de pedidos'!D3614,"")</f>
        <v>TMCOAL1250001</v>
      </c>
      <c r="C3615" s="144" t="str">
        <f>IF('[1]Hoja de pedidos'!$D3614&gt;0,'[1]Hoja de pedidos'!E3614,"")</f>
        <v>CONSORCIO OLEAGINOSO PORTUGUESA, S.A.</v>
      </c>
      <c r="D3615" s="144" t="str">
        <f>IF('[1]Hoja de pedidos'!$D3614&gt;0,'[1]Hoja de pedidos'!F3614,"")</f>
        <v>ALUMINIO LAMINADO SIN IMPRESIÓN</v>
      </c>
      <c r="E3615" s="144" t="str">
        <f>IF('[1]Hoja de pedidos'!$D3614&gt;0,'[1]Hoja de pedidos'!G3614,"")</f>
        <v>MCL</v>
      </c>
      <c r="F3615" s="144" t="str">
        <f>IF('[1]Hoja de pedidos'!$D3614&gt;0,'[1]Hoja de pedidos'!H3614,"")</f>
        <v>LAMINACION</v>
      </c>
    </row>
    <row r="3616" spans="1:6" x14ac:dyDescent="0.25">
      <c r="A3616" s="144" t="str">
        <f>IF('[1]Hoja de pedidos'!$D3615&gt;0,'[1]Hoja de pedidos'!C3615,"")</f>
        <v>01-4834</v>
      </c>
      <c r="B3616" s="144" t="str">
        <f>IF('[1]Hoja de pedidos'!$D3615&gt;0,'[1]Hoja de pedidos'!D3615,"")</f>
        <v>TMCOAL1250001</v>
      </c>
      <c r="C3616" s="144" t="str">
        <f>IF('[1]Hoja de pedidos'!$D3615&gt;0,'[1]Hoja de pedidos'!E3615,"")</f>
        <v>CONSORCIO OLEAGINOSO PORTUGUESA, S.A.</v>
      </c>
      <c r="D3616" s="144" t="str">
        <f>IF('[1]Hoja de pedidos'!$D3615&gt;0,'[1]Hoja de pedidos'!F3615,"")</f>
        <v>ALUMINIO LAMINADO SIN IMPRESIÓN</v>
      </c>
      <c r="E3616" s="144" t="str">
        <f>IF('[1]Hoja de pedidos'!$D3615&gt;0,'[1]Hoja de pedidos'!G3615,"")</f>
        <v>MCL</v>
      </c>
      <c r="F3616" s="144" t="str">
        <f>IF('[1]Hoja de pedidos'!$D3615&gt;0,'[1]Hoja de pedidos'!H3615,"")</f>
        <v>LAMINACION</v>
      </c>
    </row>
    <row r="3617" spans="1:6" x14ac:dyDescent="0.25">
      <c r="A3617" s="144" t="str">
        <f>IF('[1]Hoja de pedidos'!$D3616&gt;0,'[1]Hoja de pedidos'!C3616,"")</f>
        <v>21-0472</v>
      </c>
      <c r="B3617" s="144" t="str">
        <f>IF('[1]Hoja de pedidos'!$D3616&gt;0,'[1]Hoja de pedidos'!D3616,"")</f>
        <v>TXNVNR096A001</v>
      </c>
      <c r="C3617" s="144" t="str">
        <f>IF('[1]Hoja de pedidos'!$D3616&gt;0,'[1]Hoja de pedidos'!E3616,"")</f>
        <v>NESTLE VENEZUELA, S.A.</v>
      </c>
      <c r="D3617" s="144" t="str">
        <f>IF('[1]Hoja de pedidos'!$D3616&gt;0,'[1]Hoja de pedidos'!F3616,"")</f>
        <v>LAMINACION IMPRESA CAMPESINA NUTRIRINDE 400g</v>
      </c>
      <c r="E3617" s="144" t="str">
        <f>IF('[1]Hoja de pedidos'!$D3616&gt;0,'[1]Hoja de pedidos'!G3616,"")</f>
        <v>CX</v>
      </c>
      <c r="F3617" s="144" t="str">
        <f>IF('[1]Hoja de pedidos'!$D3616&gt;0,'[1]Hoja de pedidos'!H3616,"")</f>
        <v>LAMINACION</v>
      </c>
    </row>
    <row r="3618" spans="1:6" x14ac:dyDescent="0.25">
      <c r="A3618" s="144" t="str">
        <f>IF('[1]Hoja de pedidos'!$D3617&gt;0,'[1]Hoja de pedidos'!C3617,"")</f>
        <v>21-0465</v>
      </c>
      <c r="B3618" s="144" t="str">
        <f>IF('[1]Hoja de pedidos'!$D3617&gt;0,'[1]Hoja de pedidos'!D3617,"")</f>
        <v>TXNVCP096A001</v>
      </c>
      <c r="C3618" s="144" t="str">
        <f>IF('[1]Hoja de pedidos'!$D3617&gt;0,'[1]Hoja de pedidos'!E3617,"")</f>
        <v>NESTLE VENEZUELA, S.A.</v>
      </c>
      <c r="D3618" s="144" t="str">
        <f>IF('[1]Hoja de pedidos'!$D3617&gt;0,'[1]Hoja de pedidos'!F3617,"")</f>
        <v>LAMINACION IMPRESA CAMPESINA 400g</v>
      </c>
      <c r="E3618" s="144" t="str">
        <f>IF('[1]Hoja de pedidos'!$D3617&gt;0,'[1]Hoja de pedidos'!G3617,"")</f>
        <v>CX</v>
      </c>
      <c r="F3618" s="144" t="str">
        <f>IF('[1]Hoja de pedidos'!$D3617&gt;0,'[1]Hoja de pedidos'!H3617,"")</f>
        <v>LAMINACION</v>
      </c>
    </row>
    <row r="3619" spans="1:6" x14ac:dyDescent="0.25">
      <c r="A3619" s="144" t="str">
        <f>IF('[1]Hoja de pedidos'!$D3618&gt;0,'[1]Hoja de pedidos'!C3618,"")</f>
        <v>21-0465</v>
      </c>
      <c r="B3619" s="144" t="str">
        <f>IF('[1]Hoja de pedidos'!$D3618&gt;0,'[1]Hoja de pedidos'!D3618,"")</f>
        <v>TXNVCP096A001</v>
      </c>
      <c r="C3619" s="144" t="str">
        <f>IF('[1]Hoja de pedidos'!$D3618&gt;0,'[1]Hoja de pedidos'!E3618,"")</f>
        <v>NESTLE VENEZUELA, S.A.</v>
      </c>
      <c r="D3619" s="144" t="str">
        <f>IF('[1]Hoja de pedidos'!$D3618&gt;0,'[1]Hoja de pedidos'!F3618,"")</f>
        <v>LAMINACION IMPRESA CAMPESINA 400g</v>
      </c>
      <c r="E3619" s="144" t="str">
        <f>IF('[1]Hoja de pedidos'!$D3618&gt;0,'[1]Hoja de pedidos'!G3618,"")</f>
        <v>CX</v>
      </c>
      <c r="F3619" s="144" t="str">
        <f>IF('[1]Hoja de pedidos'!$D3618&gt;0,'[1]Hoja de pedidos'!H3618,"")</f>
        <v>LAMINACION</v>
      </c>
    </row>
    <row r="3620" spans="1:6" x14ac:dyDescent="0.25">
      <c r="A3620" s="144" t="str">
        <f>IF('[1]Hoja de pedidos'!$D3619&gt;0,'[1]Hoja de pedidos'!C3619,"")</f>
        <v>21-0471</v>
      </c>
      <c r="B3620" s="144" t="str">
        <f>IF('[1]Hoja de pedidos'!$D3619&gt;0,'[1]Hoja de pedidos'!D3619,"")</f>
        <v>TXNVND096A001</v>
      </c>
      <c r="C3620" s="144" t="str">
        <f>IF('[1]Hoja de pedidos'!$D3619&gt;0,'[1]Hoja de pedidos'!E3619,"")</f>
        <v>NESTLE VENEZUELA, S.A.</v>
      </c>
      <c r="D3620" s="144" t="str">
        <f>IF('[1]Hoja de pedidos'!$D3619&gt;0,'[1]Hoja de pedidos'!F3619,"")</f>
        <v>LAMINACION IMPRESA NIDO FORTICRECE 800g</v>
      </c>
      <c r="E3620" s="144" t="str">
        <f>IF('[1]Hoja de pedidos'!$D3619&gt;0,'[1]Hoja de pedidos'!G3619,"")</f>
        <v>CX</v>
      </c>
      <c r="F3620" s="144" t="str">
        <f>IF('[1]Hoja de pedidos'!$D3619&gt;0,'[1]Hoja de pedidos'!H3619,"")</f>
        <v>LAMINACION</v>
      </c>
    </row>
    <row r="3621" spans="1:6" x14ac:dyDescent="0.25">
      <c r="A3621" s="144" t="str">
        <f>IF('[1]Hoja de pedidos'!$D3620&gt;0,'[1]Hoja de pedidos'!C3620,"")</f>
        <v>01-4873</v>
      </c>
      <c r="B3621" s="144" t="str">
        <f>IF('[1]Hoja de pedidos'!$D3620&gt;0,'[1]Hoja de pedidos'!D3620,"")</f>
        <v>TMAPAL127A001</v>
      </c>
      <c r="C3621" s="144" t="str">
        <f>IF('[1]Hoja de pedidos'!$D3620&gt;0,'[1]Hoja de pedidos'!E3620,"")</f>
        <v>ALIMENTOS POLAR COMERCIAL, C.A.</v>
      </c>
      <c r="D3621" s="144" t="str">
        <f>IF('[1]Hoja de pedidos'!$D3620&gt;0,'[1]Hoja de pedidos'!F3620,"")</f>
        <v>ALUMINIO LAMINADO IMPRESO MAVESA 500g</v>
      </c>
      <c r="E3621" s="144" t="str">
        <f>IF('[1]Hoja de pedidos'!$D3620&gt;0,'[1]Hoja de pedidos'!G3620,"")</f>
        <v>MCL</v>
      </c>
      <c r="F3621" s="144" t="str">
        <f>IF('[1]Hoja de pedidos'!$D3620&gt;0,'[1]Hoja de pedidos'!H3620,"")</f>
        <v>LAMINACION</v>
      </c>
    </row>
    <row r="3622" spans="1:6" x14ac:dyDescent="0.25">
      <c r="A3622" s="144" t="str">
        <f>IF('[1]Hoja de pedidos'!$D3621&gt;0,'[1]Hoja de pedidos'!C3621,"")</f>
        <v>01-4834</v>
      </c>
      <c r="B3622" s="144" t="str">
        <f>IF('[1]Hoja de pedidos'!$D3621&gt;0,'[1]Hoja de pedidos'!D3621,"")</f>
        <v>TMCOAL1250001</v>
      </c>
      <c r="C3622" s="144" t="str">
        <f>IF('[1]Hoja de pedidos'!$D3621&gt;0,'[1]Hoja de pedidos'!E3621,"")</f>
        <v>CONSORCIO OLEAGINOSO PORTUGUESA, S.A.</v>
      </c>
      <c r="D3622" s="144" t="str">
        <f>IF('[1]Hoja de pedidos'!$D3621&gt;0,'[1]Hoja de pedidos'!F3621,"")</f>
        <v>ALUMINIO LAMINADO SIN IMPRESIÓN</v>
      </c>
      <c r="E3622" s="144" t="str">
        <f>IF('[1]Hoja de pedidos'!$D3621&gt;0,'[1]Hoja de pedidos'!G3621,"")</f>
        <v>MCL</v>
      </c>
      <c r="F3622" s="144" t="str">
        <f>IF('[1]Hoja de pedidos'!$D3621&gt;0,'[1]Hoja de pedidos'!H3621,"")</f>
        <v>LAMINACION</v>
      </c>
    </row>
    <row r="3623" spans="1:6" x14ac:dyDescent="0.25">
      <c r="A3623" s="144" t="str">
        <f>IF('[1]Hoja de pedidos'!$D3622&gt;0,'[1]Hoja de pedidos'!C3622,"")</f>
        <v>01-4837</v>
      </c>
      <c r="B3623" s="144" t="str">
        <f>IF('[1]Hoja de pedidos'!$D3622&gt;0,'[1]Hoja de pedidos'!D3622,"")</f>
        <v>TMAWAR060B001</v>
      </c>
      <c r="C3623" s="144" t="str">
        <f>IF('[1]Hoja de pedidos'!$D3622&gt;0,'[1]Hoja de pedidos'!E3622,"")</f>
        <v>ALUM-WARE PRODUCTOS DE ALUMINIO C.A.</v>
      </c>
      <c r="D3623" s="144" t="str">
        <f>IF('[1]Hoja de pedidos'!$D3622&gt;0,'[1]Hoja de pedidos'!F3622,"")</f>
        <v>POLYPOUCH IMPRESO ANTIGRASO ALUM-WARE</v>
      </c>
      <c r="E3623" s="144" t="str">
        <f>IF('[1]Hoja de pedidos'!$D3622&gt;0,'[1]Hoja de pedidos'!G3622,"")</f>
        <v>MCL</v>
      </c>
      <c r="F3623" s="144" t="str">
        <f>IF('[1]Hoja de pedidos'!$D3622&gt;0,'[1]Hoja de pedidos'!H3622,"")</f>
        <v>LAMINACION</v>
      </c>
    </row>
    <row r="3624" spans="1:6" x14ac:dyDescent="0.25">
      <c r="A3624" s="144" t="str">
        <f>IF('[1]Hoja de pedidos'!$D3623&gt;0,'[1]Hoja de pedidos'!C3623,"")</f>
        <v>01-4836</v>
      </c>
      <c r="B3624" s="144" t="str">
        <f>IF('[1]Hoja de pedidos'!$D3623&gt;0,'[1]Hoja de pedidos'!D3623,"")</f>
        <v>TMAWAA060B001</v>
      </c>
      <c r="C3624" s="144" t="str">
        <f>IF('[1]Hoja de pedidos'!$D3623&gt;0,'[1]Hoja de pedidos'!E3623,"")</f>
        <v>ALUM-WARE PRODUCTOS DE ALUMINIO C.A.</v>
      </c>
      <c r="D3624" s="144" t="str">
        <f>IF('[1]Hoja de pedidos'!$D3623&gt;0,'[1]Hoja de pedidos'!F3623,"")</f>
        <v>POLYPOUCH IMPRESO ANTIGRASO ALUM-WARE</v>
      </c>
      <c r="E3624" s="144" t="str">
        <f>IF('[1]Hoja de pedidos'!$D3623&gt;0,'[1]Hoja de pedidos'!G3623,"")</f>
        <v>MCL</v>
      </c>
      <c r="F3624" s="144" t="str">
        <f>IF('[1]Hoja de pedidos'!$D3623&gt;0,'[1]Hoja de pedidos'!H3623,"")</f>
        <v>LAMINACION</v>
      </c>
    </row>
    <row r="3625" spans="1:6" x14ac:dyDescent="0.25">
      <c r="A3625" s="144" t="str">
        <f>IF('[1]Hoja de pedidos'!$D3624&gt;0,'[1]Hoja de pedidos'!C3624,"")</f>
        <v>01-4854</v>
      </c>
      <c r="B3625" s="144" t="str">
        <f>IF('[1]Hoja de pedidos'!$D3624&gt;0,'[1]Hoja de pedidos'!D3624,"")</f>
        <v xml:space="preserve">TMSVRM0960010   </v>
      </c>
      <c r="C3625" s="144" t="str">
        <f>IF('[1]Hoja de pedidos'!$D3624&gt;0,'[1]Hoja de pedidos'!E3624,"")</f>
        <v>SONOCO VENEZOLANA, C.A.</v>
      </c>
      <c r="D3625" s="144" t="str">
        <f>IF('[1]Hoja de pedidos'!$D3624&gt;0,'[1]Hoja de pedidos'!F3624,"")</f>
        <v>LAMINACION MEMBRANA RM 952 SIN IMPRESIÓN</v>
      </c>
      <c r="E3625" s="144" t="str">
        <f>IF('[1]Hoja de pedidos'!$D3624&gt;0,'[1]Hoja de pedidos'!G3624,"")</f>
        <v>MCL</v>
      </c>
      <c r="F3625" s="144" t="str">
        <f>IF('[1]Hoja de pedidos'!$D3624&gt;0,'[1]Hoja de pedidos'!H3624,"")</f>
        <v>LAMINACION</v>
      </c>
    </row>
    <row r="3626" spans="1:6" x14ac:dyDescent="0.25">
      <c r="A3626" s="144" t="str">
        <f>IF('[1]Hoja de pedidos'!$D3625&gt;0,'[1]Hoja de pedidos'!C3625,"")</f>
        <v>01-4859</v>
      </c>
      <c r="B3626" s="144" t="str">
        <f>IF('[1]Hoja de pedidos'!$D3625&gt;0,'[1]Hoja de pedidos'!D3625,"")</f>
        <v>TXAVEM028D001</v>
      </c>
      <c r="C3626" s="144" t="str">
        <f>IF('[1]Hoja de pedidos'!$D3625&gt;0,'[1]Hoja de pedidos'!E3625,"")</f>
        <v>AMCOR RIGID PACKAGING DE VENEZUELA, S.A.</v>
      </c>
      <c r="D3626" s="144" t="str">
        <f>IF('[1]Hoja de pedidos'!$D3625&gt;0,'[1]Hoja de pedidos'!F3625,"")</f>
        <v>ETIQUETA IMPRESA MINALBA 355cc</v>
      </c>
      <c r="E3626" s="144" t="str">
        <f>IF('[1]Hoja de pedidos'!$D3625&gt;0,'[1]Hoja de pedidos'!G3625,"")</f>
        <v>CX</v>
      </c>
      <c r="F3626" s="144" t="str">
        <f>IF('[1]Hoja de pedidos'!$D3625&gt;0,'[1]Hoja de pedidos'!H3625,"")</f>
        <v>CORTE</v>
      </c>
    </row>
    <row r="3627" spans="1:6" x14ac:dyDescent="0.25">
      <c r="A3627" s="144" t="str">
        <f>IF('[1]Hoja de pedidos'!$D3626&gt;0,'[1]Hoja de pedidos'!C3626,"")</f>
        <v>01-4824</v>
      </c>
      <c r="B3627" s="144" t="str">
        <f>IF('[1]Hoja de pedidos'!$D3626&gt;0,'[1]Hoja de pedidos'!D3626,"")</f>
        <v>TXPCGP023B001</v>
      </c>
      <c r="C3627" s="144" t="str">
        <f>IF('[1]Hoja de pedidos'!$D3626&gt;0,'[1]Hoja de pedidos'!E3626,"")</f>
        <v xml:space="preserve">PEPSI-COLA VENEZUELA, C.A. </v>
      </c>
      <c r="D3627" s="144" t="str">
        <f>IF('[1]Hoja de pedidos'!$D3626&gt;0,'[1]Hoja de pedidos'!F3626,"")</f>
        <v>ETIQUETA IMPRESA GOLDEN PIÑA 1,5L</v>
      </c>
      <c r="E3627" s="144" t="str">
        <f>IF('[1]Hoja de pedidos'!$D3626&gt;0,'[1]Hoja de pedidos'!G3626,"")</f>
        <v>CX</v>
      </c>
      <c r="F3627" s="144" t="str">
        <f>IF('[1]Hoja de pedidos'!$D3626&gt;0,'[1]Hoja de pedidos'!H3626,"")</f>
        <v>CORTE</v>
      </c>
    </row>
    <row r="3628" spans="1:6" x14ac:dyDescent="0.25">
      <c r="A3628" s="144" t="str">
        <f>IF('[1]Hoja de pedidos'!$D3627&gt;0,'[1]Hoja de pedidos'!C3627,"")</f>
        <v>01-4820</v>
      </c>
      <c r="B3628" s="144" t="str">
        <f>IF('[1]Hoja de pedidos'!$D3627&gt;0,'[1]Hoja de pedidos'!D3627,"")</f>
        <v>TXPCGN023B001</v>
      </c>
      <c r="C3628" s="144" t="str">
        <f>IF('[1]Hoja de pedidos'!$D3627&gt;0,'[1]Hoja de pedidos'!E3627,"")</f>
        <v xml:space="preserve">PEPSI-COLA VENEZUELA, C.A. </v>
      </c>
      <c r="D3628" s="144" t="str">
        <f>IF('[1]Hoja de pedidos'!$D3627&gt;0,'[1]Hoja de pedidos'!F3627,"")</f>
        <v>ETIQUETA IMPRESA GOLDEN NARANJA 1,5L</v>
      </c>
      <c r="E3628" s="144" t="str">
        <f>IF('[1]Hoja de pedidos'!$D3627&gt;0,'[1]Hoja de pedidos'!G3627,"")</f>
        <v>CX</v>
      </c>
      <c r="F3628" s="144" t="str">
        <f>IF('[1]Hoja de pedidos'!$D3627&gt;0,'[1]Hoja de pedidos'!H3627,"")</f>
        <v>CORTE</v>
      </c>
    </row>
    <row r="3629" spans="1:6" x14ac:dyDescent="0.25">
      <c r="A3629" s="144" t="str">
        <f>IF('[1]Hoja de pedidos'!$D3628&gt;0,'[1]Hoja de pedidos'!C3628,"")</f>
        <v>01-4825</v>
      </c>
      <c r="B3629" s="144" t="str">
        <f>IF('[1]Hoja de pedidos'!$D3628&gt;0,'[1]Hoja de pedidos'!D3628,"")</f>
        <v>TXPCGP023B001</v>
      </c>
      <c r="C3629" s="144" t="str">
        <f>IF('[1]Hoja de pedidos'!$D3628&gt;0,'[1]Hoja de pedidos'!E3628,"")</f>
        <v xml:space="preserve">PEPSI-COLA VENEZUELA, C.A. </v>
      </c>
      <c r="D3629" s="144" t="str">
        <f>IF('[1]Hoja de pedidos'!$D3628&gt;0,'[1]Hoja de pedidos'!F3628,"")</f>
        <v>ETIQUETA IMPRESA GOLDEN PIÑA 1,5L</v>
      </c>
      <c r="E3629" s="144" t="str">
        <f>IF('[1]Hoja de pedidos'!$D3628&gt;0,'[1]Hoja de pedidos'!G3628,"")</f>
        <v>CX</v>
      </c>
      <c r="F3629" s="144" t="str">
        <f>IF('[1]Hoja de pedidos'!$D3628&gt;0,'[1]Hoja de pedidos'!H3628,"")</f>
        <v>CORTE</v>
      </c>
    </row>
    <row r="3630" spans="1:6" x14ac:dyDescent="0.25">
      <c r="A3630" s="144" t="str">
        <f>IF('[1]Hoja de pedidos'!$D3629&gt;0,'[1]Hoja de pedidos'!C3629,"")</f>
        <v>01-4876</v>
      </c>
      <c r="B3630" s="144" t="str">
        <f>IF('[1]Hoja de pedidos'!$D3629&gt;0,'[1]Hoja de pedidos'!D3629,"")</f>
        <v>TMMCLU2070001</v>
      </c>
      <c r="C3630" s="144" t="str">
        <f>IF('[1]Hoja de pedidos'!$D3629&gt;0,'[1]Hoja de pedidos'!E3629,"")</f>
        <v>MAGGIE PAUL</v>
      </c>
      <c r="D3630" s="144" t="str">
        <f>IF('[1]Hoja de pedidos'!$D3629&gt;0,'[1]Hoja de pedidos'!F3629,"")</f>
        <v>LAMINACION LINER INDUCCION UNIVERSAL SIN IMPRESIÓN</v>
      </c>
      <c r="E3630" s="144" t="str">
        <f>IF('[1]Hoja de pedidos'!$D3629&gt;0,'[1]Hoja de pedidos'!G3629,"")</f>
        <v>MCL</v>
      </c>
      <c r="F3630" s="144" t="str">
        <f>IF('[1]Hoja de pedidos'!$D3629&gt;0,'[1]Hoja de pedidos'!H3629,"")</f>
        <v>CORTE</v>
      </c>
    </row>
    <row r="3631" spans="1:6" x14ac:dyDescent="0.25">
      <c r="A3631" s="144" t="str">
        <f>IF('[1]Hoja de pedidos'!$D3630&gt;0,'[1]Hoja de pedidos'!C3630,"")</f>
        <v>01-4879</v>
      </c>
      <c r="B3631" s="144" t="str">
        <f>IF('[1]Hoja de pedidos'!$D3630&gt;0,'[1]Hoja de pedidos'!D3630,"")</f>
        <v>TMCLPD073A002</v>
      </c>
      <c r="C3631" s="144" t="str">
        <f>IF('[1]Hoja de pedidos'!$D3630&gt;0,'[1]Hoja de pedidos'!E3630,"")</f>
        <v>CELOVEN, C.A.</v>
      </c>
      <c r="D3631" s="144" t="str">
        <f>IF('[1]Hoja de pedidos'!$D3630&gt;0,'[1]Hoja de pedidos'!F3630,"")</f>
        <v>POLYPOUCH SILICONIZADO BASE "DECOCEL"</v>
      </c>
      <c r="E3631" s="144" t="str">
        <f>IF('[1]Hoja de pedidos'!$D3630&gt;0,'[1]Hoja de pedidos'!G3630,"")</f>
        <v>MCL</v>
      </c>
      <c r="F3631" s="144" t="str">
        <f>IF('[1]Hoja de pedidos'!$D3630&gt;0,'[1]Hoja de pedidos'!H3630,"")</f>
        <v>LAMINACION</v>
      </c>
    </row>
    <row r="3632" spans="1:6" x14ac:dyDescent="0.25">
      <c r="A3632" s="144" t="str">
        <f>IF('[1]Hoja de pedidos'!$D3631&gt;0,'[1]Hoja de pedidos'!C3631,"")</f>
        <v>01-4600</v>
      </c>
      <c r="B3632" s="144" t="str">
        <f>IF('[1]Hoja de pedidos'!$D3631&gt;0,'[1]Hoja de pedidos'!D3631,"")</f>
        <v>TXCLCR029A001</v>
      </c>
      <c r="C3632" s="144" t="str">
        <f>IF('[1]Hoja de pedidos'!$D3631&gt;0,'[1]Hoja de pedidos'!E3631,"")</f>
        <v>CELOVEN, C.A.</v>
      </c>
      <c r="D3632" s="144" t="str">
        <f>IF('[1]Hoja de pedidos'!$D3631&gt;0,'[1]Hoja de pedidos'!F3631,"")</f>
        <v>DECOCEL IMPRESO CHICA ROSA</v>
      </c>
      <c r="E3632" s="144" t="str">
        <f>IF('[1]Hoja de pedidos'!$D3631&gt;0,'[1]Hoja de pedidos'!G3631,"")</f>
        <v>CX</v>
      </c>
      <c r="F3632" s="144" t="str">
        <f>IF('[1]Hoja de pedidos'!$D3631&gt;0,'[1]Hoja de pedidos'!H3631,"")</f>
        <v>LAMINACION</v>
      </c>
    </row>
    <row r="3633" spans="1:6" x14ac:dyDescent="0.25">
      <c r="A3633" s="144" t="str">
        <f>IF('[1]Hoja de pedidos'!$D3632&gt;0,'[1]Hoja de pedidos'!C3632,"")</f>
        <v>01-4601</v>
      </c>
      <c r="B3633" s="144" t="str">
        <f>IF('[1]Hoja de pedidos'!$D3632&gt;0,'[1]Hoja de pedidos'!D3632,"")</f>
        <v>TXCLTF029A001</v>
      </c>
      <c r="C3633" s="144" t="str">
        <f>IF('[1]Hoja de pedidos'!$D3632&gt;0,'[1]Hoja de pedidos'!E3632,"")</f>
        <v>CELOVEN, C.A.</v>
      </c>
      <c r="D3633" s="144" t="str">
        <f>IF('[1]Hoja de pedidos'!$D3632&gt;0,'[1]Hoja de pedidos'!F3632,"")</f>
        <v>DECOCEL IMPRESO TIEMPO DE FUTBOL</v>
      </c>
      <c r="E3633" s="144" t="str">
        <f>IF('[1]Hoja de pedidos'!$D3632&gt;0,'[1]Hoja de pedidos'!G3632,"")</f>
        <v>CX</v>
      </c>
      <c r="F3633" s="144" t="str">
        <f>IF('[1]Hoja de pedidos'!$D3632&gt;0,'[1]Hoja de pedidos'!H3632,"")</f>
        <v>LAMINACION</v>
      </c>
    </row>
    <row r="3634" spans="1:6" x14ac:dyDescent="0.25">
      <c r="A3634" s="144" t="str">
        <f>IF('[1]Hoja de pedidos'!$D3633&gt;0,'[1]Hoja de pedidos'!C3633,"")</f>
        <v>01-4823</v>
      </c>
      <c r="B3634" s="144" t="str">
        <f>IF('[1]Hoja de pedidos'!$D3633&gt;0,'[1]Hoja de pedidos'!D3633,"")</f>
        <v>TXPCGP023A001</v>
      </c>
      <c r="C3634" s="144" t="str">
        <f>IF('[1]Hoja de pedidos'!$D3633&gt;0,'[1]Hoja de pedidos'!E3633,"")</f>
        <v xml:space="preserve">PEPSI-COLA VENEZUELA, C.A. </v>
      </c>
      <c r="D3634" s="144" t="str">
        <f>IF('[1]Hoja de pedidos'!$D3633&gt;0,'[1]Hoja de pedidos'!F3633,"")</f>
        <v>ETIQUETA IMPRESA GOLDEN PIÑA 1L</v>
      </c>
      <c r="E3634" s="144" t="str">
        <f>IF('[1]Hoja de pedidos'!$D3633&gt;0,'[1]Hoja de pedidos'!G3633,"")</f>
        <v>CX</v>
      </c>
      <c r="F3634" s="144" t="str">
        <f>IF('[1]Hoja de pedidos'!$D3633&gt;0,'[1]Hoja de pedidos'!H3633,"")</f>
        <v>CORTE</v>
      </c>
    </row>
    <row r="3635" spans="1:6" x14ac:dyDescent="0.25">
      <c r="A3635" s="144" t="str">
        <f>IF('[1]Hoja de pedidos'!$D3634&gt;0,'[1]Hoja de pedidos'!C3634,"")</f>
        <v>000-FP</v>
      </c>
      <c r="B3635" s="144" t="str">
        <f>IF('[1]Hoja de pedidos'!$D3634&gt;0,'[1]Hoja de pedidos'!D3634,"")</f>
        <v>000-FP</v>
      </c>
      <c r="C3635" s="144" t="str">
        <f>IF('[1]Hoja de pedidos'!$D3634&gt;0,'[1]Hoja de pedidos'!E3634,"")</f>
        <v>FINGER PRINT</v>
      </c>
      <c r="D3635" s="144" t="str">
        <f>IF('[1]Hoja de pedidos'!$D3634&gt;0,'[1]Hoja de pedidos'!F3634,"")</f>
        <v>FINGER PRINT</v>
      </c>
      <c r="E3635" s="144" t="str">
        <f>IF('[1]Hoja de pedidos'!$D3634&gt;0,'[1]Hoja de pedidos'!G3634,"")</f>
        <v>CX</v>
      </c>
      <c r="F3635" s="144" t="str">
        <f>IF('[1]Hoja de pedidos'!$D3634&gt;0,'[1]Hoja de pedidos'!H3634,"")</f>
        <v>LAMINACION</v>
      </c>
    </row>
    <row r="3636" spans="1:6" x14ac:dyDescent="0.25">
      <c r="A3636" s="144" t="str">
        <f>IF('[1]Hoja de pedidos'!$D3635&gt;0,'[1]Hoja de pedidos'!C3635,"")</f>
        <v>01-4858</v>
      </c>
      <c r="B3636" s="144" t="str">
        <f>IF('[1]Hoja de pedidos'!$D3635&gt;0,'[1]Hoja de pedidos'!D3635,"")</f>
        <v>TXAVEM028C001</v>
      </c>
      <c r="C3636" s="144" t="str">
        <f>IF('[1]Hoja de pedidos'!$D3635&gt;0,'[1]Hoja de pedidos'!E3635,"")</f>
        <v>AMCOR RIGID PACKAGING DE VENEZUELA, S.A.</v>
      </c>
      <c r="D3636" s="144" t="str">
        <f>IF('[1]Hoja de pedidos'!$D3635&gt;0,'[1]Hoja de pedidos'!F3635,"")</f>
        <v>ETIQUETA IMPRESA MINALBA 600 cc</v>
      </c>
      <c r="E3636" s="144" t="str">
        <f>IF('[1]Hoja de pedidos'!$D3635&gt;0,'[1]Hoja de pedidos'!G3635,"")</f>
        <v>CX</v>
      </c>
      <c r="F3636" s="144" t="str">
        <f>IF('[1]Hoja de pedidos'!$D3635&gt;0,'[1]Hoja de pedidos'!H3635,"")</f>
        <v>CORTE</v>
      </c>
    </row>
    <row r="3637" spans="1:6" x14ac:dyDescent="0.25">
      <c r="A3637" s="144" t="str">
        <f>IF('[1]Hoja de pedidos'!$D3636&gt;0,'[1]Hoja de pedidos'!C3636,"")</f>
        <v>01-4798</v>
      </c>
      <c r="B3637" s="144" t="str">
        <f>IF('[1]Hoja de pedidos'!$D3636&gt;0,'[1]Hoja de pedidos'!D3636,"")</f>
        <v>TMCPAK065A001</v>
      </c>
      <c r="C3637" s="144" t="str">
        <f>IF('[1]Hoja de pedidos'!$D3636&gt;0,'[1]Hoja de pedidos'!E3636,"")</f>
        <v>CENTRAL EL PALMAR S.A.</v>
      </c>
      <c r="D3637" s="144" t="str">
        <f>IF('[1]Hoja de pedidos'!$D3636&gt;0,'[1]Hoja de pedidos'!F3636,"")</f>
        <v>EMPAQUE MONOCAPA IMPRESO AZUCAR KONFIT 1kg</v>
      </c>
      <c r="E3637" s="144" t="str">
        <f>IF('[1]Hoja de pedidos'!$D3636&gt;0,'[1]Hoja de pedidos'!G3636,"")</f>
        <v>MCL</v>
      </c>
      <c r="F3637" s="144" t="str">
        <f>IF('[1]Hoja de pedidos'!$D3636&gt;0,'[1]Hoja de pedidos'!H3636,"")</f>
        <v>CORTE</v>
      </c>
    </row>
    <row r="3638" spans="1:6" x14ac:dyDescent="0.25">
      <c r="A3638" s="144" t="str">
        <f>IF('[1]Hoja de pedidos'!$D3637&gt;0,'[1]Hoja de pedidos'!C3637,"")</f>
        <v>21-0478</v>
      </c>
      <c r="B3638" s="144" t="str">
        <f>IF('[1]Hoja de pedidos'!$D3637&gt;0,'[1]Hoja de pedidos'!D3637,"")</f>
        <v>TMDMGD030001</v>
      </c>
      <c r="C3638" s="144" t="str">
        <f>IF('[1]Hoja de pedidos'!$D3637&gt;0,'[1]Hoja de pedidos'!E3637,"")</f>
        <v>DEXX MEDICAL INDUSTRIES C.A.</v>
      </c>
      <c r="D3638" s="144" t="str">
        <f>IF('[1]Hoja de pedidos'!$D3637&gt;0,'[1]Hoja de pedidos'!F3637,"")</f>
        <v xml:space="preserve">BOLSAS GASA ESTERIZABLES DORSO SIN IMPRESIÓN </v>
      </c>
      <c r="E3638" s="144" t="str">
        <f>IF('[1]Hoja de pedidos'!$D3637&gt;0,'[1]Hoja de pedidos'!G3637,"")</f>
        <v>MCL</v>
      </c>
      <c r="F3638" s="144" t="str">
        <f>IF('[1]Hoja de pedidos'!$D3637&gt;0,'[1]Hoja de pedidos'!H3637,"")</f>
        <v>CORTE</v>
      </c>
    </row>
    <row r="3639" spans="1:6" x14ac:dyDescent="0.25">
      <c r="A3639" s="144" t="str">
        <f>IF('[1]Hoja de pedidos'!$D3638&gt;0,'[1]Hoja de pedidos'!C3638,"")</f>
        <v>01-4860</v>
      </c>
      <c r="B3639" s="144" t="str">
        <f>IF('[1]Hoja de pedidos'!$D3638&gt;0,'[1]Hoja de pedidos'!D3638,"")</f>
        <v>TMANTM0480001</v>
      </c>
      <c r="C3639" s="144" t="str">
        <f>IF('[1]Hoja de pedidos'!$D3638&gt;0,'[1]Hoja de pedidos'!E3638,"")</f>
        <v>ALIMENTOS NINA, C.A</v>
      </c>
      <c r="D3639" s="144" t="str">
        <f>IF('[1]Hoja de pedidos'!$D3638&gt;0,'[1]Hoja de pedidos'!F3638,"")</f>
        <v>LAMINACION TAPAS MINITINA SIN IMPRESIÓN</v>
      </c>
      <c r="E3639" s="144" t="str">
        <f>IF('[1]Hoja de pedidos'!$D3638&gt;0,'[1]Hoja de pedidos'!G3638,"")</f>
        <v>MCL</v>
      </c>
      <c r="F3639" s="144" t="str">
        <f>IF('[1]Hoja de pedidos'!$D3638&gt;0,'[1]Hoja de pedidos'!H3638,"")</f>
        <v>LAMINACION</v>
      </c>
    </row>
    <row r="3640" spans="1:6" x14ac:dyDescent="0.25">
      <c r="A3640" s="144" t="str">
        <f>IF('[1]Hoja de pedidos'!$D3639&gt;0,'[1]Hoja de pedidos'!C3639,"")</f>
        <v>21-0481</v>
      </c>
      <c r="B3640" s="144" t="str">
        <f>IF('[1]Hoja de pedidos'!$D3639&gt;0,'[1]Hoja de pedidos'!D3639,"")</f>
        <v>TMCGPR055A001</v>
      </c>
      <c r="C3640" s="144" t="str">
        <f>IF('[1]Hoja de pedidos'!$D3639&gt;0,'[1]Hoja de pedidos'!E3639,"")</f>
        <v>COMPLOT GRAFICO, C.A.</v>
      </c>
      <c r="D3640" s="144" t="str">
        <f>IF('[1]Hoja de pedidos'!$D3639&gt;0,'[1]Hoja de pedidos'!F3639,"")</f>
        <v>POLYPOUCH SIN IMPRESIÓN</v>
      </c>
      <c r="E3640" s="144" t="str">
        <f>IF('[1]Hoja de pedidos'!$D3639&gt;0,'[1]Hoja de pedidos'!G3639,"")</f>
        <v>MCL</v>
      </c>
      <c r="F3640" s="144" t="str">
        <f>IF('[1]Hoja de pedidos'!$D3639&gt;0,'[1]Hoja de pedidos'!H3639,"")</f>
        <v>LAMINACION</v>
      </c>
    </row>
    <row r="3641" spans="1:6" x14ac:dyDescent="0.25">
      <c r="A3641" s="144" t="str">
        <f>IF('[1]Hoja de pedidos'!$D3640&gt;0,'[1]Hoja de pedidos'!C3640,"")</f>
        <v>01-4857</v>
      </c>
      <c r="B3641" s="144" t="str">
        <f>IF('[1]Hoja de pedidos'!$D3640&gt;0,'[1]Hoja de pedidos'!D3640,"")</f>
        <v>TXAVEM028A001</v>
      </c>
      <c r="C3641" s="144" t="str">
        <f>IF('[1]Hoja de pedidos'!$D3640&gt;0,'[1]Hoja de pedidos'!E3640,"")</f>
        <v>AMCOR RIGID PACKAGING DE VENEZUELA, S.A.</v>
      </c>
      <c r="D3641" s="144" t="str">
        <f>IF('[1]Hoja de pedidos'!$D3640&gt;0,'[1]Hoja de pedidos'!F3640,"")</f>
        <v>ETIQUETA IMPRESA MINALBA 1,5 L</v>
      </c>
      <c r="E3641" s="144" t="str">
        <f>IF('[1]Hoja de pedidos'!$D3640&gt;0,'[1]Hoja de pedidos'!G3640,"")</f>
        <v>CX</v>
      </c>
      <c r="F3641" s="144" t="str">
        <f>IF('[1]Hoja de pedidos'!$D3640&gt;0,'[1]Hoja de pedidos'!H3640,"")</f>
        <v>CORTE</v>
      </c>
    </row>
    <row r="3642" spans="1:6" x14ac:dyDescent="0.25">
      <c r="A3642" s="144" t="str">
        <f>IF('[1]Hoja de pedidos'!$D3641&gt;0,'[1]Hoja de pedidos'!C3641,"")</f>
        <v>32-006802</v>
      </c>
      <c r="B3642" s="144" t="str">
        <f>IF('[1]Hoja de pedidos'!$D3641&gt;0,'[1]Hoja de pedidos'!D3641,"")</f>
        <v>TMARMZ044A001</v>
      </c>
      <c r="C3642" s="144" t="str">
        <f>IF('[1]Hoja de pedidos'!$D3641&gt;0,'[1]Hoja de pedidos'!E3641,"")</f>
        <v>ALFONZO RIVAS &amp; CIA, C.A.</v>
      </c>
      <c r="D3642" s="144" t="str">
        <f>IF('[1]Hoja de pedidos'!$D3641&gt;0,'[1]Hoja de pedidos'!F3641,"")</f>
        <v>LAMINACION IMPRESA MAIZINA 90 g</v>
      </c>
      <c r="E3642" s="144" t="str">
        <f>IF('[1]Hoja de pedidos'!$D3641&gt;0,'[1]Hoja de pedidos'!G3641,"")</f>
        <v>MCL</v>
      </c>
      <c r="F3642" s="144" t="str">
        <f>IF('[1]Hoja de pedidos'!$D3641&gt;0,'[1]Hoja de pedidos'!H3641,"")</f>
        <v>LAMINACION</v>
      </c>
    </row>
    <row r="3643" spans="1:6" x14ac:dyDescent="0.25">
      <c r="A3643" s="144" t="str">
        <f>IF('[1]Hoja de pedidos'!$D3642&gt;0,'[1]Hoja de pedidos'!C3642,"")</f>
        <v>32-006828</v>
      </c>
      <c r="B3643" s="144" t="str">
        <f>IF('[1]Hoja de pedidos'!$D3642&gt;0,'[1]Hoja de pedidos'!D3642,"")</f>
        <v>TMARMZ044A001</v>
      </c>
      <c r="C3643" s="144" t="str">
        <f>IF('[1]Hoja de pedidos'!$D3642&gt;0,'[1]Hoja de pedidos'!E3642,"")</f>
        <v>ALFONZO RIVAS &amp; CIA, C.A.</v>
      </c>
      <c r="D3643" s="144" t="str">
        <f>IF('[1]Hoja de pedidos'!$D3642&gt;0,'[1]Hoja de pedidos'!F3642,"")</f>
        <v>LAMINACION IMPRESA MAIZINA 90 g</v>
      </c>
      <c r="E3643" s="144" t="str">
        <f>IF('[1]Hoja de pedidos'!$D3642&gt;0,'[1]Hoja de pedidos'!G3642,"")</f>
        <v>MCL</v>
      </c>
      <c r="F3643" s="144" t="str">
        <f>IF('[1]Hoja de pedidos'!$D3642&gt;0,'[1]Hoja de pedidos'!H3642,"")</f>
        <v>LAMINACION</v>
      </c>
    </row>
    <row r="3644" spans="1:6" x14ac:dyDescent="0.25">
      <c r="A3644" s="144" t="e">
        <f>IF('[1]Hoja de pedidos'!#REF!&gt;0,'[1]Hoja de pedidos'!#REF!,"")</f>
        <v>#REF!</v>
      </c>
      <c r="B3644" s="144" t="e">
        <f>IF('[1]Hoja de pedidos'!#REF!&gt;0,'[1]Hoja de pedidos'!#REF!,"")</f>
        <v>#REF!</v>
      </c>
      <c r="C3644" s="144" t="e">
        <f>IF('[1]Hoja de pedidos'!#REF!&gt;0,'[1]Hoja de pedidos'!#REF!,"")</f>
        <v>#REF!</v>
      </c>
      <c r="D3644" s="144" t="e">
        <f>IF('[1]Hoja de pedidos'!#REF!&gt;0,'[1]Hoja de pedidos'!#REF!,"")</f>
        <v>#REF!</v>
      </c>
      <c r="E3644" s="144" t="e">
        <f>IF('[1]Hoja de pedidos'!#REF!&gt;0,'[1]Hoja de pedidos'!#REF!,"")</f>
        <v>#REF!</v>
      </c>
      <c r="F3644" s="144" t="e">
        <f>IF('[1]Hoja de pedidos'!#REF!&gt;0,'[1]Hoja de pedidos'!#REF!,"")</f>
        <v>#REF!</v>
      </c>
    </row>
    <row r="3645" spans="1:6" x14ac:dyDescent="0.25">
      <c r="A3645" s="144" t="str">
        <f>IF('[1]Hoja de pedidos'!$D3643&gt;0,'[1]Hoja de pedidos'!C3643,"")</f>
        <v>01-4874</v>
      </c>
      <c r="B3645" s="144" t="str">
        <f>IF('[1]Hoja de pedidos'!$D3643&gt;0,'[1]Hoja de pedidos'!D3643,"")</f>
        <v>TMAPAL127C001</v>
      </c>
      <c r="C3645" s="144" t="str">
        <f>IF('[1]Hoja de pedidos'!$D3643&gt;0,'[1]Hoja de pedidos'!E3643,"")</f>
        <v>ALIMENTOS POLAR COMERCIAL, C.A.</v>
      </c>
      <c r="D3645" s="144" t="str">
        <f>IF('[1]Hoja de pedidos'!$D3643&gt;0,'[1]Hoja de pedidos'!F3643,"")</f>
        <v>ALUMINIO LAMINADO IMPRESO MAVESA 1 Kg</v>
      </c>
      <c r="E3645" s="144" t="str">
        <f>IF('[1]Hoja de pedidos'!$D3643&gt;0,'[1]Hoja de pedidos'!G3643,"")</f>
        <v>MCL</v>
      </c>
      <c r="F3645" s="144" t="str">
        <f>IF('[1]Hoja de pedidos'!$D3643&gt;0,'[1]Hoja de pedidos'!H3643,"")</f>
        <v>LAMINACION</v>
      </c>
    </row>
    <row r="3646" spans="1:6" x14ac:dyDescent="0.25">
      <c r="A3646" s="144" t="str">
        <f>IF('[1]Hoja de pedidos'!$D3644&gt;0,'[1]Hoja de pedidos'!C3644,"")</f>
        <v>01-4873</v>
      </c>
      <c r="B3646" s="144" t="str">
        <f>IF('[1]Hoja de pedidos'!$D3644&gt;0,'[1]Hoja de pedidos'!D3644,"")</f>
        <v>TMAPAL127A001</v>
      </c>
      <c r="C3646" s="144" t="str">
        <f>IF('[1]Hoja de pedidos'!$D3644&gt;0,'[1]Hoja de pedidos'!E3644,"")</f>
        <v>ALIMENTOS POLAR COMERCIAL, C.A.</v>
      </c>
      <c r="D3646" s="144" t="str">
        <f>IF('[1]Hoja de pedidos'!$D3644&gt;0,'[1]Hoja de pedidos'!F3644,"")</f>
        <v>ALUMINIO LAMINADO IMPRESO MAVESA 500g</v>
      </c>
      <c r="E3646" s="144" t="str">
        <f>IF('[1]Hoja de pedidos'!$D3644&gt;0,'[1]Hoja de pedidos'!G3644,"")</f>
        <v>MCL</v>
      </c>
      <c r="F3646" s="144" t="str">
        <f>IF('[1]Hoja de pedidos'!$D3644&gt;0,'[1]Hoja de pedidos'!H3644,"")</f>
        <v>LAMINACION</v>
      </c>
    </row>
    <row r="3647" spans="1:6" x14ac:dyDescent="0.25">
      <c r="A3647" s="144" t="str">
        <f>IF('[1]Hoja de pedidos'!$D3645&gt;0,'[1]Hoja de pedidos'!C3645,"")</f>
        <v>01-4821</v>
      </c>
      <c r="B3647" s="144" t="str">
        <f>IF('[1]Hoja de pedidos'!$D3645&gt;0,'[1]Hoja de pedidos'!D3645,"")</f>
        <v>TXPCGN023C001</v>
      </c>
      <c r="C3647" s="144" t="str">
        <f>IF('[1]Hoja de pedidos'!$D3645&gt;0,'[1]Hoja de pedidos'!E3645,"")</f>
        <v xml:space="preserve">PEPSI-COLA VENEZUELA, C.A. </v>
      </c>
      <c r="D3647" s="144" t="str">
        <f>IF('[1]Hoja de pedidos'!$D3645&gt;0,'[1]Hoja de pedidos'!F3645,"")</f>
        <v>ETIQUETA IMPRESA GOLDEN NARANJA 2L</v>
      </c>
      <c r="E3647" s="144" t="str">
        <f>IF('[1]Hoja de pedidos'!$D3645&gt;0,'[1]Hoja de pedidos'!G3645,"")</f>
        <v>CX</v>
      </c>
      <c r="F3647" s="144" t="str">
        <f>IF('[1]Hoja de pedidos'!$D3645&gt;0,'[1]Hoja de pedidos'!H3645,"")</f>
        <v>CORTE</v>
      </c>
    </row>
    <row r="3648" spans="1:6" x14ac:dyDescent="0.25">
      <c r="A3648" s="144" t="str">
        <f>IF('[1]Hoja de pedidos'!$D3646&gt;0,'[1]Hoja de pedidos'!C3646,"")</f>
        <v>01-4822</v>
      </c>
      <c r="B3648" s="144" t="str">
        <f>IF('[1]Hoja de pedidos'!$D3646&gt;0,'[1]Hoja de pedidos'!D3646,"")</f>
        <v>TXPCGN023C001</v>
      </c>
      <c r="C3648" s="144" t="str">
        <f>IF('[1]Hoja de pedidos'!$D3646&gt;0,'[1]Hoja de pedidos'!E3646,"")</f>
        <v xml:space="preserve">PEPSI-COLA VENEZUELA, C.A. </v>
      </c>
      <c r="D3648" s="144" t="str">
        <f>IF('[1]Hoja de pedidos'!$D3646&gt;0,'[1]Hoja de pedidos'!F3646,"")</f>
        <v>ETIQUETA IMPRESA GOLDEN NARANJA 2L</v>
      </c>
      <c r="E3648" s="144" t="str">
        <f>IF('[1]Hoja de pedidos'!$D3646&gt;0,'[1]Hoja de pedidos'!G3646,"")</f>
        <v>CX</v>
      </c>
      <c r="F3648" s="144" t="str">
        <f>IF('[1]Hoja de pedidos'!$D3646&gt;0,'[1]Hoja de pedidos'!H3646,"")</f>
        <v>CORTE</v>
      </c>
    </row>
    <row r="3649" spans="1:6" x14ac:dyDescent="0.25">
      <c r="A3649" s="144" t="str">
        <f>IF('[1]Hoja de pedidos'!$D3647&gt;0,'[1]Hoja de pedidos'!C3647,"")</f>
        <v>01-4827</v>
      </c>
      <c r="B3649" s="144" t="str">
        <f>IF('[1]Hoja de pedidos'!$D3647&gt;0,'[1]Hoja de pedidos'!D3647,"")</f>
        <v>TXPCGU023B001</v>
      </c>
      <c r="C3649" s="144" t="str">
        <f>IF('[1]Hoja de pedidos'!$D3647&gt;0,'[1]Hoja de pedidos'!E3647,"")</f>
        <v xml:space="preserve">PEPSI-COLA VENEZUELA, C.A. </v>
      </c>
      <c r="D3649" s="144" t="str">
        <f>IF('[1]Hoja de pedidos'!$D3647&gt;0,'[1]Hoja de pedidos'!F3647,"")</f>
        <v>ETIQUETA IMPRESA GOLDEN UVA 1,5L</v>
      </c>
      <c r="E3649" s="144" t="str">
        <f>IF('[1]Hoja de pedidos'!$D3647&gt;0,'[1]Hoja de pedidos'!G3647,"")</f>
        <v>CX</v>
      </c>
      <c r="F3649" s="144" t="str">
        <f>IF('[1]Hoja de pedidos'!$D3647&gt;0,'[1]Hoja de pedidos'!H3647,"")</f>
        <v>CORTE</v>
      </c>
    </row>
    <row r="3650" spans="1:6" x14ac:dyDescent="0.25">
      <c r="A3650" s="144" t="str">
        <f>IF('[1]Hoja de pedidos'!$D3648&gt;0,'[1]Hoja de pedidos'!C3648,"")</f>
        <v>01-4826</v>
      </c>
      <c r="B3650" s="144" t="str">
        <f>IF('[1]Hoja de pedidos'!$D3648&gt;0,'[1]Hoja de pedidos'!D3648,"")</f>
        <v>TXPCGU023B001</v>
      </c>
      <c r="C3650" s="144" t="str">
        <f>IF('[1]Hoja de pedidos'!$D3648&gt;0,'[1]Hoja de pedidos'!E3648,"")</f>
        <v xml:space="preserve">PEPSI-COLA VENEZUELA, C.A. </v>
      </c>
      <c r="D3650" s="144" t="str">
        <f>IF('[1]Hoja de pedidos'!$D3648&gt;0,'[1]Hoja de pedidos'!F3648,"")</f>
        <v>ETIQUETA IMPRESA GOLDEN UVA 1,5L</v>
      </c>
      <c r="E3650" s="144" t="str">
        <f>IF('[1]Hoja de pedidos'!$D3648&gt;0,'[1]Hoja de pedidos'!G3648,"")</f>
        <v>CX</v>
      </c>
      <c r="F3650" s="144" t="str">
        <f>IF('[1]Hoja de pedidos'!$D3648&gt;0,'[1]Hoja de pedidos'!H3648,"")</f>
        <v>CORTE</v>
      </c>
    </row>
    <row r="3651" spans="1:6" x14ac:dyDescent="0.25">
      <c r="A3651" s="144" t="str">
        <f>IF('[1]Hoja de pedidos'!$D3649&gt;0,'[1]Hoja de pedidos'!C3649,"")</f>
        <v>01-4882</v>
      </c>
      <c r="B3651" s="144" t="str">
        <f>IF('[1]Hoja de pedidos'!$D3649&gt;0,'[1]Hoja de pedidos'!D3649,"")</f>
        <v>TXMSGF030D001</v>
      </c>
      <c r="C3651" s="144" t="str">
        <f>IF('[1]Hoja de pedidos'!$D3649&gt;0,'[1]Hoja de pedidos'!E3649,"")</f>
        <v>MULTINACIONAL DE SABORES C.A.</v>
      </c>
      <c r="D3651" s="144" t="str">
        <f>IF('[1]Hoja de pedidos'!$D3649&gt;0,'[1]Hoja de pedidos'!F3649,"")</f>
        <v>ETIQUETA IMPRESA REFRESCO GLUP FRESH 400 ml</v>
      </c>
      <c r="E3651" s="144" t="str">
        <f>IF('[1]Hoja de pedidos'!$D3649&gt;0,'[1]Hoja de pedidos'!G3649,"")</f>
        <v>CX</v>
      </c>
      <c r="F3651" s="144" t="str">
        <f>IF('[1]Hoja de pedidos'!$D3649&gt;0,'[1]Hoja de pedidos'!H3649,"")</f>
        <v>CORTE</v>
      </c>
    </row>
    <row r="3652" spans="1:6" x14ac:dyDescent="0.25">
      <c r="A3652" s="144" t="str">
        <f>IF('[1]Hoja de pedidos'!$D3650&gt;0,'[1]Hoja de pedidos'!C3650,"")</f>
        <v>01-4883</v>
      </c>
      <c r="B3652" s="144" t="str">
        <f>IF('[1]Hoja de pedidos'!$D3650&gt;0,'[1]Hoja de pedidos'!D3650,"")</f>
        <v>TXMSGK030D001</v>
      </c>
      <c r="C3652" s="144" t="str">
        <f>IF('[1]Hoja de pedidos'!$D3650&gt;0,'[1]Hoja de pedidos'!E3650,"")</f>
        <v>MULTINACIONAL DE SABORES C.A.</v>
      </c>
      <c r="D3652" s="144" t="str">
        <f>IF('[1]Hoja de pedidos'!$D3650&gt;0,'[1]Hoja de pedidos'!F3650,"")</f>
        <v>ETIQUETA IMPRESA REFRESCO GLUP KOLITA 400 ml</v>
      </c>
      <c r="E3652" s="144" t="str">
        <f>IF('[1]Hoja de pedidos'!$D3650&gt;0,'[1]Hoja de pedidos'!G3650,"")</f>
        <v>CX</v>
      </c>
      <c r="F3652" s="144" t="str">
        <f>IF('[1]Hoja de pedidos'!$D3650&gt;0,'[1]Hoja de pedidos'!H3650,"")</f>
        <v>CORTE</v>
      </c>
    </row>
    <row r="3653" spans="1:6" x14ac:dyDescent="0.25">
      <c r="A3653" s="144" t="str">
        <f>IF('[1]Hoja de pedidos'!$D3651&gt;0,'[1]Hoja de pedidos'!C3651,"")</f>
        <v>32-006822</v>
      </c>
      <c r="B3653" s="144" t="str">
        <f>IF('[1]Hoja de pedidos'!$D3651&gt;0,'[1]Hoja de pedidos'!D3651,"")</f>
        <v>TXECEC028C001</v>
      </c>
      <c r="C3653" s="144" t="str">
        <f>IF('[1]Hoja de pedidos'!$D3651&gt;0,'[1]Hoja de pedidos'!E3651,"")</f>
        <v>EMBOTELLADORA CRISTAL;C.A.</v>
      </c>
      <c r="D3653" s="144" t="str">
        <f>IF('[1]Hoja de pedidos'!$D3651&gt;0,'[1]Hoja de pedidos'!F3651,"")</f>
        <v>ETIQUETA IMPRESA AGUA MINERAL CRYSTAL 1,5 L</v>
      </c>
      <c r="E3653" s="144" t="str">
        <f>IF('[1]Hoja de pedidos'!$D3651&gt;0,'[1]Hoja de pedidos'!G3651,"")</f>
        <v>CX</v>
      </c>
      <c r="F3653" s="144" t="str">
        <f>IF('[1]Hoja de pedidos'!$D3651&gt;0,'[1]Hoja de pedidos'!H3651,"")</f>
        <v>CORTE</v>
      </c>
    </row>
    <row r="3654" spans="1:6" x14ac:dyDescent="0.25">
      <c r="A3654" s="144" t="str">
        <f>IF('[1]Hoja de pedidos'!$D3652&gt;0,'[1]Hoja de pedidos'!C3652,"")</f>
        <v>01-4804</v>
      </c>
      <c r="B3654" s="144" t="str">
        <f>IF('[1]Hoja de pedidos'!$D3652&gt;0,'[1]Hoja de pedidos'!D3652,"")</f>
        <v>TXNAAA081A001</v>
      </c>
      <c r="C3654" s="144" t="str">
        <f>IF('[1]Hoja de pedidos'!$D3652&gt;0,'[1]Hoja de pedidos'!E3652,"")</f>
        <v>NATURLIFE'S, C.A</v>
      </c>
      <c r="D3654" s="144" t="str">
        <f>IF('[1]Hoja de pedidos'!$D3652&gt;0,'[1]Hoja de pedidos'!F3652,"")</f>
        <v>LAMINACION IMPRESA ANAQUEL ARTROVIT</v>
      </c>
      <c r="E3654" s="144" t="str">
        <f>IF('[1]Hoja de pedidos'!$D3652&gt;0,'[1]Hoja de pedidos'!G3652,"")</f>
        <v>CX</v>
      </c>
      <c r="F3654" s="144" t="str">
        <f>IF('[1]Hoja de pedidos'!$D3652&gt;0,'[1]Hoja de pedidos'!H3652,"")</f>
        <v>LAMINACION</v>
      </c>
    </row>
    <row r="3655" spans="1:6" x14ac:dyDescent="0.25">
      <c r="A3655" s="144" t="str">
        <f>IF('[1]Hoja de pedidos'!$D3653&gt;0,'[1]Hoja de pedidos'!C3653,"")</f>
        <v>32-006835</v>
      </c>
      <c r="B3655" s="144" t="str">
        <f>IF('[1]Hoja de pedidos'!$D3653&gt;0,'[1]Hoja de pedidos'!D3653,"")</f>
        <v>TXECEC028D001</v>
      </c>
      <c r="C3655" s="144" t="str">
        <f>IF('[1]Hoja de pedidos'!$D3653&gt;0,'[1]Hoja de pedidos'!E3653,"")</f>
        <v>EMBOTELLADORA CRISTAL;C.A.</v>
      </c>
      <c r="D3655" s="144" t="str">
        <f>IF('[1]Hoja de pedidos'!$D3653&gt;0,'[1]Hoja de pedidos'!F3653,"")</f>
        <v xml:space="preserve">ETIQUETA IMPRESA AGUA CRYSTAL 600 cm³ </v>
      </c>
      <c r="E3655" s="144" t="str">
        <f>IF('[1]Hoja de pedidos'!$D3653&gt;0,'[1]Hoja de pedidos'!G3653,"")</f>
        <v>CX</v>
      </c>
      <c r="F3655" s="144" t="str">
        <f>IF('[1]Hoja de pedidos'!$D3653&gt;0,'[1]Hoja de pedidos'!H3653,"")</f>
        <v>CORTE</v>
      </c>
    </row>
    <row r="3656" spans="1:6" x14ac:dyDescent="0.25">
      <c r="A3656" s="144" t="str">
        <f>IF('[1]Hoja de pedidos'!$D3654&gt;0,'[1]Hoja de pedidos'!C3654,"")</f>
        <v>32-006836</v>
      </c>
      <c r="B3656" s="144" t="str">
        <f>IF('[1]Hoja de pedidos'!$D3654&gt;0,'[1]Hoja de pedidos'!D3654,"")</f>
        <v>TXECEC028D001</v>
      </c>
      <c r="C3656" s="144" t="str">
        <f>IF('[1]Hoja de pedidos'!$D3654&gt;0,'[1]Hoja de pedidos'!E3654,"")</f>
        <v>EMBOTELLADORA CRISTAL;C.A.</v>
      </c>
      <c r="D3656" s="144" t="str">
        <f>IF('[1]Hoja de pedidos'!$D3654&gt;0,'[1]Hoja de pedidos'!F3654,"")</f>
        <v xml:space="preserve">ETIQUETA IMPRESA AGUA CRYSTAL 600 cm³ </v>
      </c>
      <c r="E3656" s="144" t="str">
        <f>IF('[1]Hoja de pedidos'!$D3654&gt;0,'[1]Hoja de pedidos'!G3654,"")</f>
        <v>CX</v>
      </c>
      <c r="F3656" s="144" t="str">
        <f>IF('[1]Hoja de pedidos'!$D3654&gt;0,'[1]Hoja de pedidos'!H3654,"")</f>
        <v>CORTE</v>
      </c>
    </row>
    <row r="3657" spans="1:6" x14ac:dyDescent="0.25">
      <c r="A3657" s="144" t="str">
        <f>IF('[1]Hoja de pedidos'!$D3655&gt;0,'[1]Hoja de pedidos'!C3655,"")</f>
        <v>01-4885</v>
      </c>
      <c r="B3657" s="144" t="str">
        <f>IF('[1]Hoja de pedidos'!$D3655&gt;0,'[1]Hoja de pedidos'!D3655,"")</f>
        <v>TXMSGU030C001</v>
      </c>
      <c r="C3657" s="144" t="str">
        <f>IF('[1]Hoja de pedidos'!$D3655&gt;0,'[1]Hoja de pedidos'!E3655,"")</f>
        <v>MULTINACIONAL DE SABORES C.A.</v>
      </c>
      <c r="D3657" s="144" t="str">
        <f>IF('[1]Hoja de pedidos'!$D3655&gt;0,'[1]Hoja de pedidos'!F3655,"")</f>
        <v>ETIQUETA IMPRESA REFRESCO GLUP UVA 400 ml</v>
      </c>
      <c r="E3657" s="144" t="str">
        <f>IF('[1]Hoja de pedidos'!$D3655&gt;0,'[1]Hoja de pedidos'!G3655,"")</f>
        <v>CX</v>
      </c>
      <c r="F3657" s="144" t="str">
        <f>IF('[1]Hoja de pedidos'!$D3655&gt;0,'[1]Hoja de pedidos'!H3655,"")</f>
        <v>CORTE</v>
      </c>
    </row>
    <row r="3658" spans="1:6" x14ac:dyDescent="0.25">
      <c r="A3658" s="144" t="str">
        <f>IF('[1]Hoja de pedidos'!$D3656&gt;0,'[1]Hoja de pedidos'!C3656,"")</f>
        <v>01-4886</v>
      </c>
      <c r="B3658" s="144" t="str">
        <f>IF('[1]Hoja de pedidos'!$D3656&gt;0,'[1]Hoja de pedidos'!D3656,"")</f>
        <v>TXMSGN030C002</v>
      </c>
      <c r="C3658" s="144" t="str">
        <f>IF('[1]Hoja de pedidos'!$D3656&gt;0,'[1]Hoja de pedidos'!E3656,"")</f>
        <v>MULTINACIONAL DE SABORES C.A.</v>
      </c>
      <c r="D3658" s="144" t="str">
        <f>IF('[1]Hoja de pedidos'!$D3656&gt;0,'[1]Hoja de pedidos'!F3656,"")</f>
        <v>ETIQUETA IMPRESA REFRESCO GLUP COLA NEGRA 1 L</v>
      </c>
      <c r="E3658" s="144" t="str">
        <f>IF('[1]Hoja de pedidos'!$D3656&gt;0,'[1]Hoja de pedidos'!G3656,"")</f>
        <v>CX</v>
      </c>
      <c r="F3658" s="144" t="str">
        <f>IF('[1]Hoja de pedidos'!$D3656&gt;0,'[1]Hoja de pedidos'!H3656,"")</f>
        <v>CORTE</v>
      </c>
    </row>
    <row r="3659" spans="1:6" x14ac:dyDescent="0.25">
      <c r="A3659" s="144" t="str">
        <f>IF('[1]Hoja de pedidos'!$D3657&gt;0,'[1]Hoja de pedidos'!C3657,"")</f>
        <v>01-4884</v>
      </c>
      <c r="B3659" s="144" t="str">
        <f>IF('[1]Hoja de pedidos'!$D3657&gt;0,'[1]Hoja de pedidos'!D3657,"")</f>
        <v>TXMSGK030C002</v>
      </c>
      <c r="C3659" s="144" t="str">
        <f>IF('[1]Hoja de pedidos'!$D3657&gt;0,'[1]Hoja de pedidos'!E3657,"")</f>
        <v>MULTINACIONAL DE SABORES C.A.</v>
      </c>
      <c r="D3659" s="144" t="str">
        <f>IF('[1]Hoja de pedidos'!$D3657&gt;0,'[1]Hoja de pedidos'!F3657,"")</f>
        <v>ETIQUETA IMPRESA REFRESCO GLUP KOLITA 1L</v>
      </c>
      <c r="E3659" s="144" t="str">
        <f>IF('[1]Hoja de pedidos'!$D3657&gt;0,'[1]Hoja de pedidos'!G3657,"")</f>
        <v>CX</v>
      </c>
      <c r="F3659" s="144" t="str">
        <f>IF('[1]Hoja de pedidos'!$D3657&gt;0,'[1]Hoja de pedidos'!H3657,"")</f>
        <v>CORTE</v>
      </c>
    </row>
    <row r="3660" spans="1:6" x14ac:dyDescent="0.25">
      <c r="A3660" s="144" t="str">
        <f>IF('[1]Hoja de pedidos'!$D3658&gt;0,'[1]Hoja de pedidos'!C3658,"")</f>
        <v>01-4880</v>
      </c>
      <c r="B3660" s="144" t="str">
        <f>IF('[1]Hoja de pedidos'!$D3658&gt;0,'[1]Hoja de pedidos'!D3658,"")</f>
        <v>TXMSGN030D001</v>
      </c>
      <c r="C3660" s="144" t="str">
        <f>IF('[1]Hoja de pedidos'!$D3658&gt;0,'[1]Hoja de pedidos'!E3658,"")</f>
        <v>MULTINACIONAL DE SABORES C.A.</v>
      </c>
      <c r="D3660" s="144" t="str">
        <f>IF('[1]Hoja de pedidos'!$D3658&gt;0,'[1]Hoja de pedidos'!F3658,"")</f>
        <v>ETIQUETA IMPRESA REFRESCO GLUP COLA NEGRA 400 ml</v>
      </c>
      <c r="E3660" s="144" t="str">
        <f>IF('[1]Hoja de pedidos'!$D3658&gt;0,'[1]Hoja de pedidos'!G3658,"")</f>
        <v>CX</v>
      </c>
      <c r="F3660" s="144" t="str">
        <f>IF('[1]Hoja de pedidos'!$D3658&gt;0,'[1]Hoja de pedidos'!H3658,"")</f>
        <v>CORTE</v>
      </c>
    </row>
    <row r="3661" spans="1:6" x14ac:dyDescent="0.25">
      <c r="A3661" s="144" t="str">
        <f>IF('[1]Hoja de pedidos'!$D3659&gt;0,'[1]Hoja de pedidos'!C3659,"")</f>
        <v>32-006810</v>
      </c>
      <c r="B3661" s="144" t="str">
        <f>IF('[1]Hoja de pedidos'!$D3659&gt;0,'[1]Hoja de pedidos'!D3659,"")</f>
        <v>TMARFS096A001</v>
      </c>
      <c r="C3661" s="144" t="str">
        <f>IF('[1]Hoja de pedidos'!$D3659&gt;0,'[1]Hoja de pedidos'!E3659,"")</f>
        <v>ALFONZO RIVAS &amp; CIA, C.A.</v>
      </c>
      <c r="D3661" s="144" t="str">
        <f>IF('[1]Hoja de pedidos'!$D3659&gt;0,'[1]Hoja de pedidos'!F3659,"")</f>
        <v>LAMINACION IMPRESA YELIGHT FUSION SILVESTRE 12g</v>
      </c>
      <c r="E3661" s="144" t="str">
        <f>IF('[1]Hoja de pedidos'!$D3659&gt;0,'[1]Hoja de pedidos'!G3659,"")</f>
        <v>MCL</v>
      </c>
      <c r="F3661" s="144" t="str">
        <f>IF('[1]Hoja de pedidos'!$D3659&gt;0,'[1]Hoja de pedidos'!H3659,"")</f>
        <v>LAMINACION</v>
      </c>
    </row>
    <row r="3662" spans="1:6" x14ac:dyDescent="0.25">
      <c r="A3662" s="144" t="str">
        <f>IF('[1]Hoja de pedidos'!$D3660&gt;0,'[1]Hoja de pedidos'!C3660,"")</f>
        <v>01-4881</v>
      </c>
      <c r="B3662" s="144" t="str">
        <f>IF('[1]Hoja de pedidos'!$D3660&gt;0,'[1]Hoja de pedidos'!D3660,"")</f>
        <v>TXMSGV030D001</v>
      </c>
      <c r="C3662" s="144" t="str">
        <f>IF('[1]Hoja de pedidos'!$D3660&gt;0,'[1]Hoja de pedidos'!E3660,"")</f>
        <v>MULTINACIONAL DE SABORES C.A.</v>
      </c>
      <c r="D3662" s="144" t="str">
        <f>IF('[1]Hoja de pedidos'!$D3660&gt;0,'[1]Hoja de pedidos'!F3660,"")</f>
        <v>ETIQUETA IMPRESA REFRESCO GLUP MANZANA VERDE 400ml</v>
      </c>
      <c r="E3662" s="144" t="str">
        <f>IF('[1]Hoja de pedidos'!$D3660&gt;0,'[1]Hoja de pedidos'!G3660,"")</f>
        <v>CX</v>
      </c>
      <c r="F3662" s="144" t="str">
        <f>IF('[1]Hoja de pedidos'!$D3660&gt;0,'[1]Hoja de pedidos'!H3660,"")</f>
        <v>CORTE</v>
      </c>
    </row>
    <row r="3663" spans="1:6" x14ac:dyDescent="0.25">
      <c r="A3663" s="144" t="str">
        <f>IF('[1]Hoja de pedidos'!$D3661&gt;0,'[1]Hoja de pedidos'!C3661,"")</f>
        <v>01-4878</v>
      </c>
      <c r="B3663" s="144" t="str">
        <f>IF('[1]Hoja de pedidos'!$D3661&gt;0,'[1]Hoja de pedidos'!D3661,"")</f>
        <v>TXPAJS040C002</v>
      </c>
      <c r="C3663" s="144" t="str">
        <f>IF('[1]Hoja de pedidos'!$D3661&gt;0,'[1]Hoja de pedidos'!E3661,"")</f>
        <v>PEPSICO ALIMENTOS, S.C.A.</v>
      </c>
      <c r="D3663" s="144" t="str">
        <f>IF('[1]Hoja de pedidos'!$D3661&gt;0,'[1]Hoja de pedidos'!F3661,"")</f>
        <v>LAMINACION IMPRESA PAPAS JACKS SAL 80g</v>
      </c>
      <c r="E3663" s="144" t="str">
        <f>IF('[1]Hoja de pedidos'!$D3661&gt;0,'[1]Hoja de pedidos'!G3661,"")</f>
        <v>CX</v>
      </c>
      <c r="F3663" s="144" t="str">
        <f>IF('[1]Hoja de pedidos'!$D3661&gt;0,'[1]Hoja de pedidos'!H3661,"")</f>
        <v>LAMINACION</v>
      </c>
    </row>
    <row r="3664" spans="1:6" x14ac:dyDescent="0.25">
      <c r="A3664" s="144" t="str">
        <f>IF('[1]Hoja de pedidos'!$D3662&gt;0,'[1]Hoja de pedidos'!C3662,"")</f>
        <v>01-4868</v>
      </c>
      <c r="B3664" s="144" t="str">
        <f>IF('[1]Hoja de pedidos'!$D3662&gt;0,'[1]Hoja de pedidos'!D3662,"")</f>
        <v>TXPANP040C001</v>
      </c>
      <c r="C3664" s="144" t="str">
        <f>IF('[1]Hoja de pedidos'!$D3662&gt;0,'[1]Hoja de pedidos'!E3662,"")</f>
        <v>PEPSICO ALIMENTOS, S.C.A.</v>
      </c>
      <c r="D3664" s="144" t="str">
        <f>IF('[1]Hoja de pedidos'!$D3662&gt;0,'[1]Hoja de pedidos'!F3662,"")</f>
        <v>LAMINACION IMPRESA NATUCHIP PLATANITOS 42g</v>
      </c>
      <c r="E3664" s="144" t="str">
        <f>IF('[1]Hoja de pedidos'!$D3662&gt;0,'[1]Hoja de pedidos'!G3662,"")</f>
        <v>CX</v>
      </c>
      <c r="F3664" s="144" t="str">
        <f>IF('[1]Hoja de pedidos'!$D3662&gt;0,'[1]Hoja de pedidos'!H3662,"")</f>
        <v>LAMINACION</v>
      </c>
    </row>
    <row r="3665" spans="1:6" x14ac:dyDescent="0.25">
      <c r="A3665" s="144" t="str">
        <f>IF('[1]Hoja de pedidos'!$D3663&gt;0,'[1]Hoja de pedidos'!C3663,"")</f>
        <v>01-4884</v>
      </c>
      <c r="B3665" s="144" t="str">
        <f>IF('[1]Hoja de pedidos'!$D3663&gt;0,'[1]Hoja de pedidos'!D3663,"")</f>
        <v>TXMSGK030C002</v>
      </c>
      <c r="C3665" s="144" t="str">
        <f>IF('[1]Hoja de pedidos'!$D3663&gt;0,'[1]Hoja de pedidos'!E3663,"")</f>
        <v>MULTINACIONAL DE SABORES C.A.</v>
      </c>
      <c r="D3665" s="144" t="str">
        <f>IF('[1]Hoja de pedidos'!$D3663&gt;0,'[1]Hoja de pedidos'!F3663,"")</f>
        <v>ETIQUETA IMPRESA REFRESCO GLUP KOLITA 1L</v>
      </c>
      <c r="E3665" s="144" t="str">
        <f>IF('[1]Hoja de pedidos'!$D3663&gt;0,'[1]Hoja de pedidos'!G3663,"")</f>
        <v>CX</v>
      </c>
      <c r="F3665" s="144" t="str">
        <f>IF('[1]Hoja de pedidos'!$D3663&gt;0,'[1]Hoja de pedidos'!H3663,"")</f>
        <v>CORTE</v>
      </c>
    </row>
    <row r="3666" spans="1:6" x14ac:dyDescent="0.25">
      <c r="A3666" s="144" t="str">
        <f>IF('[1]Hoja de pedidos'!$D3664&gt;0,'[1]Hoja de pedidos'!C3664,"")</f>
        <v>01-4894</v>
      </c>
      <c r="B3666" s="144" t="str">
        <f>IF('[1]Hoja de pedidos'!$D3664&gt;0,'[1]Hoja de pedidos'!D3664,"")</f>
        <v>TXIOAV039A002</v>
      </c>
      <c r="C3666" s="144" t="str">
        <f>IF('[1]Hoja de pedidos'!$D3664&gt;0,'[1]Hoja de pedidos'!E3664,"")</f>
        <v>INVERSIONES OASIS, C.A.</v>
      </c>
      <c r="D3666" s="144" t="str">
        <f>IF('[1]Hoja de pedidos'!$D3664&gt;0,'[1]Hoja de pedidos'!F3664,"")</f>
        <v>LAMINACION IMPRESA ETIQUETA AGUAVIDA 600ml</v>
      </c>
      <c r="E3666" s="144" t="str">
        <f>IF('[1]Hoja de pedidos'!$D3664&gt;0,'[1]Hoja de pedidos'!G3664,"")</f>
        <v>CX</v>
      </c>
      <c r="F3666" s="144" t="str">
        <f>IF('[1]Hoja de pedidos'!$D3664&gt;0,'[1]Hoja de pedidos'!H3664,"")</f>
        <v>LAMINACION</v>
      </c>
    </row>
    <row r="3667" spans="1:6" x14ac:dyDescent="0.25">
      <c r="A3667" s="144" t="str">
        <f>IF('[1]Hoja de pedidos'!$D3665&gt;0,'[1]Hoja de pedidos'!C3665,"")</f>
        <v>01-4869</v>
      </c>
      <c r="B3667" s="144" t="str">
        <f>IF('[1]Hoja de pedidos'!$D3665&gt;0,'[1]Hoja de pedidos'!D3665,"")</f>
        <v>TXPANP040A001</v>
      </c>
      <c r="C3667" s="144" t="str">
        <f>IF('[1]Hoja de pedidos'!$D3665&gt;0,'[1]Hoja de pedidos'!E3665,"")</f>
        <v>PEPSICO ALIMENTOS, S.C.A.</v>
      </c>
      <c r="D3667" s="144" t="str">
        <f>IF('[1]Hoja de pedidos'!$D3665&gt;0,'[1]Hoja de pedidos'!F3665,"")</f>
        <v>LAMINACION IMPRESA NATUCHIPS PLATANITOS 80g</v>
      </c>
      <c r="E3667" s="144" t="str">
        <f>IF('[1]Hoja de pedidos'!$D3665&gt;0,'[1]Hoja de pedidos'!G3665,"")</f>
        <v>CX</v>
      </c>
      <c r="F3667" s="144" t="str">
        <f>IF('[1]Hoja de pedidos'!$D3665&gt;0,'[1]Hoja de pedidos'!H3665,"")</f>
        <v>LAMINACION</v>
      </c>
    </row>
    <row r="3668" spans="1:6" x14ac:dyDescent="0.25">
      <c r="A3668" s="144" t="str">
        <f>IF('[1]Hoja de pedidos'!$D3666&gt;0,'[1]Hoja de pedidos'!C3666,"")</f>
        <v>01-4870</v>
      </c>
      <c r="B3668" s="144" t="str">
        <f>IF('[1]Hoja de pedidos'!$D3666&gt;0,'[1]Hoja de pedidos'!D3666,"")</f>
        <v>TXPATT040A001</v>
      </c>
      <c r="C3668" s="144" t="str">
        <f>IF('[1]Hoja de pedidos'!$D3666&gt;0,'[1]Hoja de pedidos'!E3666,"")</f>
        <v>PEPSICO ALIMENTOS, S.C.A.</v>
      </c>
      <c r="D3668" s="144" t="str">
        <f>IF('[1]Hoja de pedidos'!$D3666&gt;0,'[1]Hoja de pedidos'!F3666,"")</f>
        <v>LAMINACION IMPRESA TOSTITOS 140g</v>
      </c>
      <c r="E3668" s="144" t="str">
        <f>IF('[1]Hoja de pedidos'!$D3666&gt;0,'[1]Hoja de pedidos'!G3666,"")</f>
        <v>CX</v>
      </c>
      <c r="F3668" s="144" t="str">
        <f>IF('[1]Hoja de pedidos'!$D3666&gt;0,'[1]Hoja de pedidos'!H3666,"")</f>
        <v>LAMINACION</v>
      </c>
    </row>
    <row r="3669" spans="1:6" x14ac:dyDescent="0.25">
      <c r="A3669" s="144" t="str">
        <f>IF('[1]Hoja de pedidos'!$D3667&gt;0,'[1]Hoja de pedidos'!C3667,"")</f>
        <v>01-4852</v>
      </c>
      <c r="B3669" s="144" t="str">
        <f>IF('[1]Hoja de pedidos'!$D3667&gt;0,'[1]Hoja de pedidos'!D3667,"")</f>
        <v>TXPARF040B004</v>
      </c>
      <c r="C3669" s="144" t="str">
        <f>IF('[1]Hoja de pedidos'!$D3667&gt;0,'[1]Hoja de pedidos'!E3667,"")</f>
        <v>PEPSICO ALIMENTOS, S.C.A.</v>
      </c>
      <c r="D3669" s="144" t="str">
        <f>IF('[1]Hoja de pedidos'!$D3667&gt;0,'[1]Hoja de pedidos'!F3667,"")</f>
        <v>LAMINACION IMPRESA RUFFLES QUESO 125g</v>
      </c>
      <c r="E3669" s="144" t="str">
        <f>IF('[1]Hoja de pedidos'!$D3667&gt;0,'[1]Hoja de pedidos'!G3667,"")</f>
        <v>CX</v>
      </c>
      <c r="F3669" s="144" t="str">
        <f>IF('[1]Hoja de pedidos'!$D3667&gt;0,'[1]Hoja de pedidos'!H3667,"")</f>
        <v>LAMINACION</v>
      </c>
    </row>
    <row r="3670" spans="1:6" x14ac:dyDescent="0.25">
      <c r="A3670" s="144" t="str">
        <f>IF('[1]Hoja de pedidos'!$D3668&gt;0,'[1]Hoja de pedidos'!C3668,"")</f>
        <v>01-4887</v>
      </c>
      <c r="B3670" s="144" t="str">
        <f>IF('[1]Hoja de pedidos'!$D3668&gt;0,'[1]Hoja de pedidos'!D3668,"")</f>
        <v>TMCPAM065A002</v>
      </c>
      <c r="C3670" s="144" t="str">
        <f>IF('[1]Hoja de pedidos'!$D3668&gt;0,'[1]Hoja de pedidos'!E3668,"")</f>
        <v>CENTRAL EL PALMAR S.A.</v>
      </c>
      <c r="D3670" s="144" t="str">
        <f>IF('[1]Hoja de pedidos'!$D3668&gt;0,'[1]Hoja de pedidos'!F3668,"")</f>
        <v>EMPAQUE MONOCAPA IMPRESO AZUCAR MONTALBAN 1kg</v>
      </c>
      <c r="E3670" s="144" t="str">
        <f>IF('[1]Hoja de pedidos'!$D3668&gt;0,'[1]Hoja de pedidos'!G3668,"")</f>
        <v>MCL</v>
      </c>
      <c r="F3670" s="144" t="str">
        <f>IF('[1]Hoja de pedidos'!$D3668&gt;0,'[1]Hoja de pedidos'!H3668,"")</f>
        <v>CORTE</v>
      </c>
    </row>
    <row r="3671" spans="1:6" x14ac:dyDescent="0.25">
      <c r="A3671" s="144" t="str">
        <f>IF('[1]Hoja de pedidos'!$D3669&gt;0,'[1]Hoja de pedidos'!C3669,"")</f>
        <v>01-4898</v>
      </c>
      <c r="B3671" s="144" t="str">
        <f>IF('[1]Hoja de pedidos'!$D3669&gt;0,'[1]Hoja de pedidos'!D3669,"")</f>
        <v>TXPATR040B003</v>
      </c>
      <c r="C3671" s="144" t="str">
        <f>IF('[1]Hoja de pedidos'!$D3669&gt;0,'[1]Hoja de pedidos'!E3669,"")</f>
        <v>PEPSICO ALIMENTOS, S.C.A.</v>
      </c>
      <c r="D3671" s="144" t="str">
        <f>IF('[1]Hoja de pedidos'!$D3669&gt;0,'[1]Hoja de pedidos'!F3669,"")</f>
        <v>LAMINACION IMPRESA DE TODITO RESUELTO 45g</v>
      </c>
      <c r="E3671" s="144" t="str">
        <f>IF('[1]Hoja de pedidos'!$D3669&gt;0,'[1]Hoja de pedidos'!G3669,"")</f>
        <v>CX</v>
      </c>
      <c r="F3671" s="144" t="str">
        <f>IF('[1]Hoja de pedidos'!$D3669&gt;0,'[1]Hoja de pedidos'!H3669,"")</f>
        <v>LAMINACION</v>
      </c>
    </row>
    <row r="3672" spans="1:6" x14ac:dyDescent="0.25">
      <c r="A3672" s="144" t="str">
        <f>IF('[1]Hoja de pedidos'!$D3670&gt;0,'[1]Hoja de pedidos'!C3670,"")</f>
        <v>01-4899</v>
      </c>
      <c r="B3672" s="144" t="str">
        <f>IF('[1]Hoja de pedidos'!$D3670&gt;0,'[1]Hoja de pedidos'!D3670,"")</f>
        <v>TXPATR040A003</v>
      </c>
      <c r="C3672" s="144" t="str">
        <f>IF('[1]Hoja de pedidos'!$D3670&gt;0,'[1]Hoja de pedidos'!E3670,"")</f>
        <v>PEPSICO ALIMENTOS, S.C.A.</v>
      </c>
      <c r="D3672" s="144" t="str">
        <f>IF('[1]Hoja de pedidos'!$D3670&gt;0,'[1]Hoja de pedidos'!F3670,"")</f>
        <v>LAMINACION IMPRESA DE TODITO RESUELTO 130g</v>
      </c>
      <c r="E3672" s="144" t="str">
        <f>IF('[1]Hoja de pedidos'!$D3670&gt;0,'[1]Hoja de pedidos'!G3670,"")</f>
        <v>CX</v>
      </c>
      <c r="F3672" s="144" t="str">
        <f>IF('[1]Hoja de pedidos'!$D3670&gt;0,'[1]Hoja de pedidos'!H3670,"")</f>
        <v>LAMINACION</v>
      </c>
    </row>
    <row r="3673" spans="1:6" x14ac:dyDescent="0.25">
      <c r="A3673" s="144" t="str">
        <f>IF('[1]Hoja de pedidos'!$D3671&gt;0,'[1]Hoja de pedidos'!C3671,"")</f>
        <v>01-4900</v>
      </c>
      <c r="B3673" s="144" t="str">
        <f>IF('[1]Hoja de pedidos'!$D3671&gt;0,'[1]Hoja de pedidos'!D3671,"")</f>
        <v>TXPATR049C003</v>
      </c>
      <c r="C3673" s="144" t="str">
        <f>IF('[1]Hoja de pedidos'!$D3671&gt;0,'[1]Hoja de pedidos'!E3671,"")</f>
        <v>PEPSICO ALIMENTOS, S.C.A.</v>
      </c>
      <c r="D3673" s="144" t="str">
        <f>IF('[1]Hoja de pedidos'!$D3671&gt;0,'[1]Hoja de pedidos'!F3671,"")</f>
        <v>LAMINACION IMPRESA DE TODITO RESUELTO XXL 400g</v>
      </c>
      <c r="E3673" s="144" t="str">
        <f>IF('[1]Hoja de pedidos'!$D3671&gt;0,'[1]Hoja de pedidos'!G3671,"")</f>
        <v>CX</v>
      </c>
      <c r="F3673" s="144" t="str">
        <f>IF('[1]Hoja de pedidos'!$D3671&gt;0,'[1]Hoja de pedidos'!H3671,"")</f>
        <v>LAMINACION</v>
      </c>
    </row>
    <row r="3674" spans="1:6" x14ac:dyDescent="0.25">
      <c r="A3674" s="144" t="str">
        <f>IF('[1]Hoja de pedidos'!$D3672&gt;0,'[1]Hoja de pedidos'!C3672,"")</f>
        <v>01-4583</v>
      </c>
      <c r="B3674" s="144" t="str">
        <f>IF('[1]Hoja de pedidos'!$D3672&gt;0,'[1]Hoja de pedidos'!D3672,"")</f>
        <v>TXCLRS029A001</v>
      </c>
      <c r="C3674" s="144" t="str">
        <f>IF('[1]Hoja de pedidos'!$D3672&gt;0,'[1]Hoja de pedidos'!E3672,"")</f>
        <v>CELOVEN, C.A.</v>
      </c>
      <c r="D3674" s="144" t="str">
        <f>IF('[1]Hoja de pedidos'!$D3672&gt;0,'[1]Hoja de pedidos'!F3672,"")</f>
        <v>DECOCEL IMPRESO SOLIDO ROSADO P-210</v>
      </c>
      <c r="E3674" s="144" t="str">
        <f>IF('[1]Hoja de pedidos'!$D3672&gt;0,'[1]Hoja de pedidos'!G3672,"")</f>
        <v>MCL</v>
      </c>
      <c r="F3674" s="144" t="str">
        <f>IF('[1]Hoja de pedidos'!$D3672&gt;0,'[1]Hoja de pedidos'!H3672,"")</f>
        <v>LAMINACION</v>
      </c>
    </row>
    <row r="3675" spans="1:6" x14ac:dyDescent="0.25">
      <c r="A3675" s="144" t="str">
        <f>IF('[1]Hoja de pedidos'!$D3673&gt;0,'[1]Hoja de pedidos'!C3673,"")</f>
        <v>01-4587</v>
      </c>
      <c r="B3675" s="144" t="str">
        <f>IF('[1]Hoja de pedidos'!$D3673&gt;0,'[1]Hoja de pedidos'!D3673,"")</f>
        <v>TXCLFU029A001</v>
      </c>
      <c r="C3675" s="144" t="str">
        <f>IF('[1]Hoja de pedidos'!$D3673&gt;0,'[1]Hoja de pedidos'!E3673,"")</f>
        <v>CELOVEN, C.A.</v>
      </c>
      <c r="D3675" s="144" t="str">
        <f>IF('[1]Hoja de pedidos'!$D3673&gt;0,'[1]Hoja de pedidos'!F3673,"")</f>
        <v xml:space="preserve">DECOCEL IMPRESO SOLID0 FUCSIA </v>
      </c>
      <c r="E3675" s="144" t="str">
        <f>IF('[1]Hoja de pedidos'!$D3673&gt;0,'[1]Hoja de pedidos'!G3673,"")</f>
        <v>CX</v>
      </c>
      <c r="F3675" s="144" t="str">
        <f>IF('[1]Hoja de pedidos'!$D3673&gt;0,'[1]Hoja de pedidos'!H3673,"")</f>
        <v>LAMINACION</v>
      </c>
    </row>
    <row r="3676" spans="1:6" x14ac:dyDescent="0.25">
      <c r="A3676" s="144" t="str">
        <f>IF('[1]Hoja de pedidos'!$D3674&gt;0,'[1]Hoja de pedidos'!C3674,"")</f>
        <v>01-4576</v>
      </c>
      <c r="B3676" s="144" t="str">
        <f>IF('[1]Hoja de pedidos'!$D3674&gt;0,'[1]Hoja de pedidos'!D3674,"")</f>
        <v>TXCLRP029A001</v>
      </c>
      <c r="C3676" s="144" t="str">
        <f>IF('[1]Hoja de pedidos'!$D3674&gt;0,'[1]Hoja de pedidos'!E3674,"")</f>
        <v>CELOVEN, C.A.</v>
      </c>
      <c r="D3676" s="144" t="str">
        <f>IF('[1]Hoja de pedidos'!$D3674&gt;0,'[1]Hoja de pedidos'!F3674,"")</f>
        <v xml:space="preserve">DECOCEL IMPRESO SOLIDO ROJO PIGMENTADO </v>
      </c>
      <c r="E3676" s="144" t="str">
        <f>IF('[1]Hoja de pedidos'!$D3674&gt;0,'[1]Hoja de pedidos'!G3674,"")</f>
        <v>CX</v>
      </c>
      <c r="F3676" s="144" t="str">
        <f>IF('[1]Hoja de pedidos'!$D3674&gt;0,'[1]Hoja de pedidos'!H3674,"")</f>
        <v>LAMINACION</v>
      </c>
    </row>
    <row r="3677" spans="1:6" x14ac:dyDescent="0.25">
      <c r="A3677" s="144" t="str">
        <f>IF('[1]Hoja de pedidos'!$D3675&gt;0,'[1]Hoja de pedidos'!C3675,"")</f>
        <v>01-4586</v>
      </c>
      <c r="B3677" s="144" t="str">
        <f>IF('[1]Hoja de pedidos'!$D3675&gt;0,'[1]Hoja de pedidos'!D3675,"")</f>
        <v>TXCLLI029A001</v>
      </c>
      <c r="C3677" s="144" t="str">
        <f>IF('[1]Hoja de pedidos'!$D3675&gt;0,'[1]Hoja de pedidos'!E3675,"")</f>
        <v>CELOVEN, C.A.</v>
      </c>
      <c r="D3677" s="144" t="str">
        <f>IF('[1]Hoja de pedidos'!$D3675&gt;0,'[1]Hoja de pedidos'!F3675,"")</f>
        <v>DECOCEL IMPRESO SOLIDO LILA P-264</v>
      </c>
      <c r="E3677" s="144" t="str">
        <f>IF('[1]Hoja de pedidos'!$D3675&gt;0,'[1]Hoja de pedidos'!G3675,"")</f>
        <v>CX</v>
      </c>
      <c r="F3677" s="144" t="str">
        <f>IF('[1]Hoja de pedidos'!$D3675&gt;0,'[1]Hoja de pedidos'!H3675,"")</f>
        <v>LAMINACION</v>
      </c>
    </row>
    <row r="3678" spans="1:6" x14ac:dyDescent="0.25">
      <c r="A3678" s="144" t="str">
        <f>IF('[1]Hoja de pedidos'!$D3676&gt;0,'[1]Hoja de pedidos'!C3676,"")</f>
        <v>01-4584</v>
      </c>
      <c r="B3678" s="144" t="str">
        <f>IF('[1]Hoja de pedidos'!$D3676&gt;0,'[1]Hoja de pedidos'!D3676,"")</f>
        <v>TXCLMO029A001</v>
      </c>
      <c r="C3678" s="144" t="str">
        <f>IF('[1]Hoja de pedidos'!$D3676&gt;0,'[1]Hoja de pedidos'!E3676,"")</f>
        <v>CELOVEN, C.A.</v>
      </c>
      <c r="D3678" s="144" t="str">
        <f>IF('[1]Hoja de pedidos'!$D3676&gt;0,'[1]Hoja de pedidos'!F3676,"")</f>
        <v>DECOCEL IMPRESO SOLIDO MORADO P-2582</v>
      </c>
      <c r="E3678" s="144" t="str">
        <f>IF('[1]Hoja de pedidos'!$D3676&gt;0,'[1]Hoja de pedidos'!G3676,"")</f>
        <v>CX</v>
      </c>
      <c r="F3678" s="144" t="str">
        <f>IF('[1]Hoja de pedidos'!$D3676&gt;0,'[1]Hoja de pedidos'!H3676,"")</f>
        <v>LAMINACION</v>
      </c>
    </row>
    <row r="3679" spans="1:6" x14ac:dyDescent="0.25">
      <c r="A3679" s="144" t="str">
        <f>IF('[1]Hoja de pedidos'!$D3677&gt;0,'[1]Hoja de pedidos'!C3677,"")</f>
        <v>01-4580</v>
      </c>
      <c r="B3679" s="144" t="str">
        <f>IF('[1]Hoja de pedidos'!$D3677&gt;0,'[1]Hoja de pedidos'!D3677,"")</f>
        <v>TXCLAI029A001</v>
      </c>
      <c r="C3679" s="144" t="str">
        <f>IF('[1]Hoja de pedidos'!$D3677&gt;0,'[1]Hoja de pedidos'!E3677,"")</f>
        <v>CELOVEN, C.A.</v>
      </c>
      <c r="D3679" s="144" t="str">
        <f>IF('[1]Hoja de pedidos'!$D3677&gt;0,'[1]Hoja de pedidos'!F3677,"")</f>
        <v>DECOCEL IMPRESO SOLIDO AZUL INTENSO P-287</v>
      </c>
      <c r="E3679" s="144" t="str">
        <f>IF('[1]Hoja de pedidos'!$D3677&gt;0,'[1]Hoja de pedidos'!G3677,"")</f>
        <v>CX</v>
      </c>
      <c r="F3679" s="144" t="str">
        <f>IF('[1]Hoja de pedidos'!$D3677&gt;0,'[1]Hoja de pedidos'!H3677,"")</f>
        <v>LAMINACION</v>
      </c>
    </row>
    <row r="3680" spans="1:6" x14ac:dyDescent="0.25">
      <c r="A3680" s="144" t="str">
        <f>IF('[1]Hoja de pedidos'!$D3678&gt;0,'[1]Hoja de pedidos'!C3678,"")</f>
        <v>01-4577</v>
      </c>
      <c r="B3680" s="144" t="str">
        <f>IF('[1]Hoja de pedidos'!$D3678&gt;0,'[1]Hoja de pedidos'!D3678,"")</f>
        <v>TXCLAT029A001</v>
      </c>
      <c r="C3680" s="144" t="str">
        <f>IF('[1]Hoja de pedidos'!$D3678&gt;0,'[1]Hoja de pedidos'!E3678,"")</f>
        <v>CELOVEN, C.A.</v>
      </c>
      <c r="D3680" s="144" t="str">
        <f>IF('[1]Hoja de pedidos'!$D3678&gt;0,'[1]Hoja de pedidos'!F3678,"")</f>
        <v>DECOCEL IMPRESO SOLIDO AZUL P-300</v>
      </c>
      <c r="E3680" s="144" t="str">
        <f>IF('[1]Hoja de pedidos'!$D3678&gt;0,'[1]Hoja de pedidos'!G3678,"")</f>
        <v>CX</v>
      </c>
      <c r="F3680" s="144" t="str">
        <f>IF('[1]Hoja de pedidos'!$D3678&gt;0,'[1]Hoja de pedidos'!H3678,"")</f>
        <v>LAMINACION</v>
      </c>
    </row>
    <row r="3681" spans="1:6" x14ac:dyDescent="0.25">
      <c r="A3681" s="144" t="str">
        <f>IF('[1]Hoja de pedidos'!$D3679&gt;0,'[1]Hoja de pedidos'!C3679,"")</f>
        <v>01-4581</v>
      </c>
      <c r="B3681" s="144" t="str">
        <f>IF('[1]Hoja de pedidos'!$D3679&gt;0,'[1]Hoja de pedidos'!D3679,"")</f>
        <v>TXCLVM029A001</v>
      </c>
      <c r="C3681" s="144" t="str">
        <f>IF('[1]Hoja de pedidos'!$D3679&gt;0,'[1]Hoja de pedidos'!E3679,"")</f>
        <v>CELOVEN, C.A.</v>
      </c>
      <c r="D3681" s="144" t="str">
        <f>IF('[1]Hoja de pedidos'!$D3679&gt;0,'[1]Hoja de pedidos'!F3679,"")</f>
        <v>DECOCEL IMPRESO SOLIDO VERDE MANZANA P-375</v>
      </c>
      <c r="E3681" s="144" t="str">
        <f>IF('[1]Hoja de pedidos'!$D3679&gt;0,'[1]Hoja de pedidos'!G3679,"")</f>
        <v>CX</v>
      </c>
      <c r="F3681" s="144" t="str">
        <f>IF('[1]Hoja de pedidos'!$D3679&gt;0,'[1]Hoja de pedidos'!H3679,"")</f>
        <v>LAMINACION</v>
      </c>
    </row>
    <row r="3682" spans="1:6" x14ac:dyDescent="0.25">
      <c r="A3682" s="144" t="str">
        <f>IF('[1]Hoja de pedidos'!$D3680&gt;0,'[1]Hoja de pedidos'!C3680,"")</f>
        <v>01-4926</v>
      </c>
      <c r="B3682" s="144" t="str">
        <f>IF('[1]Hoja de pedidos'!$D3680&gt;0,'[1]Hoja de pedidos'!D3680,"")</f>
        <v>TMAPAL127B001</v>
      </c>
      <c r="C3682" s="144" t="str">
        <f>IF('[1]Hoja de pedidos'!$D3680&gt;0,'[1]Hoja de pedidos'!E3680,"")</f>
        <v>ALIMENTOS POLAR COMERCIAL, C.A.</v>
      </c>
      <c r="D3682" s="144" t="str">
        <f>IF('[1]Hoja de pedidos'!$D3680&gt;0,'[1]Hoja de pedidos'!F3680,"")</f>
        <v>ALUMINIO LAMINADO IMPRESO MAVESA 250 g</v>
      </c>
      <c r="E3682" s="144" t="str">
        <f>IF('[1]Hoja de pedidos'!$D3680&gt;0,'[1]Hoja de pedidos'!G3680,"")</f>
        <v>MCL</v>
      </c>
      <c r="F3682" s="144" t="str">
        <f>IF('[1]Hoja de pedidos'!$D3680&gt;0,'[1]Hoja de pedidos'!H3680,"")</f>
        <v>LAMINACION</v>
      </c>
    </row>
    <row r="3683" spans="1:6" x14ac:dyDescent="0.25">
      <c r="A3683" s="144" t="str">
        <f>IF('[1]Hoja de pedidos'!$D3681&gt;0,'[1]Hoja de pedidos'!C3681,"")</f>
        <v>01-4592</v>
      </c>
      <c r="B3683" s="144" t="str">
        <f>IF('[1]Hoja de pedidos'!$D3681&gt;0,'[1]Hoja de pedidos'!D3681,"")</f>
        <v>TMCLAI089A001</v>
      </c>
      <c r="C3683" s="144" t="str">
        <f>IF('[1]Hoja de pedidos'!$D3681&gt;0,'[1]Hoja de pedidos'!E3681,"")</f>
        <v>CELOVEN, C.A.</v>
      </c>
      <c r="D3683" s="144" t="str">
        <f>IF('[1]Hoja de pedidos'!$D3681&gt;0,'[1]Hoja de pedidos'!F3681,"")</f>
        <v>LAMINACION IMPRESA DECOCEL AZUL INTENSO P-287</v>
      </c>
      <c r="E3683" s="144" t="str">
        <f>IF('[1]Hoja de pedidos'!$D3681&gt;0,'[1]Hoja de pedidos'!G3681,"")</f>
        <v>MCL</v>
      </c>
      <c r="F3683" s="144" t="str">
        <f>IF('[1]Hoja de pedidos'!$D3681&gt;0,'[1]Hoja de pedidos'!H3681,"")</f>
        <v>LAMINACION</v>
      </c>
    </row>
    <row r="3684" spans="1:6" x14ac:dyDescent="0.25">
      <c r="A3684" s="144" t="str">
        <f>IF('[1]Hoja de pedidos'!$D3682&gt;0,'[1]Hoja de pedidos'!C3682,"")</f>
        <v>01-4595</v>
      </c>
      <c r="B3684" s="144" t="str">
        <f>IF('[1]Hoja de pedidos'!$D3682&gt;0,'[1]Hoja de pedidos'!D3682,"")</f>
        <v>TMCLRS089A001</v>
      </c>
      <c r="C3684" s="144" t="str">
        <f>IF('[1]Hoja de pedidos'!$D3682&gt;0,'[1]Hoja de pedidos'!E3682,"")</f>
        <v>CELOVEN, C.A.</v>
      </c>
      <c r="D3684" s="144" t="str">
        <f>IF('[1]Hoja de pedidos'!$D3682&gt;0,'[1]Hoja de pedidos'!F3682,"")</f>
        <v>LAMINACION IMPRESA DECOCEL SOLIDO ROSADO P-210</v>
      </c>
      <c r="E3684" s="144" t="str">
        <f>IF('[1]Hoja de pedidos'!$D3682&gt;0,'[1]Hoja de pedidos'!G3682,"")</f>
        <v>MCL</v>
      </c>
      <c r="F3684" s="144" t="str">
        <f>IF('[1]Hoja de pedidos'!$D3682&gt;0,'[1]Hoja de pedidos'!H3682,"")</f>
        <v>LAMINACION</v>
      </c>
    </row>
    <row r="3685" spans="1:6" x14ac:dyDescent="0.25">
      <c r="A3685" s="144" t="str">
        <f>IF('[1]Hoja de pedidos'!$D3683&gt;0,'[1]Hoja de pedidos'!C3683,"")</f>
        <v>01-4593</v>
      </c>
      <c r="B3685" s="144" t="str">
        <f>IF('[1]Hoja de pedidos'!$D3683&gt;0,'[1]Hoja de pedidos'!D3683,"")</f>
        <v>TMCLVM089A001</v>
      </c>
      <c r="C3685" s="144" t="str">
        <f>IF('[1]Hoja de pedidos'!$D3683&gt;0,'[1]Hoja de pedidos'!E3683,"")</f>
        <v>CELOVEN, C.A.</v>
      </c>
      <c r="D3685" s="144" t="str">
        <f>IF('[1]Hoja de pedidos'!$D3683&gt;0,'[1]Hoja de pedidos'!F3683,"")</f>
        <v>LAMINACION IMPRESA DECOCEL SOLIDO VERDE MANZANA P-375</v>
      </c>
      <c r="E3685" s="144" t="str">
        <f>IF('[1]Hoja de pedidos'!$D3683&gt;0,'[1]Hoja de pedidos'!G3683,"")</f>
        <v>MCL</v>
      </c>
      <c r="F3685" s="144" t="str">
        <f>IF('[1]Hoja de pedidos'!$D3683&gt;0,'[1]Hoja de pedidos'!H3683,"")</f>
        <v>LAMINACION</v>
      </c>
    </row>
    <row r="3686" spans="1:6" x14ac:dyDescent="0.25">
      <c r="A3686" s="144" t="str">
        <f>IF('[1]Hoja de pedidos'!$D3684&gt;0,'[1]Hoja de pedidos'!C3684,"")</f>
        <v>01-4589</v>
      </c>
      <c r="B3686" s="144" t="str">
        <f>IF('[1]Hoja de pedidos'!$D3684&gt;0,'[1]Hoja de pedidos'!D3684,"")</f>
        <v>TMCLAT089A001</v>
      </c>
      <c r="C3686" s="144" t="str">
        <f>IF('[1]Hoja de pedidos'!$D3684&gt;0,'[1]Hoja de pedidos'!E3684,"")</f>
        <v>CELOVEN, C.A.</v>
      </c>
      <c r="D3686" s="144" t="str">
        <f>IF('[1]Hoja de pedidos'!$D3684&gt;0,'[1]Hoja de pedidos'!F3684,"")</f>
        <v>LAMINACION IMPRESA DECOCEL SOLIDO AZUL P-300</v>
      </c>
      <c r="E3686" s="144" t="str">
        <f>IF('[1]Hoja de pedidos'!$D3684&gt;0,'[1]Hoja de pedidos'!G3684,"")</f>
        <v>MCL</v>
      </c>
      <c r="F3686" s="144" t="str">
        <f>IF('[1]Hoja de pedidos'!$D3684&gt;0,'[1]Hoja de pedidos'!H3684,"")</f>
        <v>LAMINACION</v>
      </c>
    </row>
    <row r="3687" spans="1:6" x14ac:dyDescent="0.25">
      <c r="A3687" s="144" t="str">
        <f>IF('[1]Hoja de pedidos'!$D3685&gt;0,'[1]Hoja de pedidos'!C3685,"")</f>
        <v>01-4596</v>
      </c>
      <c r="B3687" s="144" t="str">
        <f>IF('[1]Hoja de pedidos'!$D3685&gt;0,'[1]Hoja de pedidos'!D3685,"")</f>
        <v>TMCLMO089A001</v>
      </c>
      <c r="C3687" s="144" t="str">
        <f>IF('[1]Hoja de pedidos'!$D3685&gt;0,'[1]Hoja de pedidos'!E3685,"")</f>
        <v>CELOVEN, C.A.</v>
      </c>
      <c r="D3687" s="144" t="str">
        <f>IF('[1]Hoja de pedidos'!$D3685&gt;0,'[1]Hoja de pedidos'!F3685,"")</f>
        <v>LAMINACION IMPRESA DECOCEL SOLIDO MORADO P-2582</v>
      </c>
      <c r="E3687" s="144" t="str">
        <f>IF('[1]Hoja de pedidos'!$D3685&gt;0,'[1]Hoja de pedidos'!G3685,"")</f>
        <v>MCL</v>
      </c>
      <c r="F3687" s="144" t="str">
        <f>IF('[1]Hoja de pedidos'!$D3685&gt;0,'[1]Hoja de pedidos'!H3685,"")</f>
        <v>LAMINACION</v>
      </c>
    </row>
    <row r="3688" spans="1:6" x14ac:dyDescent="0.25">
      <c r="A3688" s="144" t="str">
        <f>IF('[1]Hoja de pedidos'!$D3686&gt;0,'[1]Hoja de pedidos'!C3686,"")</f>
        <v>01-4588</v>
      </c>
      <c r="B3688" s="144" t="str">
        <f>IF('[1]Hoja de pedidos'!$D3686&gt;0,'[1]Hoja de pedidos'!D3686,"")</f>
        <v>TMCLRP089A001</v>
      </c>
      <c r="C3688" s="144" t="str">
        <f>IF('[1]Hoja de pedidos'!$D3686&gt;0,'[1]Hoja de pedidos'!E3686,"")</f>
        <v>CELOVEN, C.A.</v>
      </c>
      <c r="D3688" s="144" t="str">
        <f>IF('[1]Hoja de pedidos'!$D3686&gt;0,'[1]Hoja de pedidos'!F3686,"")</f>
        <v>LAMINACION IMPRESA DECOCEL SOLIDO ROJO PIGMENTADO</v>
      </c>
      <c r="E3688" s="144" t="str">
        <f>IF('[1]Hoja de pedidos'!$D3686&gt;0,'[1]Hoja de pedidos'!G3686,"")</f>
        <v>MCL</v>
      </c>
      <c r="F3688" s="144" t="str">
        <f>IF('[1]Hoja de pedidos'!$D3686&gt;0,'[1]Hoja de pedidos'!H3686,"")</f>
        <v>LAMINACION</v>
      </c>
    </row>
    <row r="3689" spans="1:6" x14ac:dyDescent="0.25">
      <c r="A3689" s="144" t="str">
        <f>IF('[1]Hoja de pedidos'!$D3687&gt;0,'[1]Hoja de pedidos'!C3687,"")</f>
        <v>01-4598</v>
      </c>
      <c r="B3689" s="144" t="str">
        <f>IF('[1]Hoja de pedidos'!$D3687&gt;0,'[1]Hoja de pedidos'!D3687,"")</f>
        <v>TMCLLI089A001</v>
      </c>
      <c r="C3689" s="144" t="str">
        <f>IF('[1]Hoja de pedidos'!$D3687&gt;0,'[1]Hoja de pedidos'!E3687,"")</f>
        <v>CELOVEN, C.A.</v>
      </c>
      <c r="D3689" s="144" t="str">
        <f>IF('[1]Hoja de pedidos'!$D3687&gt;0,'[1]Hoja de pedidos'!F3687,"")</f>
        <v>LAMINACION IMPRESA DECOCEL SOLIDO LILA P-264</v>
      </c>
      <c r="E3689" s="144" t="str">
        <f>IF('[1]Hoja de pedidos'!$D3687&gt;0,'[1]Hoja de pedidos'!G3687,"")</f>
        <v>MCL</v>
      </c>
      <c r="F3689" s="144" t="str">
        <f>IF('[1]Hoja de pedidos'!$D3687&gt;0,'[1]Hoja de pedidos'!H3687,"")</f>
        <v>LAMINACION</v>
      </c>
    </row>
    <row r="3690" spans="1:6" x14ac:dyDescent="0.25">
      <c r="A3690" s="144" t="str">
        <f>IF('[1]Hoja de pedidos'!$D3688&gt;0,'[1]Hoja de pedidos'!C3688,"")</f>
        <v>01-4594</v>
      </c>
      <c r="B3690" s="144" t="str">
        <f>IF('[1]Hoja de pedidos'!$D3688&gt;0,'[1]Hoja de pedidos'!D3688,"")</f>
        <v>TMCLNJ089A001</v>
      </c>
      <c r="C3690" s="144" t="str">
        <f>IF('[1]Hoja de pedidos'!$D3688&gt;0,'[1]Hoja de pedidos'!E3688,"")</f>
        <v>CELOVEN, C.A.</v>
      </c>
      <c r="D3690" s="144" t="str">
        <f>IF('[1]Hoja de pedidos'!$D3688&gt;0,'[1]Hoja de pedidos'!F3688,"")</f>
        <v>LAMINACION IMPRESA DECOCEL SOLIDO NARANJA P-1505 C</v>
      </c>
      <c r="E3690" s="144" t="str">
        <f>IF('[1]Hoja de pedidos'!$D3688&gt;0,'[1]Hoja de pedidos'!G3688,"")</f>
        <v>MCL</v>
      </c>
      <c r="F3690" s="144" t="str">
        <f>IF('[1]Hoja de pedidos'!$D3688&gt;0,'[1]Hoja de pedidos'!H3688,"")</f>
        <v>LAMINACION</v>
      </c>
    </row>
    <row r="3691" spans="1:6" x14ac:dyDescent="0.25">
      <c r="A3691" s="144" t="str">
        <f>IF('[1]Hoja de pedidos'!$D3689&gt;0,'[1]Hoja de pedidos'!C3689,"")</f>
        <v>01-4599</v>
      </c>
      <c r="B3691" s="144" t="str">
        <f>IF('[1]Hoja de pedidos'!$D3689&gt;0,'[1]Hoja de pedidos'!D3689,"")</f>
        <v>TMCLFU089A001</v>
      </c>
      <c r="C3691" s="144" t="str">
        <f>IF('[1]Hoja de pedidos'!$D3689&gt;0,'[1]Hoja de pedidos'!E3689,"")</f>
        <v>CELOVEN, C.A.</v>
      </c>
      <c r="D3691" s="144" t="str">
        <f>IF('[1]Hoja de pedidos'!$D3689&gt;0,'[1]Hoja de pedidos'!F3689,"")</f>
        <v>LAMINACION IMPRESA DECOCEL SOLIDO FUCSIA</v>
      </c>
      <c r="E3691" s="144" t="str">
        <f>IF('[1]Hoja de pedidos'!$D3689&gt;0,'[1]Hoja de pedidos'!G3689,"")</f>
        <v>MCL</v>
      </c>
      <c r="F3691" s="144" t="str">
        <f>IF('[1]Hoja de pedidos'!$D3689&gt;0,'[1]Hoja de pedidos'!H3689,"")</f>
        <v>LAMINACION</v>
      </c>
    </row>
    <row r="3692" spans="1:6" x14ac:dyDescent="0.25">
      <c r="A3692" s="144" t="str">
        <f>IF('[1]Hoja de pedidos'!$D3690&gt;0,'[1]Hoja de pedidos'!C3690,"")</f>
        <v>01-4875</v>
      </c>
      <c r="B3692" s="144" t="str">
        <f>IF('[1]Hoja de pedidos'!$D3690&gt;0,'[1]Hoja de pedidos'!D3690,"")</f>
        <v>TMAPAL127B001</v>
      </c>
      <c r="C3692" s="144" t="str">
        <f>IF('[1]Hoja de pedidos'!$D3690&gt;0,'[1]Hoja de pedidos'!E3690,"")</f>
        <v>ALIMENTOS POLAR COMERCIAL, C.A.</v>
      </c>
      <c r="D3692" s="144" t="str">
        <f>IF('[1]Hoja de pedidos'!$D3690&gt;0,'[1]Hoja de pedidos'!F3690,"")</f>
        <v>ALUMINIO LAMINADO IMPRESO MAVESA 250 g</v>
      </c>
      <c r="E3692" s="144" t="str">
        <f>IF('[1]Hoja de pedidos'!$D3690&gt;0,'[1]Hoja de pedidos'!G3690,"")</f>
        <v>MCL</v>
      </c>
      <c r="F3692" s="144" t="str">
        <f>IF('[1]Hoja de pedidos'!$D3690&gt;0,'[1]Hoja de pedidos'!H3690,"")</f>
        <v>LAMINACION</v>
      </c>
    </row>
    <row r="3693" spans="1:6" x14ac:dyDescent="0.25">
      <c r="A3693" s="144" t="str">
        <f>IF('[1]Hoja de pedidos'!$D3691&gt;0,'[1]Hoja de pedidos'!C3691,"")</f>
        <v>01-4924</v>
      </c>
      <c r="B3693" s="144" t="str">
        <f>IF('[1]Hoja de pedidos'!$D3691&gt;0,'[1]Hoja de pedidos'!D3691,"")</f>
        <v>TMAPAL127C001</v>
      </c>
      <c r="C3693" s="144" t="str">
        <f>IF('[1]Hoja de pedidos'!$D3691&gt;0,'[1]Hoja de pedidos'!E3691,"")</f>
        <v>ALIMENTOS POLAR COMERCIAL, C.A.</v>
      </c>
      <c r="D3693" s="144" t="str">
        <f>IF('[1]Hoja de pedidos'!$D3691&gt;0,'[1]Hoja de pedidos'!F3691,"")</f>
        <v>ALUMINIO LAMINADO IMPRESO MAVESA 1 Kg</v>
      </c>
      <c r="E3693" s="144" t="str">
        <f>IF('[1]Hoja de pedidos'!$D3691&gt;0,'[1]Hoja de pedidos'!G3691,"")</f>
        <v>MCL</v>
      </c>
      <c r="F3693" s="144" t="str">
        <f>IF('[1]Hoja de pedidos'!$D3691&gt;0,'[1]Hoja de pedidos'!H3691,"")</f>
        <v>LAMINACION</v>
      </c>
    </row>
    <row r="3694" spans="1:6" x14ac:dyDescent="0.25">
      <c r="A3694" s="144" t="str">
        <f>IF('[1]Hoja de pedidos'!$D3692&gt;0,'[1]Hoja de pedidos'!C3692,"")</f>
        <v>01-4895</v>
      </c>
      <c r="B3694" s="144" t="str">
        <f>IF('[1]Hoja de pedidos'!$D3692&gt;0,'[1]Hoja de pedidos'!D3692,"")</f>
        <v>TMAHPF1090002</v>
      </c>
      <c r="C3694" s="144" t="str">
        <f>IF('[1]Hoja de pedidos'!$D3692&gt;0,'[1]Hoja de pedidos'!E3692,"")</f>
        <v>ALIMENTOS HEINZ, C.A.</v>
      </c>
      <c r="D3694" s="144" t="str">
        <f>IF('[1]Hoja de pedidos'!$D3692&gt;0,'[1]Hoja de pedidos'!F3692,"")</f>
        <v xml:space="preserve">PAPEL POLY FOIL (MORROTRIPLEX PARA FLAN Y HELADOS) </v>
      </c>
      <c r="E3694" s="144" t="str">
        <f>IF('[1]Hoja de pedidos'!$D3692&gt;0,'[1]Hoja de pedidos'!G3692,"")</f>
        <v>MCL</v>
      </c>
      <c r="F3694" s="144" t="str">
        <f>IF('[1]Hoja de pedidos'!$D3692&gt;0,'[1]Hoja de pedidos'!H3692,"")</f>
        <v>LAMINACION</v>
      </c>
    </row>
    <row r="3695" spans="1:6" x14ac:dyDescent="0.25">
      <c r="A3695" s="144" t="str">
        <f>IF('[1]Hoja de pedidos'!$D3693&gt;0,'[1]Hoja de pedidos'!C3693,"")</f>
        <v>01-4582</v>
      </c>
      <c r="B3695" s="144" t="str">
        <f>IF('[1]Hoja de pedidos'!$D3693&gt;0,'[1]Hoja de pedidos'!D3693,"")</f>
        <v>TXCLNJ029A001</v>
      </c>
      <c r="C3695" s="144" t="str">
        <f>IF('[1]Hoja de pedidos'!$D3693&gt;0,'[1]Hoja de pedidos'!E3693,"")</f>
        <v>CELOVEN, C.A.</v>
      </c>
      <c r="D3695" s="144" t="str">
        <f>IF('[1]Hoja de pedidos'!$D3693&gt;0,'[1]Hoja de pedidos'!F3693,"")</f>
        <v>DECOCEL IMPRESO SOLIDO NARANJA P-1505C</v>
      </c>
      <c r="E3695" s="144" t="str">
        <f>IF('[1]Hoja de pedidos'!$D3693&gt;0,'[1]Hoja de pedidos'!G3693,"")</f>
        <v>CX</v>
      </c>
      <c r="F3695" s="144" t="str">
        <f>IF('[1]Hoja de pedidos'!$D3693&gt;0,'[1]Hoja de pedidos'!H3693,"")</f>
        <v>LAMINACION</v>
      </c>
    </row>
    <row r="3696" spans="1:6" x14ac:dyDescent="0.25">
      <c r="A3696" s="144" t="str">
        <f>IF('[1]Hoja de pedidos'!$D3694&gt;0,'[1]Hoja de pedidos'!C3694,"")</f>
        <v>01-4893</v>
      </c>
      <c r="B3696" s="144" t="str">
        <f>IF('[1]Hoja de pedidos'!$D3694&gt;0,'[1]Hoja de pedidos'!D3694,"")</f>
        <v>TXPCPB023A001</v>
      </c>
      <c r="C3696" s="144" t="str">
        <f>IF('[1]Hoja de pedidos'!$D3694&gt;0,'[1]Hoja de pedidos'!E3694,"")</f>
        <v xml:space="preserve">PEPSI-COLA VENEZUELA, C.A. </v>
      </c>
      <c r="D3696" s="144" t="str">
        <f>IF('[1]Hoja de pedidos'!$D3694&gt;0,'[1]Hoja de pedidos'!F3694,"")</f>
        <v>ETIQUETA IMPRESA PEPSI BLACK 1L</v>
      </c>
      <c r="E3696" s="144" t="str">
        <f>IF('[1]Hoja de pedidos'!$D3694&gt;0,'[1]Hoja de pedidos'!G3694,"")</f>
        <v>CX</v>
      </c>
      <c r="F3696" s="144" t="str">
        <f>IF('[1]Hoja de pedidos'!$D3694&gt;0,'[1]Hoja de pedidos'!H3694,"")</f>
        <v>LAMINACION</v>
      </c>
    </row>
    <row r="3697" spans="1:6" x14ac:dyDescent="0.25">
      <c r="A3697" s="144" t="str">
        <f>IF('[1]Hoja de pedidos'!$D3695&gt;0,'[1]Hoja de pedidos'!C3695,"")</f>
        <v>01-4904</v>
      </c>
      <c r="B3697" s="144" t="str">
        <f>IF('[1]Hoja de pedidos'!$D3695&gt;0,'[1]Hoja de pedidos'!D3695,"")</f>
        <v>TXPACCO40A001</v>
      </c>
      <c r="C3697" s="144" t="str">
        <f>IF('[1]Hoja de pedidos'!$D3695&gt;0,'[1]Hoja de pedidos'!E3695,"")</f>
        <v>PEPSICO ALIMENTOS, S.C.A.</v>
      </c>
      <c r="D3697" s="144" t="str">
        <f>IF('[1]Hoja de pedidos'!$D3695&gt;0,'[1]Hoja de pedidos'!F3695,"")</f>
        <v>LAMINACION IMPRESA CHICHARRON CARNITAS 85g</v>
      </c>
      <c r="E3697" s="144" t="str">
        <f>IF('[1]Hoja de pedidos'!$D3695&gt;0,'[1]Hoja de pedidos'!G3695,"")</f>
        <v>CX</v>
      </c>
      <c r="F3697" s="144" t="str">
        <f>IF('[1]Hoja de pedidos'!$D3695&gt;0,'[1]Hoja de pedidos'!H3695,"")</f>
        <v>LAMINACION</v>
      </c>
    </row>
    <row r="3698" spans="1:6" x14ac:dyDescent="0.25">
      <c r="A3698" s="144" t="str">
        <f>IF('[1]Hoja de pedidos'!$D3696&gt;0,'[1]Hoja de pedidos'!C3696,"")</f>
        <v>01-4892</v>
      </c>
      <c r="B3698" s="144" t="str">
        <f>IF('[1]Hoja de pedidos'!$D3696&gt;0,'[1]Hoja de pedidos'!D3696,"")</f>
        <v>TXCPEM023A001</v>
      </c>
      <c r="C3698" s="144" t="str">
        <f>IF('[1]Hoja de pedidos'!$D3696&gt;0,'[1]Hoja de pedidos'!E3696,"")</f>
        <v>CERVECERIA POLAR,C.A.</v>
      </c>
      <c r="D3698" s="144" t="str">
        <f>IF('[1]Hoja de pedidos'!$D3696&gt;0,'[1]Hoja de pedidos'!F3696,"")</f>
        <v>ETIQUETA IMPRESA MALTIN POLAR 1,5 L</v>
      </c>
      <c r="E3698" s="144" t="str">
        <f>IF('[1]Hoja de pedidos'!$D3696&gt;0,'[1]Hoja de pedidos'!G3696,"")</f>
        <v>CX</v>
      </c>
      <c r="F3698" s="144" t="str">
        <f>IF('[1]Hoja de pedidos'!$D3696&gt;0,'[1]Hoja de pedidos'!H3696,"")</f>
        <v>CORTE</v>
      </c>
    </row>
    <row r="3699" spans="1:6" x14ac:dyDescent="0.25">
      <c r="A3699" s="144" t="str">
        <f>IF('[1]Hoja de pedidos'!$D3697&gt;0,'[1]Hoja de pedidos'!C3697,"")</f>
        <v>01-4890</v>
      </c>
      <c r="B3699" s="144" t="str">
        <f>IF('[1]Hoja de pedidos'!$D3697&gt;0,'[1]Hoja de pedidos'!D3697,"")</f>
        <v>TMGCOY029A001</v>
      </c>
      <c r="C3699" s="144" t="str">
        <f>IF('[1]Hoja de pedidos'!$D3697&gt;0,'[1]Hoja de pedidos'!E3697,"")</f>
        <v>GENIA CARE, C.A.</v>
      </c>
      <c r="D3699" s="144" t="str">
        <f>IF('[1]Hoja de pedidos'!$D3697&gt;0,'[1]Hoja de pedidos'!F3697,"")</f>
        <v>ENVOLTORIOS IMPRESO ORTOBAN VENDAS YESO</v>
      </c>
      <c r="E3699" s="144" t="str">
        <f>IF('[1]Hoja de pedidos'!$D3697&gt;0,'[1]Hoja de pedidos'!G3697,"")</f>
        <v>MCL</v>
      </c>
      <c r="F3699" s="144" t="str">
        <f>IF('[1]Hoja de pedidos'!$D3697&gt;0,'[1]Hoja de pedidos'!H3697,"")</f>
        <v>CORTE</v>
      </c>
    </row>
    <row r="3700" spans="1:6" x14ac:dyDescent="0.25">
      <c r="A3700" s="144" t="str">
        <f>IF('[1]Hoja de pedidos'!$D3698&gt;0,'[1]Hoja de pedidos'!C3698,"")</f>
        <v>01-4891</v>
      </c>
      <c r="B3700" s="144" t="str">
        <f>IF('[1]Hoja de pedidos'!$D3698&gt;0,'[1]Hoja de pedidos'!D3698,"")</f>
        <v>TMGCOY029A001</v>
      </c>
      <c r="C3700" s="144" t="str">
        <f>IF('[1]Hoja de pedidos'!$D3698&gt;0,'[1]Hoja de pedidos'!E3698,"")</f>
        <v>GENIA CARE, C.A.</v>
      </c>
      <c r="D3700" s="144" t="str">
        <f>IF('[1]Hoja de pedidos'!$D3698&gt;0,'[1]Hoja de pedidos'!F3698,"")</f>
        <v>ENVOLTORIOS IMPRESO ORTOBAN VENDAS YESO</v>
      </c>
      <c r="E3700" s="144" t="str">
        <f>IF('[1]Hoja de pedidos'!$D3698&gt;0,'[1]Hoja de pedidos'!G3698,"")</f>
        <v>MCL</v>
      </c>
      <c r="F3700" s="144" t="str">
        <f>IF('[1]Hoja de pedidos'!$D3698&gt;0,'[1]Hoja de pedidos'!H3698,"")</f>
        <v>CORTE</v>
      </c>
    </row>
    <row r="3701" spans="1:6" x14ac:dyDescent="0.25">
      <c r="A3701" s="144" t="str">
        <f>IF('[1]Hoja de pedidos'!$D3699&gt;0,'[1]Hoja de pedidos'!C3699,"")</f>
        <v>01-4901</v>
      </c>
      <c r="B3701" s="144" t="str">
        <f>IF('[1]Hoja de pedidos'!$D3699&gt;0,'[1]Hoja de pedidos'!D3699,"")</f>
        <v>TXPACF040A002</v>
      </c>
      <c r="C3701" s="144" t="str">
        <f>IF('[1]Hoja de pedidos'!$D3699&gt;0,'[1]Hoja de pedidos'!E3699,"")</f>
        <v>PEPSICO ALIMENTOS, S.C.A.</v>
      </c>
      <c r="D3701" s="144" t="str">
        <f>IF('[1]Hoja de pedidos'!$D3699&gt;0,'[1]Hoja de pedidos'!F3699,"")</f>
        <v>LAMINACION IMPRESA CHEETOS FLAMIN HOT 120g.</v>
      </c>
      <c r="E3701" s="144" t="str">
        <f>IF('[1]Hoja de pedidos'!$D3699&gt;0,'[1]Hoja de pedidos'!G3699,"")</f>
        <v>CX</v>
      </c>
      <c r="F3701" s="144" t="str">
        <f>IF('[1]Hoja de pedidos'!$D3699&gt;0,'[1]Hoja de pedidos'!H3699,"")</f>
        <v>LAMINACION</v>
      </c>
    </row>
    <row r="3702" spans="1:6" x14ac:dyDescent="0.25">
      <c r="A3702" s="144" t="str">
        <f>IF('[1]Hoja de pedidos'!$D3700&gt;0,'[1]Hoja de pedidos'!C3700,"")</f>
        <v>01-4867</v>
      </c>
      <c r="B3702" s="144" t="str">
        <f>IF('[1]Hoja de pedidos'!$D3700&gt;0,'[1]Hoja de pedidos'!D3700,"")</f>
        <v>TXPARS040C001</v>
      </c>
      <c r="C3702" s="144" t="str">
        <f>IF('[1]Hoja de pedidos'!$D3700&gt;0,'[1]Hoja de pedidos'!E3700,"")</f>
        <v>PEPSICO ALIMENTOS, S.C.A.</v>
      </c>
      <c r="D3702" s="144" t="str">
        <f>IF('[1]Hoja de pedidos'!$D3700&gt;0,'[1]Hoja de pedidos'!F3700,"")</f>
        <v>LAMINACION IMPRESA RAQUETY QUESO 36g</v>
      </c>
      <c r="E3702" s="144" t="str">
        <f>IF('[1]Hoja de pedidos'!$D3700&gt;0,'[1]Hoja de pedidos'!G3700,"")</f>
        <v>CX</v>
      </c>
      <c r="F3702" s="144" t="str">
        <f>IF('[1]Hoja de pedidos'!$D3700&gt;0,'[1]Hoja de pedidos'!H3700,"")</f>
        <v>LAMINACION</v>
      </c>
    </row>
    <row r="3703" spans="1:6" x14ac:dyDescent="0.25">
      <c r="A3703" s="144" t="str">
        <f>IF('[1]Hoja de pedidos'!$D3701&gt;0,'[1]Hoja de pedidos'!C3701,"")</f>
        <v>01-4919</v>
      </c>
      <c r="B3703" s="144" t="str">
        <f>IF('[1]Hoja de pedidos'!$D3701&gt;0,'[1]Hoja de pedidos'!D3701,"")</f>
        <v>TXHCFS029A001</v>
      </c>
      <c r="C3703" s="144" t="str">
        <f>IF('[1]Hoja de pedidos'!$D3701&gt;0,'[1]Hoja de pedidos'!E3701,"")</f>
        <v>HELADOS CALI, C.A.</v>
      </c>
      <c r="D3703" s="144" t="str">
        <f>IF('[1]Hoja de pedidos'!$D3701&gt;0,'[1]Hoja de pedidos'!F3701,"")</f>
        <v>ENVOLTORIO IMPRESO HELADOS FRESS FRESA 70cm3</v>
      </c>
      <c r="E3703" s="144" t="str">
        <f>IF('[1]Hoja de pedidos'!$D3701&gt;0,'[1]Hoja de pedidos'!G3701,"")</f>
        <v>CX</v>
      </c>
      <c r="F3703" s="144" t="str">
        <f>IF('[1]Hoja de pedidos'!$D3701&gt;0,'[1]Hoja de pedidos'!H3701,"")</f>
        <v>CORTE</v>
      </c>
    </row>
    <row r="3704" spans="1:6" x14ac:dyDescent="0.25">
      <c r="A3704" s="144" t="str">
        <f>IF('[1]Hoja de pedidos'!$D3702&gt;0,'[1]Hoja de pedidos'!C3702,"")</f>
        <v>01-4915</v>
      </c>
      <c r="B3704" s="144" t="str">
        <f>IF('[1]Hoja de pedidos'!$D3702&gt;0,'[1]Hoja de pedidos'!D3702,"")</f>
        <v>TMARMZ044C001</v>
      </c>
      <c r="C3704" s="144" t="str">
        <f>IF('[1]Hoja de pedidos'!$D3702&gt;0,'[1]Hoja de pedidos'!E3702,"")</f>
        <v>ALFONZO RIVAS &amp; CIA, C.A.</v>
      </c>
      <c r="D3704" s="144" t="str">
        <f>IF('[1]Hoja de pedidos'!$D3702&gt;0,'[1]Hoja de pedidos'!F3702,"")</f>
        <v>LAMINACION IMPRESA MAIZINA 800g</v>
      </c>
      <c r="E3704" s="144" t="str">
        <f>IF('[1]Hoja de pedidos'!$D3702&gt;0,'[1]Hoja de pedidos'!G3702,"")</f>
        <v>MCL</v>
      </c>
      <c r="F3704" s="144" t="str">
        <f>IF('[1]Hoja de pedidos'!$D3702&gt;0,'[1]Hoja de pedidos'!H3702,"")</f>
        <v>LAMINACION</v>
      </c>
    </row>
    <row r="3705" spans="1:6" x14ac:dyDescent="0.25">
      <c r="A3705" s="144" t="str">
        <f>IF('[1]Hoja de pedidos'!$D3703&gt;0,'[1]Hoja de pedidos'!C3703,"")</f>
        <v>01-4914</v>
      </c>
      <c r="B3705" s="144" t="str">
        <f>IF('[1]Hoja de pedidos'!$D3703&gt;0,'[1]Hoja de pedidos'!D3703,"")</f>
        <v>TMARMZ044D001</v>
      </c>
      <c r="C3705" s="144" t="str">
        <f>IF('[1]Hoja de pedidos'!$D3703&gt;0,'[1]Hoja de pedidos'!E3703,"")</f>
        <v>ALFONZO RIVAS &amp; CIA, C.A.</v>
      </c>
      <c r="D3705" s="144" t="str">
        <f>IF('[1]Hoja de pedidos'!$D3703&gt;0,'[1]Hoja de pedidos'!F3703,"")</f>
        <v>LAMINACION IMPRESA MAIZINA 200g</v>
      </c>
      <c r="E3705" s="144" t="str">
        <f>IF('[1]Hoja de pedidos'!$D3703&gt;0,'[1]Hoja de pedidos'!G3703,"")</f>
        <v>MCL</v>
      </c>
      <c r="F3705" s="144" t="str">
        <f>IF('[1]Hoja de pedidos'!$D3703&gt;0,'[1]Hoja de pedidos'!H3703,"")</f>
        <v>LAMINACION</v>
      </c>
    </row>
    <row r="3706" spans="1:6" x14ac:dyDescent="0.25">
      <c r="A3706" s="144" t="str">
        <f>IF('[1]Hoja de pedidos'!$D3704&gt;0,'[1]Hoja de pedidos'!C3704,"")</f>
        <v>01-4902</v>
      </c>
      <c r="B3706" s="144" t="str">
        <f>IF('[1]Hoja de pedidos'!$D3704&gt;0,'[1]Hoja de pedidos'!D3704,"")</f>
        <v>TXPADF040A002</v>
      </c>
      <c r="C3706" s="144" t="str">
        <f>IF('[1]Hoja de pedidos'!$D3704&gt;0,'[1]Hoja de pedidos'!E3704,"")</f>
        <v>PEPSICO ALIMENTOS, S.C.A.</v>
      </c>
      <c r="D3706" s="144" t="str">
        <f>IF('[1]Hoja de pedidos'!$D3704&gt;0,'[1]Hoja de pedidos'!F3704,"")</f>
        <v>LAMINACION IMPRESA DORITOS FLAMIN HOT 140g.</v>
      </c>
      <c r="E3706" s="144" t="str">
        <f>IF('[1]Hoja de pedidos'!$D3704&gt;0,'[1]Hoja de pedidos'!G3704,"")</f>
        <v>CX</v>
      </c>
      <c r="F3706" s="144" t="str">
        <f>IF('[1]Hoja de pedidos'!$D3704&gt;0,'[1]Hoja de pedidos'!H3704,"")</f>
        <v>LAMINACION</v>
      </c>
    </row>
    <row r="3707" spans="1:6" x14ac:dyDescent="0.25">
      <c r="A3707" s="144" t="str">
        <f>IF('[1]Hoja de pedidos'!$D3705&gt;0,'[1]Hoja de pedidos'!C3705,"")</f>
        <v>01-4897</v>
      </c>
      <c r="B3707" s="144" t="str">
        <f>IF('[1]Hoja de pedidos'!$D3705&gt;0,'[1]Hoja de pedidos'!D3705,"")</f>
        <v>TXPAMJ049A001</v>
      </c>
      <c r="C3707" s="144" t="str">
        <f>IF('[1]Hoja de pedidos'!$D3705&gt;0,'[1]Hoja de pedidos'!E3705,"")</f>
        <v>PEPSICO ALIMENTOS, S.C.A.</v>
      </c>
      <c r="D3707" s="144" t="str">
        <f>IF('[1]Hoja de pedidos'!$D3705&gt;0,'[1]Hoja de pedidos'!F3705,"")</f>
        <v>LAMINACION IMPRESA MANI JACKS 175g</v>
      </c>
      <c r="E3707" s="144" t="str">
        <f>IF('[1]Hoja de pedidos'!$D3705&gt;0,'[1]Hoja de pedidos'!G3705,"")</f>
        <v>CX</v>
      </c>
      <c r="F3707" s="144" t="str">
        <f>IF('[1]Hoja de pedidos'!$D3705&gt;0,'[1]Hoja de pedidos'!H3705,"")</f>
        <v>LAMINACION</v>
      </c>
    </row>
    <row r="3708" spans="1:6" x14ac:dyDescent="0.25">
      <c r="A3708" s="144" t="str">
        <f>IF('[1]Hoja de pedidos'!$D3706&gt;0,'[1]Hoja de pedidos'!C3706,"")</f>
        <v>01-4866</v>
      </c>
      <c r="B3708" s="144" t="str">
        <f>IF('[1]Hoja de pedidos'!$D3706&gt;0,'[1]Hoja de pedidos'!D3706,"")</f>
        <v>TXPARP031A002</v>
      </c>
      <c r="C3708" s="144" t="str">
        <f>IF('[1]Hoja de pedidos'!$D3706&gt;0,'[1]Hoja de pedidos'!E3706,"")</f>
        <v>PEPSICO ALIMENTOS, S.C.A.</v>
      </c>
      <c r="D3708" s="144" t="str">
        <f>IF('[1]Hoja de pedidos'!$D3706&gt;0,'[1]Hoja de pedidos'!F3706,"")</f>
        <v>LAMINACION IMPRESA RAQUETY PICANTE 18g</v>
      </c>
      <c r="E3708" s="144" t="str">
        <f>IF('[1]Hoja de pedidos'!$D3706&gt;0,'[1]Hoja de pedidos'!G3706,"")</f>
        <v>CX</v>
      </c>
      <c r="F3708" s="144" t="str">
        <f>IF('[1]Hoja de pedidos'!$D3706&gt;0,'[1]Hoja de pedidos'!H3706,"")</f>
        <v>LAMINACION</v>
      </c>
    </row>
    <row r="3709" spans="1:6" x14ac:dyDescent="0.25">
      <c r="A3709" s="144" t="str">
        <f>IF('[1]Hoja de pedidos'!$D3707&gt;0,'[1]Hoja de pedidos'!C3707,"")</f>
        <v>21-0488</v>
      </c>
      <c r="B3709" s="144" t="str">
        <f>IF('[1]Hoja de pedidos'!$D3707&gt;0,'[1]Hoja de pedidos'!D3707,"")</f>
        <v>TXNVCL096B002</v>
      </c>
      <c r="C3709" s="144" t="str">
        <f>IF('[1]Hoja de pedidos'!$D3707&gt;0,'[1]Hoja de pedidos'!E3707,"")</f>
        <v>NESTLE VENEZUELA, S.A.</v>
      </c>
      <c r="D3709" s="144" t="str">
        <f>IF('[1]Hoja de pedidos'!$D3707&gt;0,'[1]Hoja de pedidos'!F3707,"")</f>
        <v>LAMINACION IMPRESA CERELAC 900g</v>
      </c>
      <c r="E3709" s="144" t="str">
        <f>IF('[1]Hoja de pedidos'!$D3707&gt;0,'[1]Hoja de pedidos'!G3707,"")</f>
        <v>CX</v>
      </c>
      <c r="F3709" s="144" t="str">
        <f>IF('[1]Hoja de pedidos'!$D3707&gt;0,'[1]Hoja de pedidos'!H3707,"")</f>
        <v>LAMINACION</v>
      </c>
    </row>
    <row r="3710" spans="1:6" x14ac:dyDescent="0.25">
      <c r="A3710" s="144" t="str">
        <f>IF('[1]Hoja de pedidos'!$D3708&gt;0,'[1]Hoja de pedidos'!C3708,"")</f>
        <v>01-4953</v>
      </c>
      <c r="B3710" s="144" t="str">
        <f>IF('[1]Hoja de pedidos'!$D3708&gt;0,'[1]Hoja de pedidos'!D3708,"")</f>
        <v>TXMSGF030C002</v>
      </c>
      <c r="C3710" s="144" t="str">
        <f>IF('[1]Hoja de pedidos'!$D3708&gt;0,'[1]Hoja de pedidos'!E3708,"")</f>
        <v>MULTINACIONAL DE SABORES C.A.</v>
      </c>
      <c r="D3710" s="144" t="str">
        <f>IF('[1]Hoja de pedidos'!$D3708&gt;0,'[1]Hoja de pedidos'!F3708,"")</f>
        <v>ETIQUETA IMPRESA REFRESCO GLUP FRESH 1L</v>
      </c>
      <c r="E3710" s="144" t="str">
        <f>IF('[1]Hoja de pedidos'!$D3708&gt;0,'[1]Hoja de pedidos'!G3708,"")</f>
        <v>CX</v>
      </c>
      <c r="F3710" s="144" t="str">
        <f>IF('[1]Hoja de pedidos'!$D3708&gt;0,'[1]Hoja de pedidos'!H3708,"")</f>
        <v>CORTE</v>
      </c>
    </row>
    <row r="3711" spans="1:6" x14ac:dyDescent="0.25">
      <c r="A3711" s="144" t="str">
        <f>IF('[1]Hoja de pedidos'!$D3709&gt;0,'[1]Hoja de pedidos'!C3709,"")</f>
        <v>01-4954</v>
      </c>
      <c r="B3711" s="144" t="str">
        <f>IF('[1]Hoja de pedidos'!$D3709&gt;0,'[1]Hoja de pedidos'!D3709,"")</f>
        <v>TXMSGV030C002</v>
      </c>
      <c r="C3711" s="144" t="str">
        <f>IF('[1]Hoja de pedidos'!$D3709&gt;0,'[1]Hoja de pedidos'!E3709,"")</f>
        <v>MULTINACIONAL DE SABORES C.A.</v>
      </c>
      <c r="D3711" s="144" t="str">
        <f>IF('[1]Hoja de pedidos'!$D3709&gt;0,'[1]Hoja de pedidos'!F3709,"")</f>
        <v>ETIQUETA IMPRESA REFRESCO GLUP MANZANA VERDE 1L</v>
      </c>
      <c r="E3711" s="144" t="str">
        <f>IF('[1]Hoja de pedidos'!$D3709&gt;0,'[1]Hoja de pedidos'!G3709,"")</f>
        <v>CX</v>
      </c>
      <c r="F3711" s="144" t="str">
        <f>IF('[1]Hoja de pedidos'!$D3709&gt;0,'[1]Hoja de pedidos'!H3709,"")</f>
        <v>CORTE</v>
      </c>
    </row>
    <row r="3712" spans="1:6" x14ac:dyDescent="0.25">
      <c r="A3712" s="144" t="str">
        <f>IF('[1]Hoja de pedidos'!$D3710&gt;0,'[1]Hoja de pedidos'!C3710,"")</f>
        <v>21-0480</v>
      </c>
      <c r="B3712" s="144" t="str">
        <f>IF('[1]Hoja de pedidos'!$D3710&gt;0,'[1]Hoja de pedidos'!D3710,"")</f>
        <v>TXNVCC029A001</v>
      </c>
      <c r="C3712" s="144" t="str">
        <f>IF('[1]Hoja de pedidos'!$D3710&gt;0,'[1]Hoja de pedidos'!E3710,"")</f>
        <v>NESTLE VENEZUELA, S.A.</v>
      </c>
      <c r="D3712" s="144" t="str">
        <f>IF('[1]Hoja de pedidos'!$D3710&gt;0,'[1]Hoja de pedidos'!F3710,"")</f>
        <v>ENVOLTORIO IMPRESO COCOSETTE 200g</v>
      </c>
      <c r="E3712" s="144" t="str">
        <f>IF('[1]Hoja de pedidos'!$D3710&gt;0,'[1]Hoja de pedidos'!G3710,"")</f>
        <v>CX</v>
      </c>
      <c r="F3712" s="144" t="str">
        <f>IF('[1]Hoja de pedidos'!$D3710&gt;0,'[1]Hoja de pedidos'!H3710,"")</f>
        <v>LAMINACION</v>
      </c>
    </row>
    <row r="3713" spans="1:6" x14ac:dyDescent="0.25">
      <c r="A3713" s="144" t="str">
        <f>IF('[1]Hoja de pedidos'!$D3711&gt;0,'[1]Hoja de pedidos'!C3711,"")</f>
        <v>01-4923</v>
      </c>
      <c r="B3713" s="144" t="str">
        <f>IF('[1]Hoja de pedidos'!$D3711&gt;0,'[1]Hoja de pedidos'!D3711,"")</f>
        <v>TXECAC028A001</v>
      </c>
      <c r="C3713" s="144" t="str">
        <f>IF('[1]Hoja de pedidos'!$D3711&gt;0,'[1]Hoja de pedidos'!E3711,"")</f>
        <v>EMBOTELLADORA CRISTAL;C.A.</v>
      </c>
      <c r="D3713" s="144" t="str">
        <f>IF('[1]Hoja de pedidos'!$D3711&gt;0,'[1]Hoja de pedidos'!F3711,"")</f>
        <v xml:space="preserve">ETIQUETA IMPRESA AGUA MINERAL CRYSTAL 330 cm³ </v>
      </c>
      <c r="E3713" s="144" t="str">
        <f>IF('[1]Hoja de pedidos'!$D3711&gt;0,'[1]Hoja de pedidos'!G3711,"")</f>
        <v>CX</v>
      </c>
      <c r="F3713" s="144" t="str">
        <f>IF('[1]Hoja de pedidos'!$D3711&gt;0,'[1]Hoja de pedidos'!H3711,"")</f>
        <v>CORTE</v>
      </c>
    </row>
    <row r="3714" spans="1:6" x14ac:dyDescent="0.25">
      <c r="A3714" s="144" t="str">
        <f>IF('[1]Hoja de pedidos'!$D3712&gt;0,'[1]Hoja de pedidos'!C3712,"")</f>
        <v>01-4925</v>
      </c>
      <c r="B3714" s="144" t="str">
        <f>IF('[1]Hoja de pedidos'!$D3712&gt;0,'[1]Hoja de pedidos'!D3712,"")</f>
        <v>TMAPAL121A001</v>
      </c>
      <c r="C3714" s="144" t="str">
        <f>IF('[1]Hoja de pedidos'!$D3712&gt;0,'[1]Hoja de pedidos'!E3712,"")</f>
        <v>ALIMENTOS POLAR COMERCIAL, C.A.</v>
      </c>
      <c r="D3714" s="144" t="str">
        <f>IF('[1]Hoja de pedidos'!$D3712&gt;0,'[1]Hoja de pedidos'!F3712,"")</f>
        <v>ALUMINIO LAMINADO IMPRESO MAVESA 500g</v>
      </c>
      <c r="E3714" s="144" t="str">
        <f>IF('[1]Hoja de pedidos'!$D3712&gt;0,'[1]Hoja de pedidos'!G3712,"")</f>
        <v>MCL</v>
      </c>
      <c r="F3714" s="144" t="str">
        <f>IF('[1]Hoja de pedidos'!$D3712&gt;0,'[1]Hoja de pedidos'!H3712,"")</f>
        <v>LAMINACION</v>
      </c>
    </row>
    <row r="3715" spans="1:6" x14ac:dyDescent="0.25">
      <c r="A3715" s="144" t="str">
        <f>IF('[1]Hoja de pedidos'!$D3713&gt;0,'[1]Hoja de pedidos'!C3713,"")</f>
        <v>01-4949</v>
      </c>
      <c r="B3715" s="144" t="str">
        <f>IF('[1]Hoja de pedidos'!$D3713&gt;0,'[1]Hoja de pedidos'!D3713,"")</f>
        <v>TMMCGP228A002</v>
      </c>
      <c r="C3715" s="144" t="str">
        <f>IF('[1]Hoja de pedidos'!$D3713&gt;0,'[1]Hoja de pedidos'!E3713,"")</f>
        <v>MONDELEZ VZ,C.A</v>
      </c>
      <c r="D3715" s="144" t="str">
        <f>IF('[1]Hoja de pedidos'!$D3713&gt;0,'[1]Hoja de pedidos'!F3713,"")</f>
        <v>LINNER MTP  IMPRESO GARANTIA DE PUREZA</v>
      </c>
      <c r="E3715" s="144" t="str">
        <f>IF('[1]Hoja de pedidos'!$D3713&gt;0,'[1]Hoja de pedidos'!G3713,"")</f>
        <v>MCL</v>
      </c>
      <c r="F3715" s="144" t="str">
        <f>IF('[1]Hoja de pedidos'!$D3713&gt;0,'[1]Hoja de pedidos'!H3713,"")</f>
        <v>LAMINACION</v>
      </c>
    </row>
    <row r="3716" spans="1:6" x14ac:dyDescent="0.25">
      <c r="A3716" s="144" t="str">
        <f>IF('[1]Hoja de pedidos'!$D3714&gt;0,'[1]Hoja de pedidos'!C3714,"")</f>
        <v>01-4958</v>
      </c>
      <c r="B3716" s="144" t="str">
        <f>IF('[1]Hoja de pedidos'!$D3714&gt;0,'[1]Hoja de pedidos'!D3714,"")</f>
        <v>TMAPAL121C001</v>
      </c>
      <c r="C3716" s="144" t="str">
        <f>IF('[1]Hoja de pedidos'!$D3714&gt;0,'[1]Hoja de pedidos'!E3714,"")</f>
        <v>ALIMENTOS POLAR COMERCIAL, C.A.</v>
      </c>
      <c r="D3716" s="144" t="str">
        <f>IF('[1]Hoja de pedidos'!$D3714&gt;0,'[1]Hoja de pedidos'!F3714,"")</f>
        <v>ALUMINIO LAMINADO IMPRESO MAVESA 1 Kg</v>
      </c>
      <c r="E3716" s="144" t="str">
        <f>IF('[1]Hoja de pedidos'!$D3714&gt;0,'[1]Hoja de pedidos'!G3714,"")</f>
        <v>MCL</v>
      </c>
      <c r="F3716" s="144" t="str">
        <f>IF('[1]Hoja de pedidos'!$D3714&gt;0,'[1]Hoja de pedidos'!H3714,"")</f>
        <v>LAMINACION</v>
      </c>
    </row>
    <row r="3717" spans="1:6" x14ac:dyDescent="0.25">
      <c r="A3717" s="144" t="str">
        <f>IF('[1]Hoja de pedidos'!$D3715&gt;0,'[1]Hoja de pedidos'!C3715,"")</f>
        <v>01-4955</v>
      </c>
      <c r="B3717" s="144" t="str">
        <f>IF('[1]Hoja de pedidos'!$D3715&gt;0,'[1]Hoja de pedidos'!D3715,"")</f>
        <v>TXMSGN030D001</v>
      </c>
      <c r="C3717" s="144" t="str">
        <f>IF('[1]Hoja de pedidos'!$D3715&gt;0,'[1]Hoja de pedidos'!E3715,"")</f>
        <v>MULTINACIONAL DE SABORES C.A.</v>
      </c>
      <c r="D3717" s="144" t="str">
        <f>IF('[1]Hoja de pedidos'!$D3715&gt;0,'[1]Hoja de pedidos'!F3715,"")</f>
        <v>ETIQUETA IMPRESA REFRESCO GLUP COLA NEGRA 400 ml</v>
      </c>
      <c r="E3717" s="144" t="str">
        <f>IF('[1]Hoja de pedidos'!$D3715&gt;0,'[1]Hoja de pedidos'!G3715,"")</f>
        <v>CX</v>
      </c>
      <c r="F3717" s="144" t="str">
        <f>IF('[1]Hoja de pedidos'!$D3715&gt;0,'[1]Hoja de pedidos'!H3715,"")</f>
        <v>CORTE</v>
      </c>
    </row>
    <row r="3718" spans="1:6" x14ac:dyDescent="0.25">
      <c r="A3718" s="144" t="str">
        <f>IF('[1]Hoja de pedidos'!$D3716&gt;0,'[1]Hoja de pedidos'!C3716,"")</f>
        <v>01-4956</v>
      </c>
      <c r="B3718" s="144" t="str">
        <f>IF('[1]Hoja de pedidos'!$D3716&gt;0,'[1]Hoja de pedidos'!D3716,"")</f>
        <v>TMAYGP207A003</v>
      </c>
      <c r="C3718" s="144" t="str">
        <f>IF('[1]Hoja de pedidos'!$D3716&gt;0,'[1]Hoja de pedidos'!E3716,"")</f>
        <v>ANAYANSI,C.A.</v>
      </c>
      <c r="D3718" s="144" t="str">
        <f>IF('[1]Hoja de pedidos'!$D3716&gt;0,'[1]Hoja de pedidos'!F3716,"")</f>
        <v>LINER TERMOSELLABLE MTP  IMPRESO GARANTIA DE PUREZA</v>
      </c>
      <c r="E3718" s="144" t="str">
        <f>IF('[1]Hoja de pedidos'!$D3716&gt;0,'[1]Hoja de pedidos'!G3716,"")</f>
        <v>MCL</v>
      </c>
      <c r="F3718" s="144" t="str">
        <f>IF('[1]Hoja de pedidos'!$D3716&gt;0,'[1]Hoja de pedidos'!H3716,"")</f>
        <v>LAMINACION</v>
      </c>
    </row>
    <row r="3719" spans="1:6" x14ac:dyDescent="0.25">
      <c r="A3719" s="144" t="str">
        <f>IF('[1]Hoja de pedidos'!$D3717&gt;0,'[1]Hoja de pedidos'!C3717,"")</f>
        <v>01-4957</v>
      </c>
      <c r="B3719" s="144" t="str">
        <f>IF('[1]Hoja de pedidos'!$D3717&gt;0,'[1]Hoja de pedidos'!D3717,"")</f>
        <v>TMAYGP207A003</v>
      </c>
      <c r="C3719" s="144" t="str">
        <f>IF('[1]Hoja de pedidos'!$D3717&gt;0,'[1]Hoja de pedidos'!E3717,"")</f>
        <v>ANAYANSI,C.A.</v>
      </c>
      <c r="D3719" s="144" t="str">
        <f>IF('[1]Hoja de pedidos'!$D3717&gt;0,'[1]Hoja de pedidos'!F3717,"")</f>
        <v>LINER TERMOSELLABLE MTP  IMPRESO GARANTIA DE PUREZA</v>
      </c>
      <c r="E3719" s="144" t="str">
        <f>IF('[1]Hoja de pedidos'!$D3717&gt;0,'[1]Hoja de pedidos'!G3717,"")</f>
        <v>MCL</v>
      </c>
      <c r="F3719" s="144" t="str">
        <f>IF('[1]Hoja de pedidos'!$D3717&gt;0,'[1]Hoja de pedidos'!H3717,"")</f>
        <v>LAMINACION</v>
      </c>
    </row>
    <row r="3720" spans="1:6" x14ac:dyDescent="0.25">
      <c r="A3720" s="144" t="str">
        <f>IF('[1]Hoja de pedidos'!$D3718&gt;0,'[1]Hoja de pedidos'!C3718,"")</f>
        <v>01-4932</v>
      </c>
      <c r="B3720" s="144" t="str">
        <f>IF('[1]Hoja de pedidos'!$D3718&gt;0,'[1]Hoja de pedidos'!D3718,"")</f>
        <v>TMLEAL137A001</v>
      </c>
      <c r="C3720" s="144" t="str">
        <f>IF('[1]Hoja de pedidos'!$D3718&gt;0,'[1]Hoja de pedidos'!E3718,"")</f>
        <v>LABORATORIOS ELMOR, S.A.</v>
      </c>
      <c r="D3720" s="144" t="str">
        <f>IF('[1]Hoja de pedidos'!$D3718&gt;0,'[1]Hoja de pedidos'!F3718,"")</f>
        <v>ALUMIIO LAMINADO IMPRESO "LIOLACTIL 1,5 g."</v>
      </c>
      <c r="E3720" s="144" t="str">
        <f>IF('[1]Hoja de pedidos'!$D3718&gt;0,'[1]Hoja de pedidos'!G3718,"")</f>
        <v>MCL</v>
      </c>
      <c r="F3720" s="144" t="str">
        <f>IF('[1]Hoja de pedidos'!$D3718&gt;0,'[1]Hoja de pedidos'!H3718,"")</f>
        <v>LAMINACION</v>
      </c>
    </row>
    <row r="3721" spans="1:6" x14ac:dyDescent="0.25">
      <c r="A3721" s="144" t="str">
        <f>IF('[1]Hoja de pedidos'!$D3719&gt;0,'[1]Hoja de pedidos'!C3719,"")</f>
        <v>01-4957</v>
      </c>
      <c r="B3721" s="144" t="str">
        <f>IF('[1]Hoja de pedidos'!$D3719&gt;0,'[1]Hoja de pedidos'!D3719,"")</f>
        <v>TMAYGP207A001</v>
      </c>
      <c r="C3721" s="144" t="str">
        <f>IF('[1]Hoja de pedidos'!$D3719&gt;0,'[1]Hoja de pedidos'!E3719,"")</f>
        <v>ANAYANSI,C.A.</v>
      </c>
      <c r="D3721" s="144" t="str">
        <f>IF('[1]Hoja de pedidos'!$D3719&gt;0,'[1]Hoja de pedidos'!F3719,"")</f>
        <v>LINER MTP IMPRESO GARANTIA DE PUREZA</v>
      </c>
      <c r="E3721" s="144" t="str">
        <f>IF('[1]Hoja de pedidos'!$D3719&gt;0,'[1]Hoja de pedidos'!G3719,"")</f>
        <v>MCL</v>
      </c>
      <c r="F3721" s="144" t="str">
        <f>IF('[1]Hoja de pedidos'!$D3719&gt;0,'[1]Hoja de pedidos'!H3719,"")</f>
        <v>LAMINACION</v>
      </c>
    </row>
    <row r="3722" spans="1:6" x14ac:dyDescent="0.25">
      <c r="A3722" s="144" t="str">
        <f>IF('[1]Hoja de pedidos'!$D3720&gt;0,'[1]Hoja de pedidos'!C3720,"")</f>
        <v>01-4956</v>
      </c>
      <c r="B3722" s="144" t="str">
        <f>IF('[1]Hoja de pedidos'!$D3720&gt;0,'[1]Hoja de pedidos'!D3720,"")</f>
        <v>TMAYGP207A003</v>
      </c>
      <c r="C3722" s="144" t="str">
        <f>IF('[1]Hoja de pedidos'!$D3720&gt;0,'[1]Hoja de pedidos'!E3720,"")</f>
        <v>ANAYANSI,C.A.</v>
      </c>
      <c r="D3722" s="144" t="str">
        <f>IF('[1]Hoja de pedidos'!$D3720&gt;0,'[1]Hoja de pedidos'!F3720,"")</f>
        <v>LINER TERMOSELLABLE MTP  IMPRESO GARANTIA DE PUREZA</v>
      </c>
      <c r="E3722" s="144" t="str">
        <f>IF('[1]Hoja de pedidos'!$D3720&gt;0,'[1]Hoja de pedidos'!G3720,"")</f>
        <v>MCL</v>
      </c>
      <c r="F3722" s="144" t="str">
        <f>IF('[1]Hoja de pedidos'!$D3720&gt;0,'[1]Hoja de pedidos'!H3720,"")</f>
        <v>LAMINACION</v>
      </c>
    </row>
    <row r="3723" spans="1:6" x14ac:dyDescent="0.25">
      <c r="A3723" s="144" t="str">
        <f>IF('[1]Hoja de pedidos'!$D3721&gt;0,'[1]Hoja de pedidos'!C3721,"")</f>
        <v>01-4856</v>
      </c>
      <c r="B3723" s="144" t="str">
        <f>IF('[1]Hoja de pedidos'!$D3721&gt;0,'[1]Hoja de pedidos'!D3721,"")</f>
        <v>TMSVRM0990010</v>
      </c>
      <c r="C3723" s="144" t="str">
        <f>IF('[1]Hoja de pedidos'!$D3721&gt;0,'[1]Hoja de pedidos'!E3721,"")</f>
        <v>SONOCO VENEZOLANA, C.A.</v>
      </c>
      <c r="D3723" s="144" t="str">
        <f>IF('[1]Hoja de pedidos'!$D3721&gt;0,'[1]Hoja de pedidos'!F3721,"")</f>
        <v xml:space="preserve">LAMINACION LINER RM-511 SIN IMPRESIÓN </v>
      </c>
      <c r="E3723" s="144" t="str">
        <f>IF('[1]Hoja de pedidos'!$D3721&gt;0,'[1]Hoja de pedidos'!G3721,"")</f>
        <v>MCL</v>
      </c>
      <c r="F3723" s="144" t="str">
        <f>IF('[1]Hoja de pedidos'!$D3721&gt;0,'[1]Hoja de pedidos'!H3721,"")</f>
        <v>LAMINACION</v>
      </c>
    </row>
    <row r="3724" spans="1:6" x14ac:dyDescent="0.25">
      <c r="A3724" s="144" t="str">
        <f>IF('[1]Hoja de pedidos'!$D3722&gt;0,'[1]Hoja de pedidos'!C3722,"")</f>
        <v>01-4959</v>
      </c>
      <c r="B3724" s="144" t="str">
        <f>IF('[1]Hoja de pedidos'!$D3722&gt;0,'[1]Hoja de pedidos'!D3722,"")</f>
        <v>TMMFPS1050001</v>
      </c>
      <c r="C3724" s="144" t="str">
        <f>IF('[1]Hoja de pedidos'!$D3722&gt;0,'[1]Hoja de pedidos'!E3722,"")</f>
        <v>M.F. CONCEPTO CREATIVO C.A</v>
      </c>
      <c r="D3724" s="144" t="str">
        <f>IF('[1]Hoja de pedidos'!$D3722&gt;0,'[1]Hoja de pedidos'!F3722,"")</f>
        <v>POLYPOUCH SIN IMPRESIÓN</v>
      </c>
      <c r="E3724" s="144" t="str">
        <f>IF('[1]Hoja de pedidos'!$D3722&gt;0,'[1]Hoja de pedidos'!G3722,"")</f>
        <v>MCL</v>
      </c>
      <c r="F3724" s="144" t="str">
        <f>IF('[1]Hoja de pedidos'!$D3722&gt;0,'[1]Hoja de pedidos'!H3722,"")</f>
        <v>LAMINACION</v>
      </c>
    </row>
    <row r="3725" spans="1:6" x14ac:dyDescent="0.25">
      <c r="A3725" s="144" t="str">
        <f>IF('[1]Hoja de pedidos'!$D3723&gt;0,'[1]Hoja de pedidos'!C3723,"")</f>
        <v>21-0487</v>
      </c>
      <c r="B3725" s="144" t="str">
        <f>IF('[1]Hoja de pedidos'!$D3723&gt;0,'[1]Hoja de pedidos'!D3723,"")</f>
        <v>TXNVCL096C002</v>
      </c>
      <c r="C3725" s="144" t="str">
        <f>IF('[1]Hoja de pedidos'!$D3723&gt;0,'[1]Hoja de pedidos'!E3723,"")</f>
        <v>NESTLE VENEZUELA, S.A.</v>
      </c>
      <c r="D3725" s="144" t="str">
        <f>IF('[1]Hoja de pedidos'!$D3723&gt;0,'[1]Hoja de pedidos'!F3723,"")</f>
        <v>LAMINACION IMPRESA CERELAC 400g</v>
      </c>
      <c r="E3725" s="144" t="str">
        <f>IF('[1]Hoja de pedidos'!$D3723&gt;0,'[1]Hoja de pedidos'!G3723,"")</f>
        <v>CX</v>
      </c>
      <c r="F3725" s="144" t="str">
        <f>IF('[1]Hoja de pedidos'!$D3723&gt;0,'[1]Hoja de pedidos'!H3723,"")</f>
        <v>LAMINACION</v>
      </c>
    </row>
    <row r="3726" spans="1:6" x14ac:dyDescent="0.25">
      <c r="A3726" s="144" t="str">
        <f>IF('[1]Hoja de pedidos'!$D3724&gt;0,'[1]Hoja de pedidos'!C3724,"")</f>
        <v>01-4910</v>
      </c>
      <c r="B3726" s="144" t="str">
        <f>IF('[1]Hoja de pedidos'!$D3724&gt;0,'[1]Hoja de pedidos'!D3724,"")</f>
        <v>TXPCPF023B002</v>
      </c>
      <c r="C3726" s="144" t="str">
        <f>IF('[1]Hoja de pedidos'!$D3724&gt;0,'[1]Hoja de pedidos'!E3724,"")</f>
        <v xml:space="preserve">PEPSI-COLA VENEZUELA, C.A. </v>
      </c>
      <c r="D3726" s="144" t="str">
        <f>IF('[1]Hoja de pedidos'!$D3724&gt;0,'[1]Hoja de pedidos'!F3724,"")</f>
        <v>ETIQUETA IMPRESA PEPSI FREE 1,5 L</v>
      </c>
      <c r="E3726" s="144" t="str">
        <f>IF('[1]Hoja de pedidos'!$D3724&gt;0,'[1]Hoja de pedidos'!G3724,"")</f>
        <v>CX</v>
      </c>
      <c r="F3726" s="144" t="str">
        <f>IF('[1]Hoja de pedidos'!$D3724&gt;0,'[1]Hoja de pedidos'!H3724,"")</f>
        <v>CORTE</v>
      </c>
    </row>
    <row r="3727" spans="1:6" x14ac:dyDescent="0.25">
      <c r="A3727" s="144" t="str">
        <f>IF('[1]Hoja de pedidos'!$D3725&gt;0,'[1]Hoja de pedidos'!C3725,"")</f>
        <v>21-0476</v>
      </c>
      <c r="B3727" s="144" t="str">
        <f>IF('[1]Hoja de pedidos'!$D3725&gt;0,'[1]Hoja de pedidos'!D3725,"")</f>
        <v>TXNVNT096A001</v>
      </c>
      <c r="C3727" s="144" t="str">
        <f>IF('[1]Hoja de pedidos'!$D3725&gt;0,'[1]Hoja de pedidos'!E3725,"")</f>
        <v>NESTLE VENEZUELA, S.A.</v>
      </c>
      <c r="D3727" s="144" t="str">
        <f>IF('[1]Hoja de pedidos'!$D3725&gt;0,'[1]Hoja de pedidos'!F3725,"")</f>
        <v>LAMINACION IMPRESA NESTUM 3 CEREALES 500g</v>
      </c>
      <c r="E3727" s="144" t="str">
        <f>IF('[1]Hoja de pedidos'!$D3725&gt;0,'[1]Hoja de pedidos'!G3725,"")</f>
        <v>CX</v>
      </c>
      <c r="F3727" s="144" t="str">
        <f>IF('[1]Hoja de pedidos'!$D3725&gt;0,'[1]Hoja de pedidos'!H3725,"")</f>
        <v>LAMINACION</v>
      </c>
    </row>
    <row r="3728" spans="1:6" x14ac:dyDescent="0.25">
      <c r="A3728" s="144" t="str">
        <f>IF('[1]Hoja de pedidos'!$D3726&gt;0,'[1]Hoja de pedidos'!C3726,"")</f>
        <v>21-0485</v>
      </c>
      <c r="B3728" s="144" t="str">
        <f>IF('[1]Hoja de pedidos'!$D3726&gt;0,'[1]Hoja de pedidos'!D3726,"")</f>
        <v>TXNVTM096A001</v>
      </c>
      <c r="C3728" s="144" t="str">
        <f>IF('[1]Hoja de pedidos'!$D3726&gt;0,'[1]Hoja de pedidos'!E3726,"")</f>
        <v>NESTLE VENEZUELA, S.A.</v>
      </c>
      <c r="D3728" s="144" t="str">
        <f>IF('[1]Hoja de pedidos'!$D3726&gt;0,'[1]Hoja de pedidos'!F3726,"")</f>
        <v>LAMINACION IMPRESA NESTUM TRIGO MIEL 225g</v>
      </c>
      <c r="E3728" s="144" t="str">
        <f>IF('[1]Hoja de pedidos'!$D3726&gt;0,'[1]Hoja de pedidos'!G3726,"")</f>
        <v>CX</v>
      </c>
      <c r="F3728" s="144" t="str">
        <f>IF('[1]Hoja de pedidos'!$D3726&gt;0,'[1]Hoja de pedidos'!H3726,"")</f>
        <v>LAMINACION</v>
      </c>
    </row>
    <row r="3729" spans="1:6" x14ac:dyDescent="0.25">
      <c r="A3729" s="144" t="str">
        <f>IF('[1]Hoja de pedidos'!$D3727&gt;0,'[1]Hoja de pedidos'!C3727,"")</f>
        <v>01-4905</v>
      </c>
      <c r="B3729" s="144" t="str">
        <f>IF('[1]Hoja de pedidos'!$D3727&gt;0,'[1]Hoja de pedidos'!D3727,"")</f>
        <v>TXPCSC023D001</v>
      </c>
      <c r="C3729" s="144" t="str">
        <f>IF('[1]Hoja de pedidos'!$D3727&gt;0,'[1]Hoja de pedidos'!E3727,"")</f>
        <v xml:space="preserve">PEPSI-COLA VENEZUELA, C.A. </v>
      </c>
      <c r="D3729" s="144" t="str">
        <f>IF('[1]Hoja de pedidos'!$D3727&gt;0,'[1]Hoja de pedidos'!F3727,"")</f>
        <v>ETIQUETA IMPRESA SEVEN UP CERO 1 L</v>
      </c>
      <c r="E3729" s="144" t="str">
        <f>IF('[1]Hoja de pedidos'!$D3727&gt;0,'[1]Hoja de pedidos'!G3727,"")</f>
        <v>CX</v>
      </c>
      <c r="F3729" s="144" t="str">
        <f>IF('[1]Hoja de pedidos'!$D3727&gt;0,'[1]Hoja de pedidos'!H3727,"")</f>
        <v>CORTE</v>
      </c>
    </row>
    <row r="3730" spans="1:6" x14ac:dyDescent="0.25">
      <c r="A3730" s="144" t="str">
        <f>IF('[1]Hoja de pedidos'!$D3728&gt;0,'[1]Hoja de pedidos'!C3728,"")</f>
        <v>01-4909</v>
      </c>
      <c r="B3730" s="144" t="str">
        <f>IF('[1]Hoja de pedidos'!$D3728&gt;0,'[1]Hoja de pedidos'!D3728,"")</f>
        <v>TXPCPF023B002</v>
      </c>
      <c r="C3730" s="144" t="str">
        <f>IF('[1]Hoja de pedidos'!$D3728&gt;0,'[1]Hoja de pedidos'!E3728,"")</f>
        <v xml:space="preserve">PEPSI-COLA VENEZUELA, C.A. </v>
      </c>
      <c r="D3730" s="144" t="str">
        <f>IF('[1]Hoja de pedidos'!$D3728&gt;0,'[1]Hoja de pedidos'!F3728,"")</f>
        <v>ETIQUETA IMPRESA PEPSI FREE 1,5 L</v>
      </c>
      <c r="E3730" s="144" t="str">
        <f>IF('[1]Hoja de pedidos'!$D3728&gt;0,'[1]Hoja de pedidos'!G3728,"")</f>
        <v>CX</v>
      </c>
      <c r="F3730" s="144" t="str">
        <f>IF('[1]Hoja de pedidos'!$D3728&gt;0,'[1]Hoja de pedidos'!H3728,"")</f>
        <v>CORTE</v>
      </c>
    </row>
    <row r="3731" spans="1:6" x14ac:dyDescent="0.25">
      <c r="A3731" s="144" t="str">
        <f>IF('[1]Hoja de pedidos'!$D3729&gt;0,'[1]Hoja de pedidos'!C3729,"")</f>
        <v>01-4847</v>
      </c>
      <c r="B3731" s="144" t="str">
        <f>IF('[1]Hoja de pedidos'!$D3729&gt;0,'[1]Hoja de pedidos'!D3729,"")</f>
        <v>TXPAJS040C003</v>
      </c>
      <c r="C3731" s="144" t="str">
        <f>IF('[1]Hoja de pedidos'!$D3729&gt;0,'[1]Hoja de pedidos'!E3729,"")</f>
        <v>PEPSICO ALIMENTOS, S.C.A.</v>
      </c>
      <c r="D3731" s="144" t="str">
        <f>IF('[1]Hoja de pedidos'!$D3729&gt;0,'[1]Hoja de pedidos'!F3729,"")</f>
        <v>LAMINACION IMPRESA PAPAS JACKS SAL 80g(linea nosotras)</v>
      </c>
      <c r="E3731" s="144" t="str">
        <f>IF('[1]Hoja de pedidos'!$D3729&gt;0,'[1]Hoja de pedidos'!G3729,"")</f>
        <v>CX</v>
      </c>
      <c r="F3731" s="144" t="str">
        <f>IF('[1]Hoja de pedidos'!$D3729&gt;0,'[1]Hoja de pedidos'!H3729,"")</f>
        <v>LAMINACION</v>
      </c>
    </row>
    <row r="3732" spans="1:6" x14ac:dyDescent="0.25">
      <c r="A3732" s="144" t="str">
        <f>IF('[1]Hoja de pedidos'!$D3730&gt;0,'[1]Hoja de pedidos'!C3730,"")</f>
        <v>01-4848</v>
      </c>
      <c r="B3732" s="144" t="str">
        <f>IF('[1]Hoja de pedidos'!$D3730&gt;0,'[1]Hoja de pedidos'!D3730,"")</f>
        <v>TXPAJS040A002</v>
      </c>
      <c r="C3732" s="144" t="str">
        <f>IF('[1]Hoja de pedidos'!$D3730&gt;0,'[1]Hoja de pedidos'!E3730,"")</f>
        <v>PEPSICO ALIMENTOS, S.C.A.</v>
      </c>
      <c r="D3732" s="144" t="str">
        <f>IF('[1]Hoja de pedidos'!$D3730&gt;0,'[1]Hoja de pedidos'!F3730,"")</f>
        <v>LAMINACION IMPRESA PAPAS JACKS SAL 30g</v>
      </c>
      <c r="E3732" s="144" t="str">
        <f>IF('[1]Hoja de pedidos'!$D3730&gt;0,'[1]Hoja de pedidos'!G3730,"")</f>
        <v>CX</v>
      </c>
      <c r="F3732" s="144" t="str">
        <f>IF('[1]Hoja de pedidos'!$D3730&gt;0,'[1]Hoja de pedidos'!H3730,"")</f>
        <v>LAMINACION</v>
      </c>
    </row>
    <row r="3733" spans="1:6" x14ac:dyDescent="0.25">
      <c r="A3733" s="144" t="str">
        <f>IF('[1]Hoja de pedidos'!$D3731&gt;0,'[1]Hoja de pedidos'!C3731,"")</f>
        <v>21-0485</v>
      </c>
      <c r="B3733" s="144" t="str">
        <f>IF('[1]Hoja de pedidos'!$D3731&gt;0,'[1]Hoja de pedidos'!D3731,"")</f>
        <v>TXNVTM096A001</v>
      </c>
      <c r="C3733" s="144" t="str">
        <f>IF('[1]Hoja de pedidos'!$D3731&gt;0,'[1]Hoja de pedidos'!E3731,"")</f>
        <v>NESTLE VENEZUELA, S.A.</v>
      </c>
      <c r="D3733" s="144" t="str">
        <f>IF('[1]Hoja de pedidos'!$D3731&gt;0,'[1]Hoja de pedidos'!F3731,"")</f>
        <v>LAMINACION IMPRESA NESTUM TRIGO MIEL 225g</v>
      </c>
      <c r="E3733" s="144" t="str">
        <f>IF('[1]Hoja de pedidos'!$D3731&gt;0,'[1]Hoja de pedidos'!G3731,"")</f>
        <v>CX</v>
      </c>
      <c r="F3733" s="144" t="str">
        <f>IF('[1]Hoja de pedidos'!$D3731&gt;0,'[1]Hoja de pedidos'!H3731,"")</f>
        <v>LAMINACION</v>
      </c>
    </row>
    <row r="3734" spans="1:6" x14ac:dyDescent="0.25">
      <c r="A3734" s="144" t="str">
        <f>IF('[1]Hoja de pedidos'!$D3732&gt;0,'[1]Hoja de pedidos'!C3732,"")</f>
        <v>01-4927</v>
      </c>
      <c r="B3734" s="144" t="str">
        <f>IF('[1]Hoja de pedidos'!$D3732&gt;0,'[1]Hoja de pedidos'!D3732,"")</f>
        <v>TMMCGP228A001</v>
      </c>
      <c r="C3734" s="144" t="str">
        <f>IF('[1]Hoja de pedidos'!$D3732&gt;0,'[1]Hoja de pedidos'!E3732,"")</f>
        <v>PLASTICOS ESTUGAL C.A.</v>
      </c>
      <c r="D3734" s="144" t="str">
        <f>IF('[1]Hoja de pedidos'!$D3732&gt;0,'[1]Hoja de pedidos'!F3732,"")</f>
        <v>LINER MTP IMPRESO GARANTIA DE PUREZA</v>
      </c>
      <c r="E3734" s="144" t="str">
        <f>IF('[1]Hoja de pedidos'!$D3732&gt;0,'[1]Hoja de pedidos'!G3732,"")</f>
        <v>MCL</v>
      </c>
      <c r="F3734" s="144" t="str">
        <f>IF('[1]Hoja de pedidos'!$D3732&gt;0,'[1]Hoja de pedidos'!H3732,"")</f>
        <v>LAMINACION</v>
      </c>
    </row>
    <row r="3735" spans="1:6" x14ac:dyDescent="0.25">
      <c r="A3735" s="144" t="str">
        <f>IF('[1]Hoja de pedidos'!$D3733&gt;0,'[1]Hoja de pedidos'!C3733,"")</f>
        <v>01-4872</v>
      </c>
      <c r="B3735" s="144" t="str">
        <f>IF('[1]Hoja de pedidos'!$D3733&gt;0,'[1]Hoja de pedidos'!D3733,"")</f>
        <v>TMMCGP228A001</v>
      </c>
      <c r="C3735" s="144" t="str">
        <f>IF('[1]Hoja de pedidos'!$D3733&gt;0,'[1]Hoja de pedidos'!E3733,"")</f>
        <v>CARFLEX C.A.</v>
      </c>
      <c r="D3735" s="144" t="str">
        <f>IF('[1]Hoja de pedidos'!$D3733&gt;0,'[1]Hoja de pedidos'!F3733,"")</f>
        <v>LINER MTP IMPRESO GARANTIA DE PUREZA</v>
      </c>
      <c r="E3735" s="144" t="str">
        <f>IF('[1]Hoja de pedidos'!$D3733&gt;0,'[1]Hoja de pedidos'!G3733,"")</f>
        <v>MCL</v>
      </c>
      <c r="F3735" s="144" t="str">
        <f>IF('[1]Hoja de pedidos'!$D3733&gt;0,'[1]Hoja de pedidos'!H3733,"")</f>
        <v>LAMINACION</v>
      </c>
    </row>
    <row r="3736" spans="1:6" x14ac:dyDescent="0.25">
      <c r="A3736" s="144" t="str">
        <f>IF('[1]Hoja de pedidos'!$D3734&gt;0,'[1]Hoja de pedidos'!C3734,"")</f>
        <v>01-4906</v>
      </c>
      <c r="B3736" s="144" t="str">
        <f>IF('[1]Hoja de pedidos'!$D3734&gt;0,'[1]Hoja de pedidos'!D3734,"")</f>
        <v>TXPCEP023B002</v>
      </c>
      <c r="C3736" s="144" t="str">
        <f>IF('[1]Hoja de pedidos'!$D3734&gt;0,'[1]Hoja de pedidos'!E3734,"")</f>
        <v xml:space="preserve">PEPSI-COLA VENEZUELA, C.A. </v>
      </c>
      <c r="D3736" s="144" t="str">
        <f>IF('[1]Hoja de pedidos'!$D3734&gt;0,'[1]Hoja de pedidos'!F3734,"")</f>
        <v>ETIQUETA IMPRESA PEPSI FREE 1 L</v>
      </c>
      <c r="E3736" s="144" t="str">
        <f>IF('[1]Hoja de pedidos'!$D3734&gt;0,'[1]Hoja de pedidos'!G3734,"")</f>
        <v>CX</v>
      </c>
      <c r="F3736" s="144" t="str">
        <f>IF('[1]Hoja de pedidos'!$D3734&gt;0,'[1]Hoja de pedidos'!H3734,"")</f>
        <v>CORTE</v>
      </c>
    </row>
    <row r="3737" spans="1:6" x14ac:dyDescent="0.25">
      <c r="A3737" s="144" t="str">
        <f>IF('[1]Hoja de pedidos'!$D3735&gt;0,'[1]Hoja de pedidos'!C3735,"")</f>
        <v>01-4935</v>
      </c>
      <c r="B3737" s="144" t="str">
        <f>IF('[1]Hoja de pedidos'!$D3735&gt;0,'[1]Hoja de pedidos'!D3735,"")</f>
        <v>TXAVEM028D001</v>
      </c>
      <c r="C3737" s="144" t="str">
        <f>IF('[1]Hoja de pedidos'!$D3735&gt;0,'[1]Hoja de pedidos'!E3735,"")</f>
        <v>AMCOR RIGID PACKAGING DE VENEZUELA, S.A.</v>
      </c>
      <c r="D3737" s="144" t="str">
        <f>IF('[1]Hoja de pedidos'!$D3735&gt;0,'[1]Hoja de pedidos'!F3735,"")</f>
        <v>ETIQUETA IMPRESA MINALBA 355cc</v>
      </c>
      <c r="E3737" s="144" t="str">
        <f>IF('[1]Hoja de pedidos'!$D3735&gt;0,'[1]Hoja de pedidos'!G3735,"")</f>
        <v>CX</v>
      </c>
      <c r="F3737" s="144" t="str">
        <f>IF('[1]Hoja de pedidos'!$D3735&gt;0,'[1]Hoja de pedidos'!H3735,"")</f>
        <v>CORTE</v>
      </c>
    </row>
    <row r="3738" spans="1:6" x14ac:dyDescent="0.25">
      <c r="A3738" s="144" t="str">
        <f>IF('[1]Hoja de pedidos'!$D3736&gt;0,'[1]Hoja de pedidos'!C3736,"")</f>
        <v>01-4933</v>
      </c>
      <c r="B3738" s="144" t="str">
        <f>IF('[1]Hoja de pedidos'!$D3736&gt;0,'[1]Hoja de pedidos'!D3736,"")</f>
        <v>TXAVEM028C001</v>
      </c>
      <c r="C3738" s="144" t="str">
        <f>IF('[1]Hoja de pedidos'!$D3736&gt;0,'[1]Hoja de pedidos'!E3736,"")</f>
        <v>AMCOR RIGID PACKAGING DE VENEZUELA, S.A.</v>
      </c>
      <c r="D3738" s="144" t="str">
        <f>IF('[1]Hoja de pedidos'!$D3736&gt;0,'[1]Hoja de pedidos'!F3736,"")</f>
        <v>ETIQUETA IMPRESA MINALBA 600 cc</v>
      </c>
      <c r="E3738" s="144" t="str">
        <f>IF('[1]Hoja de pedidos'!$D3736&gt;0,'[1]Hoja de pedidos'!G3736,"")</f>
        <v>CX</v>
      </c>
      <c r="F3738" s="144" t="str">
        <f>IF('[1]Hoja de pedidos'!$D3736&gt;0,'[1]Hoja de pedidos'!H3736,"")</f>
        <v>CORTE</v>
      </c>
    </row>
    <row r="3739" spans="1:6" x14ac:dyDescent="0.25">
      <c r="A3739" s="144" t="str">
        <f>IF('[1]Hoja de pedidos'!$D3737&gt;0,'[1]Hoja de pedidos'!C3737,"")</f>
        <v>01-4934</v>
      </c>
      <c r="B3739" s="144" t="str">
        <f>IF('[1]Hoja de pedidos'!$D3737&gt;0,'[1]Hoja de pedidos'!D3737,"")</f>
        <v>TXAVEM028A001</v>
      </c>
      <c r="C3739" s="144" t="str">
        <f>IF('[1]Hoja de pedidos'!$D3737&gt;0,'[1]Hoja de pedidos'!E3737,"")</f>
        <v>AMCOR RIGID PACKAGING DE VENEZUELA, S.A.</v>
      </c>
      <c r="D3739" s="144" t="str">
        <f>IF('[1]Hoja de pedidos'!$D3737&gt;0,'[1]Hoja de pedidos'!F3737,"")</f>
        <v>ETIQUETA IMPRESA MINALBA 1,5 L</v>
      </c>
      <c r="E3739" s="144" t="str">
        <f>IF('[1]Hoja de pedidos'!$D3737&gt;0,'[1]Hoja de pedidos'!G3737,"")</f>
        <v>CX</v>
      </c>
      <c r="F3739" s="144" t="str">
        <f>IF('[1]Hoja de pedidos'!$D3737&gt;0,'[1]Hoja de pedidos'!H3737,"")</f>
        <v>CORTE</v>
      </c>
    </row>
    <row r="3740" spans="1:6" x14ac:dyDescent="0.25">
      <c r="A3740" s="144" t="str">
        <f>IF('[1]Hoja de pedidos'!$D3738&gt;0,'[1]Hoja de pedidos'!C3738,"")</f>
        <v>01-4936</v>
      </c>
      <c r="B3740" s="144" t="str">
        <f>IF('[1]Hoja de pedidos'!$D3738&gt;0,'[1]Hoja de pedidos'!D3738,"")</f>
        <v>TXAVEM028B001</v>
      </c>
      <c r="C3740" s="144" t="str">
        <f>IF('[1]Hoja de pedidos'!$D3738&gt;0,'[1]Hoja de pedidos'!E3738,"")</f>
        <v>AMCOR RIGID PACKAGING DE VENEZUELA, S.A.</v>
      </c>
      <c r="D3740" s="144" t="str">
        <f>IF('[1]Hoja de pedidos'!$D3738&gt;0,'[1]Hoja de pedidos'!F3738,"")</f>
        <v>ETIQUETA  IMPRESA MINALBA 5 L</v>
      </c>
      <c r="E3740" s="144" t="str">
        <f>IF('[1]Hoja de pedidos'!$D3738&gt;0,'[1]Hoja de pedidos'!G3738,"")</f>
        <v>CX</v>
      </c>
      <c r="F3740" s="144" t="str">
        <f>IF('[1]Hoja de pedidos'!$D3738&gt;0,'[1]Hoja de pedidos'!H3738,"")</f>
        <v>CORTE</v>
      </c>
    </row>
    <row r="3741" spans="1:6" x14ac:dyDescent="0.25">
      <c r="A3741" s="144" t="str">
        <f>IF('[1]Hoja de pedidos'!$D3739&gt;0,'[1]Hoja de pedidos'!C3739,"")</f>
        <v>01-4944</v>
      </c>
      <c r="B3741" s="144" t="str">
        <f>IF('[1]Hoja de pedidos'!$D3739&gt;0,'[1]Hoja de pedidos'!D3739,"")</f>
        <v>TXTFCA050A001</v>
      </c>
      <c r="C3741" s="144" t="str">
        <f>IF('[1]Hoja de pedidos'!$D3739&gt;0,'[1]Hoja de pedidos'!E3739,"")</f>
        <v>INVERSIONES TORREFACCION DEL CAFÉ, C.A</v>
      </c>
      <c r="D3741" s="144" t="str">
        <f>IF('[1]Hoja de pedidos'!$D3739&gt;0,'[1]Hoja de pedidos'!F3739,"")</f>
        <v>LAMINACION IMPRESA CAFÉ AMANECER MOLIDO GOURMET 200g</v>
      </c>
      <c r="E3741" s="144" t="str">
        <f>IF('[1]Hoja de pedidos'!$D3739&gt;0,'[1]Hoja de pedidos'!G3739,"")</f>
        <v>CX</v>
      </c>
      <c r="F3741" s="144" t="str">
        <f>IF('[1]Hoja de pedidos'!$D3739&gt;0,'[1]Hoja de pedidos'!H3739,"")</f>
        <v>LAMINACION</v>
      </c>
    </row>
    <row r="3742" spans="1:6" x14ac:dyDescent="0.25">
      <c r="A3742" s="144" t="str">
        <f>IF('[1]Hoja de pedidos'!$D3740&gt;0,'[1]Hoja de pedidos'!C3740,"")</f>
        <v>01-4941</v>
      </c>
      <c r="B3742" s="144" t="str">
        <f>IF('[1]Hoja de pedidos'!$D3740&gt;0,'[1]Hoja de pedidos'!D3740,"")</f>
        <v>TXTFCA050B001</v>
      </c>
      <c r="C3742" s="144" t="str">
        <f>IF('[1]Hoja de pedidos'!$D3740&gt;0,'[1]Hoja de pedidos'!E3740,"")</f>
        <v>INVERSIONES TORREFACCION DEL CAFÉ, C.A</v>
      </c>
      <c r="D3742" s="144" t="str">
        <f>IF('[1]Hoja de pedidos'!$D3740&gt;0,'[1]Hoja de pedidos'!F3740,"")</f>
        <v>LAMINACION IMPRESA CAFÉ AMANECER MOLIDO GOURMET 500g</v>
      </c>
      <c r="E3742" s="144" t="str">
        <f>IF('[1]Hoja de pedidos'!$D3740&gt;0,'[1]Hoja de pedidos'!G3740,"")</f>
        <v>CX</v>
      </c>
      <c r="F3742" s="144" t="str">
        <f>IF('[1]Hoja de pedidos'!$D3740&gt;0,'[1]Hoja de pedidos'!H3740,"")</f>
        <v>LAMINACION</v>
      </c>
    </row>
    <row r="3743" spans="1:6" x14ac:dyDescent="0.25">
      <c r="A3743" s="144" t="str">
        <f>IF('[1]Hoja de pedidos'!$D3741&gt;0,'[1]Hoja de pedidos'!C3741,"")</f>
        <v>01-4946</v>
      </c>
      <c r="B3743" s="144" t="str">
        <f>IF('[1]Hoja de pedidos'!$D3741&gt;0,'[1]Hoja de pedidos'!D3741,"")</f>
        <v>TXTFDN036C001</v>
      </c>
      <c r="C3743" s="144" t="str">
        <f>IF('[1]Hoja de pedidos'!$D3741&gt;0,'[1]Hoja de pedidos'!E3741,"")</f>
        <v>INVERSIONES TORREFACCION DEL CAFÉ, C.A</v>
      </c>
      <c r="D3743" s="144" t="str">
        <f>IF('[1]Hoja de pedidos'!$D3741&gt;0,'[1]Hoja de pedidos'!F3741,"")</f>
        <v>LAMINACION IMPRESA CAFÉ DELLA NONNA MOLIDO GOURMET 100g</v>
      </c>
      <c r="E3743" s="144" t="str">
        <f>IF('[1]Hoja de pedidos'!$D3741&gt;0,'[1]Hoja de pedidos'!G3741,"")</f>
        <v>CX</v>
      </c>
      <c r="F3743" s="144" t="str">
        <f>IF('[1]Hoja de pedidos'!$D3741&gt;0,'[1]Hoja de pedidos'!H3741,"")</f>
        <v>LAMINACION</v>
      </c>
    </row>
    <row r="3744" spans="1:6" x14ac:dyDescent="0.25">
      <c r="A3744" s="144" t="str">
        <f>IF('[1]Hoja de pedidos'!$D3742&gt;0,'[1]Hoja de pedidos'!C3742,"")</f>
        <v>000-PV</v>
      </c>
      <c r="B3744" s="144" t="str">
        <f>IF('[1]Hoja de pedidos'!$D3742&gt;0,'[1]Hoja de pedidos'!D3742,"")</f>
        <v>000-PRUEBAS</v>
      </c>
      <c r="C3744" s="144" t="str">
        <f>IF('[1]Hoja de pedidos'!$D3742&gt;0,'[1]Hoja de pedidos'!E3742,"")</f>
        <v>PRUEBAS</v>
      </c>
      <c r="D3744" s="144" t="str">
        <f>IF('[1]Hoja de pedidos'!$D3742&gt;0,'[1]Hoja de pedidos'!F3742,"")</f>
        <v>PRUEBAS VARIAS</v>
      </c>
      <c r="E3744" s="144" t="str">
        <f>IF('[1]Hoja de pedidos'!$D3742&gt;0,'[1]Hoja de pedidos'!G3742,"")</f>
        <v>CX</v>
      </c>
      <c r="F3744" s="144" t="str">
        <f>IF('[1]Hoja de pedidos'!$D3742&gt;0,'[1]Hoja de pedidos'!H3742,"")</f>
        <v>LAMINACION</v>
      </c>
    </row>
    <row r="3745" spans="1:6" x14ac:dyDescent="0.25">
      <c r="A3745" s="144" t="str">
        <f>IF('[1]Hoja de pedidos'!$D3743&gt;0,'[1]Hoja de pedidos'!C3743,"")</f>
        <v>000-PC</v>
      </c>
      <c r="B3745" s="144" t="str">
        <f>IF('[1]Hoja de pedidos'!$D3743&gt;0,'[1]Hoja de pedidos'!D3743,"")</f>
        <v>000-COLLAGE</v>
      </c>
      <c r="C3745" s="144" t="str">
        <f>IF('[1]Hoja de pedidos'!$D3743&gt;0,'[1]Hoja de pedidos'!E3743,"")</f>
        <v>COLLAGE</v>
      </c>
      <c r="D3745" s="144" t="str">
        <f>IF('[1]Hoja de pedidos'!$D3743&gt;0,'[1]Hoja de pedidos'!F3743,"")</f>
        <v>COLLAGE</v>
      </c>
      <c r="E3745" s="144" t="str">
        <f>IF('[1]Hoja de pedidos'!$D3743&gt;0,'[1]Hoja de pedidos'!G3743,"")</f>
        <v>CX</v>
      </c>
      <c r="F3745" s="144" t="str">
        <f>IF('[1]Hoja de pedidos'!$D3743&gt;0,'[1]Hoja de pedidos'!H3743,"")</f>
        <v>LAMINACION</v>
      </c>
    </row>
    <row r="3746" spans="1:6" x14ac:dyDescent="0.25">
      <c r="A3746" s="144" t="str">
        <f>IF('[1]Hoja de pedidos'!$D3744&gt;0,'[1]Hoja de pedidos'!C3744,"")</f>
        <v>01-4908</v>
      </c>
      <c r="B3746" s="144" t="str">
        <f>IF('[1]Hoja de pedidos'!$D3744&gt;0,'[1]Hoja de pedidos'!D3744,"")</f>
        <v>TXPCGM023A002</v>
      </c>
      <c r="C3746" s="144" t="str">
        <f>IF('[1]Hoja de pedidos'!$D3744&gt;0,'[1]Hoja de pedidos'!E3744,"")</f>
        <v xml:space="preserve">PEPSI-COLA VENEZUELA, C.A. </v>
      </c>
      <c r="D3746" s="144" t="str">
        <f>IF('[1]Hoja de pedidos'!$D3744&gt;0,'[1]Hoja de pedidos'!F3744,"")</f>
        <v>ETIQUETA IMPRESA GOLDEN MANZANA 1 L</v>
      </c>
      <c r="E3746" s="144" t="str">
        <f>IF('[1]Hoja de pedidos'!$D3744&gt;0,'[1]Hoja de pedidos'!G3744,"")</f>
        <v>CX</v>
      </c>
      <c r="F3746" s="144" t="str">
        <f>IF('[1]Hoja de pedidos'!$D3744&gt;0,'[1]Hoja de pedidos'!H3744,"")</f>
        <v>CORTE</v>
      </c>
    </row>
    <row r="3747" spans="1:6" x14ac:dyDescent="0.25">
      <c r="A3747" s="144" t="str">
        <f>IF('[1]Hoja de pedidos'!$D3745&gt;0,'[1]Hoja de pedidos'!C3745,"")</f>
        <v>01-4871</v>
      </c>
      <c r="B3747" s="144" t="str">
        <f>IF('[1]Hoja de pedidos'!$D3745&gt;0,'[1]Hoja de pedidos'!D3745,"")</f>
        <v>TXPARO045A002</v>
      </c>
      <c r="C3747" s="144" t="str">
        <f>IF('[1]Hoja de pedidos'!$D3745&gt;0,'[1]Hoja de pedidos'!E3745,"")</f>
        <v>PEPSICO ALIMENTOS, S.C.A.</v>
      </c>
      <c r="D3747" s="144" t="str">
        <f>IF('[1]Hoja de pedidos'!$D3745&gt;0,'[1]Hoja de pedidos'!F3745,"")</f>
        <v>LAMINACION IMPRESA RUFFLES ORIGINAL 300g</v>
      </c>
      <c r="E3747" s="144" t="str">
        <f>IF('[1]Hoja de pedidos'!$D3745&gt;0,'[1]Hoja de pedidos'!G3745,"")</f>
        <v>CX</v>
      </c>
      <c r="F3747" s="144" t="str">
        <f>IF('[1]Hoja de pedidos'!$D3745&gt;0,'[1]Hoja de pedidos'!H3745,"")</f>
        <v>LAMINACION</v>
      </c>
    </row>
    <row r="3748" spans="1:6" x14ac:dyDescent="0.25">
      <c r="A3748" s="144" t="str">
        <f>IF('[1]Hoja de pedidos'!$D3746&gt;0,'[1]Hoja de pedidos'!C3746,"")</f>
        <v>01-4865</v>
      </c>
      <c r="B3748" s="144" t="str">
        <f>IF('[1]Hoja de pedidos'!$D3746&gt;0,'[1]Hoja de pedidos'!D3746,"")</f>
        <v>TXPARO040B003</v>
      </c>
      <c r="C3748" s="144" t="str">
        <f>IF('[1]Hoja de pedidos'!$D3746&gt;0,'[1]Hoja de pedidos'!E3746,"")</f>
        <v>PEPSICO ALIMENTOS, S.C.A.</v>
      </c>
      <c r="D3748" s="144" t="str">
        <f>IF('[1]Hoja de pedidos'!$D3746&gt;0,'[1]Hoja de pedidos'!F3746,"")</f>
        <v>LAMINACION IMPRESA RUFFLES ORIGINAL 36g (LINEA NOSOTRAS)</v>
      </c>
      <c r="E3748" s="144" t="str">
        <f>IF('[1]Hoja de pedidos'!$D3746&gt;0,'[1]Hoja de pedidos'!G3746,"")</f>
        <v>CX</v>
      </c>
      <c r="F3748" s="144" t="str">
        <f>IF('[1]Hoja de pedidos'!$D3746&gt;0,'[1]Hoja de pedidos'!H3746,"")</f>
        <v>LAMINACION</v>
      </c>
    </row>
    <row r="3749" spans="1:6" x14ac:dyDescent="0.25">
      <c r="A3749" s="144" t="str">
        <f>IF('[1]Hoja de pedidos'!$D3747&gt;0,'[1]Hoja de pedidos'!C3747,"")</f>
        <v>01-4921</v>
      </c>
      <c r="B3749" s="144" t="str">
        <f>IF('[1]Hoja de pedidos'!$D3747&gt;0,'[1]Hoja de pedidos'!D3747,"")</f>
        <v>TMARFR040A001</v>
      </c>
      <c r="C3749" s="144" t="str">
        <f>IF('[1]Hoja de pedidos'!$D3747&gt;0,'[1]Hoja de pedidos'!E3747,"")</f>
        <v>ALFONZO RIVAS &amp; CIA, C.A.</v>
      </c>
      <c r="D3749" s="144" t="str">
        <f>IF('[1]Hoja de pedidos'!$D3747&gt;0,'[1]Hoja de pedidos'!F3747,"")</f>
        <v>LAMINACION IMPRESA FLIPS FUDGE FRESA 50g</v>
      </c>
      <c r="E3749" s="144" t="str">
        <f>IF('[1]Hoja de pedidos'!$D3747&gt;0,'[1]Hoja de pedidos'!G3747,"")</f>
        <v>MCL</v>
      </c>
      <c r="F3749" s="144" t="str">
        <f>IF('[1]Hoja de pedidos'!$D3747&gt;0,'[1]Hoja de pedidos'!H3747,"")</f>
        <v>LAMINACION</v>
      </c>
    </row>
    <row r="3750" spans="1:6" x14ac:dyDescent="0.25">
      <c r="A3750" s="144" t="str">
        <f>IF('[1]Hoja de pedidos'!$D3748&gt;0,'[1]Hoja de pedidos'!C3748,"")</f>
        <v>01-4929</v>
      </c>
      <c r="B3750" s="144" t="str">
        <f>IF('[1]Hoja de pedidos'!$D3748&gt;0,'[1]Hoja de pedidos'!D3748,"")</f>
        <v>TMARFF040A002</v>
      </c>
      <c r="C3750" s="144" t="str">
        <f>IF('[1]Hoja de pedidos'!$D3748&gt;0,'[1]Hoja de pedidos'!E3748,"")</f>
        <v>ALFONZO RIVAS &amp; CIA, C.A.</v>
      </c>
      <c r="D3750" s="144" t="str">
        <f>IF('[1]Hoja de pedidos'!$D3748&gt;0,'[1]Hoja de pedidos'!F3748,"")</f>
        <v>LAMINACION IMPRESA FLIPS FUDGE CHOCOLATE 50g</v>
      </c>
      <c r="E3750" s="144" t="str">
        <f>IF('[1]Hoja de pedidos'!$D3748&gt;0,'[1]Hoja de pedidos'!G3748,"")</f>
        <v>CX</v>
      </c>
      <c r="F3750" s="144" t="str">
        <f>IF('[1]Hoja de pedidos'!$D3748&gt;0,'[1]Hoja de pedidos'!H3748,"")</f>
        <v>LAMINACION</v>
      </c>
    </row>
    <row r="3751" spans="1:6" x14ac:dyDescent="0.25">
      <c r="A3751" s="144" t="str">
        <f>IF('[1]Hoja de pedidos'!$D3749&gt;0,'[1]Hoja de pedidos'!C3749,"")</f>
        <v>01-4942</v>
      </c>
      <c r="B3751" s="144" t="str">
        <f>IF('[1]Hoja de pedidos'!$D3749&gt;0,'[1]Hoja de pedidos'!D3749,"")</f>
        <v>TXTFDN050A001</v>
      </c>
      <c r="C3751" s="144" t="str">
        <f>IF('[1]Hoja de pedidos'!$D3749&gt;0,'[1]Hoja de pedidos'!E3749,"")</f>
        <v>INVERSIONES TORREFACCION DEL CAFÉ, C.A</v>
      </c>
      <c r="D3751" s="144" t="str">
        <f>IF('[1]Hoja de pedidos'!$D3749&gt;0,'[1]Hoja de pedidos'!F3749,"")</f>
        <v>LAMINACION IMPRESA CAFÉ DELLA NONNA MOLIDO GOURMET 200 g.</v>
      </c>
      <c r="E3751" s="144" t="str">
        <f>IF('[1]Hoja de pedidos'!$D3749&gt;0,'[1]Hoja de pedidos'!G3749,"")</f>
        <v>CX</v>
      </c>
      <c r="F3751" s="144" t="str">
        <f>IF('[1]Hoja de pedidos'!$D3749&gt;0,'[1]Hoja de pedidos'!H3749,"")</f>
        <v>LAMINACION</v>
      </c>
    </row>
    <row r="3752" spans="1:6" x14ac:dyDescent="0.25">
      <c r="A3752" s="144" t="str">
        <f>IF('[1]Hoja de pedidos'!$D3750&gt;0,'[1]Hoja de pedidos'!C3750,"")</f>
        <v>01-4961</v>
      </c>
      <c r="B3752" s="144" t="str">
        <f>IF('[1]Hoja de pedidos'!$D3750&gt;0,'[1]Hoja de pedidos'!D3750,"")</f>
        <v>TMCPAM045A001</v>
      </c>
      <c r="C3752" s="144" t="str">
        <f>IF('[1]Hoja de pedidos'!$D3750&gt;0,'[1]Hoja de pedidos'!E3750,"")</f>
        <v>CENTRAL EL PALMAR S.A.</v>
      </c>
      <c r="D3752" s="144" t="str">
        <f>IF('[1]Hoja de pedidos'!$D3750&gt;0,'[1]Hoja de pedidos'!F3750,"")</f>
        <v>POLYPOUCH IMPRESO MONTALBAN - MONTALBAN 4 g</v>
      </c>
      <c r="E3752" s="144" t="str">
        <f>IF('[1]Hoja de pedidos'!$D3750&gt;0,'[1]Hoja de pedidos'!G3750,"")</f>
        <v>MCL</v>
      </c>
      <c r="F3752" s="144" t="str">
        <f>IF('[1]Hoja de pedidos'!$D3750&gt;0,'[1]Hoja de pedidos'!H3750,"")</f>
        <v>LAMINACION</v>
      </c>
    </row>
    <row r="3753" spans="1:6" x14ac:dyDescent="0.25">
      <c r="A3753" s="144" t="str">
        <f>IF('[1]Hoja de pedidos'!$D3751&gt;0,'[1]Hoja de pedidos'!C3751,"")</f>
        <v>01-4986</v>
      </c>
      <c r="B3753" s="144" t="str">
        <f>IF('[1]Hoja de pedidos'!$D3751&gt;0,'[1]Hoja de pedidos'!D3751,"")</f>
        <v>TMMCGP228A002</v>
      </c>
      <c r="C3753" s="144" t="str">
        <f>IF('[1]Hoja de pedidos'!$D3751&gt;0,'[1]Hoja de pedidos'!E3751,"")</f>
        <v>MONDELEZ VZ,C.A</v>
      </c>
      <c r="D3753" s="144" t="str">
        <f>IF('[1]Hoja de pedidos'!$D3751&gt;0,'[1]Hoja de pedidos'!F3751,"")</f>
        <v>LINNER MTP  IMPRESO GARANTIA DE PUREZA</v>
      </c>
      <c r="E3753" s="144" t="str">
        <f>IF('[1]Hoja de pedidos'!$D3751&gt;0,'[1]Hoja de pedidos'!G3751,"")</f>
        <v>MCL</v>
      </c>
      <c r="F3753" s="144" t="str">
        <f>IF('[1]Hoja de pedidos'!$D3751&gt;0,'[1]Hoja de pedidos'!H3751,"")</f>
        <v>LAMINACION</v>
      </c>
    </row>
    <row r="3754" spans="1:6" x14ac:dyDescent="0.25">
      <c r="A3754" s="144" t="str">
        <f>IF('[1]Hoja de pedidos'!$D3752&gt;0,'[1]Hoja de pedidos'!C3752,"")</f>
        <v>01-4975</v>
      </c>
      <c r="B3754" s="144" t="str">
        <f>IF('[1]Hoja de pedidos'!$D3752&gt;0,'[1]Hoja de pedidos'!D3752,"")</f>
        <v>TMAPPM121A001</v>
      </c>
      <c r="C3754" s="144" t="str">
        <f>IF('[1]Hoja de pedidos'!$D3752&gt;0,'[1]Hoja de pedidos'!E3752,"")</f>
        <v>ALIMENTOS POLAR COMERCIAL, C.A.</v>
      </c>
      <c r="D3754" s="144" t="str">
        <f>IF('[1]Hoja de pedidos'!$D3752&gt;0,'[1]Hoja de pedidos'!F3752,"")</f>
        <v>ALUMIIO LAMINADO IMPRESO PROMOCION MAVESA 525g.</v>
      </c>
      <c r="E3754" s="144" t="str">
        <f>IF('[1]Hoja de pedidos'!$D3752&gt;0,'[1]Hoja de pedidos'!G3752,"")</f>
        <v>MCL</v>
      </c>
      <c r="F3754" s="144" t="str">
        <f>IF('[1]Hoja de pedidos'!$D3752&gt;0,'[1]Hoja de pedidos'!H3752,"")</f>
        <v>LAMINACION</v>
      </c>
    </row>
    <row r="3755" spans="1:6" x14ac:dyDescent="0.25">
      <c r="A3755" s="144" t="str">
        <f>IF('[1]Hoja de pedidos'!$D3753&gt;0,'[1]Hoja de pedidos'!C3753,"")</f>
        <v>01-4913</v>
      </c>
      <c r="B3755" s="144" t="str">
        <f>IF('[1]Hoja de pedidos'!$D3753&gt;0,'[1]Hoja de pedidos'!D3753,"")</f>
        <v>TMARMZ044A001</v>
      </c>
      <c r="C3755" s="144" t="str">
        <f>IF('[1]Hoja de pedidos'!$D3753&gt;0,'[1]Hoja de pedidos'!E3753,"")</f>
        <v>ALFONZO RIVAS &amp; CIA, C.A.</v>
      </c>
      <c r="D3755" s="144" t="str">
        <f>IF('[1]Hoja de pedidos'!$D3753&gt;0,'[1]Hoja de pedidos'!F3753,"")</f>
        <v>LAMINACION IMPRESA MAIZINA 90 g</v>
      </c>
      <c r="E3755" s="144" t="str">
        <f>IF('[1]Hoja de pedidos'!$D3753&gt;0,'[1]Hoja de pedidos'!G3753,"")</f>
        <v>MCL</v>
      </c>
      <c r="F3755" s="144" t="str">
        <f>IF('[1]Hoja de pedidos'!$D3753&gt;0,'[1]Hoja de pedidos'!H3753,"")</f>
        <v>LAMINACION</v>
      </c>
    </row>
    <row r="3756" spans="1:6" x14ac:dyDescent="0.25">
      <c r="A3756" s="144" t="str">
        <f>IF('[1]Hoja de pedidos'!$D3754&gt;0,'[1]Hoja de pedidos'!C3754,"")</f>
        <v>01-5010</v>
      </c>
      <c r="B3756" s="144" t="str">
        <f>IF('[1]Hoja de pedidos'!$D3754&gt;0,'[1]Hoja de pedidos'!D3754,"")</f>
        <v>TMAPPM121A001</v>
      </c>
      <c r="C3756" s="144" t="str">
        <f>IF('[1]Hoja de pedidos'!$D3754&gt;0,'[1]Hoja de pedidos'!E3754,"")</f>
        <v>ALIMENTOS POLAR COMERCIAL, C.A.</v>
      </c>
      <c r="D3756" s="144" t="str">
        <f>IF('[1]Hoja de pedidos'!$D3754&gt;0,'[1]Hoja de pedidos'!F3754,"")</f>
        <v>ALUMIIO LAMINADO IMPRESO PROMOCION MAVESA 525g.</v>
      </c>
      <c r="E3756" s="144" t="str">
        <f>IF('[1]Hoja de pedidos'!$D3754&gt;0,'[1]Hoja de pedidos'!G3754,"")</f>
        <v>MCL</v>
      </c>
      <c r="F3756" s="144" t="str">
        <f>IF('[1]Hoja de pedidos'!$D3754&gt;0,'[1]Hoja de pedidos'!H3754,"")</f>
        <v>LAMINACION</v>
      </c>
    </row>
    <row r="3757" spans="1:6" x14ac:dyDescent="0.25">
      <c r="A3757" s="144" t="str">
        <f>IF('[1]Hoja de pedidos'!$D3755&gt;0,'[1]Hoja de pedidos'!C3755,"")</f>
        <v>01-5007</v>
      </c>
      <c r="B3757" s="144" t="str">
        <f>IF('[1]Hoja de pedidos'!$D3755&gt;0,'[1]Hoja de pedidos'!D3755,"")</f>
        <v>TXPALT049A001</v>
      </c>
      <c r="C3757" s="144" t="str">
        <f>IF('[1]Hoja de pedidos'!$D3755&gt;0,'[1]Hoja de pedidos'!E3755,"")</f>
        <v>PEPSICO ALIMENTOS, S.C.A.</v>
      </c>
      <c r="D3757" s="144" t="str">
        <f>IF('[1]Hoja de pedidos'!$D3755&gt;0,'[1]Hoja de pedidos'!F3755,"")</f>
        <v>LAMINACION IMPRESA DORITOS LIMON TAQUERO 150g</v>
      </c>
      <c r="E3757" s="144" t="str">
        <f>IF('[1]Hoja de pedidos'!$D3755&gt;0,'[1]Hoja de pedidos'!G3755,"")</f>
        <v>CX</v>
      </c>
      <c r="F3757" s="144" t="str">
        <f>IF('[1]Hoja de pedidos'!$D3755&gt;0,'[1]Hoja de pedidos'!H3755,"")</f>
        <v>LAMINACION</v>
      </c>
    </row>
    <row r="3758" spans="1:6" x14ac:dyDescent="0.25">
      <c r="A3758" s="144" t="str">
        <f>IF('[1]Hoja de pedidos'!$D3756&gt;0,'[1]Hoja de pedidos'!C3756,"")</f>
        <v>01-5006</v>
      </c>
      <c r="B3758" s="144" t="str">
        <f>IF('[1]Hoja de pedidos'!$D3756&gt;0,'[1]Hoja de pedidos'!D3756,"")</f>
        <v>TXPALT049B001</v>
      </c>
      <c r="C3758" s="144" t="str">
        <f>IF('[1]Hoja de pedidos'!$D3756&gt;0,'[1]Hoja de pedidos'!E3756,"")</f>
        <v>PEPSICO ALIMENTOS, S.C.A.</v>
      </c>
      <c r="D3758" s="144" t="str">
        <f>IF('[1]Hoja de pedidos'!$D3756&gt;0,'[1]Hoja de pedidos'!F3756,"")</f>
        <v>LAMINACION IMPRESA DORITOS LIMON TAQUERO 40g</v>
      </c>
      <c r="E3758" s="144" t="str">
        <f>IF('[1]Hoja de pedidos'!$D3756&gt;0,'[1]Hoja de pedidos'!G3756,"")</f>
        <v>CX</v>
      </c>
      <c r="F3758" s="144" t="str">
        <f>IF('[1]Hoja de pedidos'!$D3756&gt;0,'[1]Hoja de pedidos'!H3756,"")</f>
        <v>LAMINACION</v>
      </c>
    </row>
    <row r="3759" spans="1:6" x14ac:dyDescent="0.25">
      <c r="A3759" s="144" t="str">
        <f>IF('[1]Hoja de pedidos'!$D3757&gt;0,'[1]Hoja de pedidos'!C3757,"")</f>
        <v>01-4978</v>
      </c>
      <c r="B3759" s="144" t="str">
        <f>IF('[1]Hoja de pedidos'!$D3757&gt;0,'[1]Hoja de pedidos'!D3757,"")</f>
        <v>TMAYGP207A003</v>
      </c>
      <c r="C3759" s="144" t="str">
        <f>IF('[1]Hoja de pedidos'!$D3757&gt;0,'[1]Hoja de pedidos'!E3757,"")</f>
        <v>COMERCIAL TECNI TAPA S.A.</v>
      </c>
      <c r="D3759" s="144" t="str">
        <f>IF('[1]Hoja de pedidos'!$D3757&gt;0,'[1]Hoja de pedidos'!F3757,"")</f>
        <v>LINER TERMOSELLABLE MTP  IMPRESO GARANTIA DE PUREZA</v>
      </c>
      <c r="E3759" s="144" t="str">
        <f>IF('[1]Hoja de pedidos'!$D3757&gt;0,'[1]Hoja de pedidos'!G3757,"")</f>
        <v>MCL</v>
      </c>
      <c r="F3759" s="144" t="str">
        <f>IF('[1]Hoja de pedidos'!$D3757&gt;0,'[1]Hoja de pedidos'!H3757,"")</f>
        <v>LAMINACION</v>
      </c>
    </row>
    <row r="3760" spans="1:6" x14ac:dyDescent="0.25">
      <c r="A3760" s="144" t="str">
        <f>IF('[1]Hoja de pedidos'!$D3758&gt;0,'[1]Hoja de pedidos'!C3758,"")</f>
        <v>01-4889</v>
      </c>
      <c r="B3760" s="144" t="str">
        <f>IF('[1]Hoja de pedidos'!$D3758&gt;0,'[1]Hoja de pedidos'!D3758,"")</f>
        <v>TXDNMM070A001</v>
      </c>
      <c r="C3760" s="144" t="str">
        <f>IF('[1]Hoja de pedidos'!$D3758&gt;0,'[1]Hoja de pedidos'!E3758,"")</f>
        <v>DISTRIBUIDORA NACIONAL 2000, C.A.</v>
      </c>
      <c r="D3760" s="144" t="str">
        <f>IF('[1]Hoja de pedidos'!$D3758&gt;0,'[1]Hoja de pedidos'!F3758,"")</f>
        <v>LAMINACION IMPRESA CAFÉ MAS POR MENOS PREMIUM 200g</v>
      </c>
      <c r="E3760" s="144" t="str">
        <f>IF('[1]Hoja de pedidos'!$D3758&gt;0,'[1]Hoja de pedidos'!G3758,"")</f>
        <v>CX</v>
      </c>
      <c r="F3760" s="144" t="str">
        <f>IF('[1]Hoja de pedidos'!$D3758&gt;0,'[1]Hoja de pedidos'!H3758,"")</f>
        <v>LAMINACION</v>
      </c>
    </row>
    <row r="3761" spans="1:6" x14ac:dyDescent="0.25">
      <c r="A3761" s="144" t="str">
        <f>IF('[1]Hoja de pedidos'!$D3759&gt;0,'[1]Hoja de pedidos'!C3759,"")</f>
        <v>01-4722</v>
      </c>
      <c r="B3761" s="144" t="str">
        <f>IF('[1]Hoja de pedidos'!$D3759&gt;0,'[1]Hoja de pedidos'!D3759,"")</f>
        <v>TXDNBC040A001</v>
      </c>
      <c r="C3761" s="144" t="str">
        <f>IF('[1]Hoja de pedidos'!$D3759&gt;0,'[1]Hoja de pedidos'!E3759,"")</f>
        <v>DISTRIBUIDORA NACIONAL 2000, C.A.</v>
      </c>
      <c r="D3761" s="144" t="str">
        <f>IF('[1]Hoja de pedidos'!$D3759&gt;0,'[1]Hoja de pedidos'!F3759,"")</f>
        <v>LAMINACION IMPRESA BUEN CAFÉ PREMIUN 100g</v>
      </c>
      <c r="E3761" s="144" t="str">
        <f>IF('[1]Hoja de pedidos'!$D3759&gt;0,'[1]Hoja de pedidos'!G3759,"")</f>
        <v>CX</v>
      </c>
      <c r="F3761" s="144" t="str">
        <f>IF('[1]Hoja de pedidos'!$D3759&gt;0,'[1]Hoja de pedidos'!H3759,"")</f>
        <v>LAMINACION</v>
      </c>
    </row>
    <row r="3762" spans="1:6" x14ac:dyDescent="0.25">
      <c r="A3762" s="144" t="str">
        <f>IF('[1]Hoja de pedidos'!$D3760&gt;0,'[1]Hoja de pedidos'!C3760,"")</f>
        <v>21-0494</v>
      </c>
      <c r="B3762" s="144" t="str">
        <f>IF('[1]Hoja de pedidos'!$D3760&gt;0,'[1]Hoja de pedidos'!D3760,"")</f>
        <v>TXSPMV031A001</v>
      </c>
      <c r="C3762" s="144" t="str">
        <f>IF('[1]Hoja de pedidos'!$D3760&gt;0,'[1]Hoja de pedidos'!E3760,"")</f>
        <v>C.A. SUCESORA DE JOSE PUIG &amp; CIA</v>
      </c>
      <c r="D3762" s="144" t="str">
        <f>IF('[1]Hoja de pedidos'!$D3760&gt;0,'[1]Hoja de pedidos'!F3760,"")</f>
        <v>LAMINACION IMPRESA MARILU VAINILLA 36g</v>
      </c>
      <c r="E3762" s="144" t="str">
        <f>IF('[1]Hoja de pedidos'!$D3760&gt;0,'[1]Hoja de pedidos'!G3760,"")</f>
        <v>cx</v>
      </c>
      <c r="F3762" s="144" t="str">
        <f>IF('[1]Hoja de pedidos'!$D3760&gt;0,'[1]Hoja de pedidos'!H3760,"")</f>
        <v>LAMINACION</v>
      </c>
    </row>
    <row r="3763" spans="1:6" x14ac:dyDescent="0.25">
      <c r="A3763" s="144" t="str">
        <f>IF('[1]Hoja de pedidos'!$D3761&gt;0,'[1]Hoja de pedidos'!C3761,"")</f>
        <v>01-4913</v>
      </c>
      <c r="B3763" s="144" t="str">
        <f>IF('[1]Hoja de pedidos'!$D3761&gt;0,'[1]Hoja de pedidos'!D3761,"")</f>
        <v>TMARMZ044A001</v>
      </c>
      <c r="C3763" s="144" t="str">
        <f>IF('[1]Hoja de pedidos'!$D3761&gt;0,'[1]Hoja de pedidos'!E3761,"")</f>
        <v>ALFONZO RIVAS &amp; CIA, C.A.</v>
      </c>
      <c r="D3763" s="144" t="str">
        <f>IF('[1]Hoja de pedidos'!$D3761&gt;0,'[1]Hoja de pedidos'!F3761,"")</f>
        <v>LAMINACION IMPRESA MAIZINA 90 g</v>
      </c>
      <c r="E3763" s="144" t="str">
        <f>IF('[1]Hoja de pedidos'!$D3761&gt;0,'[1]Hoja de pedidos'!G3761,"")</f>
        <v>MCL</v>
      </c>
      <c r="F3763" s="144" t="str">
        <f>IF('[1]Hoja de pedidos'!$D3761&gt;0,'[1]Hoja de pedidos'!H3761,"")</f>
        <v>LAMINACION</v>
      </c>
    </row>
    <row r="3764" spans="1:6" x14ac:dyDescent="0.25">
      <c r="A3764" s="144" t="str">
        <f>IF('[1]Hoja de pedidos'!$D3762&gt;0,'[1]Hoja de pedidos'!C3762,"")</f>
        <v>01-4972</v>
      </c>
      <c r="B3764" s="144" t="str">
        <f>IF('[1]Hoja de pedidos'!$D3762&gt;0,'[1]Hoja de pedidos'!D3762,"")</f>
        <v>TXFVEV0270001</v>
      </c>
      <c r="C3764" s="144" t="str">
        <f>IF('[1]Hoja de pedidos'!$D3762&gt;0,'[1]Hoja de pedidos'!E3762,"")</f>
        <v>FABRICA DE VELAS VERACRUZ,C.A.</v>
      </c>
      <c r="D3764" s="144" t="str">
        <f>IF('[1]Hoja de pedidos'!$D3762&gt;0,'[1]Hoja de pedidos'!F3762,"")</f>
        <v>BOPP SIN IMPRESIÓN "ESTUCHE VELON N 5"</v>
      </c>
      <c r="E3764" s="144" t="str">
        <f>IF('[1]Hoja de pedidos'!$D3762&gt;0,'[1]Hoja de pedidos'!G3762,"")</f>
        <v>CX</v>
      </c>
      <c r="F3764" s="144" t="str">
        <f>IF('[1]Hoja de pedidos'!$D3762&gt;0,'[1]Hoja de pedidos'!H3762,"")</f>
        <v>CORTE</v>
      </c>
    </row>
    <row r="3765" spans="1:6" x14ac:dyDescent="0.25">
      <c r="A3765" s="144" t="str">
        <f>IF('[1]Hoja de pedidos'!$D3763&gt;0,'[1]Hoja de pedidos'!C3763,"")</f>
        <v>01-4931</v>
      </c>
      <c r="B3765" s="144" t="str">
        <f>IF('[1]Hoja de pedidos'!$D3763&gt;0,'[1]Hoja de pedidos'!D3763,"")</f>
        <v>TMARMZ044B001</v>
      </c>
      <c r="C3765" s="144" t="str">
        <f>IF('[1]Hoja de pedidos'!$D3763&gt;0,'[1]Hoja de pedidos'!E3763,"")</f>
        <v>ALFONZO RIVAS &amp; CIA, C.A.</v>
      </c>
      <c r="D3765" s="144" t="str">
        <f>IF('[1]Hoja de pedidos'!$D3763&gt;0,'[1]Hoja de pedidos'!F3763,"")</f>
        <v>LAMINACION IMPRESA MAIZINA 400g</v>
      </c>
      <c r="E3765" s="144" t="str">
        <f>IF('[1]Hoja de pedidos'!$D3763&gt;0,'[1]Hoja de pedidos'!G3763,"")</f>
        <v>MCL</v>
      </c>
      <c r="F3765" s="144" t="str">
        <f>IF('[1]Hoja de pedidos'!$D3763&gt;0,'[1]Hoja de pedidos'!H3763,"")</f>
        <v>LAMINACION</v>
      </c>
    </row>
    <row r="3766" spans="1:6" x14ac:dyDescent="0.25">
      <c r="A3766" s="144" t="str">
        <f>IF('[1]Hoja de pedidos'!$D3764&gt;0,'[1]Hoja de pedidos'!C3764,"")</f>
        <v>01-4948</v>
      </c>
      <c r="B3766" s="144" t="str">
        <f>IF('[1]Hoja de pedidos'!$D3764&gt;0,'[1]Hoja de pedidos'!D3764,"")</f>
        <v>TXTFDN050B001</v>
      </c>
      <c r="C3766" s="144" t="str">
        <f>IF('[1]Hoja de pedidos'!$D3764&gt;0,'[1]Hoja de pedidos'!E3764,"")</f>
        <v>INVERSIONES TORREFACCION DEL CAFÉ, C.A</v>
      </c>
      <c r="D3766" s="144" t="str">
        <f>IF('[1]Hoja de pedidos'!$D3764&gt;0,'[1]Hoja de pedidos'!F3764,"")</f>
        <v>LAMINACION IMPRESA CAFÉ DELLA NONNA MOLIDO GOURMET 500 g.</v>
      </c>
      <c r="E3766" s="144" t="str">
        <f>IF('[1]Hoja de pedidos'!$D3764&gt;0,'[1]Hoja de pedidos'!G3764,"")</f>
        <v>CX</v>
      </c>
      <c r="F3766" s="144" t="str">
        <f>IF('[1]Hoja de pedidos'!$D3764&gt;0,'[1]Hoja de pedidos'!H3764,"")</f>
        <v>LAMINACION</v>
      </c>
    </row>
    <row r="3767" spans="1:6" x14ac:dyDescent="0.25">
      <c r="A3767" s="144" t="str">
        <f>IF('[1]Hoja de pedidos'!$D3765&gt;0,'[1]Hoja de pedidos'!C3765,"")</f>
        <v>21-0495</v>
      </c>
      <c r="B3767" s="144" t="str">
        <f>IF('[1]Hoja de pedidos'!$D3765&gt;0,'[1]Hoja de pedidos'!D3765,"")</f>
        <v>TMDVPS0520001</v>
      </c>
      <c r="C3767" s="144" t="str">
        <f>IF('[1]Hoja de pedidos'!$D3765&gt;0,'[1]Hoja de pedidos'!E3765,"")</f>
        <v>DISTRIBUIDORA DE VIVERES EL CIELO ES EL LIMITE</v>
      </c>
      <c r="D3767" s="144" t="str">
        <f>IF('[1]Hoja de pedidos'!$D3765&gt;0,'[1]Hoja de pedidos'!F3765,"")</f>
        <v>POLYPOUCH SIN IMPRESIÓN</v>
      </c>
      <c r="E3767" s="144" t="str">
        <f>IF('[1]Hoja de pedidos'!$D3765&gt;0,'[1]Hoja de pedidos'!G3765,"")</f>
        <v>MCL</v>
      </c>
      <c r="F3767" s="144" t="str">
        <f>IF('[1]Hoja de pedidos'!$D3765&gt;0,'[1]Hoja de pedidos'!H3765,"")</f>
        <v>CORTE</v>
      </c>
    </row>
    <row r="3768" spans="1:6" x14ac:dyDescent="0.25">
      <c r="A3768" s="144" t="str">
        <f>IF('[1]Hoja de pedidos'!$D3766&gt;0,'[1]Hoja de pedidos'!C3766,"")</f>
        <v>01-4976</v>
      </c>
      <c r="B3768" s="144" t="str">
        <f>IF('[1]Hoja de pedidos'!$D3766&gt;0,'[1]Hoja de pedidos'!D3766,"")</f>
        <v>TMAPAL127B001</v>
      </c>
      <c r="C3768" s="144" t="str">
        <f>IF('[1]Hoja de pedidos'!$D3766&gt;0,'[1]Hoja de pedidos'!E3766,"")</f>
        <v>ALIMENTOS POLAR COMERCIAL, C.A.</v>
      </c>
      <c r="D3768" s="144" t="str">
        <f>IF('[1]Hoja de pedidos'!$D3766&gt;0,'[1]Hoja de pedidos'!F3766,"")</f>
        <v>ALUMINIO LAMINADO IMPRESO MAVESA 250 g</v>
      </c>
      <c r="E3768" s="144" t="str">
        <f>IF('[1]Hoja de pedidos'!$D3766&gt;0,'[1]Hoja de pedidos'!G3766,"")</f>
        <v>MCL</v>
      </c>
      <c r="F3768" s="144" t="str">
        <f>IF('[1]Hoja de pedidos'!$D3766&gt;0,'[1]Hoja de pedidos'!H3766,"")</f>
        <v>LAMINACION</v>
      </c>
    </row>
    <row r="3769" spans="1:6" x14ac:dyDescent="0.25">
      <c r="A3769" s="144" t="str">
        <f>IF('[1]Hoja de pedidos'!$D3767&gt;0,'[1]Hoja de pedidos'!C3767,"")</f>
        <v>01-4723</v>
      </c>
      <c r="B3769" s="144" t="str">
        <f>IF('[1]Hoja de pedidos'!$D3767&gt;0,'[1]Hoja de pedidos'!D3767,"")</f>
        <v>TXDNPV040A001</v>
      </c>
      <c r="C3769" s="144" t="str">
        <f>IF('[1]Hoja de pedidos'!$D3767&gt;0,'[1]Hoja de pedidos'!E3767,"")</f>
        <v>DISTRIBUIDORA NACIONAL 2000, C.A.</v>
      </c>
      <c r="D3769" s="144" t="str">
        <f>IF('[1]Hoja de pedidos'!$D3767&gt;0,'[1]Hoja de pedidos'!F3767,"")</f>
        <v>LAMINACION IMPRESA CAFÉ PURO VENEZUELA GOURMET 100g</v>
      </c>
      <c r="E3769" s="144" t="str">
        <f>IF('[1]Hoja de pedidos'!$D3767&gt;0,'[1]Hoja de pedidos'!G3767,"")</f>
        <v>CX</v>
      </c>
      <c r="F3769" s="144" t="str">
        <f>IF('[1]Hoja de pedidos'!$D3767&gt;0,'[1]Hoja de pedidos'!H3767,"")</f>
        <v>LAMINACION</v>
      </c>
    </row>
    <row r="3770" spans="1:6" x14ac:dyDescent="0.25">
      <c r="A3770" s="144" t="str">
        <f>IF('[1]Hoja de pedidos'!$D3768&gt;0,'[1]Hoja de pedidos'!C3768,"")</f>
        <v>01-4720</v>
      </c>
      <c r="B3770" s="144" t="str">
        <f>IF('[1]Hoja de pedidos'!$D3768&gt;0,'[1]Hoja de pedidos'!D3768,"")</f>
        <v>TXDNDF070A001</v>
      </c>
      <c r="C3770" s="144" t="str">
        <f>IF('[1]Hoja de pedidos'!$D3768&gt;0,'[1]Hoja de pedidos'!E3768,"")</f>
        <v>DISTRIBUIDORA NACIONAL 2000, C.A.</v>
      </c>
      <c r="D3770" s="144" t="str">
        <f>IF('[1]Hoja de pedidos'!$D3768&gt;0,'[1]Hoja de pedidos'!F3768,"")</f>
        <v xml:space="preserve">LAMINACION IMPRESA CAFÉ ANZOATEGUI DESCAFEINADO 200g </v>
      </c>
      <c r="E3770" s="144" t="str">
        <f>IF('[1]Hoja de pedidos'!$D3768&gt;0,'[1]Hoja de pedidos'!G3768,"")</f>
        <v>CX</v>
      </c>
      <c r="F3770" s="144" t="str">
        <f>IF('[1]Hoja de pedidos'!$D3768&gt;0,'[1]Hoja de pedidos'!H3768,"")</f>
        <v>LAMINACION</v>
      </c>
    </row>
    <row r="3771" spans="1:6" x14ac:dyDescent="0.25">
      <c r="A3771" s="144" t="str">
        <f>IF('[1]Hoja de pedidos'!$D3769&gt;0,'[1]Hoja de pedidos'!C3769,"")</f>
        <v>01-4724</v>
      </c>
      <c r="B3771" s="144" t="str">
        <f>IF('[1]Hoja de pedidos'!$D3769&gt;0,'[1]Hoja de pedidos'!D3769,"")</f>
        <v>TXDNPV070A001</v>
      </c>
      <c r="C3771" s="144" t="str">
        <f>IF('[1]Hoja de pedidos'!$D3769&gt;0,'[1]Hoja de pedidos'!E3769,"")</f>
        <v>DISTRIBUIDORA NACIONAL 2000, C.A.</v>
      </c>
      <c r="D3771" s="144" t="str">
        <f>IF('[1]Hoja de pedidos'!$D3769&gt;0,'[1]Hoja de pedidos'!F3769,"")</f>
        <v>LAMINACION IMPRESA CAFÉ PURO VENEZUELA GOURMET 200g</v>
      </c>
      <c r="E3771" s="144" t="str">
        <f>IF('[1]Hoja de pedidos'!$D3769&gt;0,'[1]Hoja de pedidos'!G3769,"")</f>
        <v>CX</v>
      </c>
      <c r="F3771" s="144" t="str">
        <f>IF('[1]Hoja de pedidos'!$D3769&gt;0,'[1]Hoja de pedidos'!H3769,"")</f>
        <v>LAMINACION</v>
      </c>
    </row>
    <row r="3772" spans="1:6" x14ac:dyDescent="0.25">
      <c r="A3772" s="144" t="str">
        <f>IF('[1]Hoja de pedidos'!$D3770&gt;0,'[1]Hoja de pedidos'!C3770,"")</f>
        <v>01-4950</v>
      </c>
      <c r="B3772" s="144" t="str">
        <f>IF('[1]Hoja de pedidos'!$D3770&gt;0,'[1]Hoja de pedidos'!D3770,"")</f>
        <v>TMARMZ076B003</v>
      </c>
      <c r="C3772" s="144" t="str">
        <f>IF('[1]Hoja de pedidos'!$D3770&gt;0,'[1]Hoja de pedidos'!E3770,"")</f>
        <v>ALFONZO RIVAS &amp; CIA, C.A.</v>
      </c>
      <c r="D3772" s="144" t="str">
        <f>IF('[1]Hoja de pedidos'!$D3770&gt;0,'[1]Hoja de pedidos'!F3770,"")</f>
        <v>LAMINACION IMPRESA MAIZINA 120 g</v>
      </c>
      <c r="E3772" s="144" t="str">
        <f>IF('[1]Hoja de pedidos'!$D3770&gt;0,'[1]Hoja de pedidos'!G3770,"")</f>
        <v>MCL</v>
      </c>
      <c r="F3772" s="144" t="str">
        <f>IF('[1]Hoja de pedidos'!$D3770&gt;0,'[1]Hoja de pedidos'!H3770,"")</f>
        <v>LAMINACION</v>
      </c>
    </row>
    <row r="3773" spans="1:6" x14ac:dyDescent="0.25">
      <c r="A3773" s="144" t="str">
        <f>IF('[1]Hoja de pedidos'!$D3771&gt;0,'[1]Hoja de pedidos'!C3771,"")</f>
        <v>21-0486</v>
      </c>
      <c r="B3773" s="144" t="str">
        <f>IF('[1]Hoja de pedidos'!$D3771&gt;0,'[1]Hoja de pedidos'!D3771,"")</f>
        <v>TXNVCL096A002</v>
      </c>
      <c r="C3773" s="144" t="str">
        <f>IF('[1]Hoja de pedidos'!$D3771&gt;0,'[1]Hoja de pedidos'!E3771,"")</f>
        <v>NESTLE VENEZUELA, S.A.</v>
      </c>
      <c r="D3773" s="144" t="str">
        <f>IF('[1]Hoja de pedidos'!$D3771&gt;0,'[1]Hoja de pedidos'!F3771,"")</f>
        <v>LAMINACION IMPRESA CERELAC 100g</v>
      </c>
      <c r="E3773" s="144" t="str">
        <f>IF('[1]Hoja de pedidos'!$D3771&gt;0,'[1]Hoja de pedidos'!G3771,"")</f>
        <v>MCL</v>
      </c>
      <c r="F3773" s="144" t="str">
        <f>IF('[1]Hoja de pedidos'!$D3771&gt;0,'[1]Hoja de pedidos'!H3771,"")</f>
        <v>LAMINACION</v>
      </c>
    </row>
    <row r="3774" spans="1:6" x14ac:dyDescent="0.25">
      <c r="A3774" s="144" t="str">
        <f>IF('[1]Hoja de pedidos'!$D3772&gt;0,'[1]Hoja de pedidos'!C3772,"")</f>
        <v>01-4911</v>
      </c>
      <c r="B3774" s="144" t="str">
        <f>IF('[1]Hoja de pedidos'!$D3772&gt;0,'[1]Hoja de pedidos'!D3772,"")</f>
        <v>TMARMZ076A002</v>
      </c>
      <c r="C3774" s="144" t="str">
        <f>IF('[1]Hoja de pedidos'!$D3772&gt;0,'[1]Hoja de pedidos'!E3772,"")</f>
        <v>ALFONZO RIVAS &amp; CIA, C.A.</v>
      </c>
      <c r="D3774" s="144" t="str">
        <f>IF('[1]Hoja de pedidos'!$D3772&gt;0,'[1]Hoja de pedidos'!F3772,"")</f>
        <v>LAMINACION IMPRESA MAIZINA 2 Kg</v>
      </c>
      <c r="E3774" s="144" t="str">
        <f>IF('[1]Hoja de pedidos'!$D3772&gt;0,'[1]Hoja de pedidos'!G3772,"")</f>
        <v>MCL</v>
      </c>
      <c r="F3774" s="144" t="str">
        <f>IF('[1]Hoja de pedidos'!$D3772&gt;0,'[1]Hoja de pedidos'!H3772,"")</f>
        <v>LAMINACION</v>
      </c>
    </row>
    <row r="3775" spans="1:6" x14ac:dyDescent="0.25">
      <c r="A3775" s="144" t="str">
        <f>IF('[1]Hoja de pedidos'!$D3773&gt;0,'[1]Hoja de pedidos'!C3773,"")</f>
        <v>01-4724</v>
      </c>
      <c r="B3775" s="144" t="str">
        <f>IF('[1]Hoja de pedidos'!$D3773&gt;0,'[1]Hoja de pedidos'!D3773,"")</f>
        <v>TXDNPV070A001</v>
      </c>
      <c r="C3775" s="144" t="str">
        <f>IF('[1]Hoja de pedidos'!$D3773&gt;0,'[1]Hoja de pedidos'!E3773,"")</f>
        <v>DISTRIBUIDORA NACIONAL 2000, C.A.</v>
      </c>
      <c r="D3775" s="144" t="str">
        <f>IF('[1]Hoja de pedidos'!$D3773&gt;0,'[1]Hoja de pedidos'!F3773,"")</f>
        <v>LAMINACION IMPRESA CAFÉ PURO VENEZUELA GOURMET 200g</v>
      </c>
      <c r="E3775" s="144" t="str">
        <f>IF('[1]Hoja de pedidos'!$D3773&gt;0,'[1]Hoja de pedidos'!G3773,"")</f>
        <v>CX</v>
      </c>
      <c r="F3775" s="144" t="str">
        <f>IF('[1]Hoja de pedidos'!$D3773&gt;0,'[1]Hoja de pedidos'!H3773,"")</f>
        <v>LAMINACION</v>
      </c>
    </row>
    <row r="3776" spans="1:6" x14ac:dyDescent="0.25">
      <c r="A3776" s="144" t="str">
        <f>IF('[1]Hoja de pedidos'!$D3774&gt;0,'[1]Hoja de pedidos'!C3774,"")</f>
        <v>01-4922</v>
      </c>
      <c r="B3776" s="144" t="str">
        <f>IF('[1]Hoja de pedidos'!$D3774&gt;0,'[1]Hoja de pedidos'!D3774,"")</f>
        <v>TMARMC097A002</v>
      </c>
      <c r="C3776" s="144" t="str">
        <f>IF('[1]Hoja de pedidos'!$D3774&gt;0,'[1]Hoja de pedidos'!E3774,"")</f>
        <v>ALFONZO RIVAS &amp; CIA, C.A.</v>
      </c>
      <c r="D3776" s="144" t="str">
        <f>IF('[1]Hoja de pedidos'!$D3774&gt;0,'[1]Hoja de pedidos'!F3774,"")</f>
        <v>LAMINACION IMPRESA EMPANIZADO Mc CORMICK 80 g</v>
      </c>
      <c r="E3776" s="144" t="str">
        <f>IF('[1]Hoja de pedidos'!$D3774&gt;0,'[1]Hoja de pedidos'!G3774,"")</f>
        <v>MCL</v>
      </c>
      <c r="F3776" s="144" t="str">
        <f>IF('[1]Hoja de pedidos'!$D3774&gt;0,'[1]Hoja de pedidos'!H3774,"")</f>
        <v>LAMINACION</v>
      </c>
    </row>
    <row r="3777" spans="1:6" x14ac:dyDescent="0.25">
      <c r="A3777" s="144" t="str">
        <f>IF('[1]Hoja de pedidos'!$D3775&gt;0,'[1]Hoja de pedidos'!C3775,"")</f>
        <v>01-4980</v>
      </c>
      <c r="B3777" s="144" t="str">
        <f>IF('[1]Hoja de pedidos'!$D3775&gt;0,'[1]Hoja de pedidos'!D3775,"")</f>
        <v>TXPCSC023C002</v>
      </c>
      <c r="C3777" s="144" t="str">
        <f>IF('[1]Hoja de pedidos'!$D3775&gt;0,'[1]Hoja de pedidos'!E3775,"")</f>
        <v xml:space="preserve">PEPSI-COLA VENEZUELA, C.A. </v>
      </c>
      <c r="D3777" s="144" t="str">
        <f>IF('[1]Hoja de pedidos'!$D3775&gt;0,'[1]Hoja de pedidos'!F3775,"")</f>
        <v>ETIQUETA IMPRESA SEVEN UP CERO 1,5 L</v>
      </c>
      <c r="E3777" s="144" t="str">
        <f>IF('[1]Hoja de pedidos'!$D3775&gt;0,'[1]Hoja de pedidos'!G3775,"")</f>
        <v>CX</v>
      </c>
      <c r="F3777" s="144" t="str">
        <f>IF('[1]Hoja de pedidos'!$D3775&gt;0,'[1]Hoja de pedidos'!H3775,"")</f>
        <v>CORTE</v>
      </c>
    </row>
    <row r="3778" spans="1:6" x14ac:dyDescent="0.25">
      <c r="A3778" s="144" t="str">
        <f>IF('[1]Hoja de pedidos'!$D3776&gt;0,'[1]Hoja de pedidos'!C3776,"")</f>
        <v>01-4981</v>
      </c>
      <c r="B3778" s="144" t="str">
        <f>IF('[1]Hoja de pedidos'!$D3776&gt;0,'[1]Hoja de pedidos'!D3776,"")</f>
        <v>TXPCSC023C002</v>
      </c>
      <c r="C3778" s="144" t="str">
        <f>IF('[1]Hoja de pedidos'!$D3776&gt;0,'[1]Hoja de pedidos'!E3776,"")</f>
        <v xml:space="preserve">PEPSI-COLA VENEZUELA, C.A. </v>
      </c>
      <c r="D3778" s="144" t="str">
        <f>IF('[1]Hoja de pedidos'!$D3776&gt;0,'[1]Hoja de pedidos'!F3776,"")</f>
        <v>ETIQUETA IMPRESA SEVEN UP CERO 1,5 L</v>
      </c>
      <c r="E3778" s="144" t="str">
        <f>IF('[1]Hoja de pedidos'!$D3776&gt;0,'[1]Hoja de pedidos'!G3776,"")</f>
        <v>CX</v>
      </c>
      <c r="F3778" s="144" t="str">
        <f>IF('[1]Hoja de pedidos'!$D3776&gt;0,'[1]Hoja de pedidos'!H3776,"")</f>
        <v>CORTE</v>
      </c>
    </row>
    <row r="3779" spans="1:6" x14ac:dyDescent="0.25">
      <c r="A3779" s="144" t="str">
        <f>IF('[1]Hoja de pedidos'!$D3777&gt;0,'[1]Hoja de pedidos'!C3777,"")</f>
        <v>01-4982</v>
      </c>
      <c r="B3779" s="144" t="str">
        <f>IF('[1]Hoja de pedidos'!$D3777&gt;0,'[1]Hoja de pedidos'!D3777,"")</f>
        <v>TXPCSC023D001</v>
      </c>
      <c r="C3779" s="144" t="str">
        <f>IF('[1]Hoja de pedidos'!$D3777&gt;0,'[1]Hoja de pedidos'!E3777,"")</f>
        <v xml:space="preserve">PEPSI-COLA VENEZUELA, C.A. </v>
      </c>
      <c r="D3779" s="144" t="str">
        <f>IF('[1]Hoja de pedidos'!$D3777&gt;0,'[1]Hoja de pedidos'!F3777,"")</f>
        <v>ETIQUETA IMPRESA SEVEN UP CERO 1 L</v>
      </c>
      <c r="E3779" s="144" t="str">
        <f>IF('[1]Hoja de pedidos'!$D3777&gt;0,'[1]Hoja de pedidos'!G3777,"")</f>
        <v>CX</v>
      </c>
      <c r="F3779" s="144" t="str">
        <f>IF('[1]Hoja de pedidos'!$D3777&gt;0,'[1]Hoja de pedidos'!H3777,"")</f>
        <v>CORTE</v>
      </c>
    </row>
    <row r="3780" spans="1:6" x14ac:dyDescent="0.25">
      <c r="A3780" s="144" t="str">
        <f>IF('[1]Hoja de pedidos'!$D3778&gt;0,'[1]Hoja de pedidos'!C3778,"")</f>
        <v>01-4984</v>
      </c>
      <c r="B3780" s="144" t="str">
        <f>IF('[1]Hoja de pedidos'!$D3778&gt;0,'[1]Hoja de pedidos'!D3778,"")</f>
        <v>TXPCGM023C001</v>
      </c>
      <c r="C3780" s="144" t="str">
        <f>IF('[1]Hoja de pedidos'!$D3778&gt;0,'[1]Hoja de pedidos'!E3778,"")</f>
        <v xml:space="preserve">PEPSI-COLA VENEZUELA, C.A. </v>
      </c>
      <c r="D3780" s="144" t="str">
        <f>IF('[1]Hoja de pedidos'!$D3778&gt;0,'[1]Hoja de pedidos'!F3778,"")</f>
        <v>ETIQUETA IMPRESA GOLDEN MANZANA 2L</v>
      </c>
      <c r="E3780" s="144" t="str">
        <f>IF('[1]Hoja de pedidos'!$D3778&gt;0,'[1]Hoja de pedidos'!G3778,"")</f>
        <v>CX</v>
      </c>
      <c r="F3780" s="144" t="str">
        <f>IF('[1]Hoja de pedidos'!$D3778&gt;0,'[1]Hoja de pedidos'!H3778,"")</f>
        <v>CORTE</v>
      </c>
    </row>
    <row r="3781" spans="1:6" x14ac:dyDescent="0.25">
      <c r="A3781" s="144" t="str">
        <f>IF('[1]Hoja de pedidos'!$D3779&gt;0,'[1]Hoja de pedidos'!C3779,"")</f>
        <v>01-5017</v>
      </c>
      <c r="B3781" s="144" t="str">
        <f>IF('[1]Hoja de pedidos'!$D3779&gt;0,'[1]Hoja de pedidos'!D3779,"")</f>
        <v>TXPCEP023B002</v>
      </c>
      <c r="C3781" s="144" t="str">
        <f>IF('[1]Hoja de pedidos'!$D3779&gt;0,'[1]Hoja de pedidos'!E3779,"")</f>
        <v xml:space="preserve">PEPSI-COLA VENEZUELA, C.A. </v>
      </c>
      <c r="D3781" s="144" t="str">
        <f>IF('[1]Hoja de pedidos'!$D3779&gt;0,'[1]Hoja de pedidos'!F3779,"")</f>
        <v>ETIQUETA IMPRESA PEPSI FREE 1 L</v>
      </c>
      <c r="E3781" s="144" t="str">
        <f>IF('[1]Hoja de pedidos'!$D3779&gt;0,'[1]Hoja de pedidos'!G3779,"")</f>
        <v>CX</v>
      </c>
      <c r="F3781" s="144" t="str">
        <f>IF('[1]Hoja de pedidos'!$D3779&gt;0,'[1]Hoja de pedidos'!H3779,"")</f>
        <v>CORTE</v>
      </c>
    </row>
    <row r="3782" spans="1:6" x14ac:dyDescent="0.25">
      <c r="A3782" s="144" t="str">
        <f>IF('[1]Hoja de pedidos'!$D3780&gt;0,'[1]Hoja de pedidos'!C3780,"")</f>
        <v>01-4985</v>
      </c>
      <c r="B3782" s="144" t="str">
        <f>IF('[1]Hoja de pedidos'!$D3780&gt;0,'[1]Hoja de pedidos'!D3780,"")</f>
        <v>TXPCGK023A001</v>
      </c>
      <c r="C3782" s="144" t="str">
        <f>IF('[1]Hoja de pedidos'!$D3780&gt;0,'[1]Hoja de pedidos'!E3780,"")</f>
        <v xml:space="preserve">PEPSI-COLA VENEZUELA, C.A. </v>
      </c>
      <c r="D3782" s="144" t="str">
        <f>IF('[1]Hoja de pedidos'!$D3780&gt;0,'[1]Hoja de pedidos'!F3780,"")</f>
        <v>ETIQUETA IMPRESA GOLDEN KOLITA 1L</v>
      </c>
      <c r="E3782" s="144" t="str">
        <f>IF('[1]Hoja de pedidos'!$D3780&gt;0,'[1]Hoja de pedidos'!G3780,"")</f>
        <v>CX</v>
      </c>
      <c r="F3782" s="144" t="str">
        <f>IF('[1]Hoja de pedidos'!$D3780&gt;0,'[1]Hoja de pedidos'!H3780,"")</f>
        <v>CORTE</v>
      </c>
    </row>
    <row r="3783" spans="1:6" x14ac:dyDescent="0.25">
      <c r="A3783" s="144" t="str">
        <f>IF('[1]Hoja de pedidos'!$D3781&gt;0,'[1]Hoja de pedidos'!C3781,"")</f>
        <v>21-0483</v>
      </c>
      <c r="B3783" s="144" t="str">
        <f>IF('[1]Hoja de pedidos'!$D3781&gt;0,'[1]Hoja de pedidos'!D3781,"")</f>
        <v>TXNVSV0969A002</v>
      </c>
      <c r="C3783" s="144" t="str">
        <f>IF('[1]Hoja de pedidos'!$D3781&gt;0,'[1]Hoja de pedidos'!E3781,"")</f>
        <v>NESTLE VENEZUELA, S.A.</v>
      </c>
      <c r="D3783" s="144" t="str">
        <f>IF('[1]Hoja de pedidos'!$D3781&gt;0,'[1]Hoja de pedidos'!F3781,"")</f>
        <v>LAMINACION IMPRESA SVELTY 400g</v>
      </c>
      <c r="E3783" s="144" t="str">
        <f>IF('[1]Hoja de pedidos'!$D3781&gt;0,'[1]Hoja de pedidos'!G3781,"")</f>
        <v>CX</v>
      </c>
      <c r="F3783" s="144" t="str">
        <f>IF('[1]Hoja de pedidos'!$D3781&gt;0,'[1]Hoja de pedidos'!H3781,"")</f>
        <v>LAMINACION</v>
      </c>
    </row>
    <row r="3784" spans="1:6" x14ac:dyDescent="0.25">
      <c r="A3784" s="144" t="str">
        <f>IF('[1]Hoja de pedidos'!$D3782&gt;0,'[1]Hoja de pedidos'!C3782,"")</f>
        <v>01-4991</v>
      </c>
      <c r="B3784" s="144" t="str">
        <f>IF('[1]Hoja de pedidos'!$D3782&gt;0,'[1]Hoja de pedidos'!D3782,"")</f>
        <v>TXPARS031A002</v>
      </c>
      <c r="C3784" s="144" t="str">
        <f>IF('[1]Hoja de pedidos'!$D3782&gt;0,'[1]Hoja de pedidos'!E3782,"")</f>
        <v>PEPSICO ALIMENTOS, S.C.A.</v>
      </c>
      <c r="D3784" s="144" t="str">
        <f>IF('[1]Hoja de pedidos'!$D3782&gt;0,'[1]Hoja de pedidos'!F3782,"")</f>
        <v>LAMINACION IMPRESA RAQUETY QUESO 18g</v>
      </c>
      <c r="E3784" s="144" t="str">
        <f>IF('[1]Hoja de pedidos'!$D3782&gt;0,'[1]Hoja de pedidos'!G3782,"")</f>
        <v>CX</v>
      </c>
      <c r="F3784" s="144" t="str">
        <f>IF('[1]Hoja de pedidos'!$D3782&gt;0,'[1]Hoja de pedidos'!H3782,"")</f>
        <v>LAMINACION</v>
      </c>
    </row>
    <row r="3785" spans="1:6" x14ac:dyDescent="0.25">
      <c r="A3785" s="144" t="str">
        <f>IF('[1]Hoja de pedidos'!$D3783&gt;0,'[1]Hoja de pedidos'!C3783,"")</f>
        <v>11-0013</v>
      </c>
      <c r="B3785" s="144" t="str">
        <f>IF('[1]Hoja de pedidos'!$D3783&gt;0,'[1]Hoja de pedidos'!D3783,"")</f>
        <v>TXECFC043A001</v>
      </c>
      <c r="C3785" s="144" t="str">
        <f>IF('[1]Hoja de pedidos'!$D3783&gt;0,'[1]Hoja de pedidos'!E3783,"")</f>
        <v>EMBOTELLADORA DEL CENTRO,C.A</v>
      </c>
      <c r="D3785" s="144" t="str">
        <f>IF('[1]Hoja de pedidos'!$D3783&gt;0,'[1]Hoja de pedidos'!F3783,"")</f>
        <v>ETIQ.LAM.IMP.ISLA TROPICAL PUNCH FRUTAS CITRICAS 1,5L</v>
      </c>
      <c r="E3785" s="144" t="str">
        <f>IF('[1]Hoja de pedidos'!$D3783&gt;0,'[1]Hoja de pedidos'!G3783,"")</f>
        <v>CX</v>
      </c>
      <c r="F3785" s="144" t="str">
        <f>IF('[1]Hoja de pedidos'!$D3783&gt;0,'[1]Hoja de pedidos'!H3783,"")</f>
        <v>LAMINACION</v>
      </c>
    </row>
    <row r="3786" spans="1:6" x14ac:dyDescent="0.25">
      <c r="A3786" s="144" t="str">
        <f>IF('[1]Hoja de pedidos'!$D3784&gt;0,'[1]Hoja de pedidos'!C3784,"")</f>
        <v>01-4937</v>
      </c>
      <c r="B3786" s="144" t="str">
        <f>IF('[1]Hoja de pedidos'!$D3784&gt;0,'[1]Hoja de pedidos'!D3784,"")</f>
        <v>TMAPKL098A001</v>
      </c>
      <c r="C3786" s="144" t="str">
        <f>IF('[1]Hoja de pedidos'!$D3784&gt;0,'[1]Hoja de pedidos'!E3784,"")</f>
        <v>ALIMENTOS POLAR COMERCIAL, C.A.</v>
      </c>
      <c r="D3786" s="144" t="str">
        <f>IF('[1]Hoja de pedidos'!$D3784&gt;0,'[1]Hoja de pedidos'!F3784,"")</f>
        <v>LAMINACION IMPRESA KONGA LIMON 30g</v>
      </c>
      <c r="E3786" s="144" t="str">
        <f>IF('[1]Hoja de pedidos'!$D3784&gt;0,'[1]Hoja de pedidos'!G3784,"")</f>
        <v>MCL</v>
      </c>
      <c r="F3786" s="144" t="str">
        <f>IF('[1]Hoja de pedidos'!$D3784&gt;0,'[1]Hoja de pedidos'!H3784,"")</f>
        <v>LAMINACION</v>
      </c>
    </row>
    <row r="3787" spans="1:6" x14ac:dyDescent="0.25">
      <c r="A3787" s="144" t="str">
        <f>IF('[1]Hoja de pedidos'!$D3785&gt;0,'[1]Hoja de pedidos'!C3785,"")</f>
        <v>01-4930</v>
      </c>
      <c r="B3787" s="144" t="str">
        <f>IF('[1]Hoja de pedidos'!$D3785&gt;0,'[1]Hoja de pedidos'!D3785,"")</f>
        <v>TMARMZ044D001</v>
      </c>
      <c r="C3787" s="144" t="str">
        <f>IF('[1]Hoja de pedidos'!$D3785&gt;0,'[1]Hoja de pedidos'!E3785,"")</f>
        <v>ALFONZO RIVAS &amp; CIA, C.A.</v>
      </c>
      <c r="D3787" s="144" t="str">
        <f>IF('[1]Hoja de pedidos'!$D3785&gt;0,'[1]Hoja de pedidos'!F3785,"")</f>
        <v>LAMINACION IMPRESA MAIZINA 200g</v>
      </c>
      <c r="E3787" s="144" t="str">
        <f>IF('[1]Hoja de pedidos'!$D3785&gt;0,'[1]Hoja de pedidos'!G3785,"")</f>
        <v>MCL</v>
      </c>
      <c r="F3787" s="144" t="str">
        <f>IF('[1]Hoja de pedidos'!$D3785&gt;0,'[1]Hoja de pedidos'!H3785,"")</f>
        <v>LAMINACION</v>
      </c>
    </row>
    <row r="3788" spans="1:6" x14ac:dyDescent="0.25">
      <c r="A3788" s="144" t="str">
        <f>IF('[1]Hoja de pedidos'!$D3786&gt;0,'[1]Hoja de pedidos'!C3786,"")</f>
        <v>21-0483</v>
      </c>
      <c r="B3788" s="144" t="str">
        <f>IF('[1]Hoja de pedidos'!$D3786&gt;0,'[1]Hoja de pedidos'!D3786,"")</f>
        <v>TXNVSV0969A002</v>
      </c>
      <c r="C3788" s="144" t="str">
        <f>IF('[1]Hoja de pedidos'!$D3786&gt;0,'[1]Hoja de pedidos'!E3786,"")</f>
        <v>NESTLE VENEZUELA, S.A.</v>
      </c>
      <c r="D3788" s="144" t="str">
        <f>IF('[1]Hoja de pedidos'!$D3786&gt;0,'[1]Hoja de pedidos'!F3786,"")</f>
        <v>LAMINACION IMPRESA SVELTY 400g</v>
      </c>
      <c r="E3788" s="144" t="str">
        <f>IF('[1]Hoja de pedidos'!$D3786&gt;0,'[1]Hoja de pedidos'!G3786,"")</f>
        <v>CX</v>
      </c>
      <c r="F3788" s="144" t="str">
        <f>IF('[1]Hoja de pedidos'!$D3786&gt;0,'[1]Hoja de pedidos'!H3786,"")</f>
        <v>LAMINACION</v>
      </c>
    </row>
    <row r="3789" spans="1:6" x14ac:dyDescent="0.25">
      <c r="A3789" s="144" t="str">
        <f>IF('[1]Hoja de pedidos'!$D3787&gt;0,'[1]Hoja de pedidos'!C3787,"")</f>
        <v>01-4979</v>
      </c>
      <c r="B3789" s="144" t="str">
        <f>IF('[1]Hoja de pedidos'!$D3787&gt;0,'[1]Hoja de pedidos'!D3787,"")</f>
        <v>TXPCSC023A002</v>
      </c>
      <c r="C3789" s="144" t="str">
        <f>IF('[1]Hoja de pedidos'!$D3787&gt;0,'[1]Hoja de pedidos'!E3787,"")</f>
        <v xml:space="preserve">PEPSI-COLA VENEZUELA, C.A. </v>
      </c>
      <c r="D3789" s="144" t="str">
        <f>IF('[1]Hoja de pedidos'!$D3787&gt;0,'[1]Hoja de pedidos'!F3787,"")</f>
        <v>ETIQUETA IMPRESA SEVEN UP CERO 2 L</v>
      </c>
      <c r="E3789" s="144" t="str">
        <f>IF('[1]Hoja de pedidos'!$D3787&gt;0,'[1]Hoja de pedidos'!G3787,"")</f>
        <v>CX</v>
      </c>
      <c r="F3789" s="144" t="str">
        <f>IF('[1]Hoja de pedidos'!$D3787&gt;0,'[1]Hoja de pedidos'!H3787,"")</f>
        <v>CORTE</v>
      </c>
    </row>
    <row r="3790" spans="1:6" x14ac:dyDescent="0.25">
      <c r="A3790" s="144" t="str">
        <f>IF('[1]Hoja de pedidos'!$D3788&gt;0,'[1]Hoja de pedidos'!C3788,"")</f>
        <v>01-4567</v>
      </c>
      <c r="B3790" s="144" t="str">
        <f>IF('[1]Hoja de pedidos'!$D3788&gt;0,'[1]Hoja de pedidos'!D3788,"")</f>
        <v>TXCLDM029A001</v>
      </c>
      <c r="C3790" s="144" t="str">
        <f>IF('[1]Hoja de pedidos'!$D3788&gt;0,'[1]Hoja de pedidos'!E3788,"")</f>
        <v>CELOVEN, C.A.</v>
      </c>
      <c r="D3790" s="144" t="str">
        <f>IF('[1]Hoja de pedidos'!$D3788&gt;0,'[1]Hoja de pedidos'!F3788,"")</f>
        <v>DECOCEL IMPRESO METALIZADO DORADO</v>
      </c>
      <c r="E3790" s="144" t="str">
        <f>IF('[1]Hoja de pedidos'!$D3788&gt;0,'[1]Hoja de pedidos'!G3788,"")</f>
        <v>CX</v>
      </c>
      <c r="F3790" s="144" t="str">
        <f>IF('[1]Hoja de pedidos'!$D3788&gt;0,'[1]Hoja de pedidos'!H3788,"")</f>
        <v>LAMINACION</v>
      </c>
    </row>
    <row r="3791" spans="1:6" x14ac:dyDescent="0.25">
      <c r="A3791" s="144" t="str">
        <f>IF('[1]Hoja de pedidos'!$D3789&gt;0,'[1]Hoja de pedidos'!C3789,"")</f>
        <v>01-5016</v>
      </c>
      <c r="B3791" s="144" t="str">
        <f>IF('[1]Hoja de pedidos'!$D3789&gt;0,'[1]Hoja de pedidos'!D3789,"")</f>
        <v>TMCLTF089A001</v>
      </c>
      <c r="C3791" s="144" t="str">
        <f>IF('[1]Hoja de pedidos'!$D3789&gt;0,'[1]Hoja de pedidos'!E3789,"")</f>
        <v>CELOVEN, C.A.</v>
      </c>
      <c r="D3791" s="144" t="str">
        <f>IF('[1]Hoja de pedidos'!$D3789&gt;0,'[1]Hoja de pedidos'!F3789,"")</f>
        <v>LAMINACION IMPRESA DECOCEL TIEMPO DE FUTBOL</v>
      </c>
      <c r="E3791" s="144" t="str">
        <f>IF('[1]Hoja de pedidos'!$D3789&gt;0,'[1]Hoja de pedidos'!G3789,"")</f>
        <v>MCL</v>
      </c>
      <c r="F3791" s="144" t="str">
        <f>IF('[1]Hoja de pedidos'!$D3789&gt;0,'[1]Hoja de pedidos'!H3789,"")</f>
        <v>LAMINACION</v>
      </c>
    </row>
    <row r="3792" spans="1:6" x14ac:dyDescent="0.25">
      <c r="A3792" s="144" t="str">
        <f>IF('[1]Hoja de pedidos'!$D3790&gt;0,'[1]Hoja de pedidos'!C3790,"")</f>
        <v>01-4568</v>
      </c>
      <c r="B3792" s="144" t="str">
        <f>IF('[1]Hoja de pedidos'!$D3790&gt;0,'[1]Hoja de pedidos'!D3790,"")</f>
        <v>TMCLRM081A001</v>
      </c>
      <c r="C3792" s="144" t="str">
        <f>IF('[1]Hoja de pedidos'!$D3790&gt;0,'[1]Hoja de pedidos'!E3790,"")</f>
        <v>CELOVEN, C.A.</v>
      </c>
      <c r="D3792" s="144" t="str">
        <f>IF('[1]Hoja de pedidos'!$D3790&gt;0,'[1]Hoja de pedidos'!F3790,"")</f>
        <v>LAMINACION IMPRESA DECOCEL METALIZADO ROJO PIGMENTADO</v>
      </c>
      <c r="E3792" s="144" t="str">
        <f>IF('[1]Hoja de pedidos'!$D3790&gt;0,'[1]Hoja de pedidos'!G3790,"")</f>
        <v>MCL</v>
      </c>
      <c r="F3792" s="144" t="str">
        <f>IF('[1]Hoja de pedidos'!$D3790&gt;0,'[1]Hoja de pedidos'!H3790,"")</f>
        <v>LAMINACION</v>
      </c>
    </row>
    <row r="3793" spans="1:6" x14ac:dyDescent="0.25">
      <c r="A3793" s="144" t="str">
        <f>IF('[1]Hoja de pedidos'!$D3791&gt;0,'[1]Hoja de pedidos'!C3791,"")</f>
        <v>01-4569</v>
      </c>
      <c r="B3793" s="144" t="str">
        <f>IF('[1]Hoja de pedidos'!$D3791&gt;0,'[1]Hoja de pedidos'!D3791,"")</f>
        <v>TMCLMV081A001</v>
      </c>
      <c r="C3793" s="144" t="str">
        <f>IF('[1]Hoja de pedidos'!$D3791&gt;0,'[1]Hoja de pedidos'!E3791,"")</f>
        <v>CELOVEN, C.A.</v>
      </c>
      <c r="D3793" s="144" t="str">
        <f>IF('[1]Hoja de pedidos'!$D3791&gt;0,'[1]Hoja de pedidos'!F3791,"")</f>
        <v xml:space="preserve">LAMINACION IMPRESA DECOCEL METALIZADO VERDE PIGMENTADO </v>
      </c>
      <c r="E3793" s="144" t="str">
        <f>IF('[1]Hoja de pedidos'!$D3791&gt;0,'[1]Hoja de pedidos'!G3791,"")</f>
        <v>MCL</v>
      </c>
      <c r="F3793" s="144" t="str">
        <f>IF('[1]Hoja de pedidos'!$D3791&gt;0,'[1]Hoja de pedidos'!H3791,"")</f>
        <v>LAMINACION</v>
      </c>
    </row>
    <row r="3794" spans="1:6" x14ac:dyDescent="0.25">
      <c r="A3794" s="144" t="str">
        <f>IF('[1]Hoja de pedidos'!$D3792&gt;0,'[1]Hoja de pedidos'!C3792,"")</f>
        <v>01-4570</v>
      </c>
      <c r="B3794" s="144" t="str">
        <f>IF('[1]Hoja de pedidos'!$D3792&gt;0,'[1]Hoja de pedidos'!D3792,"")</f>
        <v>TMCLAM081A001</v>
      </c>
      <c r="C3794" s="144" t="str">
        <f>IF('[1]Hoja de pedidos'!$D3792&gt;0,'[1]Hoja de pedidos'!E3792,"")</f>
        <v>CELOVEN, C.A.</v>
      </c>
      <c r="D3794" s="144" t="str">
        <f>IF('[1]Hoja de pedidos'!$D3792&gt;0,'[1]Hoja de pedidos'!F3792,"")</f>
        <v>LAMINACION IMPRESA DECOCEL METALIZADO AZUL P-300</v>
      </c>
      <c r="E3794" s="144" t="str">
        <f>IF('[1]Hoja de pedidos'!$D3792&gt;0,'[1]Hoja de pedidos'!G3792,"")</f>
        <v>MCL</v>
      </c>
      <c r="F3794" s="144" t="str">
        <f>IF('[1]Hoja de pedidos'!$D3792&gt;0,'[1]Hoja de pedidos'!H3792,"")</f>
        <v>LAMINACION</v>
      </c>
    </row>
    <row r="3795" spans="1:6" x14ac:dyDescent="0.25">
      <c r="A3795" s="144" t="str">
        <f>IF('[1]Hoja de pedidos'!$D3793&gt;0,'[1]Hoja de pedidos'!C3793,"")</f>
        <v>01-4571</v>
      </c>
      <c r="B3795" s="144" t="str">
        <f>IF('[1]Hoja de pedidos'!$D3793&gt;0,'[1]Hoja de pedidos'!D3793,"")</f>
        <v>TMCLDM081A001</v>
      </c>
      <c r="C3795" s="144" t="str">
        <f>IF('[1]Hoja de pedidos'!$D3793&gt;0,'[1]Hoja de pedidos'!E3793,"")</f>
        <v>CELOVEN, C.A.</v>
      </c>
      <c r="D3795" s="144" t="str">
        <f>IF('[1]Hoja de pedidos'!$D3793&gt;0,'[1]Hoja de pedidos'!F3793,"")</f>
        <v>LAMINACION IMPRESA DECOCEL METALIZADO DORADO</v>
      </c>
      <c r="E3795" s="144" t="str">
        <f>IF('[1]Hoja de pedidos'!$D3793&gt;0,'[1]Hoja de pedidos'!G3793,"")</f>
        <v>MCL</v>
      </c>
      <c r="F3795" s="144" t="str">
        <f>IF('[1]Hoja de pedidos'!$D3793&gt;0,'[1]Hoja de pedidos'!H3793,"")</f>
        <v>LAMINACION</v>
      </c>
    </row>
    <row r="3796" spans="1:6" x14ac:dyDescent="0.25">
      <c r="A3796" s="144" t="str">
        <f>IF('[1]Hoja de pedidos'!$D3794&gt;0,'[1]Hoja de pedidos'!C3794,"")</f>
        <v>01-4574</v>
      </c>
      <c r="B3796" s="144" t="str">
        <f>IF('[1]Hoja de pedidos'!$D3794&gt;0,'[1]Hoja de pedidos'!D3794,"")</f>
        <v>TMCLSP089A001</v>
      </c>
      <c r="C3796" s="144" t="str">
        <f>IF('[1]Hoja de pedidos'!$D3794&gt;0,'[1]Hoja de pedidos'!E3794,"")</f>
        <v>CELOVEN, C.A.</v>
      </c>
      <c r="D3796" s="144" t="str">
        <f>IF('[1]Hoja de pedidos'!$D3794&gt;0,'[1]Hoja de pedidos'!F3794,"")</f>
        <v>LAMINACION IMPRESA DECOCEL SOLIDO ROSADO PASTEL P-182</v>
      </c>
      <c r="E3796" s="144" t="str">
        <f>IF('[1]Hoja de pedidos'!$D3794&gt;0,'[1]Hoja de pedidos'!G3794,"")</f>
        <v>MCL</v>
      </c>
      <c r="F3796" s="144" t="str">
        <f>IF('[1]Hoja de pedidos'!$D3794&gt;0,'[1]Hoja de pedidos'!H3794,"")</f>
        <v>LAMINACION</v>
      </c>
    </row>
    <row r="3797" spans="1:6" x14ac:dyDescent="0.25">
      <c r="A3797" s="144" t="str">
        <f>IF('[1]Hoja de pedidos'!$D3795&gt;0,'[1]Hoja de pedidos'!C3795,"")</f>
        <v>01-4575</v>
      </c>
      <c r="B3797" s="144" t="str">
        <f>IF('[1]Hoja de pedidos'!$D3795&gt;0,'[1]Hoja de pedidos'!D3795,"")</f>
        <v>TMCLAP089A001</v>
      </c>
      <c r="C3797" s="144" t="str">
        <f>IF('[1]Hoja de pedidos'!$D3795&gt;0,'[1]Hoja de pedidos'!E3795,"")</f>
        <v>CELOVEN, C.A.</v>
      </c>
      <c r="D3797" s="144" t="str">
        <f>IF('[1]Hoja de pedidos'!$D3795&gt;0,'[1]Hoja de pedidos'!F3795,"")</f>
        <v>LAMINACION IMPRESA DECOCEL SOLIDO AZUL PASTEL P-297</v>
      </c>
      <c r="E3797" s="144" t="str">
        <f>IF('[1]Hoja de pedidos'!$D3795&gt;0,'[1]Hoja de pedidos'!G3795,"")</f>
        <v>MCL</v>
      </c>
      <c r="F3797" s="144" t="str">
        <f>IF('[1]Hoja de pedidos'!$D3795&gt;0,'[1]Hoja de pedidos'!H3795,"")</f>
        <v>LAMINACION</v>
      </c>
    </row>
    <row r="3798" spans="1:6" x14ac:dyDescent="0.25">
      <c r="A3798" s="144" t="str">
        <f>IF('[1]Hoja de pedidos'!$D3796&gt;0,'[1]Hoja de pedidos'!C3796,"")</f>
        <v>01-5013</v>
      </c>
      <c r="B3798" s="144" t="str">
        <f>IF('[1]Hoja de pedidos'!$D3796&gt;0,'[1]Hoja de pedidos'!D3796,"")</f>
        <v>TMAPFP107A003</v>
      </c>
      <c r="C3798" s="144" t="str">
        <f>IF('[1]Hoja de pedidos'!$D3796&gt;0,'[1]Hoja de pedidos'!E3796,"")</f>
        <v>ALIMENTOS POLAR COMERCIAL, C.A.</v>
      </c>
      <c r="D3798" s="144" t="str">
        <f>IF('[1]Hoja de pedidos'!$D3796&gt;0,'[1]Hoja de pedidos'!F3796,"")</f>
        <v>ETIQUETA MIGURT FRUTA PIÑA 125g</v>
      </c>
      <c r="E3798" s="144" t="str">
        <f>IF('[1]Hoja de pedidos'!$D3796&gt;0,'[1]Hoja de pedidos'!G3796,"")</f>
        <v>MCL</v>
      </c>
      <c r="F3798" s="144" t="str">
        <f>IF('[1]Hoja de pedidos'!$D3796&gt;0,'[1]Hoja de pedidos'!H3796,"")</f>
        <v>CORTE</v>
      </c>
    </row>
    <row r="3799" spans="1:6" x14ac:dyDescent="0.25">
      <c r="A3799" s="144" t="str">
        <f>IF('[1]Hoja de pedidos'!$D3797&gt;0,'[1]Hoja de pedidos'!C3797,"")</f>
        <v>01-5020</v>
      </c>
      <c r="B3799" s="144" t="str">
        <f>IF('[1]Hoja de pedidos'!$D3797&gt;0,'[1]Hoja de pedidos'!D3797,"")</f>
        <v>TXPACC040A001</v>
      </c>
      <c r="C3799" s="144" t="str">
        <f>IF('[1]Hoja de pedidos'!$D3797&gt;0,'[1]Hoja de pedidos'!E3797,"")</f>
        <v>PEPSICO ALIMENTOS, S.C.A.</v>
      </c>
      <c r="D3799" s="144" t="str">
        <f>IF('[1]Hoja de pedidos'!$D3797&gt;0,'[1]Hoja de pedidos'!F3797,"")</f>
        <v>LAMINACION IMPRESA CHICHARRON PARRILLERO 85g</v>
      </c>
      <c r="E3799" s="144" t="str">
        <f>IF('[1]Hoja de pedidos'!$D3797&gt;0,'[1]Hoja de pedidos'!G3797,"")</f>
        <v>CX</v>
      </c>
      <c r="F3799" s="144" t="str">
        <f>IF('[1]Hoja de pedidos'!$D3797&gt;0,'[1]Hoja de pedidos'!H3797,"")</f>
        <v>LAMINACION</v>
      </c>
    </row>
    <row r="3800" spans="1:6" x14ac:dyDescent="0.25">
      <c r="A3800" s="144" t="str">
        <f>IF('[1]Hoja de pedidos'!$D3798&gt;0,'[1]Hoja de pedidos'!C3798,"")</f>
        <v>01-4992</v>
      </c>
      <c r="B3800" s="144" t="str">
        <f>IF('[1]Hoja de pedidos'!$D3798&gt;0,'[1]Hoja de pedidos'!D3798,"")</f>
        <v>TXPARP040B002</v>
      </c>
      <c r="C3800" s="144" t="str">
        <f>IF('[1]Hoja de pedidos'!$D3798&gt;0,'[1]Hoja de pedidos'!E3798,"")</f>
        <v>PEPSICO ALIMENTOS, S.C.A.</v>
      </c>
      <c r="D3800" s="144" t="str">
        <f>IF('[1]Hoja de pedidos'!$D3798&gt;0,'[1]Hoja de pedidos'!F3798,"")</f>
        <v>LAMINACION IMPRESA RAQUETY PICANTE 36g</v>
      </c>
      <c r="E3800" s="144" t="str">
        <f>IF('[1]Hoja de pedidos'!$D3798&gt;0,'[1]Hoja de pedidos'!G3798,"")</f>
        <v>CX</v>
      </c>
      <c r="F3800" s="144" t="str">
        <f>IF('[1]Hoja de pedidos'!$D3798&gt;0,'[1]Hoja de pedidos'!H3798,"")</f>
        <v>LAMINACION</v>
      </c>
    </row>
    <row r="3801" spans="1:6" x14ac:dyDescent="0.25">
      <c r="A3801" s="144" t="str">
        <f>IF('[1]Hoja de pedidos'!$D3799&gt;0,'[1]Hoja de pedidos'!C3799,"")</f>
        <v>01-5014</v>
      </c>
      <c r="B3801" s="144" t="str">
        <f>IF('[1]Hoja de pedidos'!$D3799&gt;0,'[1]Hoja de pedidos'!D3799,"")</f>
        <v>TXMSPN030A001</v>
      </c>
      <c r="C3801" s="144" t="str">
        <f>IF('[1]Hoja de pedidos'!$D3799&gt;0,'[1]Hoja de pedidos'!E3799,"")</f>
        <v>MULTINACIONAL DE SABORES C.A.</v>
      </c>
      <c r="D3801" s="144" t="str">
        <f>IF('[1]Hoja de pedidos'!$D3799&gt;0,'[1]Hoja de pedidos'!F3799,"")</f>
        <v xml:space="preserve">ETIQUETA IMPRESA GLUP COLA NEGRA 2L NAVIDAD 2024 </v>
      </c>
      <c r="E3801" s="144" t="str">
        <f>IF('[1]Hoja de pedidos'!$D3799&gt;0,'[1]Hoja de pedidos'!G3799,"")</f>
        <v>CX</v>
      </c>
      <c r="F3801" s="144" t="str">
        <f>IF('[1]Hoja de pedidos'!$D3799&gt;0,'[1]Hoja de pedidos'!H3799,"")</f>
        <v>CORTE</v>
      </c>
    </row>
    <row r="3802" spans="1:6" x14ac:dyDescent="0.25">
      <c r="A3802" s="144" t="str">
        <f>IF('[1]Hoja de pedidos'!$D3800&gt;0,'[1]Hoja de pedidos'!C3800,"")</f>
        <v>01-4916</v>
      </c>
      <c r="B3802" s="144" t="str">
        <f>IF('[1]Hoja de pedidos'!$D3800&gt;0,'[1]Hoja de pedidos'!D3800,"")</f>
        <v>TMARYC096A001</v>
      </c>
      <c r="C3802" s="144" t="str">
        <f>IF('[1]Hoja de pedidos'!$D3800&gt;0,'[1]Hoja de pedidos'!E3800,"")</f>
        <v>ALFONZO RIVAS &amp; CIA, C.A.</v>
      </c>
      <c r="D3802" s="144" t="str">
        <f>IF('[1]Hoja de pedidos'!$D3800&gt;0,'[1]Hoja de pedidos'!F3800,"")</f>
        <v>LAMINACION IMPRESA YELIGHT CEREZA 12 g</v>
      </c>
      <c r="E3802" s="144" t="str">
        <f>IF('[1]Hoja de pedidos'!$D3800&gt;0,'[1]Hoja de pedidos'!G3800,"")</f>
        <v>MCL</v>
      </c>
      <c r="F3802" s="144" t="str">
        <f>IF('[1]Hoja de pedidos'!$D3800&gt;0,'[1]Hoja de pedidos'!H3800,"")</f>
        <v>LAMINACION</v>
      </c>
    </row>
    <row r="3803" spans="1:6" x14ac:dyDescent="0.25">
      <c r="A3803" s="144" t="str">
        <f>IF('[1]Hoja de pedidos'!$D3801&gt;0,'[1]Hoja de pedidos'!C3801,"")</f>
        <v>01-4973</v>
      </c>
      <c r="B3803" s="144" t="str">
        <f>IF('[1]Hoja de pedidos'!$D3801&gt;0,'[1]Hoja de pedidos'!D3801,"")</f>
        <v>TMARFC096A001</v>
      </c>
      <c r="C3803" s="144" t="str">
        <f>IF('[1]Hoja de pedidos'!$D3801&gt;0,'[1]Hoja de pedidos'!E3801,"")</f>
        <v>ALFONZO RIVAS &amp; CIA, C.A.</v>
      </c>
      <c r="D3803" s="144" t="str">
        <f>IF('[1]Hoja de pedidos'!$D3801&gt;0,'[1]Hoja de pedidos'!F3801,"")</f>
        <v>LAMINACION IMPRESA YELIGHT FUSION CITRICA 12g</v>
      </c>
      <c r="E3803" s="144" t="str">
        <f>IF('[1]Hoja de pedidos'!$D3801&gt;0,'[1]Hoja de pedidos'!G3801,"")</f>
        <v>MCL</v>
      </c>
      <c r="F3803" s="144" t="str">
        <f>IF('[1]Hoja de pedidos'!$D3801&gt;0,'[1]Hoja de pedidos'!H3801,"")</f>
        <v>LAMINACION</v>
      </c>
    </row>
    <row r="3804" spans="1:6" x14ac:dyDescent="0.25">
      <c r="A3804" s="144" t="str">
        <f>IF('[1]Hoja de pedidos'!$D3802&gt;0,'[1]Hoja de pedidos'!C3802,"")</f>
        <v>01-5035</v>
      </c>
      <c r="B3804" s="144" t="str">
        <f>IF('[1]Hoja de pedidos'!$D3802&gt;0,'[1]Hoja de pedidos'!D3802,"")</f>
        <v>TMTIAL1190001</v>
      </c>
      <c r="C3804" s="144" t="str">
        <f>IF('[1]Hoja de pedidos'!$D3802&gt;0,'[1]Hoja de pedidos'!E3802,"")</f>
        <v>TUDEPLAS INDUSTRIAL C.A.</v>
      </c>
      <c r="D3804" s="144" t="str">
        <f>IF('[1]Hoja de pedidos'!$D3802&gt;0,'[1]Hoja de pedidos'!F3802,"")</f>
        <v>ALUMINIO LAMINADO SIN IMPRESIÓN</v>
      </c>
      <c r="E3804" s="144" t="str">
        <f>IF('[1]Hoja de pedidos'!$D3802&gt;0,'[1]Hoja de pedidos'!G3802,"")</f>
        <v>MCL</v>
      </c>
      <c r="F3804" s="144" t="str">
        <f>IF('[1]Hoja de pedidos'!$D3802&gt;0,'[1]Hoja de pedidos'!H3802,"")</f>
        <v>CORTE</v>
      </c>
    </row>
    <row r="3805" spans="1:6" x14ac:dyDescent="0.25">
      <c r="A3805" s="144" t="str">
        <f>IF('[1]Hoja de pedidos'!$D3803&gt;0,'[1]Hoja de pedidos'!C3803,"")</f>
        <v>11-0002</v>
      </c>
      <c r="B3805" s="144" t="str">
        <f>IF('[1]Hoja de pedidos'!$D3803&gt;0,'[1]Hoja de pedidos'!D3803,"")</f>
        <v>TXHCFS029A001</v>
      </c>
      <c r="C3805" s="144" t="str">
        <f>IF('[1]Hoja de pedidos'!$D3803&gt;0,'[1]Hoja de pedidos'!E3803,"")</f>
        <v>HELADOS CALI, C.A.</v>
      </c>
      <c r="D3805" s="144" t="str">
        <f>IF('[1]Hoja de pedidos'!$D3803&gt;0,'[1]Hoja de pedidos'!F3803,"")</f>
        <v>ENVOLTORIO IMPRESO HELADOS FRESS FRESA 70cm3</v>
      </c>
      <c r="E3805" s="144" t="str">
        <f>IF('[1]Hoja de pedidos'!$D3803&gt;0,'[1]Hoja de pedidos'!G3803,"")</f>
        <v>CX</v>
      </c>
      <c r="F3805" s="144" t="str">
        <f>IF('[1]Hoja de pedidos'!$D3803&gt;0,'[1]Hoja de pedidos'!H3803,"")</f>
        <v>CORTE</v>
      </c>
    </row>
    <row r="3806" spans="1:6" x14ac:dyDescent="0.25">
      <c r="A3806" s="144" t="str">
        <f>IF('[1]Hoja de pedidos'!$D3804&gt;0,'[1]Hoja de pedidos'!C3804,"")</f>
        <v>11-0004</v>
      </c>
      <c r="B3806" s="144" t="str">
        <f>IF('[1]Hoja de pedidos'!$D3804&gt;0,'[1]Hoja de pedidos'!D3804,"")</f>
        <v>TXHCFS029A001</v>
      </c>
      <c r="C3806" s="144" t="str">
        <f>IF('[1]Hoja de pedidos'!$D3804&gt;0,'[1]Hoja de pedidos'!E3804,"")</f>
        <v>HELADOS CALI, C.A.</v>
      </c>
      <c r="D3806" s="144" t="str">
        <f>IF('[1]Hoja de pedidos'!$D3804&gt;0,'[1]Hoja de pedidos'!F3804,"")</f>
        <v>ENVOLTORIO IMPRESO HELADOS FRESS FRESA 70cm3</v>
      </c>
      <c r="E3806" s="144" t="str">
        <f>IF('[1]Hoja de pedidos'!$D3804&gt;0,'[1]Hoja de pedidos'!G3804,"")</f>
        <v>CX</v>
      </c>
      <c r="F3806" s="144" t="str">
        <f>IF('[1]Hoja de pedidos'!$D3804&gt;0,'[1]Hoja de pedidos'!H3804,"")</f>
        <v>CORTE</v>
      </c>
    </row>
    <row r="3807" spans="1:6" x14ac:dyDescent="0.25">
      <c r="A3807" s="144" t="str">
        <f>IF('[1]Hoja de pedidos'!$D3805&gt;0,'[1]Hoja de pedidos'!C3805,"")</f>
        <v>01-4964</v>
      </c>
      <c r="B3807" s="144" t="str">
        <f>IF('[1]Hoja de pedidos'!$D3805&gt;0,'[1]Hoja de pedidos'!D3805,"")</f>
        <v>TXAVEM028C001</v>
      </c>
      <c r="C3807" s="144" t="str">
        <f>IF('[1]Hoja de pedidos'!$D3805&gt;0,'[1]Hoja de pedidos'!E3805,"")</f>
        <v>AMCOR RIGID PACKAGING DE VENEZUELA, S.A.</v>
      </c>
      <c r="D3807" s="144" t="str">
        <f>IF('[1]Hoja de pedidos'!$D3805&gt;0,'[1]Hoja de pedidos'!F3805,"")</f>
        <v>ETIQUETA IMPRESA MINALBA 600 cc</v>
      </c>
      <c r="E3807" s="144" t="str">
        <f>IF('[1]Hoja de pedidos'!$D3805&gt;0,'[1]Hoja de pedidos'!G3805,"")</f>
        <v>CX</v>
      </c>
      <c r="F3807" s="144" t="str">
        <f>IF('[1]Hoja de pedidos'!$D3805&gt;0,'[1]Hoja de pedidos'!H3805,"")</f>
        <v>CORTE</v>
      </c>
    </row>
    <row r="3808" spans="1:6" x14ac:dyDescent="0.25">
      <c r="A3808" s="144" t="str">
        <f>IF('[1]Hoja de pedidos'!$D3806&gt;0,'[1]Hoja de pedidos'!C3806,"")</f>
        <v>01-5015</v>
      </c>
      <c r="B3808" s="144" t="str">
        <f>IF('[1]Hoja de pedidos'!$D3806&gt;0,'[1]Hoja de pedidos'!D3806,"")</f>
        <v>TXCLTF029A001</v>
      </c>
      <c r="C3808" s="144" t="str">
        <f>IF('[1]Hoja de pedidos'!$D3806&gt;0,'[1]Hoja de pedidos'!E3806,"")</f>
        <v>CELOVEN, C.A.</v>
      </c>
      <c r="D3808" s="144" t="str">
        <f>IF('[1]Hoja de pedidos'!$D3806&gt;0,'[1]Hoja de pedidos'!F3806,"")</f>
        <v>DECOCEL IMPRESO TIEMPO DE FUTBOL</v>
      </c>
      <c r="E3808" s="144" t="str">
        <f>IF('[1]Hoja de pedidos'!$D3806&gt;0,'[1]Hoja de pedidos'!G3806,"")</f>
        <v>CX</v>
      </c>
      <c r="F3808" s="144" t="str">
        <f>IF('[1]Hoja de pedidos'!$D3806&gt;0,'[1]Hoja de pedidos'!H3806,"")</f>
        <v>LAMINACION</v>
      </c>
    </row>
    <row r="3809" spans="1:6" x14ac:dyDescent="0.25">
      <c r="A3809" s="144" t="str">
        <f>IF('[1]Hoja de pedidos'!$D3807&gt;0,'[1]Hoja de pedidos'!C3807,"")</f>
        <v>01-4572</v>
      </c>
      <c r="B3809" s="144" t="str">
        <f>IF('[1]Hoja de pedidos'!$D3807&gt;0,'[1]Hoja de pedidos'!D3807,"")</f>
        <v>TXCLSP029A001</v>
      </c>
      <c r="C3809" s="144" t="str">
        <f>IF('[1]Hoja de pedidos'!$D3807&gt;0,'[1]Hoja de pedidos'!E3807,"")</f>
        <v>CELOVEN, C.A.</v>
      </c>
      <c r="D3809" s="144" t="str">
        <f>IF('[1]Hoja de pedidos'!$D3807&gt;0,'[1]Hoja de pedidos'!F3807,"")</f>
        <v>DECOCEL IMPRESO SOLIDO ROSADO PASTEL P-182</v>
      </c>
      <c r="E3809" s="144" t="str">
        <f>IF('[1]Hoja de pedidos'!$D3807&gt;0,'[1]Hoja de pedidos'!G3807,"")</f>
        <v>CX</v>
      </c>
      <c r="F3809" s="144" t="str">
        <f>IF('[1]Hoja de pedidos'!$D3807&gt;0,'[1]Hoja de pedidos'!H3807,"")</f>
        <v>LAMINACION</v>
      </c>
    </row>
    <row r="3810" spans="1:6" x14ac:dyDescent="0.25">
      <c r="A3810" s="144" t="str">
        <f>IF('[1]Hoja de pedidos'!$D3808&gt;0,'[1]Hoja de pedidos'!C3808,"")</f>
        <v>01-4564</v>
      </c>
      <c r="B3810" s="144" t="str">
        <f>IF('[1]Hoja de pedidos'!$D3808&gt;0,'[1]Hoja de pedidos'!D3808,"")</f>
        <v>TXCLRM029A001</v>
      </c>
      <c r="C3810" s="144" t="str">
        <f>IF('[1]Hoja de pedidos'!$D3808&gt;0,'[1]Hoja de pedidos'!E3808,"")</f>
        <v>CELOVEN, C.A.</v>
      </c>
      <c r="D3810" s="144" t="str">
        <f>IF('[1]Hoja de pedidos'!$D3808&gt;0,'[1]Hoja de pedidos'!F3808,"")</f>
        <v>DECOCEL IMPRESO METALIZADO ROJO PIGMENTADO</v>
      </c>
      <c r="E3810" s="144" t="str">
        <f>IF('[1]Hoja de pedidos'!$D3808&gt;0,'[1]Hoja de pedidos'!G3808,"")</f>
        <v>CX</v>
      </c>
      <c r="F3810" s="144" t="str">
        <f>IF('[1]Hoja de pedidos'!$D3808&gt;0,'[1]Hoja de pedidos'!H3808,"")</f>
        <v>LAMINACION</v>
      </c>
    </row>
    <row r="3811" spans="1:6" x14ac:dyDescent="0.25">
      <c r="A3811" s="144" t="str">
        <f>IF('[1]Hoja de pedidos'!$D3809&gt;0,'[1]Hoja de pedidos'!C3809,"")</f>
        <v>01-4573</v>
      </c>
      <c r="B3811" s="144" t="str">
        <f>IF('[1]Hoja de pedidos'!$D3809&gt;0,'[1]Hoja de pedidos'!D3809,"")</f>
        <v>TXCLAP029A001</v>
      </c>
      <c r="C3811" s="144" t="str">
        <f>IF('[1]Hoja de pedidos'!$D3809&gt;0,'[1]Hoja de pedidos'!E3809,"")</f>
        <v>CELOVEN, C.A.</v>
      </c>
      <c r="D3811" s="144" t="str">
        <f>IF('[1]Hoja de pedidos'!$D3809&gt;0,'[1]Hoja de pedidos'!F3809,"")</f>
        <v>DECOCEL IMPRESO SOLIDO AZUL PASTEL P-297</v>
      </c>
      <c r="E3811" s="144" t="str">
        <f>IF('[1]Hoja de pedidos'!$D3809&gt;0,'[1]Hoja de pedidos'!G3809,"")</f>
        <v>CX</v>
      </c>
      <c r="F3811" s="144" t="str">
        <f>IF('[1]Hoja de pedidos'!$D3809&gt;0,'[1]Hoja de pedidos'!H3809,"")</f>
        <v>LAMINACION</v>
      </c>
    </row>
    <row r="3812" spans="1:6" x14ac:dyDescent="0.25">
      <c r="A3812" s="144" t="str">
        <f>IF('[1]Hoja de pedidos'!$D3810&gt;0,'[1]Hoja de pedidos'!C3810,"")</f>
        <v>01-4566</v>
      </c>
      <c r="B3812" s="144" t="str">
        <f>IF('[1]Hoja de pedidos'!$D3810&gt;0,'[1]Hoja de pedidos'!D3810,"")</f>
        <v>TXCLAM029A001</v>
      </c>
      <c r="C3812" s="144" t="str">
        <f>IF('[1]Hoja de pedidos'!$D3810&gt;0,'[1]Hoja de pedidos'!E3810,"")</f>
        <v>CELOVEN, C.A.</v>
      </c>
      <c r="D3812" s="144" t="str">
        <f>IF('[1]Hoja de pedidos'!$D3810&gt;0,'[1]Hoja de pedidos'!F3810,"")</f>
        <v>DECOCEL IMPRESO METALIZADO AZUL P-300</v>
      </c>
      <c r="E3812" s="144" t="str">
        <f>IF('[1]Hoja de pedidos'!$D3810&gt;0,'[1]Hoja de pedidos'!G3810,"")</f>
        <v>CX</v>
      </c>
      <c r="F3812" s="144" t="str">
        <f>IF('[1]Hoja de pedidos'!$D3810&gt;0,'[1]Hoja de pedidos'!H3810,"")</f>
        <v>LAMINACION</v>
      </c>
    </row>
    <row r="3813" spans="1:6" x14ac:dyDescent="0.25">
      <c r="A3813" s="144" t="str">
        <f>IF('[1]Hoja de pedidos'!$D3811&gt;0,'[1]Hoja de pedidos'!C3811,"")</f>
        <v>01-4960</v>
      </c>
      <c r="B3813" s="144" t="str">
        <f>IF('[1]Hoja de pedidos'!$D3811&gt;0,'[1]Hoja de pedidos'!D3811,"")</f>
        <v>TMCPED083A001</v>
      </c>
      <c r="C3813" s="144" t="str">
        <f>IF('[1]Hoja de pedidos'!$D3811&gt;0,'[1]Hoja de pedidos'!E3811,"")</f>
        <v>CENTRAL EL PALMAR S.A.</v>
      </c>
      <c r="D3813" s="144" t="str">
        <f>IF('[1]Hoja de pedidos'!$D3811&gt;0,'[1]Hoja de pedidos'!F3811,"")</f>
        <v>LAMINACION IMPRESA ENDULZANTE 500g</v>
      </c>
      <c r="E3813" s="144" t="str">
        <f>IF('[1]Hoja de pedidos'!$D3811&gt;0,'[1]Hoja de pedidos'!G3811,"")</f>
        <v>MCL</v>
      </c>
      <c r="F3813" s="144" t="str">
        <f>IF('[1]Hoja de pedidos'!$D3811&gt;0,'[1]Hoja de pedidos'!H3811,"")</f>
        <v>LAMINACION</v>
      </c>
    </row>
    <row r="3814" spans="1:6" x14ac:dyDescent="0.25">
      <c r="A3814" s="144" t="str">
        <f>IF('[1]Hoja de pedidos'!$D3812&gt;0,'[1]Hoja de pedidos'!C3812,"")</f>
        <v>01-5034</v>
      </c>
      <c r="B3814" s="144" t="str">
        <f>IF('[1]Hoja de pedidos'!$D3812&gt;0,'[1]Hoja de pedidos'!D3812,"")</f>
        <v>TMPVPS0420001</v>
      </c>
      <c r="C3814" s="144" t="str">
        <f>IF('[1]Hoja de pedidos'!$D3812&gt;0,'[1]Hoja de pedidos'!E3812,"")</f>
        <v>PHARSANA DE VENEZUELA,C.A</v>
      </c>
      <c r="D3814" s="144" t="str">
        <f>IF('[1]Hoja de pedidos'!$D3812&gt;0,'[1]Hoja de pedidos'!F3812,"")</f>
        <v>POLYPOUCH SILICONIZADO SIN IMPRESIÓN</v>
      </c>
      <c r="E3814" s="144" t="str">
        <f>IF('[1]Hoja de pedidos'!$D3812&gt;0,'[1]Hoja de pedidos'!G3812,"")</f>
        <v>MCL</v>
      </c>
      <c r="F3814" s="144" t="str">
        <f>IF('[1]Hoja de pedidos'!$D3812&gt;0,'[1]Hoja de pedidos'!H3812,"")</f>
        <v>CORTE</v>
      </c>
    </row>
    <row r="3815" spans="1:6" x14ac:dyDescent="0.25">
      <c r="A3815" s="144" t="str">
        <f>IF('[1]Hoja de pedidos'!$D3813&gt;0,'[1]Hoja de pedidos'!C3813,"")</f>
        <v>21-0489</v>
      </c>
      <c r="B3815" s="144" t="str">
        <f>IF('[1]Hoja de pedidos'!$D3813&gt;0,'[1]Hoja de pedidos'!D3813,"")</f>
        <v>TXNVRC096A001</v>
      </c>
      <c r="C3815" s="144" t="str">
        <f>IF('[1]Hoja de pedidos'!$D3813&gt;0,'[1]Hoja de pedidos'!E3813,"")</f>
        <v>NESTLE VENEZUELA, S.A.</v>
      </c>
      <c r="D3815" s="144" t="str">
        <f>IF('[1]Hoja de pedidos'!$D3813&gt;0,'[1]Hoja de pedidos'!F3813,"")</f>
        <v>LAMINACION IMPRESA RICA CHICHA 400g</v>
      </c>
      <c r="E3815" s="144" t="str">
        <f>IF('[1]Hoja de pedidos'!$D3813&gt;0,'[1]Hoja de pedidos'!G3813,"")</f>
        <v>CX</v>
      </c>
      <c r="F3815" s="144" t="str">
        <f>IF('[1]Hoja de pedidos'!$D3813&gt;0,'[1]Hoja de pedidos'!H3813,"")</f>
        <v>LAMINACION</v>
      </c>
    </row>
    <row r="3816" spans="1:6" x14ac:dyDescent="0.25">
      <c r="A3816" s="144" t="str">
        <f>IF('[1]Hoja de pedidos'!$D3814&gt;0,'[1]Hoja de pedidos'!C3814,"")</f>
        <v>01-4903</v>
      </c>
      <c r="B3816" s="144" t="str">
        <f>IF('[1]Hoja de pedidos'!$D3814&gt;0,'[1]Hoja de pedidos'!D3814,"")</f>
        <v>TXPARQ045A004</v>
      </c>
      <c r="C3816" s="144" t="str">
        <f>IF('[1]Hoja de pedidos'!$D3814&gt;0,'[1]Hoja de pedidos'!E3814,"")</f>
        <v>PEPSICO ALIMENTOS, S.C.A.</v>
      </c>
      <c r="D3816" s="144" t="str">
        <f>IF('[1]Hoja de pedidos'!$D3814&gt;0,'[1]Hoja de pedidos'!F3814,"")</f>
        <v>LAMINACION IMPRESA RUFFLES QUESO 300g (LINEA NOSOTRAS)</v>
      </c>
      <c r="E3816" s="144" t="str">
        <f>IF('[1]Hoja de pedidos'!$D3814&gt;0,'[1]Hoja de pedidos'!G3814,"")</f>
        <v>CX</v>
      </c>
      <c r="F3816" s="144" t="str">
        <f>IF('[1]Hoja de pedidos'!$D3814&gt;0,'[1]Hoja de pedidos'!H3814,"")</f>
        <v>LAMINACION</v>
      </c>
    </row>
    <row r="3817" spans="1:6" x14ac:dyDescent="0.25">
      <c r="A3817" s="144" t="str">
        <f>IF('[1]Hoja de pedidos'!$D3815&gt;0,'[1]Hoja de pedidos'!C3815,"")</f>
        <v>01-5000</v>
      </c>
      <c r="B3817" s="144" t="str">
        <f>IF('[1]Hoja de pedidos'!$D3815&gt;0,'[1]Hoja de pedidos'!D3815,"")</f>
        <v>TXPATR049C003</v>
      </c>
      <c r="C3817" s="144" t="str">
        <f>IF('[1]Hoja de pedidos'!$D3815&gt;0,'[1]Hoja de pedidos'!E3815,"")</f>
        <v>PEPSICO ALIMENTOS, S.C.A.</v>
      </c>
      <c r="D3817" s="144" t="str">
        <f>IF('[1]Hoja de pedidos'!$D3815&gt;0,'[1]Hoja de pedidos'!F3815,"")</f>
        <v>LAMINACION IMPRESA DE TODITO RESUELTO XXL 400g</v>
      </c>
      <c r="E3817" s="144" t="str">
        <f>IF('[1]Hoja de pedidos'!$D3815&gt;0,'[1]Hoja de pedidos'!G3815,"")</f>
        <v>CX</v>
      </c>
      <c r="F3817" s="144" t="str">
        <f>IF('[1]Hoja de pedidos'!$D3815&gt;0,'[1]Hoja de pedidos'!H3815,"")</f>
        <v>LAMINACION</v>
      </c>
    </row>
    <row r="3818" spans="1:6" x14ac:dyDescent="0.25">
      <c r="A3818" s="144" t="str">
        <f>IF('[1]Hoja de pedidos'!$D3816&gt;0,'[1]Hoja de pedidos'!C3816,"")</f>
        <v>21-0502</v>
      </c>
      <c r="B3818" s="144" t="str">
        <f>IF('[1]Hoja de pedidos'!$D3816&gt;0,'[1]Hoja de pedidos'!D3816,"")</f>
        <v>TXNVTM096A001</v>
      </c>
      <c r="C3818" s="144" t="str">
        <f>IF('[1]Hoja de pedidos'!$D3816&gt;0,'[1]Hoja de pedidos'!E3816,"")</f>
        <v>NESTLE VENEZUELA, S.A.</v>
      </c>
      <c r="D3818" s="144" t="str">
        <f>IF('[1]Hoja de pedidos'!$D3816&gt;0,'[1]Hoja de pedidos'!F3816,"")</f>
        <v>LAMINACION IMPRESA NESTUM TRIGO MIEL 225g</v>
      </c>
      <c r="E3818" s="144" t="str">
        <f>IF('[1]Hoja de pedidos'!$D3816&gt;0,'[1]Hoja de pedidos'!G3816,"")</f>
        <v>CX</v>
      </c>
      <c r="F3818" s="144" t="str">
        <f>IF('[1]Hoja de pedidos'!$D3816&gt;0,'[1]Hoja de pedidos'!H3816,"")</f>
        <v>LAMINACION</v>
      </c>
    </row>
    <row r="3819" spans="1:6" x14ac:dyDescent="0.25">
      <c r="A3819" s="144" t="str">
        <f>IF('[1]Hoja de pedidos'!$D3817&gt;0,'[1]Hoja de pedidos'!C3817,"")</f>
        <v>21-0497</v>
      </c>
      <c r="B3819" s="144" t="str">
        <f>IF('[1]Hoja de pedidos'!$D3817&gt;0,'[1]Hoja de pedidos'!D3817,"")</f>
        <v>TXNVNT096A001</v>
      </c>
      <c r="C3819" s="144" t="str">
        <f>IF('[1]Hoja de pedidos'!$D3817&gt;0,'[1]Hoja de pedidos'!E3817,"")</f>
        <v>NESTLE VENEZUELA, S.A.</v>
      </c>
      <c r="D3819" s="144" t="str">
        <f>IF('[1]Hoja de pedidos'!$D3817&gt;0,'[1]Hoja de pedidos'!F3817,"")</f>
        <v>LAMINACION IMPRESA NESTUM 3 CEREALES 500g</v>
      </c>
      <c r="E3819" s="144" t="str">
        <f>IF('[1]Hoja de pedidos'!$D3817&gt;0,'[1]Hoja de pedidos'!G3817,"")</f>
        <v>CX</v>
      </c>
      <c r="F3819" s="144" t="str">
        <f>IF('[1]Hoja de pedidos'!$D3817&gt;0,'[1]Hoja de pedidos'!H3817,"")</f>
        <v>LAMINACION</v>
      </c>
    </row>
    <row r="3820" spans="1:6" x14ac:dyDescent="0.25">
      <c r="A3820" s="144" t="str">
        <f>IF('[1]Hoja de pedidos'!$D3818&gt;0,'[1]Hoja de pedidos'!C3818,"")</f>
        <v>21-0501</v>
      </c>
      <c r="B3820" s="144" t="str">
        <f>IF('[1]Hoja de pedidos'!$D3818&gt;0,'[1]Hoja de pedidos'!D3818,"")</f>
        <v>TXNVCL096B002</v>
      </c>
      <c r="C3820" s="144" t="str">
        <f>IF('[1]Hoja de pedidos'!$D3818&gt;0,'[1]Hoja de pedidos'!E3818,"")</f>
        <v>NESTLE VENEZUELA, S.A.</v>
      </c>
      <c r="D3820" s="144" t="str">
        <f>IF('[1]Hoja de pedidos'!$D3818&gt;0,'[1]Hoja de pedidos'!F3818,"")</f>
        <v>LAMINACION IMPRESA CERELAC 900g</v>
      </c>
      <c r="E3820" s="144" t="str">
        <f>IF('[1]Hoja de pedidos'!$D3818&gt;0,'[1]Hoja de pedidos'!G3818,"")</f>
        <v>CX</v>
      </c>
      <c r="F3820" s="144" t="str">
        <f>IF('[1]Hoja de pedidos'!$D3818&gt;0,'[1]Hoja de pedidos'!H3818,"")</f>
        <v>LAMINACION</v>
      </c>
    </row>
    <row r="3821" spans="1:6" x14ac:dyDescent="0.25">
      <c r="A3821" s="144" t="str">
        <f>IF('[1]Hoja de pedidos'!$D3819&gt;0,'[1]Hoja de pedidos'!C3819,"")</f>
        <v>21-0499</v>
      </c>
      <c r="B3821" s="144" t="str">
        <f>IF('[1]Hoja de pedidos'!$D3819&gt;0,'[1]Hoja de pedidos'!D3819,"")</f>
        <v>TXNVCL096A002</v>
      </c>
      <c r="C3821" s="144" t="str">
        <f>IF('[1]Hoja de pedidos'!$D3819&gt;0,'[1]Hoja de pedidos'!E3819,"")</f>
        <v>NESTLE VENEZUELA, S.A.</v>
      </c>
      <c r="D3821" s="144" t="str">
        <f>IF('[1]Hoja de pedidos'!$D3819&gt;0,'[1]Hoja de pedidos'!F3819,"")</f>
        <v>LAMINACION IMPRESA CERELAC 100g</v>
      </c>
      <c r="E3821" s="144" t="str">
        <f>IF('[1]Hoja de pedidos'!$D3819&gt;0,'[1]Hoja de pedidos'!G3819,"")</f>
        <v>MCL</v>
      </c>
      <c r="F3821" s="144" t="str">
        <f>IF('[1]Hoja de pedidos'!$D3819&gt;0,'[1]Hoja de pedidos'!H3819,"")</f>
        <v>LAMINACION</v>
      </c>
    </row>
    <row r="3822" spans="1:6" x14ac:dyDescent="0.25">
      <c r="A3822" s="144" t="str">
        <f>IF('[1]Hoja de pedidos'!$D3820&gt;0,'[1]Hoja de pedidos'!C3820,"")</f>
        <v>21-0500</v>
      </c>
      <c r="B3822" s="144" t="str">
        <f>IF('[1]Hoja de pedidos'!$D3820&gt;0,'[1]Hoja de pedidos'!D3820,"")</f>
        <v>TXNVCL096C002</v>
      </c>
      <c r="C3822" s="144" t="str">
        <f>IF('[1]Hoja de pedidos'!$D3820&gt;0,'[1]Hoja de pedidos'!E3820,"")</f>
        <v>NESTLE VENEZUELA, S.A.</v>
      </c>
      <c r="D3822" s="144" t="str">
        <f>IF('[1]Hoja de pedidos'!$D3820&gt;0,'[1]Hoja de pedidos'!F3820,"")</f>
        <v>LAMINACION IMPRESA CERELAC 400g</v>
      </c>
      <c r="E3822" s="144" t="str">
        <f>IF('[1]Hoja de pedidos'!$D3820&gt;0,'[1]Hoja de pedidos'!G3820,"")</f>
        <v>CX</v>
      </c>
      <c r="F3822" s="144" t="str">
        <f>IF('[1]Hoja de pedidos'!$D3820&gt;0,'[1]Hoja de pedidos'!H3820,"")</f>
        <v>LAMINACION</v>
      </c>
    </row>
    <row r="3823" spans="1:6" x14ac:dyDescent="0.25">
      <c r="A3823" s="144" t="str">
        <f>IF('[1]Hoja de pedidos'!$D3821&gt;0,'[1]Hoja de pedidos'!C3821,"")</f>
        <v>01-5005</v>
      </c>
      <c r="B3823" s="144" t="str">
        <f>IF('[1]Hoja de pedidos'!$D3821&gt;0,'[1]Hoja de pedidos'!D3821,"")</f>
        <v>TXPARF040B004</v>
      </c>
      <c r="C3823" s="144" t="str">
        <f>IF('[1]Hoja de pedidos'!$D3821&gt;0,'[1]Hoja de pedidos'!E3821,"")</f>
        <v>PEPSICO ALIMENTOS, S.C.A.</v>
      </c>
      <c r="D3823" s="144" t="str">
        <f>IF('[1]Hoja de pedidos'!$D3821&gt;0,'[1]Hoja de pedidos'!F3821,"")</f>
        <v>LAMINACION IMPRESA RUFFLES QUESO 125g</v>
      </c>
      <c r="E3823" s="144" t="str">
        <f>IF('[1]Hoja de pedidos'!$D3821&gt;0,'[1]Hoja de pedidos'!G3821,"")</f>
        <v>CX</v>
      </c>
      <c r="F3823" s="144" t="str">
        <f>IF('[1]Hoja de pedidos'!$D3821&gt;0,'[1]Hoja de pedidos'!H3821,"")</f>
        <v>LAMINACION</v>
      </c>
    </row>
    <row r="3824" spans="1:6" x14ac:dyDescent="0.25">
      <c r="A3824" s="144" t="str">
        <f>IF('[1]Hoja de pedidos'!$D3822&gt;0,'[1]Hoja de pedidos'!C3822,"")</f>
        <v>01-4995</v>
      </c>
      <c r="B3824" s="144" t="str">
        <f>IF('[1]Hoja de pedidos'!$D3822&gt;0,'[1]Hoja de pedidos'!D3822,"")</f>
        <v>TXPANP040C001</v>
      </c>
      <c r="C3824" s="144" t="str">
        <f>IF('[1]Hoja de pedidos'!$D3822&gt;0,'[1]Hoja de pedidos'!E3822,"")</f>
        <v>PEPSICO ALIMENTOS, S.C.A.</v>
      </c>
      <c r="D3824" s="144" t="str">
        <f>IF('[1]Hoja de pedidos'!$D3822&gt;0,'[1]Hoja de pedidos'!F3822,"")</f>
        <v>LAMINACION IMPRESA NATUCHIP PLATANITOS 42g</v>
      </c>
      <c r="E3824" s="144" t="str">
        <f>IF('[1]Hoja de pedidos'!$D3822&gt;0,'[1]Hoja de pedidos'!G3822,"")</f>
        <v>CX</v>
      </c>
      <c r="F3824" s="144" t="str">
        <f>IF('[1]Hoja de pedidos'!$D3822&gt;0,'[1]Hoja de pedidos'!H3822,"")</f>
        <v>LAMINACION</v>
      </c>
    </row>
    <row r="3825" spans="1:6" x14ac:dyDescent="0.25">
      <c r="A3825" s="144" t="str">
        <f>IF('[1]Hoja de pedidos'!$D3823&gt;0,'[1]Hoja de pedidos'!C3823,"")</f>
        <v>01-4996</v>
      </c>
      <c r="B3825" s="144" t="str">
        <f>IF('[1]Hoja de pedidos'!$D3823&gt;0,'[1]Hoja de pedidos'!D3823,"")</f>
        <v>TXPANP040A001</v>
      </c>
      <c r="C3825" s="144" t="str">
        <f>IF('[1]Hoja de pedidos'!$D3823&gt;0,'[1]Hoja de pedidos'!E3823,"")</f>
        <v>PEPSICO ALIMENTOS, S.C.A.</v>
      </c>
      <c r="D3825" s="144" t="str">
        <f>IF('[1]Hoja de pedidos'!$D3823&gt;0,'[1]Hoja de pedidos'!F3823,"")</f>
        <v>LAMINACION IMPRESA NATUCHIPS PLATANITOS 80g</v>
      </c>
      <c r="E3825" s="144" t="str">
        <f>IF('[1]Hoja de pedidos'!$D3823&gt;0,'[1]Hoja de pedidos'!G3823,"")</f>
        <v>CX</v>
      </c>
      <c r="F3825" s="144" t="str">
        <f>IF('[1]Hoja de pedidos'!$D3823&gt;0,'[1]Hoja de pedidos'!H3823,"")</f>
        <v>LAMINACION</v>
      </c>
    </row>
    <row r="3826" spans="1:6" x14ac:dyDescent="0.25">
      <c r="A3826" s="144" t="str">
        <f>IF('[1]Hoja de pedidos'!$D3824&gt;0,'[1]Hoja de pedidos'!C3824,"")</f>
        <v>01-4998</v>
      </c>
      <c r="B3826" s="144" t="str">
        <f>IF('[1]Hoja de pedidos'!$D3824&gt;0,'[1]Hoja de pedidos'!D3824,"")</f>
        <v>TXPATR040B003</v>
      </c>
      <c r="C3826" s="144" t="str">
        <f>IF('[1]Hoja de pedidos'!$D3824&gt;0,'[1]Hoja de pedidos'!E3824,"")</f>
        <v>PEPSICO ALIMENTOS, S.C.A.</v>
      </c>
      <c r="D3826" s="144" t="str">
        <f>IF('[1]Hoja de pedidos'!$D3824&gt;0,'[1]Hoja de pedidos'!F3824,"")</f>
        <v>LAMINACION IMPRESA DE TODITO RESUELTO 45g</v>
      </c>
      <c r="E3826" s="144" t="str">
        <f>IF('[1]Hoja de pedidos'!$D3824&gt;0,'[1]Hoja de pedidos'!G3824,"")</f>
        <v>CX</v>
      </c>
      <c r="F3826" s="144" t="str">
        <f>IF('[1]Hoja de pedidos'!$D3824&gt;0,'[1]Hoja de pedidos'!H3824,"")</f>
        <v>LAMINACION</v>
      </c>
    </row>
    <row r="3827" spans="1:6" x14ac:dyDescent="0.25">
      <c r="A3827" s="144" t="str">
        <f>IF('[1]Hoja de pedidos'!$D3825&gt;0,'[1]Hoja de pedidos'!C3825,"")</f>
        <v>01-4999</v>
      </c>
      <c r="B3827" s="144" t="str">
        <f>IF('[1]Hoja de pedidos'!$D3825&gt;0,'[1]Hoja de pedidos'!D3825,"")</f>
        <v>TXPATR040A003</v>
      </c>
      <c r="C3827" s="144" t="str">
        <f>IF('[1]Hoja de pedidos'!$D3825&gt;0,'[1]Hoja de pedidos'!E3825,"")</f>
        <v>PEPSICO ALIMENTOS, S.C.A.</v>
      </c>
      <c r="D3827" s="144" t="str">
        <f>IF('[1]Hoja de pedidos'!$D3825&gt;0,'[1]Hoja de pedidos'!F3825,"")</f>
        <v>LAMINACION IMPRESA DE TODITO RESUELTO 130g</v>
      </c>
      <c r="E3827" s="144" t="str">
        <f>IF('[1]Hoja de pedidos'!$D3825&gt;0,'[1]Hoja de pedidos'!G3825,"")</f>
        <v>CX</v>
      </c>
      <c r="F3827" s="144" t="str">
        <f>IF('[1]Hoja de pedidos'!$D3825&gt;0,'[1]Hoja de pedidos'!H3825,"")</f>
        <v>LAMINACION</v>
      </c>
    </row>
    <row r="3828" spans="1:6" x14ac:dyDescent="0.25">
      <c r="A3828" s="144" t="str">
        <f>IF('[1]Hoja de pedidos'!$D3826&gt;0,'[1]Hoja de pedidos'!C3826,"")</f>
        <v>01-4951</v>
      </c>
      <c r="B3828" s="144" t="str">
        <f>IF('[1]Hoja de pedidos'!$D3826&gt;0,'[1]Hoja de pedidos'!D3826,"")</f>
        <v>TMMCLU2070001</v>
      </c>
      <c r="C3828" s="144" t="str">
        <f>IF('[1]Hoja de pedidos'!$D3826&gt;0,'[1]Hoja de pedidos'!E3826,"")</f>
        <v>MAGGIE PAUL</v>
      </c>
      <c r="D3828" s="144" t="str">
        <f>IF('[1]Hoja de pedidos'!$D3826&gt;0,'[1]Hoja de pedidos'!F3826,"")</f>
        <v>LAMINACION LINER INDUCCION UNIVERSAL SIN IMPRESIÓN</v>
      </c>
      <c r="E3828" s="144" t="str">
        <f>IF('[1]Hoja de pedidos'!$D3826&gt;0,'[1]Hoja de pedidos'!G3826,"")</f>
        <v>MCL</v>
      </c>
      <c r="F3828" s="144" t="str">
        <f>IF('[1]Hoja de pedidos'!$D3826&gt;0,'[1]Hoja de pedidos'!H3826,"")</f>
        <v>LAMINACION</v>
      </c>
    </row>
    <row r="3829" spans="1:6" x14ac:dyDescent="0.25">
      <c r="A3829" s="144" t="str">
        <f>IF('[1]Hoja de pedidos'!$D3827&gt;0,'[1]Hoja de pedidos'!C3827,"")</f>
        <v>21-0496</v>
      </c>
      <c r="B3829" s="144" t="str">
        <f>IF('[1]Hoja de pedidos'!$D3827&gt;0,'[1]Hoja de pedidos'!D3827,"")</f>
        <v>TXNVNT096C001</v>
      </c>
      <c r="C3829" s="144" t="str">
        <f>IF('[1]Hoja de pedidos'!$D3827&gt;0,'[1]Hoja de pedidos'!E3827,"")</f>
        <v>NESTLE VENEZUELA, S.A.</v>
      </c>
      <c r="D3829" s="144" t="str">
        <f>IF('[1]Hoja de pedidos'!$D3827&gt;0,'[1]Hoja de pedidos'!F3827,"")</f>
        <v>LAMINACION IMPRESA NESTUM 3 CEREALES 50g</v>
      </c>
      <c r="E3829" s="144" t="str">
        <f>IF('[1]Hoja de pedidos'!$D3827&gt;0,'[1]Hoja de pedidos'!G3827,"")</f>
        <v>CX</v>
      </c>
      <c r="F3829" s="144" t="str">
        <f>IF('[1]Hoja de pedidos'!$D3827&gt;0,'[1]Hoja de pedidos'!H3827,"")</f>
        <v>LAMINACION</v>
      </c>
    </row>
    <row r="3830" spans="1:6" x14ac:dyDescent="0.25">
      <c r="A3830" s="144" t="str">
        <f>IF('[1]Hoja de pedidos'!$D3828&gt;0,'[1]Hoja de pedidos'!C3828,"")</f>
        <v>21-0492</v>
      </c>
      <c r="B3830" s="144" t="str">
        <f>IF('[1]Hoja de pedidos'!$D3828&gt;0,'[1]Hoja de pedidos'!D3828,"")</f>
        <v>TXNVMC115A001</v>
      </c>
      <c r="C3830" s="144" t="str">
        <f>IF('[1]Hoja de pedidos'!$D3828&gt;0,'[1]Hoja de pedidos'!E3828,"")</f>
        <v>NESTLE VENEZUELA, S.A.</v>
      </c>
      <c r="D3830" s="144" t="str">
        <f>IF('[1]Hoja de pedidos'!$D3828&gt;0,'[1]Hoja de pedidos'!F3828,"")</f>
        <v>LAMINACION IMPRESA ALIMENTO PARA MASCOTA 4kg</v>
      </c>
      <c r="E3830" s="144" t="str">
        <f>IF('[1]Hoja de pedidos'!$D3828&gt;0,'[1]Hoja de pedidos'!G3828,"")</f>
        <v>CX</v>
      </c>
      <c r="F3830" s="144" t="str">
        <f>IF('[1]Hoja de pedidos'!$D3828&gt;0,'[1]Hoja de pedidos'!H3828,"")</f>
        <v>LAMINACION</v>
      </c>
    </row>
    <row r="3831" spans="1:6" x14ac:dyDescent="0.25">
      <c r="A3831" s="144" t="str">
        <f>IF('[1]Hoja de pedidos'!$D3829&gt;0,'[1]Hoja de pedidos'!C3829,"")</f>
        <v>11-0020</v>
      </c>
      <c r="B3831" s="144" t="str">
        <f>IF('[1]Hoja de pedidos'!$D3829&gt;0,'[1]Hoja de pedidos'!D3829,"")</f>
        <v>TXAMAM040A001</v>
      </c>
      <c r="C3831" s="144" t="str">
        <f>IF('[1]Hoja de pedidos'!$D3829&gt;0,'[1]Hoja de pedidos'!E3829,"")</f>
        <v>AMACORP, C.A.</v>
      </c>
      <c r="D3831" s="144" t="str">
        <f>IF('[1]Hoja de pedidos'!$D3829&gt;0,'[1]Hoja de pedidos'!F3829,"")</f>
        <v>ETIQUETA LAMINADA IMPRESA ACEITE AMACORP 900 ml</v>
      </c>
      <c r="E3831" s="144" t="str">
        <f>IF('[1]Hoja de pedidos'!$D3829&gt;0,'[1]Hoja de pedidos'!G3829,"")</f>
        <v>CX</v>
      </c>
      <c r="F3831" s="144" t="str">
        <f>IF('[1]Hoja de pedidos'!$D3829&gt;0,'[1]Hoja de pedidos'!H3829,"")</f>
        <v>LAMINACION</v>
      </c>
    </row>
    <row r="3832" spans="1:6" x14ac:dyDescent="0.25">
      <c r="A3832" s="144" t="str">
        <f>IF('[1]Hoja de pedidos'!$D3830&gt;0,'[1]Hoja de pedidos'!C3830,"")</f>
        <v>21-0498</v>
      </c>
      <c r="B3832" s="144" t="str">
        <f>IF('[1]Hoja de pedidos'!$D3830&gt;0,'[1]Hoja de pedidos'!D3830,"")</f>
        <v>TXNVNA096A001</v>
      </c>
      <c r="C3832" s="144" t="str">
        <f>IF('[1]Hoja de pedidos'!$D3830&gt;0,'[1]Hoja de pedidos'!E3830,"")</f>
        <v>NESTLE VENEZUELA, S.A.</v>
      </c>
      <c r="D3832" s="144" t="str">
        <f>IF('[1]Hoja de pedidos'!$D3830&gt;0,'[1]Hoja de pedidos'!F3830,"")</f>
        <v xml:space="preserve">LAMINACION IMPRESA NESTUM ARROZ 225g </v>
      </c>
      <c r="E3832" s="144" t="str">
        <f>IF('[1]Hoja de pedidos'!$D3830&gt;0,'[1]Hoja de pedidos'!G3830,"")</f>
        <v>CX</v>
      </c>
      <c r="F3832" s="144" t="str">
        <f>IF('[1]Hoja de pedidos'!$D3830&gt;0,'[1]Hoja de pedidos'!H3830,"")</f>
        <v>LAMINACION</v>
      </c>
    </row>
    <row r="3833" spans="1:6" x14ac:dyDescent="0.25">
      <c r="A3833" s="144" t="str">
        <f>IF('[1]Hoja de pedidos'!$D3831&gt;0,'[1]Hoja de pedidos'!C3831,"")</f>
        <v>01-5037</v>
      </c>
      <c r="B3833" s="144" t="str">
        <f>IF('[1]Hoja de pedidos'!$D3831&gt;0,'[1]Hoja de pedidos'!D3831,"")</f>
        <v>TMGCET0270001</v>
      </c>
      <c r="C3833" s="144" t="str">
        <f>IF('[1]Hoja de pedidos'!$D3831&gt;0,'[1]Hoja de pedidos'!E3831,"")</f>
        <v>GENIA CARE, C.A.</v>
      </c>
      <c r="D3833" s="144" t="str">
        <f>IF('[1]Hoja de pedidos'!$D3831&gt;0,'[1]Hoja de pedidos'!F3831,"")</f>
        <v>ENVOLTORIO SIN IMPRESIÓN TRANSPARENTE</v>
      </c>
      <c r="E3833" s="144" t="str">
        <f>IF('[1]Hoja de pedidos'!$D3831&gt;0,'[1]Hoja de pedidos'!G3831,"")</f>
        <v>MCL</v>
      </c>
      <c r="F3833" s="144" t="str">
        <f>IF('[1]Hoja de pedidos'!$D3831&gt;0,'[1]Hoja de pedidos'!H3831,"")</f>
        <v>CORTE</v>
      </c>
    </row>
    <row r="3834" spans="1:6" x14ac:dyDescent="0.25">
      <c r="A3834" s="144" t="str">
        <f>IF('[1]Hoja de pedidos'!$D3832&gt;0,'[1]Hoja de pedidos'!C3832,"")</f>
        <v>01-4994</v>
      </c>
      <c r="B3834" s="144" t="str">
        <f>IF('[1]Hoja de pedidos'!$D3832&gt;0,'[1]Hoja de pedidos'!D3832,"")</f>
        <v>TXPAPM031A001</v>
      </c>
      <c r="C3834" s="144" t="str">
        <f>IF('[1]Hoja de pedidos'!$D3832&gt;0,'[1]Hoja de pedidos'!E3832,"")</f>
        <v>PEPSICO ALIMENTOS, S.C.A.</v>
      </c>
      <c r="D3834" s="144" t="str">
        <f>IF('[1]Hoja de pedidos'!$D3832&gt;0,'[1]Hoja de pedidos'!F3832,"")</f>
        <v>LAMINACION IMPRESA PEPITO MUNDO MARINO 25g</v>
      </c>
      <c r="E3834" s="144" t="str">
        <f>IF('[1]Hoja de pedidos'!$D3832&gt;0,'[1]Hoja de pedidos'!G3832,"")</f>
        <v>CX</v>
      </c>
      <c r="F3834" s="144" t="str">
        <f>IF('[1]Hoja de pedidos'!$D3832&gt;0,'[1]Hoja de pedidos'!H3832,"")</f>
        <v>LAMINACION</v>
      </c>
    </row>
    <row r="3835" spans="1:6" x14ac:dyDescent="0.25">
      <c r="A3835" s="144" t="str">
        <f>IF('[1]Hoja de pedidos'!$D3833&gt;0,'[1]Hoja de pedidos'!C3833,"")</f>
        <v>01-5019</v>
      </c>
      <c r="B3835" s="144" t="str">
        <f>IF('[1]Hoja de pedidos'!$D3833&gt;0,'[1]Hoja de pedidos'!D3833,"")</f>
        <v>TXPARF040A004</v>
      </c>
      <c r="C3835" s="144" t="str">
        <f>IF('[1]Hoja de pedidos'!$D3833&gt;0,'[1]Hoja de pedidos'!E3833,"")</f>
        <v>PEPSICO ALIMENTOS, S.C.A.</v>
      </c>
      <c r="D3835" s="144" t="str">
        <f>IF('[1]Hoja de pedidos'!$D3833&gt;0,'[1]Hoja de pedidos'!F3833,"")</f>
        <v>LAMINACION IMPRESA RUFFLES QUESO 36g  (LINEA NOSOTRAS)</v>
      </c>
      <c r="E3835" s="144" t="str">
        <f>IF('[1]Hoja de pedidos'!$D3833&gt;0,'[1]Hoja de pedidos'!G3833,"")</f>
        <v>CX</v>
      </c>
      <c r="F3835" s="144" t="str">
        <f>IF('[1]Hoja de pedidos'!$D3833&gt;0,'[1]Hoja de pedidos'!H3833,"")</f>
        <v>LAMINACION</v>
      </c>
    </row>
    <row r="3836" spans="1:6" x14ac:dyDescent="0.25">
      <c r="A3836" s="144" t="str">
        <f>IF('[1]Hoja de pedidos'!$D3834&gt;0,'[1]Hoja de pedidos'!C3834,"")</f>
        <v>01-5001</v>
      </c>
      <c r="B3836" s="144" t="str">
        <f>IF('[1]Hoja de pedidos'!$D3834&gt;0,'[1]Hoja de pedidos'!D3834,"")</f>
        <v>TXPACF040A002</v>
      </c>
      <c r="C3836" s="144" t="str">
        <f>IF('[1]Hoja de pedidos'!$D3834&gt;0,'[1]Hoja de pedidos'!E3834,"")</f>
        <v>PEPSICO ALIMENTOS, S.C.A.</v>
      </c>
      <c r="D3836" s="144" t="str">
        <f>IF('[1]Hoja de pedidos'!$D3834&gt;0,'[1]Hoja de pedidos'!F3834,"")</f>
        <v>LAMINACION IMPRESA CHEETOS FLAMIN HOT 120g.</v>
      </c>
      <c r="E3836" s="144" t="str">
        <f>IF('[1]Hoja de pedidos'!$D3834&gt;0,'[1]Hoja de pedidos'!G3834,"")</f>
        <v>CX</v>
      </c>
      <c r="F3836" s="144" t="str">
        <f>IF('[1]Hoja de pedidos'!$D3834&gt;0,'[1]Hoja de pedidos'!H3834,"")</f>
        <v>LAMINACION</v>
      </c>
    </row>
    <row r="3837" spans="1:6" x14ac:dyDescent="0.25">
      <c r="A3837" s="144" t="str">
        <f>IF('[1]Hoja de pedidos'!$D3835&gt;0,'[1]Hoja de pedidos'!C3835,"")</f>
        <v>01-4997</v>
      </c>
      <c r="B3837" s="144" t="str">
        <f>IF('[1]Hoja de pedidos'!$D3835&gt;0,'[1]Hoja de pedidos'!D3835,"")</f>
        <v>TXPAMJ049B002</v>
      </c>
      <c r="C3837" s="144" t="str">
        <f>IF('[1]Hoja de pedidos'!$D3835&gt;0,'[1]Hoja de pedidos'!E3835,"")</f>
        <v>PEPSICO ALIMENTOS, S.C.A.</v>
      </c>
      <c r="D3837" s="144" t="str">
        <f>IF('[1]Hoja de pedidos'!$D3835&gt;0,'[1]Hoja de pedidos'!F3835,"")</f>
        <v>LAMINACION IMPRESA MANI JACKS 25g</v>
      </c>
      <c r="E3837" s="144" t="str">
        <f>IF('[1]Hoja de pedidos'!$D3835&gt;0,'[1]Hoja de pedidos'!G3835,"")</f>
        <v>CX</v>
      </c>
      <c r="F3837" s="144" t="str">
        <f>IF('[1]Hoja de pedidos'!$D3835&gt;0,'[1]Hoja de pedidos'!H3835,"")</f>
        <v>LAMINACION</v>
      </c>
    </row>
    <row r="3838" spans="1:6" x14ac:dyDescent="0.25">
      <c r="A3838" s="144" t="str">
        <f>IF('[1]Hoja de pedidos'!$D3836&gt;0,'[1]Hoja de pedidos'!C3836,"")</f>
        <v>01-5002</v>
      </c>
      <c r="B3838" s="144" t="str">
        <f>IF('[1]Hoja de pedidos'!$D3836&gt;0,'[1]Hoja de pedidos'!D3836,"")</f>
        <v>TXPACF040B002</v>
      </c>
      <c r="C3838" s="144" t="str">
        <f>IF('[1]Hoja de pedidos'!$D3836&gt;0,'[1]Hoja de pedidos'!E3836,"")</f>
        <v>PEPSICO ALIMENTOS, S.C.A.</v>
      </c>
      <c r="D3838" s="144" t="str">
        <f>IF('[1]Hoja de pedidos'!$D3836&gt;0,'[1]Hoja de pedidos'!F3836,"")</f>
        <v>LAMINACION IMPRESA CHEETOS FLAMIN HOT 38g.</v>
      </c>
      <c r="E3838" s="144" t="str">
        <f>IF('[1]Hoja de pedidos'!$D3836&gt;0,'[1]Hoja de pedidos'!G3836,"")</f>
        <v>CX</v>
      </c>
      <c r="F3838" s="144" t="str">
        <f>IF('[1]Hoja de pedidos'!$D3836&gt;0,'[1]Hoja de pedidos'!H3836,"")</f>
        <v>LAMINACION</v>
      </c>
    </row>
    <row r="3839" spans="1:6" x14ac:dyDescent="0.25">
      <c r="A3839" s="144" t="str">
        <f>IF('[1]Hoja de pedidos'!$D3837&gt;0,'[1]Hoja de pedidos'!C3837,"")</f>
        <v>01-5041</v>
      </c>
      <c r="B3839" s="144" t="str">
        <f>IF('[1]Hoja de pedidos'!$D3837&gt;0,'[1]Hoja de pedidos'!D3837,"")</f>
        <v>TXPCPF023C003</v>
      </c>
      <c r="C3839" s="144" t="str">
        <f>IF('[1]Hoja de pedidos'!$D3837&gt;0,'[1]Hoja de pedidos'!E3837,"")</f>
        <v xml:space="preserve">PEPSI-COLA VENEZUELA, C.A. </v>
      </c>
      <c r="D3839" s="144" t="str">
        <f>IF('[1]Hoja de pedidos'!$D3837&gt;0,'[1]Hoja de pedidos'!F3837,"")</f>
        <v>ETIQUETA IMPRESA PEPSI FREE 2 L</v>
      </c>
      <c r="E3839" s="144" t="str">
        <f>IF('[1]Hoja de pedidos'!$D3837&gt;0,'[1]Hoja de pedidos'!G3837,"")</f>
        <v>CX</v>
      </c>
      <c r="F3839" s="144" t="str">
        <f>IF('[1]Hoja de pedidos'!$D3837&gt;0,'[1]Hoja de pedidos'!H3837,"")</f>
        <v>CORTE</v>
      </c>
    </row>
    <row r="3840" spans="1:6" x14ac:dyDescent="0.25">
      <c r="A3840" s="144" t="str">
        <f>IF('[1]Hoja de pedidos'!$D3838&gt;0,'[1]Hoja de pedidos'!C3838,"")</f>
        <v>21-0491</v>
      </c>
      <c r="B3840" s="144" t="str">
        <f>IF('[1]Hoja de pedidos'!$D3838&gt;0,'[1]Hoja de pedidos'!D3838,"")</f>
        <v>TXNVNT096B001</v>
      </c>
      <c r="C3840" s="144" t="str">
        <f>IF('[1]Hoja de pedidos'!$D3838&gt;0,'[1]Hoja de pedidos'!E3838,"")</f>
        <v>NESTLE VENEZUELA, S.A.</v>
      </c>
      <c r="D3840" s="144" t="str">
        <f>IF('[1]Hoja de pedidos'!$D3838&gt;0,'[1]Hoja de pedidos'!F3838,"")</f>
        <v>LAMINACION IMPRESA NESTUM 3 CEREALES 225g</v>
      </c>
      <c r="E3840" s="144" t="str">
        <f>IF('[1]Hoja de pedidos'!$D3838&gt;0,'[1]Hoja de pedidos'!G3838,"")</f>
        <v>CX</v>
      </c>
      <c r="F3840" s="144" t="str">
        <f>IF('[1]Hoja de pedidos'!$D3838&gt;0,'[1]Hoja de pedidos'!H3838,"")</f>
        <v>LAMINACION</v>
      </c>
    </row>
    <row r="3841" spans="1:6" x14ac:dyDescent="0.25">
      <c r="A3841" s="144" t="str">
        <f>IF('[1]Hoja de pedidos'!$D3839&gt;0,'[1]Hoja de pedidos'!C3839,"")</f>
        <v>01-5012</v>
      </c>
      <c r="B3841" s="144" t="str">
        <f>IF('[1]Hoja de pedidos'!$D3839&gt;0,'[1]Hoja de pedidos'!D3839,"")</f>
        <v>TMLETF120A001</v>
      </c>
      <c r="C3841" s="144" t="str">
        <f>IF('[1]Hoja de pedidos'!$D3839&gt;0,'[1]Hoja de pedidos'!E3839,"")</f>
        <v>LABORATORIOS ELMOR, S.A.</v>
      </c>
      <c r="D3841" s="144" t="str">
        <f>IF('[1]Hoja de pedidos'!$D3839&gt;0,'[1]Hoja de pedidos'!F3839,"")</f>
        <v>MORROTRIPLEX IMPRESO TACHIGRIP FORTE 3g</v>
      </c>
      <c r="E3841" s="144" t="str">
        <f>IF('[1]Hoja de pedidos'!$D3839&gt;0,'[1]Hoja de pedidos'!G3839,"")</f>
        <v>CX</v>
      </c>
      <c r="F3841" s="144" t="str">
        <f>IF('[1]Hoja de pedidos'!$D3839&gt;0,'[1]Hoja de pedidos'!H3839,"")</f>
        <v>LAMINACION</v>
      </c>
    </row>
    <row r="3842" spans="1:6" x14ac:dyDescent="0.25">
      <c r="A3842" s="144" t="str">
        <f>IF('[1]Hoja de pedidos'!$D3840&gt;0,'[1]Hoja de pedidos'!C3840,"")</f>
        <v>01-5042</v>
      </c>
      <c r="B3842" s="144" t="str">
        <f>IF('[1]Hoja de pedidos'!$D3840&gt;0,'[1]Hoja de pedidos'!D3840,"")</f>
        <v>TXPCPF023C003</v>
      </c>
      <c r="C3842" s="144" t="str">
        <f>IF('[1]Hoja de pedidos'!$D3840&gt;0,'[1]Hoja de pedidos'!E3840,"")</f>
        <v xml:space="preserve">PEPSI-COLA VENEZUELA, C.A. </v>
      </c>
      <c r="D3842" s="144" t="str">
        <f>IF('[1]Hoja de pedidos'!$D3840&gt;0,'[1]Hoja de pedidos'!F3840,"")</f>
        <v>ETIQUETA IMPRESA PEPSI FREE 2 L</v>
      </c>
      <c r="E3842" s="144" t="str">
        <f>IF('[1]Hoja de pedidos'!$D3840&gt;0,'[1]Hoja de pedidos'!G3840,"")</f>
        <v>CX</v>
      </c>
      <c r="F3842" s="144" t="str">
        <f>IF('[1]Hoja de pedidos'!$D3840&gt;0,'[1]Hoja de pedidos'!H3840,"")</f>
        <v>CORTE</v>
      </c>
    </row>
    <row r="3843" spans="1:6" x14ac:dyDescent="0.25">
      <c r="A3843" s="144" t="str">
        <f>IF('[1]Hoja de pedidos'!$D3841&gt;0,'[1]Hoja de pedidos'!C3841,"")</f>
        <v>01-5043</v>
      </c>
      <c r="B3843" s="144" t="str">
        <f>IF('[1]Hoja de pedidos'!$D3841&gt;0,'[1]Hoja de pedidos'!D3841,"")</f>
        <v>TXPCPF023C003</v>
      </c>
      <c r="C3843" s="144" t="str">
        <f>IF('[1]Hoja de pedidos'!$D3841&gt;0,'[1]Hoja de pedidos'!E3841,"")</f>
        <v xml:space="preserve">PEPSI-COLA VENEZUELA, C.A. </v>
      </c>
      <c r="D3843" s="144" t="str">
        <f>IF('[1]Hoja de pedidos'!$D3841&gt;0,'[1]Hoja de pedidos'!F3841,"")</f>
        <v>ETIQUETA IMPRESA PEPSI FREE 2 L</v>
      </c>
      <c r="E3843" s="144" t="str">
        <f>IF('[1]Hoja de pedidos'!$D3841&gt;0,'[1]Hoja de pedidos'!G3841,"")</f>
        <v>CX</v>
      </c>
      <c r="F3843" s="144" t="str">
        <f>IF('[1]Hoja de pedidos'!$D3841&gt;0,'[1]Hoja de pedidos'!H3841,"")</f>
        <v>CORTE</v>
      </c>
    </row>
    <row r="3844" spans="1:6" x14ac:dyDescent="0.25">
      <c r="A3844" s="144" t="str">
        <f>IF('[1]Hoja de pedidos'!$D3842&gt;0,'[1]Hoja de pedidos'!C3842,"")</f>
        <v>01-5039</v>
      </c>
      <c r="B3844" s="144" t="str">
        <f>IF('[1]Hoja de pedidos'!$D3842&gt;0,'[1]Hoja de pedidos'!D3842,"")</f>
        <v>TXPCPF023B003</v>
      </c>
      <c r="C3844" s="144" t="str">
        <f>IF('[1]Hoja de pedidos'!$D3842&gt;0,'[1]Hoja de pedidos'!E3842,"")</f>
        <v xml:space="preserve">PEPSI-COLA VENEZUELA, C.A. </v>
      </c>
      <c r="D3844" s="144" t="str">
        <f>IF('[1]Hoja de pedidos'!$D3842&gt;0,'[1]Hoja de pedidos'!F3842,"")</f>
        <v>ETIQUETA IMPRESA PEPSI FREE 1,5 L</v>
      </c>
      <c r="E3844" s="144" t="str">
        <f>IF('[1]Hoja de pedidos'!$D3842&gt;0,'[1]Hoja de pedidos'!G3842,"")</f>
        <v>CX</v>
      </c>
      <c r="F3844" s="144" t="str">
        <f>IF('[1]Hoja de pedidos'!$D3842&gt;0,'[1]Hoja de pedidos'!H3842,"")</f>
        <v>CORTE</v>
      </c>
    </row>
    <row r="3845" spans="1:6" x14ac:dyDescent="0.25">
      <c r="A3845" s="144" t="str">
        <f>IF('[1]Hoja de pedidos'!$D3843&gt;0,'[1]Hoja de pedidos'!C3843,"")</f>
        <v>01-5040</v>
      </c>
      <c r="B3845" s="144" t="str">
        <f>IF('[1]Hoja de pedidos'!$D3843&gt;0,'[1]Hoja de pedidos'!D3843,"")</f>
        <v>TXPCPF023B003</v>
      </c>
      <c r="C3845" s="144" t="str">
        <f>IF('[1]Hoja de pedidos'!$D3843&gt;0,'[1]Hoja de pedidos'!E3843,"")</f>
        <v xml:space="preserve">PEPSI-COLA VENEZUELA, C.A. </v>
      </c>
      <c r="D3845" s="144" t="str">
        <f>IF('[1]Hoja de pedidos'!$D3843&gt;0,'[1]Hoja de pedidos'!F3843,"")</f>
        <v>ETIQUETA IMPRESA PEPSI FREE 1,5 L</v>
      </c>
      <c r="E3845" s="144" t="str">
        <f>IF('[1]Hoja de pedidos'!$D3843&gt;0,'[1]Hoja de pedidos'!G3843,"")</f>
        <v>CX</v>
      </c>
      <c r="F3845" s="144" t="str">
        <f>IF('[1]Hoja de pedidos'!$D3843&gt;0,'[1]Hoja de pedidos'!H3843,"")</f>
        <v>CORTE</v>
      </c>
    </row>
    <row r="3846" spans="1:6" x14ac:dyDescent="0.25">
      <c r="A3846" s="144" t="str">
        <f>IF('[1]Hoja de pedidos'!$D3844&gt;0,'[1]Hoja de pedidos'!C3844,"")</f>
        <v>01-5044</v>
      </c>
      <c r="B3846" s="144" t="str">
        <f>IF('[1]Hoja de pedidos'!$D3844&gt;0,'[1]Hoja de pedidos'!D3844,"")</f>
        <v>TXPCEP023B003</v>
      </c>
      <c r="C3846" s="144" t="str">
        <f>IF('[1]Hoja de pedidos'!$D3844&gt;0,'[1]Hoja de pedidos'!E3844,"")</f>
        <v xml:space="preserve">PEPSI-COLA VENEZUELA, C.A. </v>
      </c>
      <c r="D3846" s="144" t="str">
        <f>IF('[1]Hoja de pedidos'!$D3844&gt;0,'[1]Hoja de pedidos'!F3844,"")</f>
        <v>ETIQUETA IMPRESA PEPSI FREE 1 L</v>
      </c>
      <c r="E3846" s="144" t="str">
        <f>IF('[1]Hoja de pedidos'!$D3844&gt;0,'[1]Hoja de pedidos'!G3844,"")</f>
        <v>CX</v>
      </c>
      <c r="F3846" s="144" t="str">
        <f>IF('[1]Hoja de pedidos'!$D3844&gt;0,'[1]Hoja de pedidos'!H3844,"")</f>
        <v>CORTE</v>
      </c>
    </row>
    <row r="3847" spans="1:6" x14ac:dyDescent="0.25">
      <c r="A3847" s="144" t="str">
        <f>IF('[1]Hoja de pedidos'!$D3845&gt;0,'[1]Hoja de pedidos'!C3845,"")</f>
        <v>01-5004</v>
      </c>
      <c r="B3847" s="144" t="str">
        <f>IF('[1]Hoja de pedidos'!$D3845&gt;0,'[1]Hoja de pedidos'!D3845,"")</f>
        <v>TXPADF040B002</v>
      </c>
      <c r="C3847" s="144" t="str">
        <f>IF('[1]Hoja de pedidos'!$D3845&gt;0,'[1]Hoja de pedidos'!E3845,"")</f>
        <v>PEPSICO ALIMENTOS, S.C.A.</v>
      </c>
      <c r="D3847" s="144" t="str">
        <f>IF('[1]Hoja de pedidos'!$D3845&gt;0,'[1]Hoja de pedidos'!F3845,"")</f>
        <v>LAMINACION IMPRESA DORITOS FLAMIN HOT 42g.</v>
      </c>
      <c r="E3847" s="144" t="str">
        <f>IF('[1]Hoja de pedidos'!$D3845&gt;0,'[1]Hoja de pedidos'!G3845,"")</f>
        <v>CX</v>
      </c>
      <c r="F3847" s="144" t="str">
        <f>IF('[1]Hoja de pedidos'!$D3845&gt;0,'[1]Hoja de pedidos'!H3845,"")</f>
        <v>LAMINACION</v>
      </c>
    </row>
    <row r="3848" spans="1:6" x14ac:dyDescent="0.25">
      <c r="A3848" s="144" t="str">
        <f>IF('[1]Hoja de pedidos'!$D3846&gt;0,'[1]Hoja de pedidos'!C3846,"")</f>
        <v>21-0490</v>
      </c>
      <c r="B3848" s="144" t="str">
        <f>IF('[1]Hoja de pedidos'!$D3846&gt;0,'[1]Hoja de pedidos'!D3846,"")</f>
        <v>TXNVCP096A001</v>
      </c>
      <c r="C3848" s="144" t="str">
        <f>IF('[1]Hoja de pedidos'!$D3846&gt;0,'[1]Hoja de pedidos'!E3846,"")</f>
        <v>NESTLE VENEZUELA, S.A.</v>
      </c>
      <c r="D3848" s="144" t="str">
        <f>IF('[1]Hoja de pedidos'!$D3846&gt;0,'[1]Hoja de pedidos'!F3846,"")</f>
        <v>LAMINACION IMPRESA CAMPESINA 400g</v>
      </c>
      <c r="E3848" s="144" t="str">
        <f>IF('[1]Hoja de pedidos'!$D3846&gt;0,'[1]Hoja de pedidos'!G3846,"")</f>
        <v>CX</v>
      </c>
      <c r="F3848" s="144" t="str">
        <f>IF('[1]Hoja de pedidos'!$D3846&gt;0,'[1]Hoja de pedidos'!H3846,"")</f>
        <v>LAMINACION</v>
      </c>
    </row>
    <row r="3849" spans="1:6" x14ac:dyDescent="0.25">
      <c r="A3849" s="144" t="str">
        <f>IF('[1]Hoja de pedidos'!$D3847&gt;0,'[1]Hoja de pedidos'!C3847,"")</f>
        <v>21-0502</v>
      </c>
      <c r="B3849" s="144" t="str">
        <f>IF('[1]Hoja de pedidos'!$D3847&gt;0,'[1]Hoja de pedidos'!D3847,"")</f>
        <v>TXNVTM096A001</v>
      </c>
      <c r="C3849" s="144" t="str">
        <f>IF('[1]Hoja de pedidos'!$D3847&gt;0,'[1]Hoja de pedidos'!E3847,"")</f>
        <v>NESTLE VENEZUELA, S.A.</v>
      </c>
      <c r="D3849" s="144" t="str">
        <f>IF('[1]Hoja de pedidos'!$D3847&gt;0,'[1]Hoja de pedidos'!F3847,"")</f>
        <v>LAMINACION IMPRESA NESTUM TRIGO MIEL 225g</v>
      </c>
      <c r="E3849" s="144" t="str">
        <f>IF('[1]Hoja de pedidos'!$D3847&gt;0,'[1]Hoja de pedidos'!G3847,"")</f>
        <v>CX</v>
      </c>
      <c r="F3849" s="144" t="str">
        <f>IF('[1]Hoja de pedidos'!$D3847&gt;0,'[1]Hoja de pedidos'!H3847,"")</f>
        <v>LAMINACION</v>
      </c>
    </row>
    <row r="3850" spans="1:6" x14ac:dyDescent="0.25">
      <c r="A3850" s="144" t="str">
        <f>IF('[1]Hoja de pedidos'!$D3848&gt;0,'[1]Hoja de pedidos'!C3848,"")</f>
        <v>01-5053</v>
      </c>
      <c r="B3850" s="144" t="str">
        <f>IF('[1]Hoja de pedidos'!$D3848&gt;0,'[1]Hoja de pedidos'!D3848,"")</f>
        <v>TXPADH049B001</v>
      </c>
      <c r="C3850" s="144" t="str">
        <f>IF('[1]Hoja de pedidos'!$D3848&gt;0,'[1]Hoja de pedidos'!E3848,"")</f>
        <v>PEPSICO ALIMENTOS, S.C.A.</v>
      </c>
      <c r="D3850" s="144" t="str">
        <f>IF('[1]Hoja de pedidos'!$D3848&gt;0,'[1]Hoja de pedidos'!F3848,"")</f>
        <v>LAMINACION IMPRESA DORITOS DINAMITA FLAMIN HOT 40g</v>
      </c>
      <c r="E3850" s="144" t="str">
        <f>IF('[1]Hoja de pedidos'!$D3848&gt;0,'[1]Hoja de pedidos'!G3848,"")</f>
        <v>CX</v>
      </c>
      <c r="F3850" s="144" t="str">
        <f>IF('[1]Hoja de pedidos'!$D3848&gt;0,'[1]Hoja de pedidos'!H3848,"")</f>
        <v>LAMINACION</v>
      </c>
    </row>
    <row r="3851" spans="1:6" x14ac:dyDescent="0.25">
      <c r="A3851" s="144" t="str">
        <f>IF('[1]Hoja de pedidos'!$D3849&gt;0,'[1]Hoja de pedidos'!C3849,"")</f>
        <v>01-5052</v>
      </c>
      <c r="B3851" s="144" t="str">
        <f>IF('[1]Hoja de pedidos'!$D3849&gt;0,'[1]Hoja de pedidos'!D3849,"")</f>
        <v>TXPALT049B001</v>
      </c>
      <c r="C3851" s="144" t="str">
        <f>IF('[1]Hoja de pedidos'!$D3849&gt;0,'[1]Hoja de pedidos'!E3849,"")</f>
        <v>PEPSICO ALIMENTOS, S.C.A.</v>
      </c>
      <c r="D3851" s="144" t="str">
        <f>IF('[1]Hoja de pedidos'!$D3849&gt;0,'[1]Hoja de pedidos'!F3849,"")</f>
        <v>LAMINACION IMPRESA DORITOS LIMON TAQUERO 40g</v>
      </c>
      <c r="E3851" s="144" t="str">
        <f>IF('[1]Hoja de pedidos'!$D3849&gt;0,'[1]Hoja de pedidos'!G3849,"")</f>
        <v>CX</v>
      </c>
      <c r="F3851" s="144" t="str">
        <f>IF('[1]Hoja de pedidos'!$D3849&gt;0,'[1]Hoja de pedidos'!H3849,"")</f>
        <v>LAMINACION</v>
      </c>
    </row>
    <row r="3852" spans="1:6" x14ac:dyDescent="0.25">
      <c r="A3852" s="144" t="str">
        <f>IF('[1]Hoja de pedidos'!$D3850&gt;0,'[1]Hoja de pedidos'!C3850,"")</f>
        <v>01-5071</v>
      </c>
      <c r="B3852" s="144" t="str">
        <f>IF('[1]Hoja de pedidos'!$D3850&gt;0,'[1]Hoja de pedidos'!D3850,"")</f>
        <v>TMAPPL096A001</v>
      </c>
      <c r="C3852" s="144" t="str">
        <f>IF('[1]Hoja de pedidos'!$D3850&gt;0,'[1]Hoja de pedidos'!E3850,"")</f>
        <v>ALIMENTOS POLAR COMERCIAL, C.A.</v>
      </c>
      <c r="D3852" s="144" t="str">
        <f>IF('[1]Hoja de pedidos'!$D3850&gt;0,'[1]Hoja de pedidos'!F3850,"")</f>
        <v>LAMINACION IMPRESA  KONGA PAPELON LIMON 30g</v>
      </c>
      <c r="E3852" s="144" t="str">
        <f>IF('[1]Hoja de pedidos'!$D3850&gt;0,'[1]Hoja de pedidos'!G3850,"")</f>
        <v>MCL</v>
      </c>
      <c r="F3852" s="144" t="str">
        <f>IF('[1]Hoja de pedidos'!$D3850&gt;0,'[1]Hoja de pedidos'!H3850,"")</f>
        <v>LAMINACION</v>
      </c>
    </row>
    <row r="3853" spans="1:6" x14ac:dyDescent="0.25">
      <c r="A3853" s="144" t="str">
        <f>IF('[1]Hoja de pedidos'!$D3851&gt;0,'[1]Hoja de pedidos'!C3851,"")</f>
        <v>01-4938</v>
      </c>
      <c r="B3853" s="144" t="str">
        <f>IF('[1]Hoja de pedidos'!$D3851&gt;0,'[1]Hoja de pedidos'!D3851,"")</f>
        <v>TMAPKL096A001</v>
      </c>
      <c r="C3853" s="144" t="str">
        <f>IF('[1]Hoja de pedidos'!$D3851&gt;0,'[1]Hoja de pedidos'!E3851,"")</f>
        <v>ALIMENTOS POLAR COMERCIAL, C.A.</v>
      </c>
      <c r="D3853" s="144" t="str">
        <f>IF('[1]Hoja de pedidos'!$D3851&gt;0,'[1]Hoja de pedidos'!F3851,"")</f>
        <v>LAMINACION IMPRESA KONGA LIMON 30g</v>
      </c>
      <c r="E3853" s="144" t="str">
        <f>IF('[1]Hoja de pedidos'!$D3851&gt;0,'[1]Hoja de pedidos'!G3851,"")</f>
        <v>MCL</v>
      </c>
      <c r="F3853" s="144" t="str">
        <f>IF('[1]Hoja de pedidos'!$D3851&gt;0,'[1]Hoja de pedidos'!H3851,"")</f>
        <v>LAMINACION</v>
      </c>
    </row>
    <row r="3854" spans="1:6" x14ac:dyDescent="0.25">
      <c r="A3854" s="144" t="str">
        <f>IF('[1]Hoja de pedidos'!$D3852&gt;0,'[1]Hoja de pedidos'!C3852,"")</f>
        <v>01-5003</v>
      </c>
      <c r="B3854" s="144" t="str">
        <f>IF('[1]Hoja de pedidos'!$D3852&gt;0,'[1]Hoja de pedidos'!D3852,"")</f>
        <v>TXPADF040A002</v>
      </c>
      <c r="C3854" s="144" t="str">
        <f>IF('[1]Hoja de pedidos'!$D3852&gt;0,'[1]Hoja de pedidos'!E3852,"")</f>
        <v>PEPSICO ALIMENTOS, S.C.A.</v>
      </c>
      <c r="D3854" s="144" t="str">
        <f>IF('[1]Hoja de pedidos'!$D3852&gt;0,'[1]Hoja de pedidos'!F3852,"")</f>
        <v>LAMINACION IMPRESA DORITOS FLAMIN HOT 140g.</v>
      </c>
      <c r="E3854" s="144" t="str">
        <f>IF('[1]Hoja de pedidos'!$D3852&gt;0,'[1]Hoja de pedidos'!G3852,"")</f>
        <v>CX</v>
      </c>
      <c r="F3854" s="144" t="str">
        <f>IF('[1]Hoja de pedidos'!$D3852&gt;0,'[1]Hoja de pedidos'!H3852,"")</f>
        <v>LAMINACION</v>
      </c>
    </row>
    <row r="3855" spans="1:6" x14ac:dyDescent="0.25">
      <c r="A3855" s="144" t="str">
        <f>IF('[1]Hoja de pedidos'!$D3853&gt;0,'[1]Hoja de pedidos'!C3853,"")</f>
        <v>01-5068</v>
      </c>
      <c r="B3855" s="144" t="str">
        <f>IF('[1]Hoja de pedidos'!$D3853&gt;0,'[1]Hoja de pedidos'!D3853,"")</f>
        <v>TXPALT049B001</v>
      </c>
      <c r="C3855" s="144" t="str">
        <f>IF('[1]Hoja de pedidos'!$D3853&gt;0,'[1]Hoja de pedidos'!E3853,"")</f>
        <v>PEPSICO ALIMENTOS, S.C.A.</v>
      </c>
      <c r="D3855" s="144" t="str">
        <f>IF('[1]Hoja de pedidos'!$D3853&gt;0,'[1]Hoja de pedidos'!F3853,"")</f>
        <v>LAMINACION IMPRESA DORITOS LIMON TAQUERO 40g</v>
      </c>
      <c r="E3855" s="144" t="str">
        <f>IF('[1]Hoja de pedidos'!$D3853&gt;0,'[1]Hoja de pedidos'!G3853,"")</f>
        <v>CX</v>
      </c>
      <c r="F3855" s="144" t="str">
        <f>IF('[1]Hoja de pedidos'!$D3853&gt;0,'[1]Hoja de pedidos'!H3853,"")</f>
        <v>LAMINACION</v>
      </c>
    </row>
    <row r="3856" spans="1:6" x14ac:dyDescent="0.25">
      <c r="A3856" s="144" t="str">
        <f>IF('[1]Hoja de pedidos'!$D3854&gt;0,'[1]Hoja de pedidos'!C3854,"")</f>
        <v>01-5069</v>
      </c>
      <c r="B3856" s="144" t="str">
        <f>IF('[1]Hoja de pedidos'!$D3854&gt;0,'[1]Hoja de pedidos'!D3854,"")</f>
        <v>TXPADH049B001</v>
      </c>
      <c r="C3856" s="144" t="str">
        <f>IF('[1]Hoja de pedidos'!$D3854&gt;0,'[1]Hoja de pedidos'!E3854,"")</f>
        <v>PEPSICO ALIMENTOS, S.C.A.</v>
      </c>
      <c r="D3856" s="144" t="str">
        <f>IF('[1]Hoja de pedidos'!$D3854&gt;0,'[1]Hoja de pedidos'!F3854,"")</f>
        <v>LAMINACION IMPRESA DORITOS DINAMITA FLAMIN HOT 40g</v>
      </c>
      <c r="E3856" s="144" t="str">
        <f>IF('[1]Hoja de pedidos'!$D3854&gt;0,'[1]Hoja de pedidos'!G3854,"")</f>
        <v>CX</v>
      </c>
      <c r="F3856" s="144" t="str">
        <f>IF('[1]Hoja de pedidos'!$D3854&gt;0,'[1]Hoja de pedidos'!H3854,"")</f>
        <v>LAMINACION</v>
      </c>
    </row>
    <row r="3857" spans="1:6" x14ac:dyDescent="0.25">
      <c r="A3857" s="144" t="str">
        <f>IF('[1]Hoja de pedidos'!$D3855&gt;0,'[1]Hoja de pedidos'!C3855,"")</f>
        <v>01-5054</v>
      </c>
      <c r="B3857" s="144" t="str">
        <f>IF('[1]Hoja de pedidos'!$D3855&gt;0,'[1]Hoja de pedidos'!D3855,"")</f>
        <v>TXPACC040A001</v>
      </c>
      <c r="C3857" s="144" t="str">
        <f>IF('[1]Hoja de pedidos'!$D3855&gt;0,'[1]Hoja de pedidos'!E3855,"")</f>
        <v>PEPSICO ALIMENTOS, S.C.A.</v>
      </c>
      <c r="D3857" s="144" t="str">
        <f>IF('[1]Hoja de pedidos'!$D3855&gt;0,'[1]Hoja de pedidos'!F3855,"")</f>
        <v>LAMINACION IMPRESA CHICHARRON PARRILLERO 85g</v>
      </c>
      <c r="E3857" s="144" t="str">
        <f>IF('[1]Hoja de pedidos'!$D3855&gt;0,'[1]Hoja de pedidos'!G3855,"")</f>
        <v>CX</v>
      </c>
      <c r="F3857" s="144" t="str">
        <f>IF('[1]Hoja de pedidos'!$D3855&gt;0,'[1]Hoja de pedidos'!H3855,"")</f>
        <v>LAMINACION</v>
      </c>
    </row>
    <row r="3858" spans="1:6" x14ac:dyDescent="0.25">
      <c r="A3858" s="144" t="str">
        <f>IF('[1]Hoja de pedidos'!$D3856&gt;0,'[1]Hoja de pedidos'!C3856,"")</f>
        <v>01-5056</v>
      </c>
      <c r="B3858" s="144" t="str">
        <f>IF('[1]Hoja de pedidos'!$D3856&gt;0,'[1]Hoja de pedidos'!D3856,"")</f>
        <v>TXPARS040C002</v>
      </c>
      <c r="C3858" s="144" t="str">
        <f>IF('[1]Hoja de pedidos'!$D3856&gt;0,'[1]Hoja de pedidos'!E3856,"")</f>
        <v>PEPSICO ALIMENTOS, S.C.A.</v>
      </c>
      <c r="D3858" s="144" t="str">
        <f>IF('[1]Hoja de pedidos'!$D3856&gt;0,'[1]Hoja de pedidos'!F3856,"")</f>
        <v>LAMINACION IMPRESA RAQUETY QUESO 36g</v>
      </c>
      <c r="E3858" s="144" t="str">
        <f>IF('[1]Hoja de pedidos'!$D3856&gt;0,'[1]Hoja de pedidos'!G3856,"")</f>
        <v>CX</v>
      </c>
      <c r="F3858" s="144" t="str">
        <f>IF('[1]Hoja de pedidos'!$D3856&gt;0,'[1]Hoja de pedidos'!H3856,"")</f>
        <v>LAMINACION</v>
      </c>
    </row>
    <row r="3859" spans="1:6" x14ac:dyDescent="0.25">
      <c r="A3859" s="144" t="str">
        <f>IF('[1]Hoja de pedidos'!$D3857&gt;0,'[1]Hoja de pedidos'!C3857,"")</f>
        <v>01-5055</v>
      </c>
      <c r="B3859" s="144" t="str">
        <f>IF('[1]Hoja de pedidos'!$D3857&gt;0,'[1]Hoja de pedidos'!D3857,"")</f>
        <v>TXPARP031A002</v>
      </c>
      <c r="C3859" s="144" t="str">
        <f>IF('[1]Hoja de pedidos'!$D3857&gt;0,'[1]Hoja de pedidos'!E3857,"")</f>
        <v>PEPSICO ALIMENTOS, S.C.A.</v>
      </c>
      <c r="D3859" s="144" t="str">
        <f>IF('[1]Hoja de pedidos'!$D3857&gt;0,'[1]Hoja de pedidos'!F3857,"")</f>
        <v>LAMINACION IMPRESA RAQUETY PICANTE 18g</v>
      </c>
      <c r="E3859" s="144" t="str">
        <f>IF('[1]Hoja de pedidos'!$D3857&gt;0,'[1]Hoja de pedidos'!G3857,"")</f>
        <v>CX</v>
      </c>
      <c r="F3859" s="144" t="str">
        <f>IF('[1]Hoja de pedidos'!$D3857&gt;0,'[1]Hoja de pedidos'!H3857,"")</f>
        <v>LAMINACION</v>
      </c>
    </row>
    <row r="3860" spans="1:6" x14ac:dyDescent="0.25">
      <c r="A3860" s="144" t="str">
        <f>IF('[1]Hoja de pedidos'!$D3858&gt;0,'[1]Hoja de pedidos'!C3858,"")</f>
        <v>01-5058</v>
      </c>
      <c r="B3860" s="144" t="str">
        <f>IF('[1]Hoja de pedidos'!$D3858&gt;0,'[1]Hoja de pedidos'!D3858,"")</f>
        <v>TXPANP040A001</v>
      </c>
      <c r="C3860" s="144" t="str">
        <f>IF('[1]Hoja de pedidos'!$D3858&gt;0,'[1]Hoja de pedidos'!E3858,"")</f>
        <v>PEPSICO ALIMENTOS, S.C.A.</v>
      </c>
      <c r="D3860" s="144" t="str">
        <f>IF('[1]Hoja de pedidos'!$D3858&gt;0,'[1]Hoja de pedidos'!F3858,"")</f>
        <v>LAMINACION IMPRESA NATUCHIPS PLATANITOS 80g</v>
      </c>
      <c r="E3860" s="144" t="str">
        <f>IF('[1]Hoja de pedidos'!$D3858&gt;0,'[1]Hoja de pedidos'!G3858,"")</f>
        <v>CX</v>
      </c>
      <c r="F3860" s="144" t="str">
        <f>IF('[1]Hoja de pedidos'!$D3858&gt;0,'[1]Hoja de pedidos'!H3858,"")</f>
        <v>LAMINACION</v>
      </c>
    </row>
    <row r="3861" spans="1:6" x14ac:dyDescent="0.25">
      <c r="A3861" s="144" t="str">
        <f>IF('[1]Hoja de pedidos'!$D3859&gt;0,'[1]Hoja de pedidos'!C3859,"")</f>
        <v>01-5070</v>
      </c>
      <c r="B3861" s="144" t="str">
        <f>IF('[1]Hoja de pedidos'!$D3859&gt;0,'[1]Hoja de pedidos'!D3859,"")</f>
        <v>TXCPBN023A001</v>
      </c>
      <c r="C3861" s="144" t="str">
        <f>IF('[1]Hoja de pedidos'!$D3859&gt;0,'[1]Hoja de pedidos'!E3859,"")</f>
        <v>CERVECERIA POLAR,C.A.</v>
      </c>
      <c r="D3861" s="144" t="str">
        <f>IF('[1]Hoja de pedidos'!$D3859&gt;0,'[1]Hoja de pedidos'!F3859,"")</f>
        <v>ETIQUETA IMPRESA BEISBOL NAVIDAD 2024 MALTIN 1,5 L</v>
      </c>
      <c r="E3861" s="144" t="str">
        <f>IF('[1]Hoja de pedidos'!$D3859&gt;0,'[1]Hoja de pedidos'!G3859,"")</f>
        <v>CX</v>
      </c>
      <c r="F3861" s="144" t="str">
        <f>IF('[1]Hoja de pedidos'!$D3859&gt;0,'[1]Hoja de pedidos'!H3859,"")</f>
        <v>CORTE</v>
      </c>
    </row>
    <row r="3862" spans="1:6" x14ac:dyDescent="0.25">
      <c r="A3862" s="144" t="str">
        <f>IF('[1]Hoja de pedidos'!$D3860&gt;0,'[1]Hoja de pedidos'!C3860,"")</f>
        <v>01-5057</v>
      </c>
      <c r="B3862" s="144" t="str">
        <f>IF('[1]Hoja de pedidos'!$D3860&gt;0,'[1]Hoja de pedidos'!D3860,"")</f>
        <v>TXPANP040C001</v>
      </c>
      <c r="C3862" s="144" t="str">
        <f>IF('[1]Hoja de pedidos'!$D3860&gt;0,'[1]Hoja de pedidos'!E3860,"")</f>
        <v>PEPSICO ALIMENTOS, S.C.A.</v>
      </c>
      <c r="D3862" s="144" t="str">
        <f>IF('[1]Hoja de pedidos'!$D3860&gt;0,'[1]Hoja de pedidos'!F3860,"")</f>
        <v>LAMINACION IMPRESA NATUCHIP PLATANITOS 42g</v>
      </c>
      <c r="E3862" s="144" t="str">
        <f>IF('[1]Hoja de pedidos'!$D3860&gt;0,'[1]Hoja de pedidos'!G3860,"")</f>
        <v>CX</v>
      </c>
      <c r="F3862" s="144" t="str">
        <f>IF('[1]Hoja de pedidos'!$D3860&gt;0,'[1]Hoja de pedidos'!H3860,"")</f>
        <v>LAMINACION</v>
      </c>
    </row>
    <row r="3863" spans="1:6" x14ac:dyDescent="0.25">
      <c r="A3863" s="144" t="str">
        <f>IF('[1]Hoja de pedidos'!$D3861&gt;0,'[1]Hoja de pedidos'!C3861,"")</f>
        <v>01-5079</v>
      </c>
      <c r="B3863" s="144" t="str">
        <f>IF('[1]Hoja de pedidos'!$D3861&gt;0,'[1]Hoja de pedidos'!D3861,"")</f>
        <v>TXPCEP023B003</v>
      </c>
      <c r="C3863" s="144" t="str">
        <f>IF('[1]Hoja de pedidos'!$D3861&gt;0,'[1]Hoja de pedidos'!E3861,"")</f>
        <v xml:space="preserve">PEPSI-COLA VENEZUELA, C.A. </v>
      </c>
      <c r="D3863" s="144" t="str">
        <f>IF('[1]Hoja de pedidos'!$D3861&gt;0,'[1]Hoja de pedidos'!F3861,"")</f>
        <v>ETIQUETA IMPRESA PEPSI FREE 1 L</v>
      </c>
      <c r="E3863" s="144" t="str">
        <f>IF('[1]Hoja de pedidos'!$D3861&gt;0,'[1]Hoja de pedidos'!G3861,"")</f>
        <v>CX</v>
      </c>
      <c r="F3863" s="144" t="str">
        <f>IF('[1]Hoja de pedidos'!$D3861&gt;0,'[1]Hoja de pedidos'!H3861,"")</f>
        <v>CORTE</v>
      </c>
    </row>
    <row r="3864" spans="1:6" x14ac:dyDescent="0.25">
      <c r="A3864" s="144" t="str">
        <f>IF('[1]Hoja de pedidos'!$D3862&gt;0,'[1]Hoja de pedidos'!C3862,"")</f>
        <v>21-0482</v>
      </c>
      <c r="B3864" s="144" t="str">
        <f>IF('[1]Hoja de pedidos'!$D3862&gt;0,'[1]Hoja de pedidos'!D3862,"")</f>
        <v>TMCGPR055A001</v>
      </c>
      <c r="C3864" s="144" t="str">
        <f>IF('[1]Hoja de pedidos'!$D3862&gt;0,'[1]Hoja de pedidos'!E3862,"")</f>
        <v>COMPLOT GRAFICO, C.A.</v>
      </c>
      <c r="D3864" s="144" t="str">
        <f>IF('[1]Hoja de pedidos'!$D3862&gt;0,'[1]Hoja de pedidos'!F3862,"")</f>
        <v>POLYPOUCH SIN IMPRESIÓN</v>
      </c>
      <c r="E3864" s="144" t="str">
        <f>IF('[1]Hoja de pedidos'!$D3862&gt;0,'[1]Hoja de pedidos'!G3862,"")</f>
        <v>MCL</v>
      </c>
      <c r="F3864" s="144" t="str">
        <f>IF('[1]Hoja de pedidos'!$D3862&gt;0,'[1]Hoja de pedidos'!H3862,"")</f>
        <v>LAMINACION</v>
      </c>
    </row>
    <row r="3865" spans="1:6" x14ac:dyDescent="0.25">
      <c r="A3865" s="144" t="str">
        <f>IF('[1]Hoja de pedidos'!$D3863&gt;0,'[1]Hoja de pedidos'!C3863,"")</f>
        <v>01-5050</v>
      </c>
      <c r="B3865" s="144" t="str">
        <f>IF('[1]Hoja de pedidos'!$D3863&gt;0,'[1]Hoja de pedidos'!D3863,"")</f>
        <v>TXPAPM040A001</v>
      </c>
      <c r="C3865" s="144" t="str">
        <f>IF('[1]Hoja de pedidos'!$D3863&gt;0,'[1]Hoja de pedidos'!E3863,"")</f>
        <v>PEPSICO ALIMENTOS, S.C.A.</v>
      </c>
      <c r="D3865" s="144" t="str">
        <f>IF('[1]Hoja de pedidos'!$D3863&gt;0,'[1]Hoja de pedidos'!F3863,"")</f>
        <v>LAMINACION IMPRESA PEPITO MUNDO MARINO 80g</v>
      </c>
      <c r="E3865" s="144" t="str">
        <f>IF('[1]Hoja de pedidos'!$D3863&gt;0,'[1]Hoja de pedidos'!G3863,"")</f>
        <v>CX</v>
      </c>
      <c r="F3865" s="144" t="str">
        <f>IF('[1]Hoja de pedidos'!$D3863&gt;0,'[1]Hoja de pedidos'!H3863,"")</f>
        <v>LAMINACION</v>
      </c>
    </row>
    <row r="3866" spans="1:6" x14ac:dyDescent="0.25">
      <c r="A3866" s="144" t="str">
        <f>IF('[1]Hoja de pedidos'!$D3864&gt;0,'[1]Hoja de pedidos'!C3864,"")</f>
        <v>01-5045</v>
      </c>
      <c r="B3866" s="144" t="str">
        <f>IF('[1]Hoja de pedidos'!$D3864&gt;0,'[1]Hoja de pedidos'!D3864,"")</f>
        <v>TXPCPL023A002</v>
      </c>
      <c r="C3866" s="144" t="str">
        <f>IF('[1]Hoja de pedidos'!$D3864&gt;0,'[1]Hoja de pedidos'!E3864,"")</f>
        <v xml:space="preserve">PEPSI-COLA VENEZUELA, C.A. </v>
      </c>
      <c r="D3866" s="144" t="str">
        <f>IF('[1]Hoja de pedidos'!$D3864&gt;0,'[1]Hoja de pedidos'!F3864,"")</f>
        <v>ETIQUETA IMPRESA PEPSI LIGHT 2L</v>
      </c>
      <c r="E3866" s="144" t="str">
        <f>IF('[1]Hoja de pedidos'!$D3864&gt;0,'[1]Hoja de pedidos'!G3864,"")</f>
        <v>CX</v>
      </c>
      <c r="F3866" s="144" t="str">
        <f>IF('[1]Hoja de pedidos'!$D3864&gt;0,'[1]Hoja de pedidos'!H3864,"")</f>
        <v>CORTE</v>
      </c>
    </row>
    <row r="3867" spans="1:6" x14ac:dyDescent="0.25">
      <c r="A3867" s="144" t="str">
        <f>IF('[1]Hoja de pedidos'!$D3865&gt;0,'[1]Hoja de pedidos'!C3865,"")</f>
        <v>01-5030</v>
      </c>
      <c r="B3867" s="144" t="str">
        <f>IF('[1]Hoja de pedidos'!$D3865&gt;0,'[1]Hoja de pedidos'!D3865,"")</f>
        <v>TXPCSC023A002</v>
      </c>
      <c r="C3867" s="144" t="str">
        <f>IF('[1]Hoja de pedidos'!$D3865&gt;0,'[1]Hoja de pedidos'!E3865,"")</f>
        <v xml:space="preserve">PEPSI-COLA VENEZUELA, C.A. </v>
      </c>
      <c r="D3867" s="144" t="str">
        <f>IF('[1]Hoja de pedidos'!$D3865&gt;0,'[1]Hoja de pedidos'!F3865,"")</f>
        <v>ETIQUETA IMPRESA SEVEN UP CERO 2 L</v>
      </c>
      <c r="E3867" s="144" t="str">
        <f>IF('[1]Hoja de pedidos'!$D3865&gt;0,'[1]Hoja de pedidos'!G3865,"")</f>
        <v>CX</v>
      </c>
      <c r="F3867" s="144" t="str">
        <f>IF('[1]Hoja de pedidos'!$D3865&gt;0,'[1]Hoja de pedidos'!H3865,"")</f>
        <v>CORTE</v>
      </c>
    </row>
    <row r="3868" spans="1:6" x14ac:dyDescent="0.25">
      <c r="A3868" s="144" t="str">
        <f>IF('[1]Hoja de pedidos'!$D3866&gt;0,'[1]Hoja de pedidos'!C3866,"")</f>
        <v>01-5031</v>
      </c>
      <c r="B3868" s="144" t="str">
        <f>IF('[1]Hoja de pedidos'!$D3866&gt;0,'[1]Hoja de pedidos'!D3866,"")</f>
        <v>TXPCSC023A002</v>
      </c>
      <c r="C3868" s="144" t="str">
        <f>IF('[1]Hoja de pedidos'!$D3866&gt;0,'[1]Hoja de pedidos'!E3866,"")</f>
        <v xml:space="preserve">PEPSI-COLA VENEZUELA, C.A. </v>
      </c>
      <c r="D3868" s="144" t="str">
        <f>IF('[1]Hoja de pedidos'!$D3866&gt;0,'[1]Hoja de pedidos'!F3866,"")</f>
        <v>ETIQUETA IMPRESA SEVEN UP CERO 2 L</v>
      </c>
      <c r="E3868" s="144" t="str">
        <f>IF('[1]Hoja de pedidos'!$D3866&gt;0,'[1]Hoja de pedidos'!G3866,"")</f>
        <v>CX</v>
      </c>
      <c r="F3868" s="144" t="str">
        <f>IF('[1]Hoja de pedidos'!$D3866&gt;0,'[1]Hoja de pedidos'!H3866,"")</f>
        <v>CORTE</v>
      </c>
    </row>
    <row r="3869" spans="1:6" x14ac:dyDescent="0.25">
      <c r="A3869" s="144" t="str">
        <f>IF('[1]Hoja de pedidos'!$D3867&gt;0,'[1]Hoja de pedidos'!C3867,"")</f>
        <v>01-5033</v>
      </c>
      <c r="B3869" s="144" t="str">
        <f>IF('[1]Hoja de pedidos'!$D3867&gt;0,'[1]Hoja de pedidos'!D3867,"")</f>
        <v>TXPCSC023C002</v>
      </c>
      <c r="C3869" s="144" t="str">
        <f>IF('[1]Hoja de pedidos'!$D3867&gt;0,'[1]Hoja de pedidos'!E3867,"")</f>
        <v xml:space="preserve">PEPSI-COLA VENEZUELA, C.A. </v>
      </c>
      <c r="D3869" s="144" t="str">
        <f>IF('[1]Hoja de pedidos'!$D3867&gt;0,'[1]Hoja de pedidos'!F3867,"")</f>
        <v>ETIQUETA IMPRESA SEVEN UP CERO 1,5 L</v>
      </c>
      <c r="E3869" s="144" t="str">
        <f>IF('[1]Hoja de pedidos'!$D3867&gt;0,'[1]Hoja de pedidos'!G3867,"")</f>
        <v>CX</v>
      </c>
      <c r="F3869" s="144" t="str">
        <f>IF('[1]Hoja de pedidos'!$D3867&gt;0,'[1]Hoja de pedidos'!H3867,"")</f>
        <v>CORTE</v>
      </c>
    </row>
    <row r="3870" spans="1:6" x14ac:dyDescent="0.25">
      <c r="A3870" s="144" t="str">
        <f>IF('[1]Hoja de pedidos'!$D3868&gt;0,'[1]Hoja de pedidos'!C3868,"")</f>
        <v>01-5032</v>
      </c>
      <c r="B3870" s="144" t="str">
        <f>IF('[1]Hoja de pedidos'!$D3868&gt;0,'[1]Hoja de pedidos'!D3868,"")</f>
        <v>TXPCSC023C002</v>
      </c>
      <c r="C3870" s="144" t="str">
        <f>IF('[1]Hoja de pedidos'!$D3868&gt;0,'[1]Hoja de pedidos'!E3868,"")</f>
        <v xml:space="preserve">PEPSI-COLA VENEZUELA, C.A. </v>
      </c>
      <c r="D3870" s="144" t="str">
        <f>IF('[1]Hoja de pedidos'!$D3868&gt;0,'[1]Hoja de pedidos'!F3868,"")</f>
        <v>ETIQUETA IMPRESA SEVEN UP CERO 1,5 L</v>
      </c>
      <c r="E3870" s="144" t="str">
        <f>IF('[1]Hoja de pedidos'!$D3868&gt;0,'[1]Hoja de pedidos'!G3868,"")</f>
        <v>CX</v>
      </c>
      <c r="F3870" s="144" t="str">
        <f>IF('[1]Hoja de pedidos'!$D3868&gt;0,'[1]Hoja de pedidos'!H3868,"")</f>
        <v>CORTE</v>
      </c>
    </row>
    <row r="3871" spans="1:6" x14ac:dyDescent="0.25">
      <c r="A3871" s="144" t="str">
        <f>IF('[1]Hoja de pedidos'!$D3869&gt;0,'[1]Hoja de pedidos'!C3869,"")</f>
        <v>11-0017</v>
      </c>
      <c r="B3871" s="144" t="str">
        <f>IF('[1]Hoja de pedidos'!$D3869&gt;0,'[1]Hoja de pedidos'!D3869,"")</f>
        <v>TMSVRM0990010</v>
      </c>
      <c r="C3871" s="144" t="str">
        <f>IF('[1]Hoja de pedidos'!$D3869&gt;0,'[1]Hoja de pedidos'!E3869,"")</f>
        <v>SONOCO VENEZOLANA, C.A.</v>
      </c>
      <c r="D3871" s="144" t="str">
        <f>IF('[1]Hoja de pedidos'!$D3869&gt;0,'[1]Hoja de pedidos'!F3869,"")</f>
        <v xml:space="preserve">LAMINACION LINER RM-511 SIN IMPRESIÓN </v>
      </c>
      <c r="E3871" s="144" t="str">
        <f>IF('[1]Hoja de pedidos'!$D3869&gt;0,'[1]Hoja de pedidos'!G3869,"")</f>
        <v>MCL</v>
      </c>
      <c r="F3871" s="144" t="str">
        <f>IF('[1]Hoja de pedidos'!$D3869&gt;0,'[1]Hoja de pedidos'!H3869,"")</f>
        <v>LAMINACION</v>
      </c>
    </row>
    <row r="3872" spans="1:6" x14ac:dyDescent="0.25">
      <c r="A3872" s="144" t="str">
        <f>IF('[1]Hoja de pedidos'!$D3870&gt;0,'[1]Hoja de pedidos'!C3870,"")</f>
        <v>11-0018</v>
      </c>
      <c r="B3872" s="144" t="str">
        <f>IF('[1]Hoja de pedidos'!$D3870&gt;0,'[1]Hoja de pedidos'!D3870,"")</f>
        <v xml:space="preserve">TMSVRM0960010   </v>
      </c>
      <c r="C3872" s="144" t="str">
        <f>IF('[1]Hoja de pedidos'!$D3870&gt;0,'[1]Hoja de pedidos'!E3870,"")</f>
        <v>SONOCO VENEZOLANA, C.A.</v>
      </c>
      <c r="D3872" s="144" t="str">
        <f>IF('[1]Hoja de pedidos'!$D3870&gt;0,'[1]Hoja de pedidos'!F3870,"")</f>
        <v>LAMINACION MEMBRANA RM 952 SIN IMPRESIÓN</v>
      </c>
      <c r="E3872" s="144" t="str">
        <f>IF('[1]Hoja de pedidos'!$D3870&gt;0,'[1]Hoja de pedidos'!G3870,"")</f>
        <v>MCL</v>
      </c>
      <c r="F3872" s="144" t="str">
        <f>IF('[1]Hoja de pedidos'!$D3870&gt;0,'[1]Hoja de pedidos'!H3870,"")</f>
        <v>LAMINACION</v>
      </c>
    </row>
    <row r="3873" spans="1:6" x14ac:dyDescent="0.25">
      <c r="A3873" s="144" t="str">
        <f>IF('[1]Hoja de pedidos'!$D3871&gt;0,'[1]Hoja de pedidos'!C3871,"")</f>
        <v>11-0019</v>
      </c>
      <c r="B3873" s="144" t="str">
        <f>IF('[1]Hoja de pedidos'!$D3871&gt;0,'[1]Hoja de pedidos'!D3871,"")</f>
        <v>TMSVRM0960001</v>
      </c>
      <c r="C3873" s="144" t="str">
        <f>IF('[1]Hoja de pedidos'!$D3871&gt;0,'[1]Hoja de pedidos'!E3871,"")</f>
        <v>SONOCO VENEZOLANA, C.A.</v>
      </c>
      <c r="D3873" s="144" t="str">
        <f>IF('[1]Hoja de pedidos'!$D3871&gt;0,'[1]Hoja de pedidos'!F3871,"")</f>
        <v>LAMINACION MEMBRANA RM 952 S/I</v>
      </c>
      <c r="E3873" s="144" t="str">
        <f>IF('[1]Hoja de pedidos'!$D3871&gt;0,'[1]Hoja de pedidos'!G3871,"")</f>
        <v>MCL</v>
      </c>
      <c r="F3873" s="144" t="str">
        <f>IF('[1]Hoja de pedidos'!$D3871&gt;0,'[1]Hoja de pedidos'!H3871,"")</f>
        <v>LAMINACION</v>
      </c>
    </row>
    <row r="3874" spans="1:6" x14ac:dyDescent="0.25">
      <c r="A3874" s="144" t="str">
        <f>IF('[1]Hoja de pedidos'!$D3872&gt;0,'[1]Hoja de pedidos'!C3872,"")</f>
        <v>01-5011</v>
      </c>
      <c r="B3874" s="144" t="str">
        <f>IF('[1]Hoja de pedidos'!$D3872&gt;0,'[1]Hoja de pedidos'!D3872,"")</f>
        <v>TMDTPS0600001</v>
      </c>
      <c r="C3874" s="144" t="str">
        <f>IF('[1]Hoja de pedidos'!$D3872&gt;0,'[1]Hoja de pedidos'!E3872,"")</f>
        <v>DISTINTA, C.A.</v>
      </c>
      <c r="D3874" s="144" t="str">
        <f>IF('[1]Hoja de pedidos'!$D3872&gt;0,'[1]Hoja de pedidos'!F3872,"")</f>
        <v>POLYPOUCH SIN IMPRESIÓN</v>
      </c>
      <c r="E3874" s="144" t="str">
        <f>IF('[1]Hoja de pedidos'!$D3872&gt;0,'[1]Hoja de pedidos'!G3872,"")</f>
        <v>MCL</v>
      </c>
      <c r="F3874" s="144" t="str">
        <f>IF('[1]Hoja de pedidos'!$D3872&gt;0,'[1]Hoja de pedidos'!H3872,"")</f>
        <v>LAMINACION</v>
      </c>
    </row>
    <row r="3875" spans="1:6" x14ac:dyDescent="0.25">
      <c r="A3875" s="144" t="str">
        <f>IF('[1]Hoja de pedidos'!$D3873&gt;0,'[1]Hoja de pedidos'!C3873,"")</f>
        <v>01-5081</v>
      </c>
      <c r="B3875" s="144" t="str">
        <f>IF('[1]Hoja de pedidos'!$D3873&gt;0,'[1]Hoja de pedidos'!D3873,"")</f>
        <v>TMMFPS1050001</v>
      </c>
      <c r="C3875" s="144" t="str">
        <f>IF('[1]Hoja de pedidos'!$D3873&gt;0,'[1]Hoja de pedidos'!E3873,"")</f>
        <v>M.F. CONCEPTO CREATIVO C.A</v>
      </c>
      <c r="D3875" s="144" t="str">
        <f>IF('[1]Hoja de pedidos'!$D3873&gt;0,'[1]Hoja de pedidos'!F3873,"")</f>
        <v>POLYPOUCH SIN IMPRESIÓN</v>
      </c>
      <c r="E3875" s="144" t="str">
        <f>IF('[1]Hoja de pedidos'!$D3873&gt;0,'[1]Hoja de pedidos'!G3873,"")</f>
        <v>MCL</v>
      </c>
      <c r="F3875" s="144" t="str">
        <f>IF('[1]Hoja de pedidos'!$D3873&gt;0,'[1]Hoja de pedidos'!H3873,"")</f>
        <v>LAMINACION</v>
      </c>
    </row>
    <row r="3876" spans="1:6" x14ac:dyDescent="0.25">
      <c r="A3876" s="144" t="str">
        <f>IF('[1]Hoja de pedidos'!$D3874&gt;0,'[1]Hoja de pedidos'!C3874,"")</f>
        <v>01-4983</v>
      </c>
      <c r="B3876" s="144" t="str">
        <f>IF('[1]Hoja de pedidos'!$D3874&gt;0,'[1]Hoja de pedidos'!D3874,"")</f>
        <v>TXPCGM023C001</v>
      </c>
      <c r="C3876" s="144" t="str">
        <f>IF('[1]Hoja de pedidos'!$D3874&gt;0,'[1]Hoja de pedidos'!E3874,"")</f>
        <v xml:space="preserve">PEPSI-COLA VENEZUELA, C.A. </v>
      </c>
      <c r="D3876" s="144" t="str">
        <f>IF('[1]Hoja de pedidos'!$D3874&gt;0,'[1]Hoja de pedidos'!F3874,"")</f>
        <v>ETIQUETA IMPRESA GOLDEN MANZANA 2L</v>
      </c>
      <c r="E3876" s="144" t="str">
        <f>IF('[1]Hoja de pedidos'!$D3874&gt;0,'[1]Hoja de pedidos'!G3874,"")</f>
        <v>CX</v>
      </c>
      <c r="F3876" s="144" t="str">
        <f>IF('[1]Hoja de pedidos'!$D3874&gt;0,'[1]Hoja de pedidos'!H3874,"")</f>
        <v>CORTE</v>
      </c>
    </row>
    <row r="3877" spans="1:6" x14ac:dyDescent="0.25">
      <c r="A3877" s="144" t="str">
        <f>IF('[1]Hoja de pedidos'!$D3875&gt;0,'[1]Hoja de pedidos'!C3875,"")</f>
        <v>01-5023</v>
      </c>
      <c r="B3877" s="144" t="str">
        <f>IF('[1]Hoja de pedidos'!$D3875&gt;0,'[1]Hoja de pedidos'!D3875,"")</f>
        <v>TXPCGM023A002</v>
      </c>
      <c r="C3877" s="144" t="str">
        <f>IF('[1]Hoja de pedidos'!$D3875&gt;0,'[1]Hoja de pedidos'!E3875,"")</f>
        <v xml:space="preserve">PEPSI-COLA VENEZUELA, C.A. </v>
      </c>
      <c r="D3877" s="144" t="str">
        <f>IF('[1]Hoja de pedidos'!$D3875&gt;0,'[1]Hoja de pedidos'!F3875,"")</f>
        <v>ETIQUETA IMPRESA GOLDEN MANZANA 1 L</v>
      </c>
      <c r="E3877" s="144" t="str">
        <f>IF('[1]Hoja de pedidos'!$D3875&gt;0,'[1]Hoja de pedidos'!G3875,"")</f>
        <v>CX</v>
      </c>
      <c r="F3877" s="144" t="str">
        <f>IF('[1]Hoja de pedidos'!$D3875&gt;0,'[1]Hoja de pedidos'!H3875,"")</f>
        <v>CORTE</v>
      </c>
    </row>
    <row r="3878" spans="1:6" x14ac:dyDescent="0.25">
      <c r="A3878" s="144" t="str">
        <f>IF('[1]Hoja de pedidos'!$D3876&gt;0,'[1]Hoja de pedidos'!C3876,"")</f>
        <v>01-5024</v>
      </c>
      <c r="B3878" s="144" t="str">
        <f>IF('[1]Hoja de pedidos'!$D3876&gt;0,'[1]Hoja de pedidos'!D3876,"")</f>
        <v>TXPCGM023B001</v>
      </c>
      <c r="C3878" s="144" t="str">
        <f>IF('[1]Hoja de pedidos'!$D3876&gt;0,'[1]Hoja de pedidos'!E3876,"")</f>
        <v xml:space="preserve">PEPSI-COLA VENEZUELA, C.A. </v>
      </c>
      <c r="D3878" s="144" t="str">
        <f>IF('[1]Hoja de pedidos'!$D3876&gt;0,'[1]Hoja de pedidos'!F3876,"")</f>
        <v>ETIQUETA IMPRESA GOLDEN MANZANA 1,5L</v>
      </c>
      <c r="E3878" s="144" t="str">
        <f>IF('[1]Hoja de pedidos'!$D3876&gt;0,'[1]Hoja de pedidos'!G3876,"")</f>
        <v>CX</v>
      </c>
      <c r="F3878" s="144" t="str">
        <f>IF('[1]Hoja de pedidos'!$D3876&gt;0,'[1]Hoja de pedidos'!H3876,"")</f>
        <v>CORTE</v>
      </c>
    </row>
    <row r="3879" spans="1:6" x14ac:dyDescent="0.25">
      <c r="A3879" s="144" t="str">
        <f>IF('[1]Hoja de pedidos'!$D3877&gt;0,'[1]Hoja de pedidos'!C3877,"")</f>
        <v>01-5025</v>
      </c>
      <c r="B3879" s="144" t="str">
        <f>IF('[1]Hoja de pedidos'!$D3877&gt;0,'[1]Hoja de pedidos'!D3877,"")</f>
        <v>TXPCGM023B001</v>
      </c>
      <c r="C3879" s="144" t="str">
        <f>IF('[1]Hoja de pedidos'!$D3877&gt;0,'[1]Hoja de pedidos'!E3877,"")</f>
        <v xml:space="preserve">PEPSI-COLA VENEZUELA, C.A. </v>
      </c>
      <c r="D3879" s="144" t="str">
        <f>IF('[1]Hoja de pedidos'!$D3877&gt;0,'[1]Hoja de pedidos'!F3877,"")</f>
        <v>ETIQUETA IMPRESA GOLDEN MANZANA 1,5L</v>
      </c>
      <c r="E3879" s="144" t="str">
        <f>IF('[1]Hoja de pedidos'!$D3877&gt;0,'[1]Hoja de pedidos'!G3877,"")</f>
        <v>CX</v>
      </c>
      <c r="F3879" s="144" t="str">
        <f>IF('[1]Hoja de pedidos'!$D3877&gt;0,'[1]Hoja de pedidos'!H3877,"")</f>
        <v>CORTE</v>
      </c>
    </row>
    <row r="3880" spans="1:6" x14ac:dyDescent="0.25">
      <c r="A3880" s="144" t="str">
        <f>IF('[1]Hoja de pedidos'!$D3878&gt;0,'[1]Hoja de pedidos'!C3878,"")</f>
        <v>01-5026</v>
      </c>
      <c r="B3880" s="144" t="str">
        <f>IF('[1]Hoja de pedidos'!$D3878&gt;0,'[1]Hoja de pedidos'!D3878,"")</f>
        <v>TXPCGN023B001</v>
      </c>
      <c r="C3880" s="144" t="str">
        <f>IF('[1]Hoja de pedidos'!$D3878&gt;0,'[1]Hoja de pedidos'!E3878,"")</f>
        <v xml:space="preserve">PEPSI-COLA VENEZUELA, C.A. </v>
      </c>
      <c r="D3880" s="144" t="str">
        <f>IF('[1]Hoja de pedidos'!$D3878&gt;0,'[1]Hoja de pedidos'!F3878,"")</f>
        <v>ETIQUETA IMPRESA GOLDEN NARANJA 1,5L</v>
      </c>
      <c r="E3880" s="144" t="str">
        <f>IF('[1]Hoja de pedidos'!$D3878&gt;0,'[1]Hoja de pedidos'!G3878,"")</f>
        <v>CX</v>
      </c>
      <c r="F3880" s="144" t="str">
        <f>IF('[1]Hoja de pedidos'!$D3878&gt;0,'[1]Hoja de pedidos'!H3878,"")</f>
        <v>CORTE</v>
      </c>
    </row>
    <row r="3881" spans="1:6" x14ac:dyDescent="0.25">
      <c r="A3881" s="144" t="str">
        <f>IF('[1]Hoja de pedidos'!$D3879&gt;0,'[1]Hoja de pedidos'!C3879,"")</f>
        <v>01-5027</v>
      </c>
      <c r="B3881" s="144" t="str">
        <f>IF('[1]Hoja de pedidos'!$D3879&gt;0,'[1]Hoja de pedidos'!D3879,"")</f>
        <v>TXPCGN023B001</v>
      </c>
      <c r="C3881" s="144" t="str">
        <f>IF('[1]Hoja de pedidos'!$D3879&gt;0,'[1]Hoja de pedidos'!E3879,"")</f>
        <v xml:space="preserve">PEPSI-COLA VENEZUELA, C.A. </v>
      </c>
      <c r="D3881" s="144" t="str">
        <f>IF('[1]Hoja de pedidos'!$D3879&gt;0,'[1]Hoja de pedidos'!F3879,"")</f>
        <v>ETIQUETA IMPRESA GOLDEN NARANJA 1,5L</v>
      </c>
      <c r="E3881" s="144" t="str">
        <f>IF('[1]Hoja de pedidos'!$D3879&gt;0,'[1]Hoja de pedidos'!G3879,"")</f>
        <v>CX</v>
      </c>
      <c r="F3881" s="144" t="str">
        <f>IF('[1]Hoja de pedidos'!$D3879&gt;0,'[1]Hoja de pedidos'!H3879,"")</f>
        <v>CORTE</v>
      </c>
    </row>
    <row r="3882" spans="1:6" x14ac:dyDescent="0.25">
      <c r="A3882" s="144" t="str">
        <f>IF('[1]Hoja de pedidos'!$D3880&gt;0,'[1]Hoja de pedidos'!C3880,"")</f>
        <v>01-5021</v>
      </c>
      <c r="B3882" s="144" t="str">
        <f>IF('[1]Hoja de pedidos'!$D3880&gt;0,'[1]Hoja de pedidos'!D3880,"")</f>
        <v>TXPCGK023B001</v>
      </c>
      <c r="C3882" s="144" t="str">
        <f>IF('[1]Hoja de pedidos'!$D3880&gt;0,'[1]Hoja de pedidos'!E3880,"")</f>
        <v xml:space="preserve">PEPSI-COLA VENEZUELA, C.A. </v>
      </c>
      <c r="D3882" s="144" t="str">
        <f>IF('[1]Hoja de pedidos'!$D3880&gt;0,'[1]Hoja de pedidos'!F3880,"")</f>
        <v>ETIQUETA IMPRESA GOLDEN KOLITA 1,5 L</v>
      </c>
      <c r="E3882" s="144" t="str">
        <f>IF('[1]Hoja de pedidos'!$D3880&gt;0,'[1]Hoja de pedidos'!G3880,"")</f>
        <v>CX</v>
      </c>
      <c r="F3882" s="144" t="str">
        <f>IF('[1]Hoja de pedidos'!$D3880&gt;0,'[1]Hoja de pedidos'!H3880,"")</f>
        <v>CORTE</v>
      </c>
    </row>
    <row r="3883" spans="1:6" x14ac:dyDescent="0.25">
      <c r="A3883" s="144" t="str">
        <f>IF('[1]Hoja de pedidos'!$D3881&gt;0,'[1]Hoja de pedidos'!C3881,"")</f>
        <v>01-5022</v>
      </c>
      <c r="B3883" s="144" t="str">
        <f>IF('[1]Hoja de pedidos'!$D3881&gt;0,'[1]Hoja de pedidos'!D3881,"")</f>
        <v>TXPCGK023B001</v>
      </c>
      <c r="C3883" s="144" t="str">
        <f>IF('[1]Hoja de pedidos'!$D3881&gt;0,'[1]Hoja de pedidos'!E3881,"")</f>
        <v xml:space="preserve">PEPSI-COLA VENEZUELA, C.A. </v>
      </c>
      <c r="D3883" s="144" t="str">
        <f>IF('[1]Hoja de pedidos'!$D3881&gt;0,'[1]Hoja de pedidos'!F3881,"")</f>
        <v>ETIQUETA IMPRESA GOLDEN KOLITA 1,5 L</v>
      </c>
      <c r="E3883" s="144" t="str">
        <f>IF('[1]Hoja de pedidos'!$D3881&gt;0,'[1]Hoja de pedidos'!G3881,"")</f>
        <v>CX</v>
      </c>
      <c r="F3883" s="144" t="str">
        <f>IF('[1]Hoja de pedidos'!$D3881&gt;0,'[1]Hoja de pedidos'!H3881,"")</f>
        <v>CORTE</v>
      </c>
    </row>
    <row r="3884" spans="1:6" x14ac:dyDescent="0.25">
      <c r="A3884" s="144" t="str">
        <f>IF('[1]Hoja de pedidos'!$D3882&gt;0,'[1]Hoja de pedidos'!C3882,"")</f>
        <v>01-5082</v>
      </c>
      <c r="B3884" s="144" t="str">
        <f>IF('[1]Hoja de pedidos'!$D3882&gt;0,'[1]Hoja de pedidos'!D3882,"")</f>
        <v>TXOSPP0230001</v>
      </c>
      <c r="C3884" s="144" t="str">
        <f>IF('[1]Hoja de pedidos'!$D3882&gt;0,'[1]Hoja de pedidos'!E3882,"")</f>
        <v>OSIRIS C.A. (MANUFACTURAS QUIMICO INDUSTRIALES)</v>
      </c>
      <c r="D3884" s="144" t="str">
        <f>IF('[1]Hoja de pedidos'!$D3882&gt;0,'[1]Hoja de pedidos'!F3882,"")</f>
        <v>BOPP SIN IMPRESIÓN</v>
      </c>
      <c r="E3884" s="144" t="str">
        <f>IF('[1]Hoja de pedidos'!$D3882&gt;0,'[1]Hoja de pedidos'!G3882,"")</f>
        <v>MCL</v>
      </c>
      <c r="F3884" s="144" t="str">
        <f>IF('[1]Hoja de pedidos'!$D3882&gt;0,'[1]Hoja de pedidos'!H3882,"")</f>
        <v>CORTE</v>
      </c>
    </row>
    <row r="3885" spans="1:6" x14ac:dyDescent="0.25">
      <c r="A3885" s="144" t="str">
        <f>IF('[1]Hoja de pedidos'!$D3883&gt;0,'[1]Hoja de pedidos'!C3883,"")</f>
        <v>01-5028</v>
      </c>
      <c r="B3885" s="144" t="str">
        <f>IF('[1]Hoja de pedidos'!$D3883&gt;0,'[1]Hoja de pedidos'!D3883,"")</f>
        <v>TXPCGU023B001</v>
      </c>
      <c r="C3885" s="144" t="str">
        <f>IF('[1]Hoja de pedidos'!$D3883&gt;0,'[1]Hoja de pedidos'!E3883,"")</f>
        <v xml:space="preserve">PEPSI-COLA VENEZUELA, C.A. </v>
      </c>
      <c r="D3885" s="144" t="str">
        <f>IF('[1]Hoja de pedidos'!$D3883&gt;0,'[1]Hoja de pedidos'!F3883,"")</f>
        <v>ETIQUETA IMPRESA GOLDEN UVA 1,5L</v>
      </c>
      <c r="E3885" s="144" t="str">
        <f>IF('[1]Hoja de pedidos'!$D3883&gt;0,'[1]Hoja de pedidos'!G3883,"")</f>
        <v>CX</v>
      </c>
      <c r="F3885" s="144" t="str">
        <f>IF('[1]Hoja de pedidos'!$D3883&gt;0,'[1]Hoja de pedidos'!H3883,"")</f>
        <v>CORTE</v>
      </c>
    </row>
    <row r="3886" spans="1:6" x14ac:dyDescent="0.25">
      <c r="A3886" s="144" t="str">
        <f>IF('[1]Hoja de pedidos'!$D3884&gt;0,'[1]Hoja de pedidos'!C3884,"")</f>
        <v>01-5029</v>
      </c>
      <c r="B3886" s="144" t="str">
        <f>IF('[1]Hoja de pedidos'!$D3884&gt;0,'[1]Hoja de pedidos'!D3884,"")</f>
        <v>TXPCGU023B001</v>
      </c>
      <c r="C3886" s="144" t="str">
        <f>IF('[1]Hoja de pedidos'!$D3884&gt;0,'[1]Hoja de pedidos'!E3884,"")</f>
        <v xml:space="preserve">PEPSI-COLA VENEZUELA, C.A. </v>
      </c>
      <c r="D3886" s="144" t="str">
        <f>IF('[1]Hoja de pedidos'!$D3884&gt;0,'[1]Hoja de pedidos'!F3884,"")</f>
        <v>ETIQUETA IMPRESA GOLDEN UVA 1,5L</v>
      </c>
      <c r="E3886" s="144" t="str">
        <f>IF('[1]Hoja de pedidos'!$D3884&gt;0,'[1]Hoja de pedidos'!G3884,"")</f>
        <v>CX</v>
      </c>
      <c r="F3886" s="144" t="str">
        <f>IF('[1]Hoja de pedidos'!$D3884&gt;0,'[1]Hoja de pedidos'!H3884,"")</f>
        <v>CORTE</v>
      </c>
    </row>
    <row r="3887" spans="1:6" x14ac:dyDescent="0.25">
      <c r="A3887" s="144" t="str">
        <f>IF('[1]Hoja de pedidos'!$D3885&gt;0,'[1]Hoja de pedidos'!C3885,"")</f>
        <v>01-4940</v>
      </c>
      <c r="B3887" s="144" t="str">
        <f>IF('[1]Hoja de pedidos'!$D3885&gt;0,'[1]Hoja de pedidos'!D3885,"")</f>
        <v>TXTFCA050A001</v>
      </c>
      <c r="C3887" s="144" t="str">
        <f>IF('[1]Hoja de pedidos'!$D3885&gt;0,'[1]Hoja de pedidos'!E3885,"")</f>
        <v>INVERSIONES TORREFACCION DEL CAFÉ, C.A</v>
      </c>
      <c r="D3887" s="144" t="str">
        <f>IF('[1]Hoja de pedidos'!$D3885&gt;0,'[1]Hoja de pedidos'!F3885,"")</f>
        <v>LAMINACION IMPRESA CAFÉ AMANECER MOLIDO GOURMET 200g</v>
      </c>
      <c r="E3887" s="144" t="str">
        <f>IF('[1]Hoja de pedidos'!$D3885&gt;0,'[1]Hoja de pedidos'!G3885,"")</f>
        <v>CX</v>
      </c>
      <c r="F3887" s="144" t="str">
        <f>IF('[1]Hoja de pedidos'!$D3885&gt;0,'[1]Hoja de pedidos'!H3885,"")</f>
        <v>LAMINACION</v>
      </c>
    </row>
    <row r="3888" spans="1:6" x14ac:dyDescent="0.25">
      <c r="A3888" s="144" t="str">
        <f>IF('[1]Hoja de pedidos'!$D3886&gt;0,'[1]Hoja de pedidos'!C3886,"")</f>
        <v>11-0001</v>
      </c>
      <c r="B3888" s="144" t="str">
        <f>IF('[1]Hoja de pedidos'!$D3886&gt;0,'[1]Hoja de pedidos'!D3886,"")</f>
        <v>TMLVPL071B001</v>
      </c>
      <c r="C3888" s="144" t="str">
        <f>IF('[1]Hoja de pedidos'!$D3886&gt;0,'[1]Hoja de pedidos'!E3886,"")</f>
        <v>LEVAPAN VENEZOLANA, S.A.</v>
      </c>
      <c r="D3888" s="144" t="str">
        <f>IF('[1]Hoja de pedidos'!$D3886&gt;0,'[1]Hoja de pedidos'!F3886,"")</f>
        <v>POLYPOUCH PARAFINADO IMPRESO LEVAPAN</v>
      </c>
      <c r="E3888" s="144" t="str">
        <f>IF('[1]Hoja de pedidos'!$D3886&gt;0,'[1]Hoja de pedidos'!G3886,"")</f>
        <v>MCL</v>
      </c>
      <c r="F3888" s="144" t="str">
        <f>IF('[1]Hoja de pedidos'!$D3886&gt;0,'[1]Hoja de pedidos'!H3886,"")</f>
        <v>LAMINACION</v>
      </c>
    </row>
    <row r="3889" spans="1:6" x14ac:dyDescent="0.25">
      <c r="A3889" s="144" t="str">
        <f>IF('[1]Hoja de pedidos'!$D3887&gt;0,'[1]Hoja de pedidos'!C3887,"")</f>
        <v>11-0021</v>
      </c>
      <c r="B3889" s="144" t="str">
        <f>IF('[1]Hoja de pedidos'!$D3887&gt;0,'[1]Hoja de pedidos'!D3887,"")</f>
        <v>TXHCFS029A001</v>
      </c>
      <c r="C3889" s="144" t="str">
        <f>IF('[1]Hoja de pedidos'!$D3887&gt;0,'[1]Hoja de pedidos'!E3887,"")</f>
        <v>HELADOS CALI, C.A.</v>
      </c>
      <c r="D3889" s="144" t="str">
        <f>IF('[1]Hoja de pedidos'!$D3887&gt;0,'[1]Hoja de pedidos'!F3887,"")</f>
        <v>ENVOLTORIO IMPRESO HELADOS FRESS FRESA 70cm3</v>
      </c>
      <c r="E3889" s="144" t="str">
        <f>IF('[1]Hoja de pedidos'!$D3887&gt;0,'[1]Hoja de pedidos'!G3887,"")</f>
        <v>CX</v>
      </c>
      <c r="F3889" s="144" t="str">
        <f>IF('[1]Hoja de pedidos'!$D3887&gt;0,'[1]Hoja de pedidos'!H3887,"")</f>
        <v>CORTE</v>
      </c>
    </row>
    <row r="3890" spans="1:6" x14ac:dyDescent="0.25">
      <c r="A3890" s="144" t="str">
        <f>IF('[1]Hoja de pedidos'!$D3888&gt;0,'[1]Hoja de pedidos'!C3888,"")</f>
        <v>01-4962</v>
      </c>
      <c r="B3890" s="144" t="str">
        <f>IF('[1]Hoja de pedidos'!$D3888&gt;0,'[1]Hoja de pedidos'!D3888,"")</f>
        <v>TMARMZ044B001</v>
      </c>
      <c r="C3890" s="144" t="str">
        <f>IF('[1]Hoja de pedidos'!$D3888&gt;0,'[1]Hoja de pedidos'!E3888,"")</f>
        <v>ALFONZO RIVAS &amp; CIA, C.A.</v>
      </c>
      <c r="D3890" s="144" t="str">
        <f>IF('[1]Hoja de pedidos'!$D3888&gt;0,'[1]Hoja de pedidos'!F3888,"")</f>
        <v>LAMINACION IMPRESA MAIZINA 400g</v>
      </c>
      <c r="E3890" s="144" t="str">
        <f>IF('[1]Hoja de pedidos'!$D3888&gt;0,'[1]Hoja de pedidos'!G3888,"")</f>
        <v>MCL</v>
      </c>
      <c r="F3890" s="144" t="str">
        <f>IF('[1]Hoja de pedidos'!$D3888&gt;0,'[1]Hoja de pedidos'!H3888,"")</f>
        <v>LAMINACION</v>
      </c>
    </row>
    <row r="3891" spans="1:6" x14ac:dyDescent="0.25">
      <c r="A3891" s="144" t="str">
        <f>IF('[1]Hoja de pedidos'!$D3889&gt;0,'[1]Hoja de pedidos'!C3889,"")</f>
        <v>01-5072</v>
      </c>
      <c r="B3891" s="144" t="str">
        <f>IF('[1]Hoja de pedidos'!$D3889&gt;0,'[1]Hoja de pedidos'!D3889,"")</f>
        <v>TXMSJN030B002</v>
      </c>
      <c r="C3891" s="144" t="str">
        <f>IF('[1]Hoja de pedidos'!$D3889&gt;0,'[1]Hoja de pedidos'!E3889,"")</f>
        <v>MULTINACIONAL DE SABORES C.A.</v>
      </c>
      <c r="D3891" s="144" t="str">
        <f>IF('[1]Hoja de pedidos'!$D3889&gt;0,'[1]Hoja de pedidos'!F3889,"")</f>
        <v>ETIQUETA IMPRESA JUSTY   NARANJA 1,5 L</v>
      </c>
      <c r="E3891" s="144" t="str">
        <f>IF('[1]Hoja de pedidos'!$D3889&gt;0,'[1]Hoja de pedidos'!G3889,"")</f>
        <v>CX</v>
      </c>
      <c r="F3891" s="144" t="str">
        <f>IF('[1]Hoja de pedidos'!$D3889&gt;0,'[1]Hoja de pedidos'!H3889,"")</f>
        <v>CORTE</v>
      </c>
    </row>
    <row r="3892" spans="1:6" x14ac:dyDescent="0.25">
      <c r="A3892" s="144" t="str">
        <f>IF('[1]Hoja de pedidos'!$D3890&gt;0,'[1]Hoja de pedidos'!C3890,"")</f>
        <v>01-5085</v>
      </c>
      <c r="B3892" s="144" t="str">
        <f>IF('[1]Hoja de pedidos'!$D3890&gt;0,'[1]Hoja de pedidos'!D3890,"")</f>
        <v>TMARTD103A002</v>
      </c>
      <c r="C3892" s="144" t="str">
        <f>IF('[1]Hoja de pedidos'!$D3890&gt;0,'[1]Hoja de pedidos'!E3890,"")</f>
        <v>ALFONZO RIVAS &amp; CIA, C.A.</v>
      </c>
      <c r="D3892" s="144" t="str">
        <f>IF('[1]Hoja de pedidos'!$D3890&gt;0,'[1]Hoja de pedidos'!F3890,"")</f>
        <v>LAMINACION IMPRESA TÉ LISTO DURAZNO 90 g</v>
      </c>
      <c r="E3892" s="144" t="str">
        <f>IF('[1]Hoja de pedidos'!$D3890&gt;0,'[1]Hoja de pedidos'!G3890,"")</f>
        <v>MCL</v>
      </c>
      <c r="F3892" s="144" t="str">
        <f>IF('[1]Hoja de pedidos'!$D3890&gt;0,'[1]Hoja de pedidos'!H3890,"")</f>
        <v>LAMINACION</v>
      </c>
    </row>
    <row r="3893" spans="1:6" x14ac:dyDescent="0.25">
      <c r="A3893" s="144" t="str">
        <f>IF('[1]Hoja de pedidos'!$D3891&gt;0,'[1]Hoja de pedidos'!C3891,"")</f>
        <v>01-5093</v>
      </c>
      <c r="B3893" s="144" t="str">
        <f>IF('[1]Hoja de pedidos'!$D3891&gt;0,'[1]Hoja de pedidos'!D3891,"")</f>
        <v>TMCPPL072A001</v>
      </c>
      <c r="C3893" s="144" t="str">
        <f>IF('[1]Hoja de pedidos'!$D3891&gt;0,'[1]Hoja de pedidos'!E3891,"")</f>
        <v>CENTRAL EL PALMAR S.A.</v>
      </c>
      <c r="D3893" s="144" t="str">
        <f>IF('[1]Hoja de pedidos'!$D3891&gt;0,'[1]Hoja de pedidos'!F3891,"")</f>
        <v>LAMINACION IMPRESA PAPELON LIMON 115g</v>
      </c>
      <c r="E3893" s="144" t="str">
        <f>IF('[1]Hoja de pedidos'!$D3891&gt;0,'[1]Hoja de pedidos'!G3891,"")</f>
        <v>MCL</v>
      </c>
      <c r="F3893" s="144" t="str">
        <f>IF('[1]Hoja de pedidos'!$D3891&gt;0,'[1]Hoja de pedidos'!H3891,"")</f>
        <v>LAMINACION</v>
      </c>
    </row>
    <row r="3894" spans="1:6" x14ac:dyDescent="0.25">
      <c r="A3894" s="144" t="str">
        <f>IF('[1]Hoja de pedidos'!$D3892&gt;0,'[1]Hoja de pedidos'!C3892,"")</f>
        <v>01-5086</v>
      </c>
      <c r="B3894" s="144" t="str">
        <f>IF('[1]Hoja de pedidos'!$D3892&gt;0,'[1]Hoja de pedidos'!D3892,"")</f>
        <v>TMARTL103A002</v>
      </c>
      <c r="C3894" s="144" t="str">
        <f>IF('[1]Hoja de pedidos'!$D3892&gt;0,'[1]Hoja de pedidos'!E3892,"")</f>
        <v>ALFONZO RIVAS &amp; CIA, C.A.</v>
      </c>
      <c r="D3894" s="144" t="str">
        <f>IF('[1]Hoja de pedidos'!$D3892&gt;0,'[1]Hoja de pedidos'!F3892,"")</f>
        <v>LAMINACION IMPRESA TE LISTO LIMÓN 90 g</v>
      </c>
      <c r="E3894" s="144" t="str">
        <f>IF('[1]Hoja de pedidos'!$D3892&gt;0,'[1]Hoja de pedidos'!G3892,"")</f>
        <v>MCL</v>
      </c>
      <c r="F3894" s="144" t="str">
        <f>IF('[1]Hoja de pedidos'!$D3892&gt;0,'[1]Hoja de pedidos'!H3892,"")</f>
        <v>LAMINACION</v>
      </c>
    </row>
    <row r="3895" spans="1:6" x14ac:dyDescent="0.25">
      <c r="A3895" s="144" t="str">
        <f>IF('[1]Hoja de pedidos'!$D3893&gt;0,'[1]Hoja de pedidos'!C3893,"")</f>
        <v>11-0008</v>
      </c>
      <c r="B3895" s="144" t="str">
        <f>IF('[1]Hoja de pedidos'!$D3893&gt;0,'[1]Hoja de pedidos'!D3893,"")</f>
        <v>TXTFDN050A001</v>
      </c>
      <c r="C3895" s="144" t="str">
        <f>IF('[1]Hoja de pedidos'!$D3893&gt;0,'[1]Hoja de pedidos'!E3893,"")</f>
        <v>INVERSIONES TORREFACCION DEL CAFÉ, C.A</v>
      </c>
      <c r="D3895" s="144" t="str">
        <f>IF('[1]Hoja de pedidos'!$D3893&gt;0,'[1]Hoja de pedidos'!F3893,"")</f>
        <v>LAMINACION IMPRESA CAFÉ DELLA NONNA MOLIDO GOURMET 200 g.</v>
      </c>
      <c r="E3895" s="144" t="str">
        <f>IF('[1]Hoja de pedidos'!$D3893&gt;0,'[1]Hoja de pedidos'!G3893,"")</f>
        <v>CX</v>
      </c>
      <c r="F3895" s="144" t="str">
        <f>IF('[1]Hoja de pedidos'!$D3893&gt;0,'[1]Hoja de pedidos'!H3893,"")</f>
        <v>LAMINACION</v>
      </c>
    </row>
    <row r="3896" spans="1:6" x14ac:dyDescent="0.25">
      <c r="A3896" s="144" t="str">
        <f>IF('[1]Hoja de pedidos'!$D3894&gt;0,'[1]Hoja de pedidos'!C3894,"")</f>
        <v>01-5129</v>
      </c>
      <c r="B3896" s="144" t="str">
        <f>IF('[1]Hoja de pedidos'!$D3894&gt;0,'[1]Hoja de pedidos'!D3894,"")</f>
        <v>TXPARS031A002</v>
      </c>
      <c r="C3896" s="144" t="str">
        <f>IF('[1]Hoja de pedidos'!$D3894&gt;0,'[1]Hoja de pedidos'!E3894,"")</f>
        <v>PEPSICO ALIMENTOS, S.C.A.</v>
      </c>
      <c r="D3896" s="144" t="str">
        <f>IF('[1]Hoja de pedidos'!$D3894&gt;0,'[1]Hoja de pedidos'!F3894,"")</f>
        <v>LAMINACION IMPRESA RAQUETY QUESO 18g</v>
      </c>
      <c r="E3896" s="144" t="str">
        <f>IF('[1]Hoja de pedidos'!$D3894&gt;0,'[1]Hoja de pedidos'!G3894,"")</f>
        <v>CX</v>
      </c>
      <c r="F3896" s="144" t="str">
        <f>IF('[1]Hoja de pedidos'!$D3894&gt;0,'[1]Hoja de pedidos'!H3894,"")</f>
        <v>LAMINACION</v>
      </c>
    </row>
    <row r="3897" spans="1:6" x14ac:dyDescent="0.25">
      <c r="A3897" s="144" t="str">
        <f>IF('[1]Hoja de pedidos'!$D3895&gt;0,'[1]Hoja de pedidos'!C3895,"")</f>
        <v>11-0015</v>
      </c>
      <c r="B3897" s="144" t="str">
        <f>IF('[1]Hoja de pedidos'!$D3895&gt;0,'[1]Hoja de pedidos'!D3895,"")</f>
        <v>TXECAC028A001</v>
      </c>
      <c r="C3897" s="144" t="str">
        <f>IF('[1]Hoja de pedidos'!$D3895&gt;0,'[1]Hoja de pedidos'!E3895,"")</f>
        <v>EMBOTELLADORA CRISTAL;C.A.</v>
      </c>
      <c r="D3897" s="144" t="str">
        <f>IF('[1]Hoja de pedidos'!$D3895&gt;0,'[1]Hoja de pedidos'!F3895,"")</f>
        <v xml:space="preserve">ETIQUETA IMPRESA AGUA MINERAL CRYSTAL 330 cm³ </v>
      </c>
      <c r="E3897" s="144" t="str">
        <f>IF('[1]Hoja de pedidos'!$D3895&gt;0,'[1]Hoja de pedidos'!G3895,"")</f>
        <v>CX</v>
      </c>
      <c r="F3897" s="144" t="str">
        <f>IF('[1]Hoja de pedidos'!$D3895&gt;0,'[1]Hoja de pedidos'!H3895,"")</f>
        <v>CORTE</v>
      </c>
    </row>
    <row r="3898" spans="1:6" x14ac:dyDescent="0.25">
      <c r="A3898" s="144" t="str">
        <f>IF('[1]Hoja de pedidos'!$D3896&gt;0,'[1]Hoja de pedidos'!C3896,"")</f>
        <v>11-0009</v>
      </c>
      <c r="B3898" s="144" t="str">
        <f>IF('[1]Hoja de pedidos'!$D3896&gt;0,'[1]Hoja de pedidos'!D3896,"")</f>
        <v>TXTFDN050B001</v>
      </c>
      <c r="C3898" s="144" t="str">
        <f>IF('[1]Hoja de pedidos'!$D3896&gt;0,'[1]Hoja de pedidos'!E3896,"")</f>
        <v>INVERSIONES TORREFACCION DEL CAFÉ, C.A</v>
      </c>
      <c r="D3898" s="144" t="str">
        <f>IF('[1]Hoja de pedidos'!$D3896&gt;0,'[1]Hoja de pedidos'!F3896,"")</f>
        <v>LAMINACION IMPRESA CAFÉ DELLA NONNA MOLIDO GOURMET 500 g.</v>
      </c>
      <c r="E3898" s="144" t="str">
        <f>IF('[1]Hoja de pedidos'!$D3896&gt;0,'[1]Hoja de pedidos'!G3896,"")</f>
        <v>CX</v>
      </c>
      <c r="F3898" s="144" t="str">
        <f>IF('[1]Hoja de pedidos'!$D3896&gt;0,'[1]Hoja de pedidos'!H3896,"")</f>
        <v>LAMINACION</v>
      </c>
    </row>
    <row r="3899" spans="1:6" x14ac:dyDescent="0.25">
      <c r="A3899" s="144" t="str">
        <f>IF('[1]Hoja de pedidos'!$D3897&gt;0,'[1]Hoja de pedidos'!C3897,"")</f>
        <v>01-5066</v>
      </c>
      <c r="B3899" s="144" t="str">
        <f>IF('[1]Hoja de pedidos'!$D3897&gt;0,'[1]Hoja de pedidos'!D3897,"")</f>
        <v>TMARFF040A003</v>
      </c>
      <c r="C3899" s="144" t="str">
        <f>IF('[1]Hoja de pedidos'!$D3897&gt;0,'[1]Hoja de pedidos'!E3897,"")</f>
        <v>ALFONZO RIVAS &amp; CIA, C.A.</v>
      </c>
      <c r="D3899" s="144" t="str">
        <f>IF('[1]Hoja de pedidos'!$D3897&gt;0,'[1]Hoja de pedidos'!F3897,"")</f>
        <v>LAMINACION IMPRESA FLIPS FUDGE CHOCOLATE 50g</v>
      </c>
      <c r="E3899" s="144" t="str">
        <f>IF('[1]Hoja de pedidos'!$D3897&gt;0,'[1]Hoja de pedidos'!G3897,"")</f>
        <v>MCL</v>
      </c>
      <c r="F3899" s="144" t="str">
        <f>IF('[1]Hoja de pedidos'!$D3897&gt;0,'[1]Hoja de pedidos'!H3897,"")</f>
        <v>LAMINACION</v>
      </c>
    </row>
    <row r="3900" spans="1:6" x14ac:dyDescent="0.25">
      <c r="A3900" s="144" t="str">
        <f>IF('[1]Hoja de pedidos'!$D3898&gt;0,'[1]Hoja de pedidos'!C3898,"")</f>
        <v>11-0016</v>
      </c>
      <c r="B3900" s="144" t="str">
        <f>IF('[1]Hoja de pedidos'!$D3898&gt;0,'[1]Hoja de pedidos'!D3898,"")</f>
        <v>TXECEC028C001</v>
      </c>
      <c r="C3900" s="144" t="str">
        <f>IF('[1]Hoja de pedidos'!$D3898&gt;0,'[1]Hoja de pedidos'!E3898,"")</f>
        <v>EMBOTELLADORA CRISTAL;C.A.</v>
      </c>
      <c r="D3900" s="144" t="str">
        <f>IF('[1]Hoja de pedidos'!$D3898&gt;0,'[1]Hoja de pedidos'!F3898,"")</f>
        <v>ETIQUETA IMPRESA AGUA MINERAL CRYSTAL 1,5 L</v>
      </c>
      <c r="E3900" s="144" t="str">
        <f>IF('[1]Hoja de pedidos'!$D3898&gt;0,'[1]Hoja de pedidos'!G3898,"")</f>
        <v>CX</v>
      </c>
      <c r="F3900" s="144" t="str">
        <f>IF('[1]Hoja de pedidos'!$D3898&gt;0,'[1]Hoja de pedidos'!H3898,"")</f>
        <v>CORTE</v>
      </c>
    </row>
    <row r="3901" spans="1:6" x14ac:dyDescent="0.25">
      <c r="A3901" s="144" t="str">
        <f>IF('[1]Hoja de pedidos'!$D3899&gt;0,'[1]Hoja de pedidos'!C3899,"")</f>
        <v>01-5134</v>
      </c>
      <c r="B3901" s="144" t="str">
        <f>IF('[1]Hoja de pedidos'!$D3899&gt;0,'[1]Hoja de pedidos'!D3899,"")</f>
        <v>TMAYGP207A003</v>
      </c>
      <c r="C3901" s="144" t="str">
        <f>IF('[1]Hoja de pedidos'!$D3899&gt;0,'[1]Hoja de pedidos'!E3899,"")</f>
        <v>ANAYANSI,C.A.</v>
      </c>
      <c r="D3901" s="144" t="str">
        <f>IF('[1]Hoja de pedidos'!$D3899&gt;0,'[1]Hoja de pedidos'!F3899,"")</f>
        <v>LINER TERMOSELLABLE MTP  IMPRESO GARANTIA DE PUREZA</v>
      </c>
      <c r="E3901" s="144" t="str">
        <f>IF('[1]Hoja de pedidos'!$D3899&gt;0,'[1]Hoja de pedidos'!G3899,"")</f>
        <v>MCL</v>
      </c>
      <c r="F3901" s="144" t="str">
        <f>IF('[1]Hoja de pedidos'!$D3899&gt;0,'[1]Hoja de pedidos'!H3899,"")</f>
        <v>LAMINACION</v>
      </c>
    </row>
    <row r="3902" spans="1:6" x14ac:dyDescent="0.25">
      <c r="A3902" s="144" t="str">
        <f>IF('[1]Hoja de pedidos'!$D3900&gt;0,'[1]Hoja de pedidos'!C3900,"")</f>
        <v>01-5136</v>
      </c>
      <c r="B3902" s="144" t="str">
        <f>IF('[1]Hoja de pedidos'!$D3900&gt;0,'[1]Hoja de pedidos'!D3900,"")</f>
        <v>TXPALT049B001</v>
      </c>
      <c r="C3902" s="144" t="str">
        <f>IF('[1]Hoja de pedidos'!$D3900&gt;0,'[1]Hoja de pedidos'!E3900,"")</f>
        <v>PEPSICO ALIMENTOS, S.C.A.</v>
      </c>
      <c r="D3902" s="144" t="str">
        <f>IF('[1]Hoja de pedidos'!$D3900&gt;0,'[1]Hoja de pedidos'!F3900,"")</f>
        <v>LAMINACION IMPRESA DORITOS LIMON TAQUERO 40g</v>
      </c>
      <c r="E3902" s="144" t="str">
        <f>IF('[1]Hoja de pedidos'!$D3900&gt;0,'[1]Hoja de pedidos'!G3900,"")</f>
        <v>CX</v>
      </c>
      <c r="F3902" s="144" t="str">
        <f>IF('[1]Hoja de pedidos'!$D3900&gt;0,'[1]Hoja de pedidos'!H3900,"")</f>
        <v>LAMINACION</v>
      </c>
    </row>
    <row r="3903" spans="1:6" x14ac:dyDescent="0.25">
      <c r="A3903" s="144" t="str">
        <f>IF('[1]Hoja de pedidos'!$D3901&gt;0,'[1]Hoja de pedidos'!C3901,"")</f>
        <v>01-5138</v>
      </c>
      <c r="B3903" s="144" t="str">
        <f>IF('[1]Hoja de pedidos'!$D3901&gt;0,'[1]Hoja de pedidos'!D3901,"")</f>
        <v>TXPADH049B001</v>
      </c>
      <c r="C3903" s="144" t="str">
        <f>IF('[1]Hoja de pedidos'!$D3901&gt;0,'[1]Hoja de pedidos'!E3901,"")</f>
        <v>PEPSICO ALIMENTOS, S.C.A.</v>
      </c>
      <c r="D3903" s="144" t="str">
        <f>IF('[1]Hoja de pedidos'!$D3901&gt;0,'[1]Hoja de pedidos'!F3901,"")</f>
        <v>LAMINACION IMPRESA DORITOS DINAMITA FLAMIN HOT 40g</v>
      </c>
      <c r="E3903" s="144" t="str">
        <f>IF('[1]Hoja de pedidos'!$D3901&gt;0,'[1]Hoja de pedidos'!G3901,"")</f>
        <v>CX</v>
      </c>
      <c r="F3903" s="144" t="str">
        <f>IF('[1]Hoja de pedidos'!$D3901&gt;0,'[1]Hoja de pedidos'!H3901,"")</f>
        <v>LAMINACION</v>
      </c>
    </row>
    <row r="3904" spans="1:6" x14ac:dyDescent="0.25">
      <c r="A3904" s="144" t="str">
        <f>IF('[1]Hoja de pedidos'!$D3902&gt;0,'[1]Hoja de pedidos'!C3902,"")</f>
        <v>11-0016</v>
      </c>
      <c r="B3904" s="144" t="str">
        <f>IF('[1]Hoja de pedidos'!$D3902&gt;0,'[1]Hoja de pedidos'!D3902,"")</f>
        <v>TXECEC028C001</v>
      </c>
      <c r="C3904" s="144" t="str">
        <f>IF('[1]Hoja de pedidos'!$D3902&gt;0,'[1]Hoja de pedidos'!E3902,"")</f>
        <v>EMBOTELLADORA CRISTAL;C.A.</v>
      </c>
      <c r="D3904" s="144" t="str">
        <f>IF('[1]Hoja de pedidos'!$D3902&gt;0,'[1]Hoja de pedidos'!F3902,"")</f>
        <v>ETIQUETA IMPRESA AGUA MINERAL CRYSTAL 1,5 L</v>
      </c>
      <c r="E3904" s="144" t="str">
        <f>IF('[1]Hoja de pedidos'!$D3902&gt;0,'[1]Hoja de pedidos'!G3902,"")</f>
        <v>CX</v>
      </c>
      <c r="F3904" s="144" t="str">
        <f>IF('[1]Hoja de pedidos'!$D3902&gt;0,'[1]Hoja de pedidos'!H3902,"")</f>
        <v>CORTE</v>
      </c>
    </row>
    <row r="3905" spans="1:6" x14ac:dyDescent="0.25">
      <c r="A3905" s="144" t="str">
        <f>IF('[1]Hoja de pedidos'!$D3903&gt;0,'[1]Hoja de pedidos'!C3903,"")</f>
        <v>01-5131</v>
      </c>
      <c r="B3905" s="144" t="str">
        <f>IF('[1]Hoja de pedidos'!$D3903&gt;0,'[1]Hoja de pedidos'!D3903,"")</f>
        <v>TXPACC040A001</v>
      </c>
      <c r="C3905" s="144" t="str">
        <f>IF('[1]Hoja de pedidos'!$D3903&gt;0,'[1]Hoja de pedidos'!E3903,"")</f>
        <v>PEPSICO ALIMENTOS, S.C.A.</v>
      </c>
      <c r="D3905" s="144" t="str">
        <f>IF('[1]Hoja de pedidos'!$D3903&gt;0,'[1]Hoja de pedidos'!F3903,"")</f>
        <v>LAMINACION IMPRESA CHICHARRON PARRILLERO 85g</v>
      </c>
      <c r="E3905" s="144" t="str">
        <f>IF('[1]Hoja de pedidos'!$D3903&gt;0,'[1]Hoja de pedidos'!G3903,"")</f>
        <v>CX</v>
      </c>
      <c r="F3905" s="144" t="str">
        <f>IF('[1]Hoja de pedidos'!$D3903&gt;0,'[1]Hoja de pedidos'!H3903,"")</f>
        <v>LAMINACION</v>
      </c>
    </row>
    <row r="3906" spans="1:6" x14ac:dyDescent="0.25">
      <c r="A3906" s="144" t="str">
        <f>IF('[1]Hoja de pedidos'!$D3904&gt;0,'[1]Hoja de pedidos'!C3904,"")</f>
        <v>01-5136</v>
      </c>
      <c r="B3906" s="144" t="str">
        <f>IF('[1]Hoja de pedidos'!$D3904&gt;0,'[1]Hoja de pedidos'!D3904,"")</f>
        <v>TXPALT049B001</v>
      </c>
      <c r="C3906" s="144" t="str">
        <f>IF('[1]Hoja de pedidos'!$D3904&gt;0,'[1]Hoja de pedidos'!E3904,"")</f>
        <v>PEPSICO ALIMENTOS, S.C.A.</v>
      </c>
      <c r="D3906" s="144" t="str">
        <f>IF('[1]Hoja de pedidos'!$D3904&gt;0,'[1]Hoja de pedidos'!F3904,"")</f>
        <v>LAMINACION IMPRESA DORITOS LIMON TAQUERO 40g</v>
      </c>
      <c r="E3906" s="144" t="str">
        <f>IF('[1]Hoja de pedidos'!$D3904&gt;0,'[1]Hoja de pedidos'!G3904,"")</f>
        <v>CX</v>
      </c>
      <c r="F3906" s="144" t="str">
        <f>IF('[1]Hoja de pedidos'!$D3904&gt;0,'[1]Hoja de pedidos'!H3904,"")</f>
        <v>LAMINACION</v>
      </c>
    </row>
    <row r="3907" spans="1:6" x14ac:dyDescent="0.25">
      <c r="A3907" s="144" t="str">
        <f>IF('[1]Hoja de pedidos'!$D3905&gt;0,'[1]Hoja de pedidos'!C3905,"")</f>
        <v>01-5138</v>
      </c>
      <c r="B3907" s="144" t="str">
        <f>IF('[1]Hoja de pedidos'!$D3905&gt;0,'[1]Hoja de pedidos'!D3905,"")</f>
        <v>TXPADH049B001</v>
      </c>
      <c r="C3907" s="144" t="str">
        <f>IF('[1]Hoja de pedidos'!$D3905&gt;0,'[1]Hoja de pedidos'!E3905,"")</f>
        <v>PEPSICO ALIMENTOS, S.C.A.</v>
      </c>
      <c r="D3907" s="144" t="str">
        <f>IF('[1]Hoja de pedidos'!$D3905&gt;0,'[1]Hoja de pedidos'!F3905,"")</f>
        <v>LAMINACION IMPRESA DORITOS DINAMITA FLAMIN HOT 40g</v>
      </c>
      <c r="E3907" s="144" t="str">
        <f>IF('[1]Hoja de pedidos'!$D3905&gt;0,'[1]Hoja de pedidos'!G3905,"")</f>
        <v>CX</v>
      </c>
      <c r="F3907" s="144" t="str">
        <f>IF('[1]Hoja de pedidos'!$D3905&gt;0,'[1]Hoja de pedidos'!H3905,"")</f>
        <v>LAMINACION</v>
      </c>
    </row>
    <row r="3908" spans="1:6" x14ac:dyDescent="0.25">
      <c r="A3908" s="144" t="str">
        <f>IF('[1]Hoja de pedidos'!$D3906&gt;0,'[1]Hoja de pedidos'!C3906,"")</f>
        <v>01-5137</v>
      </c>
      <c r="B3908" s="144" t="str">
        <f>IF('[1]Hoja de pedidos'!$D3906&gt;0,'[1]Hoja de pedidos'!D3906,"")</f>
        <v>TXPALT049A001</v>
      </c>
      <c r="C3908" s="144" t="str">
        <f>IF('[1]Hoja de pedidos'!$D3906&gt;0,'[1]Hoja de pedidos'!E3906,"")</f>
        <v>PEPSICO ALIMENTOS, S.C.A.</v>
      </c>
      <c r="D3908" s="144" t="str">
        <f>IF('[1]Hoja de pedidos'!$D3906&gt;0,'[1]Hoja de pedidos'!F3906,"")</f>
        <v>LAMINACION IMPRESA DORITOS LIMON TAQUERO 150g</v>
      </c>
      <c r="E3908" s="144" t="str">
        <f>IF('[1]Hoja de pedidos'!$D3906&gt;0,'[1]Hoja de pedidos'!G3906,"")</f>
        <v>CX</v>
      </c>
      <c r="F3908" s="144" t="str">
        <f>IF('[1]Hoja de pedidos'!$D3906&gt;0,'[1]Hoja de pedidos'!H3906,"")</f>
        <v>LAMINACION</v>
      </c>
    </row>
    <row r="3909" spans="1:6" x14ac:dyDescent="0.25">
      <c r="A3909" s="144" t="str">
        <f>IF('[1]Hoja de pedidos'!$D3907&gt;0,'[1]Hoja de pedidos'!C3907,"")</f>
        <v>01-5139</v>
      </c>
      <c r="B3909" s="144" t="str">
        <f>IF('[1]Hoja de pedidos'!$D3907&gt;0,'[1]Hoja de pedidos'!D3907,"")</f>
        <v>TXPADH049A001</v>
      </c>
      <c r="C3909" s="144" t="str">
        <f>IF('[1]Hoja de pedidos'!$D3907&gt;0,'[1]Hoja de pedidos'!E3907,"")</f>
        <v>PEPSICO ALIMENTOS, S.C.A.</v>
      </c>
      <c r="D3909" s="144" t="str">
        <f>IF('[1]Hoja de pedidos'!$D3907&gt;0,'[1]Hoja de pedidos'!F3907,"")</f>
        <v>LAMINACION IMPRESA DORITOS FLAMIN HOT 150g</v>
      </c>
      <c r="E3909" s="144" t="str">
        <f>IF('[1]Hoja de pedidos'!$D3907&gt;0,'[1]Hoja de pedidos'!G3907,"")</f>
        <v>CX</v>
      </c>
      <c r="F3909" s="144" t="str">
        <f>IF('[1]Hoja de pedidos'!$D3907&gt;0,'[1]Hoja de pedidos'!H3907,"")</f>
        <v>LAMINACION</v>
      </c>
    </row>
    <row r="3910" spans="1:6" x14ac:dyDescent="0.25">
      <c r="A3910" s="144" t="str">
        <f>IF('[1]Hoja de pedidos'!$D3908&gt;0,'[1]Hoja de pedidos'!C3908,"")</f>
        <v>11-0010</v>
      </c>
      <c r="B3910" s="144" t="str">
        <f>IF('[1]Hoja de pedidos'!$D3908&gt;0,'[1]Hoja de pedidos'!D3908,"")</f>
        <v>TXTFCA036C001</v>
      </c>
      <c r="C3910" s="144" t="str">
        <f>IF('[1]Hoja de pedidos'!$D3908&gt;0,'[1]Hoja de pedidos'!E3908,"")</f>
        <v>INVERSIONES TORREFACCION DEL CAFÉ, C.A</v>
      </c>
      <c r="D3910" s="144" t="str">
        <f>IF('[1]Hoja de pedidos'!$D3908&gt;0,'[1]Hoja de pedidos'!F3908,"")</f>
        <v xml:space="preserve">LAMINACION IMPRESA CAFÉ AMANECER MOLIDO GOURMET 100g </v>
      </c>
      <c r="E3910" s="144" t="str">
        <f>IF('[1]Hoja de pedidos'!$D3908&gt;0,'[1]Hoja de pedidos'!G3908,"")</f>
        <v>CX</v>
      </c>
      <c r="F3910" s="144" t="str">
        <f>IF('[1]Hoja de pedidos'!$D3908&gt;0,'[1]Hoja de pedidos'!H3908,"")</f>
        <v>LAMINACION</v>
      </c>
    </row>
    <row r="3911" spans="1:6" x14ac:dyDescent="0.25">
      <c r="A3911" s="144" t="str">
        <f>IF('[1]Hoja de pedidos'!$D3909&gt;0,'[1]Hoja de pedidos'!C3909,"")</f>
        <v>11-0011</v>
      </c>
      <c r="B3911" s="144" t="str">
        <f>IF('[1]Hoja de pedidos'!$D3909&gt;0,'[1]Hoja de pedidos'!D3909,"")</f>
        <v>TXTFCA050A001</v>
      </c>
      <c r="C3911" s="144" t="str">
        <f>IF('[1]Hoja de pedidos'!$D3909&gt;0,'[1]Hoja de pedidos'!E3909,"")</f>
        <v>INVERSIONES TORREFACCION DEL CAFÉ, C.A</v>
      </c>
      <c r="D3911" s="144" t="str">
        <f>IF('[1]Hoja de pedidos'!$D3909&gt;0,'[1]Hoja de pedidos'!F3909,"")</f>
        <v>LAMINACION IMPRESA CAFÉ AMANECER MOLIDO GOURMET 200g</v>
      </c>
      <c r="E3911" s="144" t="str">
        <f>IF('[1]Hoja de pedidos'!$D3909&gt;0,'[1]Hoja de pedidos'!G3909,"")</f>
        <v>CX</v>
      </c>
      <c r="F3911" s="144" t="str">
        <f>IF('[1]Hoja de pedidos'!$D3909&gt;0,'[1]Hoja de pedidos'!H3909,"")</f>
        <v>LAMINACION</v>
      </c>
    </row>
    <row r="3912" spans="1:6" x14ac:dyDescent="0.25">
      <c r="A3912" s="144" t="str">
        <f>IF('[1]Hoja de pedidos'!$D3910&gt;0,'[1]Hoja de pedidos'!C3910,"")</f>
        <v>01-5073</v>
      </c>
      <c r="B3912" s="144" t="str">
        <f>IF('[1]Hoja de pedidos'!$D3910&gt;0,'[1]Hoja de pedidos'!D3910,"")</f>
        <v>TXMSGK030D001</v>
      </c>
      <c r="C3912" s="144" t="str">
        <f>IF('[1]Hoja de pedidos'!$D3910&gt;0,'[1]Hoja de pedidos'!E3910,"")</f>
        <v>MULTINACIONAL DE SABORES C.A.</v>
      </c>
      <c r="D3912" s="144" t="str">
        <f>IF('[1]Hoja de pedidos'!$D3910&gt;0,'[1]Hoja de pedidos'!F3910,"")</f>
        <v>ETIQUETA IMPRESA REFRESCO GLUP KOLITA 400 ml</v>
      </c>
      <c r="E3912" s="144" t="str">
        <f>IF('[1]Hoja de pedidos'!$D3910&gt;0,'[1]Hoja de pedidos'!G3910,"")</f>
        <v>CX</v>
      </c>
      <c r="F3912" s="144" t="str">
        <f>IF('[1]Hoja de pedidos'!$D3910&gt;0,'[1]Hoja de pedidos'!H3910,"")</f>
        <v>CORTE</v>
      </c>
    </row>
    <row r="3913" spans="1:6" x14ac:dyDescent="0.25">
      <c r="A3913" s="144" t="str">
        <f>IF('[1]Hoja de pedidos'!$D3911&gt;0,'[1]Hoja de pedidos'!C3911,"")</f>
        <v>01-5065</v>
      </c>
      <c r="B3913" s="144" t="str">
        <f>IF('[1]Hoja de pedidos'!$D3911&gt;0,'[1]Hoja de pedidos'!D3911,"")</f>
        <v>TXPATT040A001</v>
      </c>
      <c r="C3913" s="144" t="str">
        <f>IF('[1]Hoja de pedidos'!$D3911&gt;0,'[1]Hoja de pedidos'!E3911,"")</f>
        <v>PEPSICO ALIMENTOS, S.C.A.</v>
      </c>
      <c r="D3913" s="144" t="str">
        <f>IF('[1]Hoja de pedidos'!$D3911&gt;0,'[1]Hoja de pedidos'!F3911,"")</f>
        <v>LAMINACION IMPRESA TOSTITOS 140g</v>
      </c>
      <c r="E3913" s="144" t="str">
        <f>IF('[1]Hoja de pedidos'!$D3911&gt;0,'[1]Hoja de pedidos'!G3911,"")</f>
        <v>CX</v>
      </c>
      <c r="F3913" s="144" t="str">
        <f>IF('[1]Hoja de pedidos'!$D3911&gt;0,'[1]Hoja de pedidos'!H3911,"")</f>
        <v>LAMINACION</v>
      </c>
    </row>
    <row r="3914" spans="1:6" x14ac:dyDescent="0.25">
      <c r="A3914" s="144" t="str">
        <f>IF('[1]Hoja de pedidos'!$D3912&gt;0,'[1]Hoja de pedidos'!C3912,"")</f>
        <v>01-4319</v>
      </c>
      <c r="B3914" s="144" t="str">
        <f>IF('[1]Hoja de pedidos'!$D3912&gt;0,'[1]Hoja de pedidos'!D3912,"")</f>
        <v>TMAHSK120B001</v>
      </c>
      <c r="C3914" s="144" t="str">
        <f>IF('[1]Hoja de pedidos'!$D3912&gt;0,'[1]Hoja de pedidos'!E3912,"")</f>
        <v>ALIMENTOS HEINZ, C.A.</v>
      </c>
      <c r="D3914" s="144" t="str">
        <f>IF('[1]Hoja de pedidos'!$D3912&gt;0,'[1]Hoja de pedidos'!F3912,"")</f>
        <v>LAMINACION IMPRESA SACHET KETCHUP 10g</v>
      </c>
      <c r="E3914" s="144" t="str">
        <f>IF('[1]Hoja de pedidos'!$D3912&gt;0,'[1]Hoja de pedidos'!G3912,"")</f>
        <v>MCL</v>
      </c>
      <c r="F3914" s="144" t="str">
        <f>IF('[1]Hoja de pedidos'!$D3912&gt;0,'[1]Hoja de pedidos'!H3912,"")</f>
        <v>LAMINACION</v>
      </c>
    </row>
    <row r="3915" spans="1:6" x14ac:dyDescent="0.25">
      <c r="A3915" s="144" t="str">
        <f>IF('[1]Hoja de pedidos'!$D3913&gt;0,'[1]Hoja de pedidos'!C3913,"")</f>
        <v>01-5083</v>
      </c>
      <c r="B3915" s="144" t="str">
        <f>IF('[1]Hoja de pedidos'!$D3913&gt;0,'[1]Hoja de pedidos'!D3913,"")</f>
        <v>TMARMZ044A001</v>
      </c>
      <c r="C3915" s="144" t="str">
        <f>IF('[1]Hoja de pedidos'!$D3913&gt;0,'[1]Hoja de pedidos'!E3913,"")</f>
        <v>ALFONZO RIVAS &amp; CIA, C.A.</v>
      </c>
      <c r="D3915" s="144" t="str">
        <f>IF('[1]Hoja de pedidos'!$D3913&gt;0,'[1]Hoja de pedidos'!F3913,"")</f>
        <v>LAMINACION IMPRESA MAIZINA 90 g</v>
      </c>
      <c r="E3915" s="144" t="str">
        <f>IF('[1]Hoja de pedidos'!$D3913&gt;0,'[1]Hoja de pedidos'!G3913,"")</f>
        <v>MCL</v>
      </c>
      <c r="F3915" s="144" t="str">
        <f>IF('[1]Hoja de pedidos'!$D3913&gt;0,'[1]Hoja de pedidos'!H3913,"")</f>
        <v>LAMINACION</v>
      </c>
    </row>
    <row r="3916" spans="1:6" x14ac:dyDescent="0.25">
      <c r="A3916" s="144" t="str">
        <f>IF('[1]Hoja de pedidos'!$D3914&gt;0,'[1]Hoja de pedidos'!C3914,"")</f>
        <v>01-5067</v>
      </c>
      <c r="B3916" s="144" t="str">
        <f>IF('[1]Hoja de pedidos'!$D3914&gt;0,'[1]Hoja de pedidos'!D3914,"")</f>
        <v>TMARMZ044D001</v>
      </c>
      <c r="C3916" s="144" t="str">
        <f>IF('[1]Hoja de pedidos'!$D3914&gt;0,'[1]Hoja de pedidos'!E3914,"")</f>
        <v>ALFONZO RIVAS &amp; CIA, C.A.</v>
      </c>
      <c r="D3916" s="144" t="str">
        <f>IF('[1]Hoja de pedidos'!$D3914&gt;0,'[1]Hoja de pedidos'!F3914,"")</f>
        <v>LAMINACION IMPRESA MAIZINA 200g</v>
      </c>
      <c r="E3916" s="144" t="str">
        <f>IF('[1]Hoja de pedidos'!$D3914&gt;0,'[1]Hoja de pedidos'!G3914,"")</f>
        <v>MCL</v>
      </c>
      <c r="F3916" s="144" t="str">
        <f>IF('[1]Hoja de pedidos'!$D3914&gt;0,'[1]Hoja de pedidos'!H3914,"")</f>
        <v>LAMINACION</v>
      </c>
    </row>
    <row r="3917" spans="1:6" x14ac:dyDescent="0.25">
      <c r="A3917" s="144" t="str">
        <f>IF('[1]Hoja de pedidos'!$D3915&gt;0,'[1]Hoja de pedidos'!C3915,"")</f>
        <v>11-0012</v>
      </c>
      <c r="B3917" s="144" t="str">
        <f>IF('[1]Hoja de pedidos'!$D3915&gt;0,'[1]Hoja de pedidos'!D3915,"")</f>
        <v>TXTFCA050B001</v>
      </c>
      <c r="C3917" s="144" t="str">
        <f>IF('[1]Hoja de pedidos'!$D3915&gt;0,'[1]Hoja de pedidos'!E3915,"")</f>
        <v>INVERSIONES TORREFACCION DEL CAFÉ, C.A</v>
      </c>
      <c r="D3917" s="144" t="str">
        <f>IF('[1]Hoja de pedidos'!$D3915&gt;0,'[1]Hoja de pedidos'!F3915,"")</f>
        <v>LAMINACION IMPRESA CAFÉ AMANECER MOLIDO GOURMET 500g</v>
      </c>
      <c r="E3917" s="144" t="str">
        <f>IF('[1]Hoja de pedidos'!$D3915&gt;0,'[1]Hoja de pedidos'!G3915,"")</f>
        <v>CX</v>
      </c>
      <c r="F3917" s="144" t="str">
        <f>IF('[1]Hoja de pedidos'!$D3915&gt;0,'[1]Hoja de pedidos'!H3915,"")</f>
        <v>LAMINACION</v>
      </c>
    </row>
    <row r="3918" spans="1:6" x14ac:dyDescent="0.25">
      <c r="A3918" s="144" t="str">
        <f>IF('[1]Hoja de pedidos'!$D3916&gt;0,'[1]Hoja de pedidos'!C3916,"")</f>
        <v>11-0025</v>
      </c>
      <c r="B3918" s="144" t="str">
        <f>IF('[1]Hoja de pedidos'!$D3916&gt;0,'[1]Hoja de pedidos'!D3916,"")</f>
        <v>TMMCGP228A002</v>
      </c>
      <c r="C3918" s="144" t="str">
        <f>IF('[1]Hoja de pedidos'!$D3916&gt;0,'[1]Hoja de pedidos'!E3916,"")</f>
        <v>MONDELEZ VZ,C.A</v>
      </c>
      <c r="D3918" s="144" t="str">
        <f>IF('[1]Hoja de pedidos'!$D3916&gt;0,'[1]Hoja de pedidos'!F3916,"")</f>
        <v>LINNER MTP  IMPRESO GARANTIA DE PUREZA</v>
      </c>
      <c r="E3918" s="144" t="str">
        <f>IF('[1]Hoja de pedidos'!$D3916&gt;0,'[1]Hoja de pedidos'!G3916,"")</f>
        <v>MCL</v>
      </c>
      <c r="F3918" s="144" t="str">
        <f>IF('[1]Hoja de pedidos'!$D3916&gt;0,'[1]Hoja de pedidos'!H3916,"")</f>
        <v>LAMINACION</v>
      </c>
    </row>
    <row r="3919" spans="1:6" x14ac:dyDescent="0.25">
      <c r="A3919" s="144" t="str">
        <f>IF('[1]Hoja de pedidos'!$D3917&gt;0,'[1]Hoja de pedidos'!C3917,"")</f>
        <v>01-5133</v>
      </c>
      <c r="B3919" s="144" t="str">
        <f>IF('[1]Hoja de pedidos'!$D3917&gt;0,'[1]Hoja de pedidos'!D3917,"")</f>
        <v>TMAYGP207A001</v>
      </c>
      <c r="C3919" s="144" t="str">
        <f>IF('[1]Hoja de pedidos'!$D3917&gt;0,'[1]Hoja de pedidos'!E3917,"")</f>
        <v>ANAYANSI,C.A.</v>
      </c>
      <c r="D3919" s="144" t="str">
        <f>IF('[1]Hoja de pedidos'!$D3917&gt;0,'[1]Hoja de pedidos'!F3917,"")</f>
        <v>LINER MTP IMPRESO GARANTIA DE PUREZA</v>
      </c>
      <c r="E3919" s="144" t="str">
        <f>IF('[1]Hoja de pedidos'!$D3917&gt;0,'[1]Hoja de pedidos'!G3917,"")</f>
        <v>MCL</v>
      </c>
      <c r="F3919" s="144" t="str">
        <f>IF('[1]Hoja de pedidos'!$D3917&gt;0,'[1]Hoja de pedidos'!H3917,"")</f>
        <v>LAMINACION</v>
      </c>
    </row>
    <row r="3920" spans="1:6" x14ac:dyDescent="0.25">
      <c r="A3920" s="144" t="str">
        <f>IF('[1]Hoja de pedidos'!$D3918&gt;0,'[1]Hoja de pedidos'!C3918,"")</f>
        <v>01-5128</v>
      </c>
      <c r="B3920" s="144" t="str">
        <f>IF('[1]Hoja de pedidos'!$D3918&gt;0,'[1]Hoja de pedidos'!D3918,"")</f>
        <v>TMMCLU2070001</v>
      </c>
      <c r="C3920" s="144" t="str">
        <f>IF('[1]Hoja de pedidos'!$D3918&gt;0,'[1]Hoja de pedidos'!E3918,"")</f>
        <v>MAGGIE PAUL</v>
      </c>
      <c r="D3920" s="144" t="str">
        <f>IF('[1]Hoja de pedidos'!$D3918&gt;0,'[1]Hoja de pedidos'!F3918,"")</f>
        <v>LAMINACION LINER INDUCCION UNIVERSAL SIN IMPRESIÓN</v>
      </c>
      <c r="E3920" s="144" t="str">
        <f>IF('[1]Hoja de pedidos'!$D3918&gt;0,'[1]Hoja de pedidos'!G3918,"")</f>
        <v>MCL</v>
      </c>
      <c r="F3920" s="144" t="str">
        <f>IF('[1]Hoja de pedidos'!$D3918&gt;0,'[1]Hoja de pedidos'!H3918,"")</f>
        <v>LAMINACION</v>
      </c>
    </row>
    <row r="3921" spans="1:6" x14ac:dyDescent="0.25">
      <c r="A3921" s="144" t="str">
        <f>IF('[1]Hoja de pedidos'!$D3919&gt;0,'[1]Hoja de pedidos'!C3919,"")</f>
        <v>11-0006</v>
      </c>
      <c r="B3921" s="144" t="str">
        <f>IF('[1]Hoja de pedidos'!$D3919&gt;0,'[1]Hoja de pedidos'!D3919,"")</f>
        <v>TMTCAV129A001</v>
      </c>
      <c r="C3921" s="144" t="str">
        <f>IF('[1]Hoja de pedidos'!$D3919&gt;0,'[1]Hoja de pedidos'!E3919,"")</f>
        <v>INVERSIONES TORREFACCION DEL CAFÉ, C.A</v>
      </c>
      <c r="D3921" s="144" t="str">
        <f>IF('[1]Hoja de pedidos'!$D3919&gt;0,'[1]Hoja de pedidos'!F3919,"")</f>
        <v>LAMINACION IMPRESA CAFÉ AMANECER AL VACIO 250g</v>
      </c>
      <c r="E3921" s="144" t="str">
        <f>IF('[1]Hoja de pedidos'!$D3919&gt;0,'[1]Hoja de pedidos'!G3919,"")</f>
        <v>MCL</v>
      </c>
      <c r="F3921" s="144" t="str">
        <f>IF('[1]Hoja de pedidos'!$D3919&gt;0,'[1]Hoja de pedidos'!H3919,"")</f>
        <v>LAMINACION</v>
      </c>
    </row>
    <row r="3922" spans="1:6" x14ac:dyDescent="0.25">
      <c r="A3922" s="144" t="str">
        <f>IF('[1]Hoja de pedidos'!$D3920&gt;0,'[1]Hoja de pedidos'!C3920,"")</f>
        <v>21-0503</v>
      </c>
      <c r="B3922" s="144" t="str">
        <f>IF('[1]Hoja de pedidos'!$D3920&gt;0,'[1]Hoja de pedidos'!D3920,"")</f>
        <v>TXSPKV039A002</v>
      </c>
      <c r="C3922" s="144" t="str">
        <f>IF('[1]Hoja de pedidos'!$D3920&gt;0,'[1]Hoja de pedidos'!E3920,"")</f>
        <v>C.A. SUCESORA DE JOSE PUIG &amp; CIA</v>
      </c>
      <c r="D3922" s="144" t="str">
        <f>IF('[1]Hoja de pedidos'!$D3920&gt;0,'[1]Hoja de pedidos'!F3920,"")</f>
        <v>LAMINACION IMPRESA KATY VAINILLA 32g</v>
      </c>
      <c r="E3922" s="144" t="str">
        <f>IF('[1]Hoja de pedidos'!$D3920&gt;0,'[1]Hoja de pedidos'!G3920,"")</f>
        <v>CX</v>
      </c>
      <c r="F3922" s="144" t="str">
        <f>IF('[1]Hoja de pedidos'!$D3920&gt;0,'[1]Hoja de pedidos'!H3920,"")</f>
        <v>LAMINACION</v>
      </c>
    </row>
    <row r="3923" spans="1:6" x14ac:dyDescent="0.25">
      <c r="A3923" s="144" t="str">
        <f>IF('[1]Hoja de pedidos'!$D3921&gt;0,'[1]Hoja de pedidos'!C3921,"")</f>
        <v>21-0509</v>
      </c>
      <c r="B3923" s="144" t="str">
        <f>IF('[1]Hoja de pedidos'!$D3921&gt;0,'[1]Hoja de pedidos'!D3921,"")</f>
        <v>TXNVCC029A001</v>
      </c>
      <c r="C3923" s="144" t="str">
        <f>IF('[1]Hoja de pedidos'!$D3921&gt;0,'[1]Hoja de pedidos'!E3921,"")</f>
        <v>NESTLE VENEZUELA, S.A.</v>
      </c>
      <c r="D3923" s="144" t="str">
        <f>IF('[1]Hoja de pedidos'!$D3921&gt;0,'[1]Hoja de pedidos'!F3921,"")</f>
        <v>ENVOLTORIO IMPRESO COCOSETTE 200g</v>
      </c>
      <c r="E3923" s="144" t="str">
        <f>IF('[1]Hoja de pedidos'!$D3921&gt;0,'[1]Hoja de pedidos'!G3921,"")</f>
        <v>CX</v>
      </c>
      <c r="F3923" s="144" t="str">
        <f>IF('[1]Hoja de pedidos'!$D3921&gt;0,'[1]Hoja de pedidos'!H3921,"")</f>
        <v>LAMINACION</v>
      </c>
    </row>
    <row r="3924" spans="1:6" x14ac:dyDescent="0.25">
      <c r="A3924" s="144" t="str">
        <f>IF('[1]Hoja de pedidos'!$D3922&gt;0,'[1]Hoja de pedidos'!C3922,"")</f>
        <v>01-5135</v>
      </c>
      <c r="B3924" s="144" t="str">
        <f>IF('[1]Hoja de pedidos'!$D3922&gt;0,'[1]Hoja de pedidos'!D3922,"")</f>
        <v>TXPATT040A001</v>
      </c>
      <c r="C3924" s="144" t="str">
        <f>IF('[1]Hoja de pedidos'!$D3922&gt;0,'[1]Hoja de pedidos'!E3922,"")</f>
        <v>PEPSICO ALIMENTOS, S.C.A.</v>
      </c>
      <c r="D3924" s="144" t="str">
        <f>IF('[1]Hoja de pedidos'!$D3922&gt;0,'[1]Hoja de pedidos'!F3922,"")</f>
        <v>LAMINACION IMPRESA TOSTITOS 140g</v>
      </c>
      <c r="E3924" s="144" t="str">
        <f>IF('[1]Hoja de pedidos'!$D3922&gt;0,'[1]Hoja de pedidos'!G3922,"")</f>
        <v>CX</v>
      </c>
      <c r="F3924" s="144" t="str">
        <f>IF('[1]Hoja de pedidos'!$D3922&gt;0,'[1]Hoja de pedidos'!H3922,"")</f>
        <v>LAMINACION</v>
      </c>
    </row>
    <row r="3925" spans="1:6" x14ac:dyDescent="0.25">
      <c r="A3925" s="144" t="str">
        <f>IF('[1]Hoja de pedidos'!$D3923&gt;0,'[1]Hoja de pedidos'!C3923,"")</f>
        <v>01-5102</v>
      </c>
      <c r="B3925" s="144" t="str">
        <f>IF('[1]Hoja de pedidos'!$D3923&gt;0,'[1]Hoja de pedidos'!D3923,"")</f>
        <v>TXPCEP023B003</v>
      </c>
      <c r="C3925" s="144" t="str">
        <f>IF('[1]Hoja de pedidos'!$D3923&gt;0,'[1]Hoja de pedidos'!E3923,"")</f>
        <v xml:space="preserve">PEPSI-COLA VENEZUELA, C.A. </v>
      </c>
      <c r="D3925" s="144" t="str">
        <f>IF('[1]Hoja de pedidos'!$D3923&gt;0,'[1]Hoja de pedidos'!F3923,"")</f>
        <v>ETIQUETA IMPRESA PEPSI FREE 1 L</v>
      </c>
      <c r="E3925" s="144" t="str">
        <f>IF('[1]Hoja de pedidos'!$D3923&gt;0,'[1]Hoja de pedidos'!G3923,"")</f>
        <v>CX</v>
      </c>
      <c r="F3925" s="144" t="str">
        <f>IF('[1]Hoja de pedidos'!$D3923&gt;0,'[1]Hoja de pedidos'!H3923,"")</f>
        <v>CORTE</v>
      </c>
    </row>
    <row r="3926" spans="1:6" x14ac:dyDescent="0.25">
      <c r="A3926" s="144" t="str">
        <f>IF('[1]Hoja de pedidos'!$D3924&gt;0,'[1]Hoja de pedidos'!C3924,"")</f>
        <v>01-5111</v>
      </c>
      <c r="B3926" s="144" t="str">
        <f>IF('[1]Hoja de pedidos'!$D3924&gt;0,'[1]Hoja de pedidos'!D3924,"")</f>
        <v>TXPCEP023B003</v>
      </c>
      <c r="C3926" s="144" t="str">
        <f>IF('[1]Hoja de pedidos'!$D3924&gt;0,'[1]Hoja de pedidos'!E3924,"")</f>
        <v xml:space="preserve">PEPSI-COLA VENEZUELA, C.A. </v>
      </c>
      <c r="D3926" s="144" t="str">
        <f>IF('[1]Hoja de pedidos'!$D3924&gt;0,'[1]Hoja de pedidos'!F3924,"")</f>
        <v>ETIQUETA IMPRESA PEPSI FREE 1 L</v>
      </c>
      <c r="E3926" s="144" t="str">
        <f>IF('[1]Hoja de pedidos'!$D3924&gt;0,'[1]Hoja de pedidos'!G3924,"")</f>
        <v>CX</v>
      </c>
      <c r="F3926" s="144" t="str">
        <f>IF('[1]Hoja de pedidos'!$D3924&gt;0,'[1]Hoja de pedidos'!H3924,"")</f>
        <v>CORTE</v>
      </c>
    </row>
    <row r="3927" spans="1:6" x14ac:dyDescent="0.25">
      <c r="A3927" s="144" t="str">
        <f>IF('[1]Hoja de pedidos'!$D3925&gt;0,'[1]Hoja de pedidos'!C3925,"")</f>
        <v>01-5130</v>
      </c>
      <c r="B3927" s="144" t="str">
        <f>IF('[1]Hoja de pedidos'!$D3925&gt;0,'[1]Hoja de pedidos'!D3925,"")</f>
        <v>TXPARP031A002</v>
      </c>
      <c r="C3927" s="144" t="str">
        <f>IF('[1]Hoja de pedidos'!$D3925&gt;0,'[1]Hoja de pedidos'!E3925,"")</f>
        <v>PEPSICO ALIMENTOS, S.C.A.</v>
      </c>
      <c r="D3927" s="144" t="str">
        <f>IF('[1]Hoja de pedidos'!$D3925&gt;0,'[1]Hoja de pedidos'!F3925,"")</f>
        <v>LAMINACION IMPRESA RAQUETY PICANTE 18g</v>
      </c>
      <c r="E3927" s="144" t="str">
        <f>IF('[1]Hoja de pedidos'!$D3925&gt;0,'[1]Hoja de pedidos'!G3925,"")</f>
        <v>CX</v>
      </c>
      <c r="F3927" s="144" t="str">
        <f>IF('[1]Hoja de pedidos'!$D3925&gt;0,'[1]Hoja de pedidos'!H3925,"")</f>
        <v>LAMINACION</v>
      </c>
    </row>
    <row r="3928" spans="1:6" x14ac:dyDescent="0.25">
      <c r="A3928" s="144" t="str">
        <f>IF('[1]Hoja de pedidos'!$D3926&gt;0,'[1]Hoja de pedidos'!C3926,"")</f>
        <v>21-0505</v>
      </c>
      <c r="B3928" s="144" t="str">
        <f>IF('[1]Hoja de pedidos'!$D3926&gt;0,'[1]Hoja de pedidos'!D3926,"")</f>
        <v>TXNVSV096A002</v>
      </c>
      <c r="C3928" s="144" t="str">
        <f>IF('[1]Hoja de pedidos'!$D3926&gt;0,'[1]Hoja de pedidos'!E3926,"")</f>
        <v>NESTLE VENEZUELA, S.A.</v>
      </c>
      <c r="D3928" s="144" t="str">
        <f>IF('[1]Hoja de pedidos'!$D3926&gt;0,'[1]Hoja de pedidos'!F3926,"")</f>
        <v>LAMINACION IMPRESA SVELTY 400g</v>
      </c>
      <c r="E3928" s="144" t="str">
        <f>IF('[1]Hoja de pedidos'!$D3926&gt;0,'[1]Hoja de pedidos'!G3926,"")</f>
        <v>CX</v>
      </c>
      <c r="F3928" s="144" t="str">
        <f>IF('[1]Hoja de pedidos'!$D3926&gt;0,'[1]Hoja de pedidos'!H3926,"")</f>
        <v>LAMINACION</v>
      </c>
    </row>
    <row r="3929" spans="1:6" x14ac:dyDescent="0.25">
      <c r="A3929" s="144" t="str">
        <f>IF('[1]Hoja de pedidos'!$D3927&gt;0,'[1]Hoja de pedidos'!C3927,"")</f>
        <v>21-0506</v>
      </c>
      <c r="B3929" s="144" t="str">
        <f>IF('[1]Hoja de pedidos'!$D3927&gt;0,'[1]Hoja de pedidos'!D3927,"")</f>
        <v>TXNVCP096A001</v>
      </c>
      <c r="C3929" s="144" t="str">
        <f>IF('[1]Hoja de pedidos'!$D3927&gt;0,'[1]Hoja de pedidos'!E3927,"")</f>
        <v>NESTLE VENEZUELA, S.A.</v>
      </c>
      <c r="D3929" s="144" t="str">
        <f>IF('[1]Hoja de pedidos'!$D3927&gt;0,'[1]Hoja de pedidos'!F3927,"")</f>
        <v>LAMINACION IMPRESA CAMPESINA 400g</v>
      </c>
      <c r="E3929" s="144" t="str">
        <f>IF('[1]Hoja de pedidos'!$D3927&gt;0,'[1]Hoja de pedidos'!G3927,"")</f>
        <v>CX</v>
      </c>
      <c r="F3929" s="144" t="str">
        <f>IF('[1]Hoja de pedidos'!$D3927&gt;0,'[1]Hoja de pedidos'!H3927,"")</f>
        <v>LAMINACION</v>
      </c>
    </row>
    <row r="3930" spans="1:6" x14ac:dyDescent="0.25">
      <c r="A3930" s="144" t="str">
        <f>IF('[1]Hoja de pedidos'!$D3928&gt;0,'[1]Hoja de pedidos'!C3928,"")</f>
        <v>01-5147</v>
      </c>
      <c r="B3930" s="144" t="str">
        <f>IF('[1]Hoja de pedidos'!$D3928&gt;0,'[1]Hoja de pedidos'!D3928,"")</f>
        <v>TXPATR040B003</v>
      </c>
      <c r="C3930" s="144" t="str">
        <f>IF('[1]Hoja de pedidos'!$D3928&gt;0,'[1]Hoja de pedidos'!E3928,"")</f>
        <v>PEPSICO ALIMENTOS, S.C.A.</v>
      </c>
      <c r="D3930" s="144" t="str">
        <f>IF('[1]Hoja de pedidos'!$D3928&gt;0,'[1]Hoja de pedidos'!F3928,"")</f>
        <v>LAMINACION IMPRESA DE TODITO RESUELTO 45g</v>
      </c>
      <c r="E3930" s="144" t="str">
        <f>IF('[1]Hoja de pedidos'!$D3928&gt;0,'[1]Hoja de pedidos'!G3928,"")</f>
        <v>CX</v>
      </c>
      <c r="F3930" s="144" t="str">
        <f>IF('[1]Hoja de pedidos'!$D3928&gt;0,'[1]Hoja de pedidos'!H3928,"")</f>
        <v>LAMINACION</v>
      </c>
    </row>
    <row r="3931" spans="1:6" x14ac:dyDescent="0.25">
      <c r="A3931" s="144" t="str">
        <f>IF('[1]Hoja de pedidos'!$D3929&gt;0,'[1]Hoja de pedidos'!C3929,"")</f>
        <v>01-5038</v>
      </c>
      <c r="B3931" s="144" t="str">
        <f>IF('[1]Hoja de pedidos'!$D3929&gt;0,'[1]Hoja de pedidos'!D3929,"")</f>
        <v>TXAVCK040A001</v>
      </c>
      <c r="C3931" s="144" t="str">
        <f>IF('[1]Hoja de pedidos'!$D3929&gt;0,'[1]Hoja de pedidos'!E3929,"")</f>
        <v>ALIMENTOS VENEZOLANOS S &amp; M ALIVENSA, S.A.</v>
      </c>
      <c r="D3931" s="144" t="str">
        <f>IF('[1]Hoja de pedidos'!$D3929&gt;0,'[1]Hoja de pedidos'!F3929,"")</f>
        <v>LAMINACION IMPRESA  CHIGUI KRUNCH 80g</v>
      </c>
      <c r="E3931" s="144" t="str">
        <f>IF('[1]Hoja de pedidos'!$D3929&gt;0,'[1]Hoja de pedidos'!G3929,"")</f>
        <v>CX</v>
      </c>
      <c r="F3931" s="144" t="str">
        <f>IF('[1]Hoja de pedidos'!$D3929&gt;0,'[1]Hoja de pedidos'!H3929,"")</f>
        <v>LAMINACION</v>
      </c>
    </row>
    <row r="3932" spans="1:6" x14ac:dyDescent="0.25">
      <c r="A3932" s="144" t="str">
        <f>IF('[1]Hoja de pedidos'!$D3930&gt;0,'[1]Hoja de pedidos'!C3930,"")</f>
        <v>01-5141</v>
      </c>
      <c r="B3932" s="144" t="str">
        <f>IF('[1]Hoja de pedidos'!$D3930&gt;0,'[1]Hoja de pedidos'!D3930,"")</f>
        <v>TXPANP040C001</v>
      </c>
      <c r="C3932" s="144" t="str">
        <f>IF('[1]Hoja de pedidos'!$D3930&gt;0,'[1]Hoja de pedidos'!E3930,"")</f>
        <v>PEPSICO ALIMENTOS, S.C.A.</v>
      </c>
      <c r="D3932" s="144" t="str">
        <f>IF('[1]Hoja de pedidos'!$D3930&gt;0,'[1]Hoja de pedidos'!F3930,"")</f>
        <v>LAMINACION IMPRESA NATUCHIP PLATANITOS 42g</v>
      </c>
      <c r="E3932" s="144" t="str">
        <f>IF('[1]Hoja de pedidos'!$D3930&gt;0,'[1]Hoja de pedidos'!G3930,"")</f>
        <v>CX</v>
      </c>
      <c r="F3932" s="144" t="str">
        <f>IF('[1]Hoja de pedidos'!$D3930&gt;0,'[1]Hoja de pedidos'!H3930,"")</f>
        <v>LAMINACION</v>
      </c>
    </row>
    <row r="3933" spans="1:6" x14ac:dyDescent="0.25">
      <c r="A3933" s="144" t="str">
        <f>IF('[1]Hoja de pedidos'!$D3931&gt;0,'[1]Hoja de pedidos'!C3931,"")</f>
        <v>01-5149</v>
      </c>
      <c r="B3933" s="144" t="str">
        <f>IF('[1]Hoja de pedidos'!$D3931&gt;0,'[1]Hoja de pedidos'!D3931,"")</f>
        <v>TXPATR049C003</v>
      </c>
      <c r="C3933" s="144" t="str">
        <f>IF('[1]Hoja de pedidos'!$D3931&gt;0,'[1]Hoja de pedidos'!E3931,"")</f>
        <v>PEPSICO ALIMENTOS, S.C.A.</v>
      </c>
      <c r="D3933" s="144" t="str">
        <f>IF('[1]Hoja de pedidos'!$D3931&gt;0,'[1]Hoja de pedidos'!F3931,"")</f>
        <v>LAMINACION IMPRESA DE TODITO RESUELTO XXL 400g</v>
      </c>
      <c r="E3933" s="144" t="str">
        <f>IF('[1]Hoja de pedidos'!$D3931&gt;0,'[1]Hoja de pedidos'!G3931,"")</f>
        <v>CX</v>
      </c>
      <c r="F3933" s="144" t="str">
        <f>IF('[1]Hoja de pedidos'!$D3931&gt;0,'[1]Hoja de pedidos'!H3931,"")</f>
        <v>LAMINACION</v>
      </c>
    </row>
    <row r="3934" spans="1:6" x14ac:dyDescent="0.25">
      <c r="A3934" s="144" t="str">
        <f>IF('[1]Hoja de pedidos'!$D3932&gt;0,'[1]Hoja de pedidos'!C3932,"")</f>
        <v>01-5148</v>
      </c>
      <c r="B3934" s="144" t="str">
        <f>IF('[1]Hoja de pedidos'!$D3932&gt;0,'[1]Hoja de pedidos'!D3932,"")</f>
        <v>TXPATR040A003</v>
      </c>
      <c r="C3934" s="144" t="str">
        <f>IF('[1]Hoja de pedidos'!$D3932&gt;0,'[1]Hoja de pedidos'!E3932,"")</f>
        <v>PEPSICO ALIMENTOS, S.C.A.</v>
      </c>
      <c r="D3934" s="144" t="str">
        <f>IF('[1]Hoja de pedidos'!$D3932&gt;0,'[1]Hoja de pedidos'!F3932,"")</f>
        <v>LAMINACION IMPRESA DE TODITO RESUELTO 130g</v>
      </c>
      <c r="E3934" s="144" t="str">
        <f>IF('[1]Hoja de pedidos'!$D3932&gt;0,'[1]Hoja de pedidos'!G3932,"")</f>
        <v>CX</v>
      </c>
      <c r="F3934" s="144" t="str">
        <f>IF('[1]Hoja de pedidos'!$D3932&gt;0,'[1]Hoja de pedidos'!H3932,"")</f>
        <v>LAMINACION</v>
      </c>
    </row>
    <row r="3935" spans="1:6" x14ac:dyDescent="0.25">
      <c r="A3935" s="144" t="str">
        <f>IF('[1]Hoja de pedidos'!$D3933&gt;0,'[1]Hoja de pedidos'!C3933,"")</f>
        <v>01-5162</v>
      </c>
      <c r="B3935" s="144" t="str">
        <f>IF('[1]Hoja de pedidos'!$D3933&gt;0,'[1]Hoja de pedidos'!D3933,"")</f>
        <v>TXPACF040B002</v>
      </c>
      <c r="C3935" s="144" t="str">
        <f>IF('[1]Hoja de pedidos'!$D3933&gt;0,'[1]Hoja de pedidos'!E3933,"")</f>
        <v>PEPSICO ALIMENTOS, S.C.A.</v>
      </c>
      <c r="D3935" s="144" t="str">
        <f>IF('[1]Hoja de pedidos'!$D3933&gt;0,'[1]Hoja de pedidos'!F3933,"")</f>
        <v>LAMINACION IMPRESA CHEETOS FLAMIN HOT 38g.</v>
      </c>
      <c r="E3935" s="144" t="str">
        <f>IF('[1]Hoja de pedidos'!$D3933&gt;0,'[1]Hoja de pedidos'!G3933,"")</f>
        <v>CX</v>
      </c>
      <c r="F3935" s="144" t="str">
        <f>IF('[1]Hoja de pedidos'!$D3933&gt;0,'[1]Hoja de pedidos'!H3933,"")</f>
        <v>LAMINACION</v>
      </c>
    </row>
    <row r="3936" spans="1:6" x14ac:dyDescent="0.25">
      <c r="A3936" s="144" t="str">
        <f>IF('[1]Hoja de pedidos'!$D3934&gt;0,'[1]Hoja de pedidos'!C3934,"")</f>
        <v>01-5161</v>
      </c>
      <c r="B3936" s="144" t="str">
        <f>IF('[1]Hoja de pedidos'!$D3934&gt;0,'[1]Hoja de pedidos'!D3934,"")</f>
        <v>TXPACF040A002</v>
      </c>
      <c r="C3936" s="144" t="str">
        <f>IF('[1]Hoja de pedidos'!$D3934&gt;0,'[1]Hoja de pedidos'!E3934,"")</f>
        <v>PEPSICO ALIMENTOS, S.C.A.</v>
      </c>
      <c r="D3936" s="144" t="str">
        <f>IF('[1]Hoja de pedidos'!$D3934&gt;0,'[1]Hoja de pedidos'!F3934,"")</f>
        <v>LAMINACION IMPRESA CHEETOS FLAMIN HOT 120g.</v>
      </c>
      <c r="E3936" s="144" t="str">
        <f>IF('[1]Hoja de pedidos'!$D3934&gt;0,'[1]Hoja de pedidos'!G3934,"")</f>
        <v>CX</v>
      </c>
      <c r="F3936" s="144" t="str">
        <f>IF('[1]Hoja de pedidos'!$D3934&gt;0,'[1]Hoja de pedidos'!H3934,"")</f>
        <v>LAMINACION</v>
      </c>
    </row>
    <row r="3937" spans="1:6" x14ac:dyDescent="0.25">
      <c r="A3937" s="144" t="str">
        <f>IF('[1]Hoja de pedidos'!$D3935&gt;0,'[1]Hoja de pedidos'!C3935,"")</f>
        <v>21-0508</v>
      </c>
      <c r="B3937" s="144" t="str">
        <f>IF('[1]Hoja de pedidos'!$D3935&gt;0,'[1]Hoja de pedidos'!D3935,"")</f>
        <v>TXNVCF096A001</v>
      </c>
      <c r="C3937" s="144" t="str">
        <f>IF('[1]Hoja de pedidos'!$D3935&gt;0,'[1]Hoja de pedidos'!E3935,"")</f>
        <v>NESTLE VENEZUELA, S.A.</v>
      </c>
      <c r="D3937" s="144" t="str">
        <f>IF('[1]Hoja de pedidos'!$D3935&gt;0,'[1]Hoja de pedidos'!F3935,"")</f>
        <v xml:space="preserve">LAMINACION IMPRESA LA CAMPESINA FORTIFICADA 800g </v>
      </c>
      <c r="E3937" s="144" t="str">
        <f>IF('[1]Hoja de pedidos'!$D3935&gt;0,'[1]Hoja de pedidos'!G3935,"")</f>
        <v>CX</v>
      </c>
      <c r="F3937" s="144" t="str">
        <f>IF('[1]Hoja de pedidos'!$D3935&gt;0,'[1]Hoja de pedidos'!H3935,"")</f>
        <v>LAMINACION</v>
      </c>
    </row>
    <row r="3938" spans="1:6" x14ac:dyDescent="0.25">
      <c r="A3938" s="144" t="str">
        <f>IF('[1]Hoja de pedidos'!$D3936&gt;0,'[1]Hoja de pedidos'!C3936,"")</f>
        <v>01-5151</v>
      </c>
      <c r="B3938" s="144" t="str">
        <f>IF('[1]Hoja de pedidos'!$D3936&gt;0,'[1]Hoja de pedidos'!D3936,"")</f>
        <v>TXPADF040B002</v>
      </c>
      <c r="C3938" s="144" t="str">
        <f>IF('[1]Hoja de pedidos'!$D3936&gt;0,'[1]Hoja de pedidos'!E3936,"")</f>
        <v>PEPSICO ALIMENTOS, S.C.A.</v>
      </c>
      <c r="D3938" s="144" t="str">
        <f>IF('[1]Hoja de pedidos'!$D3936&gt;0,'[1]Hoja de pedidos'!F3936,"")</f>
        <v>LAMINACION IMPRESA DORITOS FLAMIN HOT 42g.</v>
      </c>
      <c r="E3938" s="144" t="str">
        <f>IF('[1]Hoja de pedidos'!$D3936&gt;0,'[1]Hoja de pedidos'!G3936,"")</f>
        <v>CX</v>
      </c>
      <c r="F3938" s="144" t="str">
        <f>IF('[1]Hoja de pedidos'!$D3936&gt;0,'[1]Hoja de pedidos'!H3936,"")</f>
        <v>LAMINACION</v>
      </c>
    </row>
    <row r="3939" spans="1:6" x14ac:dyDescent="0.25">
      <c r="A3939" s="144" t="str">
        <f>IF('[1]Hoja de pedidos'!$D3937&gt;0,'[1]Hoja de pedidos'!C3937,"")</f>
        <v>01-5160</v>
      </c>
      <c r="B3939" s="144" t="str">
        <f>IF('[1]Hoja de pedidos'!$D3937&gt;0,'[1]Hoja de pedidos'!D3937,"")</f>
        <v>TXPARP040B002</v>
      </c>
      <c r="C3939" s="144" t="str">
        <f>IF('[1]Hoja de pedidos'!$D3937&gt;0,'[1]Hoja de pedidos'!E3937,"")</f>
        <v>PEPSICO ALIMENTOS, S.C.A.</v>
      </c>
      <c r="D3939" s="144" t="str">
        <f>IF('[1]Hoja de pedidos'!$D3937&gt;0,'[1]Hoja de pedidos'!F3937,"")</f>
        <v>LAMINACION IMPRESA RAQUETY PICANTE 36g</v>
      </c>
      <c r="E3939" s="144" t="str">
        <f>IF('[1]Hoja de pedidos'!$D3937&gt;0,'[1]Hoja de pedidos'!G3937,"")</f>
        <v>CX</v>
      </c>
      <c r="F3939" s="144" t="str">
        <f>IF('[1]Hoja de pedidos'!$D3937&gt;0,'[1]Hoja de pedidos'!H3937,"")</f>
        <v>LAMINACION</v>
      </c>
    </row>
    <row r="3940" spans="1:6" x14ac:dyDescent="0.25">
      <c r="A3940" s="144" t="str">
        <f>IF('[1]Hoja de pedidos'!$D3938&gt;0,'[1]Hoja de pedidos'!C3938,"")</f>
        <v>01-5150</v>
      </c>
      <c r="B3940" s="144" t="str">
        <f>IF('[1]Hoja de pedidos'!$D3938&gt;0,'[1]Hoja de pedidos'!D3938,"")</f>
        <v>TXPADF040A002</v>
      </c>
      <c r="C3940" s="144" t="str">
        <f>IF('[1]Hoja de pedidos'!$D3938&gt;0,'[1]Hoja de pedidos'!E3938,"")</f>
        <v>PEPSICO ALIMENTOS, S.C.A.</v>
      </c>
      <c r="D3940" s="144" t="str">
        <f>IF('[1]Hoja de pedidos'!$D3938&gt;0,'[1]Hoja de pedidos'!F3938,"")</f>
        <v>LAMINACION IMPRESA DORITOS FLAMIN HOT 140g.</v>
      </c>
      <c r="E3940" s="144" t="str">
        <f>IF('[1]Hoja de pedidos'!$D3938&gt;0,'[1]Hoja de pedidos'!G3938,"")</f>
        <v>CX</v>
      </c>
      <c r="F3940" s="144" t="str">
        <f>IF('[1]Hoja de pedidos'!$D3938&gt;0,'[1]Hoja de pedidos'!H3938,"")</f>
        <v>LAMINACION</v>
      </c>
    </row>
    <row r="3941" spans="1:6" x14ac:dyDescent="0.25">
      <c r="A3941" s="144" t="str">
        <f>IF('[1]Hoja de pedidos'!$D3939&gt;0,'[1]Hoja de pedidos'!C3939,"")</f>
        <v>01-5154</v>
      </c>
      <c r="B3941" s="144" t="str">
        <f>IF('[1]Hoja de pedidos'!$D3939&gt;0,'[1]Hoja de pedidos'!D3939,"")</f>
        <v>TMCPAM080A001</v>
      </c>
      <c r="C3941" s="144" t="str">
        <f>IF('[1]Hoja de pedidos'!$D3939&gt;0,'[1]Hoja de pedidos'!E3939,"")</f>
        <v>CENTRAL EL PALMAR S.A.</v>
      </c>
      <c r="D3941" s="144" t="str">
        <f>IF('[1]Hoja de pedidos'!$D3939&gt;0,'[1]Hoja de pedidos'!F3939,"")</f>
        <v>LAMINACION IMPRESA AZUCAR MORENA 1 Kg</v>
      </c>
      <c r="E3941" s="144" t="str">
        <f>IF('[1]Hoja de pedidos'!$D3939&gt;0,'[1]Hoja de pedidos'!G3939,"")</f>
        <v>MCL</v>
      </c>
      <c r="F3941" s="144" t="str">
        <f>IF('[1]Hoja de pedidos'!$D3939&gt;0,'[1]Hoja de pedidos'!H3939,"")</f>
        <v>LAMINACION</v>
      </c>
    </row>
    <row r="3942" spans="1:6" x14ac:dyDescent="0.25">
      <c r="A3942" s="144" t="str">
        <f>IF('[1]Hoja de pedidos'!$D3940&gt;0,'[1]Hoja de pedidos'!C3940,"")</f>
        <v>01-5153</v>
      </c>
      <c r="B3942" s="144" t="str">
        <f>IF('[1]Hoja de pedidos'!$D3940&gt;0,'[1]Hoja de pedidos'!D3940,"")</f>
        <v>TXPACH049A001</v>
      </c>
      <c r="C3942" s="144" t="str">
        <f>IF('[1]Hoja de pedidos'!$D3940&gt;0,'[1]Hoja de pedidos'!E3940,"")</f>
        <v>PEPSICO ALIMENTOS, S.C.A.</v>
      </c>
      <c r="D3942" s="144" t="str">
        <f>IF('[1]Hoja de pedidos'!$D3940&gt;0,'[1]Hoja de pedidos'!F3940,"")</f>
        <v>LAMINACION IMPRESA CHICHARRON 180g</v>
      </c>
      <c r="E3942" s="144" t="str">
        <f>IF('[1]Hoja de pedidos'!$D3940&gt;0,'[1]Hoja de pedidos'!G3940,"")</f>
        <v>CX</v>
      </c>
      <c r="F3942" s="144" t="str">
        <f>IF('[1]Hoja de pedidos'!$D3940&gt;0,'[1]Hoja de pedidos'!H3940,"")</f>
        <v>LAMINACION</v>
      </c>
    </row>
    <row r="3943" spans="1:6" x14ac:dyDescent="0.25">
      <c r="A3943" s="144" t="str">
        <f>IF('[1]Hoja de pedidos'!$D3941&gt;0,'[1]Hoja de pedidos'!C3941,"")</f>
        <v>21-0504</v>
      </c>
      <c r="B3943" s="144" t="str">
        <f>IF('[1]Hoja de pedidos'!$D3941&gt;0,'[1]Hoja de pedidos'!D3941,"")</f>
        <v>TXNVRC096A001</v>
      </c>
      <c r="C3943" s="144" t="str">
        <f>IF('[1]Hoja de pedidos'!$D3941&gt;0,'[1]Hoja de pedidos'!E3941,"")</f>
        <v>NESTLE VENEZUELA, S.A.</v>
      </c>
      <c r="D3943" s="144" t="str">
        <f>IF('[1]Hoja de pedidos'!$D3941&gt;0,'[1]Hoja de pedidos'!F3941,"")</f>
        <v>LAMINACION IMPRESA RICA CHICHA 400g</v>
      </c>
      <c r="E3943" s="144" t="str">
        <f>IF('[1]Hoja de pedidos'!$D3941&gt;0,'[1]Hoja de pedidos'!G3941,"")</f>
        <v>CX</v>
      </c>
      <c r="F3943" s="144" t="str">
        <f>IF('[1]Hoja de pedidos'!$D3941&gt;0,'[1]Hoja de pedidos'!H3941,"")</f>
        <v>LAMINACION</v>
      </c>
    </row>
    <row r="3944" spans="1:6" x14ac:dyDescent="0.25">
      <c r="A3944" s="144" t="str">
        <f>IF('[1]Hoja de pedidos'!$D3942&gt;0,'[1]Hoja de pedidos'!C3942,"")</f>
        <v>21-0507</v>
      </c>
      <c r="B3944" s="144" t="str">
        <f>IF('[1]Hoja de pedidos'!$D3942&gt;0,'[1]Hoja de pedidos'!D3942,"")</f>
        <v>TXNVND096B001</v>
      </c>
      <c r="C3944" s="144" t="str">
        <f>IF('[1]Hoja de pedidos'!$D3942&gt;0,'[1]Hoja de pedidos'!E3942,"")</f>
        <v>NESTLE VENEZUELA, S.A.</v>
      </c>
      <c r="D3944" s="144" t="str">
        <f>IF('[1]Hoja de pedidos'!$D3942&gt;0,'[1]Hoja de pedidos'!F3942,"")</f>
        <v>LAMINACION IMPRESA NIDO FORTICRECE 400g</v>
      </c>
      <c r="E3944" s="144" t="str">
        <f>IF('[1]Hoja de pedidos'!$D3942&gt;0,'[1]Hoja de pedidos'!G3942,"")</f>
        <v>CX</v>
      </c>
      <c r="F3944" s="144" t="str">
        <f>IF('[1]Hoja de pedidos'!$D3942&gt;0,'[1]Hoja de pedidos'!H3942,"")</f>
        <v>LAMINACION</v>
      </c>
    </row>
    <row r="3945" spans="1:6" x14ac:dyDescent="0.25">
      <c r="A3945" s="144" t="str">
        <f>IF('[1]Hoja de pedidos'!$D3943&gt;0,'[1]Hoja de pedidos'!C3943,"")</f>
        <v>01-5096</v>
      </c>
      <c r="B3945" s="144" t="str">
        <f>IF('[1]Hoja de pedidos'!$D3943&gt;0,'[1]Hoja de pedidos'!D3943,"")</f>
        <v>TXAVEM028D001</v>
      </c>
      <c r="C3945" s="144" t="str">
        <f>IF('[1]Hoja de pedidos'!$D3943&gt;0,'[1]Hoja de pedidos'!E3943,"")</f>
        <v>AMCOR RIGID PACKAGING DE VENEZUELA, S.A.</v>
      </c>
      <c r="D3945" s="144" t="str">
        <f>IF('[1]Hoja de pedidos'!$D3943&gt;0,'[1]Hoja de pedidos'!F3943,"")</f>
        <v>ETIQUETA IMPRESA MINALBA 355cc</v>
      </c>
      <c r="E3945" s="144" t="str">
        <f>IF('[1]Hoja de pedidos'!$D3943&gt;0,'[1]Hoja de pedidos'!G3943,"")</f>
        <v>CX</v>
      </c>
      <c r="F3945" s="144" t="str">
        <f>IF('[1]Hoja de pedidos'!$D3943&gt;0,'[1]Hoja de pedidos'!H3943,"")</f>
        <v>CORTE</v>
      </c>
    </row>
    <row r="3946" spans="1:6" x14ac:dyDescent="0.25">
      <c r="A3946" s="144" t="str">
        <f>IF('[1]Hoja de pedidos'!$D3944&gt;0,'[1]Hoja de pedidos'!C3944,"")</f>
        <v>01-5097</v>
      </c>
      <c r="B3946" s="144" t="str">
        <f>IF('[1]Hoja de pedidos'!$D3944&gt;0,'[1]Hoja de pedidos'!D3944,"")</f>
        <v>TXAVEM028C001</v>
      </c>
      <c r="C3946" s="144" t="str">
        <f>IF('[1]Hoja de pedidos'!$D3944&gt;0,'[1]Hoja de pedidos'!E3944,"")</f>
        <v>AMCOR RIGID PACKAGING DE VENEZUELA, S.A.</v>
      </c>
      <c r="D3946" s="144" t="str">
        <f>IF('[1]Hoja de pedidos'!$D3944&gt;0,'[1]Hoja de pedidos'!F3944,"")</f>
        <v>ETIQUETA IMPRESA MINALBA 600 cc</v>
      </c>
      <c r="E3946" s="144" t="str">
        <f>IF('[1]Hoja de pedidos'!$D3944&gt;0,'[1]Hoja de pedidos'!G3944,"")</f>
        <v>CX</v>
      </c>
      <c r="F3946" s="144" t="str">
        <f>IF('[1]Hoja de pedidos'!$D3944&gt;0,'[1]Hoja de pedidos'!H3944,"")</f>
        <v>CORTE</v>
      </c>
    </row>
    <row r="3947" spans="1:6" x14ac:dyDescent="0.25">
      <c r="A3947" s="144" t="str">
        <f>IF('[1]Hoja de pedidos'!$D3945&gt;0,'[1]Hoja de pedidos'!C3945,"")</f>
        <v>01-5095</v>
      </c>
      <c r="B3947" s="144" t="str">
        <f>IF('[1]Hoja de pedidos'!$D3945&gt;0,'[1]Hoja de pedidos'!D3945,"")</f>
        <v>TMCPAM045A001</v>
      </c>
      <c r="C3947" s="144" t="str">
        <f>IF('[1]Hoja de pedidos'!$D3945&gt;0,'[1]Hoja de pedidos'!E3945,"")</f>
        <v>CENTRAL EL PALMAR S.A.</v>
      </c>
      <c r="D3947" s="144" t="str">
        <f>IF('[1]Hoja de pedidos'!$D3945&gt;0,'[1]Hoja de pedidos'!F3945,"")</f>
        <v>POLYPOUCH IMPRESO MONTALBAN - MONTALBAN 4 g</v>
      </c>
      <c r="E3947" s="144" t="str">
        <f>IF('[1]Hoja de pedidos'!$D3945&gt;0,'[1]Hoja de pedidos'!G3945,"")</f>
        <v>MCL</v>
      </c>
      <c r="F3947" s="144" t="str">
        <f>IF('[1]Hoja de pedidos'!$D3945&gt;0,'[1]Hoja de pedidos'!H3945,"")</f>
        <v>LAMINACION</v>
      </c>
    </row>
    <row r="3948" spans="1:6" x14ac:dyDescent="0.25">
      <c r="A3948" s="144" t="str">
        <f>IF('[1]Hoja de pedidos'!$D3946&gt;0,'[1]Hoja de pedidos'!C3946,"")</f>
        <v>01-5170</v>
      </c>
      <c r="B3948" s="144" t="str">
        <f>IF('[1]Hoja de pedidos'!$D3946&gt;0,'[1]Hoja de pedidos'!D3946,"")</f>
        <v>TXPAPM040A001</v>
      </c>
      <c r="C3948" s="144" t="str">
        <f>IF('[1]Hoja de pedidos'!$D3946&gt;0,'[1]Hoja de pedidos'!E3946,"")</f>
        <v>PEPSICO ALIMENTOS, S.C.A.</v>
      </c>
      <c r="D3948" s="144" t="str">
        <f>IF('[1]Hoja de pedidos'!$D3946&gt;0,'[1]Hoja de pedidos'!F3946,"")</f>
        <v>LAMINACION IMPRESA PEPITO MUNDO MARINO 80g</v>
      </c>
      <c r="E3948" s="144" t="str">
        <f>IF('[1]Hoja de pedidos'!$D3946&gt;0,'[1]Hoja de pedidos'!G3946,"")</f>
        <v>CX</v>
      </c>
      <c r="F3948" s="144" t="str">
        <f>IF('[1]Hoja de pedidos'!$D3946&gt;0,'[1]Hoja de pedidos'!H3946,"")</f>
        <v>LAMINACION</v>
      </c>
    </row>
    <row r="3949" spans="1:6" x14ac:dyDescent="0.25">
      <c r="A3949" s="144" t="str">
        <f>IF('[1]Hoja de pedidos'!$D3947&gt;0,'[1]Hoja de pedidos'!C3947,"")</f>
        <v>21-0513</v>
      </c>
      <c r="B3949" s="144" t="str">
        <f>IF('[1]Hoja de pedidos'!$D3947&gt;0,'[1]Hoja de pedidos'!D3947,"")</f>
        <v>TXSPBC050A002</v>
      </c>
      <c r="C3949" s="144" t="str">
        <f>IF('[1]Hoja de pedidos'!$D3947&gt;0,'[1]Hoja de pedidos'!E3947,"")</f>
        <v>C.A. SUCESORA DE JOSE PUIG &amp; CIA</v>
      </c>
      <c r="D3949" s="144" t="str">
        <f>IF('[1]Hoja de pedidos'!$D3947&gt;0,'[1]Hoja de pedidos'!F3947,"")</f>
        <v>LAMINACION IMPRESA BROWNIES CHOCOLATE 175g</v>
      </c>
      <c r="E3949" s="144" t="str">
        <f>IF('[1]Hoja de pedidos'!$D3947&gt;0,'[1]Hoja de pedidos'!G3947,"")</f>
        <v>CX</v>
      </c>
      <c r="F3949" s="144" t="str">
        <f>IF('[1]Hoja de pedidos'!$D3947&gt;0,'[1]Hoja de pedidos'!H3947,"")</f>
        <v>LAMINACION</v>
      </c>
    </row>
    <row r="3950" spans="1:6" x14ac:dyDescent="0.25">
      <c r="A3950" s="144" t="str">
        <f>IF('[1]Hoja de pedidos'!$D3948&gt;0,'[1]Hoja de pedidos'!C3948,"")</f>
        <v>01-5046</v>
      </c>
      <c r="B3950" s="144" t="str">
        <f>IF('[1]Hoja de pedidos'!$D3948&gt;0,'[1]Hoja de pedidos'!D3948,"")</f>
        <v>TMAPPM121A001</v>
      </c>
      <c r="C3950" s="144" t="str">
        <f>IF('[1]Hoja de pedidos'!$D3948&gt;0,'[1]Hoja de pedidos'!E3948,"")</f>
        <v>ALIMENTOS POLAR COMERCIAL, C.A.</v>
      </c>
      <c r="D3950" s="144" t="str">
        <f>IF('[1]Hoja de pedidos'!$D3948&gt;0,'[1]Hoja de pedidos'!F3948,"")</f>
        <v>ALUMIIO LAMINADO IMPRESO PROMOCION MAVESA 525g.</v>
      </c>
      <c r="E3950" s="144" t="str">
        <f>IF('[1]Hoja de pedidos'!$D3948&gt;0,'[1]Hoja de pedidos'!G3948,"")</f>
        <v>MCL</v>
      </c>
      <c r="F3950" s="144" t="str">
        <f>IF('[1]Hoja de pedidos'!$D3948&gt;0,'[1]Hoja de pedidos'!H3948,"")</f>
        <v>LAMINACION</v>
      </c>
    </row>
    <row r="3951" spans="1:6" x14ac:dyDescent="0.25">
      <c r="A3951" s="144" t="str">
        <f>IF('[1]Hoja de pedidos'!$D3949&gt;0,'[1]Hoja de pedidos'!C3949,"")</f>
        <v>01-5098</v>
      </c>
      <c r="B3951" s="144" t="str">
        <f>IF('[1]Hoja de pedidos'!$D3949&gt;0,'[1]Hoja de pedidos'!D3949,"")</f>
        <v>TXAVEM028A001</v>
      </c>
      <c r="C3951" s="144" t="str">
        <f>IF('[1]Hoja de pedidos'!$D3949&gt;0,'[1]Hoja de pedidos'!E3949,"")</f>
        <v>AMCOR RIGID PACKAGING DE VENEZUELA, S.A.</v>
      </c>
      <c r="D3951" s="144" t="str">
        <f>IF('[1]Hoja de pedidos'!$D3949&gt;0,'[1]Hoja de pedidos'!F3949,"")</f>
        <v>ETIQUETA IMPRESA MINALBA 1,5 L</v>
      </c>
      <c r="E3951" s="144" t="str">
        <f>IF('[1]Hoja de pedidos'!$D3949&gt;0,'[1]Hoja de pedidos'!G3949,"")</f>
        <v>CX</v>
      </c>
      <c r="F3951" s="144" t="str">
        <f>IF('[1]Hoja de pedidos'!$D3949&gt;0,'[1]Hoja de pedidos'!H3949,"")</f>
        <v>CORTE</v>
      </c>
    </row>
    <row r="3952" spans="1:6" x14ac:dyDescent="0.25">
      <c r="A3952" s="144" t="str">
        <f>IF('[1]Hoja de pedidos'!$D3950&gt;0,'[1]Hoja de pedidos'!C3950,"")</f>
        <v>01-5088</v>
      </c>
      <c r="B3952" s="144" t="str">
        <f>IF('[1]Hoja de pedidos'!$D3950&gt;0,'[1]Hoja de pedidos'!D3950,"")</f>
        <v>TMCPGU072A002</v>
      </c>
      <c r="C3952" s="144" t="str">
        <f>IF('[1]Hoja de pedidos'!$D3950&gt;0,'[1]Hoja de pedidos'!E3950,"")</f>
        <v>CENTRAL EL PALMAR S.A.</v>
      </c>
      <c r="D3952" s="144" t="str">
        <f>IF('[1]Hoja de pedidos'!$D3950&gt;0,'[1]Hoja de pedidos'!F3950,"")</f>
        <v>LAMINACION IMPRESA GELATINA GELLA UVA 90g</v>
      </c>
      <c r="E3952" s="144" t="str">
        <f>IF('[1]Hoja de pedidos'!$D3950&gt;0,'[1]Hoja de pedidos'!G3950,"")</f>
        <v>MCL</v>
      </c>
      <c r="F3952" s="144" t="str">
        <f>IF('[1]Hoja de pedidos'!$D3950&gt;0,'[1]Hoja de pedidos'!H3950,"")</f>
        <v>LAMINACION</v>
      </c>
    </row>
    <row r="3953" spans="1:6" x14ac:dyDescent="0.25">
      <c r="A3953" s="144" t="str">
        <f>IF('[1]Hoja de pedidos'!$D3951&gt;0,'[1]Hoja de pedidos'!C3951,"")</f>
        <v>01-5089</v>
      </c>
      <c r="B3953" s="144" t="str">
        <f>IF('[1]Hoja de pedidos'!$D3951&gt;0,'[1]Hoja de pedidos'!D3951,"")</f>
        <v>TMCPMV072A002</v>
      </c>
      <c r="C3953" s="144" t="str">
        <f>IF('[1]Hoja de pedidos'!$D3951&gt;0,'[1]Hoja de pedidos'!E3951,"")</f>
        <v>CENTRAL EL PALMAR S.A.</v>
      </c>
      <c r="D3953" s="144" t="str">
        <f>IF('[1]Hoja de pedidos'!$D3951&gt;0,'[1]Hoja de pedidos'!F3951,"")</f>
        <v>LAMINACION IMPRESA GELATINA GELLA MANZANA VERDE 90g</v>
      </c>
      <c r="E3953" s="144" t="str">
        <f>IF('[1]Hoja de pedidos'!$D3951&gt;0,'[1]Hoja de pedidos'!G3951,"")</f>
        <v>MCL</v>
      </c>
      <c r="F3953" s="144" t="str">
        <f>IF('[1]Hoja de pedidos'!$D3951&gt;0,'[1]Hoja de pedidos'!H3951,"")</f>
        <v>LAMINACION</v>
      </c>
    </row>
    <row r="3954" spans="1:6" x14ac:dyDescent="0.25">
      <c r="A3954" s="144" t="str">
        <f>IF('[1]Hoja de pedidos'!$D3952&gt;0,'[1]Hoja de pedidos'!C3952,"")</f>
        <v>01-5090</v>
      </c>
      <c r="B3954" s="144" t="str">
        <f>IF('[1]Hoja de pedidos'!$D3952&gt;0,'[1]Hoja de pedidos'!D3952,"")</f>
        <v>TMCPGK072A002</v>
      </c>
      <c r="C3954" s="144" t="str">
        <f>IF('[1]Hoja de pedidos'!$D3952&gt;0,'[1]Hoja de pedidos'!E3952,"")</f>
        <v>CENTRAL EL PALMAR S.A.</v>
      </c>
      <c r="D3954" s="144" t="str">
        <f>IF('[1]Hoja de pedidos'!$D3952&gt;0,'[1]Hoja de pedidos'!F3952,"")</f>
        <v>LAMINACION IMPRESA GELATINA GELLA KOLITA 90g</v>
      </c>
      <c r="E3954" s="144" t="str">
        <f>IF('[1]Hoja de pedidos'!$D3952&gt;0,'[1]Hoja de pedidos'!G3952,"")</f>
        <v>MCL</v>
      </c>
      <c r="F3954" s="144" t="str">
        <f>IF('[1]Hoja de pedidos'!$D3952&gt;0,'[1]Hoja de pedidos'!H3952,"")</f>
        <v>LAMINACION</v>
      </c>
    </row>
    <row r="3955" spans="1:6" x14ac:dyDescent="0.25">
      <c r="A3955" s="144" t="str">
        <f>IF('[1]Hoja de pedidos'!$D3953&gt;0,'[1]Hoja de pedidos'!C3953,"")</f>
        <v>01-5091</v>
      </c>
      <c r="B3955" s="144" t="str">
        <f>IF('[1]Hoja de pedidos'!$D3953&gt;0,'[1]Hoja de pedidos'!D3953,"")</f>
        <v>TMCPPD072A001</v>
      </c>
      <c r="C3955" s="144" t="str">
        <f>IF('[1]Hoja de pedidos'!$D3953&gt;0,'[1]Hoja de pedidos'!E3953,"")</f>
        <v>CENTRAL EL PALMAR S.A.</v>
      </c>
      <c r="D3955" s="144" t="str">
        <f>IF('[1]Hoja de pedidos'!$D3953&gt;0,'[1]Hoja de pedidos'!F3953,"")</f>
        <v>LAMINACION IMPRESA PAPELON DURAZNO 115g</v>
      </c>
      <c r="E3955" s="144" t="str">
        <f>IF('[1]Hoja de pedidos'!$D3953&gt;0,'[1]Hoja de pedidos'!G3953,"")</f>
        <v>MCL</v>
      </c>
      <c r="F3955" s="144" t="str">
        <f>IF('[1]Hoja de pedidos'!$D3953&gt;0,'[1]Hoja de pedidos'!H3953,"")</f>
        <v>LAMINACION</v>
      </c>
    </row>
    <row r="3956" spans="1:6" x14ac:dyDescent="0.25">
      <c r="A3956" s="144" t="str">
        <f>IF('[1]Hoja de pedidos'!$D3954&gt;0,'[1]Hoja de pedidos'!C3954,"")</f>
        <v>01-5099</v>
      </c>
      <c r="B3956" s="144" t="str">
        <f>IF('[1]Hoja de pedidos'!$D3954&gt;0,'[1]Hoja de pedidos'!D3954,"")</f>
        <v>TXAVEM028B001</v>
      </c>
      <c r="C3956" s="144" t="str">
        <f>IF('[1]Hoja de pedidos'!$D3954&gt;0,'[1]Hoja de pedidos'!E3954,"")</f>
        <v>AMCOR RIGID PACKAGING DE VENEZUELA, S.A.</v>
      </c>
      <c r="D3956" s="144" t="str">
        <f>IF('[1]Hoja de pedidos'!$D3954&gt;0,'[1]Hoja de pedidos'!F3954,"")</f>
        <v>ETIQUETA  IMPRESA MINALBA 5 L</v>
      </c>
      <c r="E3956" s="144" t="str">
        <f>IF('[1]Hoja de pedidos'!$D3954&gt;0,'[1]Hoja de pedidos'!G3954,"")</f>
        <v>CX</v>
      </c>
      <c r="F3956" s="144" t="str">
        <f>IF('[1]Hoja de pedidos'!$D3954&gt;0,'[1]Hoja de pedidos'!H3954,"")</f>
        <v>CORTE</v>
      </c>
    </row>
    <row r="3957" spans="1:6" x14ac:dyDescent="0.25">
      <c r="A3957" s="144" t="str">
        <f>IF('[1]Hoja de pedidos'!$D3955&gt;0,'[1]Hoja de pedidos'!C3955,"")</f>
        <v>21-0511</v>
      </c>
      <c r="B3957" s="144" t="str">
        <f>IF('[1]Hoja de pedidos'!$D3955&gt;0,'[1]Hoja de pedidos'!D3955,"")</f>
        <v>TXSPSP035B002</v>
      </c>
      <c r="C3957" s="144" t="str">
        <f>IF('[1]Hoja de pedidos'!$D3955&gt;0,'[1]Hoja de pedidos'!E3955,"")</f>
        <v>C.A. SUCESORA DE JOSE PUIG &amp; CIA</v>
      </c>
      <c r="D3957" s="144" t="str">
        <f>IF('[1]Hoja de pedidos'!$D3955&gt;0,'[1]Hoja de pedidos'!F3955,"")</f>
        <v>ENVOLTORIO EXTERNO IMPRESO SODA PUIG 240g</v>
      </c>
      <c r="E3957" s="144" t="str">
        <f>IF('[1]Hoja de pedidos'!$D3955&gt;0,'[1]Hoja de pedidos'!G3955,"")</f>
        <v>CX</v>
      </c>
      <c r="F3957" s="144" t="str">
        <f>IF('[1]Hoja de pedidos'!$D3955&gt;0,'[1]Hoja de pedidos'!H3955,"")</f>
        <v>LAMINACION</v>
      </c>
    </row>
    <row r="3958" spans="1:6" x14ac:dyDescent="0.25">
      <c r="A3958" s="144" t="str">
        <f>IF('[1]Hoja de pedidos'!$D3956&gt;0,'[1]Hoja de pedidos'!C3956,"")</f>
        <v>01-5122</v>
      </c>
      <c r="B3958" s="144" t="str">
        <f>IF('[1]Hoja de pedidos'!$D3956&gt;0,'[1]Hoja de pedidos'!D3956,"")</f>
        <v>TMAHPF1090001</v>
      </c>
      <c r="C3958" s="144" t="str">
        <f>IF('[1]Hoja de pedidos'!$D3956&gt;0,'[1]Hoja de pedidos'!E3956,"")</f>
        <v>ALIMENTOS HEINZ, C.A.</v>
      </c>
      <c r="D3958" s="144" t="str">
        <f>IF('[1]Hoja de pedidos'!$D3956&gt;0,'[1]Hoja de pedidos'!F3956,"")</f>
        <v xml:space="preserve">PAPEL POLY FOIL (MORROTRIPLEX PARA FLAN Y HELADOS) </v>
      </c>
      <c r="E3958" s="144" t="str">
        <f>IF('[1]Hoja de pedidos'!$D3956&gt;0,'[1]Hoja de pedidos'!G3956,"")</f>
        <v>MCL</v>
      </c>
      <c r="F3958" s="144" t="str">
        <f>IF('[1]Hoja de pedidos'!$D3956&gt;0,'[1]Hoja de pedidos'!H3956,"")</f>
        <v>LAMINACION</v>
      </c>
    </row>
    <row r="3959" spans="1:6" x14ac:dyDescent="0.25">
      <c r="A3959" s="144" t="str">
        <f>IF('[1]Hoja de pedidos'!$D3957&gt;0,'[1]Hoja de pedidos'!C3957,"")</f>
        <v>01-5127</v>
      </c>
      <c r="B3959" s="144" t="str">
        <f>IF('[1]Hoja de pedidos'!$D3957&gt;0,'[1]Hoja de pedidos'!D3957,"")</f>
        <v>TMILDL030A001</v>
      </c>
      <c r="C3959" s="144" t="str">
        <f>IF('[1]Hoja de pedidos'!$D3957&gt;0,'[1]Hoja de pedidos'!E3957,"")</f>
        <v>INDUSTRIAS LACTEA VENEZOLANA, C.A. (INDULAC)</v>
      </c>
      <c r="D3959" s="144" t="str">
        <f>IF('[1]Hoja de pedidos'!$D3957&gt;0,'[1]Hoja de pedidos'!F3957,"")</f>
        <v xml:space="preserve">ETIQUETA IMPRESA SANTAL LIGHT DURAZNO 500 ml </v>
      </c>
      <c r="E3959" s="144" t="str">
        <f>IF('[1]Hoja de pedidos'!$D3957&gt;0,'[1]Hoja de pedidos'!G3957,"")</f>
        <v>MCL</v>
      </c>
      <c r="F3959" s="144" t="str">
        <f>IF('[1]Hoja de pedidos'!$D3957&gt;0,'[1]Hoja de pedidos'!H3957,"")</f>
        <v>CORTE</v>
      </c>
    </row>
    <row r="3960" spans="1:6" x14ac:dyDescent="0.25">
      <c r="A3960" s="144" t="str">
        <f>IF('[1]Hoja de pedidos'!$D3958&gt;0,'[1]Hoja de pedidos'!C3958,"")</f>
        <v>01-5126</v>
      </c>
      <c r="B3960" s="144" t="str">
        <f>IF('[1]Hoja de pedidos'!$D3958&gt;0,'[1]Hoja de pedidos'!D3958,"")</f>
        <v>TMILPL030A001</v>
      </c>
      <c r="C3960" s="144" t="str">
        <f>IF('[1]Hoja de pedidos'!$D3958&gt;0,'[1]Hoja de pedidos'!E3958,"")</f>
        <v>INDUSTRIAS LACTEA VENEZOLANA, C.A. (INDULAC)</v>
      </c>
      <c r="D3960" s="144" t="str">
        <f>IF('[1]Hoja de pedidos'!$D3958&gt;0,'[1]Hoja de pedidos'!F3958,"")</f>
        <v xml:space="preserve">ETIQUETA IMPRESA SANTAL LIGHT PERA 500 ml </v>
      </c>
      <c r="E3960" s="144" t="str">
        <f>IF('[1]Hoja de pedidos'!$D3958&gt;0,'[1]Hoja de pedidos'!G3958,"")</f>
        <v>MCL</v>
      </c>
      <c r="F3960" s="144" t="str">
        <f>IF('[1]Hoja de pedidos'!$D3958&gt;0,'[1]Hoja de pedidos'!H3958,"")</f>
        <v>CORTE</v>
      </c>
    </row>
    <row r="3961" spans="1:6" x14ac:dyDescent="0.25">
      <c r="A3961" s="144" t="str">
        <f>IF('[1]Hoja de pedidos'!$D3959&gt;0,'[1]Hoja de pedidos'!C3959,"")</f>
        <v>01-5125</v>
      </c>
      <c r="B3961" s="144" t="str">
        <f>IF('[1]Hoja de pedidos'!$D3959&gt;0,'[1]Hoja de pedidos'!D3959,"")</f>
        <v>TMILTD030A001</v>
      </c>
      <c r="C3961" s="144" t="str">
        <f>IF('[1]Hoja de pedidos'!$D3959&gt;0,'[1]Hoja de pedidos'!E3959,"")</f>
        <v>INDUSTRIAS LACTEA VENEZOLANA, C.A. (INDULAC)</v>
      </c>
      <c r="D3961" s="144" t="str">
        <f>IF('[1]Hoja de pedidos'!$D3959&gt;0,'[1]Hoja de pedidos'!F3959,"")</f>
        <v>ETIQUETA IMPRESA TE PARMALAT DURAZNO 500ml</v>
      </c>
      <c r="E3961" s="144" t="str">
        <f>IF('[1]Hoja de pedidos'!$D3959&gt;0,'[1]Hoja de pedidos'!G3959,"")</f>
        <v>MCL</v>
      </c>
      <c r="F3961" s="144" t="str">
        <f>IF('[1]Hoja de pedidos'!$D3959&gt;0,'[1]Hoja de pedidos'!H3959,"")</f>
        <v>CORTE</v>
      </c>
    </row>
    <row r="3962" spans="1:6" x14ac:dyDescent="0.25">
      <c r="A3962" s="144" t="str">
        <f>IF('[1]Hoja de pedidos'!$D3960&gt;0,'[1]Hoja de pedidos'!C3960,"")</f>
        <v>01-5048</v>
      </c>
      <c r="B3962" s="144" t="str">
        <f>IF('[1]Hoja de pedidos'!$D3960&gt;0,'[1]Hoja de pedidos'!D3960,"")</f>
        <v>TMAPAL121B001</v>
      </c>
      <c r="C3962" s="144" t="str">
        <f>IF('[1]Hoja de pedidos'!$D3960&gt;0,'[1]Hoja de pedidos'!E3960,"")</f>
        <v>ALIMENTOS POLAR COMERCIAL, C.A.</v>
      </c>
      <c r="D3962" s="144" t="str">
        <f>IF('[1]Hoja de pedidos'!$D3960&gt;0,'[1]Hoja de pedidos'!F3960,"")</f>
        <v>ALUMINIO LAMINADO IMPRESO MAVESA 250 g</v>
      </c>
      <c r="E3962" s="144" t="str">
        <f>IF('[1]Hoja de pedidos'!$D3960&gt;0,'[1]Hoja de pedidos'!G3960,"")</f>
        <v>MCL</v>
      </c>
      <c r="F3962" s="144" t="str">
        <f>IF('[1]Hoja de pedidos'!$D3960&gt;0,'[1]Hoja de pedidos'!H3960,"")</f>
        <v>LAMINACION</v>
      </c>
    </row>
    <row r="3963" spans="1:6" x14ac:dyDescent="0.25">
      <c r="A3963" s="144" t="str">
        <f>IF('[1]Hoja de pedidos'!$D3961&gt;0,'[1]Hoja de pedidos'!C3961,"")</f>
        <v>01-5047</v>
      </c>
      <c r="B3963" s="144" t="str">
        <f>IF('[1]Hoja de pedidos'!$D3961&gt;0,'[1]Hoja de pedidos'!D3961,"")</f>
        <v>TMAPAL121A001</v>
      </c>
      <c r="C3963" s="144" t="str">
        <f>IF('[1]Hoja de pedidos'!$D3961&gt;0,'[1]Hoja de pedidos'!E3961,"")</f>
        <v>ALIMENTOS POLAR COMERCIAL, C.A.</v>
      </c>
      <c r="D3963" s="144" t="str">
        <f>IF('[1]Hoja de pedidos'!$D3961&gt;0,'[1]Hoja de pedidos'!F3961,"")</f>
        <v>ALUMINIO LAMINADO IMPRESO MAVESA 500g</v>
      </c>
      <c r="E3963" s="144" t="str">
        <f>IF('[1]Hoja de pedidos'!$D3961&gt;0,'[1]Hoja de pedidos'!G3961,"")</f>
        <v>MCL</v>
      </c>
      <c r="F3963" s="144" t="str">
        <f>IF('[1]Hoja de pedidos'!$D3961&gt;0,'[1]Hoja de pedidos'!H3961,"")</f>
        <v>LAMINACION</v>
      </c>
    </row>
    <row r="3964" spans="1:6" x14ac:dyDescent="0.25">
      <c r="A3964" s="144" t="str">
        <f>IF('[1]Hoja de pedidos'!$D3962&gt;0,'[1]Hoja de pedidos'!C3962,"")</f>
        <v>01-5171</v>
      </c>
      <c r="B3964" s="144" t="str">
        <f>IF('[1]Hoja de pedidos'!$D3962&gt;0,'[1]Hoja de pedidos'!D3962,"")</f>
        <v>TMAVAZ052A001</v>
      </c>
      <c r="C3964" s="144" t="str">
        <f>IF('[1]Hoja de pedidos'!$D3962&gt;0,'[1]Hoja de pedidos'!E3962,"")</f>
        <v>ALIMENTOS VALLE DE ARAGUA, C.A</v>
      </c>
      <c r="D3964" s="144" t="str">
        <f>IF('[1]Hoja de pedidos'!$D3962&gt;0,'[1]Hoja de pedidos'!F3962,"")</f>
        <v>POLYPOUCH IMPRESO STICK AZUCAR ZUKA 4g</v>
      </c>
      <c r="E3964" s="144" t="str">
        <f>IF('[1]Hoja de pedidos'!$D3962&gt;0,'[1]Hoja de pedidos'!G3962,"")</f>
        <v>MCL</v>
      </c>
      <c r="F3964" s="144" t="str">
        <f>IF('[1]Hoja de pedidos'!$D3962&gt;0,'[1]Hoja de pedidos'!H3962,"")</f>
        <v>LAMINACION</v>
      </c>
    </row>
    <row r="3965" spans="1:6" x14ac:dyDescent="0.25">
      <c r="A3965" s="144" t="str">
        <f>IF('[1]Hoja de pedidos'!$D3963&gt;0,'[1]Hoja de pedidos'!C3963,"")</f>
        <v>01-5094</v>
      </c>
      <c r="B3965" s="144" t="str">
        <f>IF('[1]Hoja de pedidos'!$D3963&gt;0,'[1]Hoja de pedidos'!D3963,"")</f>
        <v>TMCPCC060A001</v>
      </c>
      <c r="C3965" s="144" t="str">
        <f>IF('[1]Hoja de pedidos'!$D3963&gt;0,'[1]Hoja de pedidos'!E3963,"")</f>
        <v>CENTRAL EL PALMAR S.A.</v>
      </c>
      <c r="D3965" s="144" t="str">
        <f>IF('[1]Hoja de pedidos'!$D3963&gt;0,'[1]Hoja de pedidos'!F3963,"")</f>
        <v>POLYPOUCH IMPRESO STICK MONTALBAN "0" CALORIAS 1g</v>
      </c>
      <c r="E3965" s="144" t="str">
        <f>IF('[1]Hoja de pedidos'!$D3963&gt;0,'[1]Hoja de pedidos'!G3963,"")</f>
        <v>MCL</v>
      </c>
      <c r="F3965" s="144" t="str">
        <f>IF('[1]Hoja de pedidos'!$D3963&gt;0,'[1]Hoja de pedidos'!H3963,"")</f>
        <v>LAMINACION</v>
      </c>
    </row>
    <row r="3966" spans="1:6" x14ac:dyDescent="0.25">
      <c r="A3966" s="144" t="e">
        <f>IF('[1]Hoja de pedidos'!#REF!&gt;0,'[1]Hoja de pedidos'!#REF!,"")</f>
        <v>#REF!</v>
      </c>
      <c r="B3966" s="144" t="e">
        <f>IF('[1]Hoja de pedidos'!#REF!&gt;0,'[1]Hoja de pedidos'!#REF!,"")</f>
        <v>#REF!</v>
      </c>
      <c r="C3966" s="144" t="e">
        <f>IF('[1]Hoja de pedidos'!#REF!&gt;0,'[1]Hoja de pedidos'!#REF!,"")</f>
        <v>#REF!</v>
      </c>
      <c r="D3966" s="144" t="e">
        <f>IF('[1]Hoja de pedidos'!#REF!&gt;0,'[1]Hoja de pedidos'!#REF!,"")</f>
        <v>#REF!</v>
      </c>
      <c r="E3966" s="144" t="e">
        <f>IF('[1]Hoja de pedidos'!#REF!&gt;0,'[1]Hoja de pedidos'!#REF!,"")</f>
        <v>#REF!</v>
      </c>
      <c r="F3966" s="144" t="e">
        <f>IF('[1]Hoja de pedidos'!#REF!&gt;0,'[1]Hoja de pedidos'!#REF!,"")</f>
        <v>#REF!</v>
      </c>
    </row>
    <row r="3967" spans="1:6" x14ac:dyDescent="0.25">
      <c r="A3967" s="144" t="str">
        <f>IF('[1]Hoja de pedidos'!$D3964&gt;0,'[1]Hoja de pedidos'!C3964,"")</f>
        <v>01-5049</v>
      </c>
      <c r="B3967" s="144" t="str">
        <f>IF('[1]Hoja de pedidos'!$D3964&gt;0,'[1]Hoja de pedidos'!D3964,"")</f>
        <v>TMAPAL121C001</v>
      </c>
      <c r="C3967" s="144" t="str">
        <f>IF('[1]Hoja de pedidos'!$D3964&gt;0,'[1]Hoja de pedidos'!E3964,"")</f>
        <v>ALIMENTOS POLAR COMERCIAL, C.A.</v>
      </c>
      <c r="D3967" s="144" t="str">
        <f>IF('[1]Hoja de pedidos'!$D3964&gt;0,'[1]Hoja de pedidos'!F3964,"")</f>
        <v>ALUMINIO LAMINADO IMPRESO MAVESA 1 Kg</v>
      </c>
      <c r="E3967" s="144" t="str">
        <f>IF('[1]Hoja de pedidos'!$D3964&gt;0,'[1]Hoja de pedidos'!G3964,"")</f>
        <v>MCL</v>
      </c>
      <c r="F3967" s="144" t="str">
        <f>IF('[1]Hoja de pedidos'!$D3964&gt;0,'[1]Hoja de pedidos'!H3964,"")</f>
        <v>LAMINACION</v>
      </c>
    </row>
    <row r="3968" spans="1:6" x14ac:dyDescent="0.25">
      <c r="A3968" s="144" t="str">
        <f>IF('[1]Hoja de pedidos'!$D3965&gt;0,'[1]Hoja de pedidos'!C3965,"")</f>
        <v>01-5158</v>
      </c>
      <c r="B3968" s="144" t="str">
        <f>IF('[1]Hoja de pedidos'!$D3965&gt;0,'[1]Hoja de pedidos'!D3965,"")</f>
        <v>TXPCGP023A001</v>
      </c>
      <c r="C3968" s="144" t="str">
        <f>IF('[1]Hoja de pedidos'!$D3965&gt;0,'[1]Hoja de pedidos'!E3965,"")</f>
        <v xml:space="preserve">PEPSI-COLA VENEZUELA, C.A. </v>
      </c>
      <c r="D3968" s="144" t="str">
        <f>IF('[1]Hoja de pedidos'!$D3965&gt;0,'[1]Hoja de pedidos'!F3965,"")</f>
        <v>ETIQUETA IMPRESA GOLDEN PIÑA 1L</v>
      </c>
      <c r="E3968" s="144" t="str">
        <f>IF('[1]Hoja de pedidos'!$D3965&gt;0,'[1]Hoja de pedidos'!G3965,"")</f>
        <v>CX</v>
      </c>
      <c r="F3968" s="144" t="str">
        <f>IF('[1]Hoja de pedidos'!$D3965&gt;0,'[1]Hoja de pedidos'!H3965,"")</f>
        <v>CORTE</v>
      </c>
    </row>
    <row r="3969" spans="1:6" x14ac:dyDescent="0.25">
      <c r="A3969" s="144" t="str">
        <f>IF('[1]Hoja de pedidos'!$D3966&gt;0,'[1]Hoja de pedidos'!C3966,"")</f>
        <v>01-5175</v>
      </c>
      <c r="B3969" s="144" t="str">
        <f>IF('[1]Hoja de pedidos'!$D3966&gt;0,'[1]Hoja de pedidos'!D3966,"")</f>
        <v>TXPARS031A002</v>
      </c>
      <c r="C3969" s="144" t="str">
        <f>IF('[1]Hoja de pedidos'!$D3966&gt;0,'[1]Hoja de pedidos'!E3966,"")</f>
        <v>PEPSICO ALIMENTOS, S.C.A.</v>
      </c>
      <c r="D3969" s="144" t="str">
        <f>IF('[1]Hoja de pedidos'!$D3966&gt;0,'[1]Hoja de pedidos'!F3966,"")</f>
        <v>LAMINACION IMPRESA RAQUETY QUESO 18g</v>
      </c>
      <c r="E3969" s="144" t="str">
        <f>IF('[1]Hoja de pedidos'!$D3966&gt;0,'[1]Hoja de pedidos'!G3966,"")</f>
        <v>CX</v>
      </c>
      <c r="F3969" s="144" t="str">
        <f>IF('[1]Hoja de pedidos'!$D3966&gt;0,'[1]Hoja de pedidos'!H3966,"")</f>
        <v>LAMINACION</v>
      </c>
    </row>
    <row r="3970" spans="1:6" x14ac:dyDescent="0.25">
      <c r="A3970" s="144" t="str">
        <f>IF('[1]Hoja de pedidos'!$D3967&gt;0,'[1]Hoja de pedidos'!C3967,"")</f>
        <v>01-5176</v>
      </c>
      <c r="B3970" s="144" t="str">
        <f>IF('[1]Hoja de pedidos'!$D3967&gt;0,'[1]Hoja de pedidos'!D3967,"")</f>
        <v>TXPARS040C002</v>
      </c>
      <c r="C3970" s="144" t="str">
        <f>IF('[1]Hoja de pedidos'!$D3967&gt;0,'[1]Hoja de pedidos'!E3967,"")</f>
        <v>PEPSICO ALIMENTOS, S.C.A.</v>
      </c>
      <c r="D3970" s="144" t="str">
        <f>IF('[1]Hoja de pedidos'!$D3967&gt;0,'[1]Hoja de pedidos'!F3967,"")</f>
        <v>LAMINACION IMPRESA RAQUETY QUESO 36g</v>
      </c>
      <c r="E3970" s="144" t="str">
        <f>IF('[1]Hoja de pedidos'!$D3967&gt;0,'[1]Hoja de pedidos'!G3967,"")</f>
        <v>CX</v>
      </c>
      <c r="F3970" s="144" t="str">
        <f>IF('[1]Hoja de pedidos'!$D3967&gt;0,'[1]Hoja de pedidos'!H3967,"")</f>
        <v>LAMINACION</v>
      </c>
    </row>
    <row r="3971" spans="1:6" x14ac:dyDescent="0.25">
      <c r="A3971" s="144" t="str">
        <f>IF('[1]Hoja de pedidos'!$D3968&gt;0,'[1]Hoja de pedidos'!C3968,"")</f>
        <v>01-5064</v>
      </c>
      <c r="B3971" s="144" t="str">
        <f>IF('[1]Hoja de pedidos'!$D3968&gt;0,'[1]Hoja de pedidos'!D3968,"")</f>
        <v>TXPARF040B004</v>
      </c>
      <c r="C3971" s="144" t="str">
        <f>IF('[1]Hoja de pedidos'!$D3968&gt;0,'[1]Hoja de pedidos'!E3968,"")</f>
        <v>PEPSICO ALIMENTOS, S.C.A.</v>
      </c>
      <c r="D3971" s="144" t="str">
        <f>IF('[1]Hoja de pedidos'!$D3968&gt;0,'[1]Hoja de pedidos'!F3968,"")</f>
        <v>LAMINACION IMPRESA RUFFLES QUESO 125g</v>
      </c>
      <c r="E3971" s="144" t="str">
        <f>IF('[1]Hoja de pedidos'!$D3968&gt;0,'[1]Hoja de pedidos'!G3968,"")</f>
        <v>CX</v>
      </c>
      <c r="F3971" s="144" t="str">
        <f>IF('[1]Hoja de pedidos'!$D3968&gt;0,'[1]Hoja de pedidos'!H3968,"")</f>
        <v>LAMINACION</v>
      </c>
    </row>
    <row r="3972" spans="1:6" x14ac:dyDescent="0.25">
      <c r="A3972" s="144" t="str">
        <f>IF('[1]Hoja de pedidos'!$D3969&gt;0,'[1]Hoja de pedidos'!C3969,"")</f>
        <v>01-5114</v>
      </c>
      <c r="B3972" s="144" t="str">
        <f>IF('[1]Hoja de pedidos'!$D3969&gt;0,'[1]Hoja de pedidos'!D3969,"")</f>
        <v>TXPCGP023B001</v>
      </c>
      <c r="C3972" s="144" t="str">
        <f>IF('[1]Hoja de pedidos'!$D3969&gt;0,'[1]Hoja de pedidos'!E3969,"")</f>
        <v xml:space="preserve">PEPSI-COLA VENEZUELA, C.A. </v>
      </c>
      <c r="D3972" s="144" t="str">
        <f>IF('[1]Hoja de pedidos'!$D3969&gt;0,'[1]Hoja de pedidos'!F3969,"")</f>
        <v>ETIQUETA IMPRESA GOLDEN PIÑA 1,5L</v>
      </c>
      <c r="E3972" s="144" t="str">
        <f>IF('[1]Hoja de pedidos'!$D3969&gt;0,'[1]Hoja de pedidos'!G3969,"")</f>
        <v>CX</v>
      </c>
      <c r="F3972" s="144" t="str">
        <f>IF('[1]Hoja de pedidos'!$D3969&gt;0,'[1]Hoja de pedidos'!H3969,"")</f>
        <v>CORTE</v>
      </c>
    </row>
    <row r="3973" spans="1:6" x14ac:dyDescent="0.25">
      <c r="A3973" s="144" t="str">
        <f>IF('[1]Hoja de pedidos'!$D3970&gt;0,'[1]Hoja de pedidos'!C3970,"")</f>
        <v>01-5105</v>
      </c>
      <c r="B3973" s="144" t="str">
        <f>IF('[1]Hoja de pedidos'!$D3970&gt;0,'[1]Hoja de pedidos'!D3970,"")</f>
        <v>TXPCGP023B001</v>
      </c>
      <c r="C3973" s="144" t="str">
        <f>IF('[1]Hoja de pedidos'!$D3970&gt;0,'[1]Hoja de pedidos'!E3970,"")</f>
        <v xml:space="preserve">PEPSI-COLA VENEZUELA, C.A. </v>
      </c>
      <c r="D3973" s="144" t="str">
        <f>IF('[1]Hoja de pedidos'!$D3970&gt;0,'[1]Hoja de pedidos'!F3970,"")</f>
        <v>ETIQUETA IMPRESA GOLDEN PIÑA 1,5L</v>
      </c>
      <c r="E3973" s="144" t="str">
        <f>IF('[1]Hoja de pedidos'!$D3970&gt;0,'[1]Hoja de pedidos'!G3970,"")</f>
        <v>CX</v>
      </c>
      <c r="F3973" s="144" t="str">
        <f>IF('[1]Hoja de pedidos'!$D3970&gt;0,'[1]Hoja de pedidos'!H3970,"")</f>
        <v>CORTE</v>
      </c>
    </row>
    <row r="3974" spans="1:6" x14ac:dyDescent="0.25">
      <c r="A3974" s="144" t="str">
        <f>IF('[1]Hoja de pedidos'!$D3971&gt;0,'[1]Hoja de pedidos'!C3971,"")</f>
        <v>01-5152</v>
      </c>
      <c r="B3974" s="144" t="str">
        <f>IF('[1]Hoja de pedidos'!$D3971&gt;0,'[1]Hoja de pedidos'!D3971,"")</f>
        <v>TXPARF040A004</v>
      </c>
      <c r="C3974" s="144" t="str">
        <f>IF('[1]Hoja de pedidos'!$D3971&gt;0,'[1]Hoja de pedidos'!E3971,"")</f>
        <v>PEPSICO ALIMENTOS, S.C.A.</v>
      </c>
      <c r="D3974" s="144" t="str">
        <f>IF('[1]Hoja de pedidos'!$D3971&gt;0,'[1]Hoja de pedidos'!F3971,"")</f>
        <v>LAMINACION IMPRESA RUFFLES QUESO 36g  (LINEA NOSOTRAS)</v>
      </c>
      <c r="E3974" s="144" t="str">
        <f>IF('[1]Hoja de pedidos'!$D3971&gt;0,'[1]Hoja de pedidos'!G3971,"")</f>
        <v>CX</v>
      </c>
      <c r="F3974" s="144" t="str">
        <f>IF('[1]Hoja de pedidos'!$D3971&gt;0,'[1]Hoja de pedidos'!H3971,"")</f>
        <v>LAMINACION</v>
      </c>
    </row>
    <row r="3975" spans="1:6" x14ac:dyDescent="0.25">
      <c r="A3975" s="144" t="str">
        <f>IF('[1]Hoja de pedidos'!$D3972&gt;0,'[1]Hoja de pedidos'!C3972,"")</f>
        <v>01-5083</v>
      </c>
      <c r="B3975" s="144" t="str">
        <f>IF('[1]Hoja de pedidos'!$D3972&gt;0,'[1]Hoja de pedidos'!D3972,"")</f>
        <v>TMARMZ044A001</v>
      </c>
      <c r="C3975" s="144" t="str">
        <f>IF('[1]Hoja de pedidos'!$D3972&gt;0,'[1]Hoja de pedidos'!E3972,"")</f>
        <v>ALFONZO RIVAS &amp; CIA, C.A.</v>
      </c>
      <c r="D3975" s="144" t="str">
        <f>IF('[1]Hoja de pedidos'!$D3972&gt;0,'[1]Hoja de pedidos'!F3972,"")</f>
        <v>LAMINACION IMPRESA MAIZINA 90 g</v>
      </c>
      <c r="E3975" s="144" t="str">
        <f>IF('[1]Hoja de pedidos'!$D3972&gt;0,'[1]Hoja de pedidos'!G3972,"")</f>
        <v>MCL</v>
      </c>
      <c r="F3975" s="144" t="str">
        <f>IF('[1]Hoja de pedidos'!$D3972&gt;0,'[1]Hoja de pedidos'!H3972,"")</f>
        <v>LAMINACION</v>
      </c>
    </row>
    <row r="3976" spans="1:6" x14ac:dyDescent="0.25">
      <c r="A3976" s="144" t="str">
        <f>IF('[1]Hoja de pedidos'!$D3973&gt;0,'[1]Hoja de pedidos'!C3973,"")</f>
        <v>01-5092</v>
      </c>
      <c r="B3976" s="144" t="str">
        <f>IF('[1]Hoja de pedidos'!$D3973&gt;0,'[1]Hoja de pedidos'!D3973,"")</f>
        <v>TMCPPD083A001</v>
      </c>
      <c r="C3976" s="144" t="str">
        <f>IF('[1]Hoja de pedidos'!$D3973&gt;0,'[1]Hoja de pedidos'!E3973,"")</f>
        <v>CENTRAL EL PALMAR S.A.</v>
      </c>
      <c r="D3976" s="144" t="str">
        <f>IF('[1]Hoja de pedidos'!$D3973&gt;0,'[1]Hoja de pedidos'!F3973,"")</f>
        <v>LAMINACION IMPRESA PAPELON DURAZNO 500g</v>
      </c>
      <c r="E3976" s="144" t="str">
        <f>IF('[1]Hoja de pedidos'!$D3973&gt;0,'[1]Hoja de pedidos'!G3973,"")</f>
        <v>MCL</v>
      </c>
      <c r="F3976" s="144" t="str">
        <f>IF('[1]Hoja de pedidos'!$D3973&gt;0,'[1]Hoja de pedidos'!H3973,"")</f>
        <v>LAMINACION</v>
      </c>
    </row>
    <row r="3977" spans="1:6" x14ac:dyDescent="0.25">
      <c r="A3977" s="144" t="str">
        <f>IF('[1]Hoja de pedidos'!$D3973&gt;0,'[1]Hoja de pedidos'!C3973,"")</f>
        <v>01-5092</v>
      </c>
      <c r="B3977" s="144" t="str">
        <f>IF('[1]Hoja de pedidos'!$D3973&gt;0,'[1]Hoja de pedidos'!D3973,"")</f>
        <v>TMCPPD083A001</v>
      </c>
      <c r="C3977" s="144" t="str">
        <f>IF('[1]Hoja de pedidos'!$D3973&gt;0,'[1]Hoja de pedidos'!E3973,"")</f>
        <v>CENTRAL EL PALMAR S.A.</v>
      </c>
      <c r="D3977" s="144" t="str">
        <f>IF('[1]Hoja de pedidos'!$D3973&gt;0,'[1]Hoja de pedidos'!F3973,"")</f>
        <v>LAMINACION IMPRESA PAPELON DURAZNO 500g</v>
      </c>
      <c r="E3977" s="144" t="str">
        <f>IF('[1]Hoja de pedidos'!$D3973&gt;0,'[1]Hoja de pedidos'!G3973,"")</f>
        <v>MCL</v>
      </c>
      <c r="F3977" s="144" t="str">
        <f>IF('[1]Hoja de pedidos'!$D3973&gt;0,'[1]Hoja de pedidos'!H3973,"")</f>
        <v>LAMINACION</v>
      </c>
    </row>
    <row r="3978" spans="1:6" x14ac:dyDescent="0.25">
      <c r="A3978" s="144" t="str">
        <f>IF('[1]Hoja de pedidos'!$D3974&gt;0,'[1]Hoja de pedidos'!C3974,"")</f>
        <v>21-0510</v>
      </c>
      <c r="B3978" s="144" t="str">
        <f>IF('[1]Hoja de pedidos'!$D3974&gt;0,'[1]Hoja de pedidos'!D3974,"")</f>
        <v>TXSPVN040B002</v>
      </c>
      <c r="C3978" s="144" t="str">
        <f>IF('[1]Hoja de pedidos'!$D3974&gt;0,'[1]Hoja de pedidos'!E3974,"")</f>
        <v>C.A. SUCESORA DE JOSE PUIG &amp; CIA</v>
      </c>
      <c r="D3978" s="144" t="str">
        <f>IF('[1]Hoja de pedidos'!$D3974&gt;0,'[1]Hoja de pedidos'!F3974,"")</f>
        <v>LAMINACION IMPRESA MARILU VAINILLA 216g</v>
      </c>
      <c r="E3978" s="144" t="str">
        <f>IF('[1]Hoja de pedidos'!$D3974&gt;0,'[1]Hoja de pedidos'!G3974,"")</f>
        <v>CX</v>
      </c>
      <c r="F3978" s="144" t="str">
        <f>IF('[1]Hoja de pedidos'!$D3974&gt;0,'[1]Hoja de pedidos'!H3974,"")</f>
        <v>LAMINACION</v>
      </c>
    </row>
    <row r="3979" spans="1:6" x14ac:dyDescent="0.25">
      <c r="A3979" s="144" t="str">
        <f>IF('[1]Hoja de pedidos'!$D3975&gt;0,'[1]Hoja de pedidos'!C3975,"")</f>
        <v>21-5012</v>
      </c>
      <c r="B3979" s="144" t="str">
        <f>IF('[1]Hoja de pedidos'!$D3975&gt;0,'[1]Hoja de pedidos'!D3975,"")</f>
        <v>TXSPMV040A001</v>
      </c>
      <c r="C3979" s="144" t="str">
        <f>IF('[1]Hoja de pedidos'!$D3975&gt;0,'[1]Hoja de pedidos'!E3975,"")</f>
        <v>C.A. SUCESORA DE JOSE PUIG &amp; CIA</v>
      </c>
      <c r="D3979" s="144" t="str">
        <f>IF('[1]Hoja de pedidos'!$D3975&gt;0,'[1]Hoja de pedidos'!F3975,"")</f>
        <v>LAMINACION IMPRESA MARILU VAINILLA 36g</v>
      </c>
      <c r="E3979" s="144" t="str">
        <f>IF('[1]Hoja de pedidos'!$D3975&gt;0,'[1]Hoja de pedidos'!G3975,"")</f>
        <v>CX</v>
      </c>
      <c r="F3979" s="144" t="str">
        <f>IF('[1]Hoja de pedidos'!$D3975&gt;0,'[1]Hoja de pedidos'!H3975,"")</f>
        <v>LAMINACION</v>
      </c>
    </row>
    <row r="3980" spans="1:6" x14ac:dyDescent="0.25">
      <c r="A3980" s="144" t="str">
        <f>IF('[1]Hoja de pedidos'!$D3976&gt;0,'[1]Hoja de pedidos'!C3976,"")</f>
        <v>01-5113</v>
      </c>
      <c r="B3980" s="144" t="str">
        <f>IF('[1]Hoja de pedidos'!$D3976&gt;0,'[1]Hoja de pedidos'!D3976,"")</f>
        <v>TXPCPF023C003</v>
      </c>
      <c r="C3980" s="144" t="str">
        <f>IF('[1]Hoja de pedidos'!$D3976&gt;0,'[1]Hoja de pedidos'!E3976,"")</f>
        <v xml:space="preserve">PEPSI-COLA VENEZUELA, C.A. </v>
      </c>
      <c r="D3980" s="144" t="str">
        <f>IF('[1]Hoja de pedidos'!$D3976&gt;0,'[1]Hoja de pedidos'!F3976,"")</f>
        <v>ETIQUETA IMPRESA PEPSI FREE 2 L</v>
      </c>
      <c r="E3980" s="144" t="str">
        <f>IF('[1]Hoja de pedidos'!$D3976&gt;0,'[1]Hoja de pedidos'!G3976,"")</f>
        <v>CX</v>
      </c>
      <c r="F3980" s="144" t="str">
        <f>IF('[1]Hoja de pedidos'!$D3976&gt;0,'[1]Hoja de pedidos'!H3976,"")</f>
        <v>CORTE</v>
      </c>
    </row>
    <row r="3981" spans="1:6" x14ac:dyDescent="0.25">
      <c r="A3981" s="144" t="str">
        <f>IF('[1]Hoja de pedidos'!$D3977&gt;0,'[1]Hoja de pedidos'!C3977,"")</f>
        <v>01-5104</v>
      </c>
      <c r="B3981" s="144" t="str">
        <f>IF('[1]Hoja de pedidos'!$D3977&gt;0,'[1]Hoja de pedidos'!D3977,"")</f>
        <v>TXPCPF023C003</v>
      </c>
      <c r="C3981" s="144" t="str">
        <f>IF('[1]Hoja de pedidos'!$D3977&gt;0,'[1]Hoja de pedidos'!E3977,"")</f>
        <v xml:space="preserve">PEPSI-COLA VENEZUELA, C.A. </v>
      </c>
      <c r="D3981" s="144" t="str">
        <f>IF('[1]Hoja de pedidos'!$D3977&gt;0,'[1]Hoja de pedidos'!F3977,"")</f>
        <v>ETIQUETA IMPRESA PEPSI FREE 2 L</v>
      </c>
      <c r="E3981" s="144" t="str">
        <f>IF('[1]Hoja de pedidos'!$D3977&gt;0,'[1]Hoja de pedidos'!G3977,"")</f>
        <v>CX</v>
      </c>
      <c r="F3981" s="144" t="str">
        <f>IF('[1]Hoja de pedidos'!$D3977&gt;0,'[1]Hoja de pedidos'!H3977,"")</f>
        <v>CORTE</v>
      </c>
    </row>
    <row r="3982" spans="1:6" x14ac:dyDescent="0.25">
      <c r="A3982" s="144" t="str">
        <f>IF('[1]Hoja de pedidos'!$D3978&gt;0,'[1]Hoja de pedidos'!C3978,"")</f>
        <v>01-5120</v>
      </c>
      <c r="B3982" s="144" t="str">
        <f>IF('[1]Hoja de pedidos'!$D3978&gt;0,'[1]Hoja de pedidos'!D3978,"")</f>
        <v>TXPCPF023C003</v>
      </c>
      <c r="C3982" s="144" t="str">
        <f>IF('[1]Hoja de pedidos'!$D3978&gt;0,'[1]Hoja de pedidos'!E3978,"")</f>
        <v xml:space="preserve">PEPSI-COLA VENEZUELA, C.A. </v>
      </c>
      <c r="D3982" s="144" t="str">
        <f>IF('[1]Hoja de pedidos'!$D3978&gt;0,'[1]Hoja de pedidos'!F3978,"")</f>
        <v>ETIQUETA IMPRESA PEPSI FREE 2 L</v>
      </c>
      <c r="E3982" s="144" t="str">
        <f>IF('[1]Hoja de pedidos'!$D3978&gt;0,'[1]Hoja de pedidos'!G3978,"")</f>
        <v>CX</v>
      </c>
      <c r="F3982" s="144" t="str">
        <f>IF('[1]Hoja de pedidos'!$D3978&gt;0,'[1]Hoja de pedidos'!H3978,"")</f>
        <v>CORTE</v>
      </c>
    </row>
    <row r="3983" spans="1:6" x14ac:dyDescent="0.25">
      <c r="A3983" s="144" t="str">
        <f>IF('[1]Hoja de pedidos'!$D3979&gt;0,'[1]Hoja de pedidos'!C3979,"")</f>
        <v>01-5087</v>
      </c>
      <c r="B3983" s="144" t="str">
        <f>IF('[1]Hoja de pedidos'!$D3979&gt;0,'[1]Hoja de pedidos'!D3979,"")</f>
        <v>TMARYF096A001</v>
      </c>
      <c r="C3983" s="144" t="str">
        <f>IF('[1]Hoja de pedidos'!$D3979&gt;0,'[1]Hoja de pedidos'!E3979,"")</f>
        <v>ALFONZO RIVAS &amp; CIA, C.A.</v>
      </c>
      <c r="D3983" s="144" t="str">
        <f>IF('[1]Hoja de pedidos'!$D3979&gt;0,'[1]Hoja de pedidos'!F3979,"")</f>
        <v>LAMINACION IMPRESA YELIGHT FRESA 12g</v>
      </c>
      <c r="E3983" s="144" t="str">
        <f>IF('[1]Hoja de pedidos'!$D3979&gt;0,'[1]Hoja de pedidos'!G3979,"")</f>
        <v>MCL</v>
      </c>
      <c r="F3983" s="144" t="str">
        <f>IF('[1]Hoja de pedidos'!$D3979&gt;0,'[1]Hoja de pedidos'!H3979,"")</f>
        <v>LAMINACION</v>
      </c>
    </row>
    <row r="3984" spans="1:6" x14ac:dyDescent="0.25">
      <c r="A3984" s="144" t="str">
        <f>IF('[1]Hoja de pedidos'!$D3980&gt;0,'[1]Hoja de pedidos'!C3980,"")</f>
        <v>01-5159</v>
      </c>
      <c r="B3984" s="144" t="str">
        <f>IF('[1]Hoja de pedidos'!$D3980&gt;0,'[1]Hoja de pedidos'!D3980,"")</f>
        <v>TXPARQ045A004</v>
      </c>
      <c r="C3984" s="144" t="str">
        <f>IF('[1]Hoja de pedidos'!$D3980&gt;0,'[1]Hoja de pedidos'!E3980,"")</f>
        <v>PEPSICO ALIMENTOS, S.C.A.</v>
      </c>
      <c r="D3984" s="144" t="str">
        <f>IF('[1]Hoja de pedidos'!$D3980&gt;0,'[1]Hoja de pedidos'!F3980,"")</f>
        <v>LAMINACION IMPRESA RUFFLES QUESO 300g (LINEA NOSOTRAS)</v>
      </c>
      <c r="E3984" s="144" t="str">
        <f>IF('[1]Hoja de pedidos'!$D3980&gt;0,'[1]Hoja de pedidos'!G3980,"")</f>
        <v>CX</v>
      </c>
      <c r="F3984" s="144" t="str">
        <f>IF('[1]Hoja de pedidos'!$D3980&gt;0,'[1]Hoja de pedidos'!H3980,"")</f>
        <v>LAMINACION</v>
      </c>
    </row>
    <row r="3985" spans="1:6" x14ac:dyDescent="0.25">
      <c r="A3985" s="144" t="str">
        <f>IF('[1]Hoja de pedidos'!$D3981&gt;0,'[1]Hoja de pedidos'!C3981,"")</f>
        <v>01-5112</v>
      </c>
      <c r="B3985" s="144" t="str">
        <f>IF('[1]Hoja de pedidos'!$D3981&gt;0,'[1]Hoja de pedidos'!D3981,"")</f>
        <v>TXPCPF023B003</v>
      </c>
      <c r="C3985" s="144" t="str">
        <f>IF('[1]Hoja de pedidos'!$D3981&gt;0,'[1]Hoja de pedidos'!E3981,"")</f>
        <v xml:space="preserve">PEPSI-COLA VENEZUELA, C.A. </v>
      </c>
      <c r="D3985" s="144" t="str">
        <f>IF('[1]Hoja de pedidos'!$D3981&gt;0,'[1]Hoja de pedidos'!F3981,"")</f>
        <v>ETIQUETA IMPRESA PEPSI FREE 1,5 L</v>
      </c>
      <c r="E3985" s="144" t="str">
        <f>IF('[1]Hoja de pedidos'!$D3981&gt;0,'[1]Hoja de pedidos'!G3981,"")</f>
        <v>CX</v>
      </c>
      <c r="F3985" s="144" t="str">
        <f>IF('[1]Hoja de pedidos'!$D3981&gt;0,'[1]Hoja de pedidos'!H3981,"")</f>
        <v>CORTE</v>
      </c>
    </row>
    <row r="3986" spans="1:6" x14ac:dyDescent="0.25">
      <c r="A3986" s="144" t="str">
        <f>IF('[1]Hoja de pedidos'!$D3982&gt;0,'[1]Hoja de pedidos'!C3982,"")</f>
        <v>01-5146</v>
      </c>
      <c r="B3986" s="144" t="str">
        <f>IF('[1]Hoja de pedidos'!$D3982&gt;0,'[1]Hoja de pedidos'!D3982,"")</f>
        <v>TXPARO040B003</v>
      </c>
      <c r="C3986" s="144" t="str">
        <f>IF('[1]Hoja de pedidos'!$D3982&gt;0,'[1]Hoja de pedidos'!E3982,"")</f>
        <v>PEPSICO ALIMENTOS, S.C.A.</v>
      </c>
      <c r="D3986" s="144" t="str">
        <f>IF('[1]Hoja de pedidos'!$D3982&gt;0,'[1]Hoja de pedidos'!F3982,"")</f>
        <v>LAMINACION IMPRESA RUFFLES ORIGINAL 36g (LINEA NOSOTRAS)</v>
      </c>
      <c r="E3986" s="144" t="str">
        <f>IF('[1]Hoja de pedidos'!$D3982&gt;0,'[1]Hoja de pedidos'!G3982,"")</f>
        <v>CX</v>
      </c>
      <c r="F3986" s="144" t="str">
        <f>IF('[1]Hoja de pedidos'!$D3982&gt;0,'[1]Hoja de pedidos'!H3982,"")</f>
        <v>LAMINACION</v>
      </c>
    </row>
    <row r="3987" spans="1:6" x14ac:dyDescent="0.25">
      <c r="A3987" s="144" t="str">
        <f>IF('[1]Hoja de pedidos'!$D3983&gt;0,'[1]Hoja de pedidos'!C3983,"")</f>
        <v>01-5145</v>
      </c>
      <c r="B3987" s="144" t="str">
        <f>IF('[1]Hoja de pedidos'!$D3983&gt;0,'[1]Hoja de pedidos'!D3983,"")</f>
        <v>TXPARO040A002</v>
      </c>
      <c r="C3987" s="144" t="str">
        <f>IF('[1]Hoja de pedidos'!$D3983&gt;0,'[1]Hoja de pedidos'!E3983,"")</f>
        <v>PEPSICO ALIMENTOS, S.C.A.</v>
      </c>
      <c r="D3987" s="144" t="str">
        <f>IF('[1]Hoja de pedidos'!$D3983&gt;0,'[1]Hoja de pedidos'!F3983,"")</f>
        <v>LAMINACION IMPRESA RUFFLES ORIGINAL 125g</v>
      </c>
      <c r="E3987" s="144" t="str">
        <f>IF('[1]Hoja de pedidos'!$D3983&gt;0,'[1]Hoja de pedidos'!G3983,"")</f>
        <v>CX</v>
      </c>
      <c r="F3987" s="144" t="str">
        <f>IF('[1]Hoja de pedidos'!$D3983&gt;0,'[1]Hoja de pedidos'!H3983,"")</f>
        <v>LAMINACION</v>
      </c>
    </row>
    <row r="3988" spans="1:6" x14ac:dyDescent="0.25">
      <c r="A3988" s="144" t="str">
        <f>IF('[1]Hoja de pedidos'!$D3984&gt;0,'[1]Hoja de pedidos'!C3984,"")</f>
        <v>01-5144</v>
      </c>
      <c r="B3988" s="144" t="str">
        <f>IF('[1]Hoja de pedidos'!$D3984&gt;0,'[1]Hoja de pedidos'!D3984,"")</f>
        <v>TXPAMJ049B002</v>
      </c>
      <c r="C3988" s="144" t="str">
        <f>IF('[1]Hoja de pedidos'!$D3984&gt;0,'[1]Hoja de pedidos'!E3984,"")</f>
        <v>PEPSICO ALIMENTOS, S.C.A.</v>
      </c>
      <c r="D3988" s="144" t="str">
        <f>IF('[1]Hoja de pedidos'!$D3984&gt;0,'[1]Hoja de pedidos'!F3984,"")</f>
        <v>LAMINACION IMPRESA MANI JACKS 25g</v>
      </c>
      <c r="E3988" s="144" t="str">
        <f>IF('[1]Hoja de pedidos'!$D3984&gt;0,'[1]Hoja de pedidos'!G3984,"")</f>
        <v>CX</v>
      </c>
      <c r="F3988" s="144" t="str">
        <f>IF('[1]Hoja de pedidos'!$D3984&gt;0,'[1]Hoja de pedidos'!H3984,"")</f>
        <v>LAMINACION</v>
      </c>
    </row>
    <row r="3989" spans="1:6" x14ac:dyDescent="0.25">
      <c r="A3989" s="144" t="str">
        <f>IF('[1]Hoja de pedidos'!$D3985&gt;0,'[1]Hoja de pedidos'!C3985,"")</f>
        <v>01-5143</v>
      </c>
      <c r="B3989" s="144" t="str">
        <f>IF('[1]Hoja de pedidos'!$D3985&gt;0,'[1]Hoja de pedidos'!D3985,"")</f>
        <v>TXPAMJ049A002</v>
      </c>
      <c r="C3989" s="144" t="str">
        <f>IF('[1]Hoja de pedidos'!$D3985&gt;0,'[1]Hoja de pedidos'!E3985,"")</f>
        <v>PEPSICO ALIMENTOS, S.C.A.</v>
      </c>
      <c r="D3989" s="144" t="str">
        <f>IF('[1]Hoja de pedidos'!$D3985&gt;0,'[1]Hoja de pedidos'!F3985,"")</f>
        <v>LAMINACION IMPRESA MANI JACKS 175g</v>
      </c>
      <c r="E3989" s="144" t="str">
        <f>IF('[1]Hoja de pedidos'!$D3985&gt;0,'[1]Hoja de pedidos'!G3985,"")</f>
        <v>CX</v>
      </c>
      <c r="F3989" s="144" t="str">
        <f>IF('[1]Hoja de pedidos'!$D3985&gt;0,'[1]Hoja de pedidos'!H3985,"")</f>
        <v>LAMINACION</v>
      </c>
    </row>
    <row r="3990" spans="1:6" x14ac:dyDescent="0.25">
      <c r="A3990" s="144" t="str">
        <f>IF('[1]Hoja de pedidos'!$D3986&gt;0,'[1]Hoja de pedidos'!C3986,"")</f>
        <v>01-5119</v>
      </c>
      <c r="B3990" s="144" t="str">
        <f>IF('[1]Hoja de pedidos'!$D3986&gt;0,'[1]Hoja de pedidos'!D3986,"")</f>
        <v>TXPCPF023B003</v>
      </c>
      <c r="C3990" s="144" t="str">
        <f>IF('[1]Hoja de pedidos'!$D3986&gt;0,'[1]Hoja de pedidos'!E3986,"")</f>
        <v xml:space="preserve">PEPSI-COLA VENEZUELA, C.A. </v>
      </c>
      <c r="D3990" s="144" t="str">
        <f>IF('[1]Hoja de pedidos'!$D3986&gt;0,'[1]Hoja de pedidos'!F3986,"")</f>
        <v>ETIQUETA IMPRESA PEPSI FREE 1,5 L</v>
      </c>
      <c r="E3990" s="144" t="str">
        <f>IF('[1]Hoja de pedidos'!$D3986&gt;0,'[1]Hoja de pedidos'!G3986,"")</f>
        <v>CX</v>
      </c>
      <c r="F3990" s="144" t="str">
        <f>IF('[1]Hoja de pedidos'!$D3986&gt;0,'[1]Hoja de pedidos'!H3986,"")</f>
        <v>CORTE</v>
      </c>
    </row>
    <row r="3991" spans="1:6" x14ac:dyDescent="0.25">
      <c r="A3991" s="144" t="str">
        <f>IF('[1]Hoja de pedidos'!$D3987&gt;0,'[1]Hoja de pedidos'!C3987,"")</f>
        <v>01-5110</v>
      </c>
      <c r="B3991" s="144" t="str">
        <f>IF('[1]Hoja de pedidos'!$D3987&gt;0,'[1]Hoja de pedidos'!D3987,"")</f>
        <v>TXPCGK023B001</v>
      </c>
      <c r="C3991" s="144" t="str">
        <f>IF('[1]Hoja de pedidos'!$D3987&gt;0,'[1]Hoja de pedidos'!E3987,"")</f>
        <v xml:space="preserve">PEPSI-COLA VENEZUELA, C.A. </v>
      </c>
      <c r="D3991" s="144" t="str">
        <f>IF('[1]Hoja de pedidos'!$D3987&gt;0,'[1]Hoja de pedidos'!F3987,"")</f>
        <v>ETIQUETA IMPRESA GOLDEN KOLITA 1,5 L</v>
      </c>
      <c r="E3991" s="144" t="str">
        <f>IF('[1]Hoja de pedidos'!$D3987&gt;0,'[1]Hoja de pedidos'!G3987,"")</f>
        <v>CX</v>
      </c>
      <c r="F3991" s="144" t="str">
        <f>IF('[1]Hoja de pedidos'!$D3987&gt;0,'[1]Hoja de pedidos'!H3987,"")</f>
        <v>CORTE</v>
      </c>
    </row>
    <row r="3992" spans="1:6" x14ac:dyDescent="0.25">
      <c r="A3992" s="144" t="str">
        <f>IF('[1]Hoja de pedidos'!$D3988&gt;0,'[1]Hoja de pedidos'!C3988,"")</f>
        <v>01-5118</v>
      </c>
      <c r="B3992" s="144" t="str">
        <f>IF('[1]Hoja de pedidos'!$D3988&gt;0,'[1]Hoja de pedidos'!D3988,"")</f>
        <v>TXPCGK023B001</v>
      </c>
      <c r="C3992" s="144" t="str">
        <f>IF('[1]Hoja de pedidos'!$D3988&gt;0,'[1]Hoja de pedidos'!E3988,"")</f>
        <v xml:space="preserve">PEPSI-COLA VENEZUELA, C.A. </v>
      </c>
      <c r="D3992" s="144" t="str">
        <f>IF('[1]Hoja de pedidos'!$D3988&gt;0,'[1]Hoja de pedidos'!F3988,"")</f>
        <v>ETIQUETA IMPRESA GOLDEN KOLITA 1,5 L</v>
      </c>
      <c r="E3992" s="144" t="str">
        <f>IF('[1]Hoja de pedidos'!$D3988&gt;0,'[1]Hoja de pedidos'!G3988,"")</f>
        <v>CX</v>
      </c>
      <c r="F3992" s="144" t="str">
        <f>IF('[1]Hoja de pedidos'!$D3988&gt;0,'[1]Hoja de pedidos'!H3988,"")</f>
        <v>CORTE</v>
      </c>
    </row>
    <row r="3993" spans="1:6" x14ac:dyDescent="0.25">
      <c r="A3993" s="144" t="str">
        <f>IF('[1]Hoja de pedidos'!$D3989&gt;0,'[1]Hoja de pedidos'!C3989,"")</f>
        <v>01-5100</v>
      </c>
      <c r="B3993" s="144" t="str">
        <f>IF('[1]Hoja de pedidos'!$D3989&gt;0,'[1]Hoja de pedidos'!D3989,"")</f>
        <v>TXPCGK023C002</v>
      </c>
      <c r="C3993" s="144" t="str">
        <f>IF('[1]Hoja de pedidos'!$D3989&gt;0,'[1]Hoja de pedidos'!E3989,"")</f>
        <v xml:space="preserve">PEPSI-COLA VENEZUELA, C.A. </v>
      </c>
      <c r="D3993" s="144" t="str">
        <f>IF('[1]Hoja de pedidos'!$D3989&gt;0,'[1]Hoja de pedidos'!F3989,"")</f>
        <v>ETIQUETA IMPRESA GOLDEN KOLITA 2L</v>
      </c>
      <c r="E3993" s="144" t="str">
        <f>IF('[1]Hoja de pedidos'!$D3989&gt;0,'[1]Hoja de pedidos'!G3989,"")</f>
        <v>CX</v>
      </c>
      <c r="F3993" s="144" t="str">
        <f>IF('[1]Hoja de pedidos'!$D3989&gt;0,'[1]Hoja de pedidos'!H3989,"")</f>
        <v>CORTE</v>
      </c>
    </row>
    <row r="3994" spans="1:6" x14ac:dyDescent="0.25">
      <c r="A3994" s="144" t="str">
        <f>IF('[1]Hoja de pedidos'!$D3990&gt;0,'[1]Hoja de pedidos'!C3990,"")</f>
        <v>01-5109</v>
      </c>
      <c r="B3994" s="144" t="str">
        <f>IF('[1]Hoja de pedidos'!$D3990&gt;0,'[1]Hoja de pedidos'!D3990,"")</f>
        <v>TXPCGK023C002</v>
      </c>
      <c r="C3994" s="144" t="str">
        <f>IF('[1]Hoja de pedidos'!$D3990&gt;0,'[1]Hoja de pedidos'!E3990,"")</f>
        <v xml:space="preserve">PEPSI-COLA VENEZUELA, C.A. </v>
      </c>
      <c r="D3994" s="144" t="str">
        <f>IF('[1]Hoja de pedidos'!$D3990&gt;0,'[1]Hoja de pedidos'!F3990,"")</f>
        <v>ETIQUETA IMPRESA GOLDEN KOLITA 2L</v>
      </c>
      <c r="E3994" s="144" t="str">
        <f>IF('[1]Hoja de pedidos'!$D3990&gt;0,'[1]Hoja de pedidos'!G3990,"")</f>
        <v>CX</v>
      </c>
      <c r="F3994" s="144" t="str">
        <f>IF('[1]Hoja de pedidos'!$D3990&gt;0,'[1]Hoja de pedidos'!H3990,"")</f>
        <v>CORTE</v>
      </c>
    </row>
    <row r="3995" spans="1:6" x14ac:dyDescent="0.25">
      <c r="A3995" s="144" t="str">
        <f>IF('[1]Hoja de pedidos'!$D3991&gt;0,'[1]Hoja de pedidos'!C3991,"")</f>
        <v>01-5142</v>
      </c>
      <c r="B3995" s="144" t="str">
        <f>IF('[1]Hoja de pedidos'!$D3991&gt;0,'[1]Hoja de pedidos'!D3991,"")</f>
        <v>TXPANP040A001</v>
      </c>
      <c r="C3995" s="144" t="str">
        <f>IF('[1]Hoja de pedidos'!$D3991&gt;0,'[1]Hoja de pedidos'!E3991,"")</f>
        <v>PEPSICO ALIMENTOS, S.C.A.</v>
      </c>
      <c r="D3995" s="144" t="str">
        <f>IF('[1]Hoja de pedidos'!$D3991&gt;0,'[1]Hoja de pedidos'!F3991,"")</f>
        <v>LAMINACION IMPRESA NATUCHIPS PLATANITOS 80g</v>
      </c>
      <c r="E3995" s="144" t="str">
        <f>IF('[1]Hoja de pedidos'!$D3991&gt;0,'[1]Hoja de pedidos'!G3991,"")</f>
        <v>CX</v>
      </c>
      <c r="F3995" s="144" t="str">
        <f>IF('[1]Hoja de pedidos'!$D3991&gt;0,'[1]Hoja de pedidos'!H3991,"")</f>
        <v>LAMINACION</v>
      </c>
    </row>
    <row r="3996" spans="1:6" x14ac:dyDescent="0.25">
      <c r="A3996" s="144" t="str">
        <f>IF('[1]Hoja de pedidos'!$D3992&gt;0,'[1]Hoja de pedidos'!C3992,"")</f>
        <v>01-5159</v>
      </c>
      <c r="B3996" s="144" t="str">
        <f>IF('[1]Hoja de pedidos'!$D3992&gt;0,'[1]Hoja de pedidos'!D3992,"")</f>
        <v>TXPARQ045A004</v>
      </c>
      <c r="C3996" s="144" t="str">
        <f>IF('[1]Hoja de pedidos'!$D3992&gt;0,'[1]Hoja de pedidos'!E3992,"")</f>
        <v>PEPSICO ALIMENTOS, S.C.A.</v>
      </c>
      <c r="D3996" s="144" t="str">
        <f>IF('[1]Hoja de pedidos'!$D3992&gt;0,'[1]Hoja de pedidos'!F3992,"")</f>
        <v>LAMINACION IMPRESA RUFFLES QUESO 300g (LINEA NOSOTRAS)</v>
      </c>
      <c r="E3996" s="144" t="str">
        <f>IF('[1]Hoja de pedidos'!$D3992&gt;0,'[1]Hoja de pedidos'!G3992,"")</f>
        <v>CX</v>
      </c>
      <c r="F3996" s="144" t="str">
        <f>IF('[1]Hoja de pedidos'!$D3992&gt;0,'[1]Hoja de pedidos'!H3992,"")</f>
        <v>LAMINACION</v>
      </c>
    </row>
    <row r="3997" spans="1:6" x14ac:dyDescent="0.25">
      <c r="A3997" s="144" t="str">
        <f>IF('[1]Hoja de pedidos'!$D3993&gt;0,'[1]Hoja de pedidos'!C3993,"")</f>
        <v>01-5106</v>
      </c>
      <c r="B3997" s="144" t="str">
        <f>IF('[1]Hoja de pedidos'!$D3993&gt;0,'[1]Hoja de pedidos'!D3993,"")</f>
        <v>TXPCGN023B001</v>
      </c>
      <c r="C3997" s="144" t="str">
        <f>IF('[1]Hoja de pedidos'!$D3993&gt;0,'[1]Hoja de pedidos'!E3993,"")</f>
        <v xml:space="preserve">PEPSI-COLA VENEZUELA, C.A. </v>
      </c>
      <c r="D3997" s="144" t="str">
        <f>IF('[1]Hoja de pedidos'!$D3993&gt;0,'[1]Hoja de pedidos'!F3993,"")</f>
        <v>ETIQUETA IMPRESA GOLDEN NARANJA 1,5L</v>
      </c>
      <c r="E3997" s="144" t="str">
        <f>IF('[1]Hoja de pedidos'!$D3993&gt;0,'[1]Hoja de pedidos'!G3993,"")</f>
        <v>CX</v>
      </c>
      <c r="F3997" s="144" t="str">
        <f>IF('[1]Hoja de pedidos'!$D3993&gt;0,'[1]Hoja de pedidos'!H3993,"")</f>
        <v>CORTE</v>
      </c>
    </row>
    <row r="3998" spans="1:6" x14ac:dyDescent="0.25">
      <c r="A3998" s="144" t="str">
        <f>IF('[1]Hoja de pedidos'!$D3994&gt;0,'[1]Hoja de pedidos'!C3994,"")</f>
        <v>01-5115</v>
      </c>
      <c r="B3998" s="144" t="str">
        <f>IF('[1]Hoja de pedidos'!$D3994&gt;0,'[1]Hoja de pedidos'!D3994,"")</f>
        <v>TXPCGN023B001</v>
      </c>
      <c r="C3998" s="144" t="str">
        <f>IF('[1]Hoja de pedidos'!$D3994&gt;0,'[1]Hoja de pedidos'!E3994,"")</f>
        <v xml:space="preserve">PEPSI-COLA VENEZUELA, C.A. </v>
      </c>
      <c r="D3998" s="144" t="str">
        <f>IF('[1]Hoja de pedidos'!$D3994&gt;0,'[1]Hoja de pedidos'!F3994,"")</f>
        <v>ETIQUETA IMPRESA GOLDEN NARANJA 1,5L</v>
      </c>
      <c r="E3998" s="144" t="str">
        <f>IF('[1]Hoja de pedidos'!$D3994&gt;0,'[1]Hoja de pedidos'!G3994,"")</f>
        <v>CX</v>
      </c>
      <c r="F3998" s="144" t="str">
        <f>IF('[1]Hoja de pedidos'!$D3994&gt;0,'[1]Hoja de pedidos'!H3994,"")</f>
        <v>CORTE</v>
      </c>
    </row>
    <row r="3999" spans="1:6" x14ac:dyDescent="0.25">
      <c r="A3999" s="144" t="str">
        <f>IF('[1]Hoja de pedidos'!$D3995&gt;0,'[1]Hoja de pedidos'!C3995,"")</f>
        <v>01-5108</v>
      </c>
      <c r="B3999" s="144" t="str">
        <f>IF('[1]Hoja de pedidos'!$D3995&gt;0,'[1]Hoja de pedidos'!D3995,"")</f>
        <v>TXPCGM023B001</v>
      </c>
      <c r="C3999" s="144" t="str">
        <f>IF('[1]Hoja de pedidos'!$D3995&gt;0,'[1]Hoja de pedidos'!E3995,"")</f>
        <v xml:space="preserve">PEPSI-COLA VENEZUELA, C.A. </v>
      </c>
      <c r="D3999" s="144" t="str">
        <f>IF('[1]Hoja de pedidos'!$D3995&gt;0,'[1]Hoja de pedidos'!F3995,"")</f>
        <v>ETIQUETA IMPRESA GOLDEN MANZANA 1,5L</v>
      </c>
      <c r="E3999" s="144" t="str">
        <f>IF('[1]Hoja de pedidos'!$D3995&gt;0,'[1]Hoja de pedidos'!G3995,"")</f>
        <v>CX</v>
      </c>
      <c r="F3999" s="144" t="str">
        <f>IF('[1]Hoja de pedidos'!$D3995&gt;0,'[1]Hoja de pedidos'!H3995,"")</f>
        <v>CORTE</v>
      </c>
    </row>
    <row r="4000" spans="1:6" x14ac:dyDescent="0.25">
      <c r="A4000" s="144" t="str">
        <f>IF('[1]Hoja de pedidos'!$D3996&gt;0,'[1]Hoja de pedidos'!C3996,"")</f>
        <v>01-5117</v>
      </c>
      <c r="B4000" s="144" t="str">
        <f>IF('[1]Hoja de pedidos'!$D3996&gt;0,'[1]Hoja de pedidos'!D3996,"")</f>
        <v>TXPCGM023B001</v>
      </c>
      <c r="C4000" s="144" t="str">
        <f>IF('[1]Hoja de pedidos'!$D3996&gt;0,'[1]Hoja de pedidos'!E3996,"")</f>
        <v xml:space="preserve">PEPSI-COLA VENEZUELA, C.A. </v>
      </c>
      <c r="D4000" s="144" t="str">
        <f>IF('[1]Hoja de pedidos'!$D3996&gt;0,'[1]Hoja de pedidos'!F3996,"")</f>
        <v>ETIQUETA IMPRESA GOLDEN MANZANA 1,5L</v>
      </c>
      <c r="E4000" s="144" t="str">
        <f>IF('[1]Hoja de pedidos'!$D3996&gt;0,'[1]Hoja de pedidos'!G3996,"")</f>
        <v>CX</v>
      </c>
      <c r="F4000" s="144" t="str">
        <f>IF('[1]Hoja de pedidos'!$D3996&gt;0,'[1]Hoja de pedidos'!H3996,"")</f>
        <v>CORTE</v>
      </c>
    </row>
    <row r="4001" spans="1:6" x14ac:dyDescent="0.25">
      <c r="A4001" s="144" t="str">
        <f>IF('[1]Hoja de pedidos'!$D3997&gt;0,'[1]Hoja de pedidos'!C3997,"")</f>
        <v>01-5116</v>
      </c>
      <c r="B4001" s="144" t="str">
        <f>IF('[1]Hoja de pedidos'!$D3997&gt;0,'[1]Hoja de pedidos'!D3997,"")</f>
        <v>TXPCGM023C001</v>
      </c>
      <c r="C4001" s="144" t="str">
        <f>IF('[1]Hoja de pedidos'!$D3997&gt;0,'[1]Hoja de pedidos'!E3997,"")</f>
        <v xml:space="preserve">PEPSI-COLA VENEZUELA, C.A. </v>
      </c>
      <c r="D4001" s="144" t="str">
        <f>IF('[1]Hoja de pedidos'!$D3997&gt;0,'[1]Hoja de pedidos'!F3997,"")</f>
        <v>ETIQUETA IMPRESA GOLDEN MANZANA 2L</v>
      </c>
      <c r="E4001" s="144" t="str">
        <f>IF('[1]Hoja de pedidos'!$D3997&gt;0,'[1]Hoja de pedidos'!G3997,"")</f>
        <v>CX</v>
      </c>
      <c r="F4001" s="144" t="str">
        <f>IF('[1]Hoja de pedidos'!$D3997&gt;0,'[1]Hoja de pedidos'!H3997,"")</f>
        <v>CORTE</v>
      </c>
    </row>
    <row r="4002" spans="1:6" x14ac:dyDescent="0.25">
      <c r="A4002" s="144" t="str">
        <f>IF('[1]Hoja de pedidos'!$D3998&gt;0,'[1]Hoja de pedidos'!C3998,"")</f>
        <v>01-5107</v>
      </c>
      <c r="B4002" s="144" t="str">
        <f>IF('[1]Hoja de pedidos'!$D3998&gt;0,'[1]Hoja de pedidos'!D3998,"")</f>
        <v>TXPCGM023C001</v>
      </c>
      <c r="C4002" s="144" t="str">
        <f>IF('[1]Hoja de pedidos'!$D3998&gt;0,'[1]Hoja de pedidos'!E3998,"")</f>
        <v xml:space="preserve">PEPSI-COLA VENEZUELA, C.A. </v>
      </c>
      <c r="D4002" s="144" t="str">
        <f>IF('[1]Hoja de pedidos'!$D3998&gt;0,'[1]Hoja de pedidos'!F3998,"")</f>
        <v>ETIQUETA IMPRESA GOLDEN MANZANA 2L</v>
      </c>
      <c r="E4002" s="144" t="str">
        <f>IF('[1]Hoja de pedidos'!$D3998&gt;0,'[1]Hoja de pedidos'!G3998,"")</f>
        <v>CX</v>
      </c>
      <c r="F4002" s="144" t="str">
        <f>IF('[1]Hoja de pedidos'!$D3998&gt;0,'[1]Hoja de pedidos'!H3998,"")</f>
        <v>CORTE</v>
      </c>
    </row>
    <row r="4003" spans="1:6" x14ac:dyDescent="0.25">
      <c r="A4003" s="144" t="str">
        <f>IF('[1]Hoja de pedidos'!$D3999&gt;0,'[1]Hoja de pedidos'!C3999,"")</f>
        <v>01-5155</v>
      </c>
      <c r="B4003" s="144" t="str">
        <f>IF('[1]Hoja de pedidos'!$D3999&gt;0,'[1]Hoja de pedidos'!D3999,"")</f>
        <v>TXPCSC023C002</v>
      </c>
      <c r="C4003" s="144" t="str">
        <f>IF('[1]Hoja de pedidos'!$D3999&gt;0,'[1]Hoja de pedidos'!E3999,"")</f>
        <v xml:space="preserve">PEPSI-COLA VENEZUELA, C.A. </v>
      </c>
      <c r="D4003" s="144" t="str">
        <f>IF('[1]Hoja de pedidos'!$D3999&gt;0,'[1]Hoja de pedidos'!F3999,"")</f>
        <v>ETIQUETA IMPRESA SEVEN UP CERO 1,5 L</v>
      </c>
      <c r="E4003" s="144" t="str">
        <f>IF('[1]Hoja de pedidos'!$D3999&gt;0,'[1]Hoja de pedidos'!G3999,"")</f>
        <v>CX</v>
      </c>
      <c r="F4003" s="144" t="str">
        <f>IF('[1]Hoja de pedidos'!$D3999&gt;0,'[1]Hoja de pedidos'!H3999,"")</f>
        <v>CORTE</v>
      </c>
    </row>
    <row r="4004" spans="1:6" x14ac:dyDescent="0.25">
      <c r="A4004" s="144" t="str">
        <f>IF('[1]Hoja de pedidos'!$D4000&gt;0,'[1]Hoja de pedidos'!C4000,"")</f>
        <v>01-5156</v>
      </c>
      <c r="B4004" s="144" t="str">
        <f>IF('[1]Hoja de pedidos'!$D4000&gt;0,'[1]Hoja de pedidos'!D4000,"")</f>
        <v>TXPCSC023C002</v>
      </c>
      <c r="C4004" s="144" t="str">
        <f>IF('[1]Hoja de pedidos'!$D4000&gt;0,'[1]Hoja de pedidos'!E4000,"")</f>
        <v xml:space="preserve">PEPSI-COLA VENEZUELA, C.A. </v>
      </c>
      <c r="D4004" s="144" t="str">
        <f>IF('[1]Hoja de pedidos'!$D4000&gt;0,'[1]Hoja de pedidos'!F4000,"")</f>
        <v>ETIQUETA IMPRESA SEVEN UP CERO 1,5 L</v>
      </c>
      <c r="E4004" s="144" t="str">
        <f>IF('[1]Hoja de pedidos'!$D4000&gt;0,'[1]Hoja de pedidos'!G4000,"")</f>
        <v>CX</v>
      </c>
      <c r="F4004" s="144" t="str">
        <f>IF('[1]Hoja de pedidos'!$D4000&gt;0,'[1]Hoja de pedidos'!H4000,"")</f>
        <v>CORTE</v>
      </c>
    </row>
    <row r="4005" spans="1:6" x14ac:dyDescent="0.25">
      <c r="A4005" s="144" t="str">
        <f>IF('[1]Hoja de pedidos'!$D4001&gt;0,'[1]Hoja de pedidos'!C4001,"")</f>
        <v>01-5157</v>
      </c>
      <c r="B4005" s="144" t="str">
        <f>IF('[1]Hoja de pedidos'!$D4001&gt;0,'[1]Hoja de pedidos'!D4001,"")</f>
        <v>TXPCSC023D001</v>
      </c>
      <c r="C4005" s="144" t="str">
        <f>IF('[1]Hoja de pedidos'!$D4001&gt;0,'[1]Hoja de pedidos'!E4001,"")</f>
        <v xml:space="preserve">PEPSI-COLA VENEZUELA, C.A. </v>
      </c>
      <c r="D4005" s="144" t="str">
        <f>IF('[1]Hoja de pedidos'!$D4001&gt;0,'[1]Hoja de pedidos'!F4001,"")</f>
        <v>ETIQUETA IMPRESA SEVEN UP CERO 1 L</v>
      </c>
      <c r="E4005" s="144" t="str">
        <f>IF('[1]Hoja de pedidos'!$D4001&gt;0,'[1]Hoja de pedidos'!G4001,"")</f>
        <v>CX</v>
      </c>
      <c r="F4005" s="144" t="str">
        <f>IF('[1]Hoja de pedidos'!$D4001&gt;0,'[1]Hoja de pedidos'!H4001,"")</f>
        <v>CORTE</v>
      </c>
    </row>
    <row r="4006" spans="1:6" x14ac:dyDescent="0.25">
      <c r="A4006" s="144" t="str">
        <f>IF('[1]Hoja de pedidos'!$D4002&gt;0,'[1]Hoja de pedidos'!C4002,"")</f>
        <v>01-5103</v>
      </c>
      <c r="B4006" s="144" t="str">
        <f>IF('[1]Hoja de pedidos'!$D4002&gt;0,'[1]Hoja de pedidos'!D4002,"")</f>
        <v>TXPCSC023D001</v>
      </c>
      <c r="C4006" s="144" t="str">
        <f>IF('[1]Hoja de pedidos'!$D4002&gt;0,'[1]Hoja de pedidos'!E4002,"")</f>
        <v xml:space="preserve">PEPSI-COLA VENEZUELA, C.A. </v>
      </c>
      <c r="D4006" s="144" t="str">
        <f>IF('[1]Hoja de pedidos'!$D4002&gt;0,'[1]Hoja de pedidos'!F4002,"")</f>
        <v>ETIQUETA IMPRESA SEVEN UP CERO 1 L</v>
      </c>
      <c r="E4006" s="144" t="str">
        <f>IF('[1]Hoja de pedidos'!$D4002&gt;0,'[1]Hoja de pedidos'!G4002,"")</f>
        <v>CX</v>
      </c>
      <c r="F4006" s="144" t="str">
        <f>IF('[1]Hoja de pedidos'!$D4002&gt;0,'[1]Hoja de pedidos'!H4002,"")</f>
        <v>CORTE</v>
      </c>
    </row>
    <row r="4007" spans="1:6" x14ac:dyDescent="0.25">
      <c r="A4007" s="144" t="str">
        <f>IF('[1]Hoja de pedidos'!$D4003&gt;0,'[1]Hoja de pedidos'!C4003,"")</f>
        <v>01-5121</v>
      </c>
      <c r="B4007" s="144" t="str">
        <f>IF('[1]Hoja de pedidos'!$D4003&gt;0,'[1]Hoja de pedidos'!D4003,"")</f>
        <v>TXCPEM023A001</v>
      </c>
      <c r="C4007" s="144" t="str">
        <f>IF('[1]Hoja de pedidos'!$D4003&gt;0,'[1]Hoja de pedidos'!E4003,"")</f>
        <v>CERVECERIA POLAR,C.A.</v>
      </c>
      <c r="D4007" s="144" t="str">
        <f>IF('[1]Hoja de pedidos'!$D4003&gt;0,'[1]Hoja de pedidos'!F4003,"")</f>
        <v>ETIQUETA IMPRESA MALTIN POLAR 1,5 L</v>
      </c>
      <c r="E4007" s="144" t="str">
        <f>IF('[1]Hoja de pedidos'!$D4003&gt;0,'[1]Hoja de pedidos'!G4003,"")</f>
        <v>CX</v>
      </c>
      <c r="F4007" s="144" t="str">
        <f>IF('[1]Hoja de pedidos'!$D4003&gt;0,'[1]Hoja de pedidos'!H4003,"")</f>
        <v>CORTE</v>
      </c>
    </row>
    <row r="4008" spans="1:6" x14ac:dyDescent="0.25">
      <c r="A4008" s="144" t="str">
        <f>IF('[1]Hoja de pedidos'!$D4004&gt;0,'[1]Hoja de pedidos'!C4004,"")</f>
        <v>01-5185</v>
      </c>
      <c r="B4008" s="144" t="str">
        <f>IF('[1]Hoja de pedidos'!$D4004&gt;0,'[1]Hoja de pedidos'!D4004,"")</f>
        <v>TXPCGP023D001</v>
      </c>
      <c r="C4008" s="144" t="str">
        <f>IF('[1]Hoja de pedidos'!$D4004&gt;0,'[1]Hoja de pedidos'!E4004,"")</f>
        <v xml:space="preserve">PEPSI-COLA VENEZUELA, C.A. </v>
      </c>
      <c r="D4008" s="144" t="str">
        <f>IF('[1]Hoja de pedidos'!$D4004&gt;0,'[1]Hoja de pedidos'!F4004,"")</f>
        <v>ETIQUETA IMPRESA GOLDEN PIÑA 2L</v>
      </c>
      <c r="E4008" s="144" t="str">
        <f>IF('[1]Hoja de pedidos'!$D4004&gt;0,'[1]Hoja de pedidos'!G4004,"")</f>
        <v>CX</v>
      </c>
      <c r="F4008" s="144" t="str">
        <f>IF('[1]Hoja de pedidos'!$D4004&gt;0,'[1]Hoja de pedidos'!H4004,"")</f>
        <v>CORTE</v>
      </c>
    </row>
    <row r="4009" spans="1:6" x14ac:dyDescent="0.25">
      <c r="A4009" s="144" t="str">
        <f>IF('[1]Hoja de pedidos'!$D4005&gt;0,'[1]Hoja de pedidos'!C4005,"")</f>
        <v>01-5183</v>
      </c>
      <c r="B4009" s="144" t="str">
        <f>IF('[1]Hoja de pedidos'!$D4005&gt;0,'[1]Hoja de pedidos'!D4005,"")</f>
        <v>TMBPFE129D001</v>
      </c>
      <c r="C4009" s="144" t="str">
        <f>IF('[1]Hoja de pedidos'!$D4005&gt;0,'[1]Hoja de pedidos'!E4005,"")</f>
        <v>BRIMPORT SEED C.A</v>
      </c>
      <c r="D4009" s="144" t="str">
        <f>IF('[1]Hoja de pedidos'!$D4005&gt;0,'[1]Hoja de pedidos'!F4005,"")</f>
        <v>LAMINACION IMPRESA FERTILIZANTE FERTIMAX INICIADOR 28-14-14 500g</v>
      </c>
      <c r="E4009" s="144" t="str">
        <f>IF('[1]Hoja de pedidos'!$D4005&gt;0,'[1]Hoja de pedidos'!G4005,"")</f>
        <v>MCL</v>
      </c>
      <c r="F4009" s="144" t="str">
        <f>IF('[1]Hoja de pedidos'!$D4005&gt;0,'[1]Hoja de pedidos'!H4005,"")</f>
        <v>LAMINACION</v>
      </c>
    </row>
    <row r="4010" spans="1:6" x14ac:dyDescent="0.25">
      <c r="A4010" s="144" t="str">
        <f>IF('[1]Hoja de pedidos'!$D4006&gt;0,'[1]Hoja de pedidos'!C4006,"")</f>
        <v>01-5184</v>
      </c>
      <c r="B4010" s="144" t="str">
        <f>IF('[1]Hoja de pedidos'!$D4006&gt;0,'[1]Hoja de pedidos'!D4006,"")</f>
        <v>TMBPFE129E001</v>
      </c>
      <c r="C4010" s="144" t="str">
        <f>IF('[1]Hoja de pedidos'!$D4006&gt;0,'[1]Hoja de pedidos'!E4006,"")</f>
        <v>BRIMPORT SEED C.A</v>
      </c>
      <c r="D4010" s="144" t="str">
        <f>IF('[1]Hoja de pedidos'!$D4006&gt;0,'[1]Hoja de pedidos'!F4006,"")</f>
        <v>LAMINACION IMPRESA FERTILIZANTE FERTIMAX GANADOR 15-15-30 500g</v>
      </c>
      <c r="E4010" s="144" t="str">
        <f>IF('[1]Hoja de pedidos'!$D4006&gt;0,'[1]Hoja de pedidos'!G4006,"")</f>
        <v>MCL</v>
      </c>
      <c r="F4010" s="144" t="str">
        <f>IF('[1]Hoja de pedidos'!$D4006&gt;0,'[1]Hoja de pedidos'!H4006,"")</f>
        <v>LAMINACION</v>
      </c>
    </row>
    <row r="4011" spans="1:6" x14ac:dyDescent="0.25">
      <c r="A4011" s="144" t="str">
        <f>IF('[1]Hoja de pedidos'!$D4007&gt;0,'[1]Hoja de pedidos'!C4007,"")</f>
        <v>01-5179</v>
      </c>
      <c r="B4011" s="144" t="str">
        <f>IF('[1]Hoja de pedidos'!$D4007&gt;0,'[1]Hoja de pedidos'!D4007,"")</f>
        <v>TMBPFE129B001</v>
      </c>
      <c r="C4011" s="144" t="str">
        <f>IF('[1]Hoja de pedidos'!$D4007&gt;0,'[1]Hoja de pedidos'!E4007,"")</f>
        <v>BRIMPORT SEED C.A</v>
      </c>
      <c r="D4011" s="144" t="str">
        <f>IF('[1]Hoja de pedidos'!$D4007&gt;0,'[1]Hoja de pedidos'!F4007,"")</f>
        <v>LAMINACION IMPRESA FERTILIZANTE FERTIMAX PRODUCTOR 20-20-20 500g</v>
      </c>
      <c r="E4011" s="144" t="str">
        <f>IF('[1]Hoja de pedidos'!$D4007&gt;0,'[1]Hoja de pedidos'!G4007,"")</f>
        <v>MCL</v>
      </c>
      <c r="F4011" s="144" t="str">
        <f>IF('[1]Hoja de pedidos'!$D4007&gt;0,'[1]Hoja de pedidos'!H4007,"")</f>
        <v>LAMINACION</v>
      </c>
    </row>
    <row r="4012" spans="1:6" x14ac:dyDescent="0.25">
      <c r="A4012" s="144" t="str">
        <f>IF('[1]Hoja de pedidos'!$D4008&gt;0,'[1]Hoja de pedidos'!C4008,"")</f>
        <v>01-5180</v>
      </c>
      <c r="B4012" s="144" t="str">
        <f>IF('[1]Hoja de pedidos'!$D4008&gt;0,'[1]Hoja de pedidos'!D4008,"")</f>
        <v>TMBPFE129A001</v>
      </c>
      <c r="C4012" s="144" t="str">
        <f>IF('[1]Hoja de pedidos'!$D4008&gt;0,'[1]Hoja de pedidos'!E4008,"")</f>
        <v>BRIMPORT SEED C.A</v>
      </c>
      <c r="D4012" s="144" t="str">
        <f>IF('[1]Hoja de pedidos'!$D4008&gt;0,'[1]Hoja de pedidos'!F4008,"")</f>
        <v>LAMINACION IMPRESA FERTILIZANTE FERTIMAX ENRAIZADOR 10-52-10</v>
      </c>
      <c r="E4012" s="144" t="str">
        <f>IF('[1]Hoja de pedidos'!$D4008&gt;0,'[1]Hoja de pedidos'!G4008,"")</f>
        <v>MCL</v>
      </c>
      <c r="F4012" s="144" t="str">
        <f>IF('[1]Hoja de pedidos'!$D4008&gt;0,'[1]Hoja de pedidos'!H4008,"")</f>
        <v>LAMINACION</v>
      </c>
    </row>
    <row r="4013" spans="1:6" x14ac:dyDescent="0.25">
      <c r="A4013" s="144" t="str">
        <f>IF('[1]Hoja de pedidos'!$D4009&gt;0,'[1]Hoja de pedidos'!C4009,"")</f>
        <v>01-5101</v>
      </c>
      <c r="B4013" s="144" t="str">
        <f>IF('[1]Hoja de pedidos'!$D4009&gt;0,'[1]Hoja de pedidos'!D4009,"")</f>
        <v>TXPCGK023A001</v>
      </c>
      <c r="C4013" s="144" t="str">
        <f>IF('[1]Hoja de pedidos'!$D4009&gt;0,'[1]Hoja de pedidos'!E4009,"")</f>
        <v xml:space="preserve">PEPSI-COLA VENEZUELA, C.A. </v>
      </c>
      <c r="D4013" s="144" t="str">
        <f>IF('[1]Hoja de pedidos'!$D4009&gt;0,'[1]Hoja de pedidos'!F4009,"")</f>
        <v>ETIQUETA IMPRESA GOLDEN KOLITA 1L</v>
      </c>
      <c r="E4013" s="144" t="str">
        <f>IF('[1]Hoja de pedidos'!$D4009&gt;0,'[1]Hoja de pedidos'!G4009,"")</f>
        <v>CX</v>
      </c>
      <c r="F4013" s="144" t="str">
        <f>IF('[1]Hoja de pedidos'!$D4009&gt;0,'[1]Hoja de pedidos'!H4009,"")</f>
        <v>CORTE</v>
      </c>
    </row>
    <row r="4014" spans="1:6" x14ac:dyDescent="0.25">
      <c r="A4014" s="144" t="str">
        <f>IF('[1]Hoja de pedidos'!$D4010&gt;0,'[1]Hoja de pedidos'!C4010,"")</f>
        <v>01-5178</v>
      </c>
      <c r="B4014" s="144" t="str">
        <f>IF('[1]Hoja de pedidos'!$D4010&gt;0,'[1]Hoja de pedidos'!D4010,"")</f>
        <v>TXMSGK030A001</v>
      </c>
      <c r="C4014" s="144" t="str">
        <f>IF('[1]Hoja de pedidos'!$D4010&gt;0,'[1]Hoja de pedidos'!E4010,"")</f>
        <v>MULTINACIONAL DE SABORES C.A.</v>
      </c>
      <c r="D4014" s="144" t="str">
        <f>IF('[1]Hoja de pedidos'!$D4010&gt;0,'[1]Hoja de pedidos'!F4010,"")</f>
        <v>ETIQUETA IMPRESA REFRESCO GLUP KOLITA 2 L</v>
      </c>
      <c r="E4014" s="144" t="str">
        <f>IF('[1]Hoja de pedidos'!$D4010&gt;0,'[1]Hoja de pedidos'!G4010,"")</f>
        <v>CX</v>
      </c>
      <c r="F4014" s="144" t="str">
        <f>IF('[1]Hoja de pedidos'!$D4010&gt;0,'[1]Hoja de pedidos'!H4010,"")</f>
        <v>CORTE</v>
      </c>
    </row>
    <row r="4015" spans="1:6" x14ac:dyDescent="0.25">
      <c r="A4015" s="144" t="str">
        <f>IF('[1]Hoja de pedidos'!$D4011&gt;0,'[1]Hoja de pedidos'!C4011,"")</f>
        <v>21-0515</v>
      </c>
      <c r="B4015" s="144" t="str">
        <f>IF('[1]Hoja de pedidos'!$D4011&gt;0,'[1]Hoja de pedidos'!D4011,"")</f>
        <v>TXSPMS030A001</v>
      </c>
      <c r="C4015" s="144" t="str">
        <f>IF('[1]Hoja de pedidos'!$D4011&gt;0,'[1]Hoja de pedidos'!E4011,"")</f>
        <v>C.A. SUCESORA DE JOSE PUIG &amp; CIA</v>
      </c>
      <c r="D4015" s="144" t="str">
        <f>IF('[1]Hoja de pedidos'!$D4011&gt;0,'[1]Hoja de pedidos'!F4011,"")</f>
        <v>LAMINACION IMPRESA MARIA PUIG SELECTA 28g</v>
      </c>
      <c r="E4015" s="144" t="str">
        <f>IF('[1]Hoja de pedidos'!$D4011&gt;0,'[1]Hoja de pedidos'!G4011,"")</f>
        <v>CX</v>
      </c>
      <c r="F4015" s="144" t="str">
        <f>IF('[1]Hoja de pedidos'!$D4011&gt;0,'[1]Hoja de pedidos'!H4011,"")</f>
        <v>LAMINACION</v>
      </c>
    </row>
    <row r="4016" spans="1:6" x14ac:dyDescent="0.25">
      <c r="A4016" s="144" t="str">
        <f>IF('[1]Hoja de pedidos'!$D4012&gt;0,'[1]Hoja de pedidos'!C4012,"")</f>
        <v>21-0512</v>
      </c>
      <c r="B4016" s="144" t="str">
        <f>IF('[1]Hoja de pedidos'!$D4012&gt;0,'[1]Hoja de pedidos'!D4012,"")</f>
        <v>TXSPMV040A001</v>
      </c>
      <c r="C4016" s="144" t="str">
        <f>IF('[1]Hoja de pedidos'!$D4012&gt;0,'[1]Hoja de pedidos'!E4012,"")</f>
        <v>C.A. SUCESORA DE JOSE PUIG &amp; CIA</v>
      </c>
      <c r="D4016" s="144" t="str">
        <f>IF('[1]Hoja de pedidos'!$D4012&gt;0,'[1]Hoja de pedidos'!F4012,"")</f>
        <v>LAMINACION IMPRESA MARILU VAINILLA 36g</v>
      </c>
      <c r="E4016" s="144" t="str">
        <f>IF('[1]Hoja de pedidos'!$D4012&gt;0,'[1]Hoja de pedidos'!G4012,"")</f>
        <v>CX</v>
      </c>
      <c r="F4016" s="144" t="str">
        <f>IF('[1]Hoja de pedidos'!$D4012&gt;0,'[1]Hoja de pedidos'!H4012,"")</f>
        <v>LAMINACION</v>
      </c>
    </row>
    <row r="4017" spans="1:6" x14ac:dyDescent="0.25">
      <c r="A4017" s="144" t="str">
        <f>IF('[1]Hoja de pedidos'!$D4013&gt;0,'[1]Hoja de pedidos'!C4013,"")</f>
        <v>01-5190</v>
      </c>
      <c r="B4017" s="144" t="str">
        <f>IF('[1]Hoja de pedidos'!$D4013&gt;0,'[1]Hoja de pedidos'!D4013,"")</f>
        <v>TXPCPF023B003</v>
      </c>
      <c r="C4017" s="144" t="str">
        <f>IF('[1]Hoja de pedidos'!$D4013&gt;0,'[1]Hoja de pedidos'!E4013,"")</f>
        <v xml:space="preserve">PEPSI-COLA VENEZUELA, C.A. </v>
      </c>
      <c r="D4017" s="144" t="str">
        <f>IF('[1]Hoja de pedidos'!$D4013&gt;0,'[1]Hoja de pedidos'!F4013,"")</f>
        <v>ETIQUETA IMPRESA PEPSI FREE 1,5 L</v>
      </c>
      <c r="E4017" s="144" t="str">
        <f>IF('[1]Hoja de pedidos'!$D4013&gt;0,'[1]Hoja de pedidos'!G4013,"")</f>
        <v>CX</v>
      </c>
      <c r="F4017" s="144" t="str">
        <f>IF('[1]Hoja de pedidos'!$D4013&gt;0,'[1]Hoja de pedidos'!H4013,"")</f>
        <v>CORTE</v>
      </c>
    </row>
    <row r="4018" spans="1:6" x14ac:dyDescent="0.25">
      <c r="A4018" s="144" t="str">
        <f>IF('[1]Hoja de pedidos'!$D4014&gt;0,'[1]Hoja de pedidos'!C4014,"")</f>
        <v>01-5187</v>
      </c>
      <c r="B4018" s="144" t="str">
        <f>IF('[1]Hoja de pedidos'!$D4014&gt;0,'[1]Hoja de pedidos'!D4014,"")</f>
        <v>TXPCPF023C003</v>
      </c>
      <c r="C4018" s="144" t="str">
        <f>IF('[1]Hoja de pedidos'!$D4014&gt;0,'[1]Hoja de pedidos'!E4014,"")</f>
        <v xml:space="preserve">PEPSI-COLA VENEZUELA, C.A. </v>
      </c>
      <c r="D4018" s="144" t="str">
        <f>IF('[1]Hoja de pedidos'!$D4014&gt;0,'[1]Hoja de pedidos'!F4014,"")</f>
        <v>ETIQUETA IMPRESA PEPSI FREE 2 L</v>
      </c>
      <c r="E4018" s="144" t="str">
        <f>IF('[1]Hoja de pedidos'!$D4014&gt;0,'[1]Hoja de pedidos'!G4014,"")</f>
        <v>CX</v>
      </c>
      <c r="F4018" s="144" t="str">
        <f>IF('[1]Hoja de pedidos'!$D4014&gt;0,'[1]Hoja de pedidos'!H4014,"")</f>
        <v>CORTE</v>
      </c>
    </row>
    <row r="4019" spans="1:6" x14ac:dyDescent="0.25">
      <c r="A4019" s="144" t="str">
        <f>IF('[1]Hoja de pedidos'!$D4015&gt;0,'[1]Hoja de pedidos'!C4015,"")</f>
        <v>01-5188</v>
      </c>
      <c r="B4019" s="144" t="str">
        <f>IF('[1]Hoja de pedidos'!$D4015&gt;0,'[1]Hoja de pedidos'!D4015,"")</f>
        <v>TXPCPF023C003</v>
      </c>
      <c r="C4019" s="144" t="str">
        <f>IF('[1]Hoja de pedidos'!$D4015&gt;0,'[1]Hoja de pedidos'!E4015,"")</f>
        <v xml:space="preserve">PEPSI-COLA VENEZUELA, C.A. </v>
      </c>
      <c r="D4019" s="144" t="str">
        <f>IF('[1]Hoja de pedidos'!$D4015&gt;0,'[1]Hoja de pedidos'!F4015,"")</f>
        <v>ETIQUETA IMPRESA PEPSI FREE 2 L</v>
      </c>
      <c r="E4019" s="144" t="str">
        <f>IF('[1]Hoja de pedidos'!$D4015&gt;0,'[1]Hoja de pedidos'!G4015,"")</f>
        <v>CX</v>
      </c>
      <c r="F4019" s="144" t="str">
        <f>IF('[1]Hoja de pedidos'!$D4015&gt;0,'[1]Hoja de pedidos'!H4015,"")</f>
        <v>CORTE</v>
      </c>
    </row>
    <row r="4020" spans="1:6" x14ac:dyDescent="0.25">
      <c r="A4020" s="144" t="str">
        <f>IF('[1]Hoja de pedidos'!$D4016&gt;0,'[1]Hoja de pedidos'!C4016,"")</f>
        <v>01-5189</v>
      </c>
      <c r="B4020" s="144" t="str">
        <f>IF('[1]Hoja de pedidos'!$D4016&gt;0,'[1]Hoja de pedidos'!D4016,"")</f>
        <v>TXPCPF023C003</v>
      </c>
      <c r="C4020" s="144" t="str">
        <f>IF('[1]Hoja de pedidos'!$D4016&gt;0,'[1]Hoja de pedidos'!E4016,"")</f>
        <v xml:space="preserve">PEPSI-COLA VENEZUELA, C.A. </v>
      </c>
      <c r="D4020" s="144" t="str">
        <f>IF('[1]Hoja de pedidos'!$D4016&gt;0,'[1]Hoja de pedidos'!F4016,"")</f>
        <v>ETIQUETA IMPRESA PEPSI FREE 2 L</v>
      </c>
      <c r="E4020" s="144" t="str">
        <f>IF('[1]Hoja de pedidos'!$D4016&gt;0,'[1]Hoja de pedidos'!G4016,"")</f>
        <v>CX</v>
      </c>
      <c r="F4020" s="144" t="str">
        <f>IF('[1]Hoja de pedidos'!$D4016&gt;0,'[1]Hoja de pedidos'!H4016,"")</f>
        <v>CORTE</v>
      </c>
    </row>
    <row r="4021" spans="1:6" x14ac:dyDescent="0.25">
      <c r="A4021" s="144" t="str">
        <f>IF('[1]Hoja de pedidos'!$D4017&gt;0,'[1]Hoja de pedidos'!C4017,"")</f>
        <v>01-5193</v>
      </c>
      <c r="B4021" s="144" t="str">
        <f>IF('[1]Hoja de pedidos'!$D4017&gt;0,'[1]Hoja de pedidos'!D4017,"")</f>
        <v>TXPCEP023B003</v>
      </c>
      <c r="C4021" s="144" t="str">
        <f>IF('[1]Hoja de pedidos'!$D4017&gt;0,'[1]Hoja de pedidos'!E4017,"")</f>
        <v xml:space="preserve">PEPSI-COLA VENEZUELA, C.A. </v>
      </c>
      <c r="D4021" s="144" t="str">
        <f>IF('[1]Hoja de pedidos'!$D4017&gt;0,'[1]Hoja de pedidos'!F4017,"")</f>
        <v>ETIQUETA IMPRESA PEPSI FREE 1 L</v>
      </c>
      <c r="E4021" s="144" t="str">
        <f>IF('[1]Hoja de pedidos'!$D4017&gt;0,'[1]Hoja de pedidos'!G4017,"")</f>
        <v>CX</v>
      </c>
      <c r="F4021" s="144" t="str">
        <f>IF('[1]Hoja de pedidos'!$D4017&gt;0,'[1]Hoja de pedidos'!H4017,"")</f>
        <v>CORTE</v>
      </c>
    </row>
    <row r="4022" spans="1:6" x14ac:dyDescent="0.25">
      <c r="A4022" s="144" t="str">
        <f>IF('[1]Hoja de pedidos'!$D4018&gt;0,'[1]Hoja de pedidos'!C4018,"")</f>
        <v>01-5192</v>
      </c>
      <c r="B4022" s="144" t="str">
        <f>IF('[1]Hoja de pedidos'!$D4018&gt;0,'[1]Hoja de pedidos'!D4018,"")</f>
        <v>TXPCEP023B003</v>
      </c>
      <c r="C4022" s="144" t="str">
        <f>IF('[1]Hoja de pedidos'!$D4018&gt;0,'[1]Hoja de pedidos'!E4018,"")</f>
        <v xml:space="preserve">PEPSI-COLA VENEZUELA, C.A. </v>
      </c>
      <c r="D4022" s="144" t="str">
        <f>IF('[1]Hoja de pedidos'!$D4018&gt;0,'[1]Hoja de pedidos'!F4018,"")</f>
        <v>ETIQUETA IMPRESA PEPSI FREE 1 L</v>
      </c>
      <c r="E4022" s="144" t="str">
        <f>IF('[1]Hoja de pedidos'!$D4018&gt;0,'[1]Hoja de pedidos'!G4018,"")</f>
        <v>CX</v>
      </c>
      <c r="F4022" s="144" t="str">
        <f>IF('[1]Hoja de pedidos'!$D4018&gt;0,'[1]Hoja de pedidos'!H4018,"")</f>
        <v>CORTE</v>
      </c>
    </row>
    <row r="4023" spans="1:6" x14ac:dyDescent="0.25">
      <c r="A4023" s="144" t="str">
        <f>IF('[1]Hoja de pedidos'!$D4019&gt;0,'[1]Hoja de pedidos'!C4019,"")</f>
        <v>01-5101</v>
      </c>
      <c r="B4023" s="144" t="str">
        <f>IF('[1]Hoja de pedidos'!$D4019&gt;0,'[1]Hoja de pedidos'!D4019,"")</f>
        <v>TXPCGK023A001</v>
      </c>
      <c r="C4023" s="144" t="str">
        <f>IF('[1]Hoja de pedidos'!$D4019&gt;0,'[1]Hoja de pedidos'!E4019,"")</f>
        <v xml:space="preserve">PEPSI-COLA VENEZUELA, C.A. </v>
      </c>
      <c r="D4023" s="144" t="str">
        <f>IF('[1]Hoja de pedidos'!$D4019&gt;0,'[1]Hoja de pedidos'!F4019,"")</f>
        <v>ETIQUETA IMPRESA GOLDEN KOLITA 1L</v>
      </c>
      <c r="E4023" s="144" t="str">
        <f>IF('[1]Hoja de pedidos'!$D4019&gt;0,'[1]Hoja de pedidos'!G4019,"")</f>
        <v>CX</v>
      </c>
      <c r="F4023" s="144" t="str">
        <f>IF('[1]Hoja de pedidos'!$D4019&gt;0,'[1]Hoja de pedidos'!H4019,"")</f>
        <v>CORTE</v>
      </c>
    </row>
    <row r="4024" spans="1:6" x14ac:dyDescent="0.25">
      <c r="A4024" s="144" t="str">
        <f>IF('[1]Hoja de pedidos'!$D4020&gt;0,'[1]Hoja de pedidos'!C4020,"")</f>
        <v>01-5186</v>
      </c>
      <c r="B4024" s="144" t="str">
        <f>IF('[1]Hoja de pedidos'!$D4020&gt;0,'[1]Hoja de pedidos'!D4020,"")</f>
        <v>TXPCPB023D001</v>
      </c>
      <c r="C4024" s="144" t="str">
        <f>IF('[1]Hoja de pedidos'!$D4020&gt;0,'[1]Hoja de pedidos'!E4020,"")</f>
        <v xml:space="preserve">PEPSI-COLA VENEZUELA, C.A. </v>
      </c>
      <c r="D4024" s="144" t="str">
        <f>IF('[1]Hoja de pedidos'!$D4020&gt;0,'[1]Hoja de pedidos'!F4020,"")</f>
        <v>ETIQUETA IMPRESA PEPSI BLACK 2L</v>
      </c>
      <c r="E4024" s="144" t="str">
        <f>IF('[1]Hoja de pedidos'!$D4020&gt;0,'[1]Hoja de pedidos'!G4020,"")</f>
        <v>CX</v>
      </c>
      <c r="F4024" s="144" t="str">
        <f>IF('[1]Hoja de pedidos'!$D4020&gt;0,'[1]Hoja de pedidos'!H4020,"")</f>
        <v>LAMINACION</v>
      </c>
    </row>
    <row r="4025" spans="1:6" x14ac:dyDescent="0.25">
      <c r="A4025" s="144" t="str">
        <f>IF('[1]Hoja de pedidos'!$D4021&gt;0,'[1]Hoja de pedidos'!C4021,"")</f>
        <v>01-5181</v>
      </c>
      <c r="B4025" s="144" t="str">
        <f>IF('[1]Hoja de pedidos'!$D4021&gt;0,'[1]Hoja de pedidos'!D4021,"")</f>
        <v>TMBPFE129C001</v>
      </c>
      <c r="C4025" s="144" t="str">
        <f>IF('[1]Hoja de pedidos'!$D4021&gt;0,'[1]Hoja de pedidos'!E4021,"")</f>
        <v>BRIMPORT SEED C.A</v>
      </c>
      <c r="D4025" s="144" t="str">
        <f>IF('[1]Hoja de pedidos'!$D4021&gt;0,'[1]Hoja de pedidos'!F4021,"")</f>
        <v>LAMINACION IMPRESA FERTILIZANTE FERTIMAX COBRADOR 12-0-44.500g</v>
      </c>
      <c r="E4025" s="144" t="str">
        <f>IF('[1]Hoja de pedidos'!$D4021&gt;0,'[1]Hoja de pedidos'!G4021,"")</f>
        <v>MCL</v>
      </c>
      <c r="F4025" s="144" t="str">
        <f>IF('[1]Hoja de pedidos'!$D4021&gt;0,'[1]Hoja de pedidos'!H4021,"")</f>
        <v>LAMINACION</v>
      </c>
    </row>
    <row r="4026" spans="1:6" x14ac:dyDescent="0.25">
      <c r="A4026" s="144" t="str">
        <f>IF('[1]Hoja de pedidos'!$D4022&gt;0,'[1]Hoja de pedidos'!C4022,"")</f>
        <v>01-5182</v>
      </c>
      <c r="B4026" s="144" t="str">
        <f>IF('[1]Hoja de pedidos'!$D4022&gt;0,'[1]Hoja de pedidos'!D4022,"")</f>
        <v>TMBPFE129F001</v>
      </c>
      <c r="C4026" s="144" t="str">
        <f>IF('[1]Hoja de pedidos'!$D4022&gt;0,'[1]Hoja de pedidos'!E4022,"")</f>
        <v>BRIMPORT SEED C.A</v>
      </c>
      <c r="D4026" s="144" t="str">
        <f>IF('[1]Hoja de pedidos'!$D4022&gt;0,'[1]Hoja de pedidos'!F4022,"")</f>
        <v>LAMINACION IMPRESA FERTILIZANTE FERTIMAX MICROMAX 1kg</v>
      </c>
      <c r="E4026" s="144" t="str">
        <f>IF('[1]Hoja de pedidos'!$D4022&gt;0,'[1]Hoja de pedidos'!G4022,"")</f>
        <v>MCL</v>
      </c>
      <c r="F4026" s="144" t="str">
        <f>IF('[1]Hoja de pedidos'!$D4022&gt;0,'[1]Hoja de pedidos'!H4022,"")</f>
        <v>lAMINACION</v>
      </c>
    </row>
    <row r="4027" spans="1:6" x14ac:dyDescent="0.25">
      <c r="A4027" s="144" t="str">
        <f>IF('[1]Hoja de pedidos'!$D4023&gt;0,'[1]Hoja de pedidos'!C4023,"")</f>
        <v>01-5191</v>
      </c>
      <c r="B4027" s="144" t="str">
        <f>IF('[1]Hoja de pedidos'!$D4023&gt;0,'[1]Hoja de pedidos'!D4023,"")</f>
        <v>TXPCPF023B003</v>
      </c>
      <c r="C4027" s="144" t="str">
        <f>IF('[1]Hoja de pedidos'!$D4023&gt;0,'[1]Hoja de pedidos'!E4023,"")</f>
        <v xml:space="preserve">PEPSI-COLA VENEZUELA, C.A. </v>
      </c>
      <c r="D4027" s="144" t="str">
        <f>IF('[1]Hoja de pedidos'!$D4023&gt;0,'[1]Hoja de pedidos'!F4023,"")</f>
        <v>ETIQUETA IMPRESA PEPSI FREE 1,5 L</v>
      </c>
      <c r="E4027" s="144" t="str">
        <f>IF('[1]Hoja de pedidos'!$D4023&gt;0,'[1]Hoja de pedidos'!G4023,"")</f>
        <v>CX</v>
      </c>
      <c r="F4027" s="144" t="str">
        <f>IF('[1]Hoja de pedidos'!$D4023&gt;0,'[1]Hoja de pedidos'!H4023,"")</f>
        <v>CORTE</v>
      </c>
    </row>
    <row r="4028" spans="1:6" x14ac:dyDescent="0.25">
      <c r="A4028" s="144" t="str">
        <f>IF('[1]Hoja de pedidos'!$D4024&gt;0,'[1]Hoja de pedidos'!C4024,"")</f>
        <v>01-5178</v>
      </c>
      <c r="B4028" s="144" t="str">
        <f>IF('[1]Hoja de pedidos'!$D4024&gt;0,'[1]Hoja de pedidos'!D4024,"")</f>
        <v>TXMSGK030A001</v>
      </c>
      <c r="C4028" s="144" t="str">
        <f>IF('[1]Hoja de pedidos'!$D4024&gt;0,'[1]Hoja de pedidos'!E4024,"")</f>
        <v>MULTINACIONAL DE SABORES C.A.</v>
      </c>
      <c r="D4028" s="144" t="str">
        <f>IF('[1]Hoja de pedidos'!$D4024&gt;0,'[1]Hoja de pedidos'!F4024,"")</f>
        <v>ETIQUETA IMPRESA REFRESCO GLUP KOLITA 2 L</v>
      </c>
      <c r="E4028" s="144" t="str">
        <f>IF('[1]Hoja de pedidos'!$D4024&gt;0,'[1]Hoja de pedidos'!G4024,"")</f>
        <v>CX</v>
      </c>
      <c r="F4028" s="144" t="str">
        <f>IF('[1]Hoja de pedidos'!$D4024&gt;0,'[1]Hoja de pedidos'!H4024,"")</f>
        <v>CORTE</v>
      </c>
    </row>
    <row r="4029" spans="1:6" x14ac:dyDescent="0.25">
      <c r="A4029" s="144" t="str">
        <f>IF('[1]Hoja de pedidos'!$D4025&gt;0,'[1]Hoja de pedidos'!C4025,"")</f>
        <v>11-0021</v>
      </c>
      <c r="B4029" s="144" t="str">
        <f>IF('[1]Hoja de pedidos'!$D4025&gt;0,'[1]Hoja de pedidos'!D4025,"")</f>
        <v>TXHCFU029A001</v>
      </c>
      <c r="C4029" s="144" t="str">
        <f>IF('[1]Hoja de pedidos'!$D4025&gt;0,'[1]Hoja de pedidos'!E4025,"")</f>
        <v>HELADOS CALI, C.A.</v>
      </c>
      <c r="D4029" s="144" t="str">
        <f>IF('[1]Hoja de pedidos'!$D4025&gt;0,'[1]Hoja de pedidos'!F4025,"")</f>
        <v>ENVOLTORIO IMPRESO HELADOS FRESS FRESA 70cm3</v>
      </c>
      <c r="E4029" s="144" t="str">
        <f>IF('[1]Hoja de pedidos'!$D4025&gt;0,'[1]Hoja de pedidos'!G4025,"")</f>
        <v>CX</v>
      </c>
      <c r="F4029" s="144" t="str">
        <f>IF('[1]Hoja de pedidos'!$D4025&gt;0,'[1]Hoja de pedidos'!H4025,"")</f>
        <v>CORTE</v>
      </c>
    </row>
    <row r="4030" spans="1:6" x14ac:dyDescent="0.25">
      <c r="A4030" s="144" t="str">
        <f>IF('[1]Hoja de pedidos'!$D4026&gt;0,'[1]Hoja de pedidos'!C4026,"")</f>
        <v>21-0507</v>
      </c>
      <c r="B4030" s="144" t="str">
        <f>IF('[1]Hoja de pedidos'!$D4026&gt;0,'[1]Hoja de pedidos'!D4026,"")</f>
        <v>TXNVND096B001</v>
      </c>
      <c r="C4030" s="144" t="str">
        <f>IF('[1]Hoja de pedidos'!$D4026&gt;0,'[1]Hoja de pedidos'!E4026,"")</f>
        <v>NESTLE VENEZUELA, S.A.</v>
      </c>
      <c r="D4030" s="144" t="str">
        <f>IF('[1]Hoja de pedidos'!$D4026&gt;0,'[1]Hoja de pedidos'!F4026,"")</f>
        <v>LAMINACION IMPRESA NIDO FORTICRECE 400g</v>
      </c>
      <c r="E4030" s="144" t="str">
        <f>IF('[1]Hoja de pedidos'!$D4026&gt;0,'[1]Hoja de pedidos'!G4026,"")</f>
        <v>CX</v>
      </c>
      <c r="F4030" s="144" t="str">
        <f>IF('[1]Hoja de pedidos'!$D4026&gt;0,'[1]Hoja de pedidos'!H4026,"")</f>
        <v>LAMINACION</v>
      </c>
    </row>
    <row r="4031" spans="1:6" x14ac:dyDescent="0.25">
      <c r="A4031" s="144" t="str">
        <f>IF('[1]Hoja de pedidos'!$D4027&gt;0,'[1]Hoja de pedidos'!C4027,"")</f>
        <v>21-0504</v>
      </c>
      <c r="B4031" s="144" t="str">
        <f>IF('[1]Hoja de pedidos'!$D4027&gt;0,'[1]Hoja de pedidos'!D4027,"")</f>
        <v>TXNVRC096A001</v>
      </c>
      <c r="C4031" s="144" t="str">
        <f>IF('[1]Hoja de pedidos'!$D4027&gt;0,'[1]Hoja de pedidos'!E4027,"")</f>
        <v>NESTLE VENEZUELA, S.A.</v>
      </c>
      <c r="D4031" s="144" t="str">
        <f>IF('[1]Hoja de pedidos'!$D4027&gt;0,'[1]Hoja de pedidos'!F4027,"")</f>
        <v>LAMINACION IMPRESA RICA CHICHA 400g</v>
      </c>
      <c r="E4031" s="144" t="str">
        <f>IF('[1]Hoja de pedidos'!$D4027&gt;0,'[1]Hoja de pedidos'!G4027,"")</f>
        <v>CX</v>
      </c>
      <c r="F4031" s="144" t="str">
        <f>IF('[1]Hoja de pedidos'!$D4027&gt;0,'[1]Hoja de pedidos'!H4027,"")</f>
        <v>LAMINACION</v>
      </c>
    </row>
    <row r="4032" spans="1:6" x14ac:dyDescent="0.25">
      <c r="A4032" s="144" t="str">
        <f>IF('[1]Hoja de pedidos'!$D4028&gt;0,'[1]Hoja de pedidos'!C4028,"")</f>
        <v>21-0506</v>
      </c>
      <c r="B4032" s="144" t="str">
        <f>IF('[1]Hoja de pedidos'!$D4028&gt;0,'[1]Hoja de pedidos'!D4028,"")</f>
        <v>TXNVCP096A001</v>
      </c>
      <c r="C4032" s="144" t="str">
        <f>IF('[1]Hoja de pedidos'!$D4028&gt;0,'[1]Hoja de pedidos'!E4028,"")</f>
        <v>NESTLE VENEZUELA, S.A.</v>
      </c>
      <c r="D4032" s="144" t="str">
        <f>IF('[1]Hoja de pedidos'!$D4028&gt;0,'[1]Hoja de pedidos'!F4028,"")</f>
        <v>LAMINACION IMPRESA CAMPESINA 400g</v>
      </c>
      <c r="E4032" s="144" t="str">
        <f>IF('[1]Hoja de pedidos'!$D4028&gt;0,'[1]Hoja de pedidos'!G4028,"")</f>
        <v>CX</v>
      </c>
      <c r="F4032" s="144" t="str">
        <f>IF('[1]Hoja de pedidos'!$D4028&gt;0,'[1]Hoja de pedidos'!H4028,"")</f>
        <v>LAMINACION</v>
      </c>
    </row>
    <row r="4033" spans="1:6" x14ac:dyDescent="0.25">
      <c r="A4033" s="144" t="str">
        <f>IF('[1]Hoja de pedidos'!$D4029&gt;0,'[1]Hoja de pedidos'!C4029,"")</f>
        <v>21-0505</v>
      </c>
      <c r="B4033" s="144" t="str">
        <f>IF('[1]Hoja de pedidos'!$D4029&gt;0,'[1]Hoja de pedidos'!D4029,"")</f>
        <v>TXNVSV096A002</v>
      </c>
      <c r="C4033" s="144" t="str">
        <f>IF('[1]Hoja de pedidos'!$D4029&gt;0,'[1]Hoja de pedidos'!E4029,"")</f>
        <v>NESTLE VENEZUELA, S.A.</v>
      </c>
      <c r="D4033" s="144" t="str">
        <f>IF('[1]Hoja de pedidos'!$D4029&gt;0,'[1]Hoja de pedidos'!F4029,"")</f>
        <v>LAMINACION IMPRESA SVELTY 400g</v>
      </c>
      <c r="E4033" s="144" t="str">
        <f>IF('[1]Hoja de pedidos'!$D4029&gt;0,'[1]Hoja de pedidos'!G4029,"")</f>
        <v>CX</v>
      </c>
      <c r="F4033" s="144" t="str">
        <f>IF('[1]Hoja de pedidos'!$D4029&gt;0,'[1]Hoja de pedidos'!H4029,"")</f>
        <v>LAMINACION</v>
      </c>
    </row>
    <row r="4034" spans="1:6" x14ac:dyDescent="0.25">
      <c r="A4034" s="144" t="str">
        <f>IF('[1]Hoja de pedidos'!$D4030&gt;0,'[1]Hoja de pedidos'!C4030,"")</f>
        <v>21-0508</v>
      </c>
      <c r="B4034" s="144" t="str">
        <f>IF('[1]Hoja de pedidos'!$D4030&gt;0,'[1]Hoja de pedidos'!D4030,"")</f>
        <v>TXNVCF096A001</v>
      </c>
      <c r="C4034" s="144" t="str">
        <f>IF('[1]Hoja de pedidos'!$D4030&gt;0,'[1]Hoja de pedidos'!E4030,"")</f>
        <v>NESTLE VENEZUELA, S.A.</v>
      </c>
      <c r="D4034" s="144" t="str">
        <f>IF('[1]Hoja de pedidos'!$D4030&gt;0,'[1]Hoja de pedidos'!F4030,"")</f>
        <v xml:space="preserve">LAMINACION IMPRESA LA CAMPESINA FORTIFICADA 800g </v>
      </c>
      <c r="E4034" s="144" t="str">
        <f>IF('[1]Hoja de pedidos'!$D4030&gt;0,'[1]Hoja de pedidos'!G4030,"")</f>
        <v>CX</v>
      </c>
      <c r="F4034" s="144" t="str">
        <f>IF('[1]Hoja de pedidos'!$D4030&gt;0,'[1]Hoja de pedidos'!H4030,"")</f>
        <v>LAMINACION</v>
      </c>
    </row>
    <row r="4035" spans="1:6" x14ac:dyDescent="0.25">
      <c r="A4035" s="144" t="str">
        <f>IF('[1]Hoja de pedidos'!$D4031&gt;0,'[1]Hoja de pedidos'!C4031,"")</f>
        <v>01-5207</v>
      </c>
      <c r="B4035" s="144" t="str">
        <f>IF('[1]Hoja de pedidos'!$D4031&gt;0,'[1]Hoja de pedidos'!D4031,"")</f>
        <v>TXPATR049C003</v>
      </c>
      <c r="C4035" s="144" t="str">
        <f>IF('[1]Hoja de pedidos'!$D4031&gt;0,'[1]Hoja de pedidos'!E4031,"")</f>
        <v>PEPSICO ALIMENTOS, S.C.A.</v>
      </c>
      <c r="D4035" s="144" t="str">
        <f>IF('[1]Hoja de pedidos'!$D4031&gt;0,'[1]Hoja de pedidos'!F4031,"")</f>
        <v>LAMINACION IMPRESA DE TODITO RESUELTO XXL 400g</v>
      </c>
      <c r="E4035" s="144" t="str">
        <f>IF('[1]Hoja de pedidos'!$D4031&gt;0,'[1]Hoja de pedidos'!G4031,"")</f>
        <v>CX</v>
      </c>
      <c r="F4035" s="144" t="str">
        <f>IF('[1]Hoja de pedidos'!$D4031&gt;0,'[1]Hoja de pedidos'!H4031,"")</f>
        <v>LAMINACION</v>
      </c>
    </row>
    <row r="4036" spans="1:6" x14ac:dyDescent="0.25">
      <c r="A4036" s="144" t="str">
        <f>IF('[1]Hoja de pedidos'!$D4032&gt;0,'[1]Hoja de pedidos'!C4032,"")</f>
        <v>01-5197</v>
      </c>
      <c r="B4036" s="144" t="str">
        <f>IF('[1]Hoja de pedidos'!$D4032&gt;0,'[1]Hoja de pedidos'!D4032,"")</f>
        <v>TXPARF040B004</v>
      </c>
      <c r="C4036" s="144" t="str">
        <f>IF('[1]Hoja de pedidos'!$D4032&gt;0,'[1]Hoja de pedidos'!E4032,"")</f>
        <v>PEPSICO ALIMENTOS, S.C.A.</v>
      </c>
      <c r="D4036" s="144" t="str">
        <f>IF('[1]Hoja de pedidos'!$D4032&gt;0,'[1]Hoja de pedidos'!F4032,"")</f>
        <v>LAMINACION IMPRESA RUFFLES QUESO 125g</v>
      </c>
      <c r="E4036" s="144" t="str">
        <f>IF('[1]Hoja de pedidos'!$D4032&gt;0,'[1]Hoja de pedidos'!G4032,"")</f>
        <v>CX</v>
      </c>
      <c r="F4036" s="144" t="str">
        <f>IF('[1]Hoja de pedidos'!$D4032&gt;0,'[1]Hoja de pedidos'!H4032,"")</f>
        <v>LAMINACION</v>
      </c>
    </row>
    <row r="4037" spans="1:6" x14ac:dyDescent="0.25">
      <c r="A4037" s="144" t="str">
        <f>IF('[1]Hoja de pedidos'!$D4033&gt;0,'[1]Hoja de pedidos'!C4033,"")</f>
        <v>01-5202</v>
      </c>
      <c r="B4037" s="144" t="str">
        <f>IF('[1]Hoja de pedidos'!$D4033&gt;0,'[1]Hoja de pedidos'!D4033,"")</f>
        <v>TXPARO040B003</v>
      </c>
      <c r="C4037" s="144" t="str">
        <f>IF('[1]Hoja de pedidos'!$D4033&gt;0,'[1]Hoja de pedidos'!E4033,"")</f>
        <v>PEPSICO ALIMENTOS, S.C.A.</v>
      </c>
      <c r="D4037" s="144" t="str">
        <f>IF('[1]Hoja de pedidos'!$D4033&gt;0,'[1]Hoja de pedidos'!F4033,"")</f>
        <v>LAMINACION IMPRESA RUFFLES ORIGINAL 36g (LINEA NOSOTRAS)</v>
      </c>
      <c r="E4037" s="144" t="str">
        <f>IF('[1]Hoja de pedidos'!$D4033&gt;0,'[1]Hoja de pedidos'!G4033,"")</f>
        <v>CX</v>
      </c>
      <c r="F4037" s="144" t="str">
        <f>IF('[1]Hoja de pedidos'!$D4033&gt;0,'[1]Hoja de pedidos'!H4033,"")</f>
        <v>LAMINACION</v>
      </c>
    </row>
    <row r="4038" spans="1:6" x14ac:dyDescent="0.25">
      <c r="A4038" s="144" t="str">
        <f>IF('[1]Hoja de pedidos'!$D4034&gt;0,'[1]Hoja de pedidos'!C4034,"")</f>
        <v>01-5200</v>
      </c>
      <c r="B4038" s="144" t="str">
        <f>IF('[1]Hoja de pedidos'!$D4034&gt;0,'[1]Hoja de pedidos'!D4034,"")</f>
        <v>TXPAMJ049A002</v>
      </c>
      <c r="C4038" s="144" t="str">
        <f>IF('[1]Hoja de pedidos'!$D4034&gt;0,'[1]Hoja de pedidos'!E4034,"")</f>
        <v>PEPSICO ALIMENTOS, S.C.A.</v>
      </c>
      <c r="D4038" s="144" t="str">
        <f>IF('[1]Hoja de pedidos'!$D4034&gt;0,'[1]Hoja de pedidos'!F4034,"")</f>
        <v>LAMINACION IMPRESA MANI JACKS 175g</v>
      </c>
      <c r="E4038" s="144" t="str">
        <f>IF('[1]Hoja de pedidos'!$D4034&gt;0,'[1]Hoja de pedidos'!G4034,"")</f>
        <v>CX</v>
      </c>
      <c r="F4038" s="144" t="str">
        <f>IF('[1]Hoja de pedidos'!$D4034&gt;0,'[1]Hoja de pedidos'!H4034,"")</f>
        <v>LAMINACION</v>
      </c>
    </row>
    <row r="4039" spans="1:6" x14ac:dyDescent="0.25">
      <c r="A4039" s="144" t="str">
        <f>IF('[1]Hoja de pedidos'!$D4035&gt;0,'[1]Hoja de pedidos'!C4035,"")</f>
        <v>01-5196</v>
      </c>
      <c r="B4039" s="144" t="str">
        <f>IF('[1]Hoja de pedidos'!$D4035&gt;0,'[1]Hoja de pedidos'!D4035,"")</f>
        <v>TXPATR040A003</v>
      </c>
      <c r="C4039" s="144" t="str">
        <f>IF('[1]Hoja de pedidos'!$D4035&gt;0,'[1]Hoja de pedidos'!E4035,"")</f>
        <v>PEPSICO ALIMENTOS, S.C.A.</v>
      </c>
      <c r="D4039" s="144" t="str">
        <f>IF('[1]Hoja de pedidos'!$D4035&gt;0,'[1]Hoja de pedidos'!F4035,"")</f>
        <v>LAMINACION IMPRESA DE TODITO RESUELTO 130g</v>
      </c>
      <c r="E4039" s="144" t="str">
        <f>IF('[1]Hoja de pedidos'!$D4035&gt;0,'[1]Hoja de pedidos'!G4035,"")</f>
        <v>CX</v>
      </c>
      <c r="F4039" s="144" t="str">
        <f>IF('[1]Hoja de pedidos'!$D4035&gt;0,'[1]Hoja de pedidos'!H4035,"")</f>
        <v>LAMINACION</v>
      </c>
    </row>
    <row r="4040" spans="1:6" x14ac:dyDescent="0.25">
      <c r="A4040" s="144" t="str">
        <f>IF('[1]Hoja de pedidos'!$D4036&gt;0,'[1]Hoja de pedidos'!C4036,"")</f>
        <v>01-5209</v>
      </c>
      <c r="B4040" s="144" t="str">
        <f>IF('[1]Hoja de pedidos'!$D4036&gt;0,'[1]Hoja de pedidos'!D4036,"")</f>
        <v>TXPACC040A001</v>
      </c>
      <c r="C4040" s="144" t="str">
        <f>IF('[1]Hoja de pedidos'!$D4036&gt;0,'[1]Hoja de pedidos'!E4036,"")</f>
        <v>PEPSICO ALIMENTOS, S.C.A.</v>
      </c>
      <c r="D4040" s="144" t="str">
        <f>IF('[1]Hoja de pedidos'!$D4036&gt;0,'[1]Hoja de pedidos'!F4036,"")</f>
        <v>LAMINACION IMPRESA CHICHARRON PARRILLERO 85g</v>
      </c>
      <c r="E4040" s="144" t="str">
        <f>IF('[1]Hoja de pedidos'!$D4036&gt;0,'[1]Hoja de pedidos'!G4036,"")</f>
        <v>CX</v>
      </c>
      <c r="F4040" s="144" t="str">
        <f>IF('[1]Hoja de pedidos'!$D4036&gt;0,'[1]Hoja de pedidos'!H4036,"")</f>
        <v>LAMINACION</v>
      </c>
    </row>
    <row r="4041" spans="1:6" x14ac:dyDescent="0.25">
      <c r="A4041" s="144" t="str">
        <f>IF('[1]Hoja de pedidos'!$D4037&gt;0,'[1]Hoja de pedidos'!C4037,"")</f>
        <v>01-5195</v>
      </c>
      <c r="B4041" s="144" t="str">
        <f>IF('[1]Hoja de pedidos'!$D4037&gt;0,'[1]Hoja de pedidos'!D4037,"")</f>
        <v>TXPATR040B003</v>
      </c>
      <c r="C4041" s="144" t="str">
        <f>IF('[1]Hoja de pedidos'!$D4037&gt;0,'[1]Hoja de pedidos'!E4037,"")</f>
        <v>PEPSICO ALIMENTOS, S.C.A.</v>
      </c>
      <c r="D4041" s="144" t="str">
        <f>IF('[1]Hoja de pedidos'!$D4037&gt;0,'[1]Hoja de pedidos'!F4037,"")</f>
        <v>LAMINACION IMPRESA DE TODITO RESUELTO 45g</v>
      </c>
      <c r="E4041" s="144" t="str">
        <f>IF('[1]Hoja de pedidos'!$D4037&gt;0,'[1]Hoja de pedidos'!G4037,"")</f>
        <v>CX</v>
      </c>
      <c r="F4041" s="144" t="str">
        <f>IF('[1]Hoja de pedidos'!$D4037&gt;0,'[1]Hoja de pedidos'!H4037,"")</f>
        <v>LAMINACION</v>
      </c>
    </row>
    <row r="4042" spans="1:6" x14ac:dyDescent="0.25">
      <c r="A4042" s="144" t="str">
        <f>IF('[1]Hoja de pedidos'!$D4038&gt;0,'[1]Hoja de pedidos'!C4038,"")</f>
        <v>01-5210</v>
      </c>
      <c r="B4042" s="144" t="str">
        <f>IF('[1]Hoja de pedidos'!$D4038&gt;0,'[1]Hoja de pedidos'!D4038,"")</f>
        <v>TXPAPM040A001</v>
      </c>
      <c r="C4042" s="144" t="str">
        <f>IF('[1]Hoja de pedidos'!$D4038&gt;0,'[1]Hoja de pedidos'!E4038,"")</f>
        <v>PEPSICO ALIMENTOS, S.C.A.</v>
      </c>
      <c r="D4042" s="144" t="str">
        <f>IF('[1]Hoja de pedidos'!$D4038&gt;0,'[1]Hoja de pedidos'!F4038,"")</f>
        <v>LAMINACION IMPRESA PEPITO MUNDO MARINO 80g</v>
      </c>
      <c r="E4042" s="144" t="str">
        <f>IF('[1]Hoja de pedidos'!$D4038&gt;0,'[1]Hoja de pedidos'!G4038,"")</f>
        <v>CX</v>
      </c>
      <c r="F4042" s="144" t="str">
        <f>IF('[1]Hoja de pedidos'!$D4038&gt;0,'[1]Hoja de pedidos'!H4038,"")</f>
        <v>LAMINACION</v>
      </c>
    </row>
    <row r="4043" spans="1:6" x14ac:dyDescent="0.25">
      <c r="A4043" s="144" t="str">
        <f>IF('[1]Hoja de pedidos'!$D4039&gt;0,'[1]Hoja de pedidos'!C4039,"")</f>
        <v>01-5205</v>
      </c>
      <c r="B4043" s="144" t="str">
        <f>IF('[1]Hoja de pedidos'!$D4039&gt;0,'[1]Hoja de pedidos'!D4039,"")</f>
        <v>TXPATT040A001</v>
      </c>
      <c r="C4043" s="144" t="str">
        <f>IF('[1]Hoja de pedidos'!$D4039&gt;0,'[1]Hoja de pedidos'!E4039,"")</f>
        <v>PEPSICO ALIMENTOS, S.C.A.</v>
      </c>
      <c r="D4043" s="144" t="str">
        <f>IF('[1]Hoja de pedidos'!$D4039&gt;0,'[1]Hoja de pedidos'!F4039,"")</f>
        <v>LAMINACION IMPRESA TOSTITOS 140g</v>
      </c>
      <c r="E4043" s="144" t="str">
        <f>IF('[1]Hoja de pedidos'!$D4039&gt;0,'[1]Hoja de pedidos'!G4039,"")</f>
        <v>CX</v>
      </c>
      <c r="F4043" s="144" t="str">
        <f>IF('[1]Hoja de pedidos'!$D4039&gt;0,'[1]Hoja de pedidos'!H4039,"")</f>
        <v>LAMINACION</v>
      </c>
    </row>
    <row r="4044" spans="1:6" x14ac:dyDescent="0.25">
      <c r="A4044" s="144" t="str">
        <f>IF('[1]Hoja de pedidos'!$D4040&gt;0,'[1]Hoja de pedidos'!C4040,"")</f>
        <v>01-5208</v>
      </c>
      <c r="B4044" s="144" t="str">
        <f>IF('[1]Hoja de pedidos'!$D4040&gt;0,'[1]Hoja de pedidos'!D4040,"")</f>
        <v>TXPACH049A001</v>
      </c>
      <c r="C4044" s="144" t="str">
        <f>IF('[1]Hoja de pedidos'!$D4040&gt;0,'[1]Hoja de pedidos'!E4040,"")</f>
        <v>PEPSICO ALIMENTOS, S.C.A.</v>
      </c>
      <c r="D4044" s="144" t="str">
        <f>IF('[1]Hoja de pedidos'!$D4040&gt;0,'[1]Hoja de pedidos'!F4040,"")</f>
        <v>LAMINACION IMPRESA CHICHARRON 180g</v>
      </c>
      <c r="E4044" s="144" t="str">
        <f>IF('[1]Hoja de pedidos'!$D4040&gt;0,'[1]Hoja de pedidos'!G4040,"")</f>
        <v>CX</v>
      </c>
      <c r="F4044" s="144" t="str">
        <f>IF('[1]Hoja de pedidos'!$D4040&gt;0,'[1]Hoja de pedidos'!H4040,"")</f>
        <v>LAMINACION</v>
      </c>
    </row>
    <row r="4045" spans="1:6" x14ac:dyDescent="0.25">
      <c r="A4045" s="144" t="str">
        <f>IF('[1]Hoja de pedidos'!$D4041&gt;0,'[1]Hoja de pedidos'!C4041,"")</f>
        <v>01-5229</v>
      </c>
      <c r="B4045" s="144" t="str">
        <f>IF('[1]Hoja de pedidos'!$D4041&gt;0,'[1]Hoja de pedidos'!D4041,"")</f>
        <v>TXPCSC023D001</v>
      </c>
      <c r="C4045" s="144" t="str">
        <f>IF('[1]Hoja de pedidos'!$D4041&gt;0,'[1]Hoja de pedidos'!E4041,"")</f>
        <v xml:space="preserve">PEPSI-COLA VENEZUELA, C.A. </v>
      </c>
      <c r="D4045" s="144" t="str">
        <f>IF('[1]Hoja de pedidos'!$D4041&gt;0,'[1]Hoja de pedidos'!F4041,"")</f>
        <v>ETIQUETA IMPRESA SEVEN UP CERO 1 L</v>
      </c>
      <c r="E4045" s="144" t="str">
        <f>IF('[1]Hoja de pedidos'!$D4041&gt;0,'[1]Hoja de pedidos'!G4041,"")</f>
        <v>CX</v>
      </c>
      <c r="F4045" s="144" t="str">
        <f>IF('[1]Hoja de pedidos'!$D4041&gt;0,'[1]Hoja de pedidos'!H4041,"")</f>
        <v>CORTE</v>
      </c>
    </row>
    <row r="4046" spans="1:6" x14ac:dyDescent="0.25">
      <c r="A4046" s="144" t="str">
        <f>IF('[1]Hoja de pedidos'!$D4042&gt;0,'[1]Hoja de pedidos'!C4042,"")</f>
        <v>01-5230</v>
      </c>
      <c r="B4046" s="144" t="str">
        <f>IF('[1]Hoja de pedidos'!$D4042&gt;0,'[1]Hoja de pedidos'!D4042,"")</f>
        <v>TXPCSC023D001</v>
      </c>
      <c r="C4046" s="144" t="str">
        <f>IF('[1]Hoja de pedidos'!$D4042&gt;0,'[1]Hoja de pedidos'!E4042,"")</f>
        <v xml:space="preserve">PEPSI-COLA VENEZUELA, C.A. </v>
      </c>
      <c r="D4046" s="144" t="str">
        <f>IF('[1]Hoja de pedidos'!$D4042&gt;0,'[1]Hoja de pedidos'!F4042,"")</f>
        <v>ETIQUETA IMPRESA SEVEN UP CERO 1 L</v>
      </c>
      <c r="E4046" s="144" t="str">
        <f>IF('[1]Hoja de pedidos'!$D4042&gt;0,'[1]Hoja de pedidos'!G4042,"")</f>
        <v>CX</v>
      </c>
      <c r="F4046" s="144" t="str">
        <f>IF('[1]Hoja de pedidos'!$D4042&gt;0,'[1]Hoja de pedidos'!H4042,"")</f>
        <v>CORTE</v>
      </c>
    </row>
    <row r="4047" spans="1:6" x14ac:dyDescent="0.25">
      <c r="A4047" s="144" t="str">
        <f>IF('[1]Hoja de pedidos'!$D4043&gt;0,'[1]Hoja de pedidos'!C4043,"")</f>
        <v>01-5214</v>
      </c>
      <c r="B4047" s="144" t="str">
        <f>IF('[1]Hoja de pedidos'!$D4043&gt;0,'[1]Hoja de pedidos'!D4043,"")</f>
        <v>TMAPAL121B001</v>
      </c>
      <c r="C4047" s="144" t="str">
        <f>IF('[1]Hoja de pedidos'!$D4043&gt;0,'[1]Hoja de pedidos'!E4043,"")</f>
        <v>ALIMENTOS POLAR COMERCIAL, C.A.</v>
      </c>
      <c r="D4047" s="144" t="str">
        <f>IF('[1]Hoja de pedidos'!$D4043&gt;0,'[1]Hoja de pedidos'!F4043,"")</f>
        <v>ALUMINIO LAMINADO IMPRESO MAVESA 250 g</v>
      </c>
      <c r="E4047" s="144" t="str">
        <f>IF('[1]Hoja de pedidos'!$D4043&gt;0,'[1]Hoja de pedidos'!G4043,"")</f>
        <v>MCL</v>
      </c>
      <c r="F4047" s="144" t="str">
        <f>IF('[1]Hoja de pedidos'!$D4043&gt;0,'[1]Hoja de pedidos'!H4043,"")</f>
        <v>LAMINACION</v>
      </c>
    </row>
    <row r="4048" spans="1:6" x14ac:dyDescent="0.25">
      <c r="A4048" s="144" t="str">
        <f>IF('[1]Hoja de pedidos'!$D4044&gt;0,'[1]Hoja de pedidos'!C4044,"")</f>
        <v>01-5215</v>
      </c>
      <c r="B4048" s="144" t="str">
        <f>IF('[1]Hoja de pedidos'!$D4044&gt;0,'[1]Hoja de pedidos'!D4044,"")</f>
        <v>TMAPAL121B001</v>
      </c>
      <c r="C4048" s="144" t="str">
        <f>IF('[1]Hoja de pedidos'!$D4044&gt;0,'[1]Hoja de pedidos'!E4044,"")</f>
        <v>ALIMENTOS POLAR COMERCIAL, C.A.</v>
      </c>
      <c r="D4048" s="144" t="str">
        <f>IF('[1]Hoja de pedidos'!$D4044&gt;0,'[1]Hoja de pedidos'!F4044,"")</f>
        <v>ALUMINIO LAMINADO IMPRESO MAVESA 250 g</v>
      </c>
      <c r="E4048" s="144" t="str">
        <f>IF('[1]Hoja de pedidos'!$D4044&gt;0,'[1]Hoja de pedidos'!G4044,"")</f>
        <v>MCL</v>
      </c>
      <c r="F4048" s="144" t="str">
        <f>IF('[1]Hoja de pedidos'!$D4044&gt;0,'[1]Hoja de pedidos'!H4044,"")</f>
        <v>LAMINACION</v>
      </c>
    </row>
    <row r="4049" spans="1:6" x14ac:dyDescent="0.25">
      <c r="A4049" s="144" t="str">
        <f>IF('[1]Hoja de pedidos'!$D4045&gt;0,'[1]Hoja de pedidos'!C4045,"")</f>
        <v>01-5212</v>
      </c>
      <c r="B4049" s="144" t="str">
        <f>IF('[1]Hoja de pedidos'!$D4045&gt;0,'[1]Hoja de pedidos'!D4045,"")</f>
        <v>TMAPAL121A001</v>
      </c>
      <c r="C4049" s="144" t="str">
        <f>IF('[1]Hoja de pedidos'!$D4045&gt;0,'[1]Hoja de pedidos'!E4045,"")</f>
        <v>ALIMENTOS POLAR COMERCIAL, C.A.</v>
      </c>
      <c r="D4049" s="144" t="str">
        <f>IF('[1]Hoja de pedidos'!$D4045&gt;0,'[1]Hoja de pedidos'!F4045,"")</f>
        <v>ALUMINIO LAMINADO IMPRESO MAVESA 500g</v>
      </c>
      <c r="E4049" s="144" t="str">
        <f>IF('[1]Hoja de pedidos'!$D4045&gt;0,'[1]Hoja de pedidos'!G4045,"")</f>
        <v>MCL</v>
      </c>
      <c r="F4049" s="144" t="str">
        <f>IF('[1]Hoja de pedidos'!$D4045&gt;0,'[1]Hoja de pedidos'!H4045,"")</f>
        <v>LAMINACION</v>
      </c>
    </row>
    <row r="4050" spans="1:6" x14ac:dyDescent="0.25">
      <c r="A4050" s="144" t="str">
        <f>IF('[1]Hoja de pedidos'!$D4046&gt;0,'[1]Hoja de pedidos'!C4046,"")</f>
        <v>01-5213</v>
      </c>
      <c r="B4050" s="144" t="str">
        <f>IF('[1]Hoja de pedidos'!$D4046&gt;0,'[1]Hoja de pedidos'!D4046,"")</f>
        <v>TMAPAL121C001</v>
      </c>
      <c r="C4050" s="144" t="str">
        <f>IF('[1]Hoja de pedidos'!$D4046&gt;0,'[1]Hoja de pedidos'!E4046,"")</f>
        <v>ALIMENTOS POLAR COMERCIAL, C.A.</v>
      </c>
      <c r="D4050" s="144" t="str">
        <f>IF('[1]Hoja de pedidos'!$D4046&gt;0,'[1]Hoja de pedidos'!F4046,"")</f>
        <v>ALUMINIO LAMINADO IMPRESO MAVESA 1 Kg</v>
      </c>
      <c r="E4050" s="144" t="str">
        <f>IF('[1]Hoja de pedidos'!$D4046&gt;0,'[1]Hoja de pedidos'!G4046,"")</f>
        <v>MCL</v>
      </c>
      <c r="F4050" s="144" t="str">
        <f>IF('[1]Hoja de pedidos'!$D4046&gt;0,'[1]Hoja de pedidos'!H4046,"")</f>
        <v>LAMINACION</v>
      </c>
    </row>
    <row r="4051" spans="1:6" x14ac:dyDescent="0.25">
      <c r="A4051" s="144" t="str">
        <f>IF('[1]Hoja de pedidos'!$D4047&gt;0,'[1]Hoja de pedidos'!C4047,"")</f>
        <v>01-5198</v>
      </c>
      <c r="B4051" s="144" t="str">
        <f>IF('[1]Hoja de pedidos'!$D4047&gt;0,'[1]Hoja de pedidos'!D4047,"")</f>
        <v>TXPARP031A002</v>
      </c>
      <c r="C4051" s="144" t="str">
        <f>IF('[1]Hoja de pedidos'!$D4047&gt;0,'[1]Hoja de pedidos'!E4047,"")</f>
        <v>PEPSICO ALIMENTOS, S.C.A.</v>
      </c>
      <c r="D4051" s="144" t="str">
        <f>IF('[1]Hoja de pedidos'!$D4047&gt;0,'[1]Hoja de pedidos'!F4047,"")</f>
        <v>LAMINACION IMPRESA RAQUETY PICANTE 18g</v>
      </c>
      <c r="E4051" s="144" t="str">
        <f>IF('[1]Hoja de pedidos'!$D4047&gt;0,'[1]Hoja de pedidos'!G4047,"")</f>
        <v>CX</v>
      </c>
      <c r="F4051" s="144" t="str">
        <f>IF('[1]Hoja de pedidos'!$D4047&gt;0,'[1]Hoja de pedidos'!H4047,"")</f>
        <v>LAMINACION</v>
      </c>
    </row>
    <row r="4052" spans="1:6" x14ac:dyDescent="0.25">
      <c r="A4052" s="144" t="str">
        <f>IF('[1]Hoja de pedidos'!$D4048&gt;0,'[1]Hoja de pedidos'!C4048,"")</f>
        <v>01-5203</v>
      </c>
      <c r="B4052" s="144" t="str">
        <f>IF('[1]Hoja de pedidos'!$D4048&gt;0,'[1]Hoja de pedidos'!D4048,"")</f>
        <v>TXPADF040B002</v>
      </c>
      <c r="C4052" s="144" t="str">
        <f>IF('[1]Hoja de pedidos'!$D4048&gt;0,'[1]Hoja de pedidos'!E4048,"")</f>
        <v>PEPSICO ALIMENTOS, S.C.A.</v>
      </c>
      <c r="D4052" s="144" t="str">
        <f>IF('[1]Hoja de pedidos'!$D4048&gt;0,'[1]Hoja de pedidos'!F4048,"")</f>
        <v>LAMINACION IMPRESA DORITOS FLAMIN HOT 42g.</v>
      </c>
      <c r="E4052" s="144" t="str">
        <f>IF('[1]Hoja de pedidos'!$D4048&gt;0,'[1]Hoja de pedidos'!G4048,"")</f>
        <v>CX</v>
      </c>
      <c r="F4052" s="144" t="str">
        <f>IF('[1]Hoja de pedidos'!$D4048&gt;0,'[1]Hoja de pedidos'!H4048,"")</f>
        <v>LAMINACION</v>
      </c>
    </row>
    <row r="4053" spans="1:6" x14ac:dyDescent="0.25">
      <c r="A4053" s="144" t="str">
        <f>IF('[1]Hoja de pedidos'!$D4049&gt;0,'[1]Hoja de pedidos'!C4049,"")</f>
        <v>01-5204</v>
      </c>
      <c r="B4053" s="144" t="str">
        <f>IF('[1]Hoja de pedidos'!$D4049&gt;0,'[1]Hoja de pedidos'!D4049,"")</f>
        <v>TXPARF040A004</v>
      </c>
      <c r="C4053" s="144" t="str">
        <f>IF('[1]Hoja de pedidos'!$D4049&gt;0,'[1]Hoja de pedidos'!E4049,"")</f>
        <v>PEPSICO ALIMENTOS, S.C.A.</v>
      </c>
      <c r="D4053" s="144" t="str">
        <f>IF('[1]Hoja de pedidos'!$D4049&gt;0,'[1]Hoja de pedidos'!F4049,"")</f>
        <v>LAMINACION IMPRESA RUFFLES QUESO 36g  (LINEA NOSOTRAS)</v>
      </c>
      <c r="E4053" s="144" t="str">
        <f>IF('[1]Hoja de pedidos'!$D4049&gt;0,'[1]Hoja de pedidos'!G4049,"")</f>
        <v>CX</v>
      </c>
      <c r="F4053" s="144" t="str">
        <f>IF('[1]Hoja de pedidos'!$D4049&gt;0,'[1]Hoja de pedidos'!H4049,"")</f>
        <v>LAMINACION</v>
      </c>
    </row>
    <row r="4054" spans="1:6" x14ac:dyDescent="0.25">
      <c r="A4054" s="144" t="str">
        <f>IF('[1]Hoja de pedidos'!$D4050&gt;0,'[1]Hoja de pedidos'!C4050,"")</f>
        <v>01-5206</v>
      </c>
      <c r="B4054" s="144" t="str">
        <f>IF('[1]Hoja de pedidos'!$D4050&gt;0,'[1]Hoja de pedidos'!D4050,"")</f>
        <v>TXPAJS040A002</v>
      </c>
      <c r="C4054" s="144" t="str">
        <f>IF('[1]Hoja de pedidos'!$D4050&gt;0,'[1]Hoja de pedidos'!E4050,"")</f>
        <v>PEPSICO ALIMENTOS, S.C.A.</v>
      </c>
      <c r="D4054" s="144" t="str">
        <f>IF('[1]Hoja de pedidos'!$D4050&gt;0,'[1]Hoja de pedidos'!F4050,"")</f>
        <v>LAMINACION IMPRESA PAPAS JACKS SAL 30g</v>
      </c>
      <c r="E4054" s="144" t="str">
        <f>IF('[1]Hoja de pedidos'!$D4050&gt;0,'[1]Hoja de pedidos'!G4050,"")</f>
        <v>CX</v>
      </c>
      <c r="F4054" s="144" t="str">
        <f>IF('[1]Hoja de pedidos'!$D4050&gt;0,'[1]Hoja de pedidos'!H4050,"")</f>
        <v>LAMINACION</v>
      </c>
    </row>
    <row r="4055" spans="1:6" x14ac:dyDescent="0.25">
      <c r="A4055" s="144" t="str">
        <f>IF('[1]Hoja de pedidos'!$D4051&gt;0,'[1]Hoja de pedidos'!C4051,"")</f>
        <v>01-5235</v>
      </c>
      <c r="B4055" s="144" t="str">
        <f>IF('[1]Hoja de pedidos'!$D4051&gt;0,'[1]Hoja de pedidos'!D4051,"")</f>
        <v>TXPCGK023C002</v>
      </c>
      <c r="C4055" s="144" t="str">
        <f>IF('[1]Hoja de pedidos'!$D4051&gt;0,'[1]Hoja de pedidos'!E4051,"")</f>
        <v xml:space="preserve">PEPSI-COLA VENEZUELA, C.A. </v>
      </c>
      <c r="D4055" s="144" t="str">
        <f>IF('[1]Hoja de pedidos'!$D4051&gt;0,'[1]Hoja de pedidos'!F4051,"")</f>
        <v>ETIQUETA IMPRESA GOLDEN KOLITA 2L</v>
      </c>
      <c r="E4055" s="144" t="str">
        <f>IF('[1]Hoja de pedidos'!$D4051&gt;0,'[1]Hoja de pedidos'!G4051,"")</f>
        <v>CX</v>
      </c>
      <c r="F4055" s="144" t="str">
        <f>IF('[1]Hoja de pedidos'!$D4051&gt;0,'[1]Hoja de pedidos'!H4051,"")</f>
        <v>CORTE</v>
      </c>
    </row>
    <row r="4056" spans="1:6" x14ac:dyDescent="0.25">
      <c r="A4056" s="144" t="str">
        <f>IF('[1]Hoja de pedidos'!$D4052&gt;0,'[1]Hoja de pedidos'!C4052,"")</f>
        <v>01-5236</v>
      </c>
      <c r="B4056" s="144" t="str">
        <f>IF('[1]Hoja de pedidos'!$D4052&gt;0,'[1]Hoja de pedidos'!D4052,"")</f>
        <v>TXPCGK023C002</v>
      </c>
      <c r="C4056" s="144" t="str">
        <f>IF('[1]Hoja de pedidos'!$D4052&gt;0,'[1]Hoja de pedidos'!E4052,"")</f>
        <v xml:space="preserve">PEPSI-COLA VENEZUELA, C.A. </v>
      </c>
      <c r="D4056" s="144" t="str">
        <f>IF('[1]Hoja de pedidos'!$D4052&gt;0,'[1]Hoja de pedidos'!F4052,"")</f>
        <v>ETIQUETA IMPRESA GOLDEN KOLITA 2L</v>
      </c>
      <c r="E4056" s="144" t="str">
        <f>IF('[1]Hoja de pedidos'!$D4052&gt;0,'[1]Hoja de pedidos'!G4052,"")</f>
        <v>CX</v>
      </c>
      <c r="F4056" s="144" t="str">
        <f>IF('[1]Hoja de pedidos'!$D4052&gt;0,'[1]Hoja de pedidos'!H4052,"")</f>
        <v>CORTE</v>
      </c>
    </row>
    <row r="4057" spans="1:6" x14ac:dyDescent="0.25">
      <c r="A4057" s="144" t="str">
        <f>IF('[1]Hoja de pedidos'!$D4053&gt;0,'[1]Hoja de pedidos'!C4053,"")</f>
        <v>01-5233</v>
      </c>
      <c r="B4057" s="144" t="str">
        <f>IF('[1]Hoja de pedidos'!$D4053&gt;0,'[1]Hoja de pedidos'!D4053,"")</f>
        <v>TXPCSC023A002</v>
      </c>
      <c r="C4057" s="144" t="str">
        <f>IF('[1]Hoja de pedidos'!$D4053&gt;0,'[1]Hoja de pedidos'!E4053,"")</f>
        <v xml:space="preserve">PEPSI-COLA VENEZUELA, C.A. </v>
      </c>
      <c r="D4057" s="144" t="str">
        <f>IF('[1]Hoja de pedidos'!$D4053&gt;0,'[1]Hoja de pedidos'!F4053,"")</f>
        <v>ETIQUETA IMPRESA SEVEN UP CERO 2 L</v>
      </c>
      <c r="E4057" s="144" t="str">
        <f>IF('[1]Hoja de pedidos'!$D4053&gt;0,'[1]Hoja de pedidos'!G4053,"")</f>
        <v>CX</v>
      </c>
      <c r="F4057" s="144" t="str">
        <f>IF('[1]Hoja de pedidos'!$D4053&gt;0,'[1]Hoja de pedidos'!H4053,"")</f>
        <v>CORTE</v>
      </c>
    </row>
    <row r="4058" spans="1:6" x14ac:dyDescent="0.25">
      <c r="A4058" s="144" t="str">
        <f>IF('[1]Hoja de pedidos'!$D4054&gt;0,'[1]Hoja de pedidos'!C4054,"")</f>
        <v>01-5201</v>
      </c>
      <c r="B4058" s="144" t="str">
        <f>IF('[1]Hoja de pedidos'!$D4054&gt;0,'[1]Hoja de pedidos'!D4054,"")</f>
        <v>TXPAJS040C003</v>
      </c>
      <c r="C4058" s="144" t="str">
        <f>IF('[1]Hoja de pedidos'!$D4054&gt;0,'[1]Hoja de pedidos'!E4054,"")</f>
        <v>PEPSICO ALIMENTOS, S.C.A.</v>
      </c>
      <c r="D4058" s="144" t="str">
        <f>IF('[1]Hoja de pedidos'!$D4054&gt;0,'[1]Hoja de pedidos'!F4054,"")</f>
        <v>LAMINACION IMPRESA PAPAS JACKS SAL 80g(linea nosotras)</v>
      </c>
      <c r="E4058" s="144" t="str">
        <f>IF('[1]Hoja de pedidos'!$D4054&gt;0,'[1]Hoja de pedidos'!G4054,"")</f>
        <v>CX</v>
      </c>
      <c r="F4058" s="144" t="str">
        <f>IF('[1]Hoja de pedidos'!$D4054&gt;0,'[1]Hoja de pedidos'!H4054,"")</f>
        <v>LAMINACION</v>
      </c>
    </row>
    <row r="4059" spans="1:6" x14ac:dyDescent="0.25">
      <c r="A4059" s="144" t="str">
        <f>IF('[1]Hoja de pedidos'!$D4055&gt;0,'[1]Hoja de pedidos'!C4055,"")</f>
        <v>01-5234</v>
      </c>
      <c r="B4059" s="144" t="str">
        <f>IF('[1]Hoja de pedidos'!$D4055&gt;0,'[1]Hoja de pedidos'!D4055,"")</f>
        <v>TXPCSC023A002</v>
      </c>
      <c r="C4059" s="144" t="str">
        <f>IF('[1]Hoja de pedidos'!$D4055&gt;0,'[1]Hoja de pedidos'!E4055,"")</f>
        <v xml:space="preserve">PEPSI-COLA VENEZUELA, C.A. </v>
      </c>
      <c r="D4059" s="144" t="str">
        <f>IF('[1]Hoja de pedidos'!$D4055&gt;0,'[1]Hoja de pedidos'!F4055,"")</f>
        <v>ETIQUETA IMPRESA SEVEN UP CERO 2 L</v>
      </c>
      <c r="E4059" s="144" t="str">
        <f>IF('[1]Hoja de pedidos'!$D4055&gt;0,'[1]Hoja de pedidos'!G4055,"")</f>
        <v>CX</v>
      </c>
      <c r="F4059" s="144" t="str">
        <f>IF('[1]Hoja de pedidos'!$D4055&gt;0,'[1]Hoja de pedidos'!H4055,"")</f>
        <v>CORTE</v>
      </c>
    </row>
    <row r="4060" spans="1:6" x14ac:dyDescent="0.25">
      <c r="A4060" s="144" t="str">
        <f>IF('[1]Hoja de pedidos'!$D4056&gt;0,'[1]Hoja de pedidos'!C4056,"")</f>
        <v>01-5172</v>
      </c>
      <c r="B4060" s="144" t="str">
        <f>IF('[1]Hoja de pedidos'!$D4056&gt;0,'[1]Hoja de pedidos'!D4056,"")</f>
        <v>TMARMZ044B001</v>
      </c>
      <c r="C4060" s="144" t="str">
        <f>IF('[1]Hoja de pedidos'!$D4056&gt;0,'[1]Hoja de pedidos'!E4056,"")</f>
        <v>ALFONZO RIVAS &amp; CIA, C.A.</v>
      </c>
      <c r="D4060" s="144" t="str">
        <f>IF('[1]Hoja de pedidos'!$D4056&gt;0,'[1]Hoja de pedidos'!F4056,"")</f>
        <v>LAMINACION IMPRESA MAIZINA 400g</v>
      </c>
      <c r="E4060" s="144" t="str">
        <f>IF('[1]Hoja de pedidos'!$D4056&gt;0,'[1]Hoja de pedidos'!G4056,"")</f>
        <v>MCL</v>
      </c>
      <c r="F4060" s="144" t="str">
        <f>IF('[1]Hoja de pedidos'!$D4056&gt;0,'[1]Hoja de pedidos'!H4056,"")</f>
        <v>LAMINACION</v>
      </c>
    </row>
    <row r="4061" spans="1:6" x14ac:dyDescent="0.25">
      <c r="A4061" s="144" t="str">
        <f>IF('[1]Hoja de pedidos'!$D4057&gt;0,'[1]Hoja de pedidos'!C4057,"")</f>
        <v>01-5173</v>
      </c>
      <c r="B4061" s="144" t="str">
        <f>IF('[1]Hoja de pedidos'!$D4057&gt;0,'[1]Hoja de pedidos'!D4057,"")</f>
        <v>TMARYC096A001</v>
      </c>
      <c r="C4061" s="144" t="str">
        <f>IF('[1]Hoja de pedidos'!$D4057&gt;0,'[1]Hoja de pedidos'!E4057,"")</f>
        <v>ALFONZO RIVAS &amp; CIA, C.A.</v>
      </c>
      <c r="D4061" s="144" t="str">
        <f>IF('[1]Hoja de pedidos'!$D4057&gt;0,'[1]Hoja de pedidos'!F4057,"")</f>
        <v>LAMINACION IMPRESA YELIGHT CEREZA 12 g</v>
      </c>
      <c r="E4061" s="144" t="str">
        <f>IF('[1]Hoja de pedidos'!$D4057&gt;0,'[1]Hoja de pedidos'!G4057,"")</f>
        <v>MCL</v>
      </c>
      <c r="F4061" s="144" t="str">
        <f>IF('[1]Hoja de pedidos'!$D4057&gt;0,'[1]Hoja de pedidos'!H4057,"")</f>
        <v>LAMINACION</v>
      </c>
    </row>
    <row r="4062" spans="1:6" x14ac:dyDescent="0.25">
      <c r="A4062" s="144" t="str">
        <f>IF('[1]Hoja de pedidos'!$D4058&gt;0,'[1]Hoja de pedidos'!C4058,"")</f>
        <v>01-5231</v>
      </c>
      <c r="B4062" s="144" t="str">
        <f>IF('[1]Hoja de pedidos'!$D4058&gt;0,'[1]Hoja de pedidos'!D4058,"")</f>
        <v>TXPCGM023C001</v>
      </c>
      <c r="C4062" s="144" t="str">
        <f>IF('[1]Hoja de pedidos'!$D4058&gt;0,'[1]Hoja de pedidos'!E4058,"")</f>
        <v xml:space="preserve">PEPSI-COLA VENEZUELA, C.A. </v>
      </c>
      <c r="D4062" s="144" t="str">
        <f>IF('[1]Hoja de pedidos'!$D4058&gt;0,'[1]Hoja de pedidos'!F4058,"")</f>
        <v>ETIQUETA IMPRESA GOLDEN MANZANA 2L</v>
      </c>
      <c r="E4062" s="144" t="str">
        <f>IF('[1]Hoja de pedidos'!$D4058&gt;0,'[1]Hoja de pedidos'!G4058,"")</f>
        <v>CX</v>
      </c>
      <c r="F4062" s="144" t="str">
        <f>IF('[1]Hoja de pedidos'!$D4058&gt;0,'[1]Hoja de pedidos'!H4058,"")</f>
        <v>CORTE</v>
      </c>
    </row>
    <row r="4063" spans="1:6" x14ac:dyDescent="0.25">
      <c r="A4063" s="144" t="str">
        <f>IF('[1]Hoja de pedidos'!$D4059&gt;0,'[1]Hoja de pedidos'!C4059,"")</f>
        <v>01-5226</v>
      </c>
      <c r="B4063" s="144" t="str">
        <f>IF('[1]Hoja de pedidos'!$D4059&gt;0,'[1]Hoja de pedidos'!D4059,"")</f>
        <v>TXPCGM023C001</v>
      </c>
      <c r="C4063" s="144" t="str">
        <f>IF('[1]Hoja de pedidos'!$D4059&gt;0,'[1]Hoja de pedidos'!E4059,"")</f>
        <v xml:space="preserve">PEPSI-COLA VENEZUELA, C.A. </v>
      </c>
      <c r="D4063" s="144" t="str">
        <f>IF('[1]Hoja de pedidos'!$D4059&gt;0,'[1]Hoja de pedidos'!F4059,"")</f>
        <v>ETIQUETA IMPRESA GOLDEN MANZANA 2L</v>
      </c>
      <c r="E4063" s="144" t="str">
        <f>IF('[1]Hoja de pedidos'!$D4059&gt;0,'[1]Hoja de pedidos'!G4059,"")</f>
        <v>CX</v>
      </c>
      <c r="F4063" s="144" t="str">
        <f>IF('[1]Hoja de pedidos'!$D4059&gt;0,'[1]Hoja de pedidos'!H4059,"")</f>
        <v>CORTE</v>
      </c>
    </row>
    <row r="4064" spans="1:6" x14ac:dyDescent="0.25">
      <c r="A4064" s="144" t="str">
        <f>IF('[1]Hoja de pedidos'!$D4060&gt;0,'[1]Hoja de pedidos'!C4060,"")</f>
        <v>01-5163</v>
      </c>
      <c r="B4064" s="144" t="str">
        <f>IF('[1]Hoja de pedidos'!$D4060&gt;0,'[1]Hoja de pedidos'!D4060,"")</f>
        <v>TMARMZ076B003</v>
      </c>
      <c r="C4064" s="144" t="str">
        <f>IF('[1]Hoja de pedidos'!$D4060&gt;0,'[1]Hoja de pedidos'!E4060,"")</f>
        <v>ALFONZO RIVAS &amp; CIA, C.A.</v>
      </c>
      <c r="D4064" s="144" t="str">
        <f>IF('[1]Hoja de pedidos'!$D4060&gt;0,'[1]Hoja de pedidos'!F4060,"")</f>
        <v>LAMINACION IMPRESA MAIZINA 120 g</v>
      </c>
      <c r="E4064" s="144" t="str">
        <f>IF('[1]Hoja de pedidos'!$D4060&gt;0,'[1]Hoja de pedidos'!G4060,"")</f>
        <v>MCL</v>
      </c>
      <c r="F4064" s="144" t="str">
        <f>IF('[1]Hoja de pedidos'!$D4060&gt;0,'[1]Hoja de pedidos'!H4060,"")</f>
        <v>LAMINACION</v>
      </c>
    </row>
    <row r="4065" spans="1:6" x14ac:dyDescent="0.25">
      <c r="A4065" s="144" t="str">
        <f>IF('[1]Hoja de pedidos'!$D4061&gt;0,'[1]Hoja de pedidos'!C4061,"")</f>
        <v>01-5238</v>
      </c>
      <c r="B4065" s="144" t="str">
        <f>IF('[1]Hoja de pedidos'!$D4061&gt;0,'[1]Hoja de pedidos'!D4061,"")</f>
        <v>TMAYGP207A001</v>
      </c>
      <c r="C4065" s="144" t="str">
        <f>IF('[1]Hoja de pedidos'!$D4061&gt;0,'[1]Hoja de pedidos'!E4061,"")</f>
        <v>ANAYANSI,C.A.</v>
      </c>
      <c r="D4065" s="144" t="str">
        <f>IF('[1]Hoja de pedidos'!$D4061&gt;0,'[1]Hoja de pedidos'!F4061,"")</f>
        <v>LINER MTP IMPRESO GARANTIA DE PUREZA</v>
      </c>
      <c r="E4065" s="144" t="str">
        <f>IF('[1]Hoja de pedidos'!$D4061&gt;0,'[1]Hoja de pedidos'!G4061,"")</f>
        <v>MCL</v>
      </c>
      <c r="F4065" s="144" t="str">
        <f>IF('[1]Hoja de pedidos'!$D4061&gt;0,'[1]Hoja de pedidos'!H4061,"")</f>
        <v>LAMINACION</v>
      </c>
    </row>
    <row r="4066" spans="1:6" x14ac:dyDescent="0.25">
      <c r="A4066" s="144" t="str">
        <f>IF('[1]Hoja de pedidos'!$D4062&gt;0,'[1]Hoja de pedidos'!C4062,"")</f>
        <v>01-5239</v>
      </c>
      <c r="B4066" s="144" t="str">
        <f>IF('[1]Hoja de pedidos'!$D4062&gt;0,'[1]Hoja de pedidos'!D4062,"")</f>
        <v>TMAYGP207A003</v>
      </c>
      <c r="C4066" s="144" t="str">
        <f>IF('[1]Hoja de pedidos'!$D4062&gt;0,'[1]Hoja de pedidos'!E4062,"")</f>
        <v>ANAYANSI,C.A.</v>
      </c>
      <c r="D4066" s="144" t="str">
        <f>IF('[1]Hoja de pedidos'!$D4062&gt;0,'[1]Hoja de pedidos'!F4062,"")</f>
        <v>LINER TERMOSELLABLE MTP  IMPRESO GARANTIA DE PUREZA</v>
      </c>
      <c r="E4066" s="144" t="str">
        <f>IF('[1]Hoja de pedidos'!$D4062&gt;0,'[1]Hoja de pedidos'!G4062,"")</f>
        <v>MCL</v>
      </c>
      <c r="F4066" s="144" t="str">
        <f>IF('[1]Hoja de pedidos'!$D4062&gt;0,'[1]Hoja de pedidos'!H4062,"")</f>
        <v>LAMINACION</v>
      </c>
    </row>
    <row r="4067" spans="1:6" x14ac:dyDescent="0.25">
      <c r="A4067" s="144" t="str">
        <f>IF('[1]Hoja de pedidos'!$D4063&gt;0,'[1]Hoja de pedidos'!C4063,"")</f>
        <v>01-5132</v>
      </c>
      <c r="B4067" s="144" t="str">
        <f>IF('[1]Hoja de pedidos'!$D4063&gt;0,'[1]Hoja de pedidos'!D4063,"")</f>
        <v>TMMCLU2070001</v>
      </c>
      <c r="C4067" s="144" t="str">
        <f>IF('[1]Hoja de pedidos'!$D4063&gt;0,'[1]Hoja de pedidos'!E4063,"")</f>
        <v>MAGGIE PAUL</v>
      </c>
      <c r="D4067" s="144" t="str">
        <f>IF('[1]Hoja de pedidos'!$D4063&gt;0,'[1]Hoja de pedidos'!F4063,"")</f>
        <v>LAMINACION LINER INDUCCION UNIVERSAL SIN IMPRESIÓN</v>
      </c>
      <c r="E4067" s="144" t="str">
        <f>IF('[1]Hoja de pedidos'!$D4063&gt;0,'[1]Hoja de pedidos'!G4063,"")</f>
        <v>MCL</v>
      </c>
      <c r="F4067" s="144" t="str">
        <f>IF('[1]Hoja de pedidos'!$D4063&gt;0,'[1]Hoja de pedidos'!H4063,"")</f>
        <v>LAMINACION</v>
      </c>
    </row>
    <row r="4068" spans="1:6" x14ac:dyDescent="0.25">
      <c r="A4068" s="144" t="str">
        <f>IF('[1]Hoja de pedidos'!$D4064&gt;0,'[1]Hoja de pedidos'!C4064,"")</f>
        <v>01-5173</v>
      </c>
      <c r="B4068" s="144" t="str">
        <f>IF('[1]Hoja de pedidos'!$D4064&gt;0,'[1]Hoja de pedidos'!D4064,"")</f>
        <v>TMARYC096A001</v>
      </c>
      <c r="C4068" s="144" t="str">
        <f>IF('[1]Hoja de pedidos'!$D4064&gt;0,'[1]Hoja de pedidos'!E4064,"")</f>
        <v>ALFONZO RIVAS &amp; CIA, C.A.</v>
      </c>
      <c r="D4068" s="144" t="str">
        <f>IF('[1]Hoja de pedidos'!$D4064&gt;0,'[1]Hoja de pedidos'!F4064,"")</f>
        <v>LAMINACION IMPRESA YELIGHT CEREZA 12 g</v>
      </c>
      <c r="E4068" s="144" t="str">
        <f>IF('[1]Hoja de pedidos'!$D4064&gt;0,'[1]Hoja de pedidos'!G4064,"")</f>
        <v>MCL</v>
      </c>
      <c r="F4068" s="144" t="str">
        <f>IF('[1]Hoja de pedidos'!$D4064&gt;0,'[1]Hoja de pedidos'!H4064,"")</f>
        <v>LAMINACION</v>
      </c>
    </row>
    <row r="4069" spans="1:6" x14ac:dyDescent="0.25">
      <c r="A4069" s="144" t="str">
        <f>IF('[1]Hoja de pedidos'!$D4065&gt;0,'[1]Hoja de pedidos'!C4065,"")</f>
        <v>01-5174</v>
      </c>
      <c r="B4069" s="144" t="str">
        <f>IF('[1]Hoja de pedidos'!$D4065&gt;0,'[1]Hoja de pedidos'!D4065,"")</f>
        <v>TMARYM096A001</v>
      </c>
      <c r="C4069" s="144" t="str">
        <f>IF('[1]Hoja de pedidos'!$D4065&gt;0,'[1]Hoja de pedidos'!E4065,"")</f>
        <v>ALFONZO RIVAS &amp; CIA, C.A.</v>
      </c>
      <c r="D4069" s="144" t="str">
        <f>IF('[1]Hoja de pedidos'!$D4065&gt;0,'[1]Hoja de pedidos'!F4065,"")</f>
        <v>LAMINACION IMPRESA YELIGHT MORA 12g</v>
      </c>
      <c r="E4069" s="144" t="str">
        <f>IF('[1]Hoja de pedidos'!$D4065&gt;0,'[1]Hoja de pedidos'!G4065,"")</f>
        <v>MCL</v>
      </c>
      <c r="F4069" s="144" t="str">
        <f>IF('[1]Hoja de pedidos'!$D4065&gt;0,'[1]Hoja de pedidos'!H4065,"")</f>
        <v>LAMINACION</v>
      </c>
    </row>
    <row r="4070" spans="1:6" x14ac:dyDescent="0.25">
      <c r="A4070" s="144" t="str">
        <f>IF('[1]Hoja de pedidos'!$D4066&gt;0,'[1]Hoja de pedidos'!C4066,"")</f>
        <v>01-5232</v>
      </c>
      <c r="B4070" s="144" t="str">
        <f>IF('[1]Hoja de pedidos'!$D4066&gt;0,'[1]Hoja de pedidos'!D4066,"")</f>
        <v>TXPCGM023A002</v>
      </c>
      <c r="C4070" s="144" t="str">
        <f>IF('[1]Hoja de pedidos'!$D4066&gt;0,'[1]Hoja de pedidos'!E4066,"")</f>
        <v xml:space="preserve">PEPSI-COLA VENEZUELA, C.A. </v>
      </c>
      <c r="D4070" s="144" t="str">
        <f>IF('[1]Hoja de pedidos'!$D4066&gt;0,'[1]Hoja de pedidos'!F4066,"")</f>
        <v>ETIQUETA IMPRESA GOLDEN MANZANA 1 L</v>
      </c>
      <c r="E4070" s="144" t="str">
        <f>IF('[1]Hoja de pedidos'!$D4066&gt;0,'[1]Hoja de pedidos'!G4066,"")</f>
        <v>CX</v>
      </c>
      <c r="F4070" s="144" t="str">
        <f>IF('[1]Hoja de pedidos'!$D4066&gt;0,'[1]Hoja de pedidos'!H4066,"")</f>
        <v>CORTE</v>
      </c>
    </row>
    <row r="4071" spans="1:6" x14ac:dyDescent="0.25">
      <c r="A4071" s="144" t="str">
        <f>IF('[1]Hoja de pedidos'!$D4067&gt;0,'[1]Hoja de pedidos'!C4067,"")</f>
        <v>01-5211</v>
      </c>
      <c r="B4071" s="144" t="str">
        <f>IF('[1]Hoja de pedidos'!$D4067&gt;0,'[1]Hoja de pedidos'!D4067,"")</f>
        <v>TMICPS0420001</v>
      </c>
      <c r="C4071" s="144" t="str">
        <f>IF('[1]Hoja de pedidos'!$D4067&gt;0,'[1]Hoja de pedidos'!E4067,"")</f>
        <v>INDUSTRIAS CORPAÑAL,C.A.</v>
      </c>
      <c r="D4071" s="144" t="str">
        <f>IF('[1]Hoja de pedidos'!$D4067&gt;0,'[1]Hoja de pedidos'!F4067,"")</f>
        <v>POLYPOUCH SILICONADO SIN IMPRESIÓN</v>
      </c>
      <c r="E4071" s="144" t="str">
        <f>IF('[1]Hoja de pedidos'!$D4067&gt;0,'[1]Hoja de pedidos'!G4067,"")</f>
        <v>MCL</v>
      </c>
      <c r="F4071" s="144" t="str">
        <f>IF('[1]Hoja de pedidos'!$D4067&gt;0,'[1]Hoja de pedidos'!H4067,"")</f>
        <v>LAMINACION</v>
      </c>
    </row>
    <row r="4072" spans="1:6" x14ac:dyDescent="0.25">
      <c r="A4072" s="144" t="str">
        <f>IF('[1]Hoja de pedidos'!$D4068&gt;0,'[1]Hoja de pedidos'!C4068,"")</f>
        <v>11-0029</v>
      </c>
      <c r="B4072" s="144" t="str">
        <f>IF('[1]Hoja de pedidos'!$D4068&gt;0,'[1]Hoja de pedidos'!D4068,"")</f>
        <v>TMMCGP228A002</v>
      </c>
      <c r="C4072" s="144" t="str">
        <f>IF('[1]Hoja de pedidos'!$D4068&gt;0,'[1]Hoja de pedidos'!E4068,"")</f>
        <v>MONDELEZ VZ,C.A</v>
      </c>
      <c r="D4072" s="144" t="str">
        <f>IF('[1]Hoja de pedidos'!$D4068&gt;0,'[1]Hoja de pedidos'!F4068,"")</f>
        <v>LINNER MTP  IMPRESO GARANTIA DE PUREZA</v>
      </c>
      <c r="E4072" s="144" t="str">
        <f>IF('[1]Hoja de pedidos'!$D4068&gt;0,'[1]Hoja de pedidos'!G4068,"")</f>
        <v>MCL</v>
      </c>
      <c r="F4072" s="144" t="str">
        <f>IF('[1]Hoja de pedidos'!$D4068&gt;0,'[1]Hoja de pedidos'!H4068,"")</f>
        <v>LAMINACION</v>
      </c>
    </row>
    <row r="4073" spans="1:6" x14ac:dyDescent="0.25">
      <c r="A4073" s="144" t="str">
        <f>IF('[1]Hoja de pedidos'!$D4069&gt;0,'[1]Hoja de pedidos'!C4069,"")</f>
        <v>01-5240</v>
      </c>
      <c r="B4073" s="144" t="str">
        <f>IF('[1]Hoja de pedidos'!$D4069&gt;0,'[1]Hoja de pedidos'!D4069,"")</f>
        <v xml:space="preserve">TMCJES061A001 </v>
      </c>
      <c r="C4073" s="144" t="str">
        <f>IF('[1]Hoja de pedidos'!$D4069&gt;0,'[1]Hoja de pedidos'!E4069,"")</f>
        <v>CORPORACION JIGMA 1702, C.A.</v>
      </c>
      <c r="D4073" s="144" t="str">
        <f>IF('[1]Hoja de pedidos'!$D4069&gt;0,'[1]Hoja de pedidos'!F4069,"")</f>
        <v>POLYPOUCH EDULZANTE DULCILINA SIN CALORIAS BASE SUCRALOSA 1g.</v>
      </c>
      <c r="E4073" s="144" t="str">
        <f>IF('[1]Hoja de pedidos'!$D4069&gt;0,'[1]Hoja de pedidos'!G4069,"")</f>
        <v>MCL</v>
      </c>
      <c r="F4073" s="144" t="str">
        <f>IF('[1]Hoja de pedidos'!$D4069&gt;0,'[1]Hoja de pedidos'!H4069,"")</f>
        <v>LAMINACION</v>
      </c>
    </row>
    <row r="4074" spans="1:6" x14ac:dyDescent="0.25">
      <c r="A4074" s="144" t="str">
        <f>IF('[1]Hoja de pedidos'!$D4070&gt;0,'[1]Hoja de pedidos'!C4070,"")</f>
        <v>01-5237</v>
      </c>
      <c r="B4074" s="144" t="str">
        <f>IF('[1]Hoja de pedidos'!$D4070&gt;0,'[1]Hoja de pedidos'!D4070,"")</f>
        <v>TXCPEM023A001</v>
      </c>
      <c r="C4074" s="144" t="str">
        <f>IF('[1]Hoja de pedidos'!$D4070&gt;0,'[1]Hoja de pedidos'!E4070,"")</f>
        <v>CERVECERIA POLAR,C.A.</v>
      </c>
      <c r="D4074" s="144" t="str">
        <f>IF('[1]Hoja de pedidos'!$D4070&gt;0,'[1]Hoja de pedidos'!F4070,"")</f>
        <v>ETIQUETA IMPRESA MALTIN POLAR 1,5 L</v>
      </c>
      <c r="E4074" s="144" t="str">
        <f>IF('[1]Hoja de pedidos'!$D4070&gt;0,'[1]Hoja de pedidos'!G4070,"")</f>
        <v>CX</v>
      </c>
      <c r="F4074" s="144" t="str">
        <f>IF('[1]Hoja de pedidos'!$D4070&gt;0,'[1]Hoja de pedidos'!H4070,"")</f>
        <v>CORTE</v>
      </c>
    </row>
    <row r="4075" spans="1:6" x14ac:dyDescent="0.25">
      <c r="A4075" s="144" t="str">
        <f>IF('[1]Hoja de pedidos'!$D4071&gt;0,'[1]Hoja de pedidos'!C4071,"")</f>
        <v>21-0518</v>
      </c>
      <c r="B4075" s="144" t="str">
        <f>IF('[1]Hoja de pedidos'!$D4071&gt;0,'[1]Hoja de pedidos'!D4071,"")</f>
        <v>TXNVNR096A001</v>
      </c>
      <c r="C4075" s="144" t="str">
        <f>IF('[1]Hoja de pedidos'!$D4071&gt;0,'[1]Hoja de pedidos'!E4071,"")</f>
        <v>NESTLE VENEZUELA, S.A.</v>
      </c>
      <c r="D4075" s="144" t="str">
        <f>IF('[1]Hoja de pedidos'!$D4071&gt;0,'[1]Hoja de pedidos'!F4071,"")</f>
        <v>LAMINACION IMPRESA CAMPESINA NUTRIRINDE 400g</v>
      </c>
      <c r="E4075" s="144" t="str">
        <f>IF('[1]Hoja de pedidos'!$D4071&gt;0,'[1]Hoja de pedidos'!G4071,"")</f>
        <v>CX</v>
      </c>
      <c r="F4075" s="144" t="str">
        <f>IF('[1]Hoja de pedidos'!$D4071&gt;0,'[1]Hoja de pedidos'!H4071,"")</f>
        <v>LAMINACION</v>
      </c>
    </row>
    <row r="4076" spans="1:6" x14ac:dyDescent="0.25">
      <c r="A4076" s="144" t="str">
        <f>IF('[1]Hoja de pedidos'!$D4072&gt;0,'[1]Hoja de pedidos'!C4072,"")</f>
        <v>01-5241</v>
      </c>
      <c r="B4076" s="144" t="str">
        <f>IF('[1]Hoja de pedidos'!$D4072&gt;0,'[1]Hoja de pedidos'!D4072,"")</f>
        <v>TMCJET061A002</v>
      </c>
      <c r="C4076" s="144" t="str">
        <f>IF('[1]Hoja de pedidos'!$D4072&gt;0,'[1]Hoja de pedidos'!E4072,"")</f>
        <v>CORPORACION JIGMA 1702, C.A.</v>
      </c>
      <c r="D4076" s="144" t="str">
        <f>IF('[1]Hoja de pedidos'!$D4072&gt;0,'[1]Hoja de pedidos'!F4072,"")</f>
        <v>POLYPOUCH ENDULZANTE DULCILINA SIN CALORIAS BASE STEVIA 1g</v>
      </c>
      <c r="E4076" s="144" t="str">
        <f>IF('[1]Hoja de pedidos'!$D4072&gt;0,'[1]Hoja de pedidos'!G4072,"")</f>
        <v>MCL</v>
      </c>
      <c r="F4076" s="144" t="str">
        <f>IF('[1]Hoja de pedidos'!$D4072&gt;0,'[1]Hoja de pedidos'!H4072,"")</f>
        <v>LAMINACION</v>
      </c>
    </row>
    <row r="4077" spans="1:6" x14ac:dyDescent="0.25">
      <c r="A4077" s="144" t="str">
        <f>IF('[1]Hoja de pedidos'!$D4073&gt;0,'[1]Hoja de pedidos'!C4073,"")</f>
        <v>01-5244</v>
      </c>
      <c r="B4077" s="144" t="str">
        <f>IF('[1]Hoja de pedidos'!$D4073&gt;0,'[1]Hoja de pedidos'!D4073,"")</f>
        <v>TMAPAL121A001</v>
      </c>
      <c r="C4077" s="144" t="str">
        <f>IF('[1]Hoja de pedidos'!$D4073&gt;0,'[1]Hoja de pedidos'!E4073,"")</f>
        <v>ALIMENTOS POLAR COMERCIAL, C.A.</v>
      </c>
      <c r="D4077" s="144" t="str">
        <f>IF('[1]Hoja de pedidos'!$D4073&gt;0,'[1]Hoja de pedidos'!F4073,"")</f>
        <v>ALUMINIO LAMINADO IMPRESO MAVESA 500g</v>
      </c>
      <c r="E4077" s="144" t="str">
        <f>IF('[1]Hoja de pedidos'!$D4073&gt;0,'[1]Hoja de pedidos'!G4073,"")</f>
        <v>MCL</v>
      </c>
      <c r="F4077" s="144" t="str">
        <f>IF('[1]Hoja de pedidos'!$D4073&gt;0,'[1]Hoja de pedidos'!H4073,"")</f>
        <v>LAMINACION</v>
      </c>
    </row>
    <row r="4078" spans="1:6" x14ac:dyDescent="0.25">
      <c r="A4078" s="144" t="str">
        <f>IF('[1]Hoja de pedidos'!$D4074&gt;0,'[1]Hoja de pedidos'!C4074,"")</f>
        <v>01-5245</v>
      </c>
      <c r="B4078" s="144" t="str">
        <f>IF('[1]Hoja de pedidos'!$D4074&gt;0,'[1]Hoja de pedidos'!D4074,"")</f>
        <v>TMAPAL121B001</v>
      </c>
      <c r="C4078" s="144" t="str">
        <f>IF('[1]Hoja de pedidos'!$D4074&gt;0,'[1]Hoja de pedidos'!E4074,"")</f>
        <v>ALIMENTOS POLAR COMERCIAL, C.A.</v>
      </c>
      <c r="D4078" s="144" t="str">
        <f>IF('[1]Hoja de pedidos'!$D4074&gt;0,'[1]Hoja de pedidos'!F4074,"")</f>
        <v>ALUMINIO LAMINADO IMPRESO MAVESA 250 g</v>
      </c>
      <c r="E4078" s="144" t="str">
        <f>IF('[1]Hoja de pedidos'!$D4074&gt;0,'[1]Hoja de pedidos'!G4074,"")</f>
        <v>MCL</v>
      </c>
      <c r="F4078" s="144" t="str">
        <f>IF('[1]Hoja de pedidos'!$D4074&gt;0,'[1]Hoja de pedidos'!H4074,"")</f>
        <v>LAMINACION</v>
      </c>
    </row>
    <row r="4079" spans="1:6" x14ac:dyDescent="0.25">
      <c r="A4079" s="144" t="str">
        <f>IF('[1]Hoja de pedidos'!$D4075&gt;0,'[1]Hoja de pedidos'!C4075,"")</f>
        <v>01-5250</v>
      </c>
      <c r="B4079" s="144" t="str">
        <f>IF('[1]Hoja de pedidos'!$D4075&gt;0,'[1]Hoja de pedidos'!D4075,"")</f>
        <v>TXPARF040B004</v>
      </c>
      <c r="C4079" s="144" t="str">
        <f>IF('[1]Hoja de pedidos'!$D4075&gt;0,'[1]Hoja de pedidos'!E4075,"")</f>
        <v>PEPSICO ALIMENTOS, S.C.A.</v>
      </c>
      <c r="D4079" s="144" t="str">
        <f>IF('[1]Hoja de pedidos'!$D4075&gt;0,'[1]Hoja de pedidos'!F4075,"")</f>
        <v>LAMINACION IMPRESA RUFFLES QUESO 125g</v>
      </c>
      <c r="E4079" s="144" t="str">
        <f>IF('[1]Hoja de pedidos'!$D4075&gt;0,'[1]Hoja de pedidos'!G4075,"")</f>
        <v>CX</v>
      </c>
      <c r="F4079" s="144" t="str">
        <f>IF('[1]Hoja de pedidos'!$D4075&gt;0,'[1]Hoja de pedidos'!H4075,"")</f>
        <v>LAMINACION</v>
      </c>
    </row>
    <row r="4080" spans="1:6" x14ac:dyDescent="0.25">
      <c r="A4080" s="144" t="str">
        <f>IF('[1]Hoja de pedidos'!$D4076&gt;0,'[1]Hoja de pedidos'!C4076,"")</f>
        <v>01-5251</v>
      </c>
      <c r="B4080" s="144" t="str">
        <f>IF('[1]Hoja de pedidos'!$D4076&gt;0,'[1]Hoja de pedidos'!D4076,"")</f>
        <v>TXPARF040A004</v>
      </c>
      <c r="C4080" s="144" t="str">
        <f>IF('[1]Hoja de pedidos'!$D4076&gt;0,'[1]Hoja de pedidos'!E4076,"")</f>
        <v>PEPSICO ALIMENTOS, S.C.A.</v>
      </c>
      <c r="D4080" s="144" t="str">
        <f>IF('[1]Hoja de pedidos'!$D4076&gt;0,'[1]Hoja de pedidos'!F4076,"")</f>
        <v>LAMINACION IMPRESA RUFFLES QUESO 36g  (LINEA NOSOTRAS)</v>
      </c>
      <c r="E4080" s="144" t="str">
        <f>IF('[1]Hoja de pedidos'!$D4076&gt;0,'[1]Hoja de pedidos'!G4076,"")</f>
        <v>CX</v>
      </c>
      <c r="F4080" s="144" t="str">
        <f>IF('[1]Hoja de pedidos'!$D4076&gt;0,'[1]Hoja de pedidos'!H4076,"")</f>
        <v>LAMINACION</v>
      </c>
    </row>
    <row r="4081" spans="1:6" x14ac:dyDescent="0.25">
      <c r="A4081" s="144" t="str">
        <f>IF('[1]Hoja de pedidos'!$D4077&gt;0,'[1]Hoja de pedidos'!C4077,"")</f>
        <v>01-5243</v>
      </c>
      <c r="B4081" s="144" t="str">
        <f>IF('[1]Hoja de pedidos'!$D4077&gt;0,'[1]Hoja de pedidos'!D4077,"")</f>
        <v>TMAPAL121C001</v>
      </c>
      <c r="C4081" s="144" t="str">
        <f>IF('[1]Hoja de pedidos'!$D4077&gt;0,'[1]Hoja de pedidos'!E4077,"")</f>
        <v>ALIMENTOS POLAR COMERCIAL, C.A.</v>
      </c>
      <c r="D4081" s="144" t="str">
        <f>IF('[1]Hoja de pedidos'!$D4077&gt;0,'[1]Hoja de pedidos'!F4077,"")</f>
        <v>ALUMINIO LAMINADO IMPRESO MAVESA 1 Kg</v>
      </c>
      <c r="E4081" s="144" t="str">
        <f>IF('[1]Hoja de pedidos'!$D4077&gt;0,'[1]Hoja de pedidos'!G4077,"")</f>
        <v>MCL</v>
      </c>
      <c r="F4081" s="144" t="str">
        <f>IF('[1]Hoja de pedidos'!$D4077&gt;0,'[1]Hoja de pedidos'!H4077,"")</f>
        <v>LAMINACION</v>
      </c>
    </row>
    <row r="4082" spans="1:6" x14ac:dyDescent="0.25">
      <c r="A4082" s="144" t="str">
        <f>IF('[1]Hoja de pedidos'!$D4078&gt;0,'[1]Hoja de pedidos'!C4078,"")</f>
        <v>01-5084</v>
      </c>
      <c r="B4082" s="144" t="str">
        <f>IF('[1]Hoja de pedidos'!$D4078&gt;0,'[1]Hoja de pedidos'!D4078,"")</f>
        <v>TMARMZ044A001</v>
      </c>
      <c r="C4082" s="144" t="str">
        <f>IF('[1]Hoja de pedidos'!$D4078&gt;0,'[1]Hoja de pedidos'!E4078,"")</f>
        <v>ALFONZO RIVAS &amp; CIA, C.A.</v>
      </c>
      <c r="D4082" s="144" t="str">
        <f>IF('[1]Hoja de pedidos'!$D4078&gt;0,'[1]Hoja de pedidos'!F4078,"")</f>
        <v>LAMINACION IMPRESA MAIZINA 90 g</v>
      </c>
      <c r="E4082" s="144" t="str">
        <f>IF('[1]Hoja de pedidos'!$D4078&gt;0,'[1]Hoja de pedidos'!G4078,"")</f>
        <v>MCL</v>
      </c>
      <c r="F4082" s="144" t="str">
        <f>IF('[1]Hoja de pedidos'!$D4078&gt;0,'[1]Hoja de pedidos'!H4078,"")</f>
        <v>LAMINACION</v>
      </c>
    </row>
    <row r="4083" spans="1:6" x14ac:dyDescent="0.25">
      <c r="A4083" s="144" t="str">
        <f>IF('[1]Hoja de pedidos'!$D4079&gt;0,'[1]Hoja de pedidos'!C4079,"")</f>
        <v>01-5247</v>
      </c>
      <c r="B4083" s="144" t="str">
        <f>IF('[1]Hoja de pedidos'!$D4079&gt;0,'[1]Hoja de pedidos'!D4079,"")</f>
        <v>TXPARO040A002</v>
      </c>
      <c r="C4083" s="144" t="str">
        <f>IF('[1]Hoja de pedidos'!$D4079&gt;0,'[1]Hoja de pedidos'!E4079,"")</f>
        <v>PEPSICO ALIMENTOS, S.C.A.</v>
      </c>
      <c r="D4083" s="144" t="str">
        <f>IF('[1]Hoja de pedidos'!$D4079&gt;0,'[1]Hoja de pedidos'!F4079,"")</f>
        <v>LAMINACION IMPRESA RUFFLES ORIGINAL 125g</v>
      </c>
      <c r="E4083" s="144" t="str">
        <f>IF('[1]Hoja de pedidos'!$D4079&gt;0,'[1]Hoja de pedidos'!G4079,"")</f>
        <v>CX</v>
      </c>
      <c r="F4083" s="144" t="str">
        <f>IF('[1]Hoja de pedidos'!$D4079&gt;0,'[1]Hoja de pedidos'!H4079,"")</f>
        <v>LAMINACION</v>
      </c>
    </row>
    <row r="4084" spans="1:6" x14ac:dyDescent="0.25">
      <c r="A4084" s="144" t="str">
        <f>IF('[1]Hoja de pedidos'!$D4080&gt;0,'[1]Hoja de pedidos'!C4080,"")</f>
        <v>01-5248</v>
      </c>
      <c r="B4084" s="144" t="str">
        <f>IF('[1]Hoja de pedidos'!$D4080&gt;0,'[1]Hoja de pedidos'!D4080,"")</f>
        <v>TXPATR040B003</v>
      </c>
      <c r="C4084" s="144" t="str">
        <f>IF('[1]Hoja de pedidos'!$D4080&gt;0,'[1]Hoja de pedidos'!E4080,"")</f>
        <v>PEPSICO ALIMENTOS, S.C.A.</v>
      </c>
      <c r="D4084" s="144" t="str">
        <f>IF('[1]Hoja de pedidos'!$D4080&gt;0,'[1]Hoja de pedidos'!F4080,"")</f>
        <v>LAMINACION IMPRESA DE TODITO RESUELTO 45g</v>
      </c>
      <c r="E4084" s="144" t="str">
        <f>IF('[1]Hoja de pedidos'!$D4080&gt;0,'[1]Hoja de pedidos'!G4080,"")</f>
        <v>CX</v>
      </c>
      <c r="F4084" s="144" t="str">
        <f>IF('[1]Hoja de pedidos'!$D4080&gt;0,'[1]Hoja de pedidos'!H4080,"")</f>
        <v>LAMINACION</v>
      </c>
    </row>
    <row r="4085" spans="1:6" x14ac:dyDescent="0.25">
      <c r="A4085" s="144" t="str">
        <f>IF('[1]Hoja de pedidos'!$D4081&gt;0,'[1]Hoja de pedidos'!C4081,"")</f>
        <v>01-5249</v>
      </c>
      <c r="B4085" s="144" t="str">
        <f>IF('[1]Hoja de pedidos'!$D4081&gt;0,'[1]Hoja de pedidos'!D4081,"")</f>
        <v>TXPATR040A003</v>
      </c>
      <c r="C4085" s="144" t="str">
        <f>IF('[1]Hoja de pedidos'!$D4081&gt;0,'[1]Hoja de pedidos'!E4081,"")</f>
        <v>PEPSICO ALIMENTOS, S.C.A.</v>
      </c>
      <c r="D4085" s="144" t="str">
        <f>IF('[1]Hoja de pedidos'!$D4081&gt;0,'[1]Hoja de pedidos'!F4081,"")</f>
        <v>LAMINACION IMPRESA DE TODITO RESUELTO 130g</v>
      </c>
      <c r="E4085" s="144" t="str">
        <f>IF('[1]Hoja de pedidos'!$D4081&gt;0,'[1]Hoja de pedidos'!G4081,"")</f>
        <v>CX</v>
      </c>
      <c r="F4085" s="144" t="str">
        <f>IF('[1]Hoja de pedidos'!$D4081&gt;0,'[1]Hoja de pedidos'!H4081,"")</f>
        <v>LAMINACION</v>
      </c>
    </row>
    <row r="4086" spans="1:6" x14ac:dyDescent="0.25">
      <c r="A4086" s="144" t="str">
        <f>IF('[1]Hoja de pedidos'!$D4082&gt;0,'[1]Hoja de pedidos'!C4082,"")</f>
        <v>01-5246</v>
      </c>
      <c r="B4086" s="144" t="str">
        <f>IF('[1]Hoja de pedidos'!$D4082&gt;0,'[1]Hoja de pedidos'!D4082,"")</f>
        <v>TXPARS040C002</v>
      </c>
      <c r="C4086" s="144" t="str">
        <f>IF('[1]Hoja de pedidos'!$D4082&gt;0,'[1]Hoja de pedidos'!E4082,"")</f>
        <v>PEPSICO ALIMENTOS, S.C.A.</v>
      </c>
      <c r="D4086" s="144" t="str">
        <f>IF('[1]Hoja de pedidos'!$D4082&gt;0,'[1]Hoja de pedidos'!F4082,"")</f>
        <v>LAMINACION IMPRESA RAQUETY QUESO 36g</v>
      </c>
      <c r="E4086" s="144" t="str">
        <f>IF('[1]Hoja de pedidos'!$D4082&gt;0,'[1]Hoja de pedidos'!G4082,"")</f>
        <v>CX</v>
      </c>
      <c r="F4086" s="144" t="str">
        <f>IF('[1]Hoja de pedidos'!$D4082&gt;0,'[1]Hoja de pedidos'!H4082,"")</f>
        <v>LAMINACION</v>
      </c>
    </row>
    <row r="4087" spans="1:6" x14ac:dyDescent="0.25">
      <c r="A4087" s="144" t="str">
        <f>IF('[1]Hoja de pedidos'!$D4083&gt;0,'[1]Hoja de pedidos'!C4083,"")</f>
        <v>01-5294</v>
      </c>
      <c r="B4087" s="144" t="str">
        <f>IF('[1]Hoja de pedidos'!$D4083&gt;0,'[1]Hoja de pedidos'!D4083,"")</f>
        <v>TXAVEM028A001</v>
      </c>
      <c r="C4087" s="144" t="str">
        <f>IF('[1]Hoja de pedidos'!$D4083&gt;0,'[1]Hoja de pedidos'!E4083,"")</f>
        <v>AMCOR RIGID PACKAGING DE VENEZUELA, S.A.</v>
      </c>
      <c r="D4087" s="144" t="str">
        <f>IF('[1]Hoja de pedidos'!$D4083&gt;0,'[1]Hoja de pedidos'!F4083,"")</f>
        <v>ETIQUETA IMPRESA MINALBA 1,5 L</v>
      </c>
      <c r="E4087" s="144" t="str">
        <f>IF('[1]Hoja de pedidos'!$D4083&gt;0,'[1]Hoja de pedidos'!G4083,"")</f>
        <v>CX</v>
      </c>
      <c r="F4087" s="144" t="str">
        <f>IF('[1]Hoja de pedidos'!$D4083&gt;0,'[1]Hoja de pedidos'!H4083,"")</f>
        <v>CORTE</v>
      </c>
    </row>
    <row r="4088" spans="1:6" x14ac:dyDescent="0.25">
      <c r="A4088" s="144" t="str">
        <f>IF('[1]Hoja de pedidos'!$D4084&gt;0,'[1]Hoja de pedidos'!C4084,"")</f>
        <v>01-5293</v>
      </c>
      <c r="B4088" s="144" t="str">
        <f>IF('[1]Hoja de pedidos'!$D4084&gt;0,'[1]Hoja de pedidos'!D4084,"")</f>
        <v>TXAVEM028C001</v>
      </c>
      <c r="C4088" s="144" t="str">
        <f>IF('[1]Hoja de pedidos'!$D4084&gt;0,'[1]Hoja de pedidos'!E4084,"")</f>
        <v>AMCOR RIGID PACKAGING DE VENEZUELA, S.A.</v>
      </c>
      <c r="D4088" s="144" t="str">
        <f>IF('[1]Hoja de pedidos'!$D4084&gt;0,'[1]Hoja de pedidos'!F4084,"")</f>
        <v>ETIQUETA IMPRESA MINALBA 600 cc</v>
      </c>
      <c r="E4088" s="144" t="str">
        <f>IF('[1]Hoja de pedidos'!$D4084&gt;0,'[1]Hoja de pedidos'!G4084,"")</f>
        <v>CX</v>
      </c>
      <c r="F4088" s="144" t="str">
        <f>IF('[1]Hoja de pedidos'!$D4084&gt;0,'[1]Hoja de pedidos'!H4084,"")</f>
        <v>CORTE</v>
      </c>
    </row>
    <row r="4089" spans="1:6" x14ac:dyDescent="0.25">
      <c r="A4089" s="144" t="str">
        <f>IF('[1]Hoja de pedidos'!$D4085&gt;0,'[1]Hoja de pedidos'!C4085,"")</f>
        <v>01-5292</v>
      </c>
      <c r="B4089" s="144" t="str">
        <f>IF('[1]Hoja de pedidos'!$D4085&gt;0,'[1]Hoja de pedidos'!D4085,"")</f>
        <v>TXAVEM028D001</v>
      </c>
      <c r="C4089" s="144" t="str">
        <f>IF('[1]Hoja de pedidos'!$D4085&gt;0,'[1]Hoja de pedidos'!E4085,"")</f>
        <v>AMCOR RIGID PACKAGING DE VENEZUELA, S.A.</v>
      </c>
      <c r="D4089" s="144" t="str">
        <f>IF('[1]Hoja de pedidos'!$D4085&gt;0,'[1]Hoja de pedidos'!F4085,"")</f>
        <v>ETIQUETA IMPRESA MINALBA 355cc</v>
      </c>
      <c r="E4089" s="144" t="str">
        <f>IF('[1]Hoja de pedidos'!$D4085&gt;0,'[1]Hoja de pedidos'!G4085,"")</f>
        <v>CX</v>
      </c>
      <c r="F4089" s="144" t="str">
        <f>IF('[1]Hoja de pedidos'!$D4085&gt;0,'[1]Hoja de pedidos'!H4085,"")</f>
        <v>CORTE</v>
      </c>
    </row>
    <row r="4090" spans="1:6" x14ac:dyDescent="0.25">
      <c r="A4090" s="144" t="str">
        <f>IF('[1]Hoja de pedidos'!$D4086&gt;0,'[1]Hoja de pedidos'!C4086,"")</f>
        <v>01-5247</v>
      </c>
      <c r="B4090" s="144" t="str">
        <f>IF('[1]Hoja de pedidos'!$D4086&gt;0,'[1]Hoja de pedidos'!D4086,"")</f>
        <v>TXPARO040A002</v>
      </c>
      <c r="C4090" s="144" t="str">
        <f>IF('[1]Hoja de pedidos'!$D4086&gt;0,'[1]Hoja de pedidos'!E4086,"")</f>
        <v>PEPSICO ALIMENTOS, S.C.A.</v>
      </c>
      <c r="D4090" s="144" t="str">
        <f>IF('[1]Hoja de pedidos'!$D4086&gt;0,'[1]Hoja de pedidos'!F4086,"")</f>
        <v>LAMINACION IMPRESA RUFFLES ORIGINAL 125g</v>
      </c>
      <c r="E4090" s="144" t="str">
        <f>IF('[1]Hoja de pedidos'!$D4086&gt;0,'[1]Hoja de pedidos'!G4086,"")</f>
        <v>CX</v>
      </c>
      <c r="F4090" s="144" t="str">
        <f>IF('[1]Hoja de pedidos'!$D4086&gt;0,'[1]Hoja de pedidos'!H4086,"")</f>
        <v>LAMINACION</v>
      </c>
    </row>
    <row r="4091" spans="1:6" x14ac:dyDescent="0.25">
      <c r="A4091" s="144" t="str">
        <f>IF('[1]Hoja de pedidos'!$D4087&gt;0,'[1]Hoja de pedidos'!C4087,"")</f>
        <v>01-5249</v>
      </c>
      <c r="B4091" s="144" t="str">
        <f>IF('[1]Hoja de pedidos'!$D4087&gt;0,'[1]Hoja de pedidos'!D4087,"")</f>
        <v>TXPATR040A003</v>
      </c>
      <c r="C4091" s="144" t="str">
        <f>IF('[1]Hoja de pedidos'!$D4087&gt;0,'[1]Hoja de pedidos'!E4087,"")</f>
        <v>PEPSICO ALIMENTOS, S.C.A.</v>
      </c>
      <c r="D4091" s="144" t="str">
        <f>IF('[1]Hoja de pedidos'!$D4087&gt;0,'[1]Hoja de pedidos'!F4087,"")</f>
        <v>LAMINACION IMPRESA DE TODITO RESUELTO 130g</v>
      </c>
      <c r="E4091" s="144" t="str">
        <f>IF('[1]Hoja de pedidos'!$D4087&gt;0,'[1]Hoja de pedidos'!G4087,"")</f>
        <v>CX</v>
      </c>
      <c r="F4091" s="144" t="str">
        <f>IF('[1]Hoja de pedidos'!$D4087&gt;0,'[1]Hoja de pedidos'!H4087,"")</f>
        <v>LAMINACION</v>
      </c>
    </row>
    <row r="4092" spans="1:6" x14ac:dyDescent="0.25">
      <c r="A4092" s="144" t="str">
        <f>IF('[1]Hoja de pedidos'!$D4088&gt;0,'[1]Hoja de pedidos'!C4088,"")</f>
        <v>01-5216</v>
      </c>
      <c r="B4092" s="144" t="str">
        <f>IF('[1]Hoja de pedidos'!$D4088&gt;0,'[1]Hoja de pedidos'!D4088,"")</f>
        <v>TXPCPF023C003</v>
      </c>
      <c r="C4092" s="144" t="str">
        <f>IF('[1]Hoja de pedidos'!$D4088&gt;0,'[1]Hoja de pedidos'!E4088,"")</f>
        <v xml:space="preserve">PEPSI-COLA VENEZUELA, C.A. </v>
      </c>
      <c r="D4092" s="144" t="str">
        <f>IF('[1]Hoja de pedidos'!$D4088&gt;0,'[1]Hoja de pedidos'!F4088,"")</f>
        <v>ETIQUETA IMPRESA PEPSI FREE 2 L</v>
      </c>
      <c r="E4092" s="144" t="str">
        <f>IF('[1]Hoja de pedidos'!$D4088&gt;0,'[1]Hoja de pedidos'!G4088,"")</f>
        <v>CX</v>
      </c>
      <c r="F4092" s="144" t="str">
        <f>IF('[1]Hoja de pedidos'!$D4088&gt;0,'[1]Hoja de pedidos'!H4088,"")</f>
        <v>CORTE</v>
      </c>
    </row>
    <row r="4093" spans="1:6" x14ac:dyDescent="0.25">
      <c r="A4093" s="144" t="str">
        <f>IF('[1]Hoja de pedidos'!$D4089&gt;0,'[1]Hoja de pedidos'!C4089,"")</f>
        <v>01-5296</v>
      </c>
      <c r="B4093" s="144" t="str">
        <f>IF('[1]Hoja de pedidos'!$D4089&gt;0,'[1]Hoja de pedidos'!D4089,"")</f>
        <v>TXDNBC070A002</v>
      </c>
      <c r="C4093" s="144" t="str">
        <f>IF('[1]Hoja de pedidos'!$D4089&gt;0,'[1]Hoja de pedidos'!E4089,"")</f>
        <v>DISTRIBUIDORA NACIONAL 2000, C.A.</v>
      </c>
      <c r="D4093" s="144" t="str">
        <f>IF('[1]Hoja de pedidos'!$D4089&gt;0,'[1]Hoja de pedidos'!F4089,"")</f>
        <v>LAMINACION IMPRESA BUEN CAFÉ PREMIUN 200g</v>
      </c>
      <c r="E4093" s="144" t="str">
        <f>IF('[1]Hoja de pedidos'!$D4089&gt;0,'[1]Hoja de pedidos'!G4089,"")</f>
        <v>CX</v>
      </c>
      <c r="F4093" s="144" t="str">
        <f>IF('[1]Hoja de pedidos'!$D4089&gt;0,'[1]Hoja de pedidos'!H4089,"")</f>
        <v>LAMINACION</v>
      </c>
    </row>
    <row r="4094" spans="1:6" x14ac:dyDescent="0.25">
      <c r="A4094" s="144" t="str">
        <f>IF('[1]Hoja de pedidos'!$D4090&gt;0,'[1]Hoja de pedidos'!C4090,"")</f>
        <v>01-5300</v>
      </c>
      <c r="B4094" s="144" t="str">
        <f>IF('[1]Hoja de pedidos'!$D4090&gt;0,'[1]Hoja de pedidos'!D4090,"")</f>
        <v>TXAVCK040A001</v>
      </c>
      <c r="C4094" s="144" t="str">
        <f>IF('[1]Hoja de pedidos'!$D4090&gt;0,'[1]Hoja de pedidos'!E4090,"")</f>
        <v>ALIMENTOS VENEZOLANOS S &amp; M ALIVENSA, S.A.</v>
      </c>
      <c r="D4094" s="144" t="str">
        <f>IF('[1]Hoja de pedidos'!$D4090&gt;0,'[1]Hoja de pedidos'!F4090,"")</f>
        <v>LAMINACION IMPRESA  CHIGUI KRUNCH 80g</v>
      </c>
      <c r="E4094" s="144" t="str">
        <f>IF('[1]Hoja de pedidos'!$D4090&gt;0,'[1]Hoja de pedidos'!G4090,"")</f>
        <v>CX</v>
      </c>
      <c r="F4094" s="144" t="str">
        <f>IF('[1]Hoja de pedidos'!$D4090&gt;0,'[1]Hoja de pedidos'!H4090,"")</f>
        <v>LAMINACION</v>
      </c>
    </row>
    <row r="4095" spans="1:6" x14ac:dyDescent="0.25">
      <c r="A4095" s="144" t="str">
        <f>IF('[1]Hoja de pedidos'!$D4091&gt;0,'[1]Hoja de pedidos'!C4091,"")</f>
        <v>11-0031</v>
      </c>
      <c r="B4095" s="144" t="str">
        <f>IF('[1]Hoja de pedidos'!$D4091&gt;0,'[1]Hoja de pedidos'!D4091,"")</f>
        <v>TXECEC028C001</v>
      </c>
      <c r="C4095" s="144" t="str">
        <f>IF('[1]Hoja de pedidos'!$D4091&gt;0,'[1]Hoja de pedidos'!E4091,"")</f>
        <v>EMBOTELLADORA CRISTAL;C.A.</v>
      </c>
      <c r="D4095" s="144" t="str">
        <f>IF('[1]Hoja de pedidos'!$D4091&gt;0,'[1]Hoja de pedidos'!F4091,"")</f>
        <v>ETIQUETA IMPRESA AGUA MINERAL CRYSTAL 1,5 L</v>
      </c>
      <c r="E4095" s="144" t="str">
        <f>IF('[1]Hoja de pedidos'!$D4091&gt;0,'[1]Hoja de pedidos'!G4091,"")</f>
        <v>CX</v>
      </c>
      <c r="F4095" s="144" t="str">
        <f>IF('[1]Hoja de pedidos'!$D4091&gt;0,'[1]Hoja de pedidos'!H4091,"")</f>
        <v>CORTE</v>
      </c>
    </row>
    <row r="4096" spans="1:6" x14ac:dyDescent="0.25">
      <c r="A4096" s="144" t="str">
        <f>IF('[1]Hoja de pedidos'!$D4092&gt;0,'[1]Hoja de pedidos'!C4092,"")</f>
        <v>11-0333</v>
      </c>
      <c r="B4096" s="144" t="str">
        <f>IF('[1]Hoja de pedidos'!$D4092&gt;0,'[1]Hoja de pedidos'!D4092,"")</f>
        <v>TXECAC028A001</v>
      </c>
      <c r="C4096" s="144" t="str">
        <f>IF('[1]Hoja de pedidos'!$D4092&gt;0,'[1]Hoja de pedidos'!E4092,"")</f>
        <v>EMBOTELLADORA CRISTAL;C.A.</v>
      </c>
      <c r="D4096" s="144" t="str">
        <f>IF('[1]Hoja de pedidos'!$D4092&gt;0,'[1]Hoja de pedidos'!F4092,"")</f>
        <v xml:space="preserve">ETIQUETA IMPRESA AGUA MINERAL CRYSTAL 330 cm³ </v>
      </c>
      <c r="E4096" s="144" t="str">
        <f>IF('[1]Hoja de pedidos'!$D4092&gt;0,'[1]Hoja de pedidos'!G4092,"")</f>
        <v>CX</v>
      </c>
      <c r="F4096" s="144" t="str">
        <f>IF('[1]Hoja de pedidos'!$D4092&gt;0,'[1]Hoja de pedidos'!H4092,"")</f>
        <v>CORTE</v>
      </c>
    </row>
    <row r="4097" spans="1:6" x14ac:dyDescent="0.25">
      <c r="A4097" s="144" t="str">
        <f>IF('[1]Hoja de pedidos'!$D4093&gt;0,'[1]Hoja de pedidos'!C4093,"")</f>
        <v>01-5225</v>
      </c>
      <c r="B4097" s="144" t="str">
        <f>IF('[1]Hoja de pedidos'!$D4093&gt;0,'[1]Hoja de pedidos'!D4093,"")</f>
        <v>TXPCGU023B001</v>
      </c>
      <c r="C4097" s="144" t="str">
        <f>IF('[1]Hoja de pedidos'!$D4093&gt;0,'[1]Hoja de pedidos'!E4093,"")</f>
        <v xml:space="preserve">PEPSI-COLA VENEZUELA, C.A. </v>
      </c>
      <c r="D4097" s="144" t="str">
        <f>IF('[1]Hoja de pedidos'!$D4093&gt;0,'[1]Hoja de pedidos'!F4093,"")</f>
        <v>ETIQUETA IMPRESA GOLDEN UVA 1,5L</v>
      </c>
      <c r="E4097" s="144" t="str">
        <f>IF('[1]Hoja de pedidos'!$D4093&gt;0,'[1]Hoja de pedidos'!G4093,"")</f>
        <v>CX</v>
      </c>
      <c r="F4097" s="144" t="str">
        <f>IF('[1]Hoja de pedidos'!$D4093&gt;0,'[1]Hoja de pedidos'!H4093,"")</f>
        <v>CORTE</v>
      </c>
    </row>
    <row r="4098" spans="1:6" x14ac:dyDescent="0.25">
      <c r="A4098" s="144" t="str">
        <f>IF('[1]Hoja de pedidos'!$D4094&gt;0,'[1]Hoja de pedidos'!C4094,"")</f>
        <v>01-5220</v>
      </c>
      <c r="B4098" s="144" t="str">
        <f>IF('[1]Hoja de pedidos'!$D4094&gt;0,'[1]Hoja de pedidos'!D4094,"")</f>
        <v>TXPCGU023B001</v>
      </c>
      <c r="C4098" s="144" t="str">
        <f>IF('[1]Hoja de pedidos'!$D4094&gt;0,'[1]Hoja de pedidos'!E4094,"")</f>
        <v xml:space="preserve">PEPSI-COLA VENEZUELA, C.A. </v>
      </c>
      <c r="D4098" s="144" t="str">
        <f>IF('[1]Hoja de pedidos'!$D4094&gt;0,'[1]Hoja de pedidos'!F4094,"")</f>
        <v>ETIQUETA IMPRESA GOLDEN UVA 1,5L</v>
      </c>
      <c r="E4098" s="144" t="str">
        <f>IF('[1]Hoja de pedidos'!$D4094&gt;0,'[1]Hoja de pedidos'!G4094,"")</f>
        <v>CX</v>
      </c>
      <c r="F4098" s="144" t="str">
        <f>IF('[1]Hoja de pedidos'!$D4094&gt;0,'[1]Hoja de pedidos'!H4094,"")</f>
        <v>CORTE</v>
      </c>
    </row>
    <row r="4099" spans="1:6" x14ac:dyDescent="0.25">
      <c r="A4099" s="144" t="str">
        <f>IF('[1]Hoja de pedidos'!$D4095&gt;0,'[1]Hoja de pedidos'!C4095,"")</f>
        <v>01-5224</v>
      </c>
      <c r="B4099" s="144" t="str">
        <f>IF('[1]Hoja de pedidos'!$D4095&gt;0,'[1]Hoja de pedidos'!D4095,"")</f>
        <v>TXPCPF023C003</v>
      </c>
      <c r="C4099" s="144" t="str">
        <f>IF('[1]Hoja de pedidos'!$D4095&gt;0,'[1]Hoja de pedidos'!E4095,"")</f>
        <v xml:space="preserve">PEPSI-COLA VENEZUELA, C.A. </v>
      </c>
      <c r="D4099" s="144" t="str">
        <f>IF('[1]Hoja de pedidos'!$D4095&gt;0,'[1]Hoja de pedidos'!F4095,"")</f>
        <v>ETIQUETA IMPRESA PEPSI FREE 2 L</v>
      </c>
      <c r="E4099" s="144" t="str">
        <f>IF('[1]Hoja de pedidos'!$D4095&gt;0,'[1]Hoja de pedidos'!G4095,"")</f>
        <v>CX</v>
      </c>
      <c r="F4099" s="144" t="str">
        <f>IF('[1]Hoja de pedidos'!$D4095&gt;0,'[1]Hoja de pedidos'!H4095,"")</f>
        <v>CORTE</v>
      </c>
    </row>
    <row r="4100" spans="1:6" x14ac:dyDescent="0.25">
      <c r="A4100" s="144" t="str">
        <f>IF('[1]Hoja de pedidos'!$D4096&gt;0,'[1]Hoja de pedidos'!C4096,"")</f>
        <v>01-5217</v>
      </c>
      <c r="B4100" s="144" t="str">
        <f>IF('[1]Hoja de pedidos'!$D4096&gt;0,'[1]Hoja de pedidos'!D4096,"")</f>
        <v>TXPCGP023A001</v>
      </c>
      <c r="C4100" s="144" t="str">
        <f>IF('[1]Hoja de pedidos'!$D4096&gt;0,'[1]Hoja de pedidos'!E4096,"")</f>
        <v xml:space="preserve">PEPSI-COLA VENEZUELA, C.A. </v>
      </c>
      <c r="D4100" s="144" t="str">
        <f>IF('[1]Hoja de pedidos'!$D4096&gt;0,'[1]Hoja de pedidos'!F4096,"")</f>
        <v>ETIQUETA IMPRESA GOLDEN PIÑA 1L</v>
      </c>
      <c r="E4100" s="144" t="str">
        <f>IF('[1]Hoja de pedidos'!$D4096&gt;0,'[1]Hoja de pedidos'!G4096,"")</f>
        <v>CX</v>
      </c>
      <c r="F4100" s="144" t="str">
        <f>IF('[1]Hoja de pedidos'!$D4096&gt;0,'[1]Hoja de pedidos'!H4096,"")</f>
        <v>CORTE</v>
      </c>
    </row>
    <row r="4101" spans="1:6" x14ac:dyDescent="0.25">
      <c r="A4101" s="144" t="str">
        <f>IF('[1]Hoja de pedidos'!$D4097&gt;0,'[1]Hoja de pedidos'!C4097,"")</f>
        <v>01-5290</v>
      </c>
      <c r="B4101" s="144" t="str">
        <f>IF('[1]Hoja de pedidos'!$D4097&gt;0,'[1]Hoja de pedidos'!D4097,"")</f>
        <v>TMARMZ044D001</v>
      </c>
      <c r="C4101" s="144" t="str">
        <f>IF('[1]Hoja de pedidos'!$D4097&gt;0,'[1]Hoja de pedidos'!E4097,"")</f>
        <v>ALFONZO RIVAS &amp; CIA, C.A.</v>
      </c>
      <c r="D4101" s="144" t="str">
        <f>IF('[1]Hoja de pedidos'!$D4097&gt;0,'[1]Hoja de pedidos'!F4097,"")</f>
        <v>LAMINACION IMPRESA MAIZINA 200g</v>
      </c>
      <c r="E4101" s="144" t="str">
        <f>IF('[1]Hoja de pedidos'!$D4097&gt;0,'[1]Hoja de pedidos'!G4097,"")</f>
        <v>MCL</v>
      </c>
      <c r="F4101" s="144" t="str">
        <f>IF('[1]Hoja de pedidos'!$D4097&gt;0,'[1]Hoja de pedidos'!H4097,"")</f>
        <v>LAMINACION</v>
      </c>
    </row>
    <row r="4102" spans="1:6" x14ac:dyDescent="0.25">
      <c r="A4102" s="144" t="str">
        <f>IF('[1]Hoja de pedidos'!$D4098&gt;0,'[1]Hoja de pedidos'!C4098,"")</f>
        <v>01-5216</v>
      </c>
      <c r="B4102" s="144" t="str">
        <f>IF('[1]Hoja de pedidos'!$D4098&gt;0,'[1]Hoja de pedidos'!D4098,"")</f>
        <v>TXPCPF023C003</v>
      </c>
      <c r="C4102" s="144" t="str">
        <f>IF('[1]Hoja de pedidos'!$D4098&gt;0,'[1]Hoja de pedidos'!E4098,"")</f>
        <v xml:space="preserve">PEPSI-COLA VENEZUELA, C.A. </v>
      </c>
      <c r="D4102" s="144" t="str">
        <f>IF('[1]Hoja de pedidos'!$D4098&gt;0,'[1]Hoja de pedidos'!F4098,"")</f>
        <v>ETIQUETA IMPRESA PEPSI FREE 2 L</v>
      </c>
      <c r="E4102" s="144" t="str">
        <f>IF('[1]Hoja de pedidos'!$D4098&gt;0,'[1]Hoja de pedidos'!G4098,"")</f>
        <v>CX</v>
      </c>
      <c r="F4102" s="144" t="str">
        <f>IF('[1]Hoja de pedidos'!$D4098&gt;0,'[1]Hoja de pedidos'!H4098,"")</f>
        <v>CORTE</v>
      </c>
    </row>
    <row r="4103" spans="1:6" x14ac:dyDescent="0.25">
      <c r="A4103" s="144" t="str">
        <f>IF('[1]Hoja de pedidos'!$D4099&gt;0,'[1]Hoja de pedidos'!C4099,"")</f>
        <v>01-5224</v>
      </c>
      <c r="B4103" s="144" t="str">
        <f>IF('[1]Hoja de pedidos'!$D4099&gt;0,'[1]Hoja de pedidos'!D4099,"")</f>
        <v>TXPCPF023C003</v>
      </c>
      <c r="C4103" s="144" t="str">
        <f>IF('[1]Hoja de pedidos'!$D4099&gt;0,'[1]Hoja de pedidos'!E4099,"")</f>
        <v xml:space="preserve">PEPSI-COLA VENEZUELA, C.A. </v>
      </c>
      <c r="D4103" s="144" t="str">
        <f>IF('[1]Hoja de pedidos'!$D4099&gt;0,'[1]Hoja de pedidos'!F4099,"")</f>
        <v>ETIQUETA IMPRESA PEPSI FREE 2 L</v>
      </c>
      <c r="E4103" s="144" t="str">
        <f>IF('[1]Hoja de pedidos'!$D4099&gt;0,'[1]Hoja de pedidos'!G4099,"")</f>
        <v>CX</v>
      </c>
      <c r="F4103" s="144" t="str">
        <f>IF('[1]Hoja de pedidos'!$D4099&gt;0,'[1]Hoja de pedidos'!H4099,"")</f>
        <v>CORTE</v>
      </c>
    </row>
    <row r="4104" spans="1:6" x14ac:dyDescent="0.25">
      <c r="A4104" s="144" t="str">
        <f>IF('[1]Hoja de pedidos'!$D4100&gt;0,'[1]Hoja de pedidos'!C4100,"")</f>
        <v>01-5297</v>
      </c>
      <c r="B4104" s="144" t="str">
        <f>IF('[1]Hoja de pedidos'!$D4100&gt;0,'[1]Hoja de pedidos'!D4100,"")</f>
        <v>TMAYGP207A003</v>
      </c>
      <c r="C4104" s="144" t="str">
        <f>IF('[1]Hoja de pedidos'!$D4100&gt;0,'[1]Hoja de pedidos'!E4100,"")</f>
        <v>ANAYANSI,C.A.</v>
      </c>
      <c r="D4104" s="144" t="str">
        <f>IF('[1]Hoja de pedidos'!$D4100&gt;0,'[1]Hoja de pedidos'!F4100,"")</f>
        <v>LINER TERMOSELLABLE MTP  IMPRESO GARANTIA DE PUREZA</v>
      </c>
      <c r="E4104" s="144" t="str">
        <f>IF('[1]Hoja de pedidos'!$D4100&gt;0,'[1]Hoja de pedidos'!G4100,"")</f>
        <v>MCL</v>
      </c>
      <c r="F4104" s="144" t="str">
        <f>IF('[1]Hoja de pedidos'!$D4100&gt;0,'[1]Hoja de pedidos'!H4100,"")</f>
        <v>LAMINACION</v>
      </c>
    </row>
    <row r="4105" spans="1:6" x14ac:dyDescent="0.25">
      <c r="A4105" s="144" t="str">
        <f>IF('[1]Hoja de pedidos'!$D4101&gt;0,'[1]Hoja de pedidos'!C4101,"")</f>
        <v>11-0031</v>
      </c>
      <c r="B4105" s="144" t="str">
        <f>IF('[1]Hoja de pedidos'!$D4101&gt;0,'[1]Hoja de pedidos'!D4101,"")</f>
        <v>TXECEC028C001</v>
      </c>
      <c r="C4105" s="144" t="str">
        <f>IF('[1]Hoja de pedidos'!$D4101&gt;0,'[1]Hoja de pedidos'!E4101,"")</f>
        <v>EMBOTELLADORA CRISTAL;C.A.</v>
      </c>
      <c r="D4105" s="144" t="str">
        <f>IF('[1]Hoja de pedidos'!$D4101&gt;0,'[1]Hoja de pedidos'!F4101,"")</f>
        <v>ETIQUETA IMPRESA AGUA MINERAL CRYSTAL 1,5 L</v>
      </c>
      <c r="E4105" s="144" t="str">
        <f>IF('[1]Hoja de pedidos'!$D4101&gt;0,'[1]Hoja de pedidos'!G4101,"")</f>
        <v>CX</v>
      </c>
      <c r="F4105" s="144" t="str">
        <f>IF('[1]Hoja de pedidos'!$D4101&gt;0,'[1]Hoja de pedidos'!H4101,"")</f>
        <v>CORTE</v>
      </c>
    </row>
    <row r="4106" spans="1:6" x14ac:dyDescent="0.25">
      <c r="A4106" s="144" t="str">
        <f>IF('[1]Hoja de pedidos'!$D4102&gt;0,'[1]Hoja de pedidos'!C4102,"")</f>
        <v>11-0033</v>
      </c>
      <c r="B4106" s="144" t="str">
        <f>IF('[1]Hoja de pedidos'!$D4102&gt;0,'[1]Hoja de pedidos'!D4102,"")</f>
        <v>TXECAC028A001</v>
      </c>
      <c r="C4106" s="144" t="str">
        <f>IF('[1]Hoja de pedidos'!$D4102&gt;0,'[1]Hoja de pedidos'!E4102,"")</f>
        <v>EMBOTELLADORA CRISTAL;C.A.</v>
      </c>
      <c r="D4106" s="144" t="str">
        <f>IF('[1]Hoja de pedidos'!$D4102&gt;0,'[1]Hoja de pedidos'!F4102,"")</f>
        <v xml:space="preserve">ETIQUETA IMPRESA AGUA MINERAL CRYSTAL 330 cm³ </v>
      </c>
      <c r="E4106" s="144" t="str">
        <f>IF('[1]Hoja de pedidos'!$D4102&gt;0,'[1]Hoja de pedidos'!G4102,"")</f>
        <v>CX</v>
      </c>
      <c r="F4106" s="144" t="str">
        <f>IF('[1]Hoja de pedidos'!$D4102&gt;0,'[1]Hoja de pedidos'!H4102,"")</f>
        <v>CORTE</v>
      </c>
    </row>
    <row r="4107" spans="1:6" x14ac:dyDescent="0.25">
      <c r="A4107" s="144" t="str">
        <f>IF('[1]Hoja de pedidos'!$D4103&gt;0,'[1]Hoja de pedidos'!C4103,"")</f>
        <v>21-0517</v>
      </c>
      <c r="B4107" s="144" t="str">
        <f>IF('[1]Hoja de pedidos'!$D4103&gt;0,'[1]Hoja de pedidos'!D4103,"")</f>
        <v>TXNVND096A001</v>
      </c>
      <c r="C4107" s="144" t="str">
        <f>IF('[1]Hoja de pedidos'!$D4103&gt;0,'[1]Hoja de pedidos'!E4103,"")</f>
        <v>NESTLE VENEZUELA, S.A.</v>
      </c>
      <c r="D4107" s="144" t="str">
        <f>IF('[1]Hoja de pedidos'!$D4103&gt;0,'[1]Hoja de pedidos'!F4103,"")</f>
        <v>LAMINACION IMPRESA NIDO FORTICRECE 800g</v>
      </c>
      <c r="E4107" s="144" t="str">
        <f>IF('[1]Hoja de pedidos'!$D4103&gt;0,'[1]Hoja de pedidos'!G4103,"")</f>
        <v>CX</v>
      </c>
      <c r="F4107" s="144" t="str">
        <f>IF('[1]Hoja de pedidos'!$D4103&gt;0,'[1]Hoja de pedidos'!H4103,"")</f>
        <v>LAMINACION</v>
      </c>
    </row>
    <row r="4108" spans="1:6" x14ac:dyDescent="0.25">
      <c r="A4108" s="144" t="str">
        <f>IF('[1]Hoja de pedidos'!$D4104&gt;0,'[1]Hoja de pedidos'!C4104,"")</f>
        <v>21-0523</v>
      </c>
      <c r="B4108" s="144" t="str">
        <f>IF('[1]Hoja de pedidos'!$D4104&gt;0,'[1]Hoja de pedidos'!D4104,"")</f>
        <v>TXNVNT096C001</v>
      </c>
      <c r="C4108" s="144" t="str">
        <f>IF('[1]Hoja de pedidos'!$D4104&gt;0,'[1]Hoja de pedidos'!E4104,"")</f>
        <v>NESTLE VENEZUELA, S.A.</v>
      </c>
      <c r="D4108" s="144" t="str">
        <f>IF('[1]Hoja de pedidos'!$D4104&gt;0,'[1]Hoja de pedidos'!F4104,"")</f>
        <v>LAMINACION IMPRESA NESTUM 3 CEREALES 50g</v>
      </c>
      <c r="E4108" s="144" t="str">
        <f>IF('[1]Hoja de pedidos'!$D4104&gt;0,'[1]Hoja de pedidos'!G4104,"")</f>
        <v>CX</v>
      </c>
      <c r="F4108" s="144" t="str">
        <f>IF('[1]Hoja de pedidos'!$D4104&gt;0,'[1]Hoja de pedidos'!H4104,"")</f>
        <v>LAMINACION</v>
      </c>
    </row>
    <row r="4109" spans="1:6" x14ac:dyDescent="0.25">
      <c r="A4109" s="144" t="str">
        <f>IF('[1]Hoja de pedidos'!$D4105&gt;0,'[1]Hoja de pedidos'!C4105,"")</f>
        <v>21-0520</v>
      </c>
      <c r="B4109" s="144" t="str">
        <f>IF('[1]Hoja de pedidos'!$D4105&gt;0,'[1]Hoja de pedidos'!D4105,"")</f>
        <v>TXNVNA096A001</v>
      </c>
      <c r="C4109" s="144" t="str">
        <f>IF('[1]Hoja de pedidos'!$D4105&gt;0,'[1]Hoja de pedidos'!E4105,"")</f>
        <v>NESTLE VENEZUELA, S.A.</v>
      </c>
      <c r="D4109" s="144" t="str">
        <f>IF('[1]Hoja de pedidos'!$D4105&gt;0,'[1]Hoja de pedidos'!F4105,"")</f>
        <v xml:space="preserve">LAMINACION IMPRESA NESTUM ARROZ 225g </v>
      </c>
      <c r="E4109" s="144" t="str">
        <f>IF('[1]Hoja de pedidos'!$D4105&gt;0,'[1]Hoja de pedidos'!G4105,"")</f>
        <v>CX</v>
      </c>
      <c r="F4109" s="144" t="str">
        <f>IF('[1]Hoja de pedidos'!$D4105&gt;0,'[1]Hoja de pedidos'!H4105,"")</f>
        <v>LAMINACION</v>
      </c>
    </row>
    <row r="4110" spans="1:6" x14ac:dyDescent="0.25">
      <c r="A4110" s="144" t="str">
        <f>IF('[1]Hoja de pedidos'!$D4106&gt;0,'[1]Hoja de pedidos'!C4106,"")</f>
        <v>21-0521</v>
      </c>
      <c r="B4110" s="144" t="str">
        <f>IF('[1]Hoja de pedidos'!$D4106&gt;0,'[1]Hoja de pedidos'!D4106,"")</f>
        <v>TXNVAM096A001</v>
      </c>
      <c r="C4110" s="144" t="str">
        <f>IF('[1]Hoja de pedidos'!$D4106&gt;0,'[1]Hoja de pedidos'!E4106,"")</f>
        <v>NESTLE VENEZUELA, S.A.</v>
      </c>
      <c r="D4110" s="144" t="str">
        <f>IF('[1]Hoja de pedidos'!$D4106&gt;0,'[1]Hoja de pedidos'!F4106,"")</f>
        <v>LAMINACION IMPRESA NESTUM ARROZ MAIZ 225g</v>
      </c>
      <c r="E4110" s="144" t="str">
        <f>IF('[1]Hoja de pedidos'!$D4106&gt;0,'[1]Hoja de pedidos'!G4106,"")</f>
        <v>CX</v>
      </c>
      <c r="F4110" s="144" t="str">
        <f>IF('[1]Hoja de pedidos'!$D4106&gt;0,'[1]Hoja de pedidos'!H4106,"")</f>
        <v>LAMINACION</v>
      </c>
    </row>
    <row r="4111" spans="1:6" x14ac:dyDescent="0.25">
      <c r="A4111" s="144" t="str">
        <f>IF('[1]Hoja de pedidos'!$D4107&gt;0,'[1]Hoja de pedidos'!C4107,"")</f>
        <v>21-0530</v>
      </c>
      <c r="B4111" s="144" t="str">
        <f>IF('[1]Hoja de pedidos'!$D4107&gt;0,'[1]Hoja de pedidos'!D4107,"")</f>
        <v>TXNVCP096A001</v>
      </c>
      <c r="C4111" s="144" t="str">
        <f>IF('[1]Hoja de pedidos'!$D4107&gt;0,'[1]Hoja de pedidos'!E4107,"")</f>
        <v>NESTLE VENEZUELA, S.A.</v>
      </c>
      <c r="D4111" s="144" t="str">
        <f>IF('[1]Hoja de pedidos'!$D4107&gt;0,'[1]Hoja de pedidos'!F4107,"")</f>
        <v>LAMINACION IMPRESA CAMPESINA 400g</v>
      </c>
      <c r="E4111" s="144" t="str">
        <f>IF('[1]Hoja de pedidos'!$D4107&gt;0,'[1]Hoja de pedidos'!G4107,"")</f>
        <v>CX</v>
      </c>
      <c r="F4111" s="144" t="str">
        <f>IF('[1]Hoja de pedidos'!$D4107&gt;0,'[1]Hoja de pedidos'!H4107,"")</f>
        <v>LAMINACION</v>
      </c>
    </row>
    <row r="4112" spans="1:6" x14ac:dyDescent="0.25">
      <c r="A4112" s="144" t="str">
        <f>IF('[1]Hoja de pedidos'!$D4108&gt;0,'[1]Hoja de pedidos'!C4108,"")</f>
        <v>21-0524</v>
      </c>
      <c r="B4112" s="144" t="str">
        <f>IF('[1]Hoja de pedidos'!$D4108&gt;0,'[1]Hoja de pedidos'!D4108,"")</f>
        <v>TXNVNT096A001</v>
      </c>
      <c r="C4112" s="144" t="str">
        <f>IF('[1]Hoja de pedidos'!$D4108&gt;0,'[1]Hoja de pedidos'!E4108,"")</f>
        <v>NESTLE VENEZUELA, S.A.</v>
      </c>
      <c r="D4112" s="144" t="str">
        <f>IF('[1]Hoja de pedidos'!$D4108&gt;0,'[1]Hoja de pedidos'!F4108,"")</f>
        <v>LAMINACION IMPRESA NESTUM 3 CEREALES 500g</v>
      </c>
      <c r="E4112" s="144" t="str">
        <f>IF('[1]Hoja de pedidos'!$D4108&gt;0,'[1]Hoja de pedidos'!G4108,"")</f>
        <v>CX</v>
      </c>
      <c r="F4112" s="144" t="str">
        <f>IF('[1]Hoja de pedidos'!$D4108&gt;0,'[1]Hoja de pedidos'!H4108,"")</f>
        <v>LAMINACION</v>
      </c>
    </row>
    <row r="4113" spans="1:6" x14ac:dyDescent="0.25">
      <c r="A4113" s="144" t="str">
        <f>IF('[1]Hoja de pedidos'!$D4109&gt;0,'[1]Hoja de pedidos'!C4109,"")</f>
        <v>21-0519</v>
      </c>
      <c r="B4113" s="144" t="str">
        <f>IF('[1]Hoja de pedidos'!$D4109&gt;0,'[1]Hoja de pedidos'!D4109,"")</f>
        <v>TXNVTM096A001</v>
      </c>
      <c r="C4113" s="144" t="str">
        <f>IF('[1]Hoja de pedidos'!$D4109&gt;0,'[1]Hoja de pedidos'!E4109,"")</f>
        <v>NESTLE VENEZUELA, S.A.</v>
      </c>
      <c r="D4113" s="144" t="str">
        <f>IF('[1]Hoja de pedidos'!$D4109&gt;0,'[1]Hoja de pedidos'!F4109,"")</f>
        <v>LAMINACION IMPRESA NESTUM TRIGO MIEL 225g</v>
      </c>
      <c r="E4113" s="144" t="str">
        <f>IF('[1]Hoja de pedidos'!$D4109&gt;0,'[1]Hoja de pedidos'!G4109,"")</f>
        <v>CX</v>
      </c>
      <c r="F4113" s="144" t="str">
        <f>IF('[1]Hoja de pedidos'!$D4109&gt;0,'[1]Hoja de pedidos'!H4109,"")</f>
        <v>LAMINACION</v>
      </c>
    </row>
    <row r="4114" spans="1:6" x14ac:dyDescent="0.25">
      <c r="A4114" s="144" t="str">
        <f>IF('[1]Hoja de pedidos'!$D4110&gt;0,'[1]Hoja de pedidos'!C4110,"")</f>
        <v>21-0522</v>
      </c>
      <c r="B4114" s="144" t="str">
        <f>IF('[1]Hoja de pedidos'!$D4110&gt;0,'[1]Hoja de pedidos'!D4110,"")</f>
        <v>TXNVNT096B001</v>
      </c>
      <c r="C4114" s="144" t="str">
        <f>IF('[1]Hoja de pedidos'!$D4110&gt;0,'[1]Hoja de pedidos'!E4110,"")</f>
        <v>NESTLE VENEZUELA, S.A.</v>
      </c>
      <c r="D4114" s="144" t="str">
        <f>IF('[1]Hoja de pedidos'!$D4110&gt;0,'[1]Hoja de pedidos'!F4110,"")</f>
        <v>LAMINACION IMPRESA NESTUM 3 CEREALES 225g</v>
      </c>
      <c r="E4114" s="144" t="str">
        <f>IF('[1]Hoja de pedidos'!$D4110&gt;0,'[1]Hoja de pedidos'!G4110,"")</f>
        <v>CX</v>
      </c>
      <c r="F4114" s="144" t="str">
        <f>IF('[1]Hoja de pedidos'!$D4110&gt;0,'[1]Hoja de pedidos'!H4110,"")</f>
        <v>LAMINACION</v>
      </c>
    </row>
    <row r="4115" spans="1:6" x14ac:dyDescent="0.25">
      <c r="A4115" s="144" t="str">
        <f>IF('[1]Hoja de pedidos'!$D4111&gt;0,'[1]Hoja de pedidos'!C4111,"")</f>
        <v>01-5301</v>
      </c>
      <c r="B4115" s="144" t="str">
        <f>IF('[1]Hoja de pedidos'!$D4111&gt;0,'[1]Hoja de pedidos'!D4111,"")</f>
        <v>TXPCGK023C002</v>
      </c>
      <c r="C4115" s="144" t="str">
        <f>IF('[1]Hoja de pedidos'!$D4111&gt;0,'[1]Hoja de pedidos'!E4111,"")</f>
        <v xml:space="preserve">PEPSI-COLA VENEZUELA, C.A. </v>
      </c>
      <c r="D4115" s="144" t="str">
        <f>IF('[1]Hoja de pedidos'!$D4111&gt;0,'[1]Hoja de pedidos'!F4111,"")</f>
        <v>ETIQUETA IMPRESA GOLDEN KOLITA 2L</v>
      </c>
      <c r="E4115" s="144" t="str">
        <f>IF('[1]Hoja de pedidos'!$D4111&gt;0,'[1]Hoja de pedidos'!G4111,"")</f>
        <v>CX</v>
      </c>
      <c r="F4115" s="144" t="str">
        <f>IF('[1]Hoja de pedidos'!$D4111&gt;0,'[1]Hoja de pedidos'!H4111,"")</f>
        <v>CORTE</v>
      </c>
    </row>
    <row r="4116" spans="1:6" x14ac:dyDescent="0.25">
      <c r="A4116" s="144" t="str">
        <f>IF('[1]Hoja de pedidos'!$D4112&gt;0,'[1]Hoja de pedidos'!C4112,"")</f>
        <v>21-0531</v>
      </c>
      <c r="B4116" s="144" t="str">
        <f>IF('[1]Hoja de pedidos'!$D4112&gt;0,'[1]Hoja de pedidos'!D4112,"")</f>
        <v>TXNVNR096A001</v>
      </c>
      <c r="C4116" s="144" t="str">
        <f>IF('[1]Hoja de pedidos'!$D4112&gt;0,'[1]Hoja de pedidos'!E4112,"")</f>
        <v>NESTLE VENEZUELA, S.A.</v>
      </c>
      <c r="D4116" s="144" t="str">
        <f>IF('[1]Hoja de pedidos'!$D4112&gt;0,'[1]Hoja de pedidos'!F4112,"")</f>
        <v>LAMINACION IMPRESA CAMPESINA NUTRIRINDE 400g</v>
      </c>
      <c r="E4116" s="144" t="str">
        <f>IF('[1]Hoja de pedidos'!$D4112&gt;0,'[1]Hoja de pedidos'!G4112,"")</f>
        <v>CX</v>
      </c>
      <c r="F4116" s="144" t="str">
        <f>IF('[1]Hoja de pedidos'!$D4112&gt;0,'[1]Hoja de pedidos'!H4112,"")</f>
        <v>LAMINACION</v>
      </c>
    </row>
    <row r="4117" spans="1:6" x14ac:dyDescent="0.25">
      <c r="A4117" s="144" t="str">
        <f>IF('[1]Hoja de pedidos'!$D4113&gt;0,'[1]Hoja de pedidos'!C4113,"")</f>
        <v>01-5291</v>
      </c>
      <c r="B4117" s="144" t="str">
        <f>IF('[1]Hoja de pedidos'!$D4113&gt;0,'[1]Hoja de pedidos'!D4113,"")</f>
        <v>TMARFS096A001</v>
      </c>
      <c r="C4117" s="144" t="str">
        <f>IF('[1]Hoja de pedidos'!$D4113&gt;0,'[1]Hoja de pedidos'!E4113,"")</f>
        <v>ALFONZO RIVAS &amp; CIA, C.A.</v>
      </c>
      <c r="D4117" s="144" t="str">
        <f>IF('[1]Hoja de pedidos'!$D4113&gt;0,'[1]Hoja de pedidos'!F4113,"")</f>
        <v>LAMINACION IMPRESA YELIGHT FUSION SILVESTRE 12g</v>
      </c>
      <c r="E4117" s="144" t="str">
        <f>IF('[1]Hoja de pedidos'!$D4113&gt;0,'[1]Hoja de pedidos'!G4113,"")</f>
        <v>MCL</v>
      </c>
      <c r="F4117" s="144" t="str">
        <f>IF('[1]Hoja de pedidos'!$D4113&gt;0,'[1]Hoja de pedidos'!H4113,"")</f>
        <v>LAMINACION</v>
      </c>
    </row>
    <row r="4118" spans="1:6" x14ac:dyDescent="0.25">
      <c r="A4118" s="144" t="str">
        <f>IF('[1]Hoja de pedidos'!$D4114&gt;0,'[1]Hoja de pedidos'!C4114,"")</f>
        <v>01-5303</v>
      </c>
      <c r="B4118" s="144" t="str">
        <f>IF('[1]Hoja de pedidos'!$D4114&gt;0,'[1]Hoja de pedidos'!D4114,"")</f>
        <v>TXAVCK040A001</v>
      </c>
      <c r="C4118" s="144" t="str">
        <f>IF('[1]Hoja de pedidos'!$D4114&gt;0,'[1]Hoja de pedidos'!E4114,"")</f>
        <v>ALIMENTOS VENEZOLANOS S &amp; M ALIVENSA, S.A.</v>
      </c>
      <c r="D4118" s="144" t="str">
        <f>IF('[1]Hoja de pedidos'!$D4114&gt;0,'[1]Hoja de pedidos'!F4114,"")</f>
        <v>LAMINACION IMPRESA  CHIGUI KRUNCH 80g</v>
      </c>
      <c r="E4118" s="144" t="str">
        <f>IF('[1]Hoja de pedidos'!$D4114&gt;0,'[1]Hoja de pedidos'!G4114,"")</f>
        <v>CX</v>
      </c>
      <c r="F4118" s="144" t="str">
        <f>IF('[1]Hoja de pedidos'!$D4114&gt;0,'[1]Hoja de pedidos'!H4114,"")</f>
        <v>LAMINACION</v>
      </c>
    </row>
    <row r="4119" spans="1:6" x14ac:dyDescent="0.25">
      <c r="A4119" s="144" t="str">
        <f>IF('[1]Hoja de pedidos'!$D4115&gt;0,'[1]Hoja de pedidos'!C4115,"")</f>
        <v>21-0508</v>
      </c>
      <c r="B4119" s="144" t="str">
        <f>IF('[1]Hoja de pedidos'!$D4115&gt;0,'[1]Hoja de pedidos'!D4115,"")</f>
        <v>TXNVCF096A001</v>
      </c>
      <c r="C4119" s="144" t="str">
        <f>IF('[1]Hoja de pedidos'!$D4115&gt;0,'[1]Hoja de pedidos'!E4115,"")</f>
        <v>NESTLE VENEZUELA, S.A.</v>
      </c>
      <c r="D4119" s="144" t="str">
        <f>IF('[1]Hoja de pedidos'!$D4115&gt;0,'[1]Hoja de pedidos'!F4115,"")</f>
        <v xml:space="preserve">LAMINACION IMPRESA LA CAMPESINA FORTIFICADA 800g </v>
      </c>
      <c r="E4119" s="144" t="str">
        <f>IF('[1]Hoja de pedidos'!$D4115&gt;0,'[1]Hoja de pedidos'!G4115,"")</f>
        <v>CX</v>
      </c>
      <c r="F4119" s="144" t="str">
        <f>IF('[1]Hoja de pedidos'!$D4115&gt;0,'[1]Hoja de pedidos'!H4115,"")</f>
        <v>LAMINACION</v>
      </c>
    </row>
    <row r="4120" spans="1:6" x14ac:dyDescent="0.25">
      <c r="A4120" s="144" t="str">
        <f>IF('[1]Hoja de pedidos'!$D4116&gt;0,'[1]Hoja de pedidos'!C4116,"")</f>
        <v>21-0526</v>
      </c>
      <c r="B4120" s="144" t="str">
        <f>IF('[1]Hoja de pedidos'!$D4116&gt;0,'[1]Hoja de pedidos'!D4116,"")</f>
        <v>TXNVCL096C003</v>
      </c>
      <c r="C4120" s="144" t="str">
        <f>IF('[1]Hoja de pedidos'!$D4116&gt;0,'[1]Hoja de pedidos'!E4116,"")</f>
        <v>NESTLE VENEZUELA, S.A.</v>
      </c>
      <c r="D4120" s="144" t="str">
        <f>IF('[1]Hoja de pedidos'!$D4116&gt;0,'[1]Hoja de pedidos'!F4116,"")</f>
        <v>LAMINACION IMPRESA CERELAC 400g</v>
      </c>
      <c r="E4120" s="144" t="str">
        <f>IF('[1]Hoja de pedidos'!$D4116&gt;0,'[1]Hoja de pedidos'!G4116,"")</f>
        <v>CX</v>
      </c>
      <c r="F4120" s="144" t="str">
        <f>IF('[1]Hoja de pedidos'!$D4116&gt;0,'[1]Hoja de pedidos'!H4116,"")</f>
        <v>LAMINACION</v>
      </c>
    </row>
    <row r="4121" spans="1:6" x14ac:dyDescent="0.25">
      <c r="A4121" s="144" t="str">
        <f>IF('[1]Hoja de pedidos'!$D4117&gt;0,'[1]Hoja de pedidos'!C4117,"")</f>
        <v>01-5302</v>
      </c>
      <c r="B4121" s="144" t="str">
        <f>IF('[1]Hoja de pedidos'!$D4117&gt;0,'[1]Hoja de pedidos'!D4117,"")</f>
        <v>TXPCGK023A001</v>
      </c>
      <c r="C4121" s="144" t="str">
        <f>IF('[1]Hoja de pedidos'!$D4117&gt;0,'[1]Hoja de pedidos'!E4117,"")</f>
        <v xml:space="preserve">PEPSI-COLA VENEZUELA, C.A. </v>
      </c>
      <c r="D4121" s="144" t="str">
        <f>IF('[1]Hoja de pedidos'!$D4117&gt;0,'[1]Hoja de pedidos'!F4117,"")</f>
        <v>ETIQUETA IMPRESA GOLDEN KOLITA 1L</v>
      </c>
      <c r="E4121" s="144" t="str">
        <f>IF('[1]Hoja de pedidos'!$D4117&gt;0,'[1]Hoja de pedidos'!G4117,"")</f>
        <v>CX</v>
      </c>
      <c r="F4121" s="144" t="str">
        <f>IF('[1]Hoja de pedidos'!$D4117&gt;0,'[1]Hoja de pedidos'!H4117,"")</f>
        <v>CORTE</v>
      </c>
    </row>
    <row r="4122" spans="1:6" x14ac:dyDescent="0.25">
      <c r="A4122" s="144" t="str">
        <f>IF('[1]Hoja de pedidos'!$D4118&gt;0,'[1]Hoja de pedidos'!C4118,"")</f>
        <v>01-5227</v>
      </c>
      <c r="B4122" s="144" t="str">
        <f>IF('[1]Hoja de pedidos'!$D4118&gt;0,'[1]Hoja de pedidos'!D4118,"")</f>
        <v>TXPCGK023B001</v>
      </c>
      <c r="C4122" s="144" t="str">
        <f>IF('[1]Hoja de pedidos'!$D4118&gt;0,'[1]Hoja de pedidos'!E4118,"")</f>
        <v xml:space="preserve">PEPSI-COLA VENEZUELA, C.A. </v>
      </c>
      <c r="D4122" s="144" t="str">
        <f>IF('[1]Hoja de pedidos'!$D4118&gt;0,'[1]Hoja de pedidos'!F4118,"")</f>
        <v>ETIQUETA IMPRESA GOLDEN KOLITA 1,5 L</v>
      </c>
      <c r="E4122" s="144" t="str">
        <f>IF('[1]Hoja de pedidos'!$D4118&gt;0,'[1]Hoja de pedidos'!G4118,"")</f>
        <v>CX</v>
      </c>
      <c r="F4122" s="144" t="str">
        <f>IF('[1]Hoja de pedidos'!$D4118&gt;0,'[1]Hoja de pedidos'!H4118,"")</f>
        <v>CORTE</v>
      </c>
    </row>
    <row r="4123" spans="1:6" x14ac:dyDescent="0.25">
      <c r="A4123" s="144" t="str">
        <f>IF('[1]Hoja de pedidos'!$D4119&gt;0,'[1]Hoja de pedidos'!C4119,"")</f>
        <v>01-5325</v>
      </c>
      <c r="B4123" s="144" t="str">
        <f>IF('[1]Hoja de pedidos'!$D4119&gt;0,'[1]Hoja de pedidos'!D4119,"")</f>
        <v>TXPCGP023B001</v>
      </c>
      <c r="C4123" s="144" t="str">
        <f>IF('[1]Hoja de pedidos'!$D4119&gt;0,'[1]Hoja de pedidos'!E4119,"")</f>
        <v xml:space="preserve">PEPSI-COLA VENEZUELA, C.A. </v>
      </c>
      <c r="D4123" s="144" t="str">
        <f>IF('[1]Hoja de pedidos'!$D4119&gt;0,'[1]Hoja de pedidos'!F4119,"")</f>
        <v>ETIQUETA IMPRESA GOLDEN PIÑA 1,5L</v>
      </c>
      <c r="E4123" s="144" t="str">
        <f>IF('[1]Hoja de pedidos'!$D4119&gt;0,'[1]Hoja de pedidos'!G4119,"")</f>
        <v>CX</v>
      </c>
      <c r="F4123" s="144" t="str">
        <f>IF('[1]Hoja de pedidos'!$D4119&gt;0,'[1]Hoja de pedidos'!H4119,"")</f>
        <v>CORTE</v>
      </c>
    </row>
    <row r="4124" spans="1:6" x14ac:dyDescent="0.25">
      <c r="A4124" s="144" t="str">
        <f>IF('[1]Hoja de pedidos'!$D4120&gt;0,'[1]Hoja de pedidos'!C4120,"")</f>
        <v>01-5321</v>
      </c>
      <c r="B4124" s="144" t="str">
        <f>IF('[1]Hoja de pedidos'!$D4120&gt;0,'[1]Hoja de pedidos'!D4120,"")</f>
        <v>TXPCGP023B001</v>
      </c>
      <c r="C4124" s="144" t="str">
        <f>IF('[1]Hoja de pedidos'!$D4120&gt;0,'[1]Hoja de pedidos'!E4120,"")</f>
        <v xml:space="preserve">PEPSI-COLA VENEZUELA, C.A. </v>
      </c>
      <c r="D4124" s="144" t="str">
        <f>IF('[1]Hoja de pedidos'!$D4120&gt;0,'[1]Hoja de pedidos'!F4120,"")</f>
        <v>ETIQUETA IMPRESA GOLDEN PIÑA 1,5L</v>
      </c>
      <c r="E4124" s="144" t="str">
        <f>IF('[1]Hoja de pedidos'!$D4120&gt;0,'[1]Hoja de pedidos'!G4120,"")</f>
        <v>CX</v>
      </c>
      <c r="F4124" s="144" t="str">
        <f>IF('[1]Hoja de pedidos'!$D4120&gt;0,'[1]Hoja de pedidos'!H4120,"")</f>
        <v>CORTE</v>
      </c>
    </row>
    <row r="4125" spans="1:6" x14ac:dyDescent="0.25">
      <c r="A4125" s="144" t="str">
        <f>IF('[1]Hoja de pedidos'!$D4121&gt;0,'[1]Hoja de pedidos'!C4121,"")</f>
        <v>01-5222</v>
      </c>
      <c r="B4125" s="144" t="str">
        <f>IF('[1]Hoja de pedidos'!$D4121&gt;0,'[1]Hoja de pedidos'!D4121,"")</f>
        <v>TXPCGK023B001</v>
      </c>
      <c r="C4125" s="144" t="str">
        <f>IF('[1]Hoja de pedidos'!$D4121&gt;0,'[1]Hoja de pedidos'!E4121,"")</f>
        <v xml:space="preserve">PEPSI-COLA VENEZUELA, C.A. </v>
      </c>
      <c r="D4125" s="144" t="str">
        <f>IF('[1]Hoja de pedidos'!$D4121&gt;0,'[1]Hoja de pedidos'!F4121,"")</f>
        <v>ETIQUETA IMPRESA GOLDEN KOLITA 1,5 L</v>
      </c>
      <c r="E4125" s="144" t="str">
        <f>IF('[1]Hoja de pedidos'!$D4121&gt;0,'[1]Hoja de pedidos'!G4121,"")</f>
        <v>CX</v>
      </c>
      <c r="F4125" s="144" t="str">
        <f>IF('[1]Hoja de pedidos'!$D4121&gt;0,'[1]Hoja de pedidos'!H4121,"")</f>
        <v>CORTE</v>
      </c>
    </row>
    <row r="4126" spans="1:6" x14ac:dyDescent="0.25">
      <c r="A4126" s="144" t="str">
        <f>IF('[1]Hoja de pedidos'!$D4122&gt;0,'[1]Hoja de pedidos'!C4122,"")</f>
        <v>01-5218</v>
      </c>
      <c r="B4126" s="144" t="str">
        <f>IF('[1]Hoja de pedidos'!$D4122&gt;0,'[1]Hoja de pedidos'!D4122,"")</f>
        <v>TXPCGM023C001</v>
      </c>
      <c r="C4126" s="144" t="str">
        <f>IF('[1]Hoja de pedidos'!$D4122&gt;0,'[1]Hoja de pedidos'!E4122,"")</f>
        <v xml:space="preserve">PEPSI-COLA VENEZUELA, C.A. </v>
      </c>
      <c r="D4126" s="144" t="str">
        <f>IF('[1]Hoja de pedidos'!$D4122&gt;0,'[1]Hoja de pedidos'!F4122,"")</f>
        <v>ETIQUETA IMPRESA GOLDEN MANZANA 2L</v>
      </c>
      <c r="E4126" s="144" t="str">
        <f>IF('[1]Hoja de pedidos'!$D4122&gt;0,'[1]Hoja de pedidos'!G4122,"")</f>
        <v>CX</v>
      </c>
      <c r="F4126" s="144" t="str">
        <f>IF('[1]Hoja de pedidos'!$D4122&gt;0,'[1]Hoja de pedidos'!H4122,"")</f>
        <v>CORTE</v>
      </c>
    </row>
    <row r="4127" spans="1:6" x14ac:dyDescent="0.25">
      <c r="A4127" s="144" t="str">
        <f>IF('[1]Hoja de pedidos'!$D4123&gt;0,'[1]Hoja de pedidos'!C4123,"")</f>
        <v>21-0525</v>
      </c>
      <c r="B4127" s="144" t="str">
        <f>IF('[1]Hoja de pedidos'!$D4123&gt;0,'[1]Hoja de pedidos'!D4123,"")</f>
        <v>TXNVCL096A003</v>
      </c>
      <c r="C4127" s="144" t="str">
        <f>IF('[1]Hoja de pedidos'!$D4123&gt;0,'[1]Hoja de pedidos'!E4123,"")</f>
        <v>NESTLE VENEZUELA, S.A.</v>
      </c>
      <c r="D4127" s="144" t="str">
        <f>IF('[1]Hoja de pedidos'!$D4123&gt;0,'[1]Hoja de pedidos'!F4123,"")</f>
        <v>LAMINACION IMPRESA CERELAC 100g</v>
      </c>
      <c r="E4127" s="144" t="str">
        <f>IF('[1]Hoja de pedidos'!$D4123&gt;0,'[1]Hoja de pedidos'!G4123,"")</f>
        <v>CX</v>
      </c>
      <c r="F4127" s="144" t="str">
        <f>IF('[1]Hoja de pedidos'!$D4123&gt;0,'[1]Hoja de pedidos'!H4123,"")</f>
        <v>LAMINACION</v>
      </c>
    </row>
    <row r="4128" spans="1:6" x14ac:dyDescent="0.25">
      <c r="A4128" s="144" t="str">
        <f>IF('[1]Hoja de pedidos'!$D4124&gt;0,'[1]Hoja de pedidos'!C4124,"")</f>
        <v>01-5305</v>
      </c>
      <c r="B4128" s="144" t="str">
        <f>IF('[1]Hoja de pedidos'!$D4124&gt;0,'[1]Hoja de pedidos'!D4124,"")</f>
        <v>TXPARS031A002</v>
      </c>
      <c r="C4128" s="144" t="str">
        <f>IF('[1]Hoja de pedidos'!$D4124&gt;0,'[1]Hoja de pedidos'!E4124,"")</f>
        <v>PEPSICO ALIMENTOS, S.C.A.</v>
      </c>
      <c r="D4128" s="144" t="str">
        <f>IF('[1]Hoja de pedidos'!$D4124&gt;0,'[1]Hoja de pedidos'!F4124,"")</f>
        <v>LAMINACION IMPRESA RAQUETY QUESO 18g</v>
      </c>
      <c r="E4128" s="144" t="str">
        <f>IF('[1]Hoja de pedidos'!$D4124&gt;0,'[1]Hoja de pedidos'!G4124,"")</f>
        <v>CX</v>
      </c>
      <c r="F4128" s="144" t="str">
        <f>IF('[1]Hoja de pedidos'!$D4124&gt;0,'[1]Hoja de pedidos'!H4124,"")</f>
        <v>LAMINACION</v>
      </c>
    </row>
    <row r="4129" spans="1:6" x14ac:dyDescent="0.25">
      <c r="A4129" s="144" t="str">
        <f>IF('[1]Hoja de pedidos'!$D4125&gt;0,'[1]Hoja de pedidos'!C4125,"")</f>
        <v>01-5307</v>
      </c>
      <c r="B4129" s="144" t="str">
        <f>IF('[1]Hoja de pedidos'!$D4125&gt;0,'[1]Hoja de pedidos'!D4125,"")</f>
        <v>TXPARS040C002</v>
      </c>
      <c r="C4129" s="144" t="str">
        <f>IF('[1]Hoja de pedidos'!$D4125&gt;0,'[1]Hoja de pedidos'!E4125,"")</f>
        <v>PEPSICO ALIMENTOS, S.C.A.</v>
      </c>
      <c r="D4129" s="144" t="str">
        <f>IF('[1]Hoja de pedidos'!$D4125&gt;0,'[1]Hoja de pedidos'!F4125,"")</f>
        <v>LAMINACION IMPRESA RAQUETY QUESO 36g</v>
      </c>
      <c r="E4129" s="144" t="str">
        <f>IF('[1]Hoja de pedidos'!$D4125&gt;0,'[1]Hoja de pedidos'!G4125,"")</f>
        <v>CX</v>
      </c>
      <c r="F4129" s="144" t="str">
        <f>IF('[1]Hoja de pedidos'!$D4125&gt;0,'[1]Hoja de pedidos'!H4125,"")</f>
        <v>LAMINACION</v>
      </c>
    </row>
    <row r="4130" spans="1:6" x14ac:dyDescent="0.25">
      <c r="A4130" s="144" t="str">
        <f>IF('[1]Hoja de pedidos'!$D4126&gt;0,'[1]Hoja de pedidos'!C4126,"")</f>
        <v>01-5309</v>
      </c>
      <c r="B4130" s="144" t="str">
        <f>IF('[1]Hoja de pedidos'!$D4126&gt;0,'[1]Hoja de pedidos'!D4126,"")</f>
        <v>TXPANP040A001</v>
      </c>
      <c r="C4130" s="144" t="str">
        <f>IF('[1]Hoja de pedidos'!$D4126&gt;0,'[1]Hoja de pedidos'!E4126,"")</f>
        <v>PEPSICO ALIMENTOS, S.C.A.</v>
      </c>
      <c r="D4130" s="144" t="str">
        <f>IF('[1]Hoja de pedidos'!$D4126&gt;0,'[1]Hoja de pedidos'!F4126,"")</f>
        <v>LAMINACION IMPRESA NATUCHIPS PLATANITOS 80g</v>
      </c>
      <c r="E4130" s="144" t="str">
        <f>IF('[1]Hoja de pedidos'!$D4126&gt;0,'[1]Hoja de pedidos'!G4126,"")</f>
        <v>CX</v>
      </c>
      <c r="F4130" s="144" t="str">
        <f>IF('[1]Hoja de pedidos'!$D4126&gt;0,'[1]Hoja de pedidos'!H4126,"")</f>
        <v>LAMINACION</v>
      </c>
    </row>
    <row r="4131" spans="1:6" x14ac:dyDescent="0.25">
      <c r="A4131" s="144" t="str">
        <f>IF('[1]Hoja de pedidos'!$D4127&gt;0,'[1]Hoja de pedidos'!C4127,"")</f>
        <v>01-5306</v>
      </c>
      <c r="B4131" s="144" t="str">
        <f>IF('[1]Hoja de pedidos'!$D4127&gt;0,'[1]Hoja de pedidos'!D4127,"")</f>
        <v>TXPARP040B002</v>
      </c>
      <c r="C4131" s="144" t="str">
        <f>IF('[1]Hoja de pedidos'!$D4127&gt;0,'[1]Hoja de pedidos'!E4127,"")</f>
        <v>PEPSICO ALIMENTOS, S.C.A.</v>
      </c>
      <c r="D4131" s="144" t="str">
        <f>IF('[1]Hoja de pedidos'!$D4127&gt;0,'[1]Hoja de pedidos'!F4127,"")</f>
        <v>LAMINACION IMPRESA RAQUETY PICANTE 36g</v>
      </c>
      <c r="E4131" s="144" t="str">
        <f>IF('[1]Hoja de pedidos'!$D4127&gt;0,'[1]Hoja de pedidos'!G4127,"")</f>
        <v>CX</v>
      </c>
      <c r="F4131" s="144" t="str">
        <f>IF('[1]Hoja de pedidos'!$D4127&gt;0,'[1]Hoja de pedidos'!H4127,"")</f>
        <v>LAMINACION</v>
      </c>
    </row>
    <row r="4132" spans="1:6" x14ac:dyDescent="0.25">
      <c r="A4132" s="144" t="str">
        <f>IF('[1]Hoja de pedidos'!$D4128&gt;0,'[1]Hoja de pedidos'!C4128,"")</f>
        <v>01-5304</v>
      </c>
      <c r="B4132" s="144" t="str">
        <f>IF('[1]Hoja de pedidos'!$D4128&gt;0,'[1]Hoja de pedidos'!D4128,"")</f>
        <v>TXPARP031A002</v>
      </c>
      <c r="C4132" s="144" t="str">
        <f>IF('[1]Hoja de pedidos'!$D4128&gt;0,'[1]Hoja de pedidos'!E4128,"")</f>
        <v>PEPSICO ALIMENTOS, S.C.A.</v>
      </c>
      <c r="D4132" s="144" t="str">
        <f>IF('[1]Hoja de pedidos'!$D4128&gt;0,'[1]Hoja de pedidos'!F4128,"")</f>
        <v>LAMINACION IMPRESA RAQUETY PICANTE 18g</v>
      </c>
      <c r="E4132" s="144" t="str">
        <f>IF('[1]Hoja de pedidos'!$D4128&gt;0,'[1]Hoja de pedidos'!G4128,"")</f>
        <v>CX</v>
      </c>
      <c r="F4132" s="144" t="str">
        <f>IF('[1]Hoja de pedidos'!$D4128&gt;0,'[1]Hoja de pedidos'!H4128,"")</f>
        <v>LAMINACION</v>
      </c>
    </row>
    <row r="4133" spans="1:6" x14ac:dyDescent="0.25">
      <c r="A4133" s="144" t="str">
        <f>IF('[1]Hoja de pedidos'!$D4129&gt;0,'[1]Hoja de pedidos'!C4129,"")</f>
        <v>01-5310</v>
      </c>
      <c r="B4133" s="144" t="str">
        <f>IF('[1]Hoja de pedidos'!$D4129&gt;0,'[1]Hoja de pedidos'!D4129,"")</f>
        <v>TXPATR040B003</v>
      </c>
      <c r="C4133" s="144" t="str">
        <f>IF('[1]Hoja de pedidos'!$D4129&gt;0,'[1]Hoja de pedidos'!E4129,"")</f>
        <v>PEPSICO ALIMENTOS, S.C.A.</v>
      </c>
      <c r="D4133" s="144" t="str">
        <f>IF('[1]Hoja de pedidos'!$D4129&gt;0,'[1]Hoja de pedidos'!F4129,"")</f>
        <v>LAMINACION IMPRESA DE TODITO RESUELTO 45g</v>
      </c>
      <c r="E4133" s="144" t="str">
        <f>IF('[1]Hoja de pedidos'!$D4129&gt;0,'[1]Hoja de pedidos'!G4129,"")</f>
        <v>CX</v>
      </c>
      <c r="F4133" s="144" t="str">
        <f>IF('[1]Hoja de pedidos'!$D4129&gt;0,'[1]Hoja de pedidos'!H4129,"")</f>
        <v>LAMINACION</v>
      </c>
    </row>
    <row r="4134" spans="1:6" x14ac:dyDescent="0.25">
      <c r="A4134" s="144" t="str">
        <f>IF('[1]Hoja de pedidos'!$D4130&gt;0,'[1]Hoja de pedidos'!C4130,"")</f>
        <v>01-5308</v>
      </c>
      <c r="B4134" s="144" t="str">
        <f>IF('[1]Hoja de pedidos'!$D4130&gt;0,'[1]Hoja de pedidos'!D4130,"")</f>
        <v>TXPAPM040A001</v>
      </c>
      <c r="C4134" s="144" t="str">
        <f>IF('[1]Hoja de pedidos'!$D4130&gt;0,'[1]Hoja de pedidos'!E4130,"")</f>
        <v>PEPSICO ALIMENTOS, S.C.A.</v>
      </c>
      <c r="D4134" s="144" t="str">
        <f>IF('[1]Hoja de pedidos'!$D4130&gt;0,'[1]Hoja de pedidos'!F4130,"")</f>
        <v>LAMINACION IMPRESA PEPITO MUNDO MARINO 80g</v>
      </c>
      <c r="E4134" s="144" t="str">
        <f>IF('[1]Hoja de pedidos'!$D4130&gt;0,'[1]Hoja de pedidos'!G4130,"")</f>
        <v>CX</v>
      </c>
      <c r="F4134" s="144" t="str">
        <f>IF('[1]Hoja de pedidos'!$D4130&gt;0,'[1]Hoja de pedidos'!H4130,"")</f>
        <v>LAMINACION</v>
      </c>
    </row>
    <row r="4135" spans="1:6" x14ac:dyDescent="0.25">
      <c r="A4135" s="144" t="str">
        <f>IF('[1]Hoja de pedidos'!$D4131&gt;0,'[1]Hoja de pedidos'!C4131,"")</f>
        <v>01-5311</v>
      </c>
      <c r="B4135" s="144" t="str">
        <f>IF('[1]Hoja de pedidos'!$D4131&gt;0,'[1]Hoja de pedidos'!D4131,"")</f>
        <v>TXPADF040A002</v>
      </c>
      <c r="C4135" s="144" t="str">
        <f>IF('[1]Hoja de pedidos'!$D4131&gt;0,'[1]Hoja de pedidos'!E4131,"")</f>
        <v>PEPSICO ALIMENTOS, S.C.A.</v>
      </c>
      <c r="D4135" s="144" t="str">
        <f>IF('[1]Hoja de pedidos'!$D4131&gt;0,'[1]Hoja de pedidos'!F4131,"")</f>
        <v>LAMINACION IMPRESA DORITOS FLAMIN HOT 140g.</v>
      </c>
      <c r="E4135" s="144" t="str">
        <f>IF('[1]Hoja de pedidos'!$D4131&gt;0,'[1]Hoja de pedidos'!G4131,"")</f>
        <v>CX</v>
      </c>
      <c r="F4135" s="144" t="str">
        <f>IF('[1]Hoja de pedidos'!$D4131&gt;0,'[1]Hoja de pedidos'!H4131,"")</f>
        <v>LAMINACION</v>
      </c>
    </row>
    <row r="4136" spans="1:6" x14ac:dyDescent="0.25">
      <c r="A4136" s="144" t="str">
        <f>IF('[1]Hoja de pedidos'!$D4132&gt;0,'[1]Hoja de pedidos'!C4132,"")</f>
        <v>01-5317</v>
      </c>
      <c r="B4136" s="144" t="str">
        <f>IF('[1]Hoja de pedidos'!$D4132&gt;0,'[1]Hoja de pedidos'!D4132,"")</f>
        <v>TXPACF040B002</v>
      </c>
      <c r="C4136" s="144" t="str">
        <f>IF('[1]Hoja de pedidos'!$D4132&gt;0,'[1]Hoja de pedidos'!E4132,"")</f>
        <v>PEPSICO ALIMENTOS, S.C.A.</v>
      </c>
      <c r="D4136" s="144" t="str">
        <f>IF('[1]Hoja de pedidos'!$D4132&gt;0,'[1]Hoja de pedidos'!F4132,"")</f>
        <v>LAMINACION IMPRESA CHEETOS FLAMIN HOT 38g.</v>
      </c>
      <c r="E4136" s="144" t="str">
        <f>IF('[1]Hoja de pedidos'!$D4132&gt;0,'[1]Hoja de pedidos'!G4132,"")</f>
        <v>CX</v>
      </c>
      <c r="F4136" s="144" t="str">
        <f>IF('[1]Hoja de pedidos'!$D4132&gt;0,'[1]Hoja de pedidos'!H4132,"")</f>
        <v>LAMINACION</v>
      </c>
    </row>
    <row r="4137" spans="1:6" x14ac:dyDescent="0.25">
      <c r="A4137" s="144" t="str">
        <f>IF('[1]Hoja de pedidos'!$D4133&gt;0,'[1]Hoja de pedidos'!C4133,"")</f>
        <v>21-0533</v>
      </c>
      <c r="B4137" s="144" t="str">
        <f>IF('[1]Hoja de pedidos'!$D4133&gt;0,'[1]Hoja de pedidos'!D4133,"")</f>
        <v>TXSPMS030A001</v>
      </c>
      <c r="C4137" s="144" t="str">
        <f>IF('[1]Hoja de pedidos'!$D4133&gt;0,'[1]Hoja de pedidos'!E4133,"")</f>
        <v>C.A. SUCESORA DE JOSE PUIG &amp; CIA</v>
      </c>
      <c r="D4137" s="144" t="str">
        <f>IF('[1]Hoja de pedidos'!$D4133&gt;0,'[1]Hoja de pedidos'!F4133,"")</f>
        <v>LAMINACION IMPRESA MARIA PUIG SELECTA 28g</v>
      </c>
      <c r="E4137" s="144" t="str">
        <f>IF('[1]Hoja de pedidos'!$D4133&gt;0,'[1]Hoja de pedidos'!G4133,"")</f>
        <v>CX</v>
      </c>
      <c r="F4137" s="144" t="str">
        <f>IF('[1]Hoja de pedidos'!$D4133&gt;0,'[1]Hoja de pedidos'!H4133,"")</f>
        <v>LAMINACION</v>
      </c>
    </row>
    <row r="4138" spans="1:6" x14ac:dyDescent="0.25">
      <c r="A4138" s="144" t="str">
        <f>IF('[1]Hoja de pedidos'!$D4134&gt;0,'[1]Hoja de pedidos'!C4134,"")</f>
        <v>21-0532</v>
      </c>
      <c r="B4138" s="144" t="str">
        <f>IF('[1]Hoja de pedidos'!$D4134&gt;0,'[1]Hoja de pedidos'!D4134,"")</f>
        <v>TXSPKV040A002</v>
      </c>
      <c r="C4138" s="144" t="str">
        <f>IF('[1]Hoja de pedidos'!$D4134&gt;0,'[1]Hoja de pedidos'!E4134,"")</f>
        <v>C.A. SUCESORA DE JOSE PUIG &amp; CIA</v>
      </c>
      <c r="D4138" s="144" t="str">
        <f>IF('[1]Hoja de pedidos'!$D4134&gt;0,'[1]Hoja de pedidos'!F4134,"")</f>
        <v>LAMINACION IMPRESA KATY VAINILLA 32g</v>
      </c>
      <c r="E4138" s="144" t="str">
        <f>IF('[1]Hoja de pedidos'!$D4134&gt;0,'[1]Hoja de pedidos'!G4134,"")</f>
        <v>CX</v>
      </c>
      <c r="F4138" s="144" t="str">
        <f>IF('[1]Hoja de pedidos'!$D4134&gt;0,'[1]Hoja de pedidos'!H4134,"")</f>
        <v>LAMINACION</v>
      </c>
    </row>
    <row r="4139" spans="1:6" x14ac:dyDescent="0.25">
      <c r="A4139" s="144" t="str">
        <f>IF('[1]Hoja de pedidos'!$D4135&gt;0,'[1]Hoja de pedidos'!C4135,"")</f>
        <v>01-5298</v>
      </c>
      <c r="B4139" s="144" t="str">
        <f>IF('[1]Hoja de pedidos'!$D4135&gt;0,'[1]Hoja de pedidos'!D4135,"")</f>
        <v>TXPCSC023A002</v>
      </c>
      <c r="C4139" s="144" t="str">
        <f>IF('[1]Hoja de pedidos'!$D4135&gt;0,'[1]Hoja de pedidos'!E4135,"")</f>
        <v xml:space="preserve">PEPSI-COLA VENEZUELA, C.A. </v>
      </c>
      <c r="D4139" s="144" t="str">
        <f>IF('[1]Hoja de pedidos'!$D4135&gt;0,'[1]Hoja de pedidos'!F4135,"")</f>
        <v>ETIQUETA IMPRESA SEVEN UP CERO 2 L</v>
      </c>
      <c r="E4139" s="144" t="str">
        <f>IF('[1]Hoja de pedidos'!$D4135&gt;0,'[1]Hoja de pedidos'!G4135,"")</f>
        <v>CX</v>
      </c>
      <c r="F4139" s="144" t="str">
        <f>IF('[1]Hoja de pedidos'!$D4135&gt;0,'[1]Hoja de pedidos'!H4135,"")</f>
        <v>CORTE</v>
      </c>
    </row>
    <row r="4140" spans="1:6" x14ac:dyDescent="0.25">
      <c r="A4140" s="144" t="str">
        <f>IF('[1]Hoja de pedidos'!$D4136&gt;0,'[1]Hoja de pedidos'!C4136,"")</f>
        <v>11-0047</v>
      </c>
      <c r="B4140" s="144" t="str">
        <f>IF('[1]Hoja de pedidos'!$D4136&gt;0,'[1]Hoja de pedidos'!D4136,"")</f>
        <v>TMMCGP228A002</v>
      </c>
      <c r="C4140" s="144" t="str">
        <f>IF('[1]Hoja de pedidos'!$D4136&gt;0,'[1]Hoja de pedidos'!E4136,"")</f>
        <v>MONDELEZ VZ,C.A</v>
      </c>
      <c r="D4140" s="144" t="str">
        <f>IF('[1]Hoja de pedidos'!$D4136&gt;0,'[1]Hoja de pedidos'!F4136,"")</f>
        <v>LINNER MTP  IMPRESO GARANTIA DE PUREZA</v>
      </c>
      <c r="E4140" s="144" t="str">
        <f>IF('[1]Hoja de pedidos'!$D4136&gt;0,'[1]Hoja de pedidos'!G4136,"")</f>
        <v>MCL</v>
      </c>
      <c r="F4140" s="144" t="str">
        <f>IF('[1]Hoja de pedidos'!$D4136&gt;0,'[1]Hoja de pedidos'!H4136,"")</f>
        <v>LAMINACION</v>
      </c>
    </row>
    <row r="4141" spans="1:6" x14ac:dyDescent="0.25">
      <c r="A4141" s="144" t="str">
        <f>IF('[1]Hoja de pedidos'!$D4137&gt;0,'[1]Hoja de pedidos'!C4137,"")</f>
        <v>01-5327</v>
      </c>
      <c r="B4141" s="144" t="str">
        <f>IF('[1]Hoja de pedidos'!$D4137&gt;0,'[1]Hoja de pedidos'!D4137,"")</f>
        <v>TMCPAM065A002</v>
      </c>
      <c r="C4141" s="144" t="str">
        <f>IF('[1]Hoja de pedidos'!$D4137&gt;0,'[1]Hoja de pedidos'!E4137,"")</f>
        <v>CENTRAL EL PALMAR S.A.</v>
      </c>
      <c r="D4141" s="144" t="str">
        <f>IF('[1]Hoja de pedidos'!$D4137&gt;0,'[1]Hoja de pedidos'!F4137,"")</f>
        <v>EMPAQUE MONOCAPA IMPRESO AZUCAR MONTALBAN 1kg</v>
      </c>
      <c r="E4141" s="144" t="str">
        <f>IF('[1]Hoja de pedidos'!$D4137&gt;0,'[1]Hoja de pedidos'!G4137,"")</f>
        <v>MCL</v>
      </c>
      <c r="F4141" s="144" t="str">
        <f>IF('[1]Hoja de pedidos'!$D4137&gt;0,'[1]Hoja de pedidos'!H4137,"")</f>
        <v>CORTE</v>
      </c>
    </row>
    <row r="4142" spans="1:6" x14ac:dyDescent="0.25">
      <c r="A4142" s="144" t="str">
        <f>IF('[1]Hoja de pedidos'!$D4138&gt;0,'[1]Hoja de pedidos'!C4138,"")</f>
        <v>01-5328</v>
      </c>
      <c r="B4142" s="144" t="str">
        <f>IF('[1]Hoja de pedidos'!$D4138&gt;0,'[1]Hoja de pedidos'!D4138,"")</f>
        <v>TMCPAK065A001</v>
      </c>
      <c r="C4142" s="144" t="str">
        <f>IF('[1]Hoja de pedidos'!$D4138&gt;0,'[1]Hoja de pedidos'!E4138,"")</f>
        <v>CENTRAL EL PALMAR S.A.</v>
      </c>
      <c r="D4142" s="144" t="str">
        <f>IF('[1]Hoja de pedidos'!$D4138&gt;0,'[1]Hoja de pedidos'!F4138,"")</f>
        <v>EMPAQUE MONOCAPA IMPRESO AZUCAR KONFIT 1kg</v>
      </c>
      <c r="E4142" s="144" t="str">
        <f>IF('[1]Hoja de pedidos'!$D4138&gt;0,'[1]Hoja de pedidos'!G4138,"")</f>
        <v>MCL</v>
      </c>
      <c r="F4142" s="144" t="str">
        <f>IF('[1]Hoja de pedidos'!$D4138&gt;0,'[1]Hoja de pedidos'!H4138,"")</f>
        <v>CORTE</v>
      </c>
    </row>
    <row r="4143" spans="1:6" x14ac:dyDescent="0.25">
      <c r="A4143" s="144" t="str">
        <f>IF('[1]Hoja de pedidos'!$D4139&gt;0,'[1]Hoja de pedidos'!C4139,"")</f>
        <v>21-0533</v>
      </c>
      <c r="B4143" s="144" t="str">
        <f>IF('[1]Hoja de pedidos'!$D4139&gt;0,'[1]Hoja de pedidos'!D4139,"")</f>
        <v>TXSPMS030A001</v>
      </c>
      <c r="C4143" s="144" t="str">
        <f>IF('[1]Hoja de pedidos'!$D4139&gt;0,'[1]Hoja de pedidos'!E4139,"")</f>
        <v>C.A. SUCESORA DE JOSE PUIG &amp; CIA</v>
      </c>
      <c r="D4143" s="144" t="str">
        <f>IF('[1]Hoja de pedidos'!$D4139&gt;0,'[1]Hoja de pedidos'!F4139,"")</f>
        <v>LAMINACION IMPRESA MARIA PUIG SELECTA 28g</v>
      </c>
      <c r="E4143" s="144" t="str">
        <f>IF('[1]Hoja de pedidos'!$D4139&gt;0,'[1]Hoja de pedidos'!G4139,"")</f>
        <v>CX</v>
      </c>
      <c r="F4143" s="144" t="str">
        <f>IF('[1]Hoja de pedidos'!$D4139&gt;0,'[1]Hoja de pedidos'!H4139,"")</f>
        <v>LAMINACION</v>
      </c>
    </row>
    <row r="4144" spans="1:6" x14ac:dyDescent="0.25">
      <c r="A4144" s="144" t="str">
        <f>IF('[1]Hoja de pedidos'!$D4140&gt;0,'[1]Hoja de pedidos'!C4140,"")</f>
        <v>11-0048</v>
      </c>
      <c r="B4144" s="144" t="str">
        <f>IF('[1]Hoja de pedidos'!$D4140&gt;0,'[1]Hoja de pedidos'!D4140,"")</f>
        <v>TMMCGP228A002</v>
      </c>
      <c r="C4144" s="144" t="str">
        <f>IF('[1]Hoja de pedidos'!$D4140&gt;0,'[1]Hoja de pedidos'!E4140,"")</f>
        <v>MONDELEZ VZ,C.A</v>
      </c>
      <c r="D4144" s="144" t="str">
        <f>IF('[1]Hoja de pedidos'!$D4140&gt;0,'[1]Hoja de pedidos'!F4140,"")</f>
        <v>LINNER MTP  IMPRESO GARANTIA DE PUREZA</v>
      </c>
      <c r="E4144" s="144" t="str">
        <f>IF('[1]Hoja de pedidos'!$D4140&gt;0,'[1]Hoja de pedidos'!G4140,"")</f>
        <v>MCL</v>
      </c>
      <c r="F4144" s="144" t="str">
        <f>IF('[1]Hoja de pedidos'!$D4140&gt;0,'[1]Hoja de pedidos'!H4140,"")</f>
        <v>LAMINACION</v>
      </c>
    </row>
    <row r="4145" spans="1:6" x14ac:dyDescent="0.25">
      <c r="A4145" s="144" t="str">
        <f>IF('[1]Hoja de pedidos'!$D4141&gt;0,'[1]Hoja de pedidos'!C4141,"")</f>
        <v>01-5299</v>
      </c>
      <c r="B4145" s="144" t="str">
        <f>IF('[1]Hoja de pedidos'!$D4141&gt;0,'[1]Hoja de pedidos'!D4141,"")</f>
        <v>TXPCSC023A002</v>
      </c>
      <c r="C4145" s="144" t="str">
        <f>IF('[1]Hoja de pedidos'!$D4141&gt;0,'[1]Hoja de pedidos'!E4141,"")</f>
        <v xml:space="preserve">PEPSI-COLA VENEZUELA, C.A. </v>
      </c>
      <c r="D4145" s="144" t="str">
        <f>IF('[1]Hoja de pedidos'!$D4141&gt;0,'[1]Hoja de pedidos'!F4141,"")</f>
        <v>ETIQUETA IMPRESA SEVEN UP CERO 2 L</v>
      </c>
      <c r="E4145" s="144" t="str">
        <f>IF('[1]Hoja de pedidos'!$D4141&gt;0,'[1]Hoja de pedidos'!G4141,"")</f>
        <v>CX</v>
      </c>
      <c r="F4145" s="144" t="str">
        <f>IF('[1]Hoja de pedidos'!$D4141&gt;0,'[1]Hoja de pedidos'!H4141,"")</f>
        <v>CORTE</v>
      </c>
    </row>
    <row r="4146" spans="1:6" x14ac:dyDescent="0.25">
      <c r="A4146" s="144" t="str">
        <f>IF('[1]Hoja de pedidos'!$D4142&gt;0,'[1]Hoja de pedidos'!C4142,"")</f>
        <v>01-5299</v>
      </c>
      <c r="B4146" s="144" t="str">
        <f>IF('[1]Hoja de pedidos'!$D4142&gt;0,'[1]Hoja de pedidos'!D4142,"")</f>
        <v>TXPCSC023A002</v>
      </c>
      <c r="C4146" s="144" t="str">
        <f>IF('[1]Hoja de pedidos'!$D4142&gt;0,'[1]Hoja de pedidos'!E4142,"")</f>
        <v xml:space="preserve">PEPSI-COLA VENEZUELA, C.A. </v>
      </c>
      <c r="D4146" s="144" t="str">
        <f>IF('[1]Hoja de pedidos'!$D4142&gt;0,'[1]Hoja de pedidos'!F4142,"")</f>
        <v>ETIQUETA IMPRESA SEVEN UP CERO 2 L</v>
      </c>
      <c r="E4146" s="144" t="str">
        <f>IF('[1]Hoja de pedidos'!$D4142&gt;0,'[1]Hoja de pedidos'!G4142,"")</f>
        <v>CX</v>
      </c>
      <c r="F4146" s="144" t="str">
        <f>IF('[1]Hoja de pedidos'!$D4142&gt;0,'[1]Hoja de pedidos'!H4142,"")</f>
        <v>CORTE</v>
      </c>
    </row>
    <row r="4147" spans="1:6" x14ac:dyDescent="0.25">
      <c r="A4147" s="144" t="str">
        <f>IF('[1]Hoja de pedidos'!$D4143&gt;0,'[1]Hoja de pedidos'!C4143,"")</f>
        <v>01-5228</v>
      </c>
      <c r="B4147" s="144" t="str">
        <f>IF('[1]Hoja de pedidos'!$D4143&gt;0,'[1]Hoja de pedidos'!D4143,"")</f>
        <v>TXPCSC023C002</v>
      </c>
      <c r="C4147" s="144" t="str">
        <f>IF('[1]Hoja de pedidos'!$D4143&gt;0,'[1]Hoja de pedidos'!E4143,"")</f>
        <v xml:space="preserve">PEPSI-COLA VENEZUELA, C.A. </v>
      </c>
      <c r="D4147" s="144" t="str">
        <f>IF('[1]Hoja de pedidos'!$D4143&gt;0,'[1]Hoja de pedidos'!F4143,"")</f>
        <v>ETIQUETA IMPRESA SEVEN UP CERO 1,5 L</v>
      </c>
      <c r="E4147" s="144" t="str">
        <f>IF('[1]Hoja de pedidos'!$D4143&gt;0,'[1]Hoja de pedidos'!G4143,"")</f>
        <v>CX</v>
      </c>
      <c r="F4147" s="144" t="str">
        <f>IF('[1]Hoja de pedidos'!$D4143&gt;0,'[1]Hoja de pedidos'!H4143,"")</f>
        <v>CORTE</v>
      </c>
    </row>
    <row r="4148" spans="1:6" x14ac:dyDescent="0.25">
      <c r="A4148" s="144" t="str">
        <f>IF('[1]Hoja de pedidos'!$D4144&gt;0,'[1]Hoja de pedidos'!C4144,"")</f>
        <v>01-5223</v>
      </c>
      <c r="B4148" s="144" t="str">
        <f>IF('[1]Hoja de pedidos'!$D4144&gt;0,'[1]Hoja de pedidos'!D4144,"")</f>
        <v>TXPCSC023C002</v>
      </c>
      <c r="C4148" s="144" t="str">
        <f>IF('[1]Hoja de pedidos'!$D4144&gt;0,'[1]Hoja de pedidos'!E4144,"")</f>
        <v xml:space="preserve">PEPSI-COLA VENEZUELA, C.A. </v>
      </c>
      <c r="D4148" s="144" t="str">
        <f>IF('[1]Hoja de pedidos'!$D4144&gt;0,'[1]Hoja de pedidos'!F4144,"")</f>
        <v>ETIQUETA IMPRESA SEVEN UP CERO 1,5 L</v>
      </c>
      <c r="E4148" s="144" t="str">
        <f>IF('[1]Hoja de pedidos'!$D4144&gt;0,'[1]Hoja de pedidos'!G4144,"")</f>
        <v>CX</v>
      </c>
      <c r="F4148" s="144" t="str">
        <f>IF('[1]Hoja de pedidos'!$D4144&gt;0,'[1]Hoja de pedidos'!H4144,"")</f>
        <v>CORTE</v>
      </c>
    </row>
    <row r="4149" spans="1:6" x14ac:dyDescent="0.25">
      <c r="A4149" s="144" t="str">
        <f>IF('[1]Hoja de pedidos'!$D4145&gt;0,'[1]Hoja de pedidos'!C4145,"")</f>
        <v>01-5221</v>
      </c>
      <c r="B4149" s="144" t="str">
        <f>IF('[1]Hoja de pedidos'!$D4145&gt;0,'[1]Hoja de pedidos'!D4145,"")</f>
        <v>TXPCGM023C001</v>
      </c>
      <c r="C4149" s="144" t="str">
        <f>IF('[1]Hoja de pedidos'!$D4145&gt;0,'[1]Hoja de pedidos'!E4145,"")</f>
        <v xml:space="preserve">PEPSI-COLA VENEZUELA, C.A. </v>
      </c>
      <c r="D4149" s="144" t="str">
        <f>IF('[1]Hoja de pedidos'!$D4145&gt;0,'[1]Hoja de pedidos'!F4145,"")</f>
        <v>ETIQUETA IMPRESA GOLDEN MANZANA 2L</v>
      </c>
      <c r="E4149" s="144" t="str">
        <f>IF('[1]Hoja de pedidos'!$D4145&gt;0,'[1]Hoja de pedidos'!G4145,"")</f>
        <v>CX</v>
      </c>
      <c r="F4149" s="144" t="str">
        <f>IF('[1]Hoja de pedidos'!$D4145&gt;0,'[1]Hoja de pedidos'!H4145,"")</f>
        <v>CORTE</v>
      </c>
    </row>
    <row r="4150" spans="1:6" x14ac:dyDescent="0.25">
      <c r="A4150" s="144" t="str">
        <f>IF('[1]Hoja de pedidos'!$D4146&gt;0,'[1]Hoja de pedidos'!C4146,"")</f>
        <v>01-5324</v>
      </c>
      <c r="B4150" s="144" t="str">
        <f>IF('[1]Hoja de pedidos'!$D4146&gt;0,'[1]Hoja de pedidos'!D4146,"")</f>
        <v>TXPCGU023B001</v>
      </c>
      <c r="C4150" s="144" t="str">
        <f>IF('[1]Hoja de pedidos'!$D4146&gt;0,'[1]Hoja de pedidos'!E4146,"")</f>
        <v xml:space="preserve">PEPSI-COLA VENEZUELA, C.A. </v>
      </c>
      <c r="D4150" s="144" t="str">
        <f>IF('[1]Hoja de pedidos'!$D4146&gt;0,'[1]Hoja de pedidos'!F4146,"")</f>
        <v>ETIQUETA IMPRESA GOLDEN UVA 1,5L</v>
      </c>
      <c r="E4150" s="144" t="str">
        <f>IF('[1]Hoja de pedidos'!$D4146&gt;0,'[1]Hoja de pedidos'!G4146,"")</f>
        <v>CX</v>
      </c>
      <c r="F4150" s="144" t="str">
        <f>IF('[1]Hoja de pedidos'!$D4146&gt;0,'[1]Hoja de pedidos'!H4146,"")</f>
        <v>CORTE</v>
      </c>
    </row>
    <row r="4151" spans="1:6" x14ac:dyDescent="0.25">
      <c r="A4151" s="144" t="str">
        <f>IF('[1]Hoja de pedidos'!$D4147&gt;0,'[1]Hoja de pedidos'!C4147,"")</f>
        <v>01-5320</v>
      </c>
      <c r="B4151" s="144" t="str">
        <f>IF('[1]Hoja de pedidos'!$D4147&gt;0,'[1]Hoja de pedidos'!D4147,"")</f>
        <v>TXPCGU023B001</v>
      </c>
      <c r="C4151" s="144" t="str">
        <f>IF('[1]Hoja de pedidos'!$D4147&gt;0,'[1]Hoja de pedidos'!E4147,"")</f>
        <v xml:space="preserve">PEPSI-COLA VENEZUELA, C.A. </v>
      </c>
      <c r="D4151" s="144" t="str">
        <f>IF('[1]Hoja de pedidos'!$D4147&gt;0,'[1]Hoja de pedidos'!F4147,"")</f>
        <v>ETIQUETA IMPRESA GOLDEN UVA 1,5L</v>
      </c>
      <c r="E4151" s="144" t="str">
        <f>IF('[1]Hoja de pedidos'!$D4147&gt;0,'[1]Hoja de pedidos'!G4147,"")</f>
        <v>CX</v>
      </c>
      <c r="F4151" s="144" t="str">
        <f>IF('[1]Hoja de pedidos'!$D4147&gt;0,'[1]Hoja de pedidos'!H4147,"")</f>
        <v>CORTE</v>
      </c>
    </row>
    <row r="4152" spans="1:6" x14ac:dyDescent="0.25">
      <c r="A4152" s="144" t="str">
        <f>IF('[1]Hoja de pedidos'!$D4148&gt;0,'[1]Hoja de pedidos'!C4148,"")</f>
        <v>21-0526</v>
      </c>
      <c r="B4152" s="144" t="str">
        <f>IF('[1]Hoja de pedidos'!$D4148&gt;0,'[1]Hoja de pedidos'!D4148,"")</f>
        <v>TXNVCL096C003</v>
      </c>
      <c r="C4152" s="144" t="str">
        <f>IF('[1]Hoja de pedidos'!$D4148&gt;0,'[1]Hoja de pedidos'!E4148,"")</f>
        <v>NESTLE VENEZUELA, S.A.</v>
      </c>
      <c r="D4152" s="144" t="str">
        <f>IF('[1]Hoja de pedidos'!$D4148&gt;0,'[1]Hoja de pedidos'!F4148,"")</f>
        <v>LAMINACION IMPRESA CERELAC 400g</v>
      </c>
      <c r="E4152" s="144" t="str">
        <f>IF('[1]Hoja de pedidos'!$D4148&gt;0,'[1]Hoja de pedidos'!G4148,"")</f>
        <v>CX</v>
      </c>
      <c r="F4152" s="144" t="str">
        <f>IF('[1]Hoja de pedidos'!$D4148&gt;0,'[1]Hoja de pedidos'!H4148,"")</f>
        <v>LAMINACION</v>
      </c>
    </row>
    <row r="4153" spans="1:6" x14ac:dyDescent="0.25">
      <c r="A4153" s="144" t="str">
        <f>IF('[1]Hoja de pedidos'!$D4149&gt;0,'[1]Hoja de pedidos'!C4149,"")</f>
        <v>01-5337</v>
      </c>
      <c r="B4153" s="144" t="str">
        <f>IF('[1]Hoja de pedidos'!$D4149&gt;0,'[1]Hoja de pedidos'!D4149,"")</f>
        <v>TXAVEM028D001</v>
      </c>
      <c r="C4153" s="144" t="str">
        <f>IF('[1]Hoja de pedidos'!$D4149&gt;0,'[1]Hoja de pedidos'!E4149,"")</f>
        <v>AMCOR RIGID PACKAGING DE VENEZUELA, S.A.</v>
      </c>
      <c r="D4153" s="144" t="str">
        <f>IF('[1]Hoja de pedidos'!$D4149&gt;0,'[1]Hoja de pedidos'!F4149,"")</f>
        <v>ETIQUETA IMPRESA MINALBA 355cc</v>
      </c>
      <c r="E4153" s="144" t="str">
        <f>IF('[1]Hoja de pedidos'!$D4149&gt;0,'[1]Hoja de pedidos'!G4149,"")</f>
        <v>CX</v>
      </c>
      <c r="F4153" s="144" t="str">
        <f>IF('[1]Hoja de pedidos'!$D4149&gt;0,'[1]Hoja de pedidos'!H4149,"")</f>
        <v>CORTE</v>
      </c>
    </row>
    <row r="4154" spans="1:6" x14ac:dyDescent="0.25">
      <c r="A4154" s="144" t="str">
        <f>IF('[1]Hoja de pedidos'!$D4150&gt;0,'[1]Hoja de pedidos'!C4150,"")</f>
        <v>01-5335</v>
      </c>
      <c r="B4154" s="144" t="str">
        <f>IF('[1]Hoja de pedidos'!$D4150&gt;0,'[1]Hoja de pedidos'!D4150,"")</f>
        <v>TXAVEM028A001</v>
      </c>
      <c r="C4154" s="144" t="str">
        <f>IF('[1]Hoja de pedidos'!$D4150&gt;0,'[1]Hoja de pedidos'!E4150,"")</f>
        <v>AMCOR RIGID PACKAGING DE VENEZUELA, S.A.</v>
      </c>
      <c r="D4154" s="144" t="str">
        <f>IF('[1]Hoja de pedidos'!$D4150&gt;0,'[1]Hoja de pedidos'!F4150,"")</f>
        <v>ETIQUETA IMPRESA MINALBA 1,5 L</v>
      </c>
      <c r="E4154" s="144" t="str">
        <f>IF('[1]Hoja de pedidos'!$D4150&gt;0,'[1]Hoja de pedidos'!G4150,"")</f>
        <v>CX</v>
      </c>
      <c r="F4154" s="144" t="str">
        <f>IF('[1]Hoja de pedidos'!$D4150&gt;0,'[1]Hoja de pedidos'!H4150,"")</f>
        <v>CORTE</v>
      </c>
    </row>
    <row r="4155" spans="1:6" x14ac:dyDescent="0.25">
      <c r="A4155" s="144" t="str">
        <f>IF('[1]Hoja de pedidos'!$D4151&gt;0,'[1]Hoja de pedidos'!C4151,"")</f>
        <v>21-0527</v>
      </c>
      <c r="B4155" s="144" t="str">
        <f>IF('[1]Hoja de pedidos'!$D4151&gt;0,'[1]Hoja de pedidos'!D4151,"")</f>
        <v>TXNVCL096B003</v>
      </c>
      <c r="C4155" s="144" t="str">
        <f>IF('[1]Hoja de pedidos'!$D4151&gt;0,'[1]Hoja de pedidos'!E4151,"")</f>
        <v>NESTLE VENEZUELA, S.A.</v>
      </c>
      <c r="D4155" s="144" t="str">
        <f>IF('[1]Hoja de pedidos'!$D4151&gt;0,'[1]Hoja de pedidos'!F4151,"")</f>
        <v>LAMINACION IMPRESA CERELAC 900g</v>
      </c>
      <c r="E4155" s="144" t="str">
        <f>IF('[1]Hoja de pedidos'!$D4151&gt;0,'[1]Hoja de pedidos'!G4151,"")</f>
        <v>CX</v>
      </c>
      <c r="F4155" s="144" t="str">
        <f>IF('[1]Hoja de pedidos'!$D4151&gt;0,'[1]Hoja de pedidos'!H4151,"")</f>
        <v>LAMINACION</v>
      </c>
    </row>
    <row r="4156" spans="1:6" x14ac:dyDescent="0.25">
      <c r="A4156" s="144" t="str">
        <f>IF('[1]Hoja de pedidos'!$D4152&gt;0,'[1]Hoja de pedidos'!C4152,"")</f>
        <v>01-5318</v>
      </c>
      <c r="B4156" s="144" t="str">
        <f>IF('[1]Hoja de pedidos'!$D4152&gt;0,'[1]Hoja de pedidos'!D4152,"")</f>
        <v>TXPADF040B002</v>
      </c>
      <c r="C4156" s="144" t="str">
        <f>IF('[1]Hoja de pedidos'!$D4152&gt;0,'[1]Hoja de pedidos'!E4152,"")</f>
        <v>PEPSICO ALIMENTOS, S.C.A.</v>
      </c>
      <c r="D4156" s="144" t="str">
        <f>IF('[1]Hoja de pedidos'!$D4152&gt;0,'[1]Hoja de pedidos'!F4152,"")</f>
        <v>LAMINACION IMPRESA DORITOS FLAMIN HOT 42g.</v>
      </c>
      <c r="E4156" s="144" t="str">
        <f>IF('[1]Hoja de pedidos'!$D4152&gt;0,'[1]Hoja de pedidos'!G4152,"")</f>
        <v>CX</v>
      </c>
      <c r="F4156" s="144" t="str">
        <f>IF('[1]Hoja de pedidos'!$D4152&gt;0,'[1]Hoja de pedidos'!H4152,"")</f>
        <v>LAMINACION</v>
      </c>
    </row>
    <row r="4157" spans="1:6" x14ac:dyDescent="0.25">
      <c r="A4157" s="144" t="str">
        <f>IF('[1]Hoja de pedidos'!$D4153&gt;0,'[1]Hoja de pedidos'!C4153,"")</f>
        <v>01-5316</v>
      </c>
      <c r="B4157" s="144" t="str">
        <f>IF('[1]Hoja de pedidos'!$D4153&gt;0,'[1]Hoja de pedidos'!D4153,"")</f>
        <v>TXPACF040A002</v>
      </c>
      <c r="C4157" s="144" t="str">
        <f>IF('[1]Hoja de pedidos'!$D4153&gt;0,'[1]Hoja de pedidos'!E4153,"")</f>
        <v>PEPSICO ALIMENTOS, S.C.A.</v>
      </c>
      <c r="D4157" s="144" t="str">
        <f>IF('[1]Hoja de pedidos'!$D4153&gt;0,'[1]Hoja de pedidos'!F4153,"")</f>
        <v>LAMINACION IMPRESA CHEETOS FLAMIN HOT 120g.</v>
      </c>
      <c r="E4157" s="144" t="str">
        <f>IF('[1]Hoja de pedidos'!$D4153&gt;0,'[1]Hoja de pedidos'!G4153,"")</f>
        <v>CX</v>
      </c>
      <c r="F4157" s="144" t="str">
        <f>IF('[1]Hoja de pedidos'!$D4153&gt;0,'[1]Hoja de pedidos'!H4153,"")</f>
        <v>LAMINACION</v>
      </c>
    </row>
    <row r="4158" spans="1:6" x14ac:dyDescent="0.25">
      <c r="A4158" s="144" t="str">
        <f>IF('[1]Hoja de pedidos'!$D4154&gt;0,'[1]Hoja de pedidos'!C4154,"")</f>
        <v>01-5341</v>
      </c>
      <c r="B4158" s="144" t="str">
        <f>IF('[1]Hoja de pedidos'!$D4154&gt;0,'[1]Hoja de pedidos'!D4154,"")</f>
        <v>TXPCGP023D001</v>
      </c>
      <c r="C4158" s="144" t="str">
        <f>IF('[1]Hoja de pedidos'!$D4154&gt;0,'[1]Hoja de pedidos'!E4154,"")</f>
        <v xml:space="preserve">PEPSI-COLA VENEZUELA, C.A. </v>
      </c>
      <c r="D4158" s="144" t="str">
        <f>IF('[1]Hoja de pedidos'!$D4154&gt;0,'[1]Hoja de pedidos'!F4154,"")</f>
        <v>ETIQUETA IMPRESA GOLDEN PIÑA 2L</v>
      </c>
      <c r="E4158" s="144" t="str">
        <f>IF('[1]Hoja de pedidos'!$D4154&gt;0,'[1]Hoja de pedidos'!G4154,"")</f>
        <v>CX</v>
      </c>
      <c r="F4158" s="144" t="str">
        <f>IF('[1]Hoja de pedidos'!$D4154&gt;0,'[1]Hoja de pedidos'!H4154,"")</f>
        <v>CORTE</v>
      </c>
    </row>
    <row r="4159" spans="1:6" x14ac:dyDescent="0.25">
      <c r="A4159" s="144" t="str">
        <f>IF('[1]Hoja de pedidos'!$D4155&gt;0,'[1]Hoja de pedidos'!C4155,"")</f>
        <v>01-5340</v>
      </c>
      <c r="B4159" s="144" t="str">
        <f>IF('[1]Hoja de pedidos'!$D4155&gt;0,'[1]Hoja de pedidos'!D4155,"")</f>
        <v>TXPCGP023D001</v>
      </c>
      <c r="C4159" s="144" t="str">
        <f>IF('[1]Hoja de pedidos'!$D4155&gt;0,'[1]Hoja de pedidos'!E4155,"")</f>
        <v xml:space="preserve">PEPSI-COLA VENEZUELA, C.A. </v>
      </c>
      <c r="D4159" s="144" t="str">
        <f>IF('[1]Hoja de pedidos'!$D4155&gt;0,'[1]Hoja de pedidos'!F4155,"")</f>
        <v>ETIQUETA IMPRESA GOLDEN PIÑA 2L</v>
      </c>
      <c r="E4159" s="144" t="str">
        <f>IF('[1]Hoja de pedidos'!$D4155&gt;0,'[1]Hoja de pedidos'!G4155,"")</f>
        <v>CX</v>
      </c>
      <c r="F4159" s="144" t="str">
        <f>IF('[1]Hoja de pedidos'!$D4155&gt;0,'[1]Hoja de pedidos'!H4155,"")</f>
        <v>CORTE</v>
      </c>
    </row>
    <row r="4160" spans="1:6" x14ac:dyDescent="0.25">
      <c r="A4160" s="144" t="str">
        <f>IF('[1]Hoja de pedidos'!$D4156&gt;0,'[1]Hoja de pedidos'!C4156,"")</f>
        <v>01-5295</v>
      </c>
      <c r="B4160" s="144" t="str">
        <f>IF('[1]Hoja de pedidos'!$D4156&gt;0,'[1]Hoja de pedidos'!D4156,"")</f>
        <v>TXDNCX070B001</v>
      </c>
      <c r="C4160" s="144" t="str">
        <f>IF('[1]Hoja de pedidos'!$D4156&gt;0,'[1]Hoja de pedidos'!E4156,"")</f>
        <v>DISTRIBUIDORA NACIONAL 2000, C.A.</v>
      </c>
      <c r="D4160" s="144" t="str">
        <f>IF('[1]Hoja de pedidos'!$D4156&gt;0,'[1]Hoja de pedidos'!F4156,"")</f>
        <v>LAMINACION IMPRESA CAFÉ ANZOATEGUI CALIDAD EXTRA 200g</v>
      </c>
      <c r="E4160" s="144" t="str">
        <f>IF('[1]Hoja de pedidos'!$D4156&gt;0,'[1]Hoja de pedidos'!G4156,"")</f>
        <v>CX</v>
      </c>
      <c r="F4160" s="144" t="str">
        <f>IF('[1]Hoja de pedidos'!$D4156&gt;0,'[1]Hoja de pedidos'!H4156,"")</f>
        <v>LAMINACION</v>
      </c>
    </row>
    <row r="4161" spans="1:6" x14ac:dyDescent="0.25">
      <c r="A4161" s="144" t="str">
        <f>IF('[1]Hoja de pedidos'!$D4157&gt;0,'[1]Hoja de pedidos'!C4157,"")</f>
        <v>01-5332</v>
      </c>
      <c r="B4161" s="144" t="str">
        <f>IF('[1]Hoja de pedidos'!$D4157&gt;0,'[1]Hoja de pedidos'!D4157,"")</f>
        <v>TXDNMM070A001</v>
      </c>
      <c r="C4161" s="144" t="str">
        <f>IF('[1]Hoja de pedidos'!$D4157&gt;0,'[1]Hoja de pedidos'!E4157,"")</f>
        <v>DISTRIBUIDORA NACIONAL 2000, C.A.</v>
      </c>
      <c r="D4161" s="144" t="str">
        <f>IF('[1]Hoja de pedidos'!$D4157&gt;0,'[1]Hoja de pedidos'!F4157,"")</f>
        <v>LAMINACION IMPRESA CAFÉ MAS POR MENOS PREMIUM 200g</v>
      </c>
      <c r="E4161" s="144" t="str">
        <f>IF('[1]Hoja de pedidos'!$D4157&gt;0,'[1]Hoja de pedidos'!G4157,"")</f>
        <v>CX</v>
      </c>
      <c r="F4161" s="144" t="str">
        <f>IF('[1]Hoja de pedidos'!$D4157&gt;0,'[1]Hoja de pedidos'!H4157,"")</f>
        <v>LAMINACION</v>
      </c>
    </row>
    <row r="4162" spans="1:6" x14ac:dyDescent="0.25">
      <c r="A4162" s="144" t="str">
        <f>IF('[1]Hoja de pedidos'!$D4158&gt;0,'[1]Hoja de pedidos'!C4158,"")</f>
        <v>01-5219</v>
      </c>
      <c r="B4162" s="144" t="str">
        <f>IF('[1]Hoja de pedidos'!$D4158&gt;0,'[1]Hoja de pedidos'!D4158,"")</f>
        <v>TXPCPF023C003</v>
      </c>
      <c r="C4162" s="144" t="str">
        <f>IF('[1]Hoja de pedidos'!$D4158&gt;0,'[1]Hoja de pedidos'!E4158,"")</f>
        <v xml:space="preserve">PEPSI-COLA VENEZUELA, C.A. </v>
      </c>
      <c r="D4162" s="144" t="str">
        <f>IF('[1]Hoja de pedidos'!$D4158&gt;0,'[1]Hoja de pedidos'!F4158,"")</f>
        <v>ETIQUETA IMPRESA PEPSI FREE 2 L</v>
      </c>
      <c r="E4162" s="144" t="str">
        <f>IF('[1]Hoja de pedidos'!$D4158&gt;0,'[1]Hoja de pedidos'!G4158,"")</f>
        <v>CX</v>
      </c>
      <c r="F4162" s="144" t="str">
        <f>IF('[1]Hoja de pedidos'!$D4158&gt;0,'[1]Hoja de pedidos'!H4158,"")</f>
        <v>CORTE</v>
      </c>
    </row>
    <row r="4163" spans="1:6" x14ac:dyDescent="0.25">
      <c r="A4163" s="144" t="str">
        <f>IF('[1]Hoja de pedidos'!$D4159&gt;0,'[1]Hoja de pedidos'!C4159,"")</f>
        <v>01-5326</v>
      </c>
      <c r="B4163" s="144" t="str">
        <f>IF('[1]Hoja de pedidos'!$D4159&gt;0,'[1]Hoja de pedidos'!D4159,"")</f>
        <v>TXCPEM023A001</v>
      </c>
      <c r="C4163" s="144" t="str">
        <f>IF('[1]Hoja de pedidos'!$D4159&gt;0,'[1]Hoja de pedidos'!E4159,"")</f>
        <v>CERVECERIA POLAR,C.A.</v>
      </c>
      <c r="D4163" s="144" t="str">
        <f>IF('[1]Hoja de pedidos'!$D4159&gt;0,'[1]Hoja de pedidos'!F4159,"")</f>
        <v>ETIQUETA IMPRESA MALTIN POLAR 1,5 L</v>
      </c>
      <c r="E4163" s="144" t="str">
        <f>IF('[1]Hoja de pedidos'!$D4159&gt;0,'[1]Hoja de pedidos'!G4159,"")</f>
        <v>CX</v>
      </c>
      <c r="F4163" s="144" t="str">
        <f>IF('[1]Hoja de pedidos'!$D4159&gt;0,'[1]Hoja de pedidos'!H4159,"")</f>
        <v>CORTE</v>
      </c>
    </row>
    <row r="4164" spans="1:6" x14ac:dyDescent="0.25">
      <c r="A4164" s="144" t="str">
        <f>IF('[1]Hoja de pedidos'!$D4160&gt;0,'[1]Hoja de pedidos'!C4160,"")</f>
        <v>01-5336</v>
      </c>
      <c r="B4164" s="144" t="str">
        <f>IF('[1]Hoja de pedidos'!$D4160&gt;0,'[1]Hoja de pedidos'!D4160,"")</f>
        <v>TXAVEM028C001</v>
      </c>
      <c r="C4164" s="144" t="str">
        <f>IF('[1]Hoja de pedidos'!$D4160&gt;0,'[1]Hoja de pedidos'!E4160,"")</f>
        <v>AMCOR RIGID PACKAGING DE VENEZUELA, S.A.</v>
      </c>
      <c r="D4164" s="144" t="str">
        <f>IF('[1]Hoja de pedidos'!$D4160&gt;0,'[1]Hoja de pedidos'!F4160,"")</f>
        <v>ETIQUETA IMPRESA MINALBA 600 cc</v>
      </c>
      <c r="E4164" s="144" t="str">
        <f>IF('[1]Hoja de pedidos'!$D4160&gt;0,'[1]Hoja de pedidos'!G4160,"")</f>
        <v>CX</v>
      </c>
      <c r="F4164" s="144" t="str">
        <f>IF('[1]Hoja de pedidos'!$D4160&gt;0,'[1]Hoja de pedidos'!H4160,"")</f>
        <v>CORTE</v>
      </c>
    </row>
    <row r="4165" spans="1:6" x14ac:dyDescent="0.25">
      <c r="A4165" s="144" t="str">
        <f>IF('[1]Hoja de pedidos'!$D4161&gt;0,'[1]Hoja de pedidos'!C4161,"")</f>
        <v>01-5323</v>
      </c>
      <c r="B4165" s="144" t="str">
        <f>IF('[1]Hoja de pedidos'!$D4161&gt;0,'[1]Hoja de pedidos'!D4161,"")</f>
        <v>TXPCEP023B003</v>
      </c>
      <c r="C4165" s="144" t="str">
        <f>IF('[1]Hoja de pedidos'!$D4161&gt;0,'[1]Hoja de pedidos'!E4161,"")</f>
        <v xml:space="preserve">PEPSI-COLA VENEZUELA, C.A. </v>
      </c>
      <c r="D4165" s="144" t="str">
        <f>IF('[1]Hoja de pedidos'!$D4161&gt;0,'[1]Hoja de pedidos'!F4161,"")</f>
        <v>ETIQUETA IMPRESA PEPSI FREE 1 L</v>
      </c>
      <c r="E4165" s="144" t="str">
        <f>IF('[1]Hoja de pedidos'!$D4161&gt;0,'[1]Hoja de pedidos'!G4161,"")</f>
        <v>CX</v>
      </c>
      <c r="F4165" s="144" t="str">
        <f>IF('[1]Hoja de pedidos'!$D4161&gt;0,'[1]Hoja de pedidos'!H4161,"")</f>
        <v>CORTE</v>
      </c>
    </row>
    <row r="4166" spans="1:6" x14ac:dyDescent="0.25">
      <c r="A4166" s="144" t="str">
        <f>IF('[1]Hoja de pedidos'!$D4162&gt;0,'[1]Hoja de pedidos'!C4162,"")</f>
        <v>01-5322</v>
      </c>
      <c r="B4166" s="144" t="str">
        <f>IF('[1]Hoja de pedidos'!$D4162&gt;0,'[1]Hoja de pedidos'!D4162,"")</f>
        <v>TXPCEP023B003</v>
      </c>
      <c r="C4166" s="144" t="str">
        <f>IF('[1]Hoja de pedidos'!$D4162&gt;0,'[1]Hoja de pedidos'!E4162,"")</f>
        <v xml:space="preserve">PEPSI-COLA VENEZUELA, C.A. </v>
      </c>
      <c r="D4166" s="144" t="str">
        <f>IF('[1]Hoja de pedidos'!$D4162&gt;0,'[1]Hoja de pedidos'!F4162,"")</f>
        <v>ETIQUETA IMPRESA PEPSI FREE 1 L</v>
      </c>
      <c r="E4166" s="144" t="str">
        <f>IF('[1]Hoja de pedidos'!$D4162&gt;0,'[1]Hoja de pedidos'!G4162,"")</f>
        <v>CX</v>
      </c>
      <c r="F4166" s="144" t="str">
        <f>IF('[1]Hoja de pedidos'!$D4162&gt;0,'[1]Hoja de pedidos'!H4162,"")</f>
        <v>CORTE</v>
      </c>
    </row>
    <row r="4167" spans="1:6" x14ac:dyDescent="0.25">
      <c r="A4167" s="144" t="str">
        <f>IF('[1]Hoja de pedidos'!$D4163&gt;0,'[1]Hoja de pedidos'!C4163,"")</f>
        <v>01-5338</v>
      </c>
      <c r="B4167" s="144" t="str">
        <f>IF('[1]Hoja de pedidos'!$D4163&gt;0,'[1]Hoja de pedidos'!D4163,"")</f>
        <v>TMGCOY029A001</v>
      </c>
      <c r="C4167" s="144" t="str">
        <f>IF('[1]Hoja de pedidos'!$D4163&gt;0,'[1]Hoja de pedidos'!E4163,"")</f>
        <v>GENIA CARE, C.A.</v>
      </c>
      <c r="D4167" s="144" t="str">
        <f>IF('[1]Hoja de pedidos'!$D4163&gt;0,'[1]Hoja de pedidos'!F4163,"")</f>
        <v>ENVOLTORIOS IMPRESO ORTOBAN VENDAS YESO</v>
      </c>
      <c r="E4167" s="144" t="str">
        <f>IF('[1]Hoja de pedidos'!$D4163&gt;0,'[1]Hoja de pedidos'!G4163,"")</f>
        <v>MCL</v>
      </c>
      <c r="F4167" s="144" t="str">
        <f>IF('[1]Hoja de pedidos'!$D4163&gt;0,'[1]Hoja de pedidos'!H4163,"")</f>
        <v>CORTE</v>
      </c>
    </row>
    <row r="4168" spans="1:6" x14ac:dyDescent="0.25">
      <c r="A4168" s="144" t="str">
        <f>IF('[1]Hoja de pedidos'!$D4164&gt;0,'[1]Hoja de pedidos'!C4164,"")</f>
        <v>01-5338</v>
      </c>
      <c r="B4168" s="144" t="str">
        <f>IF('[1]Hoja de pedidos'!$D4164&gt;0,'[1]Hoja de pedidos'!D4164,"")</f>
        <v>TMGCOY029A001</v>
      </c>
      <c r="C4168" s="144" t="str">
        <f>IF('[1]Hoja de pedidos'!$D4164&gt;0,'[1]Hoja de pedidos'!E4164,"")</f>
        <v>GENIA CARE, C.A.</v>
      </c>
      <c r="D4168" s="144" t="str">
        <f>IF('[1]Hoja de pedidos'!$D4164&gt;0,'[1]Hoja de pedidos'!F4164,"")</f>
        <v>ENVOLTORIOS IMPRESO ORTOBAN VENDAS YESO</v>
      </c>
      <c r="E4168" s="144" t="str">
        <f>IF('[1]Hoja de pedidos'!$D4164&gt;0,'[1]Hoja de pedidos'!G4164,"")</f>
        <v>MCL</v>
      </c>
      <c r="F4168" s="144" t="str">
        <f>IF('[1]Hoja de pedidos'!$D4164&gt;0,'[1]Hoja de pedidos'!H4164,"")</f>
        <v>CORTE</v>
      </c>
    </row>
    <row r="4169" spans="1:6" x14ac:dyDescent="0.25">
      <c r="A4169" s="144" t="str">
        <f>IF('[1]Hoja de pedidos'!$D4165&gt;0,'[1]Hoja de pedidos'!C4165,"")</f>
        <v>01-5345</v>
      </c>
      <c r="B4169" s="144" t="str">
        <f>IF('[1]Hoja de pedidos'!$D4165&gt;0,'[1]Hoja de pedidos'!D4165,"")</f>
        <v>TXPCPV023B001</v>
      </c>
      <c r="C4169" s="144" t="str">
        <f>IF('[1]Hoja de pedidos'!$D4165&gt;0,'[1]Hoja de pedidos'!E4165,"")</f>
        <v xml:space="preserve">PEPSI-COLA VENEZUELA, C.A. </v>
      </c>
      <c r="D4169" s="144" t="str">
        <f>IF('[1]Hoja de pedidos'!$D4165&gt;0,'[1]Hoja de pedidos'!F4165,"")</f>
        <v>ETIQUETA IMPRESA PEPSI FREE PROMO CHAMPIONS VINI Jr.2L</v>
      </c>
      <c r="E4169" s="144" t="str">
        <f>IF('[1]Hoja de pedidos'!$D4165&gt;0,'[1]Hoja de pedidos'!G4165,"")</f>
        <v>CX</v>
      </c>
      <c r="F4169" s="144" t="str">
        <f>IF('[1]Hoja de pedidos'!$D4165&gt;0,'[1]Hoja de pedidos'!H4165,"")</f>
        <v>CORTE</v>
      </c>
    </row>
    <row r="4170" spans="1:6" x14ac:dyDescent="0.25">
      <c r="A4170" s="144" t="str">
        <f>IF('[1]Hoja de pedidos'!$D4166&gt;0,'[1]Hoja de pedidos'!C4166,"")</f>
        <v>01-5348</v>
      </c>
      <c r="B4170" s="144" t="str">
        <f>IF('[1]Hoja de pedidos'!$D4166&gt;0,'[1]Hoja de pedidos'!D4166,"")</f>
        <v>TXPCPV023C001</v>
      </c>
      <c r="C4170" s="144" t="str">
        <f>IF('[1]Hoja de pedidos'!$D4166&gt;0,'[1]Hoja de pedidos'!E4166,"")</f>
        <v xml:space="preserve">PEPSI-COLA VENEZUELA, C.A. </v>
      </c>
      <c r="D4170" s="144" t="str">
        <f>IF('[1]Hoja de pedidos'!$D4166&gt;0,'[1]Hoja de pedidos'!F4166,"")</f>
        <v>ETIQUETA IMPRESA PEPSI ZERO PROMO CHAMPIONS VINI Jr.2L</v>
      </c>
      <c r="E4170" s="144" t="str">
        <f>IF('[1]Hoja de pedidos'!$D4166&gt;0,'[1]Hoja de pedidos'!G4166,"")</f>
        <v>CX</v>
      </c>
      <c r="F4170" s="144" t="str">
        <f>IF('[1]Hoja de pedidos'!$D4166&gt;0,'[1]Hoja de pedidos'!H4166,"")</f>
        <v>CORTE</v>
      </c>
    </row>
    <row r="4171" spans="1:6" x14ac:dyDescent="0.25">
      <c r="A4171" s="144" t="str">
        <f>IF('[1]Hoja de pedidos'!$D4167&gt;0,'[1]Hoja de pedidos'!C4167,"")</f>
        <v>01-5347</v>
      </c>
      <c r="B4171" s="144" t="str">
        <f>IF('[1]Hoja de pedidos'!$D4167&gt;0,'[1]Hoja de pedidos'!D4167,"")</f>
        <v>TXPCPV023A001</v>
      </c>
      <c r="C4171" s="144" t="str">
        <f>IF('[1]Hoja de pedidos'!$D4167&gt;0,'[1]Hoja de pedidos'!E4167,"")</f>
        <v xml:space="preserve">PEPSI-COLA VENEZUELA, C.A. </v>
      </c>
      <c r="D4171" s="144" t="str">
        <f>IF('[1]Hoja de pedidos'!$D4167&gt;0,'[1]Hoja de pedidos'!F4167,"")</f>
        <v>ETIQUETA IMPRESA PEPSI FREE PROMO CHAMPIONS VINI JR 1.5L</v>
      </c>
      <c r="E4171" s="144" t="str">
        <f>IF('[1]Hoja de pedidos'!$D4167&gt;0,'[1]Hoja de pedidos'!G4167,"")</f>
        <v>CX</v>
      </c>
      <c r="F4171" s="144" t="str">
        <f>IF('[1]Hoja de pedidos'!$D4167&gt;0,'[1]Hoja de pedidos'!H4167,"")</f>
        <v>CORTE</v>
      </c>
    </row>
    <row r="4172" spans="1:6" x14ac:dyDescent="0.25">
      <c r="A4172" s="144" t="str">
        <f>IF('[1]Hoja de pedidos'!$D4168&gt;0,'[1]Hoja de pedidos'!C4168,"")</f>
        <v>01-5346</v>
      </c>
      <c r="B4172" s="144" t="str">
        <f>IF('[1]Hoja de pedidos'!$D4168&gt;0,'[1]Hoja de pedidos'!D4168,"")</f>
        <v>TXPCPV023A001</v>
      </c>
      <c r="C4172" s="144" t="str">
        <f>IF('[1]Hoja de pedidos'!$D4168&gt;0,'[1]Hoja de pedidos'!E4168,"")</f>
        <v xml:space="preserve">PEPSI-COLA VENEZUELA, C.A. </v>
      </c>
      <c r="D4172" s="144" t="str">
        <f>IF('[1]Hoja de pedidos'!$D4168&gt;0,'[1]Hoja de pedidos'!F4168,"")</f>
        <v>ETIQUETA IMPRESA PEPSI FREE PROMO CHAMPIONS VINI JR 1.5L</v>
      </c>
      <c r="E4172" s="144" t="str">
        <f>IF('[1]Hoja de pedidos'!$D4168&gt;0,'[1]Hoja de pedidos'!G4168,"")</f>
        <v>CX</v>
      </c>
      <c r="F4172" s="144" t="str">
        <f>IF('[1]Hoja de pedidos'!$D4168&gt;0,'[1]Hoja de pedidos'!H4168,"")</f>
        <v>CORTE</v>
      </c>
    </row>
    <row r="4173" spans="1:6" x14ac:dyDescent="0.25">
      <c r="A4173" s="144" t="str">
        <f>IF('[1]Hoja de pedidos'!$D4169&gt;0,'[1]Hoja de pedidos'!C4169,"")</f>
        <v>01-5319</v>
      </c>
      <c r="B4173" s="144" t="str">
        <f>IF('[1]Hoja de pedidos'!$D4169&gt;0,'[1]Hoja de pedidos'!D4169,"")</f>
        <v>TXPACC040A001</v>
      </c>
      <c r="C4173" s="144" t="str">
        <f>IF('[1]Hoja de pedidos'!$D4169&gt;0,'[1]Hoja de pedidos'!E4169,"")</f>
        <v>PEPSICO ALIMENTOS, S.C.A.</v>
      </c>
      <c r="D4173" s="144" t="str">
        <f>IF('[1]Hoja de pedidos'!$D4169&gt;0,'[1]Hoja de pedidos'!F4169,"")</f>
        <v>LAMINACION IMPRESA CHICHARRON PARRILLERO 85g</v>
      </c>
      <c r="E4173" s="144" t="str">
        <f>IF('[1]Hoja de pedidos'!$D4169&gt;0,'[1]Hoja de pedidos'!G4169,"")</f>
        <v>CX</v>
      </c>
      <c r="F4173" s="144" t="str">
        <f>IF('[1]Hoja de pedidos'!$D4169&gt;0,'[1]Hoja de pedidos'!H4169,"")</f>
        <v>LAMINACION</v>
      </c>
    </row>
    <row r="4174" spans="1:6" x14ac:dyDescent="0.25">
      <c r="A4174" s="144" t="str">
        <f>IF('[1]Hoja de pedidos'!$D4170&gt;0,'[1]Hoja de pedidos'!C4170,"")</f>
        <v>01-5306</v>
      </c>
      <c r="B4174" s="144" t="str">
        <f>IF('[1]Hoja de pedidos'!$D4170&gt;0,'[1]Hoja de pedidos'!D4170,"")</f>
        <v>TXPARP040B002</v>
      </c>
      <c r="C4174" s="144" t="str">
        <f>IF('[1]Hoja de pedidos'!$D4170&gt;0,'[1]Hoja de pedidos'!E4170,"")</f>
        <v>PEPSICO ALIMENTOS, S.C.A.</v>
      </c>
      <c r="D4174" s="144" t="str">
        <f>IF('[1]Hoja de pedidos'!$D4170&gt;0,'[1]Hoja de pedidos'!F4170,"")</f>
        <v>LAMINACION IMPRESA RAQUETY PICANTE 36g</v>
      </c>
      <c r="E4174" s="144" t="str">
        <f>IF('[1]Hoja de pedidos'!$D4170&gt;0,'[1]Hoja de pedidos'!G4170,"")</f>
        <v>CX</v>
      </c>
      <c r="F4174" s="144" t="str">
        <f>IF('[1]Hoja de pedidos'!$D4170&gt;0,'[1]Hoja de pedidos'!H4170,"")</f>
        <v>LAMINACION</v>
      </c>
    </row>
    <row r="4175" spans="1:6" x14ac:dyDescent="0.25">
      <c r="A4175" s="144" t="str">
        <f>IF('[1]Hoja de pedidos'!$D4171&gt;0,'[1]Hoja de pedidos'!C4171,"")</f>
        <v>01-5349</v>
      </c>
      <c r="B4175" s="144" t="str">
        <f>IF('[1]Hoja de pedidos'!$D4171&gt;0,'[1]Hoja de pedidos'!D4171,"")</f>
        <v>TXPATP040A001</v>
      </c>
      <c r="C4175" s="144" t="str">
        <f>IF('[1]Hoja de pedidos'!$D4171&gt;0,'[1]Hoja de pedidos'!E4171,"")</f>
        <v>PEPSICO ALIMENTOS, S.C.A.</v>
      </c>
      <c r="D4175" s="144" t="str">
        <f>IF('[1]Hoja de pedidos'!$D4171&gt;0,'[1]Hoja de pedidos'!F4171,"")</f>
        <v xml:space="preserve">LAMINACIÓN IMPRESA TORTILLITAS PICANTE 190g </v>
      </c>
      <c r="E4175" s="144" t="str">
        <f>IF('[1]Hoja de pedidos'!$D4171&gt;0,'[1]Hoja de pedidos'!G4171,"")</f>
        <v>CX</v>
      </c>
      <c r="F4175" s="144" t="str">
        <f>IF('[1]Hoja de pedidos'!$D4171&gt;0,'[1]Hoja de pedidos'!H4171,"")</f>
        <v>LAMINACION</v>
      </c>
    </row>
    <row r="4176" spans="1:6" x14ac:dyDescent="0.25">
      <c r="A4176" s="144" t="str">
        <f>IF('[1]Hoja de pedidos'!$D4172&gt;0,'[1]Hoja de pedidos'!C4172,"")</f>
        <v>01-5312</v>
      </c>
      <c r="B4176" s="144" t="str">
        <f>IF('[1]Hoja de pedidos'!$D4172&gt;0,'[1]Hoja de pedidos'!D4172,"")</f>
        <v>TXPATS040A001</v>
      </c>
      <c r="C4176" s="144" t="str">
        <f>IF('[1]Hoja de pedidos'!$D4172&gt;0,'[1]Hoja de pedidos'!E4172,"")</f>
        <v>PEPSICO ALIMENTOS, S.C.A.</v>
      </c>
      <c r="D4176" s="144" t="str">
        <f>IF('[1]Hoja de pedidos'!$D4172&gt;0,'[1]Hoja de pedidos'!F4172,"")</f>
        <v xml:space="preserve">LAMINACION IMPRESA JACKS TORTILLITAS QUESO 190g </v>
      </c>
      <c r="E4176" s="144" t="str">
        <f>IF('[1]Hoja de pedidos'!$D4172&gt;0,'[1]Hoja de pedidos'!G4172,"")</f>
        <v>CX</v>
      </c>
      <c r="F4176" s="144" t="str">
        <f>IF('[1]Hoja de pedidos'!$D4172&gt;0,'[1]Hoja de pedidos'!H4172,"")</f>
        <v>LAMINACION</v>
      </c>
    </row>
    <row r="4177" spans="1:6" x14ac:dyDescent="0.25">
      <c r="A4177" s="144" t="str">
        <f>IF('[1]Hoja de pedidos'!$D4173&gt;0,'[1]Hoja de pedidos'!C4173,"")</f>
        <v>01-5339</v>
      </c>
      <c r="B4177" s="144" t="str">
        <f>IF('[1]Hoja de pedidos'!$D4173&gt;0,'[1]Hoja de pedidos'!D4173,"")</f>
        <v>TXPANP040C001</v>
      </c>
      <c r="C4177" s="144" t="str">
        <f>IF('[1]Hoja de pedidos'!$D4173&gt;0,'[1]Hoja de pedidos'!E4173,"")</f>
        <v>PEPSICO ALIMENTOS, S.C.A.</v>
      </c>
      <c r="D4177" s="144" t="str">
        <f>IF('[1]Hoja de pedidos'!$D4173&gt;0,'[1]Hoja de pedidos'!F4173,"")</f>
        <v>LAMINACION IMPRESA NATUCHIP PLATANITOS 42g</v>
      </c>
      <c r="E4177" s="144" t="str">
        <f>IF('[1]Hoja de pedidos'!$D4173&gt;0,'[1]Hoja de pedidos'!G4173,"")</f>
        <v>CX</v>
      </c>
      <c r="F4177" s="144" t="str">
        <f>IF('[1]Hoja de pedidos'!$D4173&gt;0,'[1]Hoja de pedidos'!H4173,"")</f>
        <v>LAMINACION</v>
      </c>
    </row>
    <row r="4178" spans="1:6" x14ac:dyDescent="0.25">
      <c r="A4178" s="144" t="str">
        <f>IF('[1]Hoja de pedidos'!$D4174&gt;0,'[1]Hoja de pedidos'!C4174,"")</f>
        <v>01-5314</v>
      </c>
      <c r="B4178" s="144" t="str">
        <f>IF('[1]Hoja de pedidos'!$D4174&gt;0,'[1]Hoja de pedidos'!D4174,"")</f>
        <v>TXPATT045A001</v>
      </c>
      <c r="C4178" s="144" t="str">
        <f>IF('[1]Hoja de pedidos'!$D4174&gt;0,'[1]Hoja de pedidos'!E4174,"")</f>
        <v>PEPSICO ALIMENTOS, S.C.A.</v>
      </c>
      <c r="D4178" s="144" t="str">
        <f>IF('[1]Hoja de pedidos'!$D4174&gt;0,'[1]Hoja de pedidos'!F4174,"")</f>
        <v>LAMIACION IMPRESA TOSTITOS 400g</v>
      </c>
      <c r="E4178" s="144" t="str">
        <f>IF('[1]Hoja de pedidos'!$D4174&gt;0,'[1]Hoja de pedidos'!G4174,"")</f>
        <v>CX</v>
      </c>
      <c r="F4178" s="144" t="str">
        <f>IF('[1]Hoja de pedidos'!$D4174&gt;0,'[1]Hoja de pedidos'!H4174,"")</f>
        <v>LAMINACION</v>
      </c>
    </row>
    <row r="4179" spans="1:6" x14ac:dyDescent="0.25">
      <c r="A4179" s="144" t="str">
        <f>IF('[1]Hoja de pedidos'!$D4175&gt;0,'[1]Hoja de pedidos'!C4175,"")</f>
        <v>01-5313</v>
      </c>
      <c r="B4179" s="144" t="str">
        <f>IF('[1]Hoja de pedidos'!$D4175&gt;0,'[1]Hoja de pedidos'!D4175,"")</f>
        <v>TXPATT040A001</v>
      </c>
      <c r="C4179" s="144" t="str">
        <f>IF('[1]Hoja de pedidos'!$D4175&gt;0,'[1]Hoja de pedidos'!E4175,"")</f>
        <v>PEPSICO ALIMENTOS, S.C.A.</v>
      </c>
      <c r="D4179" s="144" t="str">
        <f>IF('[1]Hoja de pedidos'!$D4175&gt;0,'[1]Hoja de pedidos'!F4175,"")</f>
        <v>LAMINACION IMPRESA TOSTITOS 140g</v>
      </c>
      <c r="E4179" s="144" t="str">
        <f>IF('[1]Hoja de pedidos'!$D4175&gt;0,'[1]Hoja de pedidos'!G4175,"")</f>
        <v>CX</v>
      </c>
      <c r="F4179" s="144" t="str">
        <f>IF('[1]Hoja de pedidos'!$D4175&gt;0,'[1]Hoja de pedidos'!H4175,"")</f>
        <v>LAMINACION</v>
      </c>
    </row>
    <row r="4180" spans="1:6" x14ac:dyDescent="0.25">
      <c r="A4180" s="144" t="str">
        <f>IF('[1]Hoja de pedidos'!$D4176&gt;0,'[1]Hoja de pedidos'!C4176,"")</f>
        <v>01-5362</v>
      </c>
      <c r="B4180" s="144" t="str">
        <f>IF('[1]Hoja de pedidos'!$D4176&gt;0,'[1]Hoja de pedidos'!D4176,"")</f>
        <v>TXPANP040C001</v>
      </c>
      <c r="C4180" s="144" t="str">
        <f>IF('[1]Hoja de pedidos'!$D4176&gt;0,'[1]Hoja de pedidos'!E4176,"")</f>
        <v>PEPSICO ALIMENTOS, S.C.A.</v>
      </c>
      <c r="D4180" s="144" t="str">
        <f>IF('[1]Hoja de pedidos'!$D4176&gt;0,'[1]Hoja de pedidos'!F4176,"")</f>
        <v>LAMINACION IMPRESA NATUCHIP PLATANITOS 42g</v>
      </c>
      <c r="E4180" s="144" t="str">
        <f>IF('[1]Hoja de pedidos'!$D4176&gt;0,'[1]Hoja de pedidos'!G4176,"")</f>
        <v>CX</v>
      </c>
      <c r="F4180" s="144" t="str">
        <f>IF('[1]Hoja de pedidos'!$D4176&gt;0,'[1]Hoja de pedidos'!H4176,"")</f>
        <v>LAMINACION</v>
      </c>
    </row>
    <row r="4181" spans="1:6" x14ac:dyDescent="0.25">
      <c r="A4181" s="144" t="str">
        <f>IF('[1]Hoja de pedidos'!$D4177&gt;0,'[1]Hoja de pedidos'!C4177,"")</f>
        <v>000PP</v>
      </c>
      <c r="B4181" s="144" t="str">
        <f>IF('[1]Hoja de pedidos'!$D4177&gt;0,'[1]Hoja de pedidos'!D4177,"")</f>
        <v>000PP</v>
      </c>
      <c r="C4181" s="144" t="str">
        <f>IF('[1]Hoja de pedidos'!$D4177&gt;0,'[1]Hoja de pedidos'!E4177,"")</f>
        <v>PARADA PROGRAMADA</v>
      </c>
      <c r="D4181" s="144" t="str">
        <f>IF('[1]Hoja de pedidos'!$D4177&gt;0,'[1]Hoja de pedidos'!F4177,"")</f>
        <v>PARADA PROGRAMADA</v>
      </c>
      <c r="E4181" s="144" t="str">
        <f>IF('[1]Hoja de pedidos'!$D4177&gt;0,'[1]Hoja de pedidos'!G4177,"")</f>
        <v>CX</v>
      </c>
      <c r="F4181" s="144" t="str">
        <f>IF('[1]Hoja de pedidos'!$D4177&gt;0,'[1]Hoja de pedidos'!H4177,"")</f>
        <v>TODAS</v>
      </c>
    </row>
    <row r="4182" spans="1:6" x14ac:dyDescent="0.25">
      <c r="A4182" s="144" t="str">
        <f>IF('[1]Hoja de pedidos'!$D4178&gt;0,'[1]Hoja de pedidos'!C4178,"")</f>
        <v>01-5364</v>
      </c>
      <c r="B4182" s="144" t="str">
        <f>IF('[1]Hoja de pedidos'!$D4178&gt;0,'[1]Hoja de pedidos'!D4178,"")</f>
        <v>TXPARO040A002</v>
      </c>
      <c r="C4182" s="144" t="str">
        <f>IF('[1]Hoja de pedidos'!$D4178&gt;0,'[1]Hoja de pedidos'!E4178,"")</f>
        <v>PEPSICO ALIMENTOS, S.C.A.</v>
      </c>
      <c r="D4182" s="144" t="str">
        <f>IF('[1]Hoja de pedidos'!$D4178&gt;0,'[1]Hoja de pedidos'!F4178,"")</f>
        <v>LAMINACION IMPRESA RUFFLES ORIGINAL 125g</v>
      </c>
      <c r="E4182" s="144" t="str">
        <f>IF('[1]Hoja de pedidos'!$D4178&gt;0,'[1]Hoja de pedidos'!G4178,"")</f>
        <v>CX</v>
      </c>
      <c r="F4182" s="144" t="str">
        <f>IF('[1]Hoja de pedidos'!$D4178&gt;0,'[1]Hoja de pedidos'!H4178,"")</f>
        <v>LAMINACION</v>
      </c>
    </row>
    <row r="4183" spans="1:6" x14ac:dyDescent="0.25">
      <c r="A4183" s="144" t="str">
        <f>IF('[1]Hoja de pedidos'!$D4179&gt;0,'[1]Hoja de pedidos'!C4179,"")</f>
        <v>01-5366</v>
      </c>
      <c r="B4183" s="144" t="str">
        <f>IF('[1]Hoja de pedidos'!$D4179&gt;0,'[1]Hoja de pedidos'!D4179,"")</f>
        <v>TXPAPM040A001</v>
      </c>
      <c r="C4183" s="144" t="str">
        <f>IF('[1]Hoja de pedidos'!$D4179&gt;0,'[1]Hoja de pedidos'!E4179,"")</f>
        <v>PEPSICO ALIMENTOS, S.C.A.</v>
      </c>
      <c r="D4183" s="144" t="str">
        <f>IF('[1]Hoja de pedidos'!$D4179&gt;0,'[1]Hoja de pedidos'!F4179,"")</f>
        <v>LAMINACION IMPRESA PEPITO MUNDO MARINO 80g</v>
      </c>
      <c r="E4183" s="144" t="str">
        <f>IF('[1]Hoja de pedidos'!$D4179&gt;0,'[1]Hoja de pedidos'!G4179,"")</f>
        <v>CX</v>
      </c>
      <c r="F4183" s="144" t="str">
        <f>IF('[1]Hoja de pedidos'!$D4179&gt;0,'[1]Hoja de pedidos'!H4179,"")</f>
        <v>LAMINACION</v>
      </c>
    </row>
    <row r="4184" spans="1:6" x14ac:dyDescent="0.25">
      <c r="A4184" s="144" t="str">
        <f>IF('[1]Hoja de pedidos'!$D4180&gt;0,'[1]Hoja de pedidos'!C4180,"")</f>
        <v>01-5365</v>
      </c>
      <c r="B4184" s="144" t="str">
        <f>IF('[1]Hoja de pedidos'!$D4180&gt;0,'[1]Hoja de pedidos'!D4180,"")</f>
        <v>TXPAPM031A001</v>
      </c>
      <c r="C4184" s="144" t="str">
        <f>IF('[1]Hoja de pedidos'!$D4180&gt;0,'[1]Hoja de pedidos'!E4180,"")</f>
        <v>PEPSICO ALIMENTOS, S.C.A.</v>
      </c>
      <c r="D4184" s="144" t="str">
        <f>IF('[1]Hoja de pedidos'!$D4180&gt;0,'[1]Hoja de pedidos'!F4180,"")</f>
        <v>LAMINACION IMPRESA PEPITO MUNDO MARINO 25g</v>
      </c>
      <c r="E4184" s="144" t="str">
        <f>IF('[1]Hoja de pedidos'!$D4180&gt;0,'[1]Hoja de pedidos'!G4180,"")</f>
        <v>CX</v>
      </c>
      <c r="F4184" s="144" t="str">
        <f>IF('[1]Hoja de pedidos'!$D4180&gt;0,'[1]Hoja de pedidos'!H4180,"")</f>
        <v>LAMINACION</v>
      </c>
    </row>
    <row r="4185" spans="1:6" x14ac:dyDescent="0.25">
      <c r="A4185" s="144" t="str">
        <f>IF('[1]Hoja de pedidos'!$D4181&gt;0,'[1]Hoja de pedidos'!C4181,"")</f>
        <v>01-5368</v>
      </c>
      <c r="B4185" s="144" t="str">
        <f>IF('[1]Hoja de pedidos'!$D4181&gt;0,'[1]Hoja de pedidos'!D4181,"")</f>
        <v>TXPARO040B003</v>
      </c>
      <c r="C4185" s="144" t="str">
        <f>IF('[1]Hoja de pedidos'!$D4181&gt;0,'[1]Hoja de pedidos'!E4181,"")</f>
        <v>PEPSICO ALIMENTOS, S.C.A.</v>
      </c>
      <c r="D4185" s="144" t="str">
        <f>IF('[1]Hoja de pedidos'!$D4181&gt;0,'[1]Hoja de pedidos'!F4181,"")</f>
        <v>LAMINACION IMPRESA RUFFLES ORIGINAL 36g (LINEA NOSOTRAS)</v>
      </c>
      <c r="E4185" s="144" t="str">
        <f>IF('[1]Hoja de pedidos'!$D4181&gt;0,'[1]Hoja de pedidos'!G4181,"")</f>
        <v>CX</v>
      </c>
      <c r="F4185" s="144" t="str">
        <f>IF('[1]Hoja de pedidos'!$D4181&gt;0,'[1]Hoja de pedidos'!H4181,"")</f>
        <v>LAMINACION</v>
      </c>
    </row>
    <row r="4186" spans="1:6" x14ac:dyDescent="0.25">
      <c r="A4186" s="144" t="str">
        <f>IF('[1]Hoja de pedidos'!$D4182&gt;0,'[1]Hoja de pedidos'!C4182,"")</f>
        <v>01-5367</v>
      </c>
      <c r="B4186" s="144" t="str">
        <f>IF('[1]Hoja de pedidos'!$D4182&gt;0,'[1]Hoja de pedidos'!D4182,"")</f>
        <v>TXPARO045A002</v>
      </c>
      <c r="C4186" s="144" t="str">
        <f>IF('[1]Hoja de pedidos'!$D4182&gt;0,'[1]Hoja de pedidos'!E4182,"")</f>
        <v>PEPSICO ALIMENTOS, S.C.A.</v>
      </c>
      <c r="D4186" s="144" t="str">
        <f>IF('[1]Hoja de pedidos'!$D4182&gt;0,'[1]Hoja de pedidos'!F4182,"")</f>
        <v>LAMINACION IMPRESA RUFFLES ORIGINAL 300g</v>
      </c>
      <c r="E4186" s="144" t="str">
        <f>IF('[1]Hoja de pedidos'!$D4182&gt;0,'[1]Hoja de pedidos'!G4182,"")</f>
        <v>CX</v>
      </c>
      <c r="F4186" s="144" t="str">
        <f>IF('[1]Hoja de pedidos'!$D4182&gt;0,'[1]Hoja de pedidos'!H4182,"")</f>
        <v>LAMINACION</v>
      </c>
    </row>
    <row r="4187" spans="1:6" x14ac:dyDescent="0.25">
      <c r="A4187" s="144" t="str">
        <f>IF('[1]Hoja de pedidos'!$D4183&gt;0,'[1]Hoja de pedidos'!C4183,"")</f>
        <v>01-5374</v>
      </c>
      <c r="B4187" s="144" t="str">
        <f>IF('[1]Hoja de pedidos'!$D4183&gt;0,'[1]Hoja de pedidos'!D4183,"")</f>
        <v>TXPARF040B004</v>
      </c>
      <c r="C4187" s="144" t="str">
        <f>IF('[1]Hoja de pedidos'!$D4183&gt;0,'[1]Hoja de pedidos'!E4183,"")</f>
        <v>PEPSICO ALIMENTOS, S.C.A.</v>
      </c>
      <c r="D4187" s="144" t="str">
        <f>IF('[1]Hoja de pedidos'!$D4183&gt;0,'[1]Hoja de pedidos'!F4183,"")</f>
        <v>LAMINACION IMPRESA RUFFLES QUESO 125g</v>
      </c>
      <c r="E4187" s="144" t="str">
        <f>IF('[1]Hoja de pedidos'!$D4183&gt;0,'[1]Hoja de pedidos'!G4183,"")</f>
        <v>CX</v>
      </c>
      <c r="F4187" s="144" t="str">
        <f>IF('[1]Hoja de pedidos'!$D4183&gt;0,'[1]Hoja de pedidos'!H4183,"")</f>
        <v>LAMINACION</v>
      </c>
    </row>
    <row r="4188" spans="1:6" x14ac:dyDescent="0.25">
      <c r="A4188" s="144" t="str">
        <f>IF('[1]Hoja de pedidos'!$D4184&gt;0,'[1]Hoja de pedidos'!C4184,"")</f>
        <v>01-5363</v>
      </c>
      <c r="B4188" s="144" t="str">
        <f>IF('[1]Hoja de pedidos'!$D4184&gt;0,'[1]Hoja de pedidos'!D4184,"")</f>
        <v>TXPANP040A001</v>
      </c>
      <c r="C4188" s="144" t="str">
        <f>IF('[1]Hoja de pedidos'!$D4184&gt;0,'[1]Hoja de pedidos'!E4184,"")</f>
        <v>PEPSICO ALIMENTOS, S.C.A.</v>
      </c>
      <c r="D4188" s="144" t="str">
        <f>IF('[1]Hoja de pedidos'!$D4184&gt;0,'[1]Hoja de pedidos'!F4184,"")</f>
        <v>LAMINACION IMPRESA NATUCHIPS PLATANITOS 80g</v>
      </c>
      <c r="E4188" s="144" t="str">
        <f>IF('[1]Hoja de pedidos'!$D4184&gt;0,'[1]Hoja de pedidos'!G4184,"")</f>
        <v>CX</v>
      </c>
      <c r="F4188" s="144" t="str">
        <f>IF('[1]Hoja de pedidos'!$D4184&gt;0,'[1]Hoja de pedidos'!H4184,"")</f>
        <v>LAMINACION</v>
      </c>
    </row>
    <row r="4189" spans="1:6" x14ac:dyDescent="0.25">
      <c r="A4189" s="144" t="str">
        <f>IF('[1]Hoja de pedidos'!$D4185&gt;0,'[1]Hoja de pedidos'!C4185,"")</f>
        <v>11-0036</v>
      </c>
      <c r="B4189" s="144" t="str">
        <f>IF('[1]Hoja de pedidos'!$D4185&gt;0,'[1]Hoja de pedidos'!D4185,"")</f>
        <v>TXAMAM040A001</v>
      </c>
      <c r="C4189" s="144" t="str">
        <f>IF('[1]Hoja de pedidos'!$D4185&gt;0,'[1]Hoja de pedidos'!E4185,"")</f>
        <v>AMACORP, C.A.</v>
      </c>
      <c r="D4189" s="144" t="str">
        <f>IF('[1]Hoja de pedidos'!$D4185&gt;0,'[1]Hoja de pedidos'!F4185,"")</f>
        <v>ETIQUETA LAMINADA IMPRESA ACEITE AMACORP 900 ml</v>
      </c>
      <c r="E4189" s="144" t="str">
        <f>IF('[1]Hoja de pedidos'!$D4185&gt;0,'[1]Hoja de pedidos'!G4185,"")</f>
        <v>CX</v>
      </c>
      <c r="F4189" s="144" t="str">
        <f>IF('[1]Hoja de pedidos'!$D4185&gt;0,'[1]Hoja de pedidos'!H4185,"")</f>
        <v>LAMINACION</v>
      </c>
    </row>
    <row r="4190" spans="1:6" x14ac:dyDescent="0.25">
      <c r="A4190" s="144" t="str">
        <f>IF('[1]Hoja de pedidos'!$D4186&gt;0,'[1]Hoja de pedidos'!C4186,"")</f>
        <v>01-5344</v>
      </c>
      <c r="B4190" s="144" t="str">
        <f>IF('[1]Hoja de pedidos'!$D4186&gt;0,'[1]Hoja de pedidos'!D4186,"")</f>
        <v>TMICPS042A001</v>
      </c>
      <c r="C4190" s="144" t="str">
        <f>IF('[1]Hoja de pedidos'!$D4186&gt;0,'[1]Hoja de pedidos'!E4186,"")</f>
        <v>INDUSTRIAS CORPAÑAL,C.A.</v>
      </c>
      <c r="D4190" s="144" t="str">
        <f>IF('[1]Hoja de pedidos'!$D4186&gt;0,'[1]Hoja de pedidos'!F4186,"")</f>
        <v>POLYPOUCH SILICONIZADO IMPRESO NUBES</v>
      </c>
      <c r="E4190" s="144" t="str">
        <f>IF('[1]Hoja de pedidos'!$D4186&gt;0,'[1]Hoja de pedidos'!G4186,"")</f>
        <v>MCL</v>
      </c>
      <c r="F4190" s="144" t="str">
        <f>IF('[1]Hoja de pedidos'!$D4186&gt;0,'[1]Hoja de pedidos'!H4186,"")</f>
        <v>LAMINACION</v>
      </c>
    </row>
    <row r="4191" spans="1:6" x14ac:dyDescent="0.25">
      <c r="A4191" s="144" t="str">
        <f>IF('[1]Hoja de pedidos'!$D4187&gt;0,'[1]Hoja de pedidos'!C4187,"")</f>
        <v>01-5342</v>
      </c>
      <c r="B4191" s="144" t="str">
        <f>IF('[1]Hoja de pedidos'!$D4187&gt;0,'[1]Hoja de pedidos'!D4187,"")</f>
        <v>TMICPS042A001</v>
      </c>
      <c r="C4191" s="144" t="str">
        <f>IF('[1]Hoja de pedidos'!$D4187&gt;0,'[1]Hoja de pedidos'!E4187,"")</f>
        <v>INDUSTRIAS CORPAÑAL,C.A.</v>
      </c>
      <c r="D4191" s="144" t="str">
        <f>IF('[1]Hoja de pedidos'!$D4187&gt;0,'[1]Hoja de pedidos'!F4187,"")</f>
        <v>POLYPOUCH SILICONIZADO IMPRESO NUBES</v>
      </c>
      <c r="E4191" s="144" t="str">
        <f>IF('[1]Hoja de pedidos'!$D4187&gt;0,'[1]Hoja de pedidos'!G4187,"")</f>
        <v>MCL</v>
      </c>
      <c r="F4191" s="144" t="str">
        <f>IF('[1]Hoja de pedidos'!$D4187&gt;0,'[1]Hoja de pedidos'!H4187,"")</f>
        <v>LAMINACION</v>
      </c>
    </row>
    <row r="4192" spans="1:6" x14ac:dyDescent="0.25">
      <c r="A4192" s="144" t="str">
        <f>IF('[1]Hoja de pedidos'!$D4188&gt;0,'[1]Hoja de pedidos'!C4188,"")</f>
        <v>11-0049</v>
      </c>
      <c r="B4192" s="144" t="str">
        <f>IF('[1]Hoja de pedidos'!$D4188&gt;0,'[1]Hoja de pedidos'!D4188,"")</f>
        <v>TMMCGP228A002</v>
      </c>
      <c r="C4192" s="144" t="str">
        <f>IF('[1]Hoja de pedidos'!$D4188&gt;0,'[1]Hoja de pedidos'!E4188,"")</f>
        <v>MONDELEZ VZ,C.A</v>
      </c>
      <c r="D4192" s="144" t="str">
        <f>IF('[1]Hoja de pedidos'!$D4188&gt;0,'[1]Hoja de pedidos'!F4188,"")</f>
        <v>LINNER MTP  IMPRESO GARANTIA DE PUREZA</v>
      </c>
      <c r="E4192" s="144" t="str">
        <f>IF('[1]Hoja de pedidos'!$D4188&gt;0,'[1]Hoja de pedidos'!G4188,"")</f>
        <v>MCL</v>
      </c>
      <c r="F4192" s="144" t="str">
        <f>IF('[1]Hoja de pedidos'!$D4188&gt;0,'[1]Hoja de pedidos'!H4188,"")</f>
        <v>LAMINACION</v>
      </c>
    </row>
    <row r="4193" spans="1:6" x14ac:dyDescent="0.25">
      <c r="A4193" s="144" t="str">
        <f>IF('[1]Hoja de pedidos'!$D4189&gt;0,'[1]Hoja de pedidos'!C4189,"")</f>
        <v>01-5334</v>
      </c>
      <c r="B4193" s="144" t="str">
        <f>IF('[1]Hoja de pedidos'!$D4189&gt;0,'[1]Hoja de pedidos'!D4189,"")</f>
        <v>TMAPFF107A003</v>
      </c>
      <c r="C4193" s="144" t="str">
        <f>IF('[1]Hoja de pedidos'!$D4189&gt;0,'[1]Hoja de pedidos'!E4189,"")</f>
        <v>ALIMENTOS POLAR COMERCIAL, C.A.</v>
      </c>
      <c r="D4193" s="144" t="str">
        <f>IF('[1]Hoja de pedidos'!$D4189&gt;0,'[1]Hoja de pedidos'!F4189,"")</f>
        <v>ETIQUETA MI GURT FRUTA FRESA 125 g</v>
      </c>
      <c r="E4193" s="144" t="str">
        <f>IF('[1]Hoja de pedidos'!$D4189&gt;0,'[1]Hoja de pedidos'!G4189,"")</f>
        <v>MCL</v>
      </c>
      <c r="F4193" s="144" t="str">
        <f>IF('[1]Hoja de pedidos'!$D4189&gt;0,'[1]Hoja de pedidos'!H4189,"")</f>
        <v>LAMINACION</v>
      </c>
    </row>
    <row r="4194" spans="1:6" x14ac:dyDescent="0.25">
      <c r="A4194" s="144" t="str">
        <f>IF('[1]Hoja de pedidos'!$D4190&gt;0,'[1]Hoja de pedidos'!C4190,"")</f>
        <v>21-0530</v>
      </c>
      <c r="B4194" s="144" t="str">
        <f>IF('[1]Hoja de pedidos'!$D4190&gt;0,'[1]Hoja de pedidos'!D4190,"")</f>
        <v>TXNVCP096A001</v>
      </c>
      <c r="C4194" s="144" t="str">
        <f>IF('[1]Hoja de pedidos'!$D4190&gt;0,'[1]Hoja de pedidos'!E4190,"")</f>
        <v>NESTLE VENEZUELA, S.A.</v>
      </c>
      <c r="D4194" s="144" t="str">
        <f>IF('[1]Hoja de pedidos'!$D4190&gt;0,'[1]Hoja de pedidos'!F4190,"")</f>
        <v>LAMINACION IMPRESA CAMPESINA 400g</v>
      </c>
      <c r="E4194" s="144" t="str">
        <f>IF('[1]Hoja de pedidos'!$D4190&gt;0,'[1]Hoja de pedidos'!G4190,"")</f>
        <v>CX</v>
      </c>
      <c r="F4194" s="144" t="str">
        <f>IF('[1]Hoja de pedidos'!$D4190&gt;0,'[1]Hoja de pedidos'!H4190,"")</f>
        <v>LAMINACION</v>
      </c>
    </row>
    <row r="4195" spans="1:6" x14ac:dyDescent="0.25">
      <c r="A4195" s="144" t="str">
        <f>IF('[1]Hoja de pedidos'!$D4191&gt;0,'[1]Hoja de pedidos'!C4191,"")</f>
        <v>11-0046</v>
      </c>
      <c r="B4195" s="144" t="str">
        <f>IF('[1]Hoja de pedidos'!$D4191&gt;0,'[1]Hoja de pedidos'!D4191,"")</f>
        <v>TMTCSA052A001</v>
      </c>
      <c r="C4195" s="144" t="str">
        <f>IF('[1]Hoja de pedidos'!$D4191&gt;0,'[1]Hoja de pedidos'!E4191,"")</f>
        <v>INVERSIONES TORREFACCION DEL CAFÉ, C.A</v>
      </c>
      <c r="D4195" s="144" t="str">
        <f>IF('[1]Hoja de pedidos'!$D4191&gt;0,'[1]Hoja de pedidos'!F4191,"")</f>
        <v>POLYPOUCH IMPRESO STICK AZUCAR AMANECER 4g</v>
      </c>
      <c r="E4195" s="144" t="str">
        <f>IF('[1]Hoja de pedidos'!$D4191&gt;0,'[1]Hoja de pedidos'!G4191,"")</f>
        <v>MCL</v>
      </c>
      <c r="F4195" s="144" t="str">
        <f>IF('[1]Hoja de pedidos'!$D4191&gt;0,'[1]Hoja de pedidos'!H4191,"")</f>
        <v>LAMINACION</v>
      </c>
    </row>
    <row r="4196" spans="1:6" x14ac:dyDescent="0.25">
      <c r="A4196" s="144" t="str">
        <f>IF('[1]Hoja de pedidos'!$D4192&gt;0,'[1]Hoja de pedidos'!C4192,"")</f>
        <v>01-5353</v>
      </c>
      <c r="B4196" s="144" t="str">
        <f>IF('[1]Hoja de pedidos'!$D4192&gt;0,'[1]Hoja de pedidos'!D4192,"")</f>
        <v>TMCPAM065A002</v>
      </c>
      <c r="C4196" s="144" t="str">
        <f>IF('[1]Hoja de pedidos'!$D4192&gt;0,'[1]Hoja de pedidos'!E4192,"")</f>
        <v>CENTRAL EL PALMAR S.A.</v>
      </c>
      <c r="D4196" s="144" t="str">
        <f>IF('[1]Hoja de pedidos'!$D4192&gt;0,'[1]Hoja de pedidos'!F4192,"")</f>
        <v>EMPAQUE MONOCAPA IMPRESO AZUCAR MONTALBAN 1kg</v>
      </c>
      <c r="E4196" s="144" t="str">
        <f>IF('[1]Hoja de pedidos'!$D4192&gt;0,'[1]Hoja de pedidos'!G4192,"")</f>
        <v>MCL</v>
      </c>
      <c r="F4196" s="144" t="str">
        <f>IF('[1]Hoja de pedidos'!$D4192&gt;0,'[1]Hoja de pedidos'!H4192,"")</f>
        <v>CORTE</v>
      </c>
    </row>
    <row r="4197" spans="1:6" x14ac:dyDescent="0.25">
      <c r="A4197" s="144" t="str">
        <f>IF('[1]Hoja de pedidos'!$D4193&gt;0,'[1]Hoja de pedidos'!C4193,"")</f>
        <v>01-5354</v>
      </c>
      <c r="B4197" s="144" t="str">
        <f>IF('[1]Hoja de pedidos'!$D4193&gt;0,'[1]Hoja de pedidos'!D4193,"")</f>
        <v>TMCPAK065A001</v>
      </c>
      <c r="C4197" s="144" t="str">
        <f>IF('[1]Hoja de pedidos'!$D4193&gt;0,'[1]Hoja de pedidos'!E4193,"")</f>
        <v>CENTRAL EL PALMAR S.A.</v>
      </c>
      <c r="D4197" s="144" t="str">
        <f>IF('[1]Hoja de pedidos'!$D4193&gt;0,'[1]Hoja de pedidos'!F4193,"")</f>
        <v>EMPAQUE MONOCAPA IMPRESO AZUCAR KONFIT 1kg</v>
      </c>
      <c r="E4197" s="144" t="str">
        <f>IF('[1]Hoja de pedidos'!$D4193&gt;0,'[1]Hoja de pedidos'!G4193,"")</f>
        <v>MCL</v>
      </c>
      <c r="F4197" s="144" t="str">
        <f>IF('[1]Hoja de pedidos'!$D4193&gt;0,'[1]Hoja de pedidos'!H4193,"")</f>
        <v>CORTE</v>
      </c>
    </row>
    <row r="4198" spans="1:6" x14ac:dyDescent="0.25">
      <c r="A4198" s="144" t="str">
        <f>IF('[1]Hoja de pedidos'!$D4194&gt;0,'[1]Hoja de pedidos'!C4194,"")</f>
        <v>01-5360</v>
      </c>
      <c r="B4198" s="144" t="str">
        <f>IF('[1]Hoja de pedidos'!$D4194&gt;0,'[1]Hoja de pedidos'!D4194,"")</f>
        <v>TMAPAL121A001</v>
      </c>
      <c r="C4198" s="144" t="str">
        <f>IF('[1]Hoja de pedidos'!$D4194&gt;0,'[1]Hoja de pedidos'!E4194,"")</f>
        <v>ALIMENTOS POLAR COMERCIAL, C.A.</v>
      </c>
      <c r="D4198" s="144" t="str">
        <f>IF('[1]Hoja de pedidos'!$D4194&gt;0,'[1]Hoja de pedidos'!F4194,"")</f>
        <v>ALUMINIO LAMINADO IMPRESO MAVESA 500g</v>
      </c>
      <c r="E4198" s="144" t="str">
        <f>IF('[1]Hoja de pedidos'!$D4194&gt;0,'[1]Hoja de pedidos'!G4194,"")</f>
        <v>MCL</v>
      </c>
      <c r="F4198" s="144" t="str">
        <f>IF('[1]Hoja de pedidos'!$D4194&gt;0,'[1]Hoja de pedidos'!H4194,"")</f>
        <v>LAMINACION</v>
      </c>
    </row>
    <row r="4199" spans="1:6" x14ac:dyDescent="0.25">
      <c r="A4199" s="144" t="str">
        <f>IF('[1]Hoja de pedidos'!$D4195&gt;0,'[1]Hoja de pedidos'!C4195,"")</f>
        <v>01-5361</v>
      </c>
      <c r="B4199" s="144" t="str">
        <f>IF('[1]Hoja de pedidos'!$D4195&gt;0,'[1]Hoja de pedidos'!D4195,"")</f>
        <v>TMAPAL121B001</v>
      </c>
      <c r="C4199" s="144" t="str">
        <f>IF('[1]Hoja de pedidos'!$D4195&gt;0,'[1]Hoja de pedidos'!E4195,"")</f>
        <v>ALIMENTOS POLAR COMERCIAL, C.A.</v>
      </c>
      <c r="D4199" s="144" t="str">
        <f>IF('[1]Hoja de pedidos'!$D4195&gt;0,'[1]Hoja de pedidos'!F4195,"")</f>
        <v>ALUMINIO LAMINADO IMPRESO MAVESA 250 g</v>
      </c>
      <c r="E4199" s="144" t="str">
        <f>IF('[1]Hoja de pedidos'!$D4195&gt;0,'[1]Hoja de pedidos'!G4195,"")</f>
        <v>MCL</v>
      </c>
      <c r="F4199" s="144" t="str">
        <f>IF('[1]Hoja de pedidos'!$D4195&gt;0,'[1]Hoja de pedidos'!H4195,"")</f>
        <v>LAMINACION</v>
      </c>
    </row>
    <row r="4200" spans="1:6" x14ac:dyDescent="0.25">
      <c r="A4200" s="144" t="str">
        <f>IF('[1]Hoja de pedidos'!$D4196&gt;0,'[1]Hoja de pedidos'!C4196,"")</f>
        <v>01-5350</v>
      </c>
      <c r="B4200" s="144" t="str">
        <f>IF('[1]Hoja de pedidos'!$D4196&gt;0,'[1]Hoja de pedidos'!D4196,"")</f>
        <v>TMARFS096A001</v>
      </c>
      <c r="C4200" s="144" t="str">
        <f>IF('[1]Hoja de pedidos'!$D4196&gt;0,'[1]Hoja de pedidos'!E4196,"")</f>
        <v>ALFONZO RIVAS &amp; CIA, C.A.</v>
      </c>
      <c r="D4200" s="144" t="str">
        <f>IF('[1]Hoja de pedidos'!$D4196&gt;0,'[1]Hoja de pedidos'!F4196,"")</f>
        <v>LAMINACION IMPRESA YELIGHT FUSION SILVESTRE 12g</v>
      </c>
      <c r="E4200" s="144" t="str">
        <f>IF('[1]Hoja de pedidos'!$D4196&gt;0,'[1]Hoja de pedidos'!G4196,"")</f>
        <v>MCL</v>
      </c>
      <c r="F4200" s="144" t="str">
        <f>IF('[1]Hoja de pedidos'!$D4196&gt;0,'[1]Hoja de pedidos'!H4196,"")</f>
        <v>LAMINACION</v>
      </c>
    </row>
    <row r="4201" spans="1:6" x14ac:dyDescent="0.25">
      <c r="A4201" s="144" t="str">
        <f>IF('[1]Hoja de pedidos'!$D4197&gt;0,'[1]Hoja de pedidos'!C4197,"")</f>
        <v>01-5351</v>
      </c>
      <c r="B4201" s="144" t="str">
        <f>IF('[1]Hoja de pedidos'!$D4197&gt;0,'[1]Hoja de pedidos'!D4197,"")</f>
        <v>TMARYS096A001</v>
      </c>
      <c r="C4201" s="144" t="str">
        <f>IF('[1]Hoja de pedidos'!$D4197&gt;0,'[1]Hoja de pedidos'!E4197,"")</f>
        <v>ALFONZO RIVAS &amp; CIA, C.A.</v>
      </c>
      <c r="D4201" s="144" t="str">
        <f>IF('[1]Hoja de pedidos'!$D4197&gt;0,'[1]Hoja de pedidos'!F4197,"")</f>
        <v>LAMINACION IMPRESA YELIGHT SIN SABOR 9g</v>
      </c>
      <c r="E4201" s="144" t="str">
        <f>IF('[1]Hoja de pedidos'!$D4197&gt;0,'[1]Hoja de pedidos'!G4197,"")</f>
        <v>MCL</v>
      </c>
      <c r="F4201" s="144" t="str">
        <f>IF('[1]Hoja de pedidos'!$D4197&gt;0,'[1]Hoja de pedidos'!H4197,"")</f>
        <v>LAMINACION</v>
      </c>
    </row>
    <row r="4202" spans="1:6" x14ac:dyDescent="0.25">
      <c r="A4202" s="144" t="str">
        <f>IF('[1]Hoja de pedidos'!$D4198&gt;0,'[1]Hoja de pedidos'!C4198,"")</f>
        <v>01-5352</v>
      </c>
      <c r="B4202" s="144" t="str">
        <f>IF('[1]Hoja de pedidos'!$D4198&gt;0,'[1]Hoja de pedidos'!D4198,"")</f>
        <v>TMARYC096A001</v>
      </c>
      <c r="C4202" s="144" t="str">
        <f>IF('[1]Hoja de pedidos'!$D4198&gt;0,'[1]Hoja de pedidos'!E4198,"")</f>
        <v>ALFONZO RIVAS &amp; CIA, C.A.</v>
      </c>
      <c r="D4202" s="144" t="str">
        <f>IF('[1]Hoja de pedidos'!$D4198&gt;0,'[1]Hoja de pedidos'!F4198,"")</f>
        <v>LAMINACION IMPRESA YELIGHT CEREZA 12 g</v>
      </c>
      <c r="E4202" s="144" t="str">
        <f>IF('[1]Hoja de pedidos'!$D4198&gt;0,'[1]Hoja de pedidos'!G4198,"")</f>
        <v>MCL</v>
      </c>
      <c r="F4202" s="144" t="str">
        <f>IF('[1]Hoja de pedidos'!$D4198&gt;0,'[1]Hoja de pedidos'!H4198,"")</f>
        <v>LAMINACION</v>
      </c>
    </row>
    <row r="4203" spans="1:6" x14ac:dyDescent="0.25">
      <c r="A4203" s="144" t="str">
        <f>IF('[1]Hoja de pedidos'!$D4199&gt;0,'[1]Hoja de pedidos'!C4199,"")</f>
        <v>21-0531</v>
      </c>
      <c r="B4203" s="144" t="str">
        <f>IF('[1]Hoja de pedidos'!$D4199&gt;0,'[1]Hoja de pedidos'!D4199,"")</f>
        <v>TXNVNR096A001</v>
      </c>
      <c r="C4203" s="144" t="str">
        <f>IF('[1]Hoja de pedidos'!$D4199&gt;0,'[1]Hoja de pedidos'!E4199,"")</f>
        <v>NESTLE VENEZUELA, S.A.</v>
      </c>
      <c r="D4203" s="144" t="str">
        <f>IF('[1]Hoja de pedidos'!$D4199&gt;0,'[1]Hoja de pedidos'!F4199,"")</f>
        <v>LAMINACION IMPRESA CAMPESINA NUTRIRINDE 400g</v>
      </c>
      <c r="E4203" s="144" t="str">
        <f>IF('[1]Hoja de pedidos'!$D4199&gt;0,'[1]Hoja de pedidos'!G4199,"")</f>
        <v>CX</v>
      </c>
      <c r="F4203" s="144" t="str">
        <f>IF('[1]Hoja de pedidos'!$D4199&gt;0,'[1]Hoja de pedidos'!H4199,"")</f>
        <v>LAMINACION</v>
      </c>
    </row>
    <row r="4204" spans="1:6" x14ac:dyDescent="0.25">
      <c r="A4204" s="144" t="str">
        <f>IF('[1]Hoja de pedidos'!$D4200&gt;0,'[1]Hoja de pedidos'!C4200,"")</f>
        <v>01-5375</v>
      </c>
      <c r="B4204" s="144" t="str">
        <f>IF('[1]Hoja de pedidos'!$D4200&gt;0,'[1]Hoja de pedidos'!D4200,"")</f>
        <v>TXPARQ045A004</v>
      </c>
      <c r="C4204" s="144" t="str">
        <f>IF('[1]Hoja de pedidos'!$D4200&gt;0,'[1]Hoja de pedidos'!E4200,"")</f>
        <v>PEPSICO ALIMENTOS, S.C.A.</v>
      </c>
      <c r="D4204" s="144" t="str">
        <f>IF('[1]Hoja de pedidos'!$D4200&gt;0,'[1]Hoja de pedidos'!F4200,"")</f>
        <v>LAMINACION IMPRESA RUFFLES QUESO 300g (LINEA NOSOTRAS)</v>
      </c>
      <c r="E4204" s="144" t="str">
        <f>IF('[1]Hoja de pedidos'!$D4200&gt;0,'[1]Hoja de pedidos'!G4200,"")</f>
        <v>CX</v>
      </c>
      <c r="F4204" s="144" t="str">
        <f>IF('[1]Hoja de pedidos'!$D4200&gt;0,'[1]Hoja de pedidos'!H4200,"")</f>
        <v>LAMINACION</v>
      </c>
    </row>
    <row r="4205" spans="1:6" x14ac:dyDescent="0.25">
      <c r="A4205" s="144" t="str">
        <f>IF('[1]Hoja de pedidos'!$D4201&gt;0,'[1]Hoja de pedidos'!C4201,"")</f>
        <v>01-5371</v>
      </c>
      <c r="B4205" s="144" t="str">
        <f>IF('[1]Hoja de pedidos'!$D4201&gt;0,'[1]Hoja de pedidos'!D4201,"")</f>
        <v>TXPATR040A003</v>
      </c>
      <c r="C4205" s="144" t="str">
        <f>IF('[1]Hoja de pedidos'!$D4201&gt;0,'[1]Hoja de pedidos'!E4201,"")</f>
        <v>PEPSICO ALIMENTOS, S.C.A.</v>
      </c>
      <c r="D4205" s="144" t="str">
        <f>IF('[1]Hoja de pedidos'!$D4201&gt;0,'[1]Hoja de pedidos'!F4201,"")</f>
        <v>LAMINACION IMPRESA DE TODITO RESUELTO 130g</v>
      </c>
      <c r="E4205" s="144" t="str">
        <f>IF('[1]Hoja de pedidos'!$D4201&gt;0,'[1]Hoja de pedidos'!G4201,"")</f>
        <v>CX</v>
      </c>
      <c r="F4205" s="144" t="str">
        <f>IF('[1]Hoja de pedidos'!$D4201&gt;0,'[1]Hoja de pedidos'!H4201,"")</f>
        <v>LAMINACION</v>
      </c>
    </row>
    <row r="4206" spans="1:6" x14ac:dyDescent="0.25">
      <c r="A4206" s="144" t="str">
        <f>IF('[1]Hoja de pedidos'!$D4202&gt;0,'[1]Hoja de pedidos'!C4202,"")</f>
        <v>01-5372</v>
      </c>
      <c r="B4206" s="144" t="str">
        <f>IF('[1]Hoja de pedidos'!$D4202&gt;0,'[1]Hoja de pedidos'!D4202,"")</f>
        <v>TXPATR049C003</v>
      </c>
      <c r="C4206" s="144" t="str">
        <f>IF('[1]Hoja de pedidos'!$D4202&gt;0,'[1]Hoja de pedidos'!E4202,"")</f>
        <v>PEPSICO ALIMENTOS, S.C.A.</v>
      </c>
      <c r="D4206" s="144" t="str">
        <f>IF('[1]Hoja de pedidos'!$D4202&gt;0,'[1]Hoja de pedidos'!F4202,"")</f>
        <v>LAMINACION IMPRESA DE TODITO RESUELTO XXL 400g</v>
      </c>
      <c r="E4206" s="144" t="str">
        <f>IF('[1]Hoja de pedidos'!$D4202&gt;0,'[1]Hoja de pedidos'!G4202,"")</f>
        <v>CX</v>
      </c>
      <c r="F4206" s="144" t="str">
        <f>IF('[1]Hoja de pedidos'!$D4202&gt;0,'[1]Hoja de pedidos'!H4202,"")</f>
        <v>LAMINACION</v>
      </c>
    </row>
    <row r="4207" spans="1:6" x14ac:dyDescent="0.25">
      <c r="A4207" s="144" t="str">
        <f>IF('[1]Hoja de pedidos'!$D4203&gt;0,'[1]Hoja de pedidos'!C4203,"")</f>
        <v>01-5369</v>
      </c>
      <c r="B4207" s="144" t="str">
        <f>IF('[1]Hoja de pedidos'!$D4203&gt;0,'[1]Hoja de pedidos'!D4203,"")</f>
        <v>TXPACF040A002</v>
      </c>
      <c r="C4207" s="144" t="str">
        <f>IF('[1]Hoja de pedidos'!$D4203&gt;0,'[1]Hoja de pedidos'!E4203,"")</f>
        <v>PEPSICO ALIMENTOS, S.C.A.</v>
      </c>
      <c r="D4207" s="144" t="str">
        <f>IF('[1]Hoja de pedidos'!$D4203&gt;0,'[1]Hoja de pedidos'!F4203,"")</f>
        <v>LAMINACION IMPRESA CHEETOS FLAMIN HOT 120g.</v>
      </c>
      <c r="E4207" s="144" t="str">
        <f>IF('[1]Hoja de pedidos'!$D4203&gt;0,'[1]Hoja de pedidos'!G4203,"")</f>
        <v>CX</v>
      </c>
      <c r="F4207" s="144" t="str">
        <f>IF('[1]Hoja de pedidos'!$D4203&gt;0,'[1]Hoja de pedidos'!H4203,"")</f>
        <v>LAMINACION</v>
      </c>
    </row>
    <row r="4208" spans="1:6" x14ac:dyDescent="0.25">
      <c r="A4208" s="144" t="str">
        <f>IF('[1]Hoja de pedidos'!$D4204&gt;0,'[1]Hoja de pedidos'!C4204,"")</f>
        <v>01-5373</v>
      </c>
      <c r="B4208" s="144" t="str">
        <f>IF('[1]Hoja de pedidos'!$D4204&gt;0,'[1]Hoja de pedidos'!D4204,"")</f>
        <v>TXPACF040B002</v>
      </c>
      <c r="C4208" s="144" t="str">
        <f>IF('[1]Hoja de pedidos'!$D4204&gt;0,'[1]Hoja de pedidos'!E4204,"")</f>
        <v>PEPSICO ALIMENTOS, S.C.A.</v>
      </c>
      <c r="D4208" s="144" t="str">
        <f>IF('[1]Hoja de pedidos'!$D4204&gt;0,'[1]Hoja de pedidos'!F4204,"")</f>
        <v>LAMINACION IMPRESA CHEETOS FLAMIN HOT 38g.</v>
      </c>
      <c r="E4208" s="144" t="str">
        <f>IF('[1]Hoja de pedidos'!$D4204&gt;0,'[1]Hoja de pedidos'!G4204,"")</f>
        <v>CX</v>
      </c>
      <c r="F4208" s="144" t="str">
        <f>IF('[1]Hoja de pedidos'!$D4204&gt;0,'[1]Hoja de pedidos'!H4204,"")</f>
        <v>LAMINACION</v>
      </c>
    </row>
    <row r="4209" spans="1:6" x14ac:dyDescent="0.25">
      <c r="A4209" s="144" t="str">
        <f>IF('[1]Hoja de pedidos'!$D4205&gt;0,'[1]Hoja de pedidos'!C4205,"")</f>
        <v>01-5356</v>
      </c>
      <c r="B4209" s="144" t="str">
        <f>IF('[1]Hoja de pedidos'!$D4205&gt;0,'[1]Hoja de pedidos'!D4205,"")</f>
        <v>TXAVEM028C001</v>
      </c>
      <c r="C4209" s="144" t="str">
        <f>IF('[1]Hoja de pedidos'!$D4205&gt;0,'[1]Hoja de pedidos'!E4205,"")</f>
        <v>AMCOR RIGID PACKAGING DE VENEZUELA, S.A.</v>
      </c>
      <c r="D4209" s="144" t="str">
        <f>IF('[1]Hoja de pedidos'!$D4205&gt;0,'[1]Hoja de pedidos'!F4205,"")</f>
        <v>ETIQUETA IMPRESA MINALBA 600 cc</v>
      </c>
      <c r="E4209" s="144" t="str">
        <f>IF('[1]Hoja de pedidos'!$D4205&gt;0,'[1]Hoja de pedidos'!G4205,"")</f>
        <v>CX</v>
      </c>
      <c r="F4209" s="144" t="str">
        <f>IF('[1]Hoja de pedidos'!$D4205&gt;0,'[1]Hoja de pedidos'!H4205,"")</f>
        <v>CORTE</v>
      </c>
    </row>
    <row r="4210" spans="1:6" x14ac:dyDescent="0.25">
      <c r="A4210" s="144" t="str">
        <f>IF('[1]Hoja de pedidos'!$D4206&gt;0,'[1]Hoja de pedidos'!C4206,"")</f>
        <v>01-5357</v>
      </c>
      <c r="B4210" s="144" t="str">
        <f>IF('[1]Hoja de pedidos'!$D4206&gt;0,'[1]Hoja de pedidos'!D4206,"")</f>
        <v>TXAVEM028D001</v>
      </c>
      <c r="C4210" s="144" t="str">
        <f>IF('[1]Hoja de pedidos'!$D4206&gt;0,'[1]Hoja de pedidos'!E4206,"")</f>
        <v>AMCOR RIGID PACKAGING DE VENEZUELA, S.A.</v>
      </c>
      <c r="D4210" s="144" t="str">
        <f>IF('[1]Hoja de pedidos'!$D4206&gt;0,'[1]Hoja de pedidos'!F4206,"")</f>
        <v>ETIQUETA IMPRESA MINALBA 355cc</v>
      </c>
      <c r="E4210" s="144" t="str">
        <f>IF('[1]Hoja de pedidos'!$D4206&gt;0,'[1]Hoja de pedidos'!G4206,"")</f>
        <v>CX</v>
      </c>
      <c r="F4210" s="144" t="str">
        <f>IF('[1]Hoja de pedidos'!$D4206&gt;0,'[1]Hoja de pedidos'!H4206,"")</f>
        <v>CORTE</v>
      </c>
    </row>
    <row r="4211" spans="1:6" x14ac:dyDescent="0.25">
      <c r="A4211" s="144" t="str">
        <f>IF('[1]Hoja de pedidos'!$D4207&gt;0,'[1]Hoja de pedidos'!C4207,"")</f>
        <v>01-5358</v>
      </c>
      <c r="B4211" s="144" t="str">
        <f>IF('[1]Hoja de pedidos'!$D4207&gt;0,'[1]Hoja de pedidos'!D4207,"")</f>
        <v>TXAVEM028B001</v>
      </c>
      <c r="C4211" s="144" t="str">
        <f>IF('[1]Hoja de pedidos'!$D4207&gt;0,'[1]Hoja de pedidos'!E4207,"")</f>
        <v>AMCOR RIGID PACKAGING DE VENEZUELA, S.A.</v>
      </c>
      <c r="D4211" s="144" t="str">
        <f>IF('[1]Hoja de pedidos'!$D4207&gt;0,'[1]Hoja de pedidos'!F4207,"")</f>
        <v>ETIQUETA  IMPRESA MINALBA 5 L</v>
      </c>
      <c r="E4211" s="144" t="str">
        <f>IF('[1]Hoja de pedidos'!$D4207&gt;0,'[1]Hoja de pedidos'!G4207,"")</f>
        <v>CX</v>
      </c>
      <c r="F4211" s="144" t="str">
        <f>IF('[1]Hoja de pedidos'!$D4207&gt;0,'[1]Hoja de pedidos'!H4207,"")</f>
        <v>CORTE</v>
      </c>
    </row>
    <row r="4212" spans="1:6" x14ac:dyDescent="0.25">
      <c r="A4212" s="144" t="str">
        <f>IF('[1]Hoja de pedidos'!$D4208&gt;0,'[1]Hoja de pedidos'!C4208,"")</f>
        <v>21-0534</v>
      </c>
      <c r="B4212" s="144" t="str">
        <f>IF('[1]Hoja de pedidos'!$D4208&gt;0,'[1]Hoja de pedidos'!D4208,"")</f>
        <v>TXNVND096A001</v>
      </c>
      <c r="C4212" s="144" t="str">
        <f>IF('[1]Hoja de pedidos'!$D4208&gt;0,'[1]Hoja de pedidos'!E4208,"")</f>
        <v>NESTLE VENEZUELA, S.A.</v>
      </c>
      <c r="D4212" s="144" t="str">
        <f>IF('[1]Hoja de pedidos'!$D4208&gt;0,'[1]Hoja de pedidos'!F4208,"")</f>
        <v>LAMINACION IMPRESA NIDO FORTICRECE 800g</v>
      </c>
      <c r="E4212" s="144" t="str">
        <f>IF('[1]Hoja de pedidos'!$D4208&gt;0,'[1]Hoja de pedidos'!G4208,"")</f>
        <v>CX</v>
      </c>
      <c r="F4212" s="144" t="str">
        <f>IF('[1]Hoja de pedidos'!$D4208&gt;0,'[1]Hoja de pedidos'!H4208,"")</f>
        <v>LAMINACION</v>
      </c>
    </row>
    <row r="4213" spans="1:6" x14ac:dyDescent="0.25">
      <c r="A4213" s="144" t="str">
        <f>IF('[1]Hoja de pedidos'!$D4209&gt;0,'[1]Hoja de pedidos'!C4209,"")</f>
        <v>01-5385</v>
      </c>
      <c r="B4213" s="144" t="str">
        <f>IF('[1]Hoja de pedidos'!$D4209&gt;0,'[1]Hoja de pedidos'!D4209,"")</f>
        <v>TXPCGM023B001</v>
      </c>
      <c r="C4213" s="144" t="str">
        <f>IF('[1]Hoja de pedidos'!$D4209&gt;0,'[1]Hoja de pedidos'!E4209,"")</f>
        <v xml:space="preserve">PEPSI-COLA VENEZUELA, C.A. </v>
      </c>
      <c r="D4213" s="144" t="str">
        <f>IF('[1]Hoja de pedidos'!$D4209&gt;0,'[1]Hoja de pedidos'!F4209,"")</f>
        <v>ETIQUETA IMPRESA GOLDEN MANZANA 1,5L</v>
      </c>
      <c r="E4213" s="144" t="str">
        <f>IF('[1]Hoja de pedidos'!$D4209&gt;0,'[1]Hoja de pedidos'!G4209,"")</f>
        <v>CX</v>
      </c>
      <c r="F4213" s="144" t="str">
        <f>IF('[1]Hoja de pedidos'!$D4209&gt;0,'[1]Hoja de pedidos'!H4209,"")</f>
        <v>CORTE</v>
      </c>
    </row>
    <row r="4214" spans="1:6" x14ac:dyDescent="0.25">
      <c r="A4214" s="144" t="str">
        <f>IF('[1]Hoja de pedidos'!$D4210&gt;0,'[1]Hoja de pedidos'!C4210,"")</f>
        <v>01-5386</v>
      </c>
      <c r="B4214" s="144" t="str">
        <f>IF('[1]Hoja de pedidos'!$D4210&gt;0,'[1]Hoja de pedidos'!D4210,"")</f>
        <v>TXPCGM023A002</v>
      </c>
      <c r="C4214" s="144" t="str">
        <f>IF('[1]Hoja de pedidos'!$D4210&gt;0,'[1]Hoja de pedidos'!E4210,"")</f>
        <v xml:space="preserve">PEPSI-COLA VENEZUELA, C.A. </v>
      </c>
      <c r="D4214" s="144" t="str">
        <f>IF('[1]Hoja de pedidos'!$D4210&gt;0,'[1]Hoja de pedidos'!F4210,"")</f>
        <v>ETIQUETA IMPRESA GOLDEN MANZANA 1 L</v>
      </c>
      <c r="E4214" s="144" t="str">
        <f>IF('[1]Hoja de pedidos'!$D4210&gt;0,'[1]Hoja de pedidos'!G4210,"")</f>
        <v>CX</v>
      </c>
      <c r="F4214" s="144" t="str">
        <f>IF('[1]Hoja de pedidos'!$D4210&gt;0,'[1]Hoja de pedidos'!H4210,"")</f>
        <v>CORTE</v>
      </c>
    </row>
    <row r="4215" spans="1:6" x14ac:dyDescent="0.25">
      <c r="A4215" s="144" t="str">
        <f>IF('[1]Hoja de pedidos'!$D4211&gt;0,'[1]Hoja de pedidos'!C4211,"")</f>
        <v>01-5387</v>
      </c>
      <c r="B4215" s="144" t="str">
        <f>IF('[1]Hoja de pedidos'!$D4211&gt;0,'[1]Hoja de pedidos'!D4211,"")</f>
        <v>TXPCGK023A001</v>
      </c>
      <c r="C4215" s="144" t="str">
        <f>IF('[1]Hoja de pedidos'!$D4211&gt;0,'[1]Hoja de pedidos'!E4211,"")</f>
        <v xml:space="preserve">PEPSI-COLA VENEZUELA, C.A. </v>
      </c>
      <c r="D4215" s="144" t="str">
        <f>IF('[1]Hoja de pedidos'!$D4211&gt;0,'[1]Hoja de pedidos'!F4211,"")</f>
        <v>ETIQUETA IMPRESA GOLDEN KOLITA 1L</v>
      </c>
      <c r="E4215" s="144" t="str">
        <f>IF('[1]Hoja de pedidos'!$D4211&gt;0,'[1]Hoja de pedidos'!G4211,"")</f>
        <v>CX</v>
      </c>
      <c r="F4215" s="144" t="str">
        <f>IF('[1]Hoja de pedidos'!$D4211&gt;0,'[1]Hoja de pedidos'!H4211,"")</f>
        <v>CORTE</v>
      </c>
    </row>
    <row r="4216" spans="1:6" x14ac:dyDescent="0.25">
      <c r="A4216" s="144" t="str">
        <f>IF('[1]Hoja de pedidos'!$D4212&gt;0,'[1]Hoja de pedidos'!C4212,"")</f>
        <v>01-5388</v>
      </c>
      <c r="B4216" s="144" t="str">
        <f>IF('[1]Hoja de pedidos'!$D4212&gt;0,'[1]Hoja de pedidos'!D4212,"")</f>
        <v>TXPCSC023D001</v>
      </c>
      <c r="C4216" s="144" t="str">
        <f>IF('[1]Hoja de pedidos'!$D4212&gt;0,'[1]Hoja de pedidos'!E4212,"")</f>
        <v xml:space="preserve">PEPSI-COLA VENEZUELA, C.A. </v>
      </c>
      <c r="D4216" s="144" t="str">
        <f>IF('[1]Hoja de pedidos'!$D4212&gt;0,'[1]Hoja de pedidos'!F4212,"")</f>
        <v>ETIQUETA IMPRESA SEVEN UP CERO 1 L</v>
      </c>
      <c r="E4216" s="144" t="str">
        <f>IF('[1]Hoja de pedidos'!$D4212&gt;0,'[1]Hoja de pedidos'!G4212,"")</f>
        <v>CX</v>
      </c>
      <c r="F4216" s="144" t="str">
        <f>IF('[1]Hoja de pedidos'!$D4212&gt;0,'[1]Hoja de pedidos'!H4212,"")</f>
        <v>CORTE</v>
      </c>
    </row>
    <row r="4217" spans="1:6" x14ac:dyDescent="0.25">
      <c r="A4217" s="144" t="str">
        <f>IF('[1]Hoja de pedidos'!$D4213&gt;0,'[1]Hoja de pedidos'!C4213,"")</f>
        <v>01-5389</v>
      </c>
      <c r="B4217" s="144" t="str">
        <f>IF('[1]Hoja de pedidos'!$D4213&gt;0,'[1]Hoja de pedidos'!D4213,"")</f>
        <v>TXPCGM023A002</v>
      </c>
      <c r="C4217" s="144" t="str">
        <f>IF('[1]Hoja de pedidos'!$D4213&gt;0,'[1]Hoja de pedidos'!E4213,"")</f>
        <v xml:space="preserve">PEPSI-COLA VENEZUELA, C.A. </v>
      </c>
      <c r="D4217" s="144" t="str">
        <f>IF('[1]Hoja de pedidos'!$D4213&gt;0,'[1]Hoja de pedidos'!F4213,"")</f>
        <v>ETIQUETA IMPRESA GOLDEN MANZANA 1 L</v>
      </c>
      <c r="E4217" s="144" t="str">
        <f>IF('[1]Hoja de pedidos'!$D4213&gt;0,'[1]Hoja de pedidos'!G4213,"")</f>
        <v>CX</v>
      </c>
      <c r="F4217" s="144" t="str">
        <f>IF('[1]Hoja de pedidos'!$D4213&gt;0,'[1]Hoja de pedidos'!H4213,"")</f>
        <v>CORTE</v>
      </c>
    </row>
    <row r="4218" spans="1:6" x14ac:dyDescent="0.25">
      <c r="A4218" s="144" t="str">
        <f>IF('[1]Hoja de pedidos'!$D4214&gt;0,'[1]Hoja de pedidos'!C4214,"")</f>
        <v>01-5390</v>
      </c>
      <c r="B4218" s="144" t="str">
        <f>IF('[1]Hoja de pedidos'!$D4214&gt;0,'[1]Hoja de pedidos'!D4214,"")</f>
        <v>TXPCGM023B001</v>
      </c>
      <c r="C4218" s="144" t="str">
        <f>IF('[1]Hoja de pedidos'!$D4214&gt;0,'[1]Hoja de pedidos'!E4214,"")</f>
        <v xml:space="preserve">PEPSI-COLA VENEZUELA, C.A. </v>
      </c>
      <c r="D4218" s="144" t="str">
        <f>IF('[1]Hoja de pedidos'!$D4214&gt;0,'[1]Hoja de pedidos'!F4214,"")</f>
        <v>ETIQUETA IMPRESA GOLDEN MANZANA 1,5L</v>
      </c>
      <c r="E4218" s="144" t="str">
        <f>IF('[1]Hoja de pedidos'!$D4214&gt;0,'[1]Hoja de pedidos'!G4214,"")</f>
        <v>CX</v>
      </c>
      <c r="F4218" s="144" t="str">
        <f>IF('[1]Hoja de pedidos'!$D4214&gt;0,'[1]Hoja de pedidos'!H4214,"")</f>
        <v>CORTE</v>
      </c>
    </row>
    <row r="4219" spans="1:6" x14ac:dyDescent="0.25">
      <c r="A4219" s="144" t="str">
        <f>IF('[1]Hoja de pedidos'!$D4215&gt;0,'[1]Hoja de pedidos'!C4215,"")</f>
        <v>01-5391</v>
      </c>
      <c r="B4219" s="144" t="str">
        <f>IF('[1]Hoja de pedidos'!$D4215&gt;0,'[1]Hoja de pedidos'!D4215,"")</f>
        <v>TXPCGK023A001</v>
      </c>
      <c r="C4219" s="144" t="str">
        <f>IF('[1]Hoja de pedidos'!$D4215&gt;0,'[1]Hoja de pedidos'!E4215,"")</f>
        <v xml:space="preserve">PEPSI-COLA VENEZUELA, C.A. </v>
      </c>
      <c r="D4219" s="144" t="str">
        <f>IF('[1]Hoja de pedidos'!$D4215&gt;0,'[1]Hoja de pedidos'!F4215,"")</f>
        <v>ETIQUETA IMPRESA GOLDEN KOLITA 1L</v>
      </c>
      <c r="E4219" s="144" t="str">
        <f>IF('[1]Hoja de pedidos'!$D4215&gt;0,'[1]Hoja de pedidos'!G4215,"")</f>
        <v>CX</v>
      </c>
      <c r="F4219" s="144" t="str">
        <f>IF('[1]Hoja de pedidos'!$D4215&gt;0,'[1]Hoja de pedidos'!H4215,"")</f>
        <v>CORTE</v>
      </c>
    </row>
    <row r="4220" spans="1:6" x14ac:dyDescent="0.25">
      <c r="A4220" s="144" t="str">
        <f>IF('[1]Hoja de pedidos'!$D4216&gt;0,'[1]Hoja de pedidos'!C4216,"")</f>
        <v>01-5392</v>
      </c>
      <c r="B4220" s="144" t="str">
        <f>IF('[1]Hoja de pedidos'!$D4216&gt;0,'[1]Hoja de pedidos'!D4216,"")</f>
        <v>TXPCSC023D001</v>
      </c>
      <c r="C4220" s="144" t="str">
        <f>IF('[1]Hoja de pedidos'!$D4216&gt;0,'[1]Hoja de pedidos'!E4216,"")</f>
        <v xml:space="preserve">PEPSI-COLA VENEZUELA, C.A. </v>
      </c>
      <c r="D4220" s="144" t="str">
        <f>IF('[1]Hoja de pedidos'!$D4216&gt;0,'[1]Hoja de pedidos'!F4216,"")</f>
        <v>ETIQUETA IMPRESA SEVEN UP CERO 1 L</v>
      </c>
      <c r="E4220" s="144" t="str">
        <f>IF('[1]Hoja de pedidos'!$D4216&gt;0,'[1]Hoja de pedidos'!G4216,"")</f>
        <v>CX</v>
      </c>
      <c r="F4220" s="144" t="str">
        <f>IF('[1]Hoja de pedidos'!$D4216&gt;0,'[1]Hoja de pedidos'!H4216,"")</f>
        <v>CORTE</v>
      </c>
    </row>
    <row r="4221" spans="1:6" x14ac:dyDescent="0.25">
      <c r="A4221" s="144" t="str">
        <f>IF('[1]Hoja de pedidos'!$D4217&gt;0,'[1]Hoja de pedidos'!C4217,"")</f>
        <v>01-5343</v>
      </c>
      <c r="B4221" s="144" t="str">
        <f>IF('[1]Hoja de pedidos'!$D4217&gt;0,'[1]Hoja de pedidos'!D4217,"")</f>
        <v>TMICPS0420002</v>
      </c>
      <c r="C4221" s="144" t="str">
        <f>IF('[1]Hoja de pedidos'!$D4217&gt;0,'[1]Hoja de pedidos'!E4217,"")</f>
        <v>INDUSTRIAS CORPAÑAL,C.A.</v>
      </c>
      <c r="D4221" s="144" t="str">
        <f>IF('[1]Hoja de pedidos'!$D4217&gt;0,'[1]Hoja de pedidos'!F4217,"")</f>
        <v>POLYPOUCH SILICONIZADO SIN IMPRESIÓN</v>
      </c>
      <c r="E4221" s="144" t="str">
        <f>IF('[1]Hoja de pedidos'!$D4217&gt;0,'[1]Hoja de pedidos'!G4217,"")</f>
        <v>MCL</v>
      </c>
      <c r="F4221" s="144" t="str">
        <f>IF('[1]Hoja de pedidos'!$D4217&gt;0,'[1]Hoja de pedidos'!H4217,"")</f>
        <v>LAMINACION</v>
      </c>
    </row>
    <row r="4222" spans="1:6" x14ac:dyDescent="0.25">
      <c r="A4222" s="144" t="str">
        <f>IF('[1]Hoja de pedidos'!$D4218&gt;0,'[1]Hoja de pedidos'!C4218,"")</f>
        <v>01-5315</v>
      </c>
      <c r="B4222" s="144" t="str">
        <f>IF('[1]Hoja de pedidos'!$D4218&gt;0,'[1]Hoja de pedidos'!D4218,"")</f>
        <v>TXPAJS040C003</v>
      </c>
      <c r="C4222" s="144" t="str">
        <f>IF('[1]Hoja de pedidos'!$D4218&gt;0,'[1]Hoja de pedidos'!E4218,"")</f>
        <v>PEPSICO ALIMENTOS, S.C.A.</v>
      </c>
      <c r="D4222" s="144" t="str">
        <f>IF('[1]Hoja de pedidos'!$D4218&gt;0,'[1]Hoja de pedidos'!F4218,"")</f>
        <v>LAMINACION IMPRESA PAPAS JACKS SAL 80g(linea nosotras)</v>
      </c>
      <c r="E4222" s="144" t="str">
        <f>IF('[1]Hoja de pedidos'!$D4218&gt;0,'[1]Hoja de pedidos'!G4218,"")</f>
        <v>CX</v>
      </c>
      <c r="F4222" s="144" t="str">
        <f>IF('[1]Hoja de pedidos'!$D4218&gt;0,'[1]Hoja de pedidos'!H4218,"")</f>
        <v>LAMINACION</v>
      </c>
    </row>
    <row r="4223" spans="1:6" x14ac:dyDescent="0.25">
      <c r="A4223" s="144" t="str">
        <f>IF('[1]Hoja de pedidos'!$D4219&gt;0,'[1]Hoja de pedidos'!C4219,"")</f>
        <v>01-5373</v>
      </c>
      <c r="B4223" s="144" t="str">
        <f>IF('[1]Hoja de pedidos'!$D4219&gt;0,'[1]Hoja de pedidos'!D4219,"")</f>
        <v>TXPACF040B002</v>
      </c>
      <c r="C4223" s="144" t="str">
        <f>IF('[1]Hoja de pedidos'!$D4219&gt;0,'[1]Hoja de pedidos'!E4219,"")</f>
        <v>PEPSICO ALIMENTOS, S.C.A.</v>
      </c>
      <c r="D4223" s="144" t="str">
        <f>IF('[1]Hoja de pedidos'!$D4219&gt;0,'[1]Hoja de pedidos'!F4219,"")</f>
        <v>LAMINACION IMPRESA CHEETOS FLAMIN HOT 38g.</v>
      </c>
      <c r="E4223" s="144" t="str">
        <f>IF('[1]Hoja de pedidos'!$D4219&gt;0,'[1]Hoja de pedidos'!G4219,"")</f>
        <v>CX</v>
      </c>
      <c r="F4223" s="144" t="str">
        <f>IF('[1]Hoja de pedidos'!$D4219&gt;0,'[1]Hoja de pedidos'!H4219,"")</f>
        <v>LAMINACION</v>
      </c>
    </row>
    <row r="4224" spans="1:6" x14ac:dyDescent="0.25">
      <c r="A4224" s="144" t="str">
        <f>IF('[1]Hoja de pedidos'!$D4220&gt;0,'[1]Hoja de pedidos'!C4220,"")</f>
        <v>11-0040</v>
      </c>
      <c r="B4224" s="144" t="str">
        <f>IF('[1]Hoja de pedidos'!$D4220&gt;0,'[1]Hoja de pedidos'!D4220,"")</f>
        <v>TXTFCA050B001</v>
      </c>
      <c r="C4224" s="144" t="str">
        <f>IF('[1]Hoja de pedidos'!$D4220&gt;0,'[1]Hoja de pedidos'!E4220,"")</f>
        <v>INVERSIONES TORREFACCION DEL CAFÉ, C.A</v>
      </c>
      <c r="D4224" s="144" t="str">
        <f>IF('[1]Hoja de pedidos'!$D4220&gt;0,'[1]Hoja de pedidos'!F4220,"")</f>
        <v>LAMINACION IMPRESA CAFÉ AMANECER MOLIDO GOURMET 500g</v>
      </c>
      <c r="E4224" s="144" t="str">
        <f>IF('[1]Hoja de pedidos'!$D4220&gt;0,'[1]Hoja de pedidos'!G4220,"")</f>
        <v>CX</v>
      </c>
      <c r="F4224" s="144" t="str">
        <f>IF('[1]Hoja de pedidos'!$D4220&gt;0,'[1]Hoja de pedidos'!H4220,"")</f>
        <v>LAMINACION</v>
      </c>
    </row>
    <row r="4225" spans="1:6" x14ac:dyDescent="0.25">
      <c r="A4225" s="144" t="str">
        <f>IF('[1]Hoja de pedidos'!$D4221&gt;0,'[1]Hoja de pedidos'!C4221,"")</f>
        <v>11-0039</v>
      </c>
      <c r="B4225" s="144" t="str">
        <f>IF('[1]Hoja de pedidos'!$D4221&gt;0,'[1]Hoja de pedidos'!D4221,"")</f>
        <v>TXTFCA050A001</v>
      </c>
      <c r="C4225" s="144" t="str">
        <f>IF('[1]Hoja de pedidos'!$D4221&gt;0,'[1]Hoja de pedidos'!E4221,"")</f>
        <v>INVERSIONES TORREFACCION DEL CAFÉ, C.A</v>
      </c>
      <c r="D4225" s="144" t="str">
        <f>IF('[1]Hoja de pedidos'!$D4221&gt;0,'[1]Hoja de pedidos'!F4221,"")</f>
        <v>LAMINACION IMPRESA CAFÉ AMANECER MOLIDO GOURMET 200g</v>
      </c>
      <c r="E4225" s="144" t="str">
        <f>IF('[1]Hoja de pedidos'!$D4221&gt;0,'[1]Hoja de pedidos'!G4221,"")</f>
        <v>CX</v>
      </c>
      <c r="F4225" s="144" t="str">
        <f>IF('[1]Hoja de pedidos'!$D4221&gt;0,'[1]Hoja de pedidos'!H4221,"")</f>
        <v>LAMINACION</v>
      </c>
    </row>
    <row r="4226" spans="1:6" x14ac:dyDescent="0.25">
      <c r="A4226" s="144" t="str">
        <f>IF('[1]Hoja de pedidos'!$D4222&gt;0,'[1]Hoja de pedidos'!C4222,"")</f>
        <v>01-5404</v>
      </c>
      <c r="B4226" s="144" t="str">
        <f>IF('[1]Hoja de pedidos'!$D4222&gt;0,'[1]Hoja de pedidos'!D4222,"")</f>
        <v>TMSSAL1190110</v>
      </c>
      <c r="C4226" s="144" t="str">
        <f>IF('[1]Hoja de pedidos'!$D4222&gt;0,'[1]Hoja de pedidos'!E4222,"")</f>
        <v>ETIQUETAS SOL SIL C.A</v>
      </c>
      <c r="D4226" s="144" t="str">
        <f>IF('[1]Hoja de pedidos'!$D4222&gt;0,'[1]Hoja de pedidos'!F4222,"")</f>
        <v>ALUMINIO LAMINADO SIN IMPRESIÓN</v>
      </c>
      <c r="E4226" s="144" t="str">
        <f>IF('[1]Hoja de pedidos'!$D4222&gt;0,'[1]Hoja de pedidos'!G4222,"")</f>
        <v>MCL</v>
      </c>
      <c r="F4226" s="144" t="str">
        <f>IF('[1]Hoja de pedidos'!$D4222&gt;0,'[1]Hoja de pedidos'!H4222,"")</f>
        <v>CORTE</v>
      </c>
    </row>
    <row r="4227" spans="1:6" x14ac:dyDescent="0.25">
      <c r="A4227" s="144" t="str">
        <f>IF('[1]Hoja de pedidos'!$D4223&gt;0,'[1]Hoja de pedidos'!C4223,"")</f>
        <v>11-0038</v>
      </c>
      <c r="B4227" s="144" t="str">
        <f>IF('[1]Hoja de pedidos'!$D4223&gt;0,'[1]Hoja de pedidos'!D4223,"")</f>
        <v>TXTFCA036C001</v>
      </c>
      <c r="C4227" s="144" t="str">
        <f>IF('[1]Hoja de pedidos'!$D4223&gt;0,'[1]Hoja de pedidos'!E4223,"")</f>
        <v>INVERSIONES TORREFACCION DEL CAFÉ, C.A</v>
      </c>
      <c r="D4227" s="144" t="str">
        <f>IF('[1]Hoja de pedidos'!$D4223&gt;0,'[1]Hoja de pedidos'!F4223,"")</f>
        <v xml:space="preserve">LAMINACION IMPRESA CAFÉ AMANECER MOLIDO GOURMET 100g </v>
      </c>
      <c r="E4227" s="144" t="str">
        <f>IF('[1]Hoja de pedidos'!$D4223&gt;0,'[1]Hoja de pedidos'!G4223,"")</f>
        <v>CX</v>
      </c>
      <c r="F4227" s="144" t="str">
        <f>IF('[1]Hoja de pedidos'!$D4223&gt;0,'[1]Hoja de pedidos'!H4223,"")</f>
        <v>LAMINACION</v>
      </c>
    </row>
    <row r="4228" spans="1:6" x14ac:dyDescent="0.25">
      <c r="A4228" s="144" t="str">
        <f>IF('[1]Hoja de pedidos'!$D4224&gt;0,'[1]Hoja de pedidos'!C4224,"")</f>
        <v>11-0042</v>
      </c>
      <c r="B4228" s="144" t="str">
        <f>IF('[1]Hoja de pedidos'!$D4224&gt;0,'[1]Hoja de pedidos'!D4224,"")</f>
        <v>TXTFDN036C001</v>
      </c>
      <c r="C4228" s="144" t="str">
        <f>IF('[1]Hoja de pedidos'!$D4224&gt;0,'[1]Hoja de pedidos'!E4224,"")</f>
        <v>INVERSIONES TORREFACCION DEL CAFÉ, C.A</v>
      </c>
      <c r="D4228" s="144" t="str">
        <f>IF('[1]Hoja de pedidos'!$D4224&gt;0,'[1]Hoja de pedidos'!F4224,"")</f>
        <v>LAMINACION IMPRESA CAFÉ DELLA NONNA MOLIDO GOURMET 100g</v>
      </c>
      <c r="E4228" s="144" t="str">
        <f>IF('[1]Hoja de pedidos'!$D4224&gt;0,'[1]Hoja de pedidos'!G4224,"")</f>
        <v>CX</v>
      </c>
      <c r="F4228" s="144" t="str">
        <f>IF('[1]Hoja de pedidos'!$D4224&gt;0,'[1]Hoja de pedidos'!H4224,"")</f>
        <v>LAMINACION</v>
      </c>
    </row>
    <row r="4229" spans="1:6" x14ac:dyDescent="0.25">
      <c r="A4229" s="144" t="str">
        <f>IF('[1]Hoja de pedidos'!$D4225&gt;0,'[1]Hoja de pedidos'!C4225,"")</f>
        <v>11-0043</v>
      </c>
      <c r="B4229" s="144" t="str">
        <f>IF('[1]Hoja de pedidos'!$D4225&gt;0,'[1]Hoja de pedidos'!D4225,"")</f>
        <v>TXTFDN050A001</v>
      </c>
      <c r="C4229" s="144" t="str">
        <f>IF('[1]Hoja de pedidos'!$D4225&gt;0,'[1]Hoja de pedidos'!E4225,"")</f>
        <v>INVERSIONES TORREFACCION DEL CAFÉ, C.A</v>
      </c>
      <c r="D4229" s="144" t="str">
        <f>IF('[1]Hoja de pedidos'!$D4225&gt;0,'[1]Hoja de pedidos'!F4225,"")</f>
        <v>LAMINACION IMPRESA CAFÉ DELLA NONNA MOLIDO GOURMET 200 g.</v>
      </c>
      <c r="E4229" s="144" t="str">
        <f>IF('[1]Hoja de pedidos'!$D4225&gt;0,'[1]Hoja de pedidos'!G4225,"")</f>
        <v>CX</v>
      </c>
      <c r="F4229" s="144" t="str">
        <f>IF('[1]Hoja de pedidos'!$D4225&gt;0,'[1]Hoja de pedidos'!H4225,"")</f>
        <v>LAMINACION</v>
      </c>
    </row>
    <row r="4230" spans="1:6" x14ac:dyDescent="0.25">
      <c r="A4230" s="144" t="str">
        <f>IF('[1]Hoja de pedidos'!$D4226&gt;0,'[1]Hoja de pedidos'!C4226,"")</f>
        <v>11-0037</v>
      </c>
      <c r="B4230" s="144" t="str">
        <f>IF('[1]Hoja de pedidos'!$D4226&gt;0,'[1]Hoja de pedidos'!D4226,"")</f>
        <v>TMTCAV129A001</v>
      </c>
      <c r="C4230" s="144" t="str">
        <f>IF('[1]Hoja de pedidos'!$D4226&gt;0,'[1]Hoja de pedidos'!E4226,"")</f>
        <v>INVERSIONES TORREFACCION DEL CAFÉ, C.A</v>
      </c>
      <c r="D4230" s="144" t="str">
        <f>IF('[1]Hoja de pedidos'!$D4226&gt;0,'[1]Hoja de pedidos'!F4226,"")</f>
        <v>LAMINACION IMPRESA CAFÉ AMANECER AL VACIO 250g</v>
      </c>
      <c r="E4230" s="144" t="str">
        <f>IF('[1]Hoja de pedidos'!$D4226&gt;0,'[1]Hoja de pedidos'!G4226,"")</f>
        <v>MCL</v>
      </c>
      <c r="F4230" s="144" t="str">
        <f>IF('[1]Hoja de pedidos'!$D4226&gt;0,'[1]Hoja de pedidos'!H4226,"")</f>
        <v>LAMINACION</v>
      </c>
    </row>
    <row r="4231" spans="1:6" x14ac:dyDescent="0.25">
      <c r="A4231" s="144" t="str">
        <f>IF('[1]Hoja de pedidos'!$D4227&gt;0,'[1]Hoja de pedidos'!C4227,"")</f>
        <v>11-0044</v>
      </c>
      <c r="B4231" s="144" t="str">
        <f>IF('[1]Hoja de pedidos'!$D4227&gt;0,'[1]Hoja de pedidos'!D4227,"")</f>
        <v>TXTFDN050B001</v>
      </c>
      <c r="C4231" s="144" t="str">
        <f>IF('[1]Hoja de pedidos'!$D4227&gt;0,'[1]Hoja de pedidos'!E4227,"")</f>
        <v>INVERSIONES TORREFACCION DEL CAFÉ, C.A</v>
      </c>
      <c r="D4231" s="144" t="str">
        <f>IF('[1]Hoja de pedidos'!$D4227&gt;0,'[1]Hoja de pedidos'!F4227,"")</f>
        <v>LAMINACION IMPRESA CAFÉ DELLA NONNA MOLIDO GOURMET 500 g.</v>
      </c>
      <c r="E4231" s="144" t="str">
        <f>IF('[1]Hoja de pedidos'!$D4227&gt;0,'[1]Hoja de pedidos'!G4227,"")</f>
        <v>CX</v>
      </c>
      <c r="F4231" s="144" t="str">
        <f>IF('[1]Hoja de pedidos'!$D4227&gt;0,'[1]Hoja de pedidos'!H4227,"")</f>
        <v>LAMINACION</v>
      </c>
    </row>
    <row r="4232" spans="1:6" x14ac:dyDescent="0.25">
      <c r="A4232" s="144" t="str">
        <f>IF('[1]Hoja de pedidos'!$D4228&gt;0,'[1]Hoja de pedidos'!C4228,"")</f>
        <v>01-5405</v>
      </c>
      <c r="B4232" s="144" t="str">
        <f>IF('[1]Hoja de pedidos'!$D4228&gt;0,'[1]Hoja de pedidos'!D4228,"")</f>
        <v>TMDTPS0600001</v>
      </c>
      <c r="C4232" s="144" t="str">
        <f>IF('[1]Hoja de pedidos'!$D4228&gt;0,'[1]Hoja de pedidos'!E4228,"")</f>
        <v>DISTINTA, C.A.</v>
      </c>
      <c r="D4232" s="144" t="str">
        <f>IF('[1]Hoja de pedidos'!$D4228&gt;0,'[1]Hoja de pedidos'!F4228,"")</f>
        <v>POLYPOUCH SIN IMPRESIÓN</v>
      </c>
      <c r="E4232" s="144" t="str">
        <f>IF('[1]Hoja de pedidos'!$D4228&gt;0,'[1]Hoja de pedidos'!G4228,"")</f>
        <v>MCL</v>
      </c>
      <c r="F4232" s="144" t="str">
        <f>IF('[1]Hoja de pedidos'!$D4228&gt;0,'[1]Hoja de pedidos'!H4228,"")</f>
        <v>LAMINACION</v>
      </c>
    </row>
    <row r="4233" spans="1:6" x14ac:dyDescent="0.25">
      <c r="A4233" s="144" t="str">
        <f>IF('[1]Hoja de pedidos'!$D4229&gt;0,'[1]Hoja de pedidos'!C4229,"")</f>
        <v>01-5253</v>
      </c>
      <c r="B4233" s="144" t="str">
        <f>IF('[1]Hoja de pedidos'!$D4229&gt;0,'[1]Hoja de pedidos'!D4229,"")</f>
        <v>TXCLRT028A001</v>
      </c>
      <c r="C4233" s="144" t="str">
        <f>IF('[1]Hoja de pedidos'!$D4229&gt;0,'[1]Hoja de pedidos'!E4229,"")</f>
        <v>CELOVEN, C.A.</v>
      </c>
      <c r="D4233" s="144" t="str">
        <f>IF('[1]Hoja de pedidos'!$D4229&gt;0,'[1]Hoja de pedidos'!F4229,"")</f>
        <v>DECOCEL IMPRESO ROBOT</v>
      </c>
      <c r="E4233" s="144" t="str">
        <f>IF('[1]Hoja de pedidos'!$D4229&gt;0,'[1]Hoja de pedidos'!G4229,"")</f>
        <v>CX</v>
      </c>
      <c r="F4233" s="144" t="str">
        <f>IF('[1]Hoja de pedidos'!$D4229&gt;0,'[1]Hoja de pedidos'!H4229,"")</f>
        <v>LAMINACION</v>
      </c>
    </row>
    <row r="4234" spans="1:6" x14ac:dyDescent="0.25">
      <c r="A4234" s="144" t="str">
        <f>IF('[1]Hoja de pedidos'!$D4230&gt;0,'[1]Hoja de pedidos'!C4230,"")</f>
        <v>01-5252</v>
      </c>
      <c r="B4234" s="144" t="str">
        <f>IF('[1]Hoja de pedidos'!$D4230&gt;0,'[1]Hoja de pedidos'!D4230,"")</f>
        <v>TXCLSR028A001</v>
      </c>
      <c r="C4234" s="144" t="str">
        <f>IF('[1]Hoja de pedidos'!$D4230&gt;0,'[1]Hoja de pedidos'!E4230,"")</f>
        <v>CELOVEN, C.A.</v>
      </c>
      <c r="D4234" s="144" t="str">
        <f>IF('[1]Hoja de pedidos'!$D4230&gt;0,'[1]Hoja de pedidos'!F4230,"")</f>
        <v>DECOCEL IMPRESO SIRENAS</v>
      </c>
      <c r="E4234" s="144" t="str">
        <f>IF('[1]Hoja de pedidos'!$D4230&gt;0,'[1]Hoja de pedidos'!G4230,"")</f>
        <v>CX</v>
      </c>
      <c r="F4234" s="144" t="str">
        <f>IF('[1]Hoja de pedidos'!$D4230&gt;0,'[1]Hoja de pedidos'!H4230,"")</f>
        <v>LAMINACION</v>
      </c>
    </row>
    <row r="4235" spans="1:6" x14ac:dyDescent="0.25">
      <c r="A4235" s="144" t="str">
        <f>IF('[1]Hoja de pedidos'!$D4231&gt;0,'[1]Hoja de pedidos'!C4231,"")</f>
        <v>01-5257</v>
      </c>
      <c r="B4235" s="144" t="str">
        <f>IF('[1]Hoja de pedidos'!$D4231&gt;0,'[1]Hoja de pedidos'!D4231,"")</f>
        <v>TMCLSR089A001</v>
      </c>
      <c r="C4235" s="144" t="str">
        <f>IF('[1]Hoja de pedidos'!$D4231&gt;0,'[1]Hoja de pedidos'!E4231,"")</f>
        <v>CELOVEN, C.A.</v>
      </c>
      <c r="D4235" s="144" t="str">
        <f>IF('[1]Hoja de pedidos'!$D4231&gt;0,'[1]Hoja de pedidos'!F4231,"")</f>
        <v xml:space="preserve">LAMINACION IMPRESA DECOCEL SIRENAS </v>
      </c>
      <c r="E4235" s="144" t="str">
        <f>IF('[1]Hoja de pedidos'!$D4231&gt;0,'[1]Hoja de pedidos'!G4231,"")</f>
        <v>MCL</v>
      </c>
      <c r="F4235" s="144" t="str">
        <f>IF('[1]Hoja de pedidos'!$D4231&gt;0,'[1]Hoja de pedidos'!H4231,"")</f>
        <v>LAMINACION</v>
      </c>
    </row>
    <row r="4236" spans="1:6" x14ac:dyDescent="0.25">
      <c r="A4236" s="144" t="str">
        <f>IF('[1]Hoja de pedidos'!$D4232&gt;0,'[1]Hoja de pedidos'!C4232,"")</f>
        <v>01-5258</v>
      </c>
      <c r="B4236" s="144" t="str">
        <f>IF('[1]Hoja de pedidos'!$D4232&gt;0,'[1]Hoja de pedidos'!D4232,"")</f>
        <v>TMCLRT089A001</v>
      </c>
      <c r="C4236" s="144" t="str">
        <f>IF('[1]Hoja de pedidos'!$D4232&gt;0,'[1]Hoja de pedidos'!E4232,"")</f>
        <v>CELOVEN, C.A.</v>
      </c>
      <c r="D4236" s="144" t="str">
        <f>IF('[1]Hoja de pedidos'!$D4232&gt;0,'[1]Hoja de pedidos'!F4232,"")</f>
        <v>LAMINACION IMPRESA DECOCEL ROBOT</v>
      </c>
      <c r="E4236" s="144" t="str">
        <f>IF('[1]Hoja de pedidos'!$D4232&gt;0,'[1]Hoja de pedidos'!G4232,"")</f>
        <v>MCL</v>
      </c>
      <c r="F4236" s="144" t="str">
        <f>IF('[1]Hoja de pedidos'!$D4232&gt;0,'[1]Hoja de pedidos'!H4232,"")</f>
        <v>LAMINACION</v>
      </c>
    </row>
    <row r="4237" spans="1:6" x14ac:dyDescent="0.25">
      <c r="A4237" s="144" t="str">
        <f>IF('[1]Hoja de pedidos'!$D4233&gt;0,'[1]Hoja de pedidos'!C4233,"")</f>
        <v>01-5410</v>
      </c>
      <c r="B4237" s="144" t="str">
        <f>IF('[1]Hoja de pedidos'!$D4233&gt;0,'[1]Hoja de pedidos'!D4233,"")</f>
        <v>TXPCGU023A001</v>
      </c>
      <c r="C4237" s="144" t="str">
        <f>IF('[1]Hoja de pedidos'!$D4233&gt;0,'[1]Hoja de pedidos'!E4233,"")</f>
        <v xml:space="preserve">PEPSI-COLA VENEZUELA, C.A. </v>
      </c>
      <c r="D4237" s="144" t="str">
        <f>IF('[1]Hoja de pedidos'!$D4233&gt;0,'[1]Hoja de pedidos'!F4233,"")</f>
        <v>ETIQUETA IMPRESA GOLDEN UVA 2L</v>
      </c>
      <c r="E4237" s="144" t="str">
        <f>IF('[1]Hoja de pedidos'!$D4233&gt;0,'[1]Hoja de pedidos'!G4233,"")</f>
        <v>CX</v>
      </c>
      <c r="F4237" s="144" t="str">
        <f>IF('[1]Hoja de pedidos'!$D4233&gt;0,'[1]Hoja de pedidos'!H4233,"")</f>
        <v>CORTE</v>
      </c>
    </row>
    <row r="4238" spans="1:6" x14ac:dyDescent="0.25">
      <c r="A4238" s="144" t="str">
        <f>IF('[1]Hoja de pedidos'!$D4234&gt;0,'[1]Hoja de pedidos'!C4234,"")</f>
        <v>01-5411</v>
      </c>
      <c r="B4238" s="144" t="str">
        <f>IF('[1]Hoja de pedidos'!$D4234&gt;0,'[1]Hoja de pedidos'!D4234,"")</f>
        <v>TXPCGU023A001</v>
      </c>
      <c r="C4238" s="144" t="str">
        <f>IF('[1]Hoja de pedidos'!$D4234&gt;0,'[1]Hoja de pedidos'!E4234,"")</f>
        <v xml:space="preserve">PEPSI-COLA VENEZUELA, C.A. </v>
      </c>
      <c r="D4238" s="144" t="str">
        <f>IF('[1]Hoja de pedidos'!$D4234&gt;0,'[1]Hoja de pedidos'!F4234,"")</f>
        <v>ETIQUETA IMPRESA GOLDEN UVA 2L</v>
      </c>
      <c r="E4238" s="144" t="str">
        <f>IF('[1]Hoja de pedidos'!$D4234&gt;0,'[1]Hoja de pedidos'!G4234,"")</f>
        <v>CX</v>
      </c>
      <c r="F4238" s="144" t="str">
        <f>IF('[1]Hoja de pedidos'!$D4234&gt;0,'[1]Hoja de pedidos'!H4234,"")</f>
        <v>CORTE</v>
      </c>
    </row>
    <row r="4239" spans="1:6" x14ac:dyDescent="0.25">
      <c r="A4239" s="144" t="str">
        <f>IF('[1]Hoja de pedidos'!$D4235&gt;0,'[1]Hoja de pedidos'!C4235,"")</f>
        <v>01-5412</v>
      </c>
      <c r="B4239" s="144" t="str">
        <f>IF('[1]Hoja de pedidos'!$D4235&gt;0,'[1]Hoja de pedidos'!D4235,"")</f>
        <v>TMMCLU2070001</v>
      </c>
      <c r="C4239" s="144" t="str">
        <f>IF('[1]Hoja de pedidos'!$D4235&gt;0,'[1]Hoja de pedidos'!E4235,"")</f>
        <v>MAGGIE PAUL</v>
      </c>
      <c r="D4239" s="144" t="str">
        <f>IF('[1]Hoja de pedidos'!$D4235&gt;0,'[1]Hoja de pedidos'!F4235,"")</f>
        <v>LAMINACION LINER INDUCCION UNIVERSAL SIN IMPRESIÓN</v>
      </c>
      <c r="E4239" s="144" t="str">
        <f>IF('[1]Hoja de pedidos'!$D4235&gt;0,'[1]Hoja de pedidos'!G4235,"")</f>
        <v>MCL</v>
      </c>
      <c r="F4239" s="144" t="str">
        <f>IF('[1]Hoja de pedidos'!$D4235&gt;0,'[1]Hoja de pedidos'!H4235,"")</f>
        <v>LAMINACION</v>
      </c>
    </row>
    <row r="4240" spans="1:6" x14ac:dyDescent="0.25">
      <c r="A4240" s="144" t="str">
        <f>IF('[1]Hoja de pedidos'!$D4236&gt;0,'[1]Hoja de pedidos'!C4236,"")</f>
        <v>01-5408</v>
      </c>
      <c r="B4240" s="144" t="str">
        <f>IF('[1]Hoja de pedidos'!$D4236&gt;0,'[1]Hoja de pedidos'!D4236,"")</f>
        <v>TMARMZ076B003</v>
      </c>
      <c r="C4240" s="144" t="str">
        <f>IF('[1]Hoja de pedidos'!$D4236&gt;0,'[1]Hoja de pedidos'!E4236,"")</f>
        <v>ALFONZO RIVAS &amp; CIA, C.A.</v>
      </c>
      <c r="D4240" s="144" t="str">
        <f>IF('[1]Hoja de pedidos'!$D4236&gt;0,'[1]Hoja de pedidos'!F4236,"")</f>
        <v>LAMINACION IMPRESA MAIZINA 120 g</v>
      </c>
      <c r="E4240" s="144" t="str">
        <f>IF('[1]Hoja de pedidos'!$D4236&gt;0,'[1]Hoja de pedidos'!G4236,"")</f>
        <v>MCL</v>
      </c>
      <c r="F4240" s="144" t="str">
        <f>IF('[1]Hoja de pedidos'!$D4236&gt;0,'[1]Hoja de pedidos'!H4236,"")</f>
        <v>LAMINACION</v>
      </c>
    </row>
    <row r="4241" spans="1:6" x14ac:dyDescent="0.25">
      <c r="A4241" s="144" t="str">
        <f>IF('[1]Hoja de pedidos'!$D4237&gt;0,'[1]Hoja de pedidos'!C4237,"")</f>
        <v>01-5396</v>
      </c>
      <c r="B4241" s="144" t="str">
        <f>IF('[1]Hoja de pedidos'!$D4237&gt;0,'[1]Hoja de pedidos'!D4237,"")</f>
        <v>TMARMZ076A002</v>
      </c>
      <c r="C4241" s="144" t="str">
        <f>IF('[1]Hoja de pedidos'!$D4237&gt;0,'[1]Hoja de pedidos'!E4237,"")</f>
        <v>ALFONZO RIVAS &amp; CIA, C.A.</v>
      </c>
      <c r="D4241" s="144" t="str">
        <f>IF('[1]Hoja de pedidos'!$D4237&gt;0,'[1]Hoja de pedidos'!F4237,"")</f>
        <v>LAMINACION IMPRESA MAIZINA 2 Kg</v>
      </c>
      <c r="E4241" s="144" t="str">
        <f>IF('[1]Hoja de pedidos'!$D4237&gt;0,'[1]Hoja de pedidos'!G4237,"")</f>
        <v>MCL</v>
      </c>
      <c r="F4241" s="144" t="str">
        <f>IF('[1]Hoja de pedidos'!$D4237&gt;0,'[1]Hoja de pedidos'!H4237,"")</f>
        <v>LAMINACION</v>
      </c>
    </row>
    <row r="4242" spans="1:6" x14ac:dyDescent="0.25">
      <c r="A4242" s="144" t="str">
        <f>IF('[1]Hoja de pedidos'!$D4238&gt;0,'[1]Hoja de pedidos'!C4238,"")</f>
        <v>01-5378</v>
      </c>
      <c r="B4242" s="144" t="str">
        <f>IF('[1]Hoja de pedidos'!$D4238&gt;0,'[1]Hoja de pedidos'!D4238,"")</f>
        <v>TXPAMJ049A002</v>
      </c>
      <c r="C4242" s="144" t="str">
        <f>IF('[1]Hoja de pedidos'!$D4238&gt;0,'[1]Hoja de pedidos'!E4238,"")</f>
        <v>PEPSICO ALIMENTOS, S.C.A.</v>
      </c>
      <c r="D4242" s="144" t="str">
        <f>IF('[1]Hoja de pedidos'!$D4238&gt;0,'[1]Hoja de pedidos'!F4238,"")</f>
        <v>LAMINACION IMPRESA MANI JACKS 175g</v>
      </c>
      <c r="E4242" s="144" t="str">
        <f>IF('[1]Hoja de pedidos'!$D4238&gt;0,'[1]Hoja de pedidos'!G4238,"")</f>
        <v>CX</v>
      </c>
      <c r="F4242" s="144" t="str">
        <f>IF('[1]Hoja de pedidos'!$D4238&gt;0,'[1]Hoja de pedidos'!H4238,"")</f>
        <v>LAMINACION</v>
      </c>
    </row>
    <row r="4243" spans="1:6" x14ac:dyDescent="0.25">
      <c r="A4243" s="144" t="str">
        <f>IF('[1]Hoja de pedidos'!$D4239&gt;0,'[1]Hoja de pedidos'!C4239,"")</f>
        <v>01-5379</v>
      </c>
      <c r="B4243" s="144" t="str">
        <f>IF('[1]Hoja de pedidos'!$D4239&gt;0,'[1]Hoja de pedidos'!D4239,"")</f>
        <v>TXPAMJ049B002</v>
      </c>
      <c r="C4243" s="144" t="str">
        <f>IF('[1]Hoja de pedidos'!$D4239&gt;0,'[1]Hoja de pedidos'!E4239,"")</f>
        <v>PEPSICO ALIMENTOS, S.C.A.</v>
      </c>
      <c r="D4243" s="144" t="str">
        <f>IF('[1]Hoja de pedidos'!$D4239&gt;0,'[1]Hoja de pedidos'!F4239,"")</f>
        <v>LAMINACION IMPRESA MANI JACKS 25g</v>
      </c>
      <c r="E4243" s="144" t="str">
        <f>IF('[1]Hoja de pedidos'!$D4239&gt;0,'[1]Hoja de pedidos'!G4239,"")</f>
        <v>CX</v>
      </c>
      <c r="F4243" s="144" t="str">
        <f>IF('[1]Hoja de pedidos'!$D4239&gt;0,'[1]Hoja de pedidos'!H4239,"")</f>
        <v>LAMINACION</v>
      </c>
    </row>
    <row r="4244" spans="1:6" x14ac:dyDescent="0.25">
      <c r="A4244" s="144" t="str">
        <f>IF('[1]Hoja de pedidos'!$D4240&gt;0,'[1]Hoja de pedidos'!C4240,"")</f>
        <v>01-5414</v>
      </c>
      <c r="B4244" s="144" t="str">
        <f>IF('[1]Hoja de pedidos'!$D4240&gt;0,'[1]Hoja de pedidos'!D4240,"")</f>
        <v>TMAPAL121A001</v>
      </c>
      <c r="C4244" s="144" t="str">
        <f>IF('[1]Hoja de pedidos'!$D4240&gt;0,'[1]Hoja de pedidos'!E4240,"")</f>
        <v>ALIMENTOS POLAR COMERCIAL, C.A.</v>
      </c>
      <c r="D4244" s="144" t="str">
        <f>IF('[1]Hoja de pedidos'!$D4240&gt;0,'[1]Hoja de pedidos'!F4240,"")</f>
        <v>ALUMINIO LAMINADO IMPRESO MAVESA 500g</v>
      </c>
      <c r="E4244" s="144" t="str">
        <f>IF('[1]Hoja de pedidos'!$D4240&gt;0,'[1]Hoja de pedidos'!G4240,"")</f>
        <v>MCL</v>
      </c>
      <c r="F4244" s="144" t="str">
        <f>IF('[1]Hoja de pedidos'!$D4240&gt;0,'[1]Hoja de pedidos'!H4240,"")</f>
        <v>LAMINACION</v>
      </c>
    </row>
    <row r="4245" spans="1:6" x14ac:dyDescent="0.25">
      <c r="A4245" s="144" t="str">
        <f>IF('[1]Hoja de pedidos'!$D4241&gt;0,'[1]Hoja de pedidos'!C4241,"")</f>
        <v>01-5415</v>
      </c>
      <c r="B4245" s="144" t="str">
        <f>IF('[1]Hoja de pedidos'!$D4241&gt;0,'[1]Hoja de pedidos'!D4241,"")</f>
        <v>TMAPAL121B001</v>
      </c>
      <c r="C4245" s="144" t="str">
        <f>IF('[1]Hoja de pedidos'!$D4241&gt;0,'[1]Hoja de pedidos'!E4241,"")</f>
        <v>ALIMENTOS POLAR COMERCIAL, C.A.</v>
      </c>
      <c r="D4245" s="144" t="str">
        <f>IF('[1]Hoja de pedidos'!$D4241&gt;0,'[1]Hoja de pedidos'!F4241,"")</f>
        <v>ALUMINIO LAMINADO IMPRESO MAVESA 250 g</v>
      </c>
      <c r="E4245" s="144" t="str">
        <f>IF('[1]Hoja de pedidos'!$D4241&gt;0,'[1]Hoja de pedidos'!G4241,"")</f>
        <v>MCL</v>
      </c>
      <c r="F4245" s="144" t="str">
        <f>IF('[1]Hoja de pedidos'!$D4241&gt;0,'[1]Hoja de pedidos'!H4241,"")</f>
        <v>LAMINACION</v>
      </c>
    </row>
    <row r="4246" spans="1:6" x14ac:dyDescent="0.25">
      <c r="A4246" s="144" t="str">
        <f>IF('[1]Hoja de pedidos'!$D4242&gt;0,'[1]Hoja de pedidos'!C4242,"")</f>
        <v>01-5403</v>
      </c>
      <c r="B4246" s="144" t="str">
        <f>IF('[1]Hoja de pedidos'!$D4242&gt;0,'[1]Hoja de pedidos'!D4242,"")</f>
        <v>TMARMC097A002</v>
      </c>
      <c r="C4246" s="144" t="str">
        <f>IF('[1]Hoja de pedidos'!$D4242&gt;0,'[1]Hoja de pedidos'!E4242,"")</f>
        <v>ALFONZO RIVAS &amp; CIA, C.A.</v>
      </c>
      <c r="D4246" s="144" t="str">
        <f>IF('[1]Hoja de pedidos'!$D4242&gt;0,'[1]Hoja de pedidos'!F4242,"")</f>
        <v>LAMINACION IMPRESA EMPANIZADO Mc CORMICK 80 g</v>
      </c>
      <c r="E4246" s="144" t="str">
        <f>IF('[1]Hoja de pedidos'!$D4242&gt;0,'[1]Hoja de pedidos'!G4242,"")</f>
        <v>MCL</v>
      </c>
      <c r="F4246" s="144" t="str">
        <f>IF('[1]Hoja de pedidos'!$D4242&gt;0,'[1]Hoja de pedidos'!H4242,"")</f>
        <v>LAMINACION</v>
      </c>
    </row>
    <row r="4247" spans="1:6" x14ac:dyDescent="0.25">
      <c r="A4247" s="144" t="str">
        <f>IF('[1]Hoja de pedidos'!$D4243&gt;0,'[1]Hoja de pedidos'!C4243,"")</f>
        <v>01-5402</v>
      </c>
      <c r="B4247" s="144" t="str">
        <f>IF('[1]Hoja de pedidos'!$D4243&gt;0,'[1]Hoja de pedidos'!D4243,"")</f>
        <v>TMARMZ044A001</v>
      </c>
      <c r="C4247" s="144" t="str">
        <f>IF('[1]Hoja de pedidos'!$D4243&gt;0,'[1]Hoja de pedidos'!E4243,"")</f>
        <v>ALFONZO RIVAS &amp; CIA, C.A.</v>
      </c>
      <c r="D4247" s="144" t="str">
        <f>IF('[1]Hoja de pedidos'!$D4243&gt;0,'[1]Hoja de pedidos'!F4243,"")</f>
        <v>LAMINACION IMPRESA MAIZINA 90 g</v>
      </c>
      <c r="E4247" s="144" t="str">
        <f>IF('[1]Hoja de pedidos'!$D4243&gt;0,'[1]Hoja de pedidos'!G4243,"")</f>
        <v>MCL</v>
      </c>
      <c r="F4247" s="144" t="str">
        <f>IF('[1]Hoja de pedidos'!$D4243&gt;0,'[1]Hoja de pedidos'!H4243,"")</f>
        <v>LAMINACION</v>
      </c>
    </row>
    <row r="4248" spans="1:6" x14ac:dyDescent="0.25">
      <c r="A4248" s="144" t="str">
        <f>IF('[1]Hoja de pedidos'!$D4244&gt;0,'[1]Hoja de pedidos'!C4244,"")</f>
        <v>01-5401</v>
      </c>
      <c r="B4248" s="144" t="str">
        <f>IF('[1]Hoja de pedidos'!$D4244&gt;0,'[1]Hoja de pedidos'!D4244,"")</f>
        <v>TMARMZ044A001</v>
      </c>
      <c r="C4248" s="144" t="str">
        <f>IF('[1]Hoja de pedidos'!$D4244&gt;0,'[1]Hoja de pedidos'!E4244,"")</f>
        <v>ALFONZO RIVAS &amp; CIA, C.A.</v>
      </c>
      <c r="D4248" s="144" t="str">
        <f>IF('[1]Hoja de pedidos'!$D4244&gt;0,'[1]Hoja de pedidos'!F4244,"")</f>
        <v>LAMINACION IMPRESA MAIZINA 90 g</v>
      </c>
      <c r="E4248" s="144" t="str">
        <f>IF('[1]Hoja de pedidos'!$D4244&gt;0,'[1]Hoja de pedidos'!G4244,"")</f>
        <v>MCL</v>
      </c>
      <c r="F4248" s="144" t="str">
        <f>IF('[1]Hoja de pedidos'!$D4244&gt;0,'[1]Hoja de pedidos'!H4244,"")</f>
        <v>LAMINACION</v>
      </c>
    </row>
    <row r="4249" spans="1:6" x14ac:dyDescent="0.25">
      <c r="A4249" s="144" t="str">
        <f>IF('[1]Hoja de pedidos'!$D4245&gt;0,'[1]Hoja de pedidos'!C4245,"")</f>
        <v>01-5409</v>
      </c>
      <c r="B4249" s="144" t="str">
        <f>IF('[1]Hoja de pedidos'!$D4245&gt;0,'[1]Hoja de pedidos'!D4245,"")</f>
        <v>TMARTD103A002</v>
      </c>
      <c r="C4249" s="144" t="str">
        <f>IF('[1]Hoja de pedidos'!$D4245&gt;0,'[1]Hoja de pedidos'!E4245,"")</f>
        <v>ALFONZO RIVAS &amp; CIA, C.A.</v>
      </c>
      <c r="D4249" s="144" t="str">
        <f>IF('[1]Hoja de pedidos'!$D4245&gt;0,'[1]Hoja de pedidos'!F4245,"")</f>
        <v>LAMINACION IMPRESA TÉ LISTO DURAZNO 90 g</v>
      </c>
      <c r="E4249" s="144" t="str">
        <f>IF('[1]Hoja de pedidos'!$D4245&gt;0,'[1]Hoja de pedidos'!G4245,"")</f>
        <v>MCL</v>
      </c>
      <c r="F4249" s="144" t="str">
        <f>IF('[1]Hoja de pedidos'!$D4245&gt;0,'[1]Hoja de pedidos'!H4245,"")</f>
        <v>LAMINACION</v>
      </c>
    </row>
    <row r="4250" spans="1:6" x14ac:dyDescent="0.25">
      <c r="A4250" s="144" t="str">
        <f>IF('[1]Hoja de pedidos'!$D4246&gt;0,'[1]Hoja de pedidos'!C4246,"")</f>
        <v>01-5399</v>
      </c>
      <c r="B4250" s="144" t="str">
        <f>IF('[1]Hoja de pedidos'!$D4246&gt;0,'[1]Hoja de pedidos'!D4246,"")</f>
        <v>TMARMZ044B001</v>
      </c>
      <c r="C4250" s="144" t="str">
        <f>IF('[1]Hoja de pedidos'!$D4246&gt;0,'[1]Hoja de pedidos'!E4246,"")</f>
        <v>ALFONZO RIVAS &amp; CIA, C.A.</v>
      </c>
      <c r="D4250" s="144" t="str">
        <f>IF('[1]Hoja de pedidos'!$D4246&gt;0,'[1]Hoja de pedidos'!F4246,"")</f>
        <v>LAMINACION IMPRESA MAIZINA 400g</v>
      </c>
      <c r="E4250" s="144" t="str">
        <f>IF('[1]Hoja de pedidos'!$D4246&gt;0,'[1]Hoja de pedidos'!G4246,"")</f>
        <v>MCL</v>
      </c>
      <c r="F4250" s="144" t="str">
        <f>IF('[1]Hoja de pedidos'!$D4246&gt;0,'[1]Hoja de pedidos'!H4246,"")</f>
        <v>LAMINACION</v>
      </c>
    </row>
    <row r="4251" spans="1:6" x14ac:dyDescent="0.25">
      <c r="A4251" s="144" t="str">
        <f>IF('[1]Hoja de pedidos'!$D4247&gt;0,'[1]Hoja de pedidos'!C4247,"")</f>
        <v>01-5398</v>
      </c>
      <c r="B4251" s="144" t="str">
        <f>IF('[1]Hoja de pedidos'!$D4247&gt;0,'[1]Hoja de pedidos'!D4247,"")</f>
        <v>TMARMZ044A001</v>
      </c>
      <c r="C4251" s="144" t="str">
        <f>IF('[1]Hoja de pedidos'!$D4247&gt;0,'[1]Hoja de pedidos'!E4247,"")</f>
        <v>ALFONZO RIVAS &amp; CIA, C.A.</v>
      </c>
      <c r="D4251" s="144" t="str">
        <f>IF('[1]Hoja de pedidos'!$D4247&gt;0,'[1]Hoja de pedidos'!F4247,"")</f>
        <v>LAMINACION IMPRESA MAIZINA 90 g</v>
      </c>
      <c r="E4251" s="144" t="str">
        <f>IF('[1]Hoja de pedidos'!$D4247&gt;0,'[1]Hoja de pedidos'!G4247,"")</f>
        <v>MCL</v>
      </c>
      <c r="F4251" s="144" t="str">
        <f>IF('[1]Hoja de pedidos'!$D4247&gt;0,'[1]Hoja de pedidos'!H4247,"")</f>
        <v>LAMINACION</v>
      </c>
    </row>
    <row r="4252" spans="1:6" x14ac:dyDescent="0.25">
      <c r="A4252" s="144" t="str">
        <f>IF('[1]Hoja de pedidos'!$D4248&gt;0,'[1]Hoja de pedidos'!C4248,"")</f>
        <v>01-5400</v>
      </c>
      <c r="B4252" s="144" t="str">
        <f>IF('[1]Hoja de pedidos'!$D4248&gt;0,'[1]Hoja de pedidos'!D4248,"")</f>
        <v>TMARMZ044C001</v>
      </c>
      <c r="C4252" s="144" t="str">
        <f>IF('[1]Hoja de pedidos'!$D4248&gt;0,'[1]Hoja de pedidos'!E4248,"")</f>
        <v>ALFONZO RIVAS &amp; CIA, C.A.</v>
      </c>
      <c r="D4252" s="144" t="str">
        <f>IF('[1]Hoja de pedidos'!$D4248&gt;0,'[1]Hoja de pedidos'!F4248,"")</f>
        <v>LAMINACION IMPRESA MAIZINA 800g</v>
      </c>
      <c r="E4252" s="144" t="str">
        <f>IF('[1]Hoja de pedidos'!$D4248&gt;0,'[1]Hoja de pedidos'!G4248,"")</f>
        <v>MCL</v>
      </c>
      <c r="F4252" s="144" t="str">
        <f>IF('[1]Hoja de pedidos'!$D4248&gt;0,'[1]Hoja de pedidos'!H4248,"")</f>
        <v>LAMINACION</v>
      </c>
    </row>
    <row r="4253" spans="1:6" x14ac:dyDescent="0.25">
      <c r="A4253" s="144" t="str">
        <f>IF('[1]Hoja de pedidos'!$D4249&gt;0,'[1]Hoja de pedidos'!C4249,"")</f>
        <v>01-5366</v>
      </c>
      <c r="B4253" s="144" t="str">
        <f>IF('[1]Hoja de pedidos'!$D4249&gt;0,'[1]Hoja de pedidos'!D4249,"")</f>
        <v>TXPAPM040A001</v>
      </c>
      <c r="C4253" s="144" t="str">
        <f>IF('[1]Hoja de pedidos'!$D4249&gt;0,'[1]Hoja de pedidos'!E4249,"")</f>
        <v>PEPSICO ALIMENTOS, S.C.A.</v>
      </c>
      <c r="D4253" s="144" t="str">
        <f>IF('[1]Hoja de pedidos'!$D4249&gt;0,'[1]Hoja de pedidos'!F4249,"")</f>
        <v>LAMINACION IMPRESA PEPITO MUNDO MARINO 80g</v>
      </c>
      <c r="E4253" s="144" t="str">
        <f>IF('[1]Hoja de pedidos'!$D4249&gt;0,'[1]Hoja de pedidos'!G4249,"")</f>
        <v>CX</v>
      </c>
      <c r="F4253" s="144" t="str">
        <f>IF('[1]Hoja de pedidos'!$D4249&gt;0,'[1]Hoja de pedidos'!H4249,"")</f>
        <v>LAMINACION</v>
      </c>
    </row>
    <row r="4254" spans="1:6" x14ac:dyDescent="0.25">
      <c r="A4254" s="144" t="str">
        <f>IF('[1]Hoja de pedidos'!$D4250&gt;0,'[1]Hoja de pedidos'!C4250,"")</f>
        <v>000MP</v>
      </c>
      <c r="B4254" s="144" t="str">
        <f>IF('[1]Hoja de pedidos'!$D4250&gt;0,'[1]Hoja de pedidos'!D4250,"")</f>
        <v>000MP</v>
      </c>
      <c r="C4254" s="144" t="str">
        <f>IF('[1]Hoja de pedidos'!$D4250&gt;0,'[1]Hoja de pedidos'!E4250,"")</f>
        <v>PARADA POR MATERIA PRIMA</v>
      </c>
      <c r="D4254" s="144" t="str">
        <f>IF('[1]Hoja de pedidos'!$D4250&gt;0,'[1]Hoja de pedidos'!F4250,"")</f>
        <v>PARADA POR MATERIA PRIMA</v>
      </c>
      <c r="E4254" s="144" t="str">
        <f>IF('[1]Hoja de pedidos'!$D4250&gt;0,'[1]Hoja de pedidos'!G4250,"")</f>
        <v>MCL</v>
      </c>
      <c r="F4254" s="144" t="str">
        <f>IF('[1]Hoja de pedidos'!$D4250&gt;0,'[1]Hoja de pedidos'!H4250,"")</f>
        <v>LAMINACION</v>
      </c>
    </row>
    <row r="4255" spans="1:6" x14ac:dyDescent="0.25">
      <c r="A4255" s="144" t="str">
        <f>IF('[1]Hoja de pedidos'!$D4251&gt;0,'[1]Hoja de pedidos'!C4251,"")</f>
        <v>01-5397</v>
      </c>
      <c r="B4255" s="144" t="str">
        <f>IF('[1]Hoja de pedidos'!$D4251&gt;0,'[1]Hoja de pedidos'!D4251,"")</f>
        <v>TMCPAP045A001</v>
      </c>
      <c r="C4255" s="144" t="str">
        <f>IF('[1]Hoja de pedidos'!$D4251&gt;0,'[1]Hoja de pedidos'!E4251,"")</f>
        <v xml:space="preserve">C.A CENTRAL LA PASTORA </v>
      </c>
      <c r="D4255" s="144" t="str">
        <f>IF('[1]Hoja de pedidos'!$D4251&gt;0,'[1]Hoja de pedidos'!F4251,"")</f>
        <v xml:space="preserve">POLYPOUCH IMP.SACHET AZUCAR LA PASTORA 4g </v>
      </c>
      <c r="E4255" s="144" t="str">
        <f>IF('[1]Hoja de pedidos'!$D4251&gt;0,'[1]Hoja de pedidos'!G4251,"")</f>
        <v>MCL</v>
      </c>
      <c r="F4255" s="144" t="str">
        <f>IF('[1]Hoja de pedidos'!$D4251&gt;0,'[1]Hoja de pedidos'!H4251,"")</f>
        <v>LAMINACION</v>
      </c>
    </row>
    <row r="4256" spans="1:6" x14ac:dyDescent="0.25">
      <c r="A4256" s="144" t="str">
        <f>IF('[1]Hoja de pedidos'!$D4252&gt;0,'[1]Hoja de pedidos'!C4252,"")</f>
        <v>01-5381</v>
      </c>
      <c r="B4256" s="144" t="str">
        <f>IF('[1]Hoja de pedidos'!$D4252&gt;0,'[1]Hoja de pedidos'!D4252,"")</f>
        <v>TXPARP031A002</v>
      </c>
      <c r="C4256" s="144" t="str">
        <f>IF('[1]Hoja de pedidos'!$D4252&gt;0,'[1]Hoja de pedidos'!E4252,"")</f>
        <v>PEPSICO ALIMENTOS, S.C.A.</v>
      </c>
      <c r="D4256" s="144" t="str">
        <f>IF('[1]Hoja de pedidos'!$D4252&gt;0,'[1]Hoja de pedidos'!F4252,"")</f>
        <v>LAMINACION IMPRESA RAQUETY PICANTE 18g</v>
      </c>
      <c r="E4256" s="144" t="str">
        <f>IF('[1]Hoja de pedidos'!$D4252&gt;0,'[1]Hoja de pedidos'!G4252,"")</f>
        <v>CX</v>
      </c>
      <c r="F4256" s="144" t="str">
        <f>IF('[1]Hoja de pedidos'!$D4252&gt;0,'[1]Hoja de pedidos'!H4252,"")</f>
        <v>LAMINACION</v>
      </c>
    </row>
    <row r="4257" spans="1:6" x14ac:dyDescent="0.25">
      <c r="A4257" s="144" t="str">
        <f>IF('[1]Hoja de pedidos'!$D4253&gt;0,'[1]Hoja de pedidos'!C4253,"")</f>
        <v>01-5376</v>
      </c>
      <c r="B4257" s="144" t="str">
        <f>IF('[1]Hoja de pedidos'!$D4253&gt;0,'[1]Hoja de pedidos'!D4253,"")</f>
        <v>TXPARP040B002</v>
      </c>
      <c r="C4257" s="144" t="str">
        <f>IF('[1]Hoja de pedidos'!$D4253&gt;0,'[1]Hoja de pedidos'!E4253,"")</f>
        <v>PEPSICO ALIMENTOS, S.C.A.</v>
      </c>
      <c r="D4257" s="144" t="str">
        <f>IF('[1]Hoja de pedidos'!$D4253&gt;0,'[1]Hoja de pedidos'!F4253,"")</f>
        <v>LAMINACION IMPRESA RAQUETY PICANTE 36g</v>
      </c>
      <c r="E4257" s="144" t="str">
        <f>IF('[1]Hoja de pedidos'!$D4253&gt;0,'[1]Hoja de pedidos'!G4253,"")</f>
        <v>CX</v>
      </c>
      <c r="F4257" s="144" t="str">
        <f>IF('[1]Hoja de pedidos'!$D4253&gt;0,'[1]Hoja de pedidos'!H4253,"")</f>
        <v>LAMINACION</v>
      </c>
    </row>
    <row r="4258" spans="1:6" x14ac:dyDescent="0.25">
      <c r="A4258" s="144" t="str">
        <f>IF('[1]Hoja de pedidos'!$D4254&gt;0,'[1]Hoja de pedidos'!C4254,"")</f>
        <v>01-5377</v>
      </c>
      <c r="B4258" s="144" t="str">
        <f>IF('[1]Hoja de pedidos'!$D4254&gt;0,'[1]Hoja de pedidos'!D4254,"")</f>
        <v>TXPARS040C002</v>
      </c>
      <c r="C4258" s="144" t="str">
        <f>IF('[1]Hoja de pedidos'!$D4254&gt;0,'[1]Hoja de pedidos'!E4254,"")</f>
        <v>PEPSICO ALIMENTOS, S.C.A.</v>
      </c>
      <c r="D4258" s="144" t="str">
        <f>IF('[1]Hoja de pedidos'!$D4254&gt;0,'[1]Hoja de pedidos'!F4254,"")</f>
        <v>LAMINACION IMPRESA RAQUETY QUESO 36g</v>
      </c>
      <c r="E4258" s="144" t="str">
        <f>IF('[1]Hoja de pedidos'!$D4254&gt;0,'[1]Hoja de pedidos'!G4254,"")</f>
        <v>CX</v>
      </c>
      <c r="F4258" s="144" t="str">
        <f>IF('[1]Hoja de pedidos'!$D4254&gt;0,'[1]Hoja de pedidos'!H4254,"")</f>
        <v>LAMINACION</v>
      </c>
    </row>
    <row r="4259" spans="1:6" x14ac:dyDescent="0.25">
      <c r="A4259" s="144" t="str">
        <f>IF('[1]Hoja de pedidos'!$D4255&gt;0,'[1]Hoja de pedidos'!C4255,"")</f>
        <v>01-5384</v>
      </c>
      <c r="B4259" s="144" t="str">
        <f>IF('[1]Hoja de pedidos'!$D4255&gt;0,'[1]Hoja de pedidos'!D4255,"")</f>
        <v>TXPACC040A001</v>
      </c>
      <c r="C4259" s="144" t="str">
        <f>IF('[1]Hoja de pedidos'!$D4255&gt;0,'[1]Hoja de pedidos'!E4255,"")</f>
        <v>PEPSICO ALIMENTOS, S.C.A.</v>
      </c>
      <c r="D4259" s="144" t="str">
        <f>IF('[1]Hoja de pedidos'!$D4255&gt;0,'[1]Hoja de pedidos'!F4255,"")</f>
        <v>LAMINACION IMPRESA CHICHARRON PARRILLERO 85g</v>
      </c>
      <c r="E4259" s="144" t="str">
        <f>IF('[1]Hoja de pedidos'!$D4255&gt;0,'[1]Hoja de pedidos'!G4255,"")</f>
        <v>CX</v>
      </c>
      <c r="F4259" s="144" t="str">
        <f>IF('[1]Hoja de pedidos'!$D4255&gt;0,'[1]Hoja de pedidos'!H4255,"")</f>
        <v>LAMINACION</v>
      </c>
    </row>
    <row r="4260" spans="1:6" x14ac:dyDescent="0.25">
      <c r="A4260" s="144" t="str">
        <f>IF('[1]Hoja de pedidos'!$D4256&gt;0,'[1]Hoja de pedidos'!C4256,"")</f>
        <v>01-5383</v>
      </c>
      <c r="B4260" s="144" t="str">
        <f>IF('[1]Hoja de pedidos'!$D4256&gt;0,'[1]Hoja de pedidos'!D4256,"")</f>
        <v>TXPARF040A004</v>
      </c>
      <c r="C4260" s="144" t="str">
        <f>IF('[1]Hoja de pedidos'!$D4256&gt;0,'[1]Hoja de pedidos'!E4256,"")</f>
        <v>PEPSICO ALIMENTOS, S.C.A.</v>
      </c>
      <c r="D4260" s="144" t="str">
        <f>IF('[1]Hoja de pedidos'!$D4256&gt;0,'[1]Hoja de pedidos'!F4256,"")</f>
        <v>LAMINACION IMPRESA RUFFLES QUESO 36g  (LINEA NOSOTRAS)</v>
      </c>
      <c r="E4260" s="144" t="str">
        <f>IF('[1]Hoja de pedidos'!$D4256&gt;0,'[1]Hoja de pedidos'!G4256,"")</f>
        <v>CX</v>
      </c>
      <c r="F4260" s="144" t="str">
        <f>IF('[1]Hoja de pedidos'!$D4256&gt;0,'[1]Hoja de pedidos'!H4256,"")</f>
        <v>LAMINACION</v>
      </c>
    </row>
    <row r="4261" spans="1:6" x14ac:dyDescent="0.25">
      <c r="A4261" s="144" t="str">
        <f>IF('[1]Hoja de pedidos'!$D4257&gt;0,'[1]Hoja de pedidos'!C4257,"")</f>
        <v>11-0050</v>
      </c>
      <c r="B4261" s="144" t="str">
        <f>IF('[1]Hoja de pedidos'!$D4257&gt;0,'[1]Hoja de pedidos'!D4257,"")</f>
        <v>TMMCGP228A002</v>
      </c>
      <c r="C4261" s="144" t="str">
        <f>IF('[1]Hoja de pedidos'!$D4257&gt;0,'[1]Hoja de pedidos'!E4257,"")</f>
        <v>MONDELEZ VZ,C.A</v>
      </c>
      <c r="D4261" s="144" t="str">
        <f>IF('[1]Hoja de pedidos'!$D4257&gt;0,'[1]Hoja de pedidos'!F4257,"")</f>
        <v>LINNER MTP  IMPRESO GARANTIA DE PUREZA</v>
      </c>
      <c r="E4261" s="144" t="str">
        <f>IF('[1]Hoja de pedidos'!$D4257&gt;0,'[1]Hoja de pedidos'!G4257,"")</f>
        <v>MCL</v>
      </c>
      <c r="F4261" s="144" t="str">
        <f>IF('[1]Hoja de pedidos'!$D4257&gt;0,'[1]Hoja de pedidos'!H4257,"")</f>
        <v>LAMINACION</v>
      </c>
    </row>
    <row r="4262" spans="1:6" x14ac:dyDescent="0.25">
      <c r="A4262" s="144" t="str">
        <f>IF('[1]Hoja de pedidos'!$D4258&gt;0,'[1]Hoja de pedidos'!C4258,"")</f>
        <v>11-0029</v>
      </c>
      <c r="B4262" s="144" t="str">
        <f>IF('[1]Hoja de pedidos'!$D4258&gt;0,'[1]Hoja de pedidos'!D4258,"")</f>
        <v>TMMCGP228A002</v>
      </c>
      <c r="C4262" s="144" t="str">
        <f>IF('[1]Hoja de pedidos'!$D4258&gt;0,'[1]Hoja de pedidos'!E4258,"")</f>
        <v>MONDELEZ VZ,C.A</v>
      </c>
      <c r="D4262" s="144" t="str">
        <f>IF('[1]Hoja de pedidos'!$D4258&gt;0,'[1]Hoja de pedidos'!F4258,"")</f>
        <v>LINNER MTP  IMPRESO GARANTIA DE PUREZA</v>
      </c>
      <c r="E4262" s="144" t="str">
        <f>IF('[1]Hoja de pedidos'!$D4258&gt;0,'[1]Hoja de pedidos'!G4258,"")</f>
        <v>MCL</v>
      </c>
      <c r="F4262" s="144" t="str">
        <f>IF('[1]Hoja de pedidos'!$D4258&gt;0,'[1]Hoja de pedidos'!H4258,"")</f>
        <v>LAMINACION</v>
      </c>
    </row>
    <row r="4263" spans="1:6" x14ac:dyDescent="0.25">
      <c r="A4263" s="144" t="str">
        <f>IF('[1]Hoja de pedidos'!$D4259&gt;0,'[1]Hoja de pedidos'!C4259,"")</f>
        <v>11-0051</v>
      </c>
      <c r="B4263" s="144" t="str">
        <f>IF('[1]Hoja de pedidos'!$D4259&gt;0,'[1]Hoja de pedidos'!D4259,"")</f>
        <v>TMMCGP228A001</v>
      </c>
      <c r="C4263" s="144" t="str">
        <f>IF('[1]Hoja de pedidos'!$D4259&gt;0,'[1]Hoja de pedidos'!E4259,"")</f>
        <v xml:space="preserve">INDUSTRIAS DE TAPAS TAIME, C.A </v>
      </c>
      <c r="D4263" s="144" t="str">
        <f>IF('[1]Hoja de pedidos'!$D4259&gt;0,'[1]Hoja de pedidos'!F4259,"")</f>
        <v>LINER MTP IMPRESO GARANTIA DE PUREZA</v>
      </c>
      <c r="E4263" s="144" t="str">
        <f>IF('[1]Hoja de pedidos'!$D4259&gt;0,'[1]Hoja de pedidos'!G4259,"")</f>
        <v>MCL</v>
      </c>
      <c r="F4263" s="144" t="str">
        <f>IF('[1]Hoja de pedidos'!$D4259&gt;0,'[1]Hoja de pedidos'!H4259,"")</f>
        <v>LAMINACION</v>
      </c>
    </row>
    <row r="4264" spans="1:6" x14ac:dyDescent="0.25">
      <c r="A4264" s="144" t="str">
        <f>IF('[1]Hoja de pedidos'!$D4260&gt;0,'[1]Hoja de pedidos'!C4260,"")</f>
        <v>01-5365</v>
      </c>
      <c r="B4264" s="144" t="str">
        <f>IF('[1]Hoja de pedidos'!$D4260&gt;0,'[1]Hoja de pedidos'!D4260,"")</f>
        <v>TXPAPM031A001</v>
      </c>
      <c r="C4264" s="144" t="str">
        <f>IF('[1]Hoja de pedidos'!$D4260&gt;0,'[1]Hoja de pedidos'!E4260,"")</f>
        <v>PEPSICO ALIMENTOS, S.C.A.</v>
      </c>
      <c r="D4264" s="144" t="str">
        <f>IF('[1]Hoja de pedidos'!$D4260&gt;0,'[1]Hoja de pedidos'!F4260,"")</f>
        <v>LAMINACION IMPRESA PEPITO MUNDO MARINO 25g</v>
      </c>
      <c r="E4264" s="144" t="str">
        <f>IF('[1]Hoja de pedidos'!$D4260&gt;0,'[1]Hoja de pedidos'!G4260,"")</f>
        <v>CX</v>
      </c>
      <c r="F4264" s="144" t="str">
        <f>IF('[1]Hoja de pedidos'!$D4260&gt;0,'[1]Hoja de pedidos'!H4260,"")</f>
        <v>LAMINACION</v>
      </c>
    </row>
    <row r="4265" spans="1:6" x14ac:dyDescent="0.25">
      <c r="A4265" s="144" t="str">
        <f>IF('[1]Hoja de pedidos'!$D4261&gt;0,'[1]Hoja de pedidos'!C4261,"")</f>
        <v>01-5381</v>
      </c>
      <c r="B4265" s="144" t="str">
        <f>IF('[1]Hoja de pedidos'!$D4261&gt;0,'[1]Hoja de pedidos'!D4261,"")</f>
        <v>TXPARP031A002</v>
      </c>
      <c r="C4265" s="144" t="str">
        <f>IF('[1]Hoja de pedidos'!$D4261&gt;0,'[1]Hoja de pedidos'!E4261,"")</f>
        <v>PEPSICO ALIMENTOS, S.C.A.</v>
      </c>
      <c r="D4265" s="144" t="str">
        <f>IF('[1]Hoja de pedidos'!$D4261&gt;0,'[1]Hoja de pedidos'!F4261,"")</f>
        <v>LAMINACION IMPRESA RAQUETY PICANTE 18g</v>
      </c>
      <c r="E4265" s="144" t="str">
        <f>IF('[1]Hoja de pedidos'!$D4261&gt;0,'[1]Hoja de pedidos'!G4261,"")</f>
        <v>CX</v>
      </c>
      <c r="F4265" s="144" t="str">
        <f>IF('[1]Hoja de pedidos'!$D4261&gt;0,'[1]Hoja de pedidos'!H4261,"")</f>
        <v>LAMINACION</v>
      </c>
    </row>
    <row r="4266" spans="1:6" x14ac:dyDescent="0.25">
      <c r="A4266" s="144" t="str">
        <f>IF('[1]Hoja de pedidos'!$D4262&gt;0,'[1]Hoja de pedidos'!C4262,"")</f>
        <v>01-5382</v>
      </c>
      <c r="B4266" s="144" t="str">
        <f>IF('[1]Hoja de pedidos'!$D4262&gt;0,'[1]Hoja de pedidos'!D4262,"")</f>
        <v>TXPADF040A002</v>
      </c>
      <c r="C4266" s="144" t="str">
        <f>IF('[1]Hoja de pedidos'!$D4262&gt;0,'[1]Hoja de pedidos'!E4262,"")</f>
        <v>PEPSICO ALIMENTOS, S.C.A.</v>
      </c>
      <c r="D4266" s="144" t="str">
        <f>IF('[1]Hoja de pedidos'!$D4262&gt;0,'[1]Hoja de pedidos'!F4262,"")</f>
        <v>LAMINACION IMPRESA DORITOS FLAMIN HOT 140g.</v>
      </c>
      <c r="E4266" s="144" t="str">
        <f>IF('[1]Hoja de pedidos'!$D4262&gt;0,'[1]Hoja de pedidos'!G4262,"")</f>
        <v>CX</v>
      </c>
      <c r="F4266" s="144" t="str">
        <f>IF('[1]Hoja de pedidos'!$D4262&gt;0,'[1]Hoja de pedidos'!H4262,"")</f>
        <v>LAMINACION</v>
      </c>
    </row>
    <row r="4267" spans="1:6" x14ac:dyDescent="0.25">
      <c r="A4267" s="144" t="str">
        <f>IF('[1]Hoja de pedidos'!$D4263&gt;0,'[1]Hoja de pedidos'!C4263,"")</f>
        <v>01-5380</v>
      </c>
      <c r="B4267" s="144" t="str">
        <f>IF('[1]Hoja de pedidos'!$D4263&gt;0,'[1]Hoja de pedidos'!D4263,"")</f>
        <v>TXPADF040B002</v>
      </c>
      <c r="C4267" s="144" t="str">
        <f>IF('[1]Hoja de pedidos'!$D4263&gt;0,'[1]Hoja de pedidos'!E4263,"")</f>
        <v>PEPSICO ALIMENTOS, S.C.A.</v>
      </c>
      <c r="D4267" s="144" t="str">
        <f>IF('[1]Hoja de pedidos'!$D4263&gt;0,'[1]Hoja de pedidos'!F4263,"")</f>
        <v>LAMINACION IMPRESA DORITOS FLAMIN HOT 42g.</v>
      </c>
      <c r="E4267" s="144" t="str">
        <f>IF('[1]Hoja de pedidos'!$D4263&gt;0,'[1]Hoja de pedidos'!G4263,"")</f>
        <v>CX</v>
      </c>
      <c r="F4267" s="144" t="str">
        <f>IF('[1]Hoja de pedidos'!$D4263&gt;0,'[1]Hoja de pedidos'!H4263,"")</f>
        <v>LAMINACION</v>
      </c>
    </row>
    <row r="4268" spans="1:6" x14ac:dyDescent="0.25">
      <c r="A4268" s="144" t="str">
        <f>IF('[1]Hoja de pedidos'!$D4264&gt;0,'[1]Hoja de pedidos'!C4264,"")</f>
        <v>01-5368</v>
      </c>
      <c r="B4268" s="144" t="str">
        <f>IF('[1]Hoja de pedidos'!$D4264&gt;0,'[1]Hoja de pedidos'!D4264,"")</f>
        <v>TXPARO040B003</v>
      </c>
      <c r="C4268" s="144" t="str">
        <f>IF('[1]Hoja de pedidos'!$D4264&gt;0,'[1]Hoja de pedidos'!E4264,"")</f>
        <v>PEPSICO ALIMENTOS, S.C.A.</v>
      </c>
      <c r="D4268" s="144" t="str">
        <f>IF('[1]Hoja de pedidos'!$D4264&gt;0,'[1]Hoja de pedidos'!F4264,"")</f>
        <v>LAMINACION IMPRESA RUFFLES ORIGINAL 36g (LINEA NOSOTRAS)</v>
      </c>
      <c r="E4268" s="144" t="str">
        <f>IF('[1]Hoja de pedidos'!$D4264&gt;0,'[1]Hoja de pedidos'!G4264,"")</f>
        <v>CX</v>
      </c>
      <c r="F4268" s="144" t="str">
        <f>IF('[1]Hoja de pedidos'!$D4264&gt;0,'[1]Hoja de pedidos'!H4264,"")</f>
        <v>LAMINACION</v>
      </c>
    </row>
    <row r="4269" spans="1:6" x14ac:dyDescent="0.25">
      <c r="A4269" s="144" t="str">
        <f>IF('[1]Hoja de pedidos'!$D4265&gt;0,'[1]Hoja de pedidos'!C4265,"")</f>
        <v>01-5369</v>
      </c>
      <c r="B4269" s="144" t="str">
        <f>IF('[1]Hoja de pedidos'!$D4265&gt;0,'[1]Hoja de pedidos'!D4265,"")</f>
        <v>TXPACF040A002</v>
      </c>
      <c r="C4269" s="144" t="str">
        <f>IF('[1]Hoja de pedidos'!$D4265&gt;0,'[1]Hoja de pedidos'!E4265,"")</f>
        <v>PEPSICO ALIMENTOS, S.C.A.</v>
      </c>
      <c r="D4269" s="144" t="str">
        <f>IF('[1]Hoja de pedidos'!$D4265&gt;0,'[1]Hoja de pedidos'!F4265,"")</f>
        <v>LAMINACION IMPRESA CHEETOS FLAMIN HOT 120g.</v>
      </c>
      <c r="E4269" s="144" t="str">
        <f>IF('[1]Hoja de pedidos'!$D4265&gt;0,'[1]Hoja de pedidos'!G4265,"")</f>
        <v>CX</v>
      </c>
      <c r="F4269" s="144" t="str">
        <f>IF('[1]Hoja de pedidos'!$D4265&gt;0,'[1]Hoja de pedidos'!H4265,"")</f>
        <v>LAMINACION</v>
      </c>
    </row>
    <row r="4270" spans="1:6" x14ac:dyDescent="0.25">
      <c r="A4270" s="144" t="str">
        <f>IF('[1]Hoja de pedidos'!$D4266&gt;0,'[1]Hoja de pedidos'!C4266,"")</f>
        <v>01-5428</v>
      </c>
      <c r="B4270" s="144" t="str">
        <f>IF('[1]Hoja de pedidos'!$D4266&gt;0,'[1]Hoja de pedidos'!D4266,"")</f>
        <v>TXPACP040A001</v>
      </c>
      <c r="C4270" s="144" t="str">
        <f>IF('[1]Hoja de pedidos'!$D4266&gt;0,'[1]Hoja de pedidos'!E4266,"")</f>
        <v>PEPSICO ALIMENTOS, S.C.A.</v>
      </c>
      <c r="D4270" s="144" t="str">
        <f>IF('[1]Hoja de pedidos'!$D4266&gt;0,'[1]Hoja de pedidos'!F4266,"")</f>
        <v>LAMINACION IMPRESA CHICHARRON PICANTE 20g</v>
      </c>
      <c r="E4270" s="144" t="str">
        <f>IF('[1]Hoja de pedidos'!$D4266&gt;0,'[1]Hoja de pedidos'!G4266,"")</f>
        <v>CX</v>
      </c>
      <c r="F4270" s="144" t="str">
        <f>IF('[1]Hoja de pedidos'!$D4266&gt;0,'[1]Hoja de pedidos'!H4266,"")</f>
        <v>LAMINACION</v>
      </c>
    </row>
    <row r="4271" spans="1:6" x14ac:dyDescent="0.25">
      <c r="A4271" s="144" t="str">
        <f>IF('[1]Hoja de pedidos'!$D4267&gt;0,'[1]Hoja de pedidos'!C4267,"")</f>
        <v>01-5515</v>
      </c>
      <c r="B4271" s="144" t="str">
        <f>IF('[1]Hoja de pedidos'!$D4267&gt;0,'[1]Hoja de pedidos'!D4267,"")</f>
        <v>TMAPAL121B001</v>
      </c>
      <c r="C4271" s="144" t="str">
        <f>IF('[1]Hoja de pedidos'!$D4267&gt;0,'[1]Hoja de pedidos'!E4267,"")</f>
        <v>ALIMENTOS POLAR COMERCIAL, C.A.</v>
      </c>
      <c r="D4271" s="144" t="str">
        <f>IF('[1]Hoja de pedidos'!$D4267&gt;0,'[1]Hoja de pedidos'!F4267,"")</f>
        <v>ALUMINIO LAMINADO IMPRESO MAVESA 250 g</v>
      </c>
      <c r="E4271" s="144" t="str">
        <f>IF('[1]Hoja de pedidos'!$D4267&gt;0,'[1]Hoja de pedidos'!G4267,"")</f>
        <v>MCL</v>
      </c>
      <c r="F4271" s="144" t="str">
        <f>IF('[1]Hoja de pedidos'!$D4267&gt;0,'[1]Hoja de pedidos'!H4267,"")</f>
        <v>LAMINACION</v>
      </c>
    </row>
    <row r="4272" spans="1:6" x14ac:dyDescent="0.25">
      <c r="A4272" s="144" t="str">
        <f>IF('[1]Hoja de pedidos'!$D4268&gt;0,'[1]Hoja de pedidos'!C4268,"")</f>
        <v>01-5329</v>
      </c>
      <c r="B4272" s="144" t="str">
        <f>IF('[1]Hoja de pedidos'!$D4268&gt;0,'[1]Hoja de pedidos'!D4268,"")</f>
        <v>TMCPAM080A001</v>
      </c>
      <c r="C4272" s="144" t="str">
        <f>IF('[1]Hoja de pedidos'!$D4268&gt;0,'[1]Hoja de pedidos'!E4268,"")</f>
        <v>CENTRAL EL PALMAR S.A.</v>
      </c>
      <c r="D4272" s="144" t="str">
        <f>IF('[1]Hoja de pedidos'!$D4268&gt;0,'[1]Hoja de pedidos'!F4268,"")</f>
        <v>LAMINACION IMPRESA AZUCAR MORENA 1 Kg</v>
      </c>
      <c r="E4272" s="144" t="str">
        <f>IF('[1]Hoja de pedidos'!$D4268&gt;0,'[1]Hoja de pedidos'!G4268,"")</f>
        <v>MCL</v>
      </c>
      <c r="F4272" s="144" t="str">
        <f>IF('[1]Hoja de pedidos'!$D4268&gt;0,'[1]Hoja de pedidos'!H4268,"")</f>
        <v>LAMINACION</v>
      </c>
    </row>
    <row r="4273" spans="1:6" x14ac:dyDescent="0.25">
      <c r="A4273" s="144" t="str">
        <f>IF('[1]Hoja de pedidos'!$D4269&gt;0,'[1]Hoja de pedidos'!C4269,"")</f>
        <v>01-5381</v>
      </c>
      <c r="B4273" s="144" t="str">
        <f>IF('[1]Hoja de pedidos'!$D4269&gt;0,'[1]Hoja de pedidos'!D4269,"")</f>
        <v>TXPARP031A002</v>
      </c>
      <c r="C4273" s="144" t="str">
        <f>IF('[1]Hoja de pedidos'!$D4269&gt;0,'[1]Hoja de pedidos'!E4269,"")</f>
        <v>PEPSICO ALIMENTOS, S.C.A.</v>
      </c>
      <c r="D4273" s="144" t="str">
        <f>IF('[1]Hoja de pedidos'!$D4269&gt;0,'[1]Hoja de pedidos'!F4269,"")</f>
        <v>LAMINACION IMPRESA RAQUETY PICANTE 18g</v>
      </c>
      <c r="E4273" s="144" t="str">
        <f>IF('[1]Hoja de pedidos'!$D4269&gt;0,'[1]Hoja de pedidos'!G4269,"")</f>
        <v>CX</v>
      </c>
      <c r="F4273" s="144" t="str">
        <f>IF('[1]Hoja de pedidos'!$D4269&gt;0,'[1]Hoja de pedidos'!H4269,"")</f>
        <v>LAMINACION</v>
      </c>
    </row>
    <row r="4274" spans="1:6" x14ac:dyDescent="0.25">
      <c r="A4274" s="144" t="str">
        <f>IF('[1]Hoja de pedidos'!$D4270&gt;0,'[1]Hoja de pedidos'!C4270,"")</f>
        <v>01-5305</v>
      </c>
      <c r="B4274" s="144" t="str">
        <f>IF('[1]Hoja de pedidos'!$D4270&gt;0,'[1]Hoja de pedidos'!D4270,"")</f>
        <v>TXPARS031A002</v>
      </c>
      <c r="C4274" s="144" t="str">
        <f>IF('[1]Hoja de pedidos'!$D4270&gt;0,'[1]Hoja de pedidos'!E4270,"")</f>
        <v>PEPSICO ALIMENTOS, S.C.A.</v>
      </c>
      <c r="D4274" s="144" t="str">
        <f>IF('[1]Hoja de pedidos'!$D4270&gt;0,'[1]Hoja de pedidos'!F4270,"")</f>
        <v>LAMINACION IMPRESA RAQUETY QUESO 18g</v>
      </c>
      <c r="E4274" s="144" t="str">
        <f>IF('[1]Hoja de pedidos'!$D4270&gt;0,'[1]Hoja de pedidos'!G4270,"")</f>
        <v>CX</v>
      </c>
      <c r="F4274" s="144" t="str">
        <f>IF('[1]Hoja de pedidos'!$D4270&gt;0,'[1]Hoja de pedidos'!H4270,"")</f>
        <v>LAMINACION</v>
      </c>
    </row>
    <row r="4275" spans="1:6" x14ac:dyDescent="0.25">
      <c r="A4275" s="144" t="str">
        <f>IF('[1]Hoja de pedidos'!$D4271&gt;0,'[1]Hoja de pedidos'!C4271,"")</f>
        <v>01-5418</v>
      </c>
      <c r="B4275" s="144" t="str">
        <f>IF('[1]Hoja de pedidos'!$D4271&gt;0,'[1]Hoja de pedidos'!D4271,"")</f>
        <v>TXPANP040B002</v>
      </c>
      <c r="C4275" s="144" t="str">
        <f>IF('[1]Hoja de pedidos'!$D4271&gt;0,'[1]Hoja de pedidos'!E4271,"")</f>
        <v>PEPSICO ALIMENTOS, S.C.A.</v>
      </c>
      <c r="D4275" s="144" t="str">
        <f>IF('[1]Hoja de pedidos'!$D4271&gt;0,'[1]Hoja de pedidos'!F4271,"")</f>
        <v>LAMINACION IMPRESA NATUCHIPS PLATANITOS 150g</v>
      </c>
      <c r="E4275" s="144" t="str">
        <f>IF('[1]Hoja de pedidos'!$D4271&gt;0,'[1]Hoja de pedidos'!G4271,"")</f>
        <v>CX</v>
      </c>
      <c r="F4275" s="144" t="str">
        <f>IF('[1]Hoja de pedidos'!$D4271&gt;0,'[1]Hoja de pedidos'!H4271,"")</f>
        <v>LAMINACION</v>
      </c>
    </row>
    <row r="4276" spans="1:6" x14ac:dyDescent="0.25">
      <c r="A4276" s="144" t="str">
        <f>IF('[1]Hoja de pedidos'!$D4272&gt;0,'[1]Hoja de pedidos'!C4272,"")</f>
        <v>01-5419</v>
      </c>
      <c r="B4276" s="144" t="str">
        <f>IF('[1]Hoja de pedidos'!$D4272&gt;0,'[1]Hoja de pedidos'!D4272,"")</f>
        <v>TXPANM040A002</v>
      </c>
      <c r="C4276" s="144" t="str">
        <f>IF('[1]Hoja de pedidos'!$D4272&gt;0,'[1]Hoja de pedidos'!E4272,"")</f>
        <v>PEPSICO ALIMENTOS, S.C.A.</v>
      </c>
      <c r="D4276" s="144" t="str">
        <f>IF('[1]Hoja de pedidos'!$D4272&gt;0,'[1]Hoja de pedidos'!F4272,"")</f>
        <v>LAMINACION IMPRESA NATUCHIPS MADURITO 150g</v>
      </c>
      <c r="E4276" s="144" t="str">
        <f>IF('[1]Hoja de pedidos'!$D4272&gt;0,'[1]Hoja de pedidos'!G4272,"")</f>
        <v>CX</v>
      </c>
      <c r="F4276" s="144" t="str">
        <f>IF('[1]Hoja de pedidos'!$D4272&gt;0,'[1]Hoja de pedidos'!H4272,"")</f>
        <v>LAMINACION</v>
      </c>
    </row>
    <row r="4277" spans="1:6" x14ac:dyDescent="0.25">
      <c r="A4277" s="144" t="str">
        <f>IF('[1]Hoja de pedidos'!$D4273&gt;0,'[1]Hoja de pedidos'!C4273,"")</f>
        <v>01-5420</v>
      </c>
      <c r="B4277" s="144" t="str">
        <f>IF('[1]Hoja de pedidos'!$D4273&gt;0,'[1]Hoja de pedidos'!D4273,"")</f>
        <v>TXPAPO040A001</v>
      </c>
      <c r="C4277" s="144" t="str">
        <f>IF('[1]Hoja de pedidos'!$D4273&gt;0,'[1]Hoja de pedidos'!E4273,"")</f>
        <v>PEPSICO ALIMENTOS, S.C.A.</v>
      </c>
      <c r="D4277" s="144" t="str">
        <f>IF('[1]Hoja de pedidos'!$D4273&gt;0,'[1]Hoja de pedidos'!F4273,"")</f>
        <v>LAMINACION IMPRESA PLATANITOS ONDULADOS 145g</v>
      </c>
      <c r="E4277" s="144" t="str">
        <f>IF('[1]Hoja de pedidos'!$D4273&gt;0,'[1]Hoja de pedidos'!G4273,"")</f>
        <v>CX</v>
      </c>
      <c r="F4277" s="144" t="str">
        <f>IF('[1]Hoja de pedidos'!$D4273&gt;0,'[1]Hoja de pedidos'!H4273,"")</f>
        <v>LAMINACION</v>
      </c>
    </row>
    <row r="4278" spans="1:6" x14ac:dyDescent="0.25">
      <c r="A4278" s="144" t="str">
        <f>IF('[1]Hoja de pedidos'!$D4274&gt;0,'[1]Hoja de pedidos'!C4274,"")</f>
        <v>000LM</v>
      </c>
      <c r="B4278" s="144" t="str">
        <f>IF('[1]Hoja de pedidos'!$D4274&gt;0,'[1]Hoja de pedidos'!D4274,"")</f>
        <v>000LM</v>
      </c>
      <c r="C4278" s="144" t="str">
        <f>IF('[1]Hoja de pedidos'!$D4274&gt;0,'[1]Hoja de pedidos'!E4274,"")</f>
        <v>LIMPIEZA GENERAL DE MAQUINA</v>
      </c>
      <c r="D4278" s="144" t="str">
        <f>IF('[1]Hoja de pedidos'!$D4274&gt;0,'[1]Hoja de pedidos'!F4274,"")</f>
        <v>LIMPIEZA GENERAL DE MAQUINA</v>
      </c>
      <c r="E4278" s="144" t="str">
        <f>IF('[1]Hoja de pedidos'!$D4274&gt;0,'[1]Hoja de pedidos'!G4274,"")</f>
        <v>CX</v>
      </c>
      <c r="F4278" s="144" t="str">
        <f>IF('[1]Hoja de pedidos'!$D4274&gt;0,'[1]Hoja de pedidos'!H4274,"")</f>
        <v>LIMPIEZA</v>
      </c>
    </row>
    <row r="4279" spans="1:6" x14ac:dyDescent="0.25">
      <c r="A4279" s="144" t="str">
        <f>IF('[1]Hoja de pedidos'!$D4275&gt;0,'[1]Hoja de pedidos'!C4275,"")</f>
        <v>01-5429</v>
      </c>
      <c r="B4279" s="144" t="str">
        <f>IF('[1]Hoja de pedidos'!$D4275&gt;0,'[1]Hoja de pedidos'!D4275,"")</f>
        <v>TMAHPF1090001</v>
      </c>
      <c r="C4279" s="144" t="str">
        <f>IF('[1]Hoja de pedidos'!$D4275&gt;0,'[1]Hoja de pedidos'!E4275,"")</f>
        <v>ALIMENTOS HEINZ, C.A.</v>
      </c>
      <c r="D4279" s="144" t="str">
        <f>IF('[1]Hoja de pedidos'!$D4275&gt;0,'[1]Hoja de pedidos'!F4275,"")</f>
        <v xml:space="preserve">PAPEL POLY FOIL (MORROTRIPLEX PARA FLAN Y HELADOS) </v>
      </c>
      <c r="E4279" s="144" t="str">
        <f>IF('[1]Hoja de pedidos'!$D4275&gt;0,'[1]Hoja de pedidos'!G4275,"")</f>
        <v>MCL</v>
      </c>
      <c r="F4279" s="144" t="str">
        <f>IF('[1]Hoja de pedidos'!$D4275&gt;0,'[1]Hoja de pedidos'!H4275,"")</f>
        <v>LAMINACION</v>
      </c>
    </row>
    <row r="4280" spans="1:6" x14ac:dyDescent="0.25">
      <c r="A4280" s="144" t="str">
        <f>IF('[1]Hoja de pedidos'!$D4276&gt;0,'[1]Hoja de pedidos'!C4276,"")</f>
        <v>01-5430</v>
      </c>
      <c r="B4280" s="144" t="str">
        <f>IF('[1]Hoja de pedidos'!$D4276&gt;0,'[1]Hoja de pedidos'!D4276,"")</f>
        <v>TMAHPG0700001</v>
      </c>
      <c r="C4280" s="144" t="str">
        <f>IF('[1]Hoja de pedidos'!$D4276&gt;0,'[1]Hoja de pedidos'!E4276,"")</f>
        <v>ALIMENTOS HEINZ, C.A.</v>
      </c>
      <c r="D4280" s="144" t="str">
        <f>IF('[1]Hoja de pedidos'!$D4276&gt;0,'[1]Hoja de pedidos'!F4276,"")</f>
        <v>POLYPOUCH SIN IMPRESIÓN (LAMINADO PARA GELATINA)</v>
      </c>
      <c r="E4280" s="144" t="str">
        <f>IF('[1]Hoja de pedidos'!$D4276&gt;0,'[1]Hoja de pedidos'!G4276,"")</f>
        <v>MCL</v>
      </c>
      <c r="F4280" s="144" t="str">
        <f>IF('[1]Hoja de pedidos'!$D4276&gt;0,'[1]Hoja de pedidos'!H4276,"")</f>
        <v>LAMINACION</v>
      </c>
    </row>
    <row r="4281" spans="1:6" x14ac:dyDescent="0.25">
      <c r="A4281" s="144" t="str">
        <f>IF('[1]Hoja de pedidos'!$D4277&gt;0,'[1]Hoja de pedidos'!C4277,"")</f>
        <v>01-5427</v>
      </c>
      <c r="B4281" s="144" t="str">
        <f>IF('[1]Hoja de pedidos'!$D4277&gt;0,'[1]Hoja de pedidos'!D4277,"")</f>
        <v>TXPACB040C002</v>
      </c>
      <c r="C4281" s="144" t="str">
        <f>IF('[1]Hoja de pedidos'!$D4277&gt;0,'[1]Hoja de pedidos'!E4277,"")</f>
        <v>PEPSICO ALIMENTOS, S.C.A.</v>
      </c>
      <c r="D4281" s="144" t="str">
        <f>IF('[1]Hoja de pedidos'!$D4277&gt;0,'[1]Hoja de pedidos'!F4277,"")</f>
        <v>LAMINACION IMPRESA CHEETOS BOLIQUESO 80g</v>
      </c>
      <c r="E4281" s="144" t="str">
        <f>IF('[1]Hoja de pedidos'!$D4277&gt;0,'[1]Hoja de pedidos'!G4277,"")</f>
        <v>CX</v>
      </c>
      <c r="F4281" s="144" t="str">
        <f>IF('[1]Hoja de pedidos'!$D4277&gt;0,'[1]Hoja de pedidos'!H4277,"")</f>
        <v>LAMINACION</v>
      </c>
    </row>
    <row r="4282" spans="1:6" x14ac:dyDescent="0.25">
      <c r="A4282" s="144" t="str">
        <f>IF('[1]Hoja de pedidos'!$D4278&gt;0,'[1]Hoja de pedidos'!C4278,"")</f>
        <v>01-5431</v>
      </c>
      <c r="B4282" s="144" t="str">
        <f>IF('[1]Hoja de pedidos'!$D4278&gt;0,'[1]Hoja de pedidos'!D4278,"")</f>
        <v>TMMCLU2070001</v>
      </c>
      <c r="C4282" s="144" t="str">
        <f>IF('[1]Hoja de pedidos'!$D4278&gt;0,'[1]Hoja de pedidos'!E4278,"")</f>
        <v>MAGGIE PAUL</v>
      </c>
      <c r="D4282" s="144" t="str">
        <f>IF('[1]Hoja de pedidos'!$D4278&gt;0,'[1]Hoja de pedidos'!F4278,"")</f>
        <v>LAMINACION LINER INDUCCION UNIVERSAL SIN IMPRESIÓN</v>
      </c>
      <c r="E4282" s="144" t="str">
        <f>IF('[1]Hoja de pedidos'!$D4278&gt;0,'[1]Hoja de pedidos'!G4278,"")</f>
        <v>MCL</v>
      </c>
      <c r="F4282" s="144" t="str">
        <f>IF('[1]Hoja de pedidos'!$D4278&gt;0,'[1]Hoja de pedidos'!H4278,"")</f>
        <v>LAMINACION</v>
      </c>
    </row>
    <row r="4283" spans="1:6" x14ac:dyDescent="0.25">
      <c r="A4283" s="144" t="str">
        <f>IF('[1]Hoja de pedidos'!$D4279&gt;0,'[1]Hoja de pedidos'!C4279,"")</f>
        <v>01-5416</v>
      </c>
      <c r="B4283" s="144" t="str">
        <f>IF('[1]Hoja de pedidos'!$D4279&gt;0,'[1]Hoja de pedidos'!D4279,"")</f>
        <v>TXPANP040C001</v>
      </c>
      <c r="C4283" s="144" t="str">
        <f>IF('[1]Hoja de pedidos'!$D4279&gt;0,'[1]Hoja de pedidos'!E4279,"")</f>
        <v>PEPSICO ALIMENTOS, S.C.A.</v>
      </c>
      <c r="D4283" s="144" t="str">
        <f>IF('[1]Hoja de pedidos'!$D4279&gt;0,'[1]Hoja de pedidos'!F4279,"")</f>
        <v>LAMINACION IMPRESA NATUCHIP PLATANITOS 42g</v>
      </c>
      <c r="E4283" s="144" t="str">
        <f>IF('[1]Hoja de pedidos'!$D4279&gt;0,'[1]Hoja de pedidos'!G4279,"")</f>
        <v>CX</v>
      </c>
      <c r="F4283" s="144" t="str">
        <f>IF('[1]Hoja de pedidos'!$D4279&gt;0,'[1]Hoja de pedidos'!H4279,"")</f>
        <v>LAMINACION</v>
      </c>
    </row>
    <row r="4284" spans="1:6" x14ac:dyDescent="0.25">
      <c r="A4284" s="144" t="str">
        <f>IF('[1]Hoja de pedidos'!$D4280&gt;0,'[1]Hoja de pedidos'!C4280,"")</f>
        <v>01-5417</v>
      </c>
      <c r="B4284" s="144" t="str">
        <f>IF('[1]Hoja de pedidos'!$D4280&gt;0,'[1]Hoja de pedidos'!D4280,"")</f>
        <v>TXPANP040A002</v>
      </c>
      <c r="C4284" s="144" t="str">
        <f>IF('[1]Hoja de pedidos'!$D4280&gt;0,'[1]Hoja de pedidos'!E4280,"")</f>
        <v>PEPSICO ALIMENTOS, S.C.A.</v>
      </c>
      <c r="D4284" s="144" t="str">
        <f>IF('[1]Hoja de pedidos'!$D4280&gt;0,'[1]Hoja de pedidos'!F4280,"")</f>
        <v>LAMINACION IMPRESA NATUCHIPS PLATANITOS 80g</v>
      </c>
      <c r="E4284" s="144" t="str">
        <f>IF('[1]Hoja de pedidos'!$D4280&gt;0,'[1]Hoja de pedidos'!G4280,"")</f>
        <v>CX</v>
      </c>
      <c r="F4284" s="144" t="str">
        <f>IF('[1]Hoja de pedidos'!$D4280&gt;0,'[1]Hoja de pedidos'!H4280,"")</f>
        <v>LAMINACION</v>
      </c>
    </row>
    <row r="4285" spans="1:6" x14ac:dyDescent="0.25">
      <c r="A4285" s="144" t="str">
        <f>IF('[1]Hoja de pedidos'!$D4281&gt;0,'[1]Hoja de pedidos'!C4281,"")</f>
        <v>01-5406</v>
      </c>
      <c r="B4285" s="144" t="str">
        <f>IF('[1]Hoja de pedidos'!$D4281&gt;0,'[1]Hoja de pedidos'!D4281,"")</f>
        <v>TMAHSK086A001</v>
      </c>
      <c r="C4285" s="144" t="str">
        <f>IF('[1]Hoja de pedidos'!$D4281&gt;0,'[1]Hoja de pedidos'!E4281,"")</f>
        <v>ALIMENTOS HEINZ, C.A.</v>
      </c>
      <c r="D4285" s="144" t="str">
        <f>IF('[1]Hoja de pedidos'!$D4281&gt;0,'[1]Hoja de pedidos'!F4281,"")</f>
        <v>LAMINACION IMPRESA SACHET KETCHUP 10g (frente)</v>
      </c>
      <c r="E4285" s="144" t="str">
        <f>IF('[1]Hoja de pedidos'!$D4281&gt;0,'[1]Hoja de pedidos'!G4281,"")</f>
        <v>MCL</v>
      </c>
      <c r="F4285" s="144" t="str">
        <f>IF('[1]Hoja de pedidos'!$D4281&gt;0,'[1]Hoja de pedidos'!H4281,"")</f>
        <v>LAMINACION</v>
      </c>
    </row>
    <row r="4286" spans="1:6" x14ac:dyDescent="0.25">
      <c r="A4286" s="144" t="str">
        <f>IF('[1]Hoja de pedidos'!$D4282&gt;0,'[1]Hoja de pedidos'!C4282,"")</f>
        <v>01-5407</v>
      </c>
      <c r="B4286" s="144" t="str">
        <f>IF('[1]Hoja de pedidos'!$D4282&gt;0,'[1]Hoja de pedidos'!D4282,"")</f>
        <v>TMAHSK086B001</v>
      </c>
      <c r="C4286" s="144" t="str">
        <f>IF('[1]Hoja de pedidos'!$D4282&gt;0,'[1]Hoja de pedidos'!E4282,"")</f>
        <v>ALIMENTOS HEINZ, C.A.</v>
      </c>
      <c r="D4286" s="144" t="str">
        <f>IF('[1]Hoja de pedidos'!$D4282&gt;0,'[1]Hoja de pedidos'!F4282,"")</f>
        <v>LAMINACION IMPRESA SACHET KETCHUP 10g (dorso)</v>
      </c>
      <c r="E4286" s="144" t="str">
        <f>IF('[1]Hoja de pedidos'!$D4282&gt;0,'[1]Hoja de pedidos'!G4282,"")</f>
        <v>MCL</v>
      </c>
      <c r="F4286" s="144" t="str">
        <f>IF('[1]Hoja de pedidos'!$D4282&gt;0,'[1]Hoja de pedidos'!H4282,"")</f>
        <v>LAMINACION</v>
      </c>
    </row>
    <row r="4287" spans="1:6" x14ac:dyDescent="0.25">
      <c r="A4287" s="144" t="str">
        <f>IF('[1]Hoja de pedidos'!$D4283&gt;0,'[1]Hoja de pedidos'!C4283,"")</f>
        <v>01-5439</v>
      </c>
      <c r="B4287" s="144" t="str">
        <f>IF('[1]Hoja de pedidos'!$D4283&gt;0,'[1]Hoja de pedidos'!D4283,"")</f>
        <v>TXPANP045B001</v>
      </c>
      <c r="C4287" s="144" t="str">
        <f>IF('[1]Hoja de pedidos'!$D4283&gt;0,'[1]Hoja de pedidos'!E4283,"")</f>
        <v>PEPSICO ALIMENTOS, S.C.A.</v>
      </c>
      <c r="D4287" s="144" t="str">
        <f>IF('[1]Hoja de pedidos'!$D4283&gt;0,'[1]Hoja de pedidos'!F4283,"")</f>
        <v xml:space="preserve">LAMINACION IMPRESA NATUCHIPS PLATANITOS 250g </v>
      </c>
      <c r="E4287" s="144" t="str">
        <f>IF('[1]Hoja de pedidos'!$D4283&gt;0,'[1]Hoja de pedidos'!G4283,"")</f>
        <v>CX</v>
      </c>
      <c r="F4287" s="144" t="str">
        <f>IF('[1]Hoja de pedidos'!$D4283&gt;0,'[1]Hoja de pedidos'!H4283,"")</f>
        <v>LAMINACION</v>
      </c>
    </row>
    <row r="4288" spans="1:6" x14ac:dyDescent="0.25">
      <c r="A4288" s="144" t="str">
        <f>IF('[1]Hoja de pedidos'!$D4284&gt;0,'[1]Hoja de pedidos'!C4284,"")</f>
        <v>01-5395</v>
      </c>
      <c r="B4288" s="144" t="str">
        <f>IF('[1]Hoja de pedidos'!$D4284&gt;0,'[1]Hoja de pedidos'!D4284,"")</f>
        <v>TXDNBC070B001</v>
      </c>
      <c r="C4288" s="144" t="str">
        <f>IF('[1]Hoja de pedidos'!$D4284&gt;0,'[1]Hoja de pedidos'!E4284,"")</f>
        <v>DISTRIBUIDORA NACIONAL 2000, C.A.</v>
      </c>
      <c r="D4288" s="144" t="str">
        <f>IF('[1]Hoja de pedidos'!$D4284&gt;0,'[1]Hoja de pedidos'!F4284,"")</f>
        <v>LAMINACION IMPRESA BUEN CAFÉ PREMIUN 500g</v>
      </c>
      <c r="E4288" s="144" t="str">
        <f>IF('[1]Hoja de pedidos'!$D4284&gt;0,'[1]Hoja de pedidos'!G4284,"")</f>
        <v>CX</v>
      </c>
      <c r="F4288" s="144" t="str">
        <f>IF('[1]Hoja de pedidos'!$D4284&gt;0,'[1]Hoja de pedidos'!H4284,"")</f>
        <v>LAMINACION</v>
      </c>
    </row>
    <row r="4289" spans="1:6" x14ac:dyDescent="0.25">
      <c r="A4289" s="144" t="str">
        <f>IF('[1]Hoja de pedidos'!$D4285&gt;0,'[1]Hoja de pedidos'!C4285,"")</f>
        <v>01-5434</v>
      </c>
      <c r="B4289" s="144" t="str">
        <f>IF('[1]Hoja de pedidos'!$D4285&gt;0,'[1]Hoja de pedidos'!D4285,"")</f>
        <v>TXPCGP023A001</v>
      </c>
      <c r="C4289" s="144" t="str">
        <f>IF('[1]Hoja de pedidos'!$D4285&gt;0,'[1]Hoja de pedidos'!E4285,"")</f>
        <v xml:space="preserve">PEPSI-COLA VENEZUELA, C.A. </v>
      </c>
      <c r="D4289" s="144" t="str">
        <f>IF('[1]Hoja de pedidos'!$D4285&gt;0,'[1]Hoja de pedidos'!F4285,"")</f>
        <v>ETIQUETA IMPRESA GOLDEN PIÑA 1L</v>
      </c>
      <c r="E4289" s="144" t="str">
        <f>IF('[1]Hoja de pedidos'!$D4285&gt;0,'[1]Hoja de pedidos'!G4285,"")</f>
        <v>CX</v>
      </c>
      <c r="F4289" s="144" t="str">
        <f>IF('[1]Hoja de pedidos'!$D4285&gt;0,'[1]Hoja de pedidos'!H4285,"")</f>
        <v>CORTE</v>
      </c>
    </row>
    <row r="4290" spans="1:6" x14ac:dyDescent="0.25">
      <c r="A4290" s="144" t="str">
        <f>IF('[1]Hoja de pedidos'!$D4286&gt;0,'[1]Hoja de pedidos'!C4286,"")</f>
        <v>01-5449</v>
      </c>
      <c r="B4290" s="144" t="str">
        <f>IF('[1]Hoja de pedidos'!$D4286&gt;0,'[1]Hoja de pedidos'!D4286,"")</f>
        <v>TXDNMM070A001</v>
      </c>
      <c r="C4290" s="144" t="str">
        <f>IF('[1]Hoja de pedidos'!$D4286&gt;0,'[1]Hoja de pedidos'!E4286,"")</f>
        <v>DISTRIBUIDORA NACIONAL 2000, C.A.</v>
      </c>
      <c r="D4290" s="144" t="str">
        <f>IF('[1]Hoja de pedidos'!$D4286&gt;0,'[1]Hoja de pedidos'!F4286,"")</f>
        <v>LAMINACION IMPRESA CAFÉ MAS POR MENOS PREMIUM 200g</v>
      </c>
      <c r="E4290" s="144" t="str">
        <f>IF('[1]Hoja de pedidos'!$D4286&gt;0,'[1]Hoja de pedidos'!G4286,"")</f>
        <v>CX</v>
      </c>
      <c r="F4290" s="144" t="str">
        <f>IF('[1]Hoja de pedidos'!$D4286&gt;0,'[1]Hoja de pedidos'!H4286,"")</f>
        <v>LAMINACION</v>
      </c>
    </row>
    <row r="4291" spans="1:6" x14ac:dyDescent="0.25">
      <c r="A4291" s="144" t="str">
        <f>IF('[1]Hoja de pedidos'!$D4287&gt;0,'[1]Hoja de pedidos'!C4287,"")</f>
        <v>01-5448</v>
      </c>
      <c r="B4291" s="144" t="str">
        <f>IF('[1]Hoja de pedidos'!$D4287&gt;0,'[1]Hoja de pedidos'!D4287,"")</f>
        <v>TXDNAK070A001</v>
      </c>
      <c r="C4291" s="144" t="str">
        <f>IF('[1]Hoja de pedidos'!$D4287&gt;0,'[1]Hoja de pedidos'!E4287,"")</f>
        <v>DISTRIBUIDORA NACIONAL 2000, C.A.</v>
      </c>
      <c r="D4291" s="144" t="str">
        <f>IF('[1]Hoja de pedidos'!$D4287&gt;0,'[1]Hoja de pedidos'!F4287,"")</f>
        <v xml:space="preserve">LAMINACION IMPRESA CAFÉ AIKOZ PREMIUN 200g </v>
      </c>
      <c r="E4291" s="144" t="str">
        <f>IF('[1]Hoja de pedidos'!$D4287&gt;0,'[1]Hoja de pedidos'!G4287,"")</f>
        <v>CX</v>
      </c>
      <c r="F4291" s="144" t="str">
        <f>IF('[1]Hoja de pedidos'!$D4287&gt;0,'[1]Hoja de pedidos'!H4287,"")</f>
        <v>LAMINACION</v>
      </c>
    </row>
    <row r="4292" spans="1:6" x14ac:dyDescent="0.25">
      <c r="A4292" s="144" t="str">
        <f>IF('[1]Hoja de pedidos'!$D4288&gt;0,'[1]Hoja de pedidos'!C4288,"")</f>
        <v>01-5435</v>
      </c>
      <c r="B4292" s="144" t="str">
        <f>IF('[1]Hoja de pedidos'!$D4288&gt;0,'[1]Hoja de pedidos'!D4288,"")</f>
        <v>TXPCGK023C002</v>
      </c>
      <c r="C4292" s="144" t="str">
        <f>IF('[1]Hoja de pedidos'!$D4288&gt;0,'[1]Hoja de pedidos'!E4288,"")</f>
        <v xml:space="preserve">PEPSI-COLA VENEZUELA, C.A. </v>
      </c>
      <c r="D4292" s="144" t="str">
        <f>IF('[1]Hoja de pedidos'!$D4288&gt;0,'[1]Hoja de pedidos'!F4288,"")</f>
        <v>ETIQUETA IMPRESA GOLDEN KOLITA 2L</v>
      </c>
      <c r="E4292" s="144" t="str">
        <f>IF('[1]Hoja de pedidos'!$D4288&gt;0,'[1]Hoja de pedidos'!G4288,"")</f>
        <v>CX</v>
      </c>
      <c r="F4292" s="144" t="str">
        <f>IF('[1]Hoja de pedidos'!$D4288&gt;0,'[1]Hoja de pedidos'!H4288,"")</f>
        <v>CORTE</v>
      </c>
    </row>
    <row r="4293" spans="1:6" x14ac:dyDescent="0.25">
      <c r="A4293" s="144" t="str">
        <f>IF('[1]Hoja de pedidos'!$D4289&gt;0,'[1]Hoja de pedidos'!C4289,"")</f>
        <v>01-5438</v>
      </c>
      <c r="B4293" s="144" t="str">
        <f>IF('[1]Hoja de pedidos'!$D4289&gt;0,'[1]Hoja de pedidos'!D4289,"")</f>
        <v>TXPCGK023C002</v>
      </c>
      <c r="C4293" s="144" t="str">
        <f>IF('[1]Hoja de pedidos'!$D4289&gt;0,'[1]Hoja de pedidos'!E4289,"")</f>
        <v xml:space="preserve">PEPSI-COLA VENEZUELA, C.A. </v>
      </c>
      <c r="D4293" s="144" t="str">
        <f>IF('[1]Hoja de pedidos'!$D4289&gt;0,'[1]Hoja de pedidos'!F4289,"")</f>
        <v>ETIQUETA IMPRESA GOLDEN KOLITA 2L</v>
      </c>
      <c r="E4293" s="144" t="str">
        <f>IF('[1]Hoja de pedidos'!$D4289&gt;0,'[1]Hoja de pedidos'!G4289,"")</f>
        <v>CX</v>
      </c>
      <c r="F4293" s="144" t="str">
        <f>IF('[1]Hoja de pedidos'!$D4289&gt;0,'[1]Hoja de pedidos'!H4289,"")</f>
        <v>CORTE</v>
      </c>
    </row>
    <row r="4294" spans="1:6" x14ac:dyDescent="0.25">
      <c r="A4294" s="144" t="str">
        <f>IF('[1]Hoja de pedidos'!$D4290&gt;0,'[1]Hoja de pedidos'!C4290,"")</f>
        <v>01-5422</v>
      </c>
      <c r="B4294" s="144" t="str">
        <f>IF('[1]Hoja de pedidos'!$D4290&gt;0,'[1]Hoja de pedidos'!D4290,"")</f>
        <v>TXPATR040C003</v>
      </c>
      <c r="C4294" s="144" t="str">
        <f>IF('[1]Hoja de pedidos'!$D4290&gt;0,'[1]Hoja de pedidos'!E4290,"")</f>
        <v>PEPSICO ALIMENTOS, S.C.A.</v>
      </c>
      <c r="D4294" s="144" t="str">
        <f>IF('[1]Hoja de pedidos'!$D4290&gt;0,'[1]Hoja de pedidos'!F4290,"")</f>
        <v xml:space="preserve">LAMINACION IMPRESA DE TODITO RESUELTO 40g </v>
      </c>
      <c r="E4294" s="144" t="str">
        <f>IF('[1]Hoja de pedidos'!$D4290&gt;0,'[1]Hoja de pedidos'!G4290,"")</f>
        <v>CX</v>
      </c>
      <c r="F4294" s="144" t="str">
        <f>IF('[1]Hoja de pedidos'!$D4290&gt;0,'[1]Hoja de pedidos'!H4290,"")</f>
        <v>LAMINACION</v>
      </c>
    </row>
    <row r="4295" spans="1:6" x14ac:dyDescent="0.25">
      <c r="A4295" s="144" t="str">
        <f>IF('[1]Hoja de pedidos'!$D4291&gt;0,'[1]Hoja de pedidos'!C4291,"")</f>
        <v>01-5424</v>
      </c>
      <c r="B4295" s="144" t="str">
        <f>IF('[1]Hoja de pedidos'!$D4291&gt;0,'[1]Hoja de pedidos'!D4291,"")</f>
        <v>TXPATR049D001</v>
      </c>
      <c r="C4295" s="144" t="str">
        <f>IF('[1]Hoja de pedidos'!$D4291&gt;0,'[1]Hoja de pedidos'!E4291,"")</f>
        <v>PEPSICO ALIMENTOS, S.C.A.</v>
      </c>
      <c r="D4295" s="144" t="str">
        <f>IF('[1]Hoja de pedidos'!$D4291&gt;0,'[1]Hoja de pedidos'!F4291,"")</f>
        <v xml:space="preserve">LAMINACION IMPRESA DE TODITO RESUELTO XXL 360g </v>
      </c>
      <c r="E4295" s="144" t="str">
        <f>IF('[1]Hoja de pedidos'!$D4291&gt;0,'[1]Hoja de pedidos'!G4291,"")</f>
        <v>CX</v>
      </c>
      <c r="F4295" s="144" t="str">
        <f>IF('[1]Hoja de pedidos'!$D4291&gt;0,'[1]Hoja de pedidos'!H4291,"")</f>
        <v>LAMINACION</v>
      </c>
    </row>
    <row r="4296" spans="1:6" x14ac:dyDescent="0.25">
      <c r="A4296" s="144" t="str">
        <f>IF('[1]Hoja de pedidos'!$D4292&gt;0,'[1]Hoja de pedidos'!C4292,"")</f>
        <v>01-5423</v>
      </c>
      <c r="B4296" s="144" t="str">
        <f>IF('[1]Hoja de pedidos'!$D4292&gt;0,'[1]Hoja de pedidos'!D4292,"")</f>
        <v>TXPATR040E003</v>
      </c>
      <c r="C4296" s="144" t="str">
        <f>IF('[1]Hoja de pedidos'!$D4292&gt;0,'[1]Hoja de pedidos'!E4292,"")</f>
        <v>PEPSICO ALIMENTOS, S.C.A.</v>
      </c>
      <c r="D4296" s="144" t="str">
        <f>IF('[1]Hoja de pedidos'!$D4292&gt;0,'[1]Hoja de pedidos'!F4292,"")</f>
        <v>LAMINACION IMPRESA DE TODITO RESUELTO 110g</v>
      </c>
      <c r="E4296" s="144" t="str">
        <f>IF('[1]Hoja de pedidos'!$D4292&gt;0,'[1]Hoja de pedidos'!G4292,"")</f>
        <v>CX</v>
      </c>
      <c r="F4296" s="144" t="str">
        <f>IF('[1]Hoja de pedidos'!$D4292&gt;0,'[1]Hoja de pedidos'!H4292,"")</f>
        <v>LAMINACION</v>
      </c>
    </row>
    <row r="4297" spans="1:6" x14ac:dyDescent="0.25">
      <c r="A4297" s="144" t="str">
        <f>IF('[1]Hoja de pedidos'!$D4293&gt;0,'[1]Hoja de pedidos'!C4293,"")</f>
        <v>11-0045</v>
      </c>
      <c r="B4297" s="144" t="str">
        <f>IF('[1]Hoja de pedidos'!$D4293&gt;0,'[1]Hoja de pedidos'!D4293,"")</f>
        <v>TXTFDN078A002</v>
      </c>
      <c r="C4297" s="144" t="str">
        <f>IF('[1]Hoja de pedidos'!$D4293&gt;0,'[1]Hoja de pedidos'!E4293,"")</f>
        <v>INVERSIONES TORREFACCION DEL CAFÉ, C.A</v>
      </c>
      <c r="D4297" s="144" t="str">
        <f>IF('[1]Hoja de pedidos'!$D4293&gt;0,'[1]Hoja de pedidos'!F4293,"")</f>
        <v>LAMINACION IMPRESA CAFÉ DELLA NONNA TOSTADO GRANO 1000g.</v>
      </c>
      <c r="E4297" s="144" t="str">
        <f>IF('[1]Hoja de pedidos'!$D4293&gt;0,'[1]Hoja de pedidos'!G4293,"")</f>
        <v>MCL</v>
      </c>
      <c r="F4297" s="144" t="str">
        <f>IF('[1]Hoja de pedidos'!$D4293&gt;0,'[1]Hoja de pedidos'!H4293,"")</f>
        <v>LAMINACION</v>
      </c>
    </row>
    <row r="4298" spans="1:6" x14ac:dyDescent="0.25">
      <c r="A4298" s="144" t="str">
        <f>IF('[1]Hoja de pedidos'!$D4294&gt;0,'[1]Hoja de pedidos'!C4294,"")</f>
        <v>11-0041</v>
      </c>
      <c r="B4298" s="144" t="str">
        <f>IF('[1]Hoja de pedidos'!$D4294&gt;0,'[1]Hoja de pedidos'!D4294,"")</f>
        <v>TXTFCA078A001</v>
      </c>
      <c r="C4298" s="144" t="str">
        <f>IF('[1]Hoja de pedidos'!$D4294&gt;0,'[1]Hoja de pedidos'!E4294,"")</f>
        <v>INVERSIONES TORREFACCION DEL CAFÉ, C.A</v>
      </c>
      <c r="D4298" s="144" t="str">
        <f>IF('[1]Hoja de pedidos'!$D4294&gt;0,'[1]Hoja de pedidos'!F4294,"")</f>
        <v>LAMINACION IMPRESA CAFÉ  AMANECER TOSTADO GRANO 1000 g</v>
      </c>
      <c r="E4298" s="144" t="str">
        <f>IF('[1]Hoja de pedidos'!$D4294&gt;0,'[1]Hoja de pedidos'!G4294,"")</f>
        <v>CX</v>
      </c>
      <c r="F4298" s="144" t="str">
        <f>IF('[1]Hoja de pedidos'!$D4294&gt;0,'[1]Hoja de pedidos'!H4294,"")</f>
        <v>LAMINACION</v>
      </c>
    </row>
    <row r="4299" spans="1:6" x14ac:dyDescent="0.25">
      <c r="A4299" s="144" t="str">
        <f>IF('[1]Hoja de pedidos'!$D4295&gt;0,'[1]Hoja de pedidos'!C4295,"")</f>
        <v>01-5446</v>
      </c>
      <c r="B4299" s="144" t="str">
        <f>IF('[1]Hoja de pedidos'!$D4295&gt;0,'[1]Hoja de pedidos'!D4295,"")</f>
        <v>TXMNHB059A001</v>
      </c>
      <c r="C4299" s="144" t="str">
        <f>IF('[1]Hoja de pedidos'!$D4295&gt;0,'[1]Hoja de pedidos'!E4295,"")</f>
        <v>MICEVEN,C.A</v>
      </c>
      <c r="D4299" s="144" t="str">
        <f>IF('[1]Hoja de pedidos'!$D4295&gt;0,'[1]Hoja de pedidos'!F4295,"")</f>
        <v xml:space="preserve">LAMINACION IMPRESA HARINA DE MAIZ BLANCO PRECOCIDO 1kg </v>
      </c>
      <c r="E4299" s="144" t="str">
        <f>IF('[1]Hoja de pedidos'!$D4295&gt;0,'[1]Hoja de pedidos'!G4295,"")</f>
        <v>CX</v>
      </c>
      <c r="F4299" s="144" t="str">
        <f>IF('[1]Hoja de pedidos'!$D4295&gt;0,'[1]Hoja de pedidos'!H4295,"")</f>
        <v>LAMINACION</v>
      </c>
    </row>
    <row r="4300" spans="1:6" x14ac:dyDescent="0.25">
      <c r="A4300" s="144" t="str">
        <f>IF('[1]Hoja de pedidos'!$D4296&gt;0,'[1]Hoja de pedidos'!C4296,"")</f>
        <v>01-5447</v>
      </c>
      <c r="B4300" s="144" t="str">
        <f>IF('[1]Hoja de pedidos'!$D4296&gt;0,'[1]Hoja de pedidos'!D4296,"")</f>
        <v>TXMNHA059A002</v>
      </c>
      <c r="C4300" s="144" t="str">
        <f>IF('[1]Hoja de pedidos'!$D4296&gt;0,'[1]Hoja de pedidos'!E4296,"")</f>
        <v>MICEVEN,C.A</v>
      </c>
      <c r="D4300" s="144" t="str">
        <f>IF('[1]Hoja de pedidos'!$D4296&gt;0,'[1]Hoja de pedidos'!F4296,"")</f>
        <v xml:space="preserve">LAMINACION IMPRESA HARINA DE MAIZ AMARILLO PRECOCIDO 1kg </v>
      </c>
      <c r="E4300" s="144" t="str">
        <f>IF('[1]Hoja de pedidos'!$D4296&gt;0,'[1]Hoja de pedidos'!G4296,"")</f>
        <v>CX</v>
      </c>
      <c r="F4300" s="144" t="str">
        <f>IF('[1]Hoja de pedidos'!$D4296&gt;0,'[1]Hoja de pedidos'!H4296,"")</f>
        <v>LAMINACION</v>
      </c>
    </row>
    <row r="4301" spans="1:6" x14ac:dyDescent="0.25">
      <c r="A4301" s="144" t="str">
        <f>IF('[1]Hoja de pedidos'!$D4297&gt;0,'[1]Hoja de pedidos'!C4297,"")</f>
        <v>01-5451</v>
      </c>
      <c r="B4301" s="144" t="str">
        <f>IF('[1]Hoja de pedidos'!$D4297&gt;0,'[1]Hoja de pedidos'!D4297,"")</f>
        <v>TMCPAM067A002</v>
      </c>
      <c r="C4301" s="144" t="str">
        <f>IF('[1]Hoja de pedidos'!$D4297&gt;0,'[1]Hoja de pedidos'!E4297,"")</f>
        <v>CENTRAL EL PALMAR S.A.</v>
      </c>
      <c r="D4301" s="144" t="str">
        <f>IF('[1]Hoja de pedidos'!$D4297&gt;0,'[1]Hoja de pedidos'!F4297,"")</f>
        <v>EMPAQUE MONOCAPA IMPRESO AZUCAR MONTALBAN 1kg</v>
      </c>
      <c r="E4301" s="144" t="str">
        <f>IF('[1]Hoja de pedidos'!$D4297&gt;0,'[1]Hoja de pedidos'!G4297,"")</f>
        <v>MCL</v>
      </c>
      <c r="F4301" s="144" t="str">
        <f>IF('[1]Hoja de pedidos'!$D4297&gt;0,'[1]Hoja de pedidos'!H4297,"")</f>
        <v>LAMINACION</v>
      </c>
    </row>
    <row r="4302" spans="1:6" x14ac:dyDescent="0.25">
      <c r="A4302" s="144" t="str">
        <f>IF('[1]Hoja de pedidos'!$D4298&gt;0,'[1]Hoja de pedidos'!C4298,"")</f>
        <v>01-5443</v>
      </c>
      <c r="B4302" s="144" t="str">
        <f>IF('[1]Hoja de pedidos'!$D4298&gt;0,'[1]Hoja de pedidos'!D4298,"")</f>
        <v>TMAHSF083A002</v>
      </c>
      <c r="C4302" s="144" t="str">
        <f>IF('[1]Hoja de pedidos'!$D4298&gt;0,'[1]Hoja de pedidos'!E4298,"")</f>
        <v>ALIMENTOS HEINZ, C.A.</v>
      </c>
      <c r="D4302" s="144" t="str">
        <f>IF('[1]Hoja de pedidos'!$D4298&gt;0,'[1]Hoja de pedidos'!F4298,"")</f>
        <v>LAMINACION IMPRESA GELATINA SONRISSA FRESA 132g</v>
      </c>
      <c r="E4302" s="144" t="str">
        <f>IF('[1]Hoja de pedidos'!$D4298&gt;0,'[1]Hoja de pedidos'!G4298,"")</f>
        <v>MCL</v>
      </c>
      <c r="F4302" s="144" t="str">
        <f>IF('[1]Hoja de pedidos'!$D4298&gt;0,'[1]Hoja de pedidos'!H4298,"")</f>
        <v>LAMINACION</v>
      </c>
    </row>
    <row r="4303" spans="1:6" x14ac:dyDescent="0.25">
      <c r="A4303" s="144" t="str">
        <f>IF('[1]Hoja de pedidos'!$D4299&gt;0,'[1]Hoja de pedidos'!C4299,"")</f>
        <v>01-5444</v>
      </c>
      <c r="B4303" s="144" t="str">
        <f>IF('[1]Hoja de pedidos'!$D4299&gt;0,'[1]Hoja de pedidos'!D4299,"")</f>
        <v>TMAHSC083B002</v>
      </c>
      <c r="C4303" s="144" t="str">
        <f>IF('[1]Hoja de pedidos'!$D4299&gt;0,'[1]Hoja de pedidos'!E4299,"")</f>
        <v>ALIMENTOS HEINZ, C.A.</v>
      </c>
      <c r="D4303" s="144" t="str">
        <f>IF('[1]Hoja de pedidos'!$D4299&gt;0,'[1]Hoja de pedidos'!F4299,"")</f>
        <v>LAMINACION IMPRESA GELATINA SONRISSA CEREZA 132g.</v>
      </c>
      <c r="E4303" s="144" t="str">
        <f>IF('[1]Hoja de pedidos'!$D4299&gt;0,'[1]Hoja de pedidos'!G4299,"")</f>
        <v>MCL</v>
      </c>
      <c r="F4303" s="144" t="str">
        <f>IF('[1]Hoja de pedidos'!$D4299&gt;0,'[1]Hoja de pedidos'!H4299,"")</f>
        <v>LAMINACION</v>
      </c>
    </row>
    <row r="4304" spans="1:6" x14ac:dyDescent="0.25">
      <c r="A4304" s="144" t="str">
        <f>IF('[1]Hoja de pedidos'!$D4300&gt;0,'[1]Hoja de pedidos'!C4300,"")</f>
        <v>01-5445</v>
      </c>
      <c r="B4304" s="144" t="str">
        <f>IF('[1]Hoja de pedidos'!$D4300&gt;0,'[1]Hoja de pedidos'!D4300,"")</f>
        <v>TMAHSF083C002</v>
      </c>
      <c r="C4304" s="144" t="str">
        <f>IF('[1]Hoja de pedidos'!$D4300&gt;0,'[1]Hoja de pedidos'!E4300,"")</f>
        <v>ALIMENTOS HEINZ, C.A.</v>
      </c>
      <c r="D4304" s="144" t="str">
        <f>IF('[1]Hoja de pedidos'!$D4300&gt;0,'[1]Hoja de pedidos'!F4300,"")</f>
        <v>LAMINACION IMPRESA GELATINA SONRISSA FRAMBUESA 132g.</v>
      </c>
      <c r="E4304" s="144" t="str">
        <f>IF('[1]Hoja de pedidos'!$D4300&gt;0,'[1]Hoja de pedidos'!G4300,"")</f>
        <v>MCL</v>
      </c>
      <c r="F4304" s="144" t="str">
        <f>IF('[1]Hoja de pedidos'!$D4300&gt;0,'[1]Hoja de pedidos'!H4300,"")</f>
        <v>LAMINACION</v>
      </c>
    </row>
    <row r="4305" spans="1:6" x14ac:dyDescent="0.25">
      <c r="A4305" s="144" t="str">
        <f>IF('[1]Hoja de pedidos'!$D4301&gt;0,'[1]Hoja de pedidos'!C4301,"")</f>
        <v>01-5450</v>
      </c>
      <c r="B4305" s="144" t="str">
        <f>IF('[1]Hoja de pedidos'!$D4301&gt;0,'[1]Hoja de pedidos'!D4301,"")</f>
        <v>TXCPEM023A001</v>
      </c>
      <c r="C4305" s="144" t="str">
        <f>IF('[1]Hoja de pedidos'!$D4301&gt;0,'[1]Hoja de pedidos'!E4301,"")</f>
        <v>CERVECERIA POLAR,C.A.</v>
      </c>
      <c r="D4305" s="144" t="str">
        <f>IF('[1]Hoja de pedidos'!$D4301&gt;0,'[1]Hoja de pedidos'!F4301,"")</f>
        <v>ETIQUETA IMPRESA MALTIN POLAR 1,5 L</v>
      </c>
      <c r="E4305" s="144" t="str">
        <f>IF('[1]Hoja de pedidos'!$D4301&gt;0,'[1]Hoja de pedidos'!G4301,"")</f>
        <v>CX</v>
      </c>
      <c r="F4305" s="144" t="str">
        <f>IF('[1]Hoja de pedidos'!$D4301&gt;0,'[1]Hoja de pedidos'!H4301,"")</f>
        <v>CORTE</v>
      </c>
    </row>
    <row r="4306" spans="1:6" x14ac:dyDescent="0.25">
      <c r="A4306" s="144" t="str">
        <f>IF('[1]Hoja de pedidos'!$D4302&gt;0,'[1]Hoja de pedidos'!C4302,"")</f>
        <v>21-0538</v>
      </c>
      <c r="B4306" s="144" t="str">
        <f>IF('[1]Hoja de pedidos'!$D4302&gt;0,'[1]Hoja de pedidos'!D4302,"")</f>
        <v>TXNVCL096B003</v>
      </c>
      <c r="C4306" s="144" t="str">
        <f>IF('[1]Hoja de pedidos'!$D4302&gt;0,'[1]Hoja de pedidos'!E4302,"")</f>
        <v>NESTLE VENEZUELA, S.A.</v>
      </c>
      <c r="D4306" s="144" t="str">
        <f>IF('[1]Hoja de pedidos'!$D4302&gt;0,'[1]Hoja de pedidos'!F4302,"")</f>
        <v>LAMINACION IMPRESA CERELAC 900g</v>
      </c>
      <c r="E4306" s="144" t="str">
        <f>IF('[1]Hoja de pedidos'!$D4302&gt;0,'[1]Hoja de pedidos'!G4302,"")</f>
        <v>CX</v>
      </c>
      <c r="F4306" s="144" t="str">
        <f>IF('[1]Hoja de pedidos'!$D4302&gt;0,'[1]Hoja de pedidos'!H4302,"")</f>
        <v>LAMINACION</v>
      </c>
    </row>
    <row r="4307" spans="1:6" x14ac:dyDescent="0.25">
      <c r="A4307" s="144" t="str">
        <f>IF('[1]Hoja de pedidos'!$D4303&gt;0,'[1]Hoja de pedidos'!C4303,"")</f>
        <v>21-0526</v>
      </c>
      <c r="B4307" s="144" t="str">
        <f>IF('[1]Hoja de pedidos'!$D4303&gt;0,'[1]Hoja de pedidos'!D4303,"")</f>
        <v>TXNVCL096C003</v>
      </c>
      <c r="C4307" s="144" t="str">
        <f>IF('[1]Hoja de pedidos'!$D4303&gt;0,'[1]Hoja de pedidos'!E4303,"")</f>
        <v>NESTLE VENEZUELA, S.A.</v>
      </c>
      <c r="D4307" s="144" t="str">
        <f>IF('[1]Hoja de pedidos'!$D4303&gt;0,'[1]Hoja de pedidos'!F4303,"")</f>
        <v>LAMINACION IMPRESA CERELAC 400g</v>
      </c>
      <c r="E4307" s="144" t="str">
        <f>IF('[1]Hoja de pedidos'!$D4303&gt;0,'[1]Hoja de pedidos'!G4303,"")</f>
        <v>CX</v>
      </c>
      <c r="F4307" s="144" t="str">
        <f>IF('[1]Hoja de pedidos'!$D4303&gt;0,'[1]Hoja de pedidos'!H4303,"")</f>
        <v>LAMINACION</v>
      </c>
    </row>
    <row r="4308" spans="1:6" x14ac:dyDescent="0.25">
      <c r="A4308" s="144" t="str">
        <f>IF('[1]Hoja de pedidos'!$D4304&gt;0,'[1]Hoja de pedidos'!C4304,"")</f>
        <v>21-0537</v>
      </c>
      <c r="B4308" s="144" t="str">
        <f>IF('[1]Hoja de pedidos'!$D4304&gt;0,'[1]Hoja de pedidos'!D4304,"")</f>
        <v>TXNVCL096C003</v>
      </c>
      <c r="C4308" s="144" t="str">
        <f>IF('[1]Hoja de pedidos'!$D4304&gt;0,'[1]Hoja de pedidos'!E4304,"")</f>
        <v>NESTLE VENEZUELA, S.A.</v>
      </c>
      <c r="D4308" s="144" t="str">
        <f>IF('[1]Hoja de pedidos'!$D4304&gt;0,'[1]Hoja de pedidos'!F4304,"")</f>
        <v>LAMINACION IMPRESA CERELAC 400g</v>
      </c>
      <c r="E4308" s="144" t="str">
        <f>IF('[1]Hoja de pedidos'!$D4304&gt;0,'[1]Hoja de pedidos'!G4304,"")</f>
        <v>CX</v>
      </c>
      <c r="F4308" s="144" t="str">
        <f>IF('[1]Hoja de pedidos'!$D4304&gt;0,'[1]Hoja de pedidos'!H4304,"")</f>
        <v>LAMINACION</v>
      </c>
    </row>
    <row r="4309" spans="1:6" x14ac:dyDescent="0.25">
      <c r="A4309" s="144" t="str">
        <f>IF('[1]Hoja de pedidos'!$D4305&gt;0,'[1]Hoja de pedidos'!C4305,"")</f>
        <v>01-5426</v>
      </c>
      <c r="B4309" s="144" t="str">
        <f>IF('[1]Hoja de pedidos'!$D4305&gt;0,'[1]Hoja de pedidos'!D4305,"")</f>
        <v>TXPAMP045A003</v>
      </c>
      <c r="C4309" s="144" t="str">
        <f>IF('[1]Hoja de pedidos'!$D4305&gt;0,'[1]Hoja de pedidos'!E4305,"")</f>
        <v>PEPSICO ALIMENTOS, S.C.A.</v>
      </c>
      <c r="D4309" s="144" t="str">
        <f>IF('[1]Hoja de pedidos'!$D4305&gt;0,'[1]Hoja de pedidos'!F4305,"")</f>
        <v>LAMINACION IMPRESA CHEETOS MEGA PUFFS XXL 270g</v>
      </c>
      <c r="E4309" s="144" t="str">
        <f>IF('[1]Hoja de pedidos'!$D4305&gt;0,'[1]Hoja de pedidos'!G4305,"")</f>
        <v>CX</v>
      </c>
      <c r="F4309" s="144" t="str">
        <f>IF('[1]Hoja de pedidos'!$D4305&gt;0,'[1]Hoja de pedidos'!H4305,"")</f>
        <v>LAMINACION</v>
      </c>
    </row>
    <row r="4310" spans="1:6" x14ac:dyDescent="0.25">
      <c r="A4310" s="144" t="str">
        <f>IF('[1]Hoja de pedidos'!$D4306&gt;0,'[1]Hoja de pedidos'!C4306,"")</f>
        <v>01-5425</v>
      </c>
      <c r="B4310" s="144" t="str">
        <f>IF('[1]Hoja de pedidos'!$D4306&gt;0,'[1]Hoja de pedidos'!D4306,"")</f>
        <v>TXPAMP036A003</v>
      </c>
      <c r="C4310" s="144" t="str">
        <f>IF('[1]Hoja de pedidos'!$D4306&gt;0,'[1]Hoja de pedidos'!E4306,"")</f>
        <v>PEPSICO ALIMENTOS, S.C.A.</v>
      </c>
      <c r="D4310" s="144" t="str">
        <f>IF('[1]Hoja de pedidos'!$D4306&gt;0,'[1]Hoja de pedidos'!F4306,"")</f>
        <v>LAMINACION IMPRESA CHEETOS MEGA PUFFS 110g</v>
      </c>
      <c r="E4310" s="144" t="str">
        <f>IF('[1]Hoja de pedidos'!$D4306&gt;0,'[1]Hoja de pedidos'!G4306,"")</f>
        <v>CX</v>
      </c>
      <c r="F4310" s="144" t="str">
        <f>IF('[1]Hoja de pedidos'!$D4306&gt;0,'[1]Hoja de pedidos'!H4306,"")</f>
        <v>LAMINACION</v>
      </c>
    </row>
    <row r="4311" spans="1:6" x14ac:dyDescent="0.25">
      <c r="A4311" s="144" t="str">
        <f>IF('[1]Hoja de pedidos'!$D4307&gt;0,'[1]Hoja de pedidos'!C4307,"")</f>
        <v>01-5455</v>
      </c>
      <c r="B4311" s="144" t="str">
        <f>IF('[1]Hoja de pedidos'!$D4307&gt;0,'[1]Hoja de pedidos'!D4307,"")</f>
        <v>TMMCLU2070001</v>
      </c>
      <c r="C4311" s="144" t="str">
        <f>IF('[1]Hoja de pedidos'!$D4307&gt;0,'[1]Hoja de pedidos'!E4307,"")</f>
        <v>MAGGIE PAUL</v>
      </c>
      <c r="D4311" s="144" t="str">
        <f>IF('[1]Hoja de pedidos'!$D4307&gt;0,'[1]Hoja de pedidos'!F4307,"")</f>
        <v>LAMINACION LINER INDUCCION UNIVERSAL SIN IMPRESIÓN</v>
      </c>
      <c r="E4311" s="144" t="str">
        <f>IF('[1]Hoja de pedidos'!$D4307&gt;0,'[1]Hoja de pedidos'!G4307,"")</f>
        <v>MCL</v>
      </c>
      <c r="F4311" s="144" t="str">
        <f>IF('[1]Hoja de pedidos'!$D4307&gt;0,'[1]Hoja de pedidos'!H4307,"")</f>
        <v>LAMINACION</v>
      </c>
    </row>
    <row r="4312" spans="1:6" x14ac:dyDescent="0.25">
      <c r="A4312" s="144" t="str">
        <f>IF('[1]Hoja de pedidos'!$D4308&gt;0,'[1]Hoja de pedidos'!C4308,"")</f>
        <v>01-5432</v>
      </c>
      <c r="B4312" s="144" t="str">
        <f>IF('[1]Hoja de pedidos'!$D4308&gt;0,'[1]Hoja de pedidos'!D4308,"")</f>
        <v>TXPCPF023B003</v>
      </c>
      <c r="C4312" s="144" t="str">
        <f>IF('[1]Hoja de pedidos'!$D4308&gt;0,'[1]Hoja de pedidos'!E4308,"")</f>
        <v xml:space="preserve">PEPSI-COLA VENEZUELA, C.A. </v>
      </c>
      <c r="D4312" s="144" t="str">
        <f>IF('[1]Hoja de pedidos'!$D4308&gt;0,'[1]Hoja de pedidos'!F4308,"")</f>
        <v>ETIQUETA IMPRESA PEPSI FREE 1,5 L</v>
      </c>
      <c r="E4312" s="144" t="str">
        <f>IF('[1]Hoja de pedidos'!$D4308&gt;0,'[1]Hoja de pedidos'!G4308,"")</f>
        <v>CX</v>
      </c>
      <c r="F4312" s="144" t="str">
        <f>IF('[1]Hoja de pedidos'!$D4308&gt;0,'[1]Hoja de pedidos'!H4308,"")</f>
        <v>CORTE</v>
      </c>
    </row>
    <row r="4313" spans="1:6" x14ac:dyDescent="0.25">
      <c r="A4313" s="144" t="str">
        <f>IF('[1]Hoja de pedidos'!$D4309&gt;0,'[1]Hoja de pedidos'!C4309,"")</f>
        <v>01-5436</v>
      </c>
      <c r="B4313" s="144" t="str">
        <f>IF('[1]Hoja de pedidos'!$D4309&gt;0,'[1]Hoja de pedidos'!D4309,"")</f>
        <v>TXPCPF023B003</v>
      </c>
      <c r="C4313" s="144" t="str">
        <f>IF('[1]Hoja de pedidos'!$D4309&gt;0,'[1]Hoja de pedidos'!E4309,"")</f>
        <v xml:space="preserve">PEPSI-COLA VENEZUELA, C.A. </v>
      </c>
      <c r="D4313" s="144" t="str">
        <f>IF('[1]Hoja de pedidos'!$D4309&gt;0,'[1]Hoja de pedidos'!F4309,"")</f>
        <v>ETIQUETA IMPRESA PEPSI FREE 1,5 L</v>
      </c>
      <c r="E4313" s="144" t="str">
        <f>IF('[1]Hoja de pedidos'!$D4309&gt;0,'[1]Hoja de pedidos'!G4309,"")</f>
        <v>CX</v>
      </c>
      <c r="F4313" s="144" t="str">
        <f>IF('[1]Hoja de pedidos'!$D4309&gt;0,'[1]Hoja de pedidos'!H4309,"")</f>
        <v>CORTE</v>
      </c>
    </row>
    <row r="4314" spans="1:6" x14ac:dyDescent="0.25">
      <c r="A4314" s="144" t="str">
        <f>IF('[1]Hoja de pedidos'!$D4310&gt;0,'[1]Hoja de pedidos'!C4310,"")</f>
        <v>01-5437</v>
      </c>
      <c r="B4314" s="144" t="str">
        <f>IF('[1]Hoja de pedidos'!$D4310&gt;0,'[1]Hoja de pedidos'!D4310,"")</f>
        <v>TXPCEP023B003</v>
      </c>
      <c r="C4314" s="144" t="str">
        <f>IF('[1]Hoja de pedidos'!$D4310&gt;0,'[1]Hoja de pedidos'!E4310,"")</f>
        <v xml:space="preserve">PEPSI-COLA VENEZUELA, C.A. </v>
      </c>
      <c r="D4314" s="144" t="str">
        <f>IF('[1]Hoja de pedidos'!$D4310&gt;0,'[1]Hoja de pedidos'!F4310,"")</f>
        <v>ETIQUETA IMPRESA PEPSI FREE 1 L</v>
      </c>
      <c r="E4314" s="144" t="str">
        <f>IF('[1]Hoja de pedidos'!$D4310&gt;0,'[1]Hoja de pedidos'!G4310,"")</f>
        <v>CX</v>
      </c>
      <c r="F4314" s="144" t="str">
        <f>IF('[1]Hoja de pedidos'!$D4310&gt;0,'[1]Hoja de pedidos'!H4310,"")</f>
        <v>CORTE</v>
      </c>
    </row>
    <row r="4315" spans="1:6" x14ac:dyDescent="0.25">
      <c r="A4315" s="144" t="str">
        <f>IF('[1]Hoja de pedidos'!$D4311&gt;0,'[1]Hoja de pedidos'!C4311,"")</f>
        <v>01-5433</v>
      </c>
      <c r="B4315" s="144" t="str">
        <f>IF('[1]Hoja de pedidos'!$D4311&gt;0,'[1]Hoja de pedidos'!D4311,"")</f>
        <v>TXPCEP023B003</v>
      </c>
      <c r="C4315" s="144" t="str">
        <f>IF('[1]Hoja de pedidos'!$D4311&gt;0,'[1]Hoja de pedidos'!E4311,"")</f>
        <v xml:space="preserve">PEPSI-COLA VENEZUELA, C.A. </v>
      </c>
      <c r="D4315" s="144" t="str">
        <f>IF('[1]Hoja de pedidos'!$D4311&gt;0,'[1]Hoja de pedidos'!F4311,"")</f>
        <v>ETIQUETA IMPRESA PEPSI FREE 1 L</v>
      </c>
      <c r="E4315" s="144" t="str">
        <f>IF('[1]Hoja de pedidos'!$D4311&gt;0,'[1]Hoja de pedidos'!G4311,"")</f>
        <v>CX</v>
      </c>
      <c r="F4315" s="144" t="str">
        <f>IF('[1]Hoja de pedidos'!$D4311&gt;0,'[1]Hoja de pedidos'!H4311,"")</f>
        <v>CORTE</v>
      </c>
    </row>
    <row r="4316" spans="1:6" x14ac:dyDescent="0.25">
      <c r="A4316" s="144" t="str">
        <f>IF('[1]Hoja de pedidos'!$D4312&gt;0,'[1]Hoja de pedidos'!C4312,"")</f>
        <v>01-5460</v>
      </c>
      <c r="B4316" s="144" t="str">
        <f>IF('[1]Hoja de pedidos'!$D4312&gt;0,'[1]Hoja de pedidos'!D4312,"")</f>
        <v>TXPCEP023B003</v>
      </c>
      <c r="C4316" s="144" t="str">
        <f>IF('[1]Hoja de pedidos'!$D4312&gt;0,'[1]Hoja de pedidos'!E4312,"")</f>
        <v xml:space="preserve">PEPSI-COLA VENEZUELA, C.A. </v>
      </c>
      <c r="D4316" s="144" t="str">
        <f>IF('[1]Hoja de pedidos'!$D4312&gt;0,'[1]Hoja de pedidos'!F4312,"")</f>
        <v>ETIQUETA IMPRESA PEPSI FREE 1 L</v>
      </c>
      <c r="E4316" s="144" t="str">
        <f>IF('[1]Hoja de pedidos'!$D4312&gt;0,'[1]Hoja de pedidos'!G4312,"")</f>
        <v>CX</v>
      </c>
      <c r="F4316" s="144" t="str">
        <f>IF('[1]Hoja de pedidos'!$D4312&gt;0,'[1]Hoja de pedidos'!H4312,"")</f>
        <v>CORTE</v>
      </c>
    </row>
    <row r="4317" spans="1:6" x14ac:dyDescent="0.25">
      <c r="A4317" s="144" t="str">
        <f>IF('[1]Hoja de pedidos'!$D4313&gt;0,'[1]Hoja de pedidos'!C4313,"")</f>
        <v>01-5469</v>
      </c>
      <c r="B4317" s="144" t="str">
        <f>IF('[1]Hoja de pedidos'!$D4313&gt;0,'[1]Hoja de pedidos'!D4313,"")</f>
        <v>TXPCEP023B003</v>
      </c>
      <c r="C4317" s="144" t="str">
        <f>IF('[1]Hoja de pedidos'!$D4313&gt;0,'[1]Hoja de pedidos'!E4313,"")</f>
        <v xml:space="preserve">PEPSI-COLA VENEZUELA, C.A. </v>
      </c>
      <c r="D4317" s="144" t="str">
        <f>IF('[1]Hoja de pedidos'!$D4313&gt;0,'[1]Hoja de pedidos'!F4313,"")</f>
        <v>ETIQUETA IMPRESA PEPSI FREE 1 L</v>
      </c>
      <c r="E4317" s="144" t="str">
        <f>IF('[1]Hoja de pedidos'!$D4313&gt;0,'[1]Hoja de pedidos'!G4313,"")</f>
        <v>CX</v>
      </c>
      <c r="F4317" s="144" t="str">
        <f>IF('[1]Hoja de pedidos'!$D4313&gt;0,'[1]Hoja de pedidos'!H4313,"")</f>
        <v>CORTE</v>
      </c>
    </row>
    <row r="4318" spans="1:6" x14ac:dyDescent="0.25">
      <c r="A4318" s="144" t="str">
        <f>IF('[1]Hoja de pedidos'!$D4314&gt;0,'[1]Hoja de pedidos'!C4314,"")</f>
        <v>01-5468</v>
      </c>
      <c r="B4318" s="144" t="str">
        <f>IF('[1]Hoja de pedidos'!$D4314&gt;0,'[1]Hoja de pedidos'!D4314,"")</f>
        <v>TXPCPF023B001</v>
      </c>
      <c r="C4318" s="144" t="str">
        <f>IF('[1]Hoja de pedidos'!$D4314&gt;0,'[1]Hoja de pedidos'!E4314,"")</f>
        <v xml:space="preserve">PEPSI-COLA VENEZUELA, C.A. </v>
      </c>
      <c r="D4318" s="144" t="str">
        <f>IF('[1]Hoja de pedidos'!$D4314&gt;0,'[1]Hoja de pedidos'!F4314,"")</f>
        <v>ETIQUETA IMPRESA PEPSI  FREE 1,5 L</v>
      </c>
      <c r="E4318" s="144" t="str">
        <f>IF('[1]Hoja de pedidos'!$D4314&gt;0,'[1]Hoja de pedidos'!G4314,"")</f>
        <v>CX</v>
      </c>
      <c r="F4318" s="144" t="str">
        <f>IF('[1]Hoja de pedidos'!$D4314&gt;0,'[1]Hoja de pedidos'!H4314,"")</f>
        <v>CORTE</v>
      </c>
    </row>
    <row r="4319" spans="1:6" x14ac:dyDescent="0.25">
      <c r="A4319" s="144" t="str">
        <f>IF('[1]Hoja de pedidos'!$D4315&gt;0,'[1]Hoja de pedidos'!C4315,"")</f>
        <v>01-5456</v>
      </c>
      <c r="B4319" s="144" t="str">
        <f>IF('[1]Hoja de pedidos'!$D4315&gt;0,'[1]Hoja de pedidos'!D4315,"")</f>
        <v>TXPCPF023B003</v>
      </c>
      <c r="C4319" s="144" t="str">
        <f>IF('[1]Hoja de pedidos'!$D4315&gt;0,'[1]Hoja de pedidos'!E4315,"")</f>
        <v xml:space="preserve">PEPSI-COLA VENEZUELA, C.A. </v>
      </c>
      <c r="D4319" s="144" t="str">
        <f>IF('[1]Hoja de pedidos'!$D4315&gt;0,'[1]Hoja de pedidos'!F4315,"")</f>
        <v>ETIQUETA IMPRESA PEPSI FREE 1,5 L</v>
      </c>
      <c r="E4319" s="144" t="str">
        <f>IF('[1]Hoja de pedidos'!$D4315&gt;0,'[1]Hoja de pedidos'!G4315,"")</f>
        <v>CX</v>
      </c>
      <c r="F4319" s="144" t="str">
        <f>IF('[1]Hoja de pedidos'!$D4315&gt;0,'[1]Hoja de pedidos'!H4315,"")</f>
        <v>CORTE</v>
      </c>
    </row>
    <row r="4320" spans="1:6" x14ac:dyDescent="0.25">
      <c r="A4320" s="144" t="str">
        <f>IF('[1]Hoja de pedidos'!$D4316&gt;0,'[1]Hoja de pedidos'!C4316,"")</f>
        <v>01-5254</v>
      </c>
      <c r="B4320" s="144" t="str">
        <f>IF('[1]Hoja de pedidos'!$D4316&gt;0,'[1]Hoja de pedidos'!D4316,"")</f>
        <v>TXCLPS028A001</v>
      </c>
      <c r="C4320" s="144" t="str">
        <f>IF('[1]Hoja de pedidos'!$D4316&gt;0,'[1]Hoja de pedidos'!E4316,"")</f>
        <v>CELOVEN, C.A.</v>
      </c>
      <c r="D4320" s="144" t="str">
        <f>IF('[1]Hoja de pedidos'!$D4316&gt;0,'[1]Hoja de pedidos'!F4316,"")</f>
        <v>DECOCEL IMPRESO PARIS</v>
      </c>
      <c r="E4320" s="144" t="str">
        <f>IF('[1]Hoja de pedidos'!$D4316&gt;0,'[1]Hoja de pedidos'!G4316,"")</f>
        <v>CX</v>
      </c>
      <c r="F4320" s="144" t="str">
        <f>IF('[1]Hoja de pedidos'!$D4316&gt;0,'[1]Hoja de pedidos'!H4316,"")</f>
        <v>LAMINACION</v>
      </c>
    </row>
    <row r="4321" spans="1:6" x14ac:dyDescent="0.25">
      <c r="A4321" s="144" t="str">
        <f>IF('[1]Hoja de pedidos'!$D4317&gt;0,'[1]Hoja de pedidos'!C4317,"")</f>
        <v>01-5452</v>
      </c>
      <c r="B4321" s="144" t="str">
        <f>IF('[1]Hoja de pedidos'!$D4317&gt;0,'[1]Hoja de pedidos'!D4317,"")</f>
        <v>TMGCOY029A001</v>
      </c>
      <c r="C4321" s="144" t="str">
        <f>IF('[1]Hoja de pedidos'!$D4317&gt;0,'[1]Hoja de pedidos'!E4317,"")</f>
        <v>GENIA CARE, C.A.</v>
      </c>
      <c r="D4321" s="144" t="str">
        <f>IF('[1]Hoja de pedidos'!$D4317&gt;0,'[1]Hoja de pedidos'!F4317,"")</f>
        <v>ENVOLTORIOS IMPRESO ORTOBAN VENDAS YESO</v>
      </c>
      <c r="E4321" s="144" t="str">
        <f>IF('[1]Hoja de pedidos'!$D4317&gt;0,'[1]Hoja de pedidos'!G4317,"")</f>
        <v>MCL</v>
      </c>
      <c r="F4321" s="144" t="str">
        <f>IF('[1]Hoja de pedidos'!$D4317&gt;0,'[1]Hoja de pedidos'!H4317,"")</f>
        <v>CORTE</v>
      </c>
    </row>
    <row r="4322" spans="1:6" x14ac:dyDescent="0.25">
      <c r="A4322" s="144" t="str">
        <f>IF('[1]Hoja de pedidos'!$D4318&gt;0,'[1]Hoja de pedidos'!C4318,"")</f>
        <v>01-5259</v>
      </c>
      <c r="B4322" s="144" t="str">
        <f>IF('[1]Hoja de pedidos'!$D4318&gt;0,'[1]Hoja de pedidos'!D4318,"")</f>
        <v>TMCLPS089A001</v>
      </c>
      <c r="C4322" s="144" t="str">
        <f>IF('[1]Hoja de pedidos'!$D4318&gt;0,'[1]Hoja de pedidos'!E4318,"")</f>
        <v>CELOVEN, C.A.</v>
      </c>
      <c r="D4322" s="144" t="str">
        <f>IF('[1]Hoja de pedidos'!$D4318&gt;0,'[1]Hoja de pedidos'!F4318,"")</f>
        <v>LAMINACION IMPRESA DECOCEL PARIS</v>
      </c>
      <c r="E4322" s="144" t="str">
        <f>IF('[1]Hoja de pedidos'!$D4318&gt;0,'[1]Hoja de pedidos'!G4318,"")</f>
        <v>MCL</v>
      </c>
      <c r="F4322" s="144" t="str">
        <f>IF('[1]Hoja de pedidos'!$D4318&gt;0,'[1]Hoja de pedidos'!H4318,"")</f>
        <v>CORTE</v>
      </c>
    </row>
    <row r="4323" spans="1:6" x14ac:dyDescent="0.25">
      <c r="A4323" s="144" t="str">
        <f>IF('[1]Hoja de pedidos'!$D4319&gt;0,'[1]Hoja de pedidos'!C4319,"")</f>
        <v>01-5478</v>
      </c>
      <c r="B4323" s="144" t="str">
        <f>IF('[1]Hoja de pedidos'!$D4319&gt;0,'[1]Hoja de pedidos'!D4319,"")</f>
        <v>TXPCSC023A003</v>
      </c>
      <c r="C4323" s="144" t="str">
        <f>IF('[1]Hoja de pedidos'!$D4319&gt;0,'[1]Hoja de pedidos'!E4319,"")</f>
        <v xml:space="preserve">PEPSI-COLA VENEZUELA, C.A. </v>
      </c>
      <c r="D4323" s="144" t="str">
        <f>IF('[1]Hoja de pedidos'!$D4319&gt;0,'[1]Hoja de pedidos'!F4319,"")</f>
        <v>ETIQUETA IMPRESA SEVEN UP CERO 2L PROMOCION DESTINO 2025</v>
      </c>
      <c r="E4323" s="144" t="str">
        <f>IF('[1]Hoja de pedidos'!$D4319&gt;0,'[1]Hoja de pedidos'!G4319,"")</f>
        <v>CX</v>
      </c>
      <c r="F4323" s="144" t="str">
        <f>IF('[1]Hoja de pedidos'!$D4319&gt;0,'[1]Hoja de pedidos'!H4319,"")</f>
        <v>CORTE</v>
      </c>
    </row>
    <row r="4324" spans="1:6" x14ac:dyDescent="0.25">
      <c r="A4324" s="144" t="str">
        <f>IF('[1]Hoja de pedidos'!$D4320&gt;0,'[1]Hoja de pedidos'!C4320,"")</f>
        <v>01-5477</v>
      </c>
      <c r="B4324" s="144" t="str">
        <f>IF('[1]Hoja de pedidos'!$D4320&gt;0,'[1]Hoja de pedidos'!D4320,"")</f>
        <v>TXPCSC023A003</v>
      </c>
      <c r="C4324" s="144" t="str">
        <f>IF('[1]Hoja de pedidos'!$D4320&gt;0,'[1]Hoja de pedidos'!E4320,"")</f>
        <v xml:space="preserve">PEPSI-COLA VENEZUELA, C.A. </v>
      </c>
      <c r="D4324" s="144" t="str">
        <f>IF('[1]Hoja de pedidos'!$D4320&gt;0,'[1]Hoja de pedidos'!F4320,"")</f>
        <v>ETIQUETA IMPRESA SEVEN UP CERO 2L PROMOCION DESTINO 2025</v>
      </c>
      <c r="E4324" s="144" t="str">
        <f>IF('[1]Hoja de pedidos'!$D4320&gt;0,'[1]Hoja de pedidos'!G4320,"")</f>
        <v>CX</v>
      </c>
      <c r="F4324" s="144" t="str">
        <f>IF('[1]Hoja de pedidos'!$D4320&gt;0,'[1]Hoja de pedidos'!H4320,"")</f>
        <v>CORTE</v>
      </c>
    </row>
    <row r="4325" spans="1:6" x14ac:dyDescent="0.25">
      <c r="A4325" s="144" t="str">
        <f>IF('[1]Hoja de pedidos'!$D4321&gt;0,'[1]Hoja de pedidos'!C4321,"")</f>
        <v>01-5484</v>
      </c>
      <c r="B4325" s="144" t="str">
        <f>IF('[1]Hoja de pedidos'!$D4321&gt;0,'[1]Hoja de pedidos'!D4321,"")</f>
        <v>TXAVEM028D001</v>
      </c>
      <c r="C4325" s="144" t="str">
        <f>IF('[1]Hoja de pedidos'!$D4321&gt;0,'[1]Hoja de pedidos'!E4321,"")</f>
        <v>AMCOR RIGID PACKAGING DE VENEZUELA, S.A.</v>
      </c>
      <c r="D4325" s="144" t="str">
        <f>IF('[1]Hoja de pedidos'!$D4321&gt;0,'[1]Hoja de pedidos'!F4321,"")</f>
        <v>ETIQUETA IMPRESA MINALBA 355cc</v>
      </c>
      <c r="E4325" s="144" t="str">
        <f>IF('[1]Hoja de pedidos'!$D4321&gt;0,'[1]Hoja de pedidos'!G4321,"")</f>
        <v>CX</v>
      </c>
      <c r="F4325" s="144" t="str">
        <f>IF('[1]Hoja de pedidos'!$D4321&gt;0,'[1]Hoja de pedidos'!H4321,"")</f>
        <v>CORTE</v>
      </c>
    </row>
    <row r="4326" spans="1:6" x14ac:dyDescent="0.25">
      <c r="A4326" s="144" t="str">
        <f>IF('[1]Hoja de pedidos'!$D4322&gt;0,'[1]Hoja de pedidos'!C4322,"")</f>
        <v>01-5483</v>
      </c>
      <c r="B4326" s="144" t="str">
        <f>IF('[1]Hoja de pedidos'!$D4322&gt;0,'[1]Hoja de pedidos'!D4322,"")</f>
        <v>TXAVEM028C001</v>
      </c>
      <c r="C4326" s="144" t="str">
        <f>IF('[1]Hoja de pedidos'!$D4322&gt;0,'[1]Hoja de pedidos'!E4322,"")</f>
        <v>AMCOR RIGID PACKAGING DE VENEZUELA, S.A.</v>
      </c>
      <c r="D4326" s="144" t="str">
        <f>IF('[1]Hoja de pedidos'!$D4322&gt;0,'[1]Hoja de pedidos'!F4322,"")</f>
        <v>ETIQUETA IMPRESA MINALBA 600 cc</v>
      </c>
      <c r="E4326" s="144" t="str">
        <f>IF('[1]Hoja de pedidos'!$D4322&gt;0,'[1]Hoja de pedidos'!G4322,"")</f>
        <v>CX</v>
      </c>
      <c r="F4326" s="144" t="str">
        <f>IF('[1]Hoja de pedidos'!$D4322&gt;0,'[1]Hoja de pedidos'!H4322,"")</f>
        <v>CORTE</v>
      </c>
    </row>
    <row r="4327" spans="1:6" x14ac:dyDescent="0.25">
      <c r="A4327" s="144" t="str">
        <f>IF('[1]Hoja de pedidos'!$D4323&gt;0,'[1]Hoja de pedidos'!C4323,"")</f>
        <v>01-5476</v>
      </c>
      <c r="B4327" s="144" t="str">
        <f>IF('[1]Hoja de pedidos'!$D4323&gt;0,'[1]Hoja de pedidos'!D4323,"")</f>
        <v>TMAPAL121B001</v>
      </c>
      <c r="C4327" s="144" t="str">
        <f>IF('[1]Hoja de pedidos'!$D4323&gt;0,'[1]Hoja de pedidos'!E4323,"")</f>
        <v>ALIMENTOS POLAR COMERCIAL, C.A.</v>
      </c>
      <c r="D4327" s="144" t="str">
        <f>IF('[1]Hoja de pedidos'!$D4323&gt;0,'[1]Hoja de pedidos'!F4323,"")</f>
        <v>ALUMINIO LAMINADO IMPRESO MAVESA 250 g</v>
      </c>
      <c r="E4327" s="144" t="str">
        <f>IF('[1]Hoja de pedidos'!$D4323&gt;0,'[1]Hoja de pedidos'!G4323,"")</f>
        <v>MCL</v>
      </c>
      <c r="F4327" s="144" t="str">
        <f>IF('[1]Hoja de pedidos'!$D4323&gt;0,'[1]Hoja de pedidos'!H4323,"")</f>
        <v>LAMINACION</v>
      </c>
    </row>
    <row r="4328" spans="1:6" x14ac:dyDescent="0.25">
      <c r="A4328" s="144" t="str">
        <f>IF('[1]Hoja de pedidos'!$D4324&gt;0,'[1]Hoja de pedidos'!C4324,"")</f>
        <v>01-5475</v>
      </c>
      <c r="B4328" s="144" t="str">
        <f>IF('[1]Hoja de pedidos'!$D4324&gt;0,'[1]Hoja de pedidos'!D4324,"")</f>
        <v>TMAPAL121A001</v>
      </c>
      <c r="C4328" s="144" t="str">
        <f>IF('[1]Hoja de pedidos'!$D4324&gt;0,'[1]Hoja de pedidos'!E4324,"")</f>
        <v>ALIMENTOS POLAR COMERCIAL, C.A.</v>
      </c>
      <c r="D4328" s="144" t="str">
        <f>IF('[1]Hoja de pedidos'!$D4324&gt;0,'[1]Hoja de pedidos'!F4324,"")</f>
        <v>ALUMINIO LAMINADO IMPRESO MAVESA 500g</v>
      </c>
      <c r="E4328" s="144" t="str">
        <f>IF('[1]Hoja de pedidos'!$D4324&gt;0,'[1]Hoja de pedidos'!G4324,"")</f>
        <v>MCL</v>
      </c>
      <c r="F4328" s="144" t="str">
        <f>IF('[1]Hoja de pedidos'!$D4324&gt;0,'[1]Hoja de pedidos'!H4324,"")</f>
        <v>LAMINACION</v>
      </c>
    </row>
    <row r="4329" spans="1:6" x14ac:dyDescent="0.25">
      <c r="A4329" s="144" t="str">
        <f>IF('[1]Hoja de pedidos'!$D4325&gt;0,'[1]Hoja de pedidos'!C4325,"")</f>
        <v>01-5474</v>
      </c>
      <c r="B4329" s="144" t="str">
        <f>IF('[1]Hoja de pedidos'!$D4325&gt;0,'[1]Hoja de pedidos'!D4325,"")</f>
        <v>TMAPAL121C001</v>
      </c>
      <c r="C4329" s="144" t="str">
        <f>IF('[1]Hoja de pedidos'!$D4325&gt;0,'[1]Hoja de pedidos'!E4325,"")</f>
        <v>ALIMENTOS POLAR COMERCIAL, C.A.</v>
      </c>
      <c r="D4329" s="144" t="str">
        <f>IF('[1]Hoja de pedidos'!$D4325&gt;0,'[1]Hoja de pedidos'!F4325,"")</f>
        <v>ALUMINIO LAMINADO IMPRESO MAVESA 1 Kg</v>
      </c>
      <c r="E4329" s="144" t="str">
        <f>IF('[1]Hoja de pedidos'!$D4325&gt;0,'[1]Hoja de pedidos'!G4325,"")</f>
        <v>MCL</v>
      </c>
      <c r="F4329" s="144" t="str">
        <f>IF('[1]Hoja de pedidos'!$D4325&gt;0,'[1]Hoja de pedidos'!H4325,"")</f>
        <v>LAMINACION</v>
      </c>
    </row>
    <row r="4330" spans="1:6" x14ac:dyDescent="0.25">
      <c r="A4330" s="144" t="str">
        <f>IF('[1]Hoja de pedidos'!$D4326&gt;0,'[1]Hoja de pedidos'!C4326,"")</f>
        <v>01-5485</v>
      </c>
      <c r="B4330" s="144" t="str">
        <f>IF('[1]Hoja de pedidos'!$D4326&gt;0,'[1]Hoja de pedidos'!D4326,"")</f>
        <v>TXAVEM028B001</v>
      </c>
      <c r="C4330" s="144" t="str">
        <f>IF('[1]Hoja de pedidos'!$D4326&gt;0,'[1]Hoja de pedidos'!E4326,"")</f>
        <v>AMCOR RIGID PACKAGING DE VENEZUELA, S.A.</v>
      </c>
      <c r="D4330" s="144" t="str">
        <f>IF('[1]Hoja de pedidos'!$D4326&gt;0,'[1]Hoja de pedidos'!F4326,"")</f>
        <v>ETIQUETA  IMPRESA MINALBA 5 L</v>
      </c>
      <c r="E4330" s="144" t="str">
        <f>IF('[1]Hoja de pedidos'!$D4326&gt;0,'[1]Hoja de pedidos'!G4326,"")</f>
        <v>CX</v>
      </c>
      <c r="F4330" s="144" t="str">
        <f>IF('[1]Hoja de pedidos'!$D4326&gt;0,'[1]Hoja de pedidos'!H4326,"")</f>
        <v>CORTE</v>
      </c>
    </row>
    <row r="4331" spans="1:6" x14ac:dyDescent="0.25">
      <c r="A4331" s="144" t="str">
        <f>IF('[1]Hoja de pedidos'!$D4327&gt;0,'[1]Hoja de pedidos'!C4327,"")</f>
        <v>01-5454</v>
      </c>
      <c r="B4331" s="144" t="str">
        <f>IF('[1]Hoja de pedidos'!$D4327&gt;0,'[1]Hoja de pedidos'!D4327,"")</f>
        <v>TMECRM0890001</v>
      </c>
      <c r="C4331" s="144" t="str">
        <f>IF('[1]Hoja de pedidos'!$D4327&gt;0,'[1]Hoja de pedidos'!E4327,"")</f>
        <v>ENVASES COMPUESTOS C.A</v>
      </c>
      <c r="D4331" s="144" t="str">
        <f>IF('[1]Hoja de pedidos'!$D4327&gt;0,'[1]Hoja de pedidos'!F4327,"")</f>
        <v>LAMINACION LINER RM-512 SIN IMPRESIÓN</v>
      </c>
      <c r="E4331" s="144" t="str">
        <f>IF('[1]Hoja de pedidos'!$D4327&gt;0,'[1]Hoja de pedidos'!G4327,"")</f>
        <v>MCL</v>
      </c>
      <c r="F4331" s="144" t="str">
        <f>IF('[1]Hoja de pedidos'!$D4327&gt;0,'[1]Hoja de pedidos'!H4327,"")</f>
        <v>CORTE</v>
      </c>
    </row>
    <row r="4332" spans="1:6" x14ac:dyDescent="0.25">
      <c r="A4332" s="144" t="str">
        <f>IF('[1]Hoja de pedidos'!$D4328&gt;0,'[1]Hoja de pedidos'!C4328,"")</f>
        <v>01-5487</v>
      </c>
      <c r="B4332" s="144" t="str">
        <f>IF('[1]Hoja de pedidos'!$D4328&gt;0,'[1]Hoja de pedidos'!D4328,"")</f>
        <v>TMCPAM045A001</v>
      </c>
      <c r="C4332" s="144" t="str">
        <f>IF('[1]Hoja de pedidos'!$D4328&gt;0,'[1]Hoja de pedidos'!E4328,"")</f>
        <v>CENTRAL EL PALMAR S.A.</v>
      </c>
      <c r="D4332" s="144" t="str">
        <f>IF('[1]Hoja de pedidos'!$D4328&gt;0,'[1]Hoja de pedidos'!F4328,"")</f>
        <v>POLYPOUCH IMPRESO MONTALBAN - MONTALBAN 4 g</v>
      </c>
      <c r="E4332" s="144" t="str">
        <f>IF('[1]Hoja de pedidos'!$D4328&gt;0,'[1]Hoja de pedidos'!G4328,"")</f>
        <v>MCL</v>
      </c>
      <c r="F4332" s="144" t="str">
        <f>IF('[1]Hoja de pedidos'!$D4328&gt;0,'[1]Hoja de pedidos'!H4328,"")</f>
        <v>LAMINACION</v>
      </c>
    </row>
    <row r="4333" spans="1:6" x14ac:dyDescent="0.25">
      <c r="A4333" s="144" t="str">
        <f>IF('[1]Hoja de pedidos'!$D4329&gt;0,'[1]Hoja de pedidos'!C4329,"")</f>
        <v>01-5489</v>
      </c>
      <c r="B4333" s="144" t="str">
        <f>IF('[1]Hoja de pedidos'!$D4329&gt;0,'[1]Hoja de pedidos'!D4329,"")</f>
        <v>TMCPCC060A001</v>
      </c>
      <c r="C4333" s="144" t="str">
        <f>IF('[1]Hoja de pedidos'!$D4329&gt;0,'[1]Hoja de pedidos'!E4329,"")</f>
        <v>CENTRAL EL PALMAR S.A.</v>
      </c>
      <c r="D4333" s="144" t="str">
        <f>IF('[1]Hoja de pedidos'!$D4329&gt;0,'[1]Hoja de pedidos'!F4329,"")</f>
        <v>POLYPOUCH IMPRESO STICK MONTALBAN "0" CALORIAS 1g</v>
      </c>
      <c r="E4333" s="144" t="str">
        <f>IF('[1]Hoja de pedidos'!$D4329&gt;0,'[1]Hoja de pedidos'!G4329,"")</f>
        <v>MCL</v>
      </c>
      <c r="F4333" s="144" t="str">
        <f>IF('[1]Hoja de pedidos'!$D4329&gt;0,'[1]Hoja de pedidos'!H4329,"")</f>
        <v>LAMINACION</v>
      </c>
    </row>
    <row r="4334" spans="1:6" x14ac:dyDescent="0.25">
      <c r="A4334" s="144" t="str">
        <f>IF('[1]Hoja de pedidos'!$D4330&gt;0,'[1]Hoja de pedidos'!C4330,"")</f>
        <v>11-0058</v>
      </c>
      <c r="B4334" s="144" t="str">
        <f>IF('[1]Hoja de pedidos'!$D4330&gt;0,'[1]Hoja de pedidos'!D4330,"")</f>
        <v>TMLVPL071B001</v>
      </c>
      <c r="C4334" s="144" t="str">
        <f>IF('[1]Hoja de pedidos'!$D4330&gt;0,'[1]Hoja de pedidos'!E4330,"")</f>
        <v>LEVAPAN VENEZOLANA, S.A.</v>
      </c>
      <c r="D4334" s="144" t="str">
        <f>IF('[1]Hoja de pedidos'!$D4330&gt;0,'[1]Hoja de pedidos'!F4330,"")</f>
        <v>POLYPOUCH PARAFINADO IMPRESO LEVAPAN</v>
      </c>
      <c r="E4334" s="144" t="str">
        <f>IF('[1]Hoja de pedidos'!$D4330&gt;0,'[1]Hoja de pedidos'!G4330,"")</f>
        <v>MCL</v>
      </c>
      <c r="F4334" s="144" t="str">
        <f>IF('[1]Hoja de pedidos'!$D4330&gt;0,'[1]Hoja de pedidos'!H4330,"")</f>
        <v>LAMINACION</v>
      </c>
    </row>
    <row r="4335" spans="1:6" x14ac:dyDescent="0.25">
      <c r="A4335" s="144" t="str">
        <f>IF('[1]Hoja de pedidos'!$D4331&gt;0,'[1]Hoja de pedidos'!C4331,"")</f>
        <v>01-5482</v>
      </c>
      <c r="B4335" s="144" t="str">
        <f>IF('[1]Hoja de pedidos'!$D4331&gt;0,'[1]Hoja de pedidos'!D4331,"")</f>
        <v>TXAVEM028A001</v>
      </c>
      <c r="C4335" s="144" t="str">
        <f>IF('[1]Hoja de pedidos'!$D4331&gt;0,'[1]Hoja de pedidos'!E4331,"")</f>
        <v>AMCOR RIGID PACKAGING DE VENEZUELA, S.A.</v>
      </c>
      <c r="D4335" s="144" t="str">
        <f>IF('[1]Hoja de pedidos'!$D4331&gt;0,'[1]Hoja de pedidos'!F4331,"")</f>
        <v>ETIQUETA IMPRESA MINALBA 1,5 L</v>
      </c>
      <c r="E4335" s="144" t="str">
        <f>IF('[1]Hoja de pedidos'!$D4331&gt;0,'[1]Hoja de pedidos'!G4331,"")</f>
        <v>CX</v>
      </c>
      <c r="F4335" s="144" t="str">
        <f>IF('[1]Hoja de pedidos'!$D4331&gt;0,'[1]Hoja de pedidos'!H4331,"")</f>
        <v>CORTE</v>
      </c>
    </row>
    <row r="4336" spans="1:6" x14ac:dyDescent="0.25">
      <c r="A4336" s="144" t="str">
        <f>IF('[1]Hoja de pedidos'!$D4332&gt;0,'[1]Hoja de pedidos'!C4332,"")</f>
        <v>11-0053</v>
      </c>
      <c r="B4336" s="144" t="str">
        <f>IF('[1]Hoja de pedidos'!$D4332&gt;0,'[1]Hoja de pedidos'!D4332,"")</f>
        <v>TXTFCA050A001</v>
      </c>
      <c r="C4336" s="144" t="str">
        <f>IF('[1]Hoja de pedidos'!$D4332&gt;0,'[1]Hoja de pedidos'!E4332,"")</f>
        <v>INVERSIONES TORREFACCION DEL CAFÉ, C.A</v>
      </c>
      <c r="D4336" s="144" t="str">
        <f>IF('[1]Hoja de pedidos'!$D4332&gt;0,'[1]Hoja de pedidos'!F4332,"")</f>
        <v>LAMINACION IMPRESA CAFÉ AMANECER MOLIDO GOURMET 200g</v>
      </c>
      <c r="E4336" s="144" t="str">
        <f>IF('[1]Hoja de pedidos'!$D4332&gt;0,'[1]Hoja de pedidos'!G4332,"")</f>
        <v>CX</v>
      </c>
      <c r="F4336" s="144" t="str">
        <f>IF('[1]Hoja de pedidos'!$D4332&gt;0,'[1]Hoja de pedidos'!H4332,"")</f>
        <v>LAMINACION</v>
      </c>
    </row>
    <row r="4337" spans="1:6" x14ac:dyDescent="0.25">
      <c r="A4337" s="144" t="str">
        <f>IF('[1]Hoja de pedidos'!$D4333&gt;0,'[1]Hoja de pedidos'!C4333,"")</f>
        <v>11-0052</v>
      </c>
      <c r="B4337" s="144" t="str">
        <f>IF('[1]Hoja de pedidos'!$D4333&gt;0,'[1]Hoja de pedidos'!D4333,"")</f>
        <v>TXTFCA036C001</v>
      </c>
      <c r="C4337" s="144" t="str">
        <f>IF('[1]Hoja de pedidos'!$D4333&gt;0,'[1]Hoja de pedidos'!E4333,"")</f>
        <v>INVERSIONES TORREFACCION DEL CAFÉ, C.A</v>
      </c>
      <c r="D4337" s="144" t="str">
        <f>IF('[1]Hoja de pedidos'!$D4333&gt;0,'[1]Hoja de pedidos'!F4333,"")</f>
        <v xml:space="preserve">LAMINACION IMPRESA CAFÉ AMANECER MOLIDO GOURMET 100g </v>
      </c>
      <c r="E4337" s="144" t="str">
        <f>IF('[1]Hoja de pedidos'!$D4333&gt;0,'[1]Hoja de pedidos'!G4333,"")</f>
        <v>CX</v>
      </c>
      <c r="F4337" s="144" t="str">
        <f>IF('[1]Hoja de pedidos'!$D4333&gt;0,'[1]Hoja de pedidos'!H4333,"")</f>
        <v>LAMINACION</v>
      </c>
    </row>
    <row r="4338" spans="1:6" x14ac:dyDescent="0.25">
      <c r="A4338" s="144" t="str">
        <f>IF('[1]Hoja de pedidos'!$D4334&gt;0,'[1]Hoja de pedidos'!C4334,"")</f>
        <v>11-0054</v>
      </c>
      <c r="B4338" s="144" t="str">
        <f>IF('[1]Hoja de pedidos'!$D4334&gt;0,'[1]Hoja de pedidos'!D4334,"")</f>
        <v>TXTFCA050B001</v>
      </c>
      <c r="C4338" s="144" t="str">
        <f>IF('[1]Hoja de pedidos'!$D4334&gt;0,'[1]Hoja de pedidos'!E4334,"")</f>
        <v>INVERSIONES TORREFACCION DEL CAFÉ, C.A</v>
      </c>
      <c r="D4338" s="144" t="str">
        <f>IF('[1]Hoja de pedidos'!$D4334&gt;0,'[1]Hoja de pedidos'!F4334,"")</f>
        <v>LAMINACION IMPRESA CAFÉ AMANECER MOLIDO GOURMET 500g</v>
      </c>
      <c r="E4338" s="144" t="str">
        <f>IF('[1]Hoja de pedidos'!$D4334&gt;0,'[1]Hoja de pedidos'!G4334,"")</f>
        <v>CX</v>
      </c>
      <c r="F4338" s="144" t="str">
        <f>IF('[1]Hoja de pedidos'!$D4334&gt;0,'[1]Hoja de pedidos'!H4334,"")</f>
        <v>LAMINACION</v>
      </c>
    </row>
    <row r="4339" spans="1:6" x14ac:dyDescent="0.25">
      <c r="A4339" s="144" t="str">
        <f>IF('[1]Hoja de pedidos'!$D4335&gt;0,'[1]Hoja de pedidos'!C4335,"")</f>
        <v>11-0056</v>
      </c>
      <c r="B4339" s="144" t="str">
        <f>IF('[1]Hoja de pedidos'!$D4335&gt;0,'[1]Hoja de pedidos'!D4335,"")</f>
        <v>TXTFDN050A001</v>
      </c>
      <c r="C4339" s="144" t="str">
        <f>IF('[1]Hoja de pedidos'!$D4335&gt;0,'[1]Hoja de pedidos'!E4335,"")</f>
        <v>INVERSIONES TORREFACCION DEL CAFÉ, C.A</v>
      </c>
      <c r="D4339" s="144" t="str">
        <f>IF('[1]Hoja de pedidos'!$D4335&gt;0,'[1]Hoja de pedidos'!F4335,"")</f>
        <v>LAMINACION IMPRESA CAFÉ DELLA NONNA MOLIDO GOURMET 200 g.</v>
      </c>
      <c r="E4339" s="144" t="str">
        <f>IF('[1]Hoja de pedidos'!$D4335&gt;0,'[1]Hoja de pedidos'!G4335,"")</f>
        <v>CX</v>
      </c>
      <c r="F4339" s="144" t="str">
        <f>IF('[1]Hoja de pedidos'!$D4335&gt;0,'[1]Hoja de pedidos'!H4335,"")</f>
        <v>LAMINACION</v>
      </c>
    </row>
    <row r="4340" spans="1:6" x14ac:dyDescent="0.25">
      <c r="A4340" s="144" t="str">
        <f>IF('[1]Hoja de pedidos'!$D4336&gt;0,'[1]Hoja de pedidos'!C4336,"")</f>
        <v>11-0055</v>
      </c>
      <c r="B4340" s="144" t="str">
        <f>IF('[1]Hoja de pedidos'!$D4336&gt;0,'[1]Hoja de pedidos'!D4336,"")</f>
        <v>TXTFDN036C001</v>
      </c>
      <c r="C4340" s="144" t="str">
        <f>IF('[1]Hoja de pedidos'!$D4336&gt;0,'[1]Hoja de pedidos'!E4336,"")</f>
        <v>INVERSIONES TORREFACCION DEL CAFÉ, C.A</v>
      </c>
      <c r="D4340" s="144" t="str">
        <f>IF('[1]Hoja de pedidos'!$D4336&gt;0,'[1]Hoja de pedidos'!F4336,"")</f>
        <v>LAMINACION IMPRESA CAFÉ DELLA NONNA MOLIDO GOURMET 100g</v>
      </c>
      <c r="E4340" s="144" t="str">
        <f>IF('[1]Hoja de pedidos'!$D4336&gt;0,'[1]Hoja de pedidos'!G4336,"")</f>
        <v>CX</v>
      </c>
      <c r="F4340" s="144" t="str">
        <f>IF('[1]Hoja de pedidos'!$D4336&gt;0,'[1]Hoja de pedidos'!H4336,"")</f>
        <v>LAMINACION</v>
      </c>
    </row>
    <row r="4341" spans="1:6" x14ac:dyDescent="0.25">
      <c r="A4341" s="144" t="str">
        <f>IF('[1]Hoja de pedidos'!$D4337&gt;0,'[1]Hoja de pedidos'!C4337,"")</f>
        <v>11-0057</v>
      </c>
      <c r="B4341" s="144" t="str">
        <f>IF('[1]Hoja de pedidos'!$D4337&gt;0,'[1]Hoja de pedidos'!D4337,"")</f>
        <v>TXTFDN050B001</v>
      </c>
      <c r="C4341" s="144" t="str">
        <f>IF('[1]Hoja de pedidos'!$D4337&gt;0,'[1]Hoja de pedidos'!E4337,"")</f>
        <v>INVERSIONES TORREFACCION DEL CAFÉ, C.A</v>
      </c>
      <c r="D4341" s="144" t="str">
        <f>IF('[1]Hoja de pedidos'!$D4337&gt;0,'[1]Hoja de pedidos'!F4337,"")</f>
        <v>LAMINACION IMPRESA CAFÉ DELLA NONNA MOLIDO GOURMET 500 g.</v>
      </c>
      <c r="E4341" s="144" t="str">
        <f>IF('[1]Hoja de pedidos'!$D4337&gt;0,'[1]Hoja de pedidos'!G4337,"")</f>
        <v>CX</v>
      </c>
      <c r="F4341" s="144" t="str">
        <f>IF('[1]Hoja de pedidos'!$D4337&gt;0,'[1]Hoja de pedidos'!H4337,"")</f>
        <v>LAMINACION</v>
      </c>
    </row>
    <row r="4342" spans="1:6" x14ac:dyDescent="0.25">
      <c r="A4342" s="144" t="str">
        <f>IF('[1]Hoja de pedidos'!$D4338&gt;0,'[1]Hoja de pedidos'!C4338,"")</f>
        <v>01-5440</v>
      </c>
      <c r="B4342" s="144" t="str">
        <f>IF('[1]Hoja de pedidos'!$D4338&gt;0,'[1]Hoja de pedidos'!D4338,"")</f>
        <v>TMARMZ044D001</v>
      </c>
      <c r="C4342" s="144" t="str">
        <f>IF('[1]Hoja de pedidos'!$D4338&gt;0,'[1]Hoja de pedidos'!E4338,"")</f>
        <v>ALFONZO RIVAS &amp; CIA, C.A.</v>
      </c>
      <c r="D4342" s="144" t="str">
        <f>IF('[1]Hoja de pedidos'!$D4338&gt;0,'[1]Hoja de pedidos'!F4338,"")</f>
        <v>LAMINACION IMPRESA MAIZINA 200g</v>
      </c>
      <c r="E4342" s="144" t="str">
        <f>IF('[1]Hoja de pedidos'!$D4338&gt;0,'[1]Hoja de pedidos'!G4338,"")</f>
        <v>MCL</v>
      </c>
      <c r="F4342" s="144" t="str">
        <f>IF('[1]Hoja de pedidos'!$D4338&gt;0,'[1]Hoja de pedidos'!H4338,"")</f>
        <v>LAMINACION</v>
      </c>
    </row>
    <row r="4343" spans="1:6" x14ac:dyDescent="0.25">
      <c r="A4343" s="144" t="str">
        <f>IF('[1]Hoja de pedidos'!$D4339&gt;0,'[1]Hoja de pedidos'!C4339,"")</f>
        <v>01-5480</v>
      </c>
      <c r="B4343" s="144" t="str">
        <f>IF('[1]Hoja de pedidos'!$D4339&gt;0,'[1]Hoja de pedidos'!D4339,"")</f>
        <v>TMARYM096A001</v>
      </c>
      <c r="C4343" s="144" t="str">
        <f>IF('[1]Hoja de pedidos'!$D4339&gt;0,'[1]Hoja de pedidos'!E4339,"")</f>
        <v>ALFONZO RIVAS &amp; CIA, C.A.</v>
      </c>
      <c r="D4343" s="144" t="str">
        <f>IF('[1]Hoja de pedidos'!$D4339&gt;0,'[1]Hoja de pedidos'!F4339,"")</f>
        <v>LAMINACION IMPRESA YELIGHT MORA 12g</v>
      </c>
      <c r="E4343" s="144" t="str">
        <f>IF('[1]Hoja de pedidos'!$D4339&gt;0,'[1]Hoja de pedidos'!G4339,"")</f>
        <v>MCL</v>
      </c>
      <c r="F4343" s="144" t="str">
        <f>IF('[1]Hoja de pedidos'!$D4339&gt;0,'[1]Hoja de pedidos'!H4339,"")</f>
        <v>LAMINACION</v>
      </c>
    </row>
    <row r="4344" spans="1:6" x14ac:dyDescent="0.25">
      <c r="A4344" s="144" t="str">
        <f>IF('[1]Hoja de pedidos'!$D4340&gt;0,'[1]Hoja de pedidos'!C4340,"")</f>
        <v>01-5479</v>
      </c>
      <c r="B4344" s="144" t="str">
        <f>IF('[1]Hoja de pedidos'!$D4340&gt;0,'[1]Hoja de pedidos'!D4340,"")</f>
        <v>TMARYC096A001</v>
      </c>
      <c r="C4344" s="144" t="str">
        <f>IF('[1]Hoja de pedidos'!$D4340&gt;0,'[1]Hoja de pedidos'!E4340,"")</f>
        <v>ALFONZO RIVAS &amp; CIA, C.A.</v>
      </c>
      <c r="D4344" s="144" t="str">
        <f>IF('[1]Hoja de pedidos'!$D4340&gt;0,'[1]Hoja de pedidos'!F4340,"")</f>
        <v>LAMINACION IMPRESA YELIGHT CEREZA 12 g</v>
      </c>
      <c r="E4344" s="144" t="str">
        <f>IF('[1]Hoja de pedidos'!$D4340&gt;0,'[1]Hoja de pedidos'!G4340,"")</f>
        <v>MCL</v>
      </c>
      <c r="F4344" s="144" t="str">
        <f>IF('[1]Hoja de pedidos'!$D4340&gt;0,'[1]Hoja de pedidos'!H4340,"")</f>
        <v>LAMINACION</v>
      </c>
    </row>
    <row r="4345" spans="1:6" x14ac:dyDescent="0.25">
      <c r="A4345" s="144" t="str">
        <f>IF('[1]Hoja de pedidos'!$D4341&gt;0,'[1]Hoja de pedidos'!C4341,"")</f>
        <v>01-5481</v>
      </c>
      <c r="B4345" s="144" t="str">
        <f>IF('[1]Hoja de pedidos'!$D4341&gt;0,'[1]Hoja de pedidos'!D4341,"")</f>
        <v>TMARFC096A001</v>
      </c>
      <c r="C4345" s="144" t="str">
        <f>IF('[1]Hoja de pedidos'!$D4341&gt;0,'[1]Hoja de pedidos'!E4341,"")</f>
        <v>ALFONZO RIVAS &amp; CIA, C.A.</v>
      </c>
      <c r="D4345" s="144" t="str">
        <f>IF('[1]Hoja de pedidos'!$D4341&gt;0,'[1]Hoja de pedidos'!F4341,"")</f>
        <v>LAMINACION IMPRESA YELIGHT FUSION CITRICA 12g</v>
      </c>
      <c r="E4345" s="144" t="str">
        <f>IF('[1]Hoja de pedidos'!$D4341&gt;0,'[1]Hoja de pedidos'!G4341,"")</f>
        <v>MCL</v>
      </c>
      <c r="F4345" s="144" t="str">
        <f>IF('[1]Hoja de pedidos'!$D4341&gt;0,'[1]Hoja de pedidos'!H4341,"")</f>
        <v>LAMINACION</v>
      </c>
    </row>
    <row r="4346" spans="1:6" x14ac:dyDescent="0.25">
      <c r="A4346" s="144" t="str">
        <f>IF('[1]Hoja de pedidos'!$D4342&gt;0,'[1]Hoja de pedidos'!C4342,"")</f>
        <v>01-5442</v>
      </c>
      <c r="B4346" s="144" t="str">
        <f>IF('[1]Hoja de pedidos'!$D4342&gt;0,'[1]Hoja de pedidos'!D4342,"")</f>
        <v>TMARYF096A001</v>
      </c>
      <c r="C4346" s="144" t="str">
        <f>IF('[1]Hoja de pedidos'!$D4342&gt;0,'[1]Hoja de pedidos'!E4342,"")</f>
        <v>ALFONZO RIVAS &amp; CIA, C.A.</v>
      </c>
      <c r="D4346" s="144" t="str">
        <f>IF('[1]Hoja de pedidos'!$D4342&gt;0,'[1]Hoja de pedidos'!F4342,"")</f>
        <v>LAMINACION IMPRESA YELIGHT FRESA 12g</v>
      </c>
      <c r="E4346" s="144" t="str">
        <f>IF('[1]Hoja de pedidos'!$D4342&gt;0,'[1]Hoja de pedidos'!G4342,"")</f>
        <v>MCL</v>
      </c>
      <c r="F4346" s="144" t="str">
        <f>IF('[1]Hoja de pedidos'!$D4342&gt;0,'[1]Hoja de pedidos'!H4342,"")</f>
        <v>LAMINACION</v>
      </c>
    </row>
    <row r="4347" spans="1:6" x14ac:dyDescent="0.25">
      <c r="A4347" s="144" t="str">
        <f>IF('[1]Hoja de pedidos'!$D4343&gt;0,'[1]Hoja de pedidos'!C4343,"")</f>
        <v>01-5441</v>
      </c>
      <c r="B4347" s="144" t="str">
        <f>IF('[1]Hoja de pedidos'!$D4343&gt;0,'[1]Hoja de pedidos'!D4343,"")</f>
        <v>TMARYS096A001</v>
      </c>
      <c r="C4347" s="144" t="str">
        <f>IF('[1]Hoja de pedidos'!$D4343&gt;0,'[1]Hoja de pedidos'!E4343,"")</f>
        <v>ALFONZO RIVAS &amp; CIA, C.A.</v>
      </c>
      <c r="D4347" s="144" t="str">
        <f>IF('[1]Hoja de pedidos'!$D4343&gt;0,'[1]Hoja de pedidos'!F4343,"")</f>
        <v>LAMINACION IMPRESA YELIGHT SIN SABOR 9g</v>
      </c>
      <c r="E4347" s="144" t="str">
        <f>IF('[1]Hoja de pedidos'!$D4343&gt;0,'[1]Hoja de pedidos'!G4343,"")</f>
        <v>MCL</v>
      </c>
      <c r="F4347" s="144" t="str">
        <f>IF('[1]Hoja de pedidos'!$D4343&gt;0,'[1]Hoja de pedidos'!H4343,"")</f>
        <v>LAMINACION</v>
      </c>
    </row>
    <row r="4348" spans="1:6" x14ac:dyDescent="0.25">
      <c r="A4348" s="144" t="str">
        <f>IF('[1]Hoja de pedidos'!$D4344&gt;0,'[1]Hoja de pedidos'!C4344,"")</f>
        <v>21-0556</v>
      </c>
      <c r="B4348" s="144" t="str">
        <f>IF('[1]Hoja de pedidos'!$D4344&gt;0,'[1]Hoja de pedidos'!D4344,"")</f>
        <v>TXNVCL096C004</v>
      </c>
      <c r="C4348" s="144" t="str">
        <f>IF('[1]Hoja de pedidos'!$D4344&gt;0,'[1]Hoja de pedidos'!E4344,"")</f>
        <v>NESTLE VENEZUELA, S.A.</v>
      </c>
      <c r="D4348" s="144" t="str">
        <f>IF('[1]Hoja de pedidos'!$D4344&gt;0,'[1]Hoja de pedidos'!F4344,"")</f>
        <v>LAMINACION IMPRESA CERELAC 400g</v>
      </c>
      <c r="E4348" s="144" t="str">
        <f>IF('[1]Hoja de pedidos'!$D4344&gt;0,'[1]Hoja de pedidos'!G4344,"")</f>
        <v>CX</v>
      </c>
      <c r="F4348" s="144" t="str">
        <f>IF('[1]Hoja de pedidos'!$D4344&gt;0,'[1]Hoja de pedidos'!H4344,"")</f>
        <v>LAMINACION</v>
      </c>
    </row>
    <row r="4349" spans="1:6" x14ac:dyDescent="0.25">
      <c r="A4349" s="144" t="str">
        <f>IF('[1]Hoja de pedidos'!$D4345&gt;0,'[1]Hoja de pedidos'!C4345,"")</f>
        <v>01-5493</v>
      </c>
      <c r="B4349" s="144" t="str">
        <f>IF('[1]Hoja de pedidos'!$D4345&gt;0,'[1]Hoja de pedidos'!D4345,"")</f>
        <v>TXPADF040B002</v>
      </c>
      <c r="C4349" s="144" t="str">
        <f>IF('[1]Hoja de pedidos'!$D4345&gt;0,'[1]Hoja de pedidos'!E4345,"")</f>
        <v>PEPSICO ALIMENTOS, S.C.A.</v>
      </c>
      <c r="D4349" s="144" t="str">
        <f>IF('[1]Hoja de pedidos'!$D4345&gt;0,'[1]Hoja de pedidos'!F4345,"")</f>
        <v>LAMINACION IMPRESA DORITOS FLAMIN HOT 42g.</v>
      </c>
      <c r="E4349" s="144" t="str">
        <f>IF('[1]Hoja de pedidos'!$D4345&gt;0,'[1]Hoja de pedidos'!G4345,"")</f>
        <v>CX</v>
      </c>
      <c r="F4349" s="144" t="str">
        <f>IF('[1]Hoja de pedidos'!$D4345&gt;0,'[1]Hoja de pedidos'!H4345,"")</f>
        <v>LAMINACION</v>
      </c>
    </row>
    <row r="4350" spans="1:6" x14ac:dyDescent="0.25">
      <c r="A4350" s="144" t="str">
        <f>IF('[1]Hoja de pedidos'!$D4346&gt;0,'[1]Hoja de pedidos'!C4346,"")</f>
        <v>01-5492</v>
      </c>
      <c r="B4350" s="144" t="str">
        <f>IF('[1]Hoja de pedidos'!$D4346&gt;0,'[1]Hoja de pedidos'!D4346,"")</f>
        <v>TXPADF040A002</v>
      </c>
      <c r="C4350" s="144" t="str">
        <f>IF('[1]Hoja de pedidos'!$D4346&gt;0,'[1]Hoja de pedidos'!E4346,"")</f>
        <v>PEPSICO ALIMENTOS, S.C.A.</v>
      </c>
      <c r="D4350" s="144" t="str">
        <f>IF('[1]Hoja de pedidos'!$D4346&gt;0,'[1]Hoja de pedidos'!F4346,"")</f>
        <v>LAMINACION IMPRESA DORITOS FLAMIN HOT 140g.</v>
      </c>
      <c r="E4350" s="144" t="str">
        <f>IF('[1]Hoja de pedidos'!$D4346&gt;0,'[1]Hoja de pedidos'!G4346,"")</f>
        <v>CX</v>
      </c>
      <c r="F4350" s="144" t="str">
        <f>IF('[1]Hoja de pedidos'!$D4346&gt;0,'[1]Hoja de pedidos'!H4346,"")</f>
        <v>LAMINACION</v>
      </c>
    </row>
    <row r="4351" spans="1:6" x14ac:dyDescent="0.25">
      <c r="A4351" s="144" t="str">
        <f>IF('[1]Hoja de pedidos'!$D4347&gt;0,'[1]Hoja de pedidos'!C4347,"")</f>
        <v>01-5493</v>
      </c>
      <c r="B4351" s="144" t="str">
        <f>IF('[1]Hoja de pedidos'!$D4347&gt;0,'[1]Hoja de pedidos'!D4347,"")</f>
        <v>TXPADF040B002</v>
      </c>
      <c r="C4351" s="144" t="str">
        <f>IF('[1]Hoja de pedidos'!$D4347&gt;0,'[1]Hoja de pedidos'!E4347,"")</f>
        <v>PEPSICO ALIMENTOS, S.C.A.</v>
      </c>
      <c r="D4351" s="144" t="str">
        <f>IF('[1]Hoja de pedidos'!$D4347&gt;0,'[1]Hoja de pedidos'!F4347,"")</f>
        <v>LAMINACION IMPRESA DORITOS FLAMIN HOT 42g.</v>
      </c>
      <c r="E4351" s="144" t="str">
        <f>IF('[1]Hoja de pedidos'!$D4347&gt;0,'[1]Hoja de pedidos'!G4347,"")</f>
        <v>CX</v>
      </c>
      <c r="F4351" s="144" t="str">
        <f>IF('[1]Hoja de pedidos'!$D4347&gt;0,'[1]Hoja de pedidos'!H4347,"")</f>
        <v>LAMINACION</v>
      </c>
    </row>
    <row r="4352" spans="1:6" x14ac:dyDescent="0.25">
      <c r="A4352" s="144" t="str">
        <f>IF('[1]Hoja de pedidos'!$D4348&gt;0,'[1]Hoja de pedidos'!C4348,"")</f>
        <v>01-5492</v>
      </c>
      <c r="B4352" s="144" t="str">
        <f>IF('[1]Hoja de pedidos'!$D4348&gt;0,'[1]Hoja de pedidos'!D4348,"")</f>
        <v>TXPADF040A002</v>
      </c>
      <c r="C4352" s="144" t="str">
        <f>IF('[1]Hoja de pedidos'!$D4348&gt;0,'[1]Hoja de pedidos'!E4348,"")</f>
        <v>PEPSICO ALIMENTOS, S.C.A.</v>
      </c>
      <c r="D4352" s="144" t="str">
        <f>IF('[1]Hoja de pedidos'!$D4348&gt;0,'[1]Hoja de pedidos'!F4348,"")</f>
        <v>LAMINACION IMPRESA DORITOS FLAMIN HOT 140g.</v>
      </c>
      <c r="E4352" s="144" t="str">
        <f>IF('[1]Hoja de pedidos'!$D4348&gt;0,'[1]Hoja de pedidos'!G4348,"")</f>
        <v>CX</v>
      </c>
      <c r="F4352" s="144" t="str">
        <f>IF('[1]Hoja de pedidos'!$D4348&gt;0,'[1]Hoja de pedidos'!H4348,"")</f>
        <v>LAMINACION</v>
      </c>
    </row>
    <row r="4353" spans="1:6" x14ac:dyDescent="0.25">
      <c r="A4353" s="144" t="str">
        <f>IF('[1]Hoja de pedidos'!$D4349&gt;0,'[1]Hoja de pedidos'!C4349,"")</f>
        <v>01-5526</v>
      </c>
      <c r="B4353" s="144" t="str">
        <f>IF('[1]Hoja de pedidos'!$D4349&gt;0,'[1]Hoja de pedidos'!D4349,"")</f>
        <v>TMAYGP207A003</v>
      </c>
      <c r="C4353" s="144" t="str">
        <f>IF('[1]Hoja de pedidos'!$D4349&gt;0,'[1]Hoja de pedidos'!E4349,"")</f>
        <v>ANAYANSI,C.A.</v>
      </c>
      <c r="D4353" s="144" t="str">
        <f>IF('[1]Hoja de pedidos'!$D4349&gt;0,'[1]Hoja de pedidos'!F4349,"")</f>
        <v>LINER TERMOSELLABLE MTP  IMPRESO GARANTIA DE PUREZA</v>
      </c>
      <c r="E4353" s="144" t="str">
        <f>IF('[1]Hoja de pedidos'!$D4349&gt;0,'[1]Hoja de pedidos'!G4349,"")</f>
        <v>MCL</v>
      </c>
      <c r="F4353" s="144" t="str">
        <f>IF('[1]Hoja de pedidos'!$D4349&gt;0,'[1]Hoja de pedidos'!H4349,"")</f>
        <v>LAMINACION</v>
      </c>
    </row>
    <row r="4354" spans="1:6" x14ac:dyDescent="0.25">
      <c r="A4354" s="144" t="str">
        <f>IF('[1]Hoja de pedidos'!$D4350&gt;0,'[1]Hoja de pedidos'!C4350,"")</f>
        <v>21-0557</v>
      </c>
      <c r="B4354" s="144" t="str">
        <f>IF('[1]Hoja de pedidos'!$D4350&gt;0,'[1]Hoja de pedidos'!D4350,"")</f>
        <v>TXNVCL096B004</v>
      </c>
      <c r="C4354" s="144" t="str">
        <f>IF('[1]Hoja de pedidos'!$D4350&gt;0,'[1]Hoja de pedidos'!E4350,"")</f>
        <v>NESTLE VENEZUELA, S.A.</v>
      </c>
      <c r="D4354" s="144" t="str">
        <f>IF('[1]Hoja de pedidos'!$D4350&gt;0,'[1]Hoja de pedidos'!F4350,"")</f>
        <v>LAMINACION IMPRESA CERELAC 900g</v>
      </c>
      <c r="E4354" s="144" t="str">
        <f>IF('[1]Hoja de pedidos'!$D4350&gt;0,'[1]Hoja de pedidos'!G4350,"")</f>
        <v>CX</v>
      </c>
      <c r="F4354" s="144" t="str">
        <f>IF('[1]Hoja de pedidos'!$D4350&gt;0,'[1]Hoja de pedidos'!H4350,"")</f>
        <v>LAMINACION</v>
      </c>
    </row>
    <row r="4355" spans="1:6" x14ac:dyDescent="0.25">
      <c r="A4355" s="144" t="str">
        <f>IF('[1]Hoja de pedidos'!$D4351&gt;0,'[1]Hoja de pedidos'!C4351,"")</f>
        <v>01-5510</v>
      </c>
      <c r="B4355" s="144" t="str">
        <f>IF('[1]Hoja de pedidos'!$D4351&gt;0,'[1]Hoja de pedidos'!D4351,"")</f>
        <v>TXPATR040E003</v>
      </c>
      <c r="C4355" s="144" t="str">
        <f>IF('[1]Hoja de pedidos'!$D4351&gt;0,'[1]Hoja de pedidos'!E4351,"")</f>
        <v>PEPSICO ALIMENTOS, S.C.A.</v>
      </c>
      <c r="D4355" s="144" t="str">
        <f>IF('[1]Hoja de pedidos'!$D4351&gt;0,'[1]Hoja de pedidos'!F4351,"")</f>
        <v>LAMINACION IMPRESA DE TODITO RESUELTO 110g</v>
      </c>
      <c r="E4355" s="144" t="str">
        <f>IF('[1]Hoja de pedidos'!$D4351&gt;0,'[1]Hoja de pedidos'!G4351,"")</f>
        <v>CX</v>
      </c>
      <c r="F4355" s="144" t="str">
        <f>IF('[1]Hoja de pedidos'!$D4351&gt;0,'[1]Hoja de pedidos'!H4351,"")</f>
        <v>LAMINACION</v>
      </c>
    </row>
    <row r="4356" spans="1:6" x14ac:dyDescent="0.25">
      <c r="A4356" s="144" t="str">
        <f>IF('[1]Hoja de pedidos'!$D4352&gt;0,'[1]Hoja de pedidos'!C4352,"")</f>
        <v>01-5499</v>
      </c>
      <c r="B4356" s="144" t="str">
        <f>IF('[1]Hoja de pedidos'!$D4352&gt;0,'[1]Hoja de pedidos'!D4352,"")</f>
        <v>TXPARS040C002</v>
      </c>
      <c r="C4356" s="144" t="str">
        <f>IF('[1]Hoja de pedidos'!$D4352&gt;0,'[1]Hoja de pedidos'!E4352,"")</f>
        <v>PEPSICO ALIMENTOS, S.C.A.</v>
      </c>
      <c r="D4356" s="144" t="str">
        <f>IF('[1]Hoja de pedidos'!$D4352&gt;0,'[1]Hoja de pedidos'!F4352,"")</f>
        <v>LAMINACION IMPRESA RAQUETY QUESO 36g</v>
      </c>
      <c r="E4356" s="144" t="str">
        <f>IF('[1]Hoja de pedidos'!$D4352&gt;0,'[1]Hoja de pedidos'!G4352,"")</f>
        <v>CX</v>
      </c>
      <c r="F4356" s="144" t="str">
        <f>IF('[1]Hoja de pedidos'!$D4352&gt;0,'[1]Hoja de pedidos'!H4352,"")</f>
        <v>LAMINACION</v>
      </c>
    </row>
    <row r="4357" spans="1:6" x14ac:dyDescent="0.25">
      <c r="A4357" s="144" t="str">
        <f>IF('[1]Hoja de pedidos'!$D4353&gt;0,'[1]Hoja de pedidos'!C4353,"")</f>
        <v>01-5494</v>
      </c>
      <c r="B4357" s="144" t="str">
        <f>IF('[1]Hoja de pedidos'!$D4353&gt;0,'[1]Hoja de pedidos'!D4353,"")</f>
        <v>TXPAMP036A003</v>
      </c>
      <c r="C4357" s="144" t="str">
        <f>IF('[1]Hoja de pedidos'!$D4353&gt;0,'[1]Hoja de pedidos'!E4353,"")</f>
        <v>PEPSICO ALIMENTOS, S.C.A.</v>
      </c>
      <c r="D4357" s="144" t="str">
        <f>IF('[1]Hoja de pedidos'!$D4353&gt;0,'[1]Hoja de pedidos'!F4353,"")</f>
        <v>LAMINACION IMPRESA CHEETOS MEGA PUFFS 110g</v>
      </c>
      <c r="E4357" s="144" t="str">
        <f>IF('[1]Hoja de pedidos'!$D4353&gt;0,'[1]Hoja de pedidos'!G4353,"")</f>
        <v>CX</v>
      </c>
      <c r="F4357" s="144" t="str">
        <f>IF('[1]Hoja de pedidos'!$D4353&gt;0,'[1]Hoja de pedidos'!H4353,"")</f>
        <v>LAMINACION</v>
      </c>
    </row>
    <row r="4358" spans="1:6" x14ac:dyDescent="0.25">
      <c r="A4358" s="144" t="str">
        <f>IF('[1]Hoja de pedidos'!$D4354&gt;0,'[1]Hoja de pedidos'!C4354,"")</f>
        <v>01-5495</v>
      </c>
      <c r="B4358" s="144" t="str">
        <f>IF('[1]Hoja de pedidos'!$D4354&gt;0,'[1]Hoja de pedidos'!D4354,"")</f>
        <v>TXPARF040A004</v>
      </c>
      <c r="C4358" s="144" t="str">
        <f>IF('[1]Hoja de pedidos'!$D4354&gt;0,'[1]Hoja de pedidos'!E4354,"")</f>
        <v>PEPSICO ALIMENTOS, S.C.A.</v>
      </c>
      <c r="D4358" s="144" t="str">
        <f>IF('[1]Hoja de pedidos'!$D4354&gt;0,'[1]Hoja de pedidos'!F4354,"")</f>
        <v>LAMINACION IMPRESA RUFFLES QUESO 36g  (LINEA NOSOTRAS)</v>
      </c>
      <c r="E4358" s="144" t="str">
        <f>IF('[1]Hoja de pedidos'!$D4354&gt;0,'[1]Hoja de pedidos'!G4354,"")</f>
        <v>CX</v>
      </c>
      <c r="F4358" s="144" t="str">
        <f>IF('[1]Hoja de pedidos'!$D4354&gt;0,'[1]Hoja de pedidos'!H4354,"")</f>
        <v>LAMINACION</v>
      </c>
    </row>
    <row r="4359" spans="1:6" x14ac:dyDescent="0.25">
      <c r="A4359" s="144" t="str">
        <f>IF('[1]Hoja de pedidos'!$D4355&gt;0,'[1]Hoja de pedidos'!C4355,"")</f>
        <v>21-0540</v>
      </c>
      <c r="B4359" s="144" t="str">
        <f>IF('[1]Hoja de pedidos'!$D4355&gt;0,'[1]Hoja de pedidos'!D4355,"")</f>
        <v>TXNVRC096A001</v>
      </c>
      <c r="C4359" s="144" t="str">
        <f>IF('[1]Hoja de pedidos'!$D4355&gt;0,'[1]Hoja de pedidos'!E4355,"")</f>
        <v>NESTLE VENEZUELA, S.A.</v>
      </c>
      <c r="D4359" s="144" t="str">
        <f>IF('[1]Hoja de pedidos'!$D4355&gt;0,'[1]Hoja de pedidos'!F4355,"")</f>
        <v>LAMINACION IMPRESA RICA CHICHA 400g</v>
      </c>
      <c r="E4359" s="144" t="str">
        <f>IF('[1]Hoja de pedidos'!$D4355&gt;0,'[1]Hoja de pedidos'!G4355,"")</f>
        <v>CX</v>
      </c>
      <c r="F4359" s="144" t="str">
        <f>IF('[1]Hoja de pedidos'!$D4355&gt;0,'[1]Hoja de pedidos'!H4355,"")</f>
        <v>LAMINACION</v>
      </c>
    </row>
    <row r="4360" spans="1:6" x14ac:dyDescent="0.25">
      <c r="A4360" s="144" t="str">
        <f>IF('[1]Hoja de pedidos'!$D4356&gt;0,'[1]Hoja de pedidos'!C4356,"")</f>
        <v>01-5514</v>
      </c>
      <c r="B4360" s="144" t="str">
        <f>IF('[1]Hoja de pedidos'!$D4356&gt;0,'[1]Hoja de pedidos'!D4356,"")</f>
        <v>TXPARF040B004</v>
      </c>
      <c r="C4360" s="144" t="str">
        <f>IF('[1]Hoja de pedidos'!$D4356&gt;0,'[1]Hoja de pedidos'!E4356,"")</f>
        <v>PEPSICO ALIMENTOS, S.C.A.</v>
      </c>
      <c r="D4360" s="144" t="str">
        <f>IF('[1]Hoja de pedidos'!$D4356&gt;0,'[1]Hoja de pedidos'!F4356,"")</f>
        <v>LAMINACION IMPRESA RUFFLES QUESO 125g</v>
      </c>
      <c r="E4360" s="144" t="str">
        <f>IF('[1]Hoja de pedidos'!$D4356&gt;0,'[1]Hoja de pedidos'!G4356,"")</f>
        <v>CX</v>
      </c>
      <c r="F4360" s="144" t="str">
        <f>IF('[1]Hoja de pedidos'!$D4356&gt;0,'[1]Hoja de pedidos'!H4356,"")</f>
        <v>LAMINACION</v>
      </c>
    </row>
    <row r="4361" spans="1:6" x14ac:dyDescent="0.25">
      <c r="A4361" s="144" t="str">
        <f>IF('[1]Hoja de pedidos'!$D4357&gt;0,'[1]Hoja de pedidos'!C4357,"")</f>
        <v>01-5453</v>
      </c>
      <c r="B4361" s="144" t="str">
        <f>IF('[1]Hoja de pedidos'!$D4357&gt;0,'[1]Hoja de pedidos'!D4357,"")</f>
        <v>TMCPGF072A003</v>
      </c>
      <c r="C4361" s="144" t="str">
        <f>IF('[1]Hoja de pedidos'!$D4357&gt;0,'[1]Hoja de pedidos'!E4357,"")</f>
        <v>CENTRAL EL PALMAR S.A.</v>
      </c>
      <c r="D4361" s="144" t="str">
        <f>IF('[1]Hoja de pedidos'!$D4357&gt;0,'[1]Hoja de pedidos'!F4357,"")</f>
        <v>LAMINACION IMPRESA GELATINA  GELLA FRESA 90g</v>
      </c>
      <c r="E4361" s="144" t="str">
        <f>IF('[1]Hoja de pedidos'!$D4357&gt;0,'[1]Hoja de pedidos'!G4357,"")</f>
        <v>MCL</v>
      </c>
      <c r="F4361" s="144" t="str">
        <f>IF('[1]Hoja de pedidos'!$D4357&gt;0,'[1]Hoja de pedidos'!H4357,"")</f>
        <v>LAMINACION</v>
      </c>
    </row>
    <row r="4362" spans="1:6" x14ac:dyDescent="0.25">
      <c r="A4362" s="144" t="str">
        <f>IF('[1]Hoja de pedidos'!$D4358&gt;0,'[1]Hoja de pedidos'!C4358,"")</f>
        <v>01-5511</v>
      </c>
      <c r="B4362" s="144" t="str">
        <f>IF('[1]Hoja de pedidos'!$D4358&gt;0,'[1]Hoja de pedidos'!D4358,"")</f>
        <v>TXPATR049D001</v>
      </c>
      <c r="C4362" s="144" t="str">
        <f>IF('[1]Hoja de pedidos'!$D4358&gt;0,'[1]Hoja de pedidos'!E4358,"")</f>
        <v>PEPSICO ALIMENTOS, S.C.A.</v>
      </c>
      <c r="D4362" s="144" t="str">
        <f>IF('[1]Hoja de pedidos'!$D4358&gt;0,'[1]Hoja de pedidos'!F4358,"")</f>
        <v xml:space="preserve">LAMINACION IMPRESA DE TODITO RESUELTO XXL 360g </v>
      </c>
      <c r="E4362" s="144" t="str">
        <f>IF('[1]Hoja de pedidos'!$D4358&gt;0,'[1]Hoja de pedidos'!G4358,"")</f>
        <v>CX</v>
      </c>
      <c r="F4362" s="144" t="str">
        <f>IF('[1]Hoja de pedidos'!$D4358&gt;0,'[1]Hoja de pedidos'!H4358,"")</f>
        <v>LAMINACION</v>
      </c>
    </row>
    <row r="4363" spans="1:6" x14ac:dyDescent="0.25">
      <c r="A4363" s="144" t="str">
        <f>IF('[1]Hoja de pedidos'!$D4359&gt;0,'[1]Hoja de pedidos'!C4359,"")</f>
        <v>01-5512</v>
      </c>
      <c r="B4363" s="144" t="str">
        <f>IF('[1]Hoja de pedidos'!$D4359&gt;0,'[1]Hoja de pedidos'!D4359,"")</f>
        <v>TXPACF040A002</v>
      </c>
      <c r="C4363" s="144" t="str">
        <f>IF('[1]Hoja de pedidos'!$D4359&gt;0,'[1]Hoja de pedidos'!E4359,"")</f>
        <v>PEPSICO ALIMENTOS, S.C.A.</v>
      </c>
      <c r="D4363" s="144" t="str">
        <f>IF('[1]Hoja de pedidos'!$D4359&gt;0,'[1]Hoja de pedidos'!F4359,"")</f>
        <v>LAMINACION IMPRESA CHEETOS FLAMIN HOT 120g.</v>
      </c>
      <c r="E4363" s="144" t="str">
        <f>IF('[1]Hoja de pedidos'!$D4359&gt;0,'[1]Hoja de pedidos'!G4359,"")</f>
        <v>CX</v>
      </c>
      <c r="F4363" s="144" t="str">
        <f>IF('[1]Hoja de pedidos'!$D4359&gt;0,'[1]Hoja de pedidos'!H4359,"")</f>
        <v>LAMINACION</v>
      </c>
    </row>
    <row r="4364" spans="1:6" x14ac:dyDescent="0.25">
      <c r="A4364" s="144" t="str">
        <f>IF('[1]Hoja de pedidos'!$D4360&gt;0,'[1]Hoja de pedidos'!C4360,"")</f>
        <v>01-5496</v>
      </c>
      <c r="B4364" s="144" t="str">
        <f>IF('[1]Hoja de pedidos'!$D4360&gt;0,'[1]Hoja de pedidos'!D4360,"")</f>
        <v>TXPARP031A002</v>
      </c>
      <c r="C4364" s="144" t="str">
        <f>IF('[1]Hoja de pedidos'!$D4360&gt;0,'[1]Hoja de pedidos'!E4360,"")</f>
        <v>PEPSICO ALIMENTOS, S.C.A.</v>
      </c>
      <c r="D4364" s="144" t="str">
        <f>IF('[1]Hoja de pedidos'!$D4360&gt;0,'[1]Hoja de pedidos'!F4360,"")</f>
        <v>LAMINACION IMPRESA RAQUETY PICANTE 18g</v>
      </c>
      <c r="E4364" s="144" t="str">
        <f>IF('[1]Hoja de pedidos'!$D4360&gt;0,'[1]Hoja de pedidos'!G4360,"")</f>
        <v>CX</v>
      </c>
      <c r="F4364" s="144" t="str">
        <f>IF('[1]Hoja de pedidos'!$D4360&gt;0,'[1]Hoja de pedidos'!H4360,"")</f>
        <v>LAMINACION</v>
      </c>
    </row>
    <row r="4365" spans="1:6" x14ac:dyDescent="0.25">
      <c r="A4365" s="144" t="str">
        <f>IF('[1]Hoja de pedidos'!$D4361&gt;0,'[1]Hoja de pedidos'!C4361,"")</f>
        <v>01-5498</v>
      </c>
      <c r="B4365" s="144" t="str">
        <f>IF('[1]Hoja de pedidos'!$D4361&gt;0,'[1]Hoja de pedidos'!D4361,"")</f>
        <v>TXPARP040B002</v>
      </c>
      <c r="C4365" s="144" t="str">
        <f>IF('[1]Hoja de pedidos'!$D4361&gt;0,'[1]Hoja de pedidos'!E4361,"")</f>
        <v>PEPSICO ALIMENTOS, S.C.A.</v>
      </c>
      <c r="D4365" s="144" t="str">
        <f>IF('[1]Hoja de pedidos'!$D4361&gt;0,'[1]Hoja de pedidos'!F4361,"")</f>
        <v>LAMINACION IMPRESA RAQUETY PICANTE 36g</v>
      </c>
      <c r="E4365" s="144" t="str">
        <f>IF('[1]Hoja de pedidos'!$D4361&gt;0,'[1]Hoja de pedidos'!G4361,"")</f>
        <v>CX</v>
      </c>
      <c r="F4365" s="144" t="str">
        <f>IF('[1]Hoja de pedidos'!$D4361&gt;0,'[1]Hoja de pedidos'!H4361,"")</f>
        <v>LAMINACION</v>
      </c>
    </row>
    <row r="4366" spans="1:6" x14ac:dyDescent="0.25">
      <c r="A4366" s="144" t="str">
        <f>IF('[1]Hoja de pedidos'!$D4362&gt;0,'[1]Hoja de pedidos'!C4362,"")</f>
        <v>01-5518</v>
      </c>
      <c r="B4366" s="144" t="str">
        <f>IF('[1]Hoja de pedidos'!$D4362&gt;0,'[1]Hoja de pedidos'!D4362,"")</f>
        <v>TXPATP040A001</v>
      </c>
      <c r="C4366" s="144" t="str">
        <f>IF('[1]Hoja de pedidos'!$D4362&gt;0,'[1]Hoja de pedidos'!E4362,"")</f>
        <v>PEPSICO ALIMENTOS, S.C.A.</v>
      </c>
      <c r="D4366" s="144" t="str">
        <f>IF('[1]Hoja de pedidos'!$D4362&gt;0,'[1]Hoja de pedidos'!F4362,"")</f>
        <v xml:space="preserve">LAMINACIÓN IMPRESA TORTILLITAS PICANTE 190g </v>
      </c>
      <c r="E4366" s="144" t="str">
        <f>IF('[1]Hoja de pedidos'!$D4362&gt;0,'[1]Hoja de pedidos'!G4362,"")</f>
        <v>CX</v>
      </c>
      <c r="F4366" s="144" t="str">
        <f>IF('[1]Hoja de pedidos'!$D4362&gt;0,'[1]Hoja de pedidos'!H4362,"")</f>
        <v>LAMINACION</v>
      </c>
    </row>
    <row r="4367" spans="1:6" x14ac:dyDescent="0.25">
      <c r="A4367" s="144" t="str">
        <f>IF('[1]Hoja de pedidos'!$D4363&gt;0,'[1]Hoja de pedidos'!C4363,"")</f>
        <v>01-5516</v>
      </c>
      <c r="B4367" s="144" t="str">
        <f>IF('[1]Hoja de pedidos'!$D4363&gt;0,'[1]Hoja de pedidos'!D4363,"")</f>
        <v>TXPATS040A001</v>
      </c>
      <c r="C4367" s="144" t="str">
        <f>IF('[1]Hoja de pedidos'!$D4363&gt;0,'[1]Hoja de pedidos'!E4363,"")</f>
        <v>PEPSICO ALIMENTOS, S.C.A.</v>
      </c>
      <c r="D4367" s="144" t="str">
        <f>IF('[1]Hoja de pedidos'!$D4363&gt;0,'[1]Hoja de pedidos'!F4363,"")</f>
        <v xml:space="preserve">LAMINACION IMPRESA JACKS TORTILLITAS QUESO 190g </v>
      </c>
      <c r="E4367" s="144" t="str">
        <f>IF('[1]Hoja de pedidos'!$D4363&gt;0,'[1]Hoja de pedidos'!G4363,"")</f>
        <v>CX</v>
      </c>
      <c r="F4367" s="144" t="str">
        <f>IF('[1]Hoja de pedidos'!$D4363&gt;0,'[1]Hoja de pedidos'!H4363,"")</f>
        <v>LAMINACION</v>
      </c>
    </row>
    <row r="4368" spans="1:6" x14ac:dyDescent="0.25">
      <c r="A4368" s="144" t="str">
        <f>IF('[1]Hoja de pedidos'!$D4364&gt;0,'[1]Hoja de pedidos'!C4364,"")</f>
        <v>01-5509</v>
      </c>
      <c r="B4368" s="144" t="str">
        <f>IF('[1]Hoja de pedidos'!$D4364&gt;0,'[1]Hoja de pedidos'!D4364,"")</f>
        <v>TXPATR040B003</v>
      </c>
      <c r="C4368" s="144" t="str">
        <f>IF('[1]Hoja de pedidos'!$D4364&gt;0,'[1]Hoja de pedidos'!E4364,"")</f>
        <v>PEPSICO ALIMENTOS, S.C.A.</v>
      </c>
      <c r="D4368" s="144" t="str">
        <f>IF('[1]Hoja de pedidos'!$D4364&gt;0,'[1]Hoja de pedidos'!F4364,"")</f>
        <v>LAMINACION IMPRESA DE TODITO RESUELTO 45g</v>
      </c>
      <c r="E4368" s="144" t="str">
        <f>IF('[1]Hoja de pedidos'!$D4364&gt;0,'[1]Hoja de pedidos'!G4364,"")</f>
        <v>CX</v>
      </c>
      <c r="F4368" s="144" t="str">
        <f>IF('[1]Hoja de pedidos'!$D4364&gt;0,'[1]Hoja de pedidos'!H4364,"")</f>
        <v>LAMINACION</v>
      </c>
    </row>
    <row r="4369" spans="1:6" x14ac:dyDescent="0.25">
      <c r="A4369" s="144" t="str">
        <f>IF('[1]Hoja de pedidos'!$D4365&gt;0,'[1]Hoja de pedidos'!C4365,"")</f>
        <v>01-5507</v>
      </c>
      <c r="B4369" s="144" t="str">
        <f>IF('[1]Hoja de pedidos'!$D4365&gt;0,'[1]Hoja de pedidos'!D4365,"")</f>
        <v>TXPAJS040A002</v>
      </c>
      <c r="C4369" s="144" t="str">
        <f>IF('[1]Hoja de pedidos'!$D4365&gt;0,'[1]Hoja de pedidos'!E4365,"")</f>
        <v>PEPSICO ALIMENTOS, S.C.A.</v>
      </c>
      <c r="D4369" s="144" t="str">
        <f>IF('[1]Hoja de pedidos'!$D4365&gt;0,'[1]Hoja de pedidos'!F4365,"")</f>
        <v>LAMINACION IMPRESA PAPAS JACKS SAL 30g</v>
      </c>
      <c r="E4369" s="144" t="str">
        <f>IF('[1]Hoja de pedidos'!$D4365&gt;0,'[1]Hoja de pedidos'!G4365,"")</f>
        <v>CX</v>
      </c>
      <c r="F4369" s="144" t="str">
        <f>IF('[1]Hoja de pedidos'!$D4365&gt;0,'[1]Hoja de pedidos'!H4365,"")</f>
        <v>LAMINACION</v>
      </c>
    </row>
    <row r="4370" spans="1:6" x14ac:dyDescent="0.25">
      <c r="A4370" s="144" t="str">
        <f>IF('[1]Hoja de pedidos'!$D4366&gt;0,'[1]Hoja de pedidos'!C4366,"")</f>
        <v>01-5497</v>
      </c>
      <c r="B4370" s="144" t="str">
        <f>IF('[1]Hoja de pedidos'!$D4366&gt;0,'[1]Hoja de pedidos'!D4366,"")</f>
        <v>TXPARS031A002</v>
      </c>
      <c r="C4370" s="144" t="str">
        <f>IF('[1]Hoja de pedidos'!$D4366&gt;0,'[1]Hoja de pedidos'!E4366,"")</f>
        <v>PEPSICO ALIMENTOS, S.C.A.</v>
      </c>
      <c r="D4370" s="144" t="str">
        <f>IF('[1]Hoja de pedidos'!$D4366&gt;0,'[1]Hoja de pedidos'!F4366,"")</f>
        <v>LAMINACION IMPRESA RAQUETY QUESO 18g</v>
      </c>
      <c r="E4370" s="144" t="str">
        <f>IF('[1]Hoja de pedidos'!$D4366&gt;0,'[1]Hoja de pedidos'!G4366,"")</f>
        <v>CX</v>
      </c>
      <c r="F4370" s="144" t="str">
        <f>IF('[1]Hoja de pedidos'!$D4366&gt;0,'[1]Hoja de pedidos'!H4366,"")</f>
        <v>LAMINACION</v>
      </c>
    </row>
    <row r="4371" spans="1:6" x14ac:dyDescent="0.25">
      <c r="A4371" s="144" t="str">
        <f>IF('[1]Hoja de pedidos'!$D4367&gt;0,'[1]Hoja de pedidos'!C4367,"")</f>
        <v>01-5513</v>
      </c>
      <c r="B4371" s="144" t="str">
        <f>IF('[1]Hoja de pedidos'!$D4367&gt;0,'[1]Hoja de pedidos'!D4367,"")</f>
        <v>TXPACF040B002</v>
      </c>
      <c r="C4371" s="144" t="str">
        <f>IF('[1]Hoja de pedidos'!$D4367&gt;0,'[1]Hoja de pedidos'!E4367,"")</f>
        <v>PEPSICO ALIMENTOS, S.C.A.</v>
      </c>
      <c r="D4371" s="144" t="str">
        <f>IF('[1]Hoja de pedidos'!$D4367&gt;0,'[1]Hoja de pedidos'!F4367,"")</f>
        <v>LAMINACION IMPRESA CHEETOS FLAMIN HOT 38g.</v>
      </c>
      <c r="E4371" s="144" t="str">
        <f>IF('[1]Hoja de pedidos'!$D4367&gt;0,'[1]Hoja de pedidos'!G4367,"")</f>
        <v>CX</v>
      </c>
      <c r="F4371" s="144" t="str">
        <f>IF('[1]Hoja de pedidos'!$D4367&gt;0,'[1]Hoja de pedidos'!H4367,"")</f>
        <v>LAMINACION</v>
      </c>
    </row>
    <row r="4372" spans="1:6" x14ac:dyDescent="0.25">
      <c r="A4372" s="144" t="str">
        <f>IF('[1]Hoja de pedidos'!$D4368&gt;0,'[1]Hoja de pedidos'!C4368,"")</f>
        <v>01-5537</v>
      </c>
      <c r="B4372" s="144" t="str">
        <f>IF('[1]Hoja de pedidos'!$D4368&gt;0,'[1]Hoja de pedidos'!D4368,"")</f>
        <v>TXPCGP023B001</v>
      </c>
      <c r="C4372" s="144" t="str">
        <f>IF('[1]Hoja de pedidos'!$D4368&gt;0,'[1]Hoja de pedidos'!E4368,"")</f>
        <v xml:space="preserve">PEPSI-COLA VENEZUELA, C.A. </v>
      </c>
      <c r="D4372" s="144" t="str">
        <f>IF('[1]Hoja de pedidos'!$D4368&gt;0,'[1]Hoja de pedidos'!F4368,"")</f>
        <v>ETIQUETA IMPRESA GOLDEN PIÑA 1,5L</v>
      </c>
      <c r="E4372" s="144" t="str">
        <f>IF('[1]Hoja de pedidos'!$D4368&gt;0,'[1]Hoja de pedidos'!G4368,"")</f>
        <v>CX</v>
      </c>
      <c r="F4372" s="144" t="str">
        <f>IF('[1]Hoja de pedidos'!$D4368&gt;0,'[1]Hoja de pedidos'!H4368,"")</f>
        <v>CORTE</v>
      </c>
    </row>
    <row r="4373" spans="1:6" x14ac:dyDescent="0.25">
      <c r="A4373" s="144" t="str">
        <f>IF('[1]Hoja de pedidos'!$D4369&gt;0,'[1]Hoja de pedidos'!C4369,"")</f>
        <v>01-5465</v>
      </c>
      <c r="B4373" s="144" t="str">
        <f>IF('[1]Hoja de pedidos'!$D4369&gt;0,'[1]Hoja de pedidos'!D4369,"")</f>
        <v>TXPCGK023A001</v>
      </c>
      <c r="C4373" s="144" t="str">
        <f>IF('[1]Hoja de pedidos'!$D4369&gt;0,'[1]Hoja de pedidos'!E4369,"")</f>
        <v xml:space="preserve">PEPSI-COLA VENEZUELA, C.A. </v>
      </c>
      <c r="D4373" s="144" t="str">
        <f>IF('[1]Hoja de pedidos'!$D4369&gt;0,'[1]Hoja de pedidos'!F4369,"")</f>
        <v>ETIQUETA IMPRESA GOLDEN KOLITA 1L</v>
      </c>
      <c r="E4373" s="144" t="str">
        <f>IF('[1]Hoja de pedidos'!$D4369&gt;0,'[1]Hoja de pedidos'!G4369,"")</f>
        <v>CX</v>
      </c>
      <c r="F4373" s="144" t="str">
        <f>IF('[1]Hoja de pedidos'!$D4369&gt;0,'[1]Hoja de pedidos'!H4369,"")</f>
        <v>CORTE</v>
      </c>
    </row>
    <row r="4374" spans="1:6" x14ac:dyDescent="0.25">
      <c r="A4374" s="144" t="str">
        <f>IF('[1]Hoja de pedidos'!$D4370&gt;0,'[1]Hoja de pedidos'!C4370,"")</f>
        <v>01-5473</v>
      </c>
      <c r="B4374" s="144" t="str">
        <f>IF('[1]Hoja de pedidos'!$D4370&gt;0,'[1]Hoja de pedidos'!D4370,"")</f>
        <v>TXPCGK023A001</v>
      </c>
      <c r="C4374" s="144" t="str">
        <f>IF('[1]Hoja de pedidos'!$D4370&gt;0,'[1]Hoja de pedidos'!E4370,"")</f>
        <v xml:space="preserve">PEPSI-COLA VENEZUELA, C.A. </v>
      </c>
      <c r="D4374" s="144" t="str">
        <f>IF('[1]Hoja de pedidos'!$D4370&gt;0,'[1]Hoja de pedidos'!F4370,"")</f>
        <v>ETIQUETA IMPRESA GOLDEN KOLITA 1L</v>
      </c>
      <c r="E4374" s="144" t="str">
        <f>IF('[1]Hoja de pedidos'!$D4370&gt;0,'[1]Hoja de pedidos'!G4370,"")</f>
        <v>CX</v>
      </c>
      <c r="F4374" s="144" t="str">
        <f>IF('[1]Hoja de pedidos'!$D4370&gt;0,'[1]Hoja de pedidos'!H4370,"")</f>
        <v>CORTE</v>
      </c>
    </row>
    <row r="4375" spans="1:6" x14ac:dyDescent="0.25">
      <c r="A4375" s="144" t="str">
        <f>IF('[1]Hoja de pedidos'!$D4371&gt;0,'[1]Hoja de pedidos'!C4371,"")</f>
        <v>01-5464</v>
      </c>
      <c r="B4375" s="144" t="str">
        <f>IF('[1]Hoja de pedidos'!$D4371&gt;0,'[1]Hoja de pedidos'!D4371,"")</f>
        <v>TXPCGM023A002</v>
      </c>
      <c r="C4375" s="144" t="str">
        <f>IF('[1]Hoja de pedidos'!$D4371&gt;0,'[1]Hoja de pedidos'!E4371,"")</f>
        <v xml:space="preserve">PEPSI-COLA VENEZUELA, C.A. </v>
      </c>
      <c r="D4375" s="144" t="str">
        <f>IF('[1]Hoja de pedidos'!$D4371&gt;0,'[1]Hoja de pedidos'!F4371,"")</f>
        <v>ETIQUETA IMPRESA GOLDEN MANZANA 1 L</v>
      </c>
      <c r="E4375" s="144" t="str">
        <f>IF('[1]Hoja de pedidos'!$D4371&gt;0,'[1]Hoja de pedidos'!G4371,"")</f>
        <v>CX</v>
      </c>
      <c r="F4375" s="144" t="str">
        <f>IF('[1]Hoja de pedidos'!$D4371&gt;0,'[1]Hoja de pedidos'!H4371,"")</f>
        <v>CORTE</v>
      </c>
    </row>
    <row r="4376" spans="1:6" x14ac:dyDescent="0.25">
      <c r="A4376" s="144" t="str">
        <f>IF('[1]Hoja de pedidos'!$D4372&gt;0,'[1]Hoja de pedidos'!C4372,"")</f>
        <v>01-5472</v>
      </c>
      <c r="B4376" s="144" t="str">
        <f>IF('[1]Hoja de pedidos'!$D4372&gt;0,'[1]Hoja de pedidos'!D4372,"")</f>
        <v>TXPCGM023A002</v>
      </c>
      <c r="C4376" s="144" t="str">
        <f>IF('[1]Hoja de pedidos'!$D4372&gt;0,'[1]Hoja de pedidos'!E4372,"")</f>
        <v xml:space="preserve">PEPSI-COLA VENEZUELA, C.A. </v>
      </c>
      <c r="D4376" s="144" t="str">
        <f>IF('[1]Hoja de pedidos'!$D4372&gt;0,'[1]Hoja de pedidos'!F4372,"")</f>
        <v>ETIQUETA IMPRESA GOLDEN MANZANA 1 L</v>
      </c>
      <c r="E4376" s="144" t="str">
        <f>IF('[1]Hoja de pedidos'!$D4372&gt;0,'[1]Hoja de pedidos'!G4372,"")</f>
        <v>CX</v>
      </c>
      <c r="F4376" s="144" t="str">
        <f>IF('[1]Hoja de pedidos'!$D4372&gt;0,'[1]Hoja de pedidos'!H4372,"")</f>
        <v>CORTE</v>
      </c>
    </row>
    <row r="4377" spans="1:6" x14ac:dyDescent="0.25">
      <c r="A4377" s="144" t="str">
        <f>IF('[1]Hoja de pedidos'!$D4373&gt;0,'[1]Hoja de pedidos'!C4373,"")</f>
        <v>01-5457</v>
      </c>
      <c r="B4377" s="144" t="str">
        <f>IF('[1]Hoja de pedidos'!$D4373&gt;0,'[1]Hoja de pedidos'!D4373,"")</f>
        <v>TXPCGM023C001</v>
      </c>
      <c r="C4377" s="144" t="str">
        <f>IF('[1]Hoja de pedidos'!$D4373&gt;0,'[1]Hoja de pedidos'!E4373,"")</f>
        <v xml:space="preserve">PEPSI-COLA VENEZUELA, C.A. </v>
      </c>
      <c r="D4377" s="144" t="str">
        <f>IF('[1]Hoja de pedidos'!$D4373&gt;0,'[1]Hoja de pedidos'!F4373,"")</f>
        <v>ETIQUETA IMPRESA GOLDEN MANZANA 2L</v>
      </c>
      <c r="E4377" s="144" t="str">
        <f>IF('[1]Hoja de pedidos'!$D4373&gt;0,'[1]Hoja de pedidos'!G4373,"")</f>
        <v>CX</v>
      </c>
      <c r="F4377" s="144" t="str">
        <f>IF('[1]Hoja de pedidos'!$D4373&gt;0,'[1]Hoja de pedidos'!H4373,"")</f>
        <v>CORTE</v>
      </c>
    </row>
    <row r="4378" spans="1:6" x14ac:dyDescent="0.25">
      <c r="A4378" s="144" t="str">
        <f>IF('[1]Hoja de pedidos'!$D4374&gt;0,'[1]Hoja de pedidos'!C4374,"")</f>
        <v>01-5463</v>
      </c>
      <c r="B4378" s="144" t="str">
        <f>IF('[1]Hoja de pedidos'!$D4374&gt;0,'[1]Hoja de pedidos'!D4374,"")</f>
        <v>TXPCGM023C001</v>
      </c>
      <c r="C4378" s="144" t="str">
        <f>IF('[1]Hoja de pedidos'!$D4374&gt;0,'[1]Hoja de pedidos'!E4374,"")</f>
        <v xml:space="preserve">PEPSI-COLA VENEZUELA, C.A. </v>
      </c>
      <c r="D4378" s="144" t="str">
        <f>IF('[1]Hoja de pedidos'!$D4374&gt;0,'[1]Hoja de pedidos'!F4374,"")</f>
        <v>ETIQUETA IMPRESA GOLDEN MANZANA 2L</v>
      </c>
      <c r="E4378" s="144" t="str">
        <f>IF('[1]Hoja de pedidos'!$D4374&gt;0,'[1]Hoja de pedidos'!G4374,"")</f>
        <v>CX</v>
      </c>
      <c r="F4378" s="144" t="str">
        <f>IF('[1]Hoja de pedidos'!$D4374&gt;0,'[1]Hoja de pedidos'!H4374,"")</f>
        <v>CORTE</v>
      </c>
    </row>
    <row r="4379" spans="1:6" x14ac:dyDescent="0.25">
      <c r="A4379" s="144" t="str">
        <f>IF('[1]Hoja de pedidos'!$D4375&gt;0,'[1]Hoja de pedidos'!C4375,"")</f>
        <v>01-5471</v>
      </c>
      <c r="B4379" s="144" t="str">
        <f>IF('[1]Hoja de pedidos'!$D4375&gt;0,'[1]Hoja de pedidos'!D4375,"")</f>
        <v>TXPCGM023C001</v>
      </c>
      <c r="C4379" s="144" t="str">
        <f>IF('[1]Hoja de pedidos'!$D4375&gt;0,'[1]Hoja de pedidos'!E4375,"")</f>
        <v xml:space="preserve">PEPSI-COLA VENEZUELA, C.A. </v>
      </c>
      <c r="D4379" s="144" t="str">
        <f>IF('[1]Hoja de pedidos'!$D4375&gt;0,'[1]Hoja de pedidos'!F4375,"")</f>
        <v>ETIQUETA IMPRESA GOLDEN MANZANA 2L</v>
      </c>
      <c r="E4379" s="144" t="str">
        <f>IF('[1]Hoja de pedidos'!$D4375&gt;0,'[1]Hoja de pedidos'!G4375,"")</f>
        <v>CX</v>
      </c>
      <c r="F4379" s="144" t="str">
        <f>IF('[1]Hoja de pedidos'!$D4375&gt;0,'[1]Hoja de pedidos'!H4375,"")</f>
        <v>CORTE</v>
      </c>
    </row>
    <row r="4380" spans="1:6" x14ac:dyDescent="0.25">
      <c r="A4380" s="144" t="str">
        <f>IF('[1]Hoja de pedidos'!$D4376&gt;0,'[1]Hoja de pedidos'!C4376,"")</f>
        <v>01-5466</v>
      </c>
      <c r="B4380" s="144" t="str">
        <f>IF('[1]Hoja de pedidos'!$D4376&gt;0,'[1]Hoja de pedidos'!D4376,"")</f>
        <v>TXPCSC023C002</v>
      </c>
      <c r="C4380" s="144" t="str">
        <f>IF('[1]Hoja de pedidos'!$D4376&gt;0,'[1]Hoja de pedidos'!E4376,"")</f>
        <v xml:space="preserve">PEPSI-COLA VENEZUELA, C.A. </v>
      </c>
      <c r="D4380" s="144" t="str">
        <f>IF('[1]Hoja de pedidos'!$D4376&gt;0,'[1]Hoja de pedidos'!F4376,"")</f>
        <v>ETIQUETA IMPRESA SEVEN UP CERO 1,5 L</v>
      </c>
      <c r="E4380" s="144" t="str">
        <f>IF('[1]Hoja de pedidos'!$D4376&gt;0,'[1]Hoja de pedidos'!G4376,"")</f>
        <v>CX</v>
      </c>
      <c r="F4380" s="144" t="str">
        <f>IF('[1]Hoja de pedidos'!$D4376&gt;0,'[1]Hoja de pedidos'!H4376,"")</f>
        <v>CORTE</v>
      </c>
    </row>
    <row r="4381" spans="1:6" x14ac:dyDescent="0.25">
      <c r="A4381" s="144" t="str">
        <f>IF('[1]Hoja de pedidos'!$D4377&gt;0,'[1]Hoja de pedidos'!C4377,"")</f>
        <v>01-5458</v>
      </c>
      <c r="B4381" s="144" t="str">
        <f>IF('[1]Hoja de pedidos'!$D4377&gt;0,'[1]Hoja de pedidos'!D4377,"")</f>
        <v>TXPCSC023C002</v>
      </c>
      <c r="C4381" s="144" t="str">
        <f>IF('[1]Hoja de pedidos'!$D4377&gt;0,'[1]Hoja de pedidos'!E4377,"")</f>
        <v xml:space="preserve">PEPSI-COLA VENEZUELA, C.A. </v>
      </c>
      <c r="D4381" s="144" t="str">
        <f>IF('[1]Hoja de pedidos'!$D4377&gt;0,'[1]Hoja de pedidos'!F4377,"")</f>
        <v>ETIQUETA IMPRESA SEVEN UP CERO 1,5 L</v>
      </c>
      <c r="E4381" s="144" t="str">
        <f>IF('[1]Hoja de pedidos'!$D4377&gt;0,'[1]Hoja de pedidos'!G4377,"")</f>
        <v>CX</v>
      </c>
      <c r="F4381" s="144" t="str">
        <f>IF('[1]Hoja de pedidos'!$D4377&gt;0,'[1]Hoja de pedidos'!H4377,"")</f>
        <v>CORTE</v>
      </c>
    </row>
    <row r="4382" spans="1:6" x14ac:dyDescent="0.25">
      <c r="A4382" s="144" t="str">
        <f>IF('[1]Hoja de pedidos'!$D4378&gt;0,'[1]Hoja de pedidos'!C4378,"")</f>
        <v>01-5459</v>
      </c>
      <c r="B4382" s="144" t="str">
        <f>IF('[1]Hoja de pedidos'!$D4378&gt;0,'[1]Hoja de pedidos'!D4378,"")</f>
        <v>TXPCSC023D001</v>
      </c>
      <c r="C4382" s="144" t="str">
        <f>IF('[1]Hoja de pedidos'!$D4378&gt;0,'[1]Hoja de pedidos'!E4378,"")</f>
        <v xml:space="preserve">PEPSI-COLA VENEZUELA, C.A. </v>
      </c>
      <c r="D4382" s="144" t="str">
        <f>IF('[1]Hoja de pedidos'!$D4378&gt;0,'[1]Hoja de pedidos'!F4378,"")</f>
        <v>ETIQUETA IMPRESA SEVEN UP CERO 1 L</v>
      </c>
      <c r="E4382" s="144" t="str">
        <f>IF('[1]Hoja de pedidos'!$D4378&gt;0,'[1]Hoja de pedidos'!G4378,"")</f>
        <v>CX</v>
      </c>
      <c r="F4382" s="144" t="str">
        <f>IF('[1]Hoja de pedidos'!$D4378&gt;0,'[1]Hoja de pedidos'!H4378,"")</f>
        <v>CORTE</v>
      </c>
    </row>
    <row r="4383" spans="1:6" x14ac:dyDescent="0.25">
      <c r="A4383" s="144" t="str">
        <f>IF('[1]Hoja de pedidos'!$D4379&gt;0,'[1]Hoja de pedidos'!C4379,"")</f>
        <v>01-5505</v>
      </c>
      <c r="B4383" s="144" t="str">
        <f>IF('[1]Hoja de pedidos'!$D4379&gt;0,'[1]Hoja de pedidos'!D4379,"")</f>
        <v>TXPAMJ049A002</v>
      </c>
      <c r="C4383" s="144" t="str">
        <f>IF('[1]Hoja de pedidos'!$D4379&gt;0,'[1]Hoja de pedidos'!E4379,"")</f>
        <v>PEPSICO ALIMENTOS, S.C.A.</v>
      </c>
      <c r="D4383" s="144" t="str">
        <f>IF('[1]Hoja de pedidos'!$D4379&gt;0,'[1]Hoja de pedidos'!F4379,"")</f>
        <v>LAMINACION IMPRESA MANI JACKS 175g</v>
      </c>
      <c r="E4383" s="144" t="str">
        <f>IF('[1]Hoja de pedidos'!$D4379&gt;0,'[1]Hoja de pedidos'!G4379,"")</f>
        <v>CX</v>
      </c>
      <c r="F4383" s="144" t="str">
        <f>IF('[1]Hoja de pedidos'!$D4379&gt;0,'[1]Hoja de pedidos'!H4379,"")</f>
        <v>LAMINACION</v>
      </c>
    </row>
    <row r="4384" spans="1:6" x14ac:dyDescent="0.25">
      <c r="A4384" s="144" t="str">
        <f>IF('[1]Hoja de pedidos'!$D4380&gt;0,'[1]Hoja de pedidos'!C4380,"")</f>
        <v>01-5470</v>
      </c>
      <c r="B4384" s="144" t="str">
        <f>IF('[1]Hoja de pedidos'!$D4380&gt;0,'[1]Hoja de pedidos'!D4380,"")</f>
        <v>TXPCGP023A001</v>
      </c>
      <c r="C4384" s="144" t="str">
        <f>IF('[1]Hoja de pedidos'!$D4380&gt;0,'[1]Hoja de pedidos'!E4380,"")</f>
        <v xml:space="preserve">PEPSI-COLA VENEZUELA, C.A. </v>
      </c>
      <c r="D4384" s="144" t="str">
        <f>IF('[1]Hoja de pedidos'!$D4380&gt;0,'[1]Hoja de pedidos'!F4380,"")</f>
        <v>ETIQUETA IMPRESA GOLDEN PIÑA 1L</v>
      </c>
      <c r="E4384" s="144" t="str">
        <f>IF('[1]Hoja de pedidos'!$D4380&gt;0,'[1]Hoja de pedidos'!G4380,"")</f>
        <v>CX</v>
      </c>
      <c r="F4384" s="144" t="str">
        <f>IF('[1]Hoja de pedidos'!$D4380&gt;0,'[1]Hoja de pedidos'!H4380,"")</f>
        <v>CORTE</v>
      </c>
    </row>
    <row r="4385" spans="1:6" x14ac:dyDescent="0.25">
      <c r="A4385" s="144" t="str">
        <f>IF('[1]Hoja de pedidos'!$D4381&gt;0,'[1]Hoja de pedidos'!C4381,"")</f>
        <v>01-5462</v>
      </c>
      <c r="B4385" s="144" t="str">
        <f>IF('[1]Hoja de pedidos'!$D4381&gt;0,'[1]Hoja de pedidos'!D4381,"")</f>
        <v>TXPCGP023A001</v>
      </c>
      <c r="C4385" s="144" t="str">
        <f>IF('[1]Hoja de pedidos'!$D4381&gt;0,'[1]Hoja de pedidos'!E4381,"")</f>
        <v xml:space="preserve">PEPSI-COLA VENEZUELA, C.A. </v>
      </c>
      <c r="D4385" s="144" t="str">
        <f>IF('[1]Hoja de pedidos'!$D4381&gt;0,'[1]Hoja de pedidos'!F4381,"")</f>
        <v>ETIQUETA IMPRESA GOLDEN PIÑA 1L</v>
      </c>
      <c r="E4385" s="144" t="str">
        <f>IF('[1]Hoja de pedidos'!$D4381&gt;0,'[1]Hoja de pedidos'!G4381,"")</f>
        <v>CX</v>
      </c>
      <c r="F4385" s="144" t="str">
        <f>IF('[1]Hoja de pedidos'!$D4381&gt;0,'[1]Hoja de pedidos'!H4381,"")</f>
        <v>CORTE</v>
      </c>
    </row>
    <row r="4386" spans="1:6" x14ac:dyDescent="0.25">
      <c r="A4386" s="144" t="str">
        <f>IF('[1]Hoja de pedidos'!$D4382&gt;0,'[1]Hoja de pedidos'!C4382,"")</f>
        <v>01-5535</v>
      </c>
      <c r="B4386" s="144" t="str">
        <f>IF('[1]Hoja de pedidos'!$D4382&gt;0,'[1]Hoja de pedidos'!D4382,"")</f>
        <v>TXPCGK023C002</v>
      </c>
      <c r="C4386" s="144" t="str">
        <f>IF('[1]Hoja de pedidos'!$D4382&gt;0,'[1]Hoja de pedidos'!E4382,"")</f>
        <v xml:space="preserve">PEPSI-COLA VENEZUELA, C.A. </v>
      </c>
      <c r="D4386" s="144" t="str">
        <f>IF('[1]Hoja de pedidos'!$D4382&gt;0,'[1]Hoja de pedidos'!F4382,"")</f>
        <v>ETIQUETA IMPRESA GOLDEN KOLITA 2L</v>
      </c>
      <c r="E4386" s="144" t="str">
        <f>IF('[1]Hoja de pedidos'!$D4382&gt;0,'[1]Hoja de pedidos'!G4382,"")</f>
        <v>CX</v>
      </c>
      <c r="F4386" s="144" t="str">
        <f>IF('[1]Hoja de pedidos'!$D4382&gt;0,'[1]Hoja de pedidos'!H4382,"")</f>
        <v>CORTE</v>
      </c>
    </row>
    <row r="4387" spans="1:6" x14ac:dyDescent="0.25">
      <c r="A4387" s="144" t="str">
        <f>IF('[1]Hoja de pedidos'!$D4383&gt;0,'[1]Hoja de pedidos'!C4383,"")</f>
        <v>01-5537</v>
      </c>
      <c r="B4387" s="144" t="str">
        <f>IF('[1]Hoja de pedidos'!$D4383&gt;0,'[1]Hoja de pedidos'!D4383,"")</f>
        <v>TXPCGP023B001</v>
      </c>
      <c r="C4387" s="144" t="str">
        <f>IF('[1]Hoja de pedidos'!$D4383&gt;0,'[1]Hoja de pedidos'!E4383,"")</f>
        <v xml:space="preserve">PEPSI-COLA VENEZUELA, C.A. </v>
      </c>
      <c r="D4387" s="144" t="str">
        <f>IF('[1]Hoja de pedidos'!$D4383&gt;0,'[1]Hoja de pedidos'!F4383,"")</f>
        <v>ETIQUETA IMPRESA GOLDEN PIÑA 1,5L</v>
      </c>
      <c r="E4387" s="144" t="str">
        <f>IF('[1]Hoja de pedidos'!$D4383&gt;0,'[1]Hoja de pedidos'!G4383,"")</f>
        <v>CX</v>
      </c>
      <c r="F4387" s="144" t="str">
        <f>IF('[1]Hoja de pedidos'!$D4383&gt;0,'[1]Hoja de pedidos'!H4383,"")</f>
        <v>CORTE</v>
      </c>
    </row>
    <row r="4388" spans="1:6" x14ac:dyDescent="0.25">
      <c r="A4388" s="144" t="str">
        <f>IF('[1]Hoja de pedidos'!$D4384&gt;0,'[1]Hoja de pedidos'!C4384,"")</f>
        <v>01-5472</v>
      </c>
      <c r="B4388" s="144" t="str">
        <f>IF('[1]Hoja de pedidos'!$D4384&gt;0,'[1]Hoja de pedidos'!D4384,"")</f>
        <v>TXPCGM023A002</v>
      </c>
      <c r="C4388" s="144" t="str">
        <f>IF('[1]Hoja de pedidos'!$D4384&gt;0,'[1]Hoja de pedidos'!E4384,"")</f>
        <v xml:space="preserve">PEPSI-COLA VENEZUELA, C.A. </v>
      </c>
      <c r="D4388" s="144" t="str">
        <f>IF('[1]Hoja de pedidos'!$D4384&gt;0,'[1]Hoja de pedidos'!F4384,"")</f>
        <v>ETIQUETA IMPRESA GOLDEN MANZANA 1 L</v>
      </c>
      <c r="E4388" s="144" t="str">
        <f>IF('[1]Hoja de pedidos'!$D4384&gt;0,'[1]Hoja de pedidos'!G4384,"")</f>
        <v>CX</v>
      </c>
      <c r="F4388" s="144" t="str">
        <f>IF('[1]Hoja de pedidos'!$D4384&gt;0,'[1]Hoja de pedidos'!H4384,"")</f>
        <v>CORTE</v>
      </c>
    </row>
    <row r="4389" spans="1:6" x14ac:dyDescent="0.25">
      <c r="A4389" s="144" t="str">
        <f>IF('[1]Hoja de pedidos'!$D4385&gt;0,'[1]Hoja de pedidos'!C4385,"")</f>
        <v>01-5464</v>
      </c>
      <c r="B4389" s="144" t="str">
        <f>IF('[1]Hoja de pedidos'!$D4385&gt;0,'[1]Hoja de pedidos'!D4385,"")</f>
        <v>TXPCGM023A002</v>
      </c>
      <c r="C4389" s="144" t="str">
        <f>IF('[1]Hoja de pedidos'!$D4385&gt;0,'[1]Hoja de pedidos'!E4385,"")</f>
        <v xml:space="preserve">PEPSI-COLA VENEZUELA, C.A. </v>
      </c>
      <c r="D4389" s="144" t="str">
        <f>IF('[1]Hoja de pedidos'!$D4385&gt;0,'[1]Hoja de pedidos'!F4385,"")</f>
        <v>ETIQUETA IMPRESA GOLDEN MANZANA 1 L</v>
      </c>
      <c r="E4389" s="144" t="str">
        <f>IF('[1]Hoja de pedidos'!$D4385&gt;0,'[1]Hoja de pedidos'!G4385,"")</f>
        <v>CX</v>
      </c>
      <c r="F4389" s="144" t="str">
        <f>IF('[1]Hoja de pedidos'!$D4385&gt;0,'[1]Hoja de pedidos'!H4385,"")</f>
        <v>CORTE</v>
      </c>
    </row>
    <row r="4390" spans="1:6" x14ac:dyDescent="0.25">
      <c r="A4390" s="144" t="str">
        <f>IF('[1]Hoja de pedidos'!$D4386&gt;0,'[1]Hoja de pedidos'!C4386,"")</f>
        <v>01-5505</v>
      </c>
      <c r="B4390" s="144" t="str">
        <f>IF('[1]Hoja de pedidos'!$D4386&gt;0,'[1]Hoja de pedidos'!D4386,"")</f>
        <v>TXPAMJ049A002</v>
      </c>
      <c r="C4390" s="144" t="str">
        <f>IF('[1]Hoja de pedidos'!$D4386&gt;0,'[1]Hoja de pedidos'!E4386,"")</f>
        <v>PEPSICO ALIMENTOS, S.C.A.</v>
      </c>
      <c r="D4390" s="144" t="str">
        <f>IF('[1]Hoja de pedidos'!$D4386&gt;0,'[1]Hoja de pedidos'!F4386,"")</f>
        <v>LAMINACION IMPRESA MANI JACKS 175g</v>
      </c>
      <c r="E4390" s="144" t="str">
        <f>IF('[1]Hoja de pedidos'!$D4386&gt;0,'[1]Hoja de pedidos'!G4386,"")</f>
        <v>CX</v>
      </c>
      <c r="F4390" s="144" t="str">
        <f>IF('[1]Hoja de pedidos'!$D4386&gt;0,'[1]Hoja de pedidos'!H4386,"")</f>
        <v>LAMINACION</v>
      </c>
    </row>
    <row r="4391" spans="1:6" x14ac:dyDescent="0.25">
      <c r="A4391" s="144" t="str">
        <f>IF('[1]Hoja de pedidos'!$D4387&gt;0,'[1]Hoja de pedidos'!C4387,"")</f>
        <v>01-5501</v>
      </c>
      <c r="B4391" s="144" t="str">
        <f>IF('[1]Hoja de pedidos'!$D4387&gt;0,'[1]Hoja de pedidos'!D4387,"")</f>
        <v>TXPANP040C002</v>
      </c>
      <c r="C4391" s="144" t="str">
        <f>IF('[1]Hoja de pedidos'!$D4387&gt;0,'[1]Hoja de pedidos'!E4387,"")</f>
        <v>PEPSICO ALIMENTOS, S.C.A.</v>
      </c>
      <c r="D4391" s="144" t="str">
        <f>IF('[1]Hoja de pedidos'!$D4387&gt;0,'[1]Hoja de pedidos'!F4387,"")</f>
        <v>LAMINACION IMPRESA NATUCHIPS PLATANITOS 42g</v>
      </c>
      <c r="E4391" s="144" t="str">
        <f>IF('[1]Hoja de pedidos'!$D4387&gt;0,'[1]Hoja de pedidos'!G4387,"")</f>
        <v>CX</v>
      </c>
      <c r="F4391" s="144" t="str">
        <f>IF('[1]Hoja de pedidos'!$D4387&gt;0,'[1]Hoja de pedidos'!H4387,"")</f>
        <v>LAMINACION</v>
      </c>
    </row>
    <row r="4392" spans="1:6" x14ac:dyDescent="0.25">
      <c r="A4392" s="144" t="str">
        <f>IF('[1]Hoja de pedidos'!$D4388&gt;0,'[1]Hoja de pedidos'!C4388,"")</f>
        <v>01-5504</v>
      </c>
      <c r="B4392" s="144" t="str">
        <f>IF('[1]Hoja de pedidos'!$D4388&gt;0,'[1]Hoja de pedidos'!D4388,"")</f>
        <v>TXPANP045B001</v>
      </c>
      <c r="C4392" s="144" t="str">
        <f>IF('[1]Hoja de pedidos'!$D4388&gt;0,'[1]Hoja de pedidos'!E4388,"")</f>
        <v>PEPSICO ALIMENTOS, S.C.A.</v>
      </c>
      <c r="D4392" s="144" t="str">
        <f>IF('[1]Hoja de pedidos'!$D4388&gt;0,'[1]Hoja de pedidos'!F4388,"")</f>
        <v xml:space="preserve">LAMINACION IMPRESA NATUCHIPS PLATANITOS 250g </v>
      </c>
      <c r="E4392" s="144" t="str">
        <f>IF('[1]Hoja de pedidos'!$D4388&gt;0,'[1]Hoja de pedidos'!G4388,"")</f>
        <v>CX</v>
      </c>
      <c r="F4392" s="144" t="str">
        <f>IF('[1]Hoja de pedidos'!$D4388&gt;0,'[1]Hoja de pedidos'!H4388,"")</f>
        <v>LAMINACION</v>
      </c>
    </row>
    <row r="4393" spans="1:6" x14ac:dyDescent="0.25">
      <c r="A4393" s="144" t="str">
        <f>IF('[1]Hoja de pedidos'!$D4389&gt;0,'[1]Hoja de pedidos'!C4389,"")</f>
        <v>01-5503</v>
      </c>
      <c r="B4393" s="144" t="str">
        <f>IF('[1]Hoja de pedidos'!$D4389&gt;0,'[1]Hoja de pedidos'!D4389,"")</f>
        <v>TXPANP040B002</v>
      </c>
      <c r="C4393" s="144" t="str">
        <f>IF('[1]Hoja de pedidos'!$D4389&gt;0,'[1]Hoja de pedidos'!E4389,"")</f>
        <v>PEPSICO ALIMENTOS, S.C.A.</v>
      </c>
      <c r="D4393" s="144" t="str">
        <f>IF('[1]Hoja de pedidos'!$D4389&gt;0,'[1]Hoja de pedidos'!F4389,"")</f>
        <v>LAMINACION IMPRESA NATUCHIPS PLATANITOS 150g</v>
      </c>
      <c r="E4393" s="144" t="str">
        <f>IF('[1]Hoja de pedidos'!$D4389&gt;0,'[1]Hoja de pedidos'!G4389,"")</f>
        <v>CX</v>
      </c>
      <c r="F4393" s="144" t="str">
        <f>IF('[1]Hoja de pedidos'!$D4389&gt;0,'[1]Hoja de pedidos'!H4389,"")</f>
        <v>LAMINACION</v>
      </c>
    </row>
    <row r="4394" spans="1:6" x14ac:dyDescent="0.25">
      <c r="A4394" s="144" t="str">
        <f>IF('[1]Hoja de pedidos'!$D4390&gt;0,'[1]Hoja de pedidos'!C4390,"")</f>
        <v>01-5502</v>
      </c>
      <c r="B4394" s="144" t="str">
        <f>IF('[1]Hoja de pedidos'!$D4390&gt;0,'[1]Hoja de pedidos'!D4390,"")</f>
        <v>TXPANP040A002</v>
      </c>
      <c r="C4394" s="144" t="str">
        <f>IF('[1]Hoja de pedidos'!$D4390&gt;0,'[1]Hoja de pedidos'!E4390,"")</f>
        <v>PEPSICO ALIMENTOS, S.C.A.</v>
      </c>
      <c r="D4394" s="144" t="str">
        <f>IF('[1]Hoja de pedidos'!$D4390&gt;0,'[1]Hoja de pedidos'!F4390,"")</f>
        <v>LAMINACION IMPRESA NATUCHIPS PLATANITOS 80g</v>
      </c>
      <c r="E4394" s="144" t="str">
        <f>IF('[1]Hoja de pedidos'!$D4390&gt;0,'[1]Hoja de pedidos'!G4390,"")</f>
        <v>CX</v>
      </c>
      <c r="F4394" s="144" t="str">
        <f>IF('[1]Hoja de pedidos'!$D4390&gt;0,'[1]Hoja de pedidos'!H4390,"")</f>
        <v>LAMINACION</v>
      </c>
    </row>
    <row r="4395" spans="1:6" x14ac:dyDescent="0.25">
      <c r="A4395" s="144" t="str">
        <f>IF('[1]Hoja de pedidos'!$D4391&gt;0,'[1]Hoja de pedidos'!C4391,"")</f>
        <v>000pr</v>
      </c>
      <c r="B4395" s="144" t="str">
        <f>IF('[1]Hoja de pedidos'!$D4391&gt;0,'[1]Hoja de pedidos'!D4391,"")</f>
        <v>000pr</v>
      </c>
      <c r="C4395" s="144" t="str">
        <f>IF('[1]Hoja de pedidos'!$D4391&gt;0,'[1]Hoja de pedidos'!E4391,"")</f>
        <v>PRUEBAS</v>
      </c>
      <c r="D4395" s="144" t="str">
        <f>IF('[1]Hoja de pedidos'!$D4391&gt;0,'[1]Hoja de pedidos'!F4391,"")</f>
        <v>PRUEBAS VARIAS</v>
      </c>
      <c r="E4395" s="144" t="str">
        <f>IF('[1]Hoja de pedidos'!$D4391&gt;0,'[1]Hoja de pedidos'!G4391,"")</f>
        <v>CX</v>
      </c>
      <c r="F4395" s="144" t="str">
        <f>IF('[1]Hoja de pedidos'!$D4391&gt;0,'[1]Hoja de pedidos'!H4391,"")</f>
        <v>PRUEBA</v>
      </c>
    </row>
    <row r="4396" spans="1:6" x14ac:dyDescent="0.25">
      <c r="A4396" s="144" t="str">
        <f>IF('[1]Hoja de pedidos'!$D4392&gt;0,'[1]Hoja de pedidos'!C4392,"")</f>
        <v>01-5520</v>
      </c>
      <c r="B4396" s="144" t="str">
        <f>IF('[1]Hoja de pedidos'!$D4392&gt;0,'[1]Hoja de pedidos'!D4392,"")</f>
        <v>TXPATT040A001</v>
      </c>
      <c r="C4396" s="144" t="str">
        <f>IF('[1]Hoja de pedidos'!$D4392&gt;0,'[1]Hoja de pedidos'!E4392,"")</f>
        <v>PEPSICO ALIMENTOS, S.C.A.</v>
      </c>
      <c r="D4396" s="144" t="str">
        <f>IF('[1]Hoja de pedidos'!$D4392&gt;0,'[1]Hoja de pedidos'!F4392,"")</f>
        <v>LAMINACION IMPRESA TOSTITOS 140g</v>
      </c>
      <c r="E4396" s="144" t="str">
        <f>IF('[1]Hoja de pedidos'!$D4392&gt;0,'[1]Hoja de pedidos'!G4392,"")</f>
        <v>CX</v>
      </c>
      <c r="F4396" s="144" t="str">
        <f>IF('[1]Hoja de pedidos'!$D4392&gt;0,'[1]Hoja de pedidos'!H4392,"")</f>
        <v>LAMINACION</v>
      </c>
    </row>
    <row r="4397" spans="1:6" x14ac:dyDescent="0.25">
      <c r="A4397" s="144" t="str">
        <f>IF('[1]Hoja de pedidos'!$D4393&gt;0,'[1]Hoja de pedidos'!C4393,"")</f>
        <v>01-5554</v>
      </c>
      <c r="B4397" s="144" t="str">
        <f>IF('[1]Hoja de pedidos'!$D4393&gt;0,'[1]Hoja de pedidos'!D4393,"")</f>
        <v>TXPATR040E003</v>
      </c>
      <c r="C4397" s="144" t="str">
        <f>IF('[1]Hoja de pedidos'!$D4393&gt;0,'[1]Hoja de pedidos'!E4393,"")</f>
        <v>PEPSICO ALIMENTOS, S.C.A.</v>
      </c>
      <c r="D4397" s="144" t="str">
        <f>IF('[1]Hoja de pedidos'!$D4393&gt;0,'[1]Hoja de pedidos'!F4393,"")</f>
        <v>LAMINACION IMPRESA DE TODITO RESUELTO 110g</v>
      </c>
      <c r="E4397" s="144" t="str">
        <f>IF('[1]Hoja de pedidos'!$D4393&gt;0,'[1]Hoja de pedidos'!G4393,"")</f>
        <v>CX</v>
      </c>
      <c r="F4397" s="144" t="str">
        <f>IF('[1]Hoja de pedidos'!$D4393&gt;0,'[1]Hoja de pedidos'!H4393,"")</f>
        <v>LAMINACION</v>
      </c>
    </row>
    <row r="4398" spans="1:6" x14ac:dyDescent="0.25">
      <c r="A4398" s="144" t="str">
        <f>IF('[1]Hoja de pedidos'!$D4394&gt;0,'[1]Hoja de pedidos'!C4394,"")</f>
        <v>01-5543</v>
      </c>
      <c r="B4398" s="144" t="str">
        <f>IF('[1]Hoja de pedidos'!$D4394&gt;0,'[1]Hoja de pedidos'!D4394,"")</f>
        <v>TXMSJD030A001</v>
      </c>
      <c r="C4398" s="144" t="str">
        <f>IF('[1]Hoja de pedidos'!$D4394&gt;0,'[1]Hoja de pedidos'!E4394,"")</f>
        <v>MULTINACIONAL DE SABORES, C.A.</v>
      </c>
      <c r="D4398" s="144" t="str">
        <f>IF('[1]Hoja de pedidos'!$D4394&gt;0,'[1]Hoja de pedidos'!F4394,"")</f>
        <v>ETIQUETA  IMPRESA JUSTY DURAZNO 1,5 L</v>
      </c>
      <c r="E4398" s="144" t="str">
        <f>IF('[1]Hoja de pedidos'!$D4394&gt;0,'[1]Hoja de pedidos'!G4394,"")</f>
        <v>CX</v>
      </c>
      <c r="F4398" s="144" t="str">
        <f>IF('[1]Hoja de pedidos'!$D4394&gt;0,'[1]Hoja de pedidos'!H4394,"")</f>
        <v>CORTE</v>
      </c>
    </row>
    <row r="4399" spans="1:6" x14ac:dyDescent="0.25">
      <c r="A4399" s="144" t="str">
        <f>IF('[1]Hoja de pedidos'!$D4395&gt;0,'[1]Hoja de pedidos'!C4395,"")</f>
        <v>01-5544</v>
      </c>
      <c r="B4399" s="144" t="str">
        <f>IF('[1]Hoja de pedidos'!$D4395&gt;0,'[1]Hoja de pedidos'!D4395,"")</f>
        <v>TXMSJT030A001</v>
      </c>
      <c r="C4399" s="144" t="str">
        <f>IF('[1]Hoja de pedidos'!$D4395&gt;0,'[1]Hoja de pedidos'!E4395,"")</f>
        <v>MULTINACIONAL DE SABORES, C.A.</v>
      </c>
      <c r="D4399" s="144" t="str">
        <f>IF('[1]Hoja de pedidos'!$D4395&gt;0,'[1]Hoja de pedidos'!F4395,"")</f>
        <v>ETIQUETA  IMPRESA JUSTY TAMARINDO 1,5 L</v>
      </c>
      <c r="E4399" s="144" t="str">
        <f>IF('[1]Hoja de pedidos'!$D4395&gt;0,'[1]Hoja de pedidos'!G4395,"")</f>
        <v>CX</v>
      </c>
      <c r="F4399" s="144" t="str">
        <f>IF('[1]Hoja de pedidos'!$D4395&gt;0,'[1]Hoja de pedidos'!H4395,"")</f>
        <v>CORTE</v>
      </c>
    </row>
    <row r="4400" spans="1:6" x14ac:dyDescent="0.25">
      <c r="A4400" s="144" t="str">
        <f>IF('[1]Hoja de pedidos'!$D4396&gt;0,'[1]Hoja de pedidos'!C4396,"")</f>
        <v>01-5545</v>
      </c>
      <c r="B4400" s="144" t="str">
        <f>IF('[1]Hoja de pedidos'!$D4396&gt;0,'[1]Hoja de pedidos'!D4396,"")</f>
        <v>TXMSJM030A001</v>
      </c>
      <c r="C4400" s="144" t="str">
        <f>IF('[1]Hoja de pedidos'!$D4396&gt;0,'[1]Hoja de pedidos'!E4396,"")</f>
        <v>MULTINACIONAL DE SABORES, C.A.</v>
      </c>
      <c r="D4400" s="144" t="str">
        <f>IF('[1]Hoja de pedidos'!$D4396&gt;0,'[1]Hoja de pedidos'!F4396,"")</f>
        <v>ETIQUETA IMPRESA JUSTY MANDARINA 1,5 L</v>
      </c>
      <c r="E4400" s="144" t="str">
        <f>IF('[1]Hoja de pedidos'!$D4396&gt;0,'[1]Hoja de pedidos'!G4396,"")</f>
        <v>CX</v>
      </c>
      <c r="F4400" s="144" t="str">
        <f>IF('[1]Hoja de pedidos'!$D4396&gt;0,'[1]Hoja de pedidos'!H4396,"")</f>
        <v>CORTE</v>
      </c>
    </row>
    <row r="4401" spans="1:6" x14ac:dyDescent="0.25">
      <c r="A4401" s="144" t="str">
        <f>IF('[1]Hoja de pedidos'!$D4397&gt;0,'[1]Hoja de pedidos'!C4397,"")</f>
        <v>01-5546</v>
      </c>
      <c r="B4401" s="144" t="str">
        <f>IF('[1]Hoja de pedidos'!$D4397&gt;0,'[1]Hoja de pedidos'!D4397,"")</f>
        <v>TXMSJS030A001</v>
      </c>
      <c r="C4401" s="144" t="str">
        <f>IF('[1]Hoja de pedidos'!$D4397&gt;0,'[1]Hoja de pedidos'!E4397,"")</f>
        <v>MULTINACIONAL DE SABORES C.A.</v>
      </c>
      <c r="D4401" s="144" t="str">
        <f>IF('[1]Hoja de pedidos'!$D4397&gt;0,'[1]Hoja de pedidos'!F4397,"")</f>
        <v>ETIQUETA IMPRESA JUSTY SANDIA 1,5 L</v>
      </c>
      <c r="E4401" s="144" t="str">
        <f>IF('[1]Hoja de pedidos'!$D4397&gt;0,'[1]Hoja de pedidos'!G4397,"")</f>
        <v>CX</v>
      </c>
      <c r="F4401" s="144" t="str">
        <f>IF('[1]Hoja de pedidos'!$D4397&gt;0,'[1]Hoja de pedidos'!H4397,"")</f>
        <v>CORTE</v>
      </c>
    </row>
    <row r="4402" spans="1:6" x14ac:dyDescent="0.25">
      <c r="A4402" s="144" t="str">
        <f>IF('[1]Hoja de pedidos'!$D4398&gt;0,'[1]Hoja de pedidos'!C4398,"")</f>
        <v>01-5543</v>
      </c>
      <c r="B4402" s="144" t="str">
        <f>IF('[1]Hoja de pedidos'!$D4398&gt;0,'[1]Hoja de pedidos'!D4398,"")</f>
        <v>TXMSJD030A001</v>
      </c>
      <c r="C4402" s="144" t="str">
        <f>IF('[1]Hoja de pedidos'!$D4398&gt;0,'[1]Hoja de pedidos'!E4398,"")</f>
        <v>MULTINACIONAL DE SABORES, C.A.</v>
      </c>
      <c r="D4402" s="144" t="str">
        <f>IF('[1]Hoja de pedidos'!$D4398&gt;0,'[1]Hoja de pedidos'!F4398,"")</f>
        <v>ETIQUETA  IMPRESA JUSTY DURAZNO 1,5 L</v>
      </c>
      <c r="E4402" s="144" t="str">
        <f>IF('[1]Hoja de pedidos'!$D4398&gt;0,'[1]Hoja de pedidos'!G4398,"")</f>
        <v>CX</v>
      </c>
      <c r="F4402" s="144" t="str">
        <f>IF('[1]Hoja de pedidos'!$D4398&gt;0,'[1]Hoja de pedidos'!H4398,"")</f>
        <v>CORTE</v>
      </c>
    </row>
    <row r="4403" spans="1:6" x14ac:dyDescent="0.25">
      <c r="A4403" s="144" t="str">
        <f>IF('[1]Hoja de pedidos'!$D4399&gt;0,'[1]Hoja de pedidos'!C4399,"")</f>
        <v>01-5551</v>
      </c>
      <c r="B4403" s="144" t="str">
        <f>IF('[1]Hoja de pedidos'!$D4399&gt;0,'[1]Hoja de pedidos'!D4399,"")</f>
        <v>TMCPAM080A001</v>
      </c>
      <c r="C4403" s="144" t="str">
        <f>IF('[1]Hoja de pedidos'!$D4399&gt;0,'[1]Hoja de pedidos'!E4399,"")</f>
        <v>CENTRAL EL PALMAR S.A.</v>
      </c>
      <c r="D4403" s="144" t="str">
        <f>IF('[1]Hoja de pedidos'!$D4399&gt;0,'[1]Hoja de pedidos'!F4399,"")</f>
        <v>LAMINACION IMPRESA AZUCAR MORENA 1 Kg</v>
      </c>
      <c r="E4403" s="144" t="str">
        <f>IF('[1]Hoja de pedidos'!$D4399&gt;0,'[1]Hoja de pedidos'!G4399,"")</f>
        <v>MCL</v>
      </c>
      <c r="F4403" s="144" t="str">
        <f>IF('[1]Hoja de pedidos'!$D4399&gt;0,'[1]Hoja de pedidos'!H4399,"")</f>
        <v>LAMINACION</v>
      </c>
    </row>
    <row r="4404" spans="1:6" x14ac:dyDescent="0.25">
      <c r="A4404" s="144" t="str">
        <f>IF('[1]Hoja de pedidos'!$D4400&gt;0,'[1]Hoja de pedidos'!C4400,"")</f>
        <v>01-5500</v>
      </c>
      <c r="B4404" s="144" t="str">
        <f>IF('[1]Hoja de pedidos'!$D4400&gt;0,'[1]Hoja de pedidos'!D4400,"")</f>
        <v>TXPAPM040A001</v>
      </c>
      <c r="C4404" s="144" t="str">
        <f>IF('[1]Hoja de pedidos'!$D4400&gt;0,'[1]Hoja de pedidos'!E4400,"")</f>
        <v>PEPSICO ALIMENTOS, S.C.A.</v>
      </c>
      <c r="D4404" s="144" t="str">
        <f>IF('[1]Hoja de pedidos'!$D4400&gt;0,'[1]Hoja de pedidos'!F4400,"")</f>
        <v>LAMINACION IMPRESA PEPITO MUNDO MARINO 80g</v>
      </c>
      <c r="E4404" s="144" t="str">
        <f>IF('[1]Hoja de pedidos'!$D4400&gt;0,'[1]Hoja de pedidos'!G4400,"")</f>
        <v>CX</v>
      </c>
      <c r="F4404" s="144" t="str">
        <f>IF('[1]Hoja de pedidos'!$D4400&gt;0,'[1]Hoja de pedidos'!H4400,"")</f>
        <v>LAMINACION</v>
      </c>
    </row>
    <row r="4405" spans="1:6" x14ac:dyDescent="0.25">
      <c r="A4405" s="144" t="str">
        <f>IF('[1]Hoja de pedidos'!$D4401&gt;0,'[1]Hoja de pedidos'!C4401,"")</f>
        <v>21-0546</v>
      </c>
      <c r="B4405" s="144" t="str">
        <f>IF('[1]Hoja de pedidos'!$D4401&gt;0,'[1]Hoja de pedidos'!D4401,"")</f>
        <v>TMCGPR055A001</v>
      </c>
      <c r="C4405" s="144" t="str">
        <f>IF('[1]Hoja de pedidos'!$D4401&gt;0,'[1]Hoja de pedidos'!E4401,"")</f>
        <v>COMPLOT GRAFICO, C.A.</v>
      </c>
      <c r="D4405" s="144" t="str">
        <f>IF('[1]Hoja de pedidos'!$D4401&gt;0,'[1]Hoja de pedidos'!F4401,"")</f>
        <v>POLYPOUCH SIN IMPRESIÓN</v>
      </c>
      <c r="E4405" s="144" t="str">
        <f>IF('[1]Hoja de pedidos'!$D4401&gt;0,'[1]Hoja de pedidos'!G4401,"")</f>
        <v>MCL</v>
      </c>
      <c r="F4405" s="144" t="str">
        <f>IF('[1]Hoja de pedidos'!$D4401&gt;0,'[1]Hoja de pedidos'!H4401,"")</f>
        <v>LAMINACION</v>
      </c>
    </row>
    <row r="4406" spans="1:6" x14ac:dyDescent="0.25">
      <c r="A4406" s="144" t="str">
        <f>IF('[1]Hoja de pedidos'!$D4402&gt;0,'[1]Hoja de pedidos'!C4402,"")</f>
        <v>01-5508</v>
      </c>
      <c r="B4406" s="144" t="str">
        <f>IF('[1]Hoja de pedidos'!$D4402&gt;0,'[1]Hoja de pedidos'!D4402,"")</f>
        <v>TXPARO040B003</v>
      </c>
      <c r="C4406" s="144" t="str">
        <f>IF('[1]Hoja de pedidos'!$D4402&gt;0,'[1]Hoja de pedidos'!E4402,"")</f>
        <v>PEPSICO ALIMENTOS, S.C.A.</v>
      </c>
      <c r="D4406" s="144" t="str">
        <f>IF('[1]Hoja de pedidos'!$D4402&gt;0,'[1]Hoja de pedidos'!F4402,"")</f>
        <v>LAMINACION IMPRESA RUFFLES ORIGINAL 36g (LINEA NOSOTRAS)</v>
      </c>
      <c r="E4406" s="144" t="str">
        <f>IF('[1]Hoja de pedidos'!$D4402&gt;0,'[1]Hoja de pedidos'!G4402,"")</f>
        <v>CX</v>
      </c>
      <c r="F4406" s="144" t="str">
        <f>IF('[1]Hoja de pedidos'!$D4402&gt;0,'[1]Hoja de pedidos'!H4402,"")</f>
        <v>LAMINACION</v>
      </c>
    </row>
    <row r="4407" spans="1:6" x14ac:dyDescent="0.25">
      <c r="A4407" s="144" t="str">
        <f>IF('[1]Hoja de pedidos'!$D4403&gt;0,'[1]Hoja de pedidos'!C4403,"")</f>
        <v>01-5566</v>
      </c>
      <c r="B4407" s="144" t="str">
        <f>IF('[1]Hoja de pedidos'!$D4403&gt;0,'[1]Hoja de pedidos'!D4403,"")</f>
        <v>TXOSPP0230001</v>
      </c>
      <c r="C4407" s="144" t="str">
        <f>IF('[1]Hoja de pedidos'!$D4403&gt;0,'[1]Hoja de pedidos'!E4403,"")</f>
        <v>OSIRIS C.A. (MANUFACTURAS QUIMICO INDUSTRIALES)</v>
      </c>
      <c r="D4407" s="144" t="str">
        <f>IF('[1]Hoja de pedidos'!$D4403&gt;0,'[1]Hoja de pedidos'!F4403,"")</f>
        <v>BOPP SIN IMPRESIÓN</v>
      </c>
      <c r="E4407" s="144" t="str">
        <f>IF('[1]Hoja de pedidos'!$D4403&gt;0,'[1]Hoja de pedidos'!G4403,"")</f>
        <v>MCL</v>
      </c>
      <c r="F4407" s="144" t="str">
        <f>IF('[1]Hoja de pedidos'!$D4403&gt;0,'[1]Hoja de pedidos'!H4403,"")</f>
        <v>CORTE</v>
      </c>
    </row>
    <row r="4408" spans="1:6" x14ac:dyDescent="0.25">
      <c r="A4408" s="144" t="str">
        <f>IF('[1]Hoja de pedidos'!$D4404&gt;0,'[1]Hoja de pedidos'!C4404,"")</f>
        <v>01-5517</v>
      </c>
      <c r="B4408" s="144" t="str">
        <f>IF('[1]Hoja de pedidos'!$D4404&gt;0,'[1]Hoja de pedidos'!D4404,"")</f>
        <v>TXPACB040C001</v>
      </c>
      <c r="C4408" s="144" t="str">
        <f>IF('[1]Hoja de pedidos'!$D4404&gt;0,'[1]Hoja de pedidos'!E4404,"")</f>
        <v>PEPSICO ALIMENTOS, S.C.A.</v>
      </c>
      <c r="D4408" s="144" t="str">
        <f>IF('[1]Hoja de pedidos'!$D4404&gt;0,'[1]Hoja de pedidos'!F4404,"")</f>
        <v>LAMINACION IMPRESA CHEETOS BOLIQUESO 80g</v>
      </c>
      <c r="E4408" s="144" t="str">
        <f>IF('[1]Hoja de pedidos'!$D4404&gt;0,'[1]Hoja de pedidos'!G4404,"")</f>
        <v>CX</v>
      </c>
      <c r="F4408" s="144" t="str">
        <f>IF('[1]Hoja de pedidos'!$D4404&gt;0,'[1]Hoja de pedidos'!H4404,"")</f>
        <v>LAMINACION</v>
      </c>
    </row>
    <row r="4409" spans="1:6" x14ac:dyDescent="0.25">
      <c r="A4409" s="144" t="str">
        <f>IF('[1]Hoja de pedidos'!$D4405&gt;0,'[1]Hoja de pedidos'!C4405,"")</f>
        <v>01-5519</v>
      </c>
      <c r="B4409" s="144" t="str">
        <f>IF('[1]Hoja de pedidos'!$D4405&gt;0,'[1]Hoja de pedidos'!D4405,"")</f>
        <v>TXPAPM031A001</v>
      </c>
      <c r="C4409" s="144" t="str">
        <f>IF('[1]Hoja de pedidos'!$D4405&gt;0,'[1]Hoja de pedidos'!E4405,"")</f>
        <v>PEPSICO ALIMENTOS, S.C.A.</v>
      </c>
      <c r="D4409" s="144" t="str">
        <f>IF('[1]Hoja de pedidos'!$D4405&gt;0,'[1]Hoja de pedidos'!F4405,"")</f>
        <v>LAMINACION IMPRESA PEPITO MUNDO MARINO 25g</v>
      </c>
      <c r="E4409" s="144" t="str">
        <f>IF('[1]Hoja de pedidos'!$D4405&gt;0,'[1]Hoja de pedidos'!G4405,"")</f>
        <v>CX</v>
      </c>
      <c r="F4409" s="144" t="str">
        <f>IF('[1]Hoja de pedidos'!$D4405&gt;0,'[1]Hoja de pedidos'!H4405,"")</f>
        <v>LAMINACION</v>
      </c>
    </row>
    <row r="4410" spans="1:6" x14ac:dyDescent="0.25">
      <c r="A4410" s="144" t="str">
        <f>IF('[1]Hoja de pedidos'!$D4406&gt;0,'[1]Hoja de pedidos'!C4406,"")</f>
        <v>01-5547</v>
      </c>
      <c r="B4410" s="144" t="str">
        <f>IF('[1]Hoja de pedidos'!$D4406&gt;0,'[1]Hoja de pedidos'!D4406,"")</f>
        <v>TXPACB040C003</v>
      </c>
      <c r="C4410" s="144" t="str">
        <f>IF('[1]Hoja de pedidos'!$D4406&gt;0,'[1]Hoja de pedidos'!E4406,"")</f>
        <v>PEPSICO ALIMENTOS, S.C.A.</v>
      </c>
      <c r="D4410" s="144" t="str">
        <f>IF('[1]Hoja de pedidos'!$D4406&gt;0,'[1]Hoja de pedidos'!F4406,"")</f>
        <v>LAMINACION IMPRESA CHEETOS BOLIQUESO 150g</v>
      </c>
      <c r="E4410" s="144" t="str">
        <f>IF('[1]Hoja de pedidos'!$D4406&gt;0,'[1]Hoja de pedidos'!G4406,"")</f>
        <v>CX</v>
      </c>
      <c r="F4410" s="144" t="str">
        <f>IF('[1]Hoja de pedidos'!$D4406&gt;0,'[1]Hoja de pedidos'!H4406,"")</f>
        <v>LAMINACION</v>
      </c>
    </row>
    <row r="4411" spans="1:6" x14ac:dyDescent="0.25">
      <c r="A4411" s="144" t="str">
        <f>IF('[1]Hoja de pedidos'!$D4407&gt;0,'[1]Hoja de pedidos'!C4407,"")</f>
        <v>01-5506</v>
      </c>
      <c r="B4411" s="144" t="str">
        <f>IF('[1]Hoja de pedidos'!$D4407&gt;0,'[1]Hoja de pedidos'!D4407,"")</f>
        <v>TXPAMJ049B002</v>
      </c>
      <c r="C4411" s="144" t="str">
        <f>IF('[1]Hoja de pedidos'!$D4407&gt;0,'[1]Hoja de pedidos'!E4407,"")</f>
        <v>PEPSICO ALIMENTOS, S.C.A.</v>
      </c>
      <c r="D4411" s="144" t="str">
        <f>IF('[1]Hoja de pedidos'!$D4407&gt;0,'[1]Hoja de pedidos'!F4407,"")</f>
        <v>LAMINACION IMPRESA MANI JACKS 25g</v>
      </c>
      <c r="E4411" s="144" t="str">
        <f>IF('[1]Hoja de pedidos'!$D4407&gt;0,'[1]Hoja de pedidos'!G4407,"")</f>
        <v>CX</v>
      </c>
      <c r="F4411" s="144" t="str">
        <f>IF('[1]Hoja de pedidos'!$D4407&gt;0,'[1]Hoja de pedidos'!H4407,"")</f>
        <v>LAMINACION</v>
      </c>
    </row>
    <row r="4412" spans="1:6" x14ac:dyDescent="0.25">
      <c r="A4412" s="144" t="str">
        <f>IF('[1]Hoja de pedidos'!$D4408&gt;0,'[1]Hoja de pedidos'!C4408,"")</f>
        <v>01-5529</v>
      </c>
      <c r="B4412" s="144" t="str">
        <f>IF('[1]Hoja de pedidos'!$D4408&gt;0,'[1]Hoja de pedidos'!D4408,"")</f>
        <v>TMAPAL121A001</v>
      </c>
      <c r="C4412" s="144" t="str">
        <f>IF('[1]Hoja de pedidos'!$D4408&gt;0,'[1]Hoja de pedidos'!E4408,"")</f>
        <v>ALIMENTOS POLAR COMERCIAL, C.A.</v>
      </c>
      <c r="D4412" s="144" t="str">
        <f>IF('[1]Hoja de pedidos'!$D4408&gt;0,'[1]Hoja de pedidos'!F4408,"")</f>
        <v>ALUMINIO LAMINADO IMPRESO MAVESA 500g</v>
      </c>
      <c r="E4412" s="144" t="str">
        <f>IF('[1]Hoja de pedidos'!$D4408&gt;0,'[1]Hoja de pedidos'!G4408,"")</f>
        <v>MCL</v>
      </c>
      <c r="F4412" s="144" t="str">
        <f>IF('[1]Hoja de pedidos'!$D4408&gt;0,'[1]Hoja de pedidos'!H4408,"")</f>
        <v>LAMINACION</v>
      </c>
    </row>
    <row r="4413" spans="1:6" x14ac:dyDescent="0.25">
      <c r="A4413" s="144" t="str">
        <f>IF('[1]Hoja de pedidos'!$D4409&gt;0,'[1]Hoja de pedidos'!C4409,"")</f>
        <v>01-5528</v>
      </c>
      <c r="B4413" s="144" t="str">
        <f>IF('[1]Hoja de pedidos'!$D4409&gt;0,'[1]Hoja de pedidos'!D4409,"")</f>
        <v>TMAPAL121C001</v>
      </c>
      <c r="C4413" s="144" t="str">
        <f>IF('[1]Hoja de pedidos'!$D4409&gt;0,'[1]Hoja de pedidos'!E4409,"")</f>
        <v>ALIMENTOS POLAR COMERCIAL, C.A.</v>
      </c>
      <c r="D4413" s="144" t="str">
        <f>IF('[1]Hoja de pedidos'!$D4409&gt;0,'[1]Hoja de pedidos'!F4409,"")</f>
        <v>ALUMINIO LAMINADO IMPRESO MAVESA 1 Kg</v>
      </c>
      <c r="E4413" s="144" t="str">
        <f>IF('[1]Hoja de pedidos'!$D4409&gt;0,'[1]Hoja de pedidos'!G4409,"")</f>
        <v>MCL</v>
      </c>
      <c r="F4413" s="144" t="str">
        <f>IF('[1]Hoja de pedidos'!$D4409&gt;0,'[1]Hoja de pedidos'!H4409,"")</f>
        <v>LAMINACION</v>
      </c>
    </row>
    <row r="4414" spans="1:6" x14ac:dyDescent="0.25">
      <c r="A4414" s="144" t="str">
        <f>IF('[1]Hoja de pedidos'!$D4410&gt;0,'[1]Hoja de pedidos'!C4410,"")</f>
        <v>01-5530</v>
      </c>
      <c r="B4414" s="144" t="str">
        <f>IF('[1]Hoja de pedidos'!$D4410&gt;0,'[1]Hoja de pedidos'!D4410,"")</f>
        <v>TMAPAL121B001</v>
      </c>
      <c r="C4414" s="144" t="str">
        <f>IF('[1]Hoja de pedidos'!$D4410&gt;0,'[1]Hoja de pedidos'!E4410,"")</f>
        <v>ALIMENTOS POLAR COMERCIAL, C.A.</v>
      </c>
      <c r="D4414" s="144" t="str">
        <f>IF('[1]Hoja de pedidos'!$D4410&gt;0,'[1]Hoja de pedidos'!F4410,"")</f>
        <v>ALUMINIO LAMINADO IMPRESO MAVESA 250 g</v>
      </c>
      <c r="E4414" s="144" t="str">
        <f>IF('[1]Hoja de pedidos'!$D4410&gt;0,'[1]Hoja de pedidos'!G4410,"")</f>
        <v>MCL</v>
      </c>
      <c r="F4414" s="144" t="str">
        <f>IF('[1]Hoja de pedidos'!$D4410&gt;0,'[1]Hoja de pedidos'!H4410,"")</f>
        <v>LAMINACION</v>
      </c>
    </row>
    <row r="4415" spans="1:6" x14ac:dyDescent="0.25">
      <c r="A4415" s="144" t="str">
        <f>IF('[1]Hoja de pedidos'!$D4411&gt;0,'[1]Hoja de pedidos'!C4411,"")</f>
        <v>01-5490</v>
      </c>
      <c r="B4415" s="144" t="str">
        <f>IF('[1]Hoja de pedidos'!$D4411&gt;0,'[1]Hoja de pedidos'!D4411,"")</f>
        <v>TXDNTP070C001</v>
      </c>
      <c r="C4415" s="144" t="str">
        <f>IF('[1]Hoja de pedidos'!$D4411&gt;0,'[1]Hoja de pedidos'!E4411,"")</f>
        <v>DISTRIBUIDORA NACIONAL 2000, C.A.</v>
      </c>
      <c r="D4415" s="144" t="str">
        <f>IF('[1]Hoja de pedidos'!$D4411&gt;0,'[1]Hoja de pedidos'!F4411,"")</f>
        <v>LAMINACION IMPRESA CAFÉ ANZOATEGUI TOSTADO Y MOLIDO PREMIUM 500g</v>
      </c>
      <c r="E4415" s="144" t="str">
        <f>IF('[1]Hoja de pedidos'!$D4411&gt;0,'[1]Hoja de pedidos'!G4411,"")</f>
        <v>CX</v>
      </c>
      <c r="F4415" s="144" t="str">
        <f>IF('[1]Hoja de pedidos'!$D4411&gt;0,'[1]Hoja de pedidos'!H4411,"")</f>
        <v>LAMINACION</v>
      </c>
    </row>
    <row r="4416" spans="1:6" x14ac:dyDescent="0.25">
      <c r="A4416" s="144" t="str">
        <f>IF('[1]Hoja de pedidos'!$D4412&gt;0,'[1]Hoja de pedidos'!C4412,"")</f>
        <v>01-5491</v>
      </c>
      <c r="B4416" s="144" t="str">
        <f>IF('[1]Hoja de pedidos'!$D4412&gt;0,'[1]Hoja de pedidos'!D4412,"")</f>
        <v>TXDNBC040A001</v>
      </c>
      <c r="C4416" s="144" t="str">
        <f>IF('[1]Hoja de pedidos'!$D4412&gt;0,'[1]Hoja de pedidos'!E4412,"")</f>
        <v>DISTRIBUIDORA NACIONAL 2000, C.A.</v>
      </c>
      <c r="D4416" s="144" t="str">
        <f>IF('[1]Hoja de pedidos'!$D4412&gt;0,'[1]Hoja de pedidos'!F4412,"")</f>
        <v>LAMINACION IMPRESA BUEN CAFÉ PREMIUN 100g</v>
      </c>
      <c r="E4416" s="144" t="str">
        <f>IF('[1]Hoja de pedidos'!$D4412&gt;0,'[1]Hoja de pedidos'!G4412,"")</f>
        <v>CX</v>
      </c>
      <c r="F4416" s="144" t="str">
        <f>IF('[1]Hoja de pedidos'!$D4412&gt;0,'[1]Hoja de pedidos'!H4412,"")</f>
        <v>LAMINACION</v>
      </c>
    </row>
    <row r="4417" spans="1:6" x14ac:dyDescent="0.25">
      <c r="A4417" s="144" t="str">
        <f>IF('[1]Hoja de pedidos'!$D4413&gt;0,'[1]Hoja de pedidos'!C4413,"")</f>
        <v>01-5578</v>
      </c>
      <c r="B4417" s="144" t="str">
        <f>IF('[1]Hoja de pedidos'!$D4413&gt;0,'[1]Hoja de pedidos'!D4413,"")</f>
        <v>TXDNBC070A002</v>
      </c>
      <c r="C4417" s="144" t="str">
        <f>IF('[1]Hoja de pedidos'!$D4413&gt;0,'[1]Hoja de pedidos'!E4413,"")</f>
        <v>DISTRIBUIDORA NACIONAL 2000, C.A.</v>
      </c>
      <c r="D4417" s="144" t="str">
        <f>IF('[1]Hoja de pedidos'!$D4413&gt;0,'[1]Hoja de pedidos'!F4413,"")</f>
        <v>LAMINACION IMPRESA BUEN CAFÉ PREMIUN 200g</v>
      </c>
      <c r="E4417" s="144" t="str">
        <f>IF('[1]Hoja de pedidos'!$D4413&gt;0,'[1]Hoja de pedidos'!G4413,"")</f>
        <v>CX</v>
      </c>
      <c r="F4417" s="144" t="str">
        <f>IF('[1]Hoja de pedidos'!$D4413&gt;0,'[1]Hoja de pedidos'!H4413,"")</f>
        <v>LAMINACION</v>
      </c>
    </row>
    <row r="4418" spans="1:6" x14ac:dyDescent="0.25">
      <c r="A4418" s="144" t="str">
        <f>IF('[1]Hoja de pedidos'!$D4414&gt;0,'[1]Hoja de pedidos'!C4414,"")</f>
        <v>21-0556</v>
      </c>
      <c r="B4418" s="144" t="str">
        <f>IF('[1]Hoja de pedidos'!$D4414&gt;0,'[1]Hoja de pedidos'!D4414,"")</f>
        <v>TXNVCL096C004</v>
      </c>
      <c r="C4418" s="144" t="str">
        <f>IF('[1]Hoja de pedidos'!$D4414&gt;0,'[1]Hoja de pedidos'!E4414,"")</f>
        <v>NESTLE VENEZUELA, S.A.</v>
      </c>
      <c r="D4418" s="144" t="str">
        <f>IF('[1]Hoja de pedidos'!$D4414&gt;0,'[1]Hoja de pedidos'!F4414,"")</f>
        <v>LAMINACION IMPRESA CERELAC 400g</v>
      </c>
      <c r="E4418" s="144" t="str">
        <f>IF('[1]Hoja de pedidos'!$D4414&gt;0,'[1]Hoja de pedidos'!G4414,"")</f>
        <v>CX</v>
      </c>
      <c r="F4418" s="144" t="str">
        <f>IF('[1]Hoja de pedidos'!$D4414&gt;0,'[1]Hoja de pedidos'!H4414,"")</f>
        <v>LAMINACION</v>
      </c>
    </row>
    <row r="4419" spans="1:6" x14ac:dyDescent="0.25">
      <c r="A4419" s="144" t="str">
        <f>IF('[1]Hoja de pedidos'!$D4415&gt;0,'[1]Hoja de pedidos'!C4415,"")</f>
        <v>21-0557</v>
      </c>
      <c r="B4419" s="144" t="str">
        <f>IF('[1]Hoja de pedidos'!$D4415&gt;0,'[1]Hoja de pedidos'!D4415,"")</f>
        <v>TXNVCL096B004</v>
      </c>
      <c r="C4419" s="144" t="str">
        <f>IF('[1]Hoja de pedidos'!$D4415&gt;0,'[1]Hoja de pedidos'!E4415,"")</f>
        <v>NESTLE VENEZUELA, S.A.</v>
      </c>
      <c r="D4419" s="144" t="str">
        <f>IF('[1]Hoja de pedidos'!$D4415&gt;0,'[1]Hoja de pedidos'!F4415,"")</f>
        <v>LAMINACION IMPRESA CERELAC 900g</v>
      </c>
      <c r="E4419" s="144" t="str">
        <f>IF('[1]Hoja de pedidos'!$D4415&gt;0,'[1]Hoja de pedidos'!G4415,"")</f>
        <v>CX</v>
      </c>
      <c r="F4419" s="144" t="str">
        <f>IF('[1]Hoja de pedidos'!$D4415&gt;0,'[1]Hoja de pedidos'!H4415,"")</f>
        <v>LAMINACION</v>
      </c>
    </row>
    <row r="4420" spans="1:6" x14ac:dyDescent="0.25">
      <c r="A4420" s="144" t="str">
        <f>IF('[1]Hoja de pedidos'!$D4416&gt;0,'[1]Hoja de pedidos'!C4416,"")</f>
        <v>21-0547</v>
      </c>
      <c r="B4420" s="144" t="str">
        <f>IF('[1]Hoja de pedidos'!$D4416&gt;0,'[1]Hoja de pedidos'!D4416,"")</f>
        <v>TXNVNT096B001</v>
      </c>
      <c r="C4420" s="144" t="str">
        <f>IF('[1]Hoja de pedidos'!$D4416&gt;0,'[1]Hoja de pedidos'!E4416,"")</f>
        <v>NESTLE VENEZUELA, S.A.</v>
      </c>
      <c r="D4420" s="144" t="str">
        <f>IF('[1]Hoja de pedidos'!$D4416&gt;0,'[1]Hoja de pedidos'!F4416,"")</f>
        <v>LAMINACION IMPRESA NESTUM 3 CEREALES 225g</v>
      </c>
      <c r="E4420" s="144" t="str">
        <f>IF('[1]Hoja de pedidos'!$D4416&gt;0,'[1]Hoja de pedidos'!G4416,"")</f>
        <v>CX</v>
      </c>
      <c r="F4420" s="144" t="str">
        <f>IF('[1]Hoja de pedidos'!$D4416&gt;0,'[1]Hoja de pedidos'!H4416,"")</f>
        <v>LAMINACION</v>
      </c>
    </row>
    <row r="4421" spans="1:6" x14ac:dyDescent="0.25">
      <c r="A4421" s="144" t="str">
        <f>IF('[1]Hoja de pedidos'!$D4417&gt;0,'[1]Hoja de pedidos'!C4417,"")</f>
        <v>01-5582</v>
      </c>
      <c r="B4421" s="144" t="str">
        <f>IF('[1]Hoja de pedidos'!$D4417&gt;0,'[1]Hoja de pedidos'!D4417,"")</f>
        <v>TMICPS042A001</v>
      </c>
      <c r="C4421" s="144" t="str">
        <f>IF('[1]Hoja de pedidos'!$D4417&gt;0,'[1]Hoja de pedidos'!E4417,"")</f>
        <v>INDUSTRIAS CORPAÑAL,C.A.</v>
      </c>
      <c r="D4421" s="144" t="str">
        <f>IF('[1]Hoja de pedidos'!$D4417&gt;0,'[1]Hoja de pedidos'!F4417,"")</f>
        <v>POLYPOUCH SILICONIZADO IMPRESO NUBES</v>
      </c>
      <c r="E4421" s="144" t="str">
        <f>IF('[1]Hoja de pedidos'!$D4417&gt;0,'[1]Hoja de pedidos'!G4417,"")</f>
        <v>MCL</v>
      </c>
      <c r="F4421" s="144" t="str">
        <f>IF('[1]Hoja de pedidos'!$D4417&gt;0,'[1]Hoja de pedidos'!H4417,"")</f>
        <v>LAMINACION</v>
      </c>
    </row>
    <row r="4422" spans="1:6" x14ac:dyDescent="0.25">
      <c r="A4422" s="144" t="str">
        <f>IF('[1]Hoja de pedidos'!$D4418&gt;0,'[1]Hoja de pedidos'!C4418,"")</f>
        <v>01-5548</v>
      </c>
      <c r="B4422" s="144" t="str">
        <f>IF('[1]Hoja de pedidos'!$D4418&gt;0,'[1]Hoja de pedidos'!D4418,"")</f>
        <v>TXAJBC031A001</v>
      </c>
      <c r="C4422" s="144" t="str">
        <f>IF('[1]Hoja de pedidos'!$D4418&gt;0,'[1]Hoja de pedidos'!E4418,"")</f>
        <v>AJEVEN, C.A.</v>
      </c>
      <c r="D4422" s="144" t="str">
        <f>IF('[1]Hoja de pedidos'!$D4418&gt;0,'[1]Hoja de pedidos'!F4418,"")</f>
        <v>ETIQUE LAMINADA IMPRESA BIG COLA 2 L</v>
      </c>
      <c r="E4422" s="144" t="str">
        <f>IF('[1]Hoja de pedidos'!$D4418&gt;0,'[1]Hoja de pedidos'!G4418,"")</f>
        <v>CX</v>
      </c>
      <c r="F4422" s="144" t="str">
        <f>IF('[1]Hoja de pedidos'!$D4418&gt;0,'[1]Hoja de pedidos'!H4418,"")</f>
        <v>LAMINACION</v>
      </c>
    </row>
    <row r="4423" spans="1:6" x14ac:dyDescent="0.25">
      <c r="A4423" s="144" t="str">
        <f>IF('[1]Hoja de pedidos'!$D4419&gt;0,'[1]Hoja de pedidos'!C4419,"")</f>
        <v>21-0552</v>
      </c>
      <c r="B4423" s="144" t="str">
        <f>IF('[1]Hoja de pedidos'!$D4419&gt;0,'[1]Hoja de pedidos'!D4419,"")</f>
        <v>TXNVN096A001</v>
      </c>
      <c r="C4423" s="144" t="str">
        <f>IF('[1]Hoja de pedidos'!$D4419&gt;0,'[1]Hoja de pedidos'!E4419,"")</f>
        <v>NESTLE VENEZUELA, S.A.</v>
      </c>
      <c r="D4423" s="144" t="str">
        <f>IF('[1]Hoja de pedidos'!$D4419&gt;0,'[1]Hoja de pedidos'!F4419,"")</f>
        <v xml:space="preserve">LAMINACION IMPRESA NESTUM ARROZ 225g </v>
      </c>
      <c r="E4423" s="144" t="str">
        <f>IF('[1]Hoja de pedidos'!$D4419&gt;0,'[1]Hoja de pedidos'!G4419,"")</f>
        <v>CX</v>
      </c>
      <c r="F4423" s="144" t="str">
        <f>IF('[1]Hoja de pedidos'!$D4419&gt;0,'[1]Hoja de pedidos'!H4419,"")</f>
        <v>LAMINACION</v>
      </c>
    </row>
    <row r="4424" spans="1:6" x14ac:dyDescent="0.25">
      <c r="A4424" s="144" t="str">
        <f>IF('[1]Hoja de pedidos'!$D4420&gt;0,'[1]Hoja de pedidos'!C4420,"")</f>
        <v>21-0551</v>
      </c>
      <c r="B4424" s="144" t="str">
        <f>IF('[1]Hoja de pedidos'!$D4420&gt;0,'[1]Hoja de pedidos'!D4420,"")</f>
        <v>TXNVTM096A001</v>
      </c>
      <c r="C4424" s="144" t="str">
        <f>IF('[1]Hoja de pedidos'!$D4420&gt;0,'[1]Hoja de pedidos'!E4420,"")</f>
        <v>NESTLE VENEZUELA, S.A.</v>
      </c>
      <c r="D4424" s="144" t="str">
        <f>IF('[1]Hoja de pedidos'!$D4420&gt;0,'[1]Hoja de pedidos'!F4420,"")</f>
        <v>LAMINACION IMPRESA NESTUM TRIGO MIEL 225g</v>
      </c>
      <c r="E4424" s="144" t="str">
        <f>IF('[1]Hoja de pedidos'!$D4420&gt;0,'[1]Hoja de pedidos'!G4420,"")</f>
        <v>CX</v>
      </c>
      <c r="F4424" s="144" t="str">
        <f>IF('[1]Hoja de pedidos'!$D4420&gt;0,'[1]Hoja de pedidos'!H4420,"")</f>
        <v>LAMINACION</v>
      </c>
    </row>
    <row r="4425" spans="1:6" x14ac:dyDescent="0.25">
      <c r="A4425" s="144" t="str">
        <f>IF('[1]Hoja de pedidos'!$D4421&gt;0,'[1]Hoja de pedidos'!C4421,"")</f>
        <v>21-0550</v>
      </c>
      <c r="B4425" s="144" t="str">
        <f>IF('[1]Hoja de pedidos'!$D4421&gt;0,'[1]Hoja de pedidos'!D4421,"")</f>
        <v>TXNVAM096A001</v>
      </c>
      <c r="C4425" s="144" t="str">
        <f>IF('[1]Hoja de pedidos'!$D4421&gt;0,'[1]Hoja de pedidos'!E4421,"")</f>
        <v>NESTLE VENEZUELA, S.A.</v>
      </c>
      <c r="D4425" s="144" t="str">
        <f>IF('[1]Hoja de pedidos'!$D4421&gt;0,'[1]Hoja de pedidos'!F4421,"")</f>
        <v>LAMINACION IMPRESA NESTUM ARROZ MAIZ 225g</v>
      </c>
      <c r="E4425" s="144" t="str">
        <f>IF('[1]Hoja de pedidos'!$D4421&gt;0,'[1]Hoja de pedidos'!G4421,"")</f>
        <v>CX</v>
      </c>
      <c r="F4425" s="144" t="str">
        <f>IF('[1]Hoja de pedidos'!$D4421&gt;0,'[1]Hoja de pedidos'!H4421,"")</f>
        <v>LAMINACION</v>
      </c>
    </row>
    <row r="4426" spans="1:6" x14ac:dyDescent="0.25">
      <c r="A4426" s="144" t="str">
        <f>IF('[1]Hoja de pedidos'!$D4422&gt;0,'[1]Hoja de pedidos'!C4422,"")</f>
        <v>21-0549</v>
      </c>
      <c r="B4426" s="144" t="str">
        <f>IF('[1]Hoja de pedidos'!$D4422&gt;0,'[1]Hoja de pedidos'!D4422,"")</f>
        <v>TXNVNT096C001</v>
      </c>
      <c r="C4426" s="144" t="str">
        <f>IF('[1]Hoja de pedidos'!$D4422&gt;0,'[1]Hoja de pedidos'!E4422,"")</f>
        <v>NESTLE VENEZUELA, S.A.</v>
      </c>
      <c r="D4426" s="144" t="str">
        <f>IF('[1]Hoja de pedidos'!$D4422&gt;0,'[1]Hoja de pedidos'!F4422,"")</f>
        <v>LAMINACION IMPRESA NESTUM 3 CEREALES 50g</v>
      </c>
      <c r="E4426" s="144" t="str">
        <f>IF('[1]Hoja de pedidos'!$D4422&gt;0,'[1]Hoja de pedidos'!G4422,"")</f>
        <v>CX</v>
      </c>
      <c r="F4426" s="144" t="str">
        <f>IF('[1]Hoja de pedidos'!$D4422&gt;0,'[1]Hoja de pedidos'!H4422,"")</f>
        <v>LAMINACION</v>
      </c>
    </row>
    <row r="4427" spans="1:6" x14ac:dyDescent="0.25">
      <c r="A4427" s="144" t="str">
        <f>IF('[1]Hoja de pedidos'!$D4423&gt;0,'[1]Hoja de pedidos'!C4423,"")</f>
        <v>21-0548</v>
      </c>
      <c r="B4427" s="144" t="str">
        <f>IF('[1]Hoja de pedidos'!$D4423&gt;0,'[1]Hoja de pedidos'!D4423,"")</f>
        <v>TXNVNT096A001</v>
      </c>
      <c r="C4427" s="144" t="str">
        <f>IF('[1]Hoja de pedidos'!$D4423&gt;0,'[1]Hoja de pedidos'!E4423,"")</f>
        <v>NESTLE VENEZUELA, S.A.</v>
      </c>
      <c r="D4427" s="144" t="str">
        <f>IF('[1]Hoja de pedidos'!$D4423&gt;0,'[1]Hoja de pedidos'!F4423,"")</f>
        <v>LAMINACION IMPRESA NESTUM 3 CEREALES 500g</v>
      </c>
      <c r="E4427" s="144" t="str">
        <f>IF('[1]Hoja de pedidos'!$D4423&gt;0,'[1]Hoja de pedidos'!G4423,"")</f>
        <v>CX</v>
      </c>
      <c r="F4427" s="144" t="str">
        <f>IF('[1]Hoja de pedidos'!$D4423&gt;0,'[1]Hoja de pedidos'!H4423,"")</f>
        <v>LAMINACION</v>
      </c>
    </row>
    <row r="4428" spans="1:6" x14ac:dyDescent="0.25">
      <c r="A4428" s="144" t="str">
        <f>IF('[1]Hoja de pedidos'!$D4424&gt;0,'[1]Hoja de pedidos'!C4424,"")</f>
        <v>01-5580</v>
      </c>
      <c r="B4428" s="144" t="str">
        <f>IF('[1]Hoja de pedidos'!$D4424&gt;0,'[1]Hoja de pedidos'!D4424,"")</f>
        <v>TMIGAG042A001</v>
      </c>
      <c r="C4428" s="144" t="str">
        <f>IF('[1]Hoja de pedidos'!$D4424&gt;0,'[1]Hoja de pedidos'!E4424,"")</f>
        <v>INVERSIONES GLOBAL PACK, C.A.</v>
      </c>
      <c r="D4428" s="144" t="str">
        <f>IF('[1]Hoja de pedidos'!$D4424&gt;0,'[1]Hoja de pedidos'!F4424,"")</f>
        <v>POLYPOUCH IMPRESO AZUCAR DE LA GROTTA 4g</v>
      </c>
      <c r="E4428" s="144" t="str">
        <f>IF('[1]Hoja de pedidos'!$D4424&gt;0,'[1]Hoja de pedidos'!G4424,"")</f>
        <v>MCL</v>
      </c>
      <c r="F4428" s="144" t="str">
        <f>IF('[1]Hoja de pedidos'!$D4424&gt;0,'[1]Hoja de pedidos'!H4424,"")</f>
        <v>LAMINACION</v>
      </c>
    </row>
    <row r="4429" spans="1:6" x14ac:dyDescent="0.25">
      <c r="A4429" s="144" t="str">
        <f>IF('[1]Hoja de pedidos'!$D4425&gt;0,'[1]Hoja de pedidos'!C4425,"")</f>
        <v>11-0068</v>
      </c>
      <c r="B4429" s="144" t="str">
        <f>IF('[1]Hoja de pedidos'!$D4425&gt;0,'[1]Hoja de pedidos'!D4425,"")</f>
        <v>TMMCGP228A003</v>
      </c>
      <c r="C4429" s="144" t="str">
        <f>IF('[1]Hoja de pedidos'!$D4425&gt;0,'[1]Hoja de pedidos'!E4425,"")</f>
        <v>MONDELEZ VZ, C.A.</v>
      </c>
      <c r="D4429" s="144" t="str">
        <f>IF('[1]Hoja de pedidos'!$D4425&gt;0,'[1]Hoja de pedidos'!F4425,"")</f>
        <v>LINER MTP IMPRESO RETIRE SELLO GARANTIA DE PUREZA</v>
      </c>
      <c r="E4429" s="144" t="str">
        <f>IF('[1]Hoja de pedidos'!$D4425&gt;0,'[1]Hoja de pedidos'!G4425,"")</f>
        <v>MCL</v>
      </c>
      <c r="F4429" s="144" t="str">
        <f>IF('[1]Hoja de pedidos'!$D4425&gt;0,'[1]Hoja de pedidos'!H4425,"")</f>
        <v>LAMINACION</v>
      </c>
    </row>
    <row r="4430" spans="1:6" x14ac:dyDescent="0.25">
      <c r="A4430" s="144" t="str">
        <f>IF('[1]Hoja de pedidos'!$D4426&gt;0,'[1]Hoja de pedidos'!C4426,"")</f>
        <v>01-5521</v>
      </c>
      <c r="B4430" s="144" t="str">
        <f>IF('[1]Hoja de pedidos'!$D4426&gt;0,'[1]Hoja de pedidos'!D4426,"")</f>
        <v xml:space="preserve">TMAYGP207A002 </v>
      </c>
      <c r="C4430" s="144" t="str">
        <f>IF('[1]Hoja de pedidos'!$D4426&gt;0,'[1]Hoja de pedidos'!E4426,"")</f>
        <v>ANAYANSI,C.A.</v>
      </c>
      <c r="D4430" s="144" t="str">
        <f>IF('[1]Hoja de pedidos'!$D4426&gt;0,'[1]Hoja de pedidos'!F4426,"")</f>
        <v>LINER TERMOSELLABLE MTP  IMPRESO GARANTIA DE PUREZA</v>
      </c>
      <c r="E4430" s="144" t="str">
        <f>IF('[1]Hoja de pedidos'!$D4426&gt;0,'[1]Hoja de pedidos'!G4426,"")</f>
        <v>MCL</v>
      </c>
      <c r="F4430" s="144" t="str">
        <f>IF('[1]Hoja de pedidos'!$D4426&gt;0,'[1]Hoja de pedidos'!H4426,"")</f>
        <v>CORTE</v>
      </c>
    </row>
    <row r="4431" spans="1:6" x14ac:dyDescent="0.25">
      <c r="A4431" s="144" t="str">
        <f>IF('[1]Hoja de pedidos'!$D4427&gt;0,'[1]Hoja de pedidos'!C4427,"")</f>
        <v>01-5242</v>
      </c>
      <c r="B4431" s="144" t="str">
        <f>IF('[1]Hoja de pedidos'!$D4427&gt;0,'[1]Hoja de pedidos'!D4427,"")</f>
        <v>TMLEAL138A001</v>
      </c>
      <c r="C4431" s="144" t="str">
        <f>IF('[1]Hoja de pedidos'!$D4427&gt;0,'[1]Hoja de pedidos'!E4427,"")</f>
        <v>LABORATORIOS ELMOR, S.A.</v>
      </c>
      <c r="D4431" s="144" t="str">
        <f>IF('[1]Hoja de pedidos'!$D4427&gt;0,'[1]Hoja de pedidos'!F4427,"")</f>
        <v>ALUMINIO LAMINADO IMPRESO LIOLACTIL 1,5 g</v>
      </c>
      <c r="E4431" s="144" t="str">
        <f>IF('[1]Hoja de pedidos'!$D4427&gt;0,'[1]Hoja de pedidos'!G4427,"")</f>
        <v>MCL</v>
      </c>
      <c r="F4431" s="144" t="str">
        <f>IF('[1]Hoja de pedidos'!$D4427&gt;0,'[1]Hoja de pedidos'!H4427,"")</f>
        <v>LAMINACION</v>
      </c>
    </row>
    <row r="4432" spans="1:6" x14ac:dyDescent="0.25">
      <c r="A4432" s="144" t="str">
        <f>IF('[1]Hoja de pedidos'!$D4428&gt;0,'[1]Hoja de pedidos'!C4428,"")</f>
        <v>01-5488</v>
      </c>
      <c r="B4432" s="144" t="str">
        <f>IF('[1]Hoja de pedidos'!$D4428&gt;0,'[1]Hoja de pedidos'!D4428,"")</f>
        <v>TMCPAM080A001</v>
      </c>
      <c r="C4432" s="144" t="str">
        <f>IF('[1]Hoja de pedidos'!$D4428&gt;0,'[1]Hoja de pedidos'!E4428,"")</f>
        <v>CENTRAL EL PALMAR S.A.</v>
      </c>
      <c r="D4432" s="144" t="str">
        <f>IF('[1]Hoja de pedidos'!$D4428&gt;0,'[1]Hoja de pedidos'!F4428,"")</f>
        <v>LAMINACION IMPRESA AZUCAR MORENA 1 Kg</v>
      </c>
      <c r="E4432" s="144" t="str">
        <f>IF('[1]Hoja de pedidos'!$D4428&gt;0,'[1]Hoja de pedidos'!G4428,"")</f>
        <v>MCL</v>
      </c>
      <c r="F4432" s="144" t="str">
        <f>IF('[1]Hoja de pedidos'!$D4428&gt;0,'[1]Hoja de pedidos'!H4428,"")</f>
        <v>LAMINACION</v>
      </c>
    </row>
    <row r="4433" spans="1:6" x14ac:dyDescent="0.25">
      <c r="A4433" s="144" t="str">
        <f>IF('[1]Hoja de pedidos'!$D4429&gt;0,'[1]Hoja de pedidos'!C4429,"")</f>
        <v>01-5567</v>
      </c>
      <c r="B4433" s="144" t="str">
        <f>IF('[1]Hoja de pedidos'!$D4429&gt;0,'[1]Hoja de pedidos'!D4429,"")</f>
        <v>TMAHPG0700020</v>
      </c>
      <c r="C4433" s="144" t="str">
        <f>IF('[1]Hoja de pedidos'!$D4429&gt;0,'[1]Hoja de pedidos'!E4429,"")</f>
        <v>ALIMENTOS HEINZ, C.A.</v>
      </c>
      <c r="D4433" s="144" t="str">
        <f>IF('[1]Hoja de pedidos'!$D4429&gt;0,'[1]Hoja de pedidos'!F4429,"")</f>
        <v>POLYPOUCH (LAMINADO PARA GELATINA)</v>
      </c>
      <c r="E4433" s="144" t="str">
        <f>IF('[1]Hoja de pedidos'!$D4429&gt;0,'[1]Hoja de pedidos'!G4429,"")</f>
        <v>MCL</v>
      </c>
      <c r="F4433" s="144" t="str">
        <f>IF('[1]Hoja de pedidos'!$D4429&gt;0,'[1]Hoja de pedidos'!H4429,"")</f>
        <v>LAMINACION</v>
      </c>
    </row>
    <row r="4434" spans="1:6" x14ac:dyDescent="0.25">
      <c r="A4434" s="144" t="str">
        <f>IF('[1]Hoja de pedidos'!$D4430&gt;0,'[1]Hoja de pedidos'!C4430,"")</f>
        <v>11-0066</v>
      </c>
      <c r="B4434" s="144" t="str">
        <f>IF('[1]Hoja de pedidos'!$D4430&gt;0,'[1]Hoja de pedidos'!D4430,"")</f>
        <v>TMSVRM0990002</v>
      </c>
      <c r="C4434" s="144" t="str">
        <f>IF('[1]Hoja de pedidos'!$D4430&gt;0,'[1]Hoja de pedidos'!E4430,"")</f>
        <v>SONOCO VENEZOLANA, C.A.</v>
      </c>
      <c r="D4434" s="144" t="str">
        <f>IF('[1]Hoja de pedidos'!$D4430&gt;0,'[1]Hoja de pedidos'!F4430,"")</f>
        <v xml:space="preserve">LAMINACION LINNER RM-511 SIN IMPRESIÓN </v>
      </c>
      <c r="E4434" s="144" t="str">
        <f>IF('[1]Hoja de pedidos'!$D4430&gt;0,'[1]Hoja de pedidos'!G4430,"")</f>
        <v>MCL</v>
      </c>
      <c r="F4434" s="144" t="str">
        <f>IF('[1]Hoja de pedidos'!$D4430&gt;0,'[1]Hoja de pedidos'!H4430,"")</f>
        <v>LAMINACION</v>
      </c>
    </row>
    <row r="4435" spans="1:6" x14ac:dyDescent="0.25">
      <c r="A4435" s="144" t="str">
        <f>IF('[1]Hoja de pedidos'!$D4431&gt;0,'[1]Hoja de pedidos'!C4431,"")</f>
        <v>01-5538</v>
      </c>
      <c r="B4435" s="144" t="str">
        <f>IF('[1]Hoja de pedidos'!$D4431&gt;0,'[1]Hoja de pedidos'!D4431,"")</f>
        <v>TXPCGN023B001</v>
      </c>
      <c r="C4435" s="144" t="str">
        <f>IF('[1]Hoja de pedidos'!$D4431&gt;0,'[1]Hoja de pedidos'!E4431,"")</f>
        <v xml:space="preserve">PEPSI-COLA VENEZUELA, C.A. </v>
      </c>
      <c r="D4435" s="144" t="str">
        <f>IF('[1]Hoja de pedidos'!$D4431&gt;0,'[1]Hoja de pedidos'!F4431,"")</f>
        <v>ETIQUETA IMPRESA GOLDEN NARANJA 1,5L</v>
      </c>
      <c r="E4435" s="144" t="str">
        <f>IF('[1]Hoja de pedidos'!$D4431&gt;0,'[1]Hoja de pedidos'!G4431,"")</f>
        <v>CX</v>
      </c>
      <c r="F4435" s="144" t="str">
        <f>IF('[1]Hoja de pedidos'!$D4431&gt;0,'[1]Hoja de pedidos'!H4431,"")</f>
        <v>CORTE</v>
      </c>
    </row>
    <row r="4436" spans="1:6" x14ac:dyDescent="0.25">
      <c r="A4436" s="144" t="str">
        <f>IF('[1]Hoja de pedidos'!$D4432&gt;0,'[1]Hoja de pedidos'!C4432,"")</f>
        <v>01-5531</v>
      </c>
      <c r="B4436" s="144" t="str">
        <f>IF('[1]Hoja de pedidos'!$D4432&gt;0,'[1]Hoja de pedidos'!D4432,"")</f>
        <v>TXPCGP023B001</v>
      </c>
      <c r="C4436" s="144" t="str">
        <f>IF('[1]Hoja de pedidos'!$D4432&gt;0,'[1]Hoja de pedidos'!E4432,"")</f>
        <v xml:space="preserve">PEPSI-COLA VENEZUELA, C.A. </v>
      </c>
      <c r="D4436" s="144" t="str">
        <f>IF('[1]Hoja de pedidos'!$D4432&gt;0,'[1]Hoja de pedidos'!F4432,"")</f>
        <v>ETIQUETA IMPRESA GOLDEN PIÑA 1,5L</v>
      </c>
      <c r="E4436" s="144" t="str">
        <f>IF('[1]Hoja de pedidos'!$D4432&gt;0,'[1]Hoja de pedidos'!G4432,"")</f>
        <v>CX</v>
      </c>
      <c r="F4436" s="144" t="str">
        <f>IF('[1]Hoja de pedidos'!$D4432&gt;0,'[1]Hoja de pedidos'!H4432,"")</f>
        <v>CORTE</v>
      </c>
    </row>
    <row r="4437" spans="1:6" x14ac:dyDescent="0.25">
      <c r="A4437" s="144" t="str">
        <f>IF('[1]Hoja de pedidos'!$D4433&gt;0,'[1]Hoja de pedidos'!C4433,"")</f>
        <v>01-5539</v>
      </c>
      <c r="B4437" s="144" t="str">
        <f>IF('[1]Hoja de pedidos'!$D4433&gt;0,'[1]Hoja de pedidos'!D4433,"")</f>
        <v>TXPCGK023C002</v>
      </c>
      <c r="C4437" s="144" t="str">
        <f>IF('[1]Hoja de pedidos'!$D4433&gt;0,'[1]Hoja de pedidos'!E4433,"")</f>
        <v xml:space="preserve">PEPSI-COLA VENEZUELA, C.A. </v>
      </c>
      <c r="D4437" s="144" t="str">
        <f>IF('[1]Hoja de pedidos'!$D4433&gt;0,'[1]Hoja de pedidos'!F4433,"")</f>
        <v>ETIQUETA IMPRESA GOLDEN KOLITA 2L</v>
      </c>
      <c r="E4437" s="144" t="str">
        <f>IF('[1]Hoja de pedidos'!$D4433&gt;0,'[1]Hoja de pedidos'!G4433,"")</f>
        <v>CX</v>
      </c>
      <c r="F4437" s="144" t="str">
        <f>IF('[1]Hoja de pedidos'!$D4433&gt;0,'[1]Hoja de pedidos'!H4433,"")</f>
        <v>CORTE</v>
      </c>
    </row>
    <row r="4438" spans="1:6" x14ac:dyDescent="0.25">
      <c r="A4438" s="144" t="str">
        <f>IF('[1]Hoja de pedidos'!$D4434&gt;0,'[1]Hoja de pedidos'!C4434,"")</f>
        <v>01-5532</v>
      </c>
      <c r="B4438" s="144" t="str">
        <f>IF('[1]Hoja de pedidos'!$D4434&gt;0,'[1]Hoja de pedidos'!D4434,"")</f>
        <v>TXPCGN023B001</v>
      </c>
      <c r="C4438" s="144" t="str">
        <f>IF('[1]Hoja de pedidos'!$D4434&gt;0,'[1]Hoja de pedidos'!E4434,"")</f>
        <v xml:space="preserve">PEPSI-COLA VENEZUELA, C.A. </v>
      </c>
      <c r="D4438" s="144" t="str">
        <f>IF('[1]Hoja de pedidos'!$D4434&gt;0,'[1]Hoja de pedidos'!F4434,"")</f>
        <v>ETIQUETA IMPRESA GOLDEN NARANJA 1,5L</v>
      </c>
      <c r="E4438" s="144" t="str">
        <f>IF('[1]Hoja de pedidos'!$D4434&gt;0,'[1]Hoja de pedidos'!G4434,"")</f>
        <v>CX</v>
      </c>
      <c r="F4438" s="144" t="str">
        <f>IF('[1]Hoja de pedidos'!$D4434&gt;0,'[1]Hoja de pedidos'!H4434,"")</f>
        <v>CORTE</v>
      </c>
    </row>
    <row r="4439" spans="1:6" x14ac:dyDescent="0.25">
      <c r="A4439" s="144" t="str">
        <f>IF('[1]Hoja de pedidos'!$D4435&gt;0,'[1]Hoja de pedidos'!C4435,"")</f>
        <v>01-5541</v>
      </c>
      <c r="B4439" s="144" t="str">
        <f>IF('[1]Hoja de pedidos'!$D4435&gt;0,'[1]Hoja de pedidos'!D4435,"")</f>
        <v>TXPCPF023B003</v>
      </c>
      <c r="C4439" s="144" t="str">
        <f>IF('[1]Hoja de pedidos'!$D4435&gt;0,'[1]Hoja de pedidos'!E4435,"")</f>
        <v xml:space="preserve">PEPSI-COLA VENEZUELA, C.A. </v>
      </c>
      <c r="D4439" s="144" t="str">
        <f>IF('[1]Hoja de pedidos'!$D4435&gt;0,'[1]Hoja de pedidos'!F4435,"")</f>
        <v>ETIQUETA IMPRESA PEPSI FREE 1,5 L</v>
      </c>
      <c r="E4439" s="144" t="str">
        <f>IF('[1]Hoja de pedidos'!$D4435&gt;0,'[1]Hoja de pedidos'!G4435,"")</f>
        <v>CX</v>
      </c>
      <c r="F4439" s="144" t="str">
        <f>IF('[1]Hoja de pedidos'!$D4435&gt;0,'[1]Hoja de pedidos'!H4435,"")</f>
        <v>CORTE</v>
      </c>
    </row>
    <row r="4440" spans="1:6" x14ac:dyDescent="0.25">
      <c r="A4440" s="144" t="str">
        <f>IF('[1]Hoja de pedidos'!$D4436&gt;0,'[1]Hoja de pedidos'!C4436,"")</f>
        <v>01-5531</v>
      </c>
      <c r="B4440" s="144" t="str">
        <f>IF('[1]Hoja de pedidos'!$D4436&gt;0,'[1]Hoja de pedidos'!D4436,"")</f>
        <v>TXPCGP023B001</v>
      </c>
      <c r="C4440" s="144" t="str">
        <f>IF('[1]Hoja de pedidos'!$D4436&gt;0,'[1]Hoja de pedidos'!E4436,"")</f>
        <v xml:space="preserve">PEPSI-COLA VENEZUELA, C.A. </v>
      </c>
      <c r="D4440" s="144" t="str">
        <f>IF('[1]Hoja de pedidos'!$D4436&gt;0,'[1]Hoja de pedidos'!F4436,"")</f>
        <v>ETIQUETA IMPRESA GOLDEN PIÑA 1,5L</v>
      </c>
      <c r="E4440" s="144" t="str">
        <f>IF('[1]Hoja de pedidos'!$D4436&gt;0,'[1]Hoja de pedidos'!G4436,"")</f>
        <v>CX</v>
      </c>
      <c r="F4440" s="144" t="str">
        <f>IF('[1]Hoja de pedidos'!$D4436&gt;0,'[1]Hoja de pedidos'!H4436,"")</f>
        <v>CORTE</v>
      </c>
    </row>
    <row r="4441" spans="1:6" x14ac:dyDescent="0.25">
      <c r="A4441" s="144" t="str">
        <f>IF('[1]Hoja de pedidos'!$D4437&gt;0,'[1]Hoja de pedidos'!C4437,"")</f>
        <v>01-5534</v>
      </c>
      <c r="B4441" s="144" t="str">
        <f>IF('[1]Hoja de pedidos'!$D4437&gt;0,'[1]Hoja de pedidos'!D4437,"")</f>
        <v>TXPCPF023B003</v>
      </c>
      <c r="C4441" s="144" t="str">
        <f>IF('[1]Hoja de pedidos'!$D4437&gt;0,'[1]Hoja de pedidos'!E4437,"")</f>
        <v xml:space="preserve">PEPSI-COLA VENEZUELA, C.A. </v>
      </c>
      <c r="D4441" s="144" t="str">
        <f>IF('[1]Hoja de pedidos'!$D4437&gt;0,'[1]Hoja de pedidos'!F4437,"")</f>
        <v>ETIQUETA IMPRESA PEPSI FREE 1,5 L</v>
      </c>
      <c r="E4441" s="144" t="str">
        <f>IF('[1]Hoja de pedidos'!$D4437&gt;0,'[1]Hoja de pedidos'!G4437,"")</f>
        <v>CX</v>
      </c>
      <c r="F4441" s="144" t="str">
        <f>IF('[1]Hoja de pedidos'!$D4437&gt;0,'[1]Hoja de pedidos'!H4437,"")</f>
        <v>CORTE</v>
      </c>
    </row>
    <row r="4442" spans="1:6" x14ac:dyDescent="0.25">
      <c r="A4442" s="144" t="str">
        <f>IF('[1]Hoja de pedidos'!$D4438&gt;0,'[1]Hoja de pedidos'!C4438,"")</f>
        <v>01-5540</v>
      </c>
      <c r="B4442" s="144" t="str">
        <f>IF('[1]Hoja de pedidos'!$D4438&gt;0,'[1]Hoja de pedidos'!D4438,"")</f>
        <v>TXPCPF023C003</v>
      </c>
      <c r="C4442" s="144" t="str">
        <f>IF('[1]Hoja de pedidos'!$D4438&gt;0,'[1]Hoja de pedidos'!E4438,"")</f>
        <v xml:space="preserve">PEPSI-COLA VENEZUELA, C.A. </v>
      </c>
      <c r="D4442" s="144" t="str">
        <f>IF('[1]Hoja de pedidos'!$D4438&gt;0,'[1]Hoja de pedidos'!F4438,"")</f>
        <v>ETIQUETA IMPRESA PEPSI FREE 2 L</v>
      </c>
      <c r="E4442" s="144" t="str">
        <f>IF('[1]Hoja de pedidos'!$D4438&gt;0,'[1]Hoja de pedidos'!G4438,"")</f>
        <v>CX</v>
      </c>
      <c r="F4442" s="144" t="str">
        <f>IF('[1]Hoja de pedidos'!$D4438&gt;0,'[1]Hoja de pedidos'!H4438,"")</f>
        <v>CORTE</v>
      </c>
    </row>
    <row r="4443" spans="1:6" x14ac:dyDescent="0.25">
      <c r="A4443" s="144" t="str">
        <f>IF('[1]Hoja de pedidos'!$D4439&gt;0,'[1]Hoja de pedidos'!C4439,"")</f>
        <v>01-5536</v>
      </c>
      <c r="B4443" s="144" t="str">
        <f>IF('[1]Hoja de pedidos'!$D4439&gt;0,'[1]Hoja de pedidos'!D4439,"")</f>
        <v>TXPCPF023C003</v>
      </c>
      <c r="C4443" s="144" t="str">
        <f>IF('[1]Hoja de pedidos'!$D4439&gt;0,'[1]Hoja de pedidos'!E4439,"")</f>
        <v xml:space="preserve">PEPSI-COLA VENEZUELA, C.A. </v>
      </c>
      <c r="D4443" s="144" t="str">
        <f>IF('[1]Hoja de pedidos'!$D4439&gt;0,'[1]Hoja de pedidos'!F4439,"")</f>
        <v>ETIQUETA IMPRESA PEPSI FREE 2 L</v>
      </c>
      <c r="E4443" s="144" t="str">
        <f>IF('[1]Hoja de pedidos'!$D4439&gt;0,'[1]Hoja de pedidos'!G4439,"")</f>
        <v>CX</v>
      </c>
      <c r="F4443" s="144" t="str">
        <f>IF('[1]Hoja de pedidos'!$D4439&gt;0,'[1]Hoja de pedidos'!H4439,"")</f>
        <v>CORTE</v>
      </c>
    </row>
    <row r="4444" spans="1:6" x14ac:dyDescent="0.25">
      <c r="A4444" s="144" t="str">
        <f>IF('[1]Hoja de pedidos'!$D4440&gt;0,'[1]Hoja de pedidos'!C4440,"")</f>
        <v>01-5533</v>
      </c>
      <c r="B4444" s="144" t="str">
        <f>IF('[1]Hoja de pedidos'!$D4440&gt;0,'[1]Hoja de pedidos'!D4440,"")</f>
        <v>TXPCPF023C003</v>
      </c>
      <c r="C4444" s="144" t="str">
        <f>IF('[1]Hoja de pedidos'!$D4440&gt;0,'[1]Hoja de pedidos'!E4440,"")</f>
        <v xml:space="preserve">PEPSI-COLA VENEZUELA, C.A. </v>
      </c>
      <c r="D4444" s="144" t="str">
        <f>IF('[1]Hoja de pedidos'!$D4440&gt;0,'[1]Hoja de pedidos'!F4440,"")</f>
        <v>ETIQUETA IMPRESA PEPSI FREE 2 L</v>
      </c>
      <c r="E4444" s="144" t="str">
        <f>IF('[1]Hoja de pedidos'!$D4440&gt;0,'[1]Hoja de pedidos'!G4440,"")</f>
        <v>CX</v>
      </c>
      <c r="F4444" s="144" t="str">
        <f>IF('[1]Hoja de pedidos'!$D4440&gt;0,'[1]Hoja de pedidos'!H4440,"")</f>
        <v>CORTE</v>
      </c>
    </row>
    <row r="4445" spans="1:6" x14ac:dyDescent="0.25">
      <c r="A4445" s="144" t="str">
        <f>IF('[1]Hoja de pedidos'!$D4441&gt;0,'[1]Hoja de pedidos'!C4441,"")</f>
        <v>01-5542</v>
      </c>
      <c r="B4445" s="144" t="str">
        <f>IF('[1]Hoja de pedidos'!$D4441&gt;0,'[1]Hoja de pedidos'!D4441,"")</f>
        <v>TXCPEM023A001</v>
      </c>
      <c r="C4445" s="144" t="str">
        <f>IF('[1]Hoja de pedidos'!$D4441&gt;0,'[1]Hoja de pedidos'!E4441,"")</f>
        <v>CERVECERIA POLAR,C.A.</v>
      </c>
      <c r="D4445" s="144" t="str">
        <f>IF('[1]Hoja de pedidos'!$D4441&gt;0,'[1]Hoja de pedidos'!F4441,"")</f>
        <v>ETIQUETA IMPRESA MALTIN POLAR 1,5 L</v>
      </c>
      <c r="E4445" s="144" t="str">
        <f>IF('[1]Hoja de pedidos'!$D4441&gt;0,'[1]Hoja de pedidos'!G4441,"")</f>
        <v>CX</v>
      </c>
      <c r="F4445" s="144" t="str">
        <f>IF('[1]Hoja de pedidos'!$D4441&gt;0,'[1]Hoja de pedidos'!H4441,"")</f>
        <v>CORTE</v>
      </c>
    </row>
    <row r="4446" spans="1:6" x14ac:dyDescent="0.25">
      <c r="A4446" s="144" t="str">
        <f>IF('[1]Hoja de pedidos'!$D4442&gt;0,'[1]Hoja de pedidos'!C4442,"")</f>
        <v>11-0064</v>
      </c>
      <c r="B4446" s="144" t="str">
        <f>IF('[1]Hoja de pedidos'!$D4442&gt;0,'[1]Hoja de pedidos'!D4442,"")</f>
        <v>TXECEC028C001</v>
      </c>
      <c r="C4446" s="144" t="str">
        <f>IF('[1]Hoja de pedidos'!$D4442&gt;0,'[1]Hoja de pedidos'!E4442,"")</f>
        <v>EMBOTELLADORA CRISTAL;C.A.</v>
      </c>
      <c r="D4446" s="144" t="str">
        <f>IF('[1]Hoja de pedidos'!$D4442&gt;0,'[1]Hoja de pedidos'!F4442,"")</f>
        <v>ETIQUETA IMPRESA AGUA MINERAL CRYSTAL 1,5 L</v>
      </c>
      <c r="E4446" s="144" t="str">
        <f>IF('[1]Hoja de pedidos'!$D4442&gt;0,'[1]Hoja de pedidos'!G4442,"")</f>
        <v>CX</v>
      </c>
      <c r="F4446" s="144" t="str">
        <f>IF('[1]Hoja de pedidos'!$D4442&gt;0,'[1]Hoja de pedidos'!H4442,"")</f>
        <v>CORTE</v>
      </c>
    </row>
    <row r="4447" spans="1:6" x14ac:dyDescent="0.25">
      <c r="A4447" s="144" t="str">
        <f>IF('[1]Hoja de pedidos'!$D4443&gt;0,'[1]Hoja de pedidos'!C4443,"")</f>
        <v>11-0059</v>
      </c>
      <c r="B4447" s="144" t="str">
        <f>IF('[1]Hoja de pedidos'!$D4443&gt;0,'[1]Hoja de pedidos'!D4443,"")</f>
        <v>TXECEC028D001</v>
      </c>
      <c r="C4447" s="144" t="str">
        <f>IF('[1]Hoja de pedidos'!$D4443&gt;0,'[1]Hoja de pedidos'!E4443,"")</f>
        <v>EMBOTELLADORA CRISTAL;C.A.</v>
      </c>
      <c r="D4447" s="144" t="str">
        <f>IF('[1]Hoja de pedidos'!$D4443&gt;0,'[1]Hoja de pedidos'!F4443,"")</f>
        <v xml:space="preserve">ETIQUETA IMPRESA AGUA CRYSTAL 600 cm³ </v>
      </c>
      <c r="E4447" s="144" t="str">
        <f>IF('[1]Hoja de pedidos'!$D4443&gt;0,'[1]Hoja de pedidos'!G4443,"")</f>
        <v>CX</v>
      </c>
      <c r="F4447" s="144" t="str">
        <f>IF('[1]Hoja de pedidos'!$D4443&gt;0,'[1]Hoja de pedidos'!H4443,"")</f>
        <v>CORTE</v>
      </c>
    </row>
    <row r="4448" spans="1:6" x14ac:dyDescent="0.25">
      <c r="A4448" s="144" t="str">
        <f>IF('[1]Hoja de pedidos'!$D4444&gt;0,'[1]Hoja de pedidos'!C4444,"")</f>
        <v>01-5581</v>
      </c>
      <c r="B4448" s="144" t="str">
        <f>IF('[1]Hoja de pedidos'!$D4444&gt;0,'[1]Hoja de pedidos'!D4444,"")</f>
        <v>TMIBAL1250001</v>
      </c>
      <c r="C4448" s="144" t="str">
        <f>IF('[1]Hoja de pedidos'!$D4444&gt;0,'[1]Hoja de pedidos'!E4444,"")</f>
        <v>INDUSTRIAS LACTEAS  BRIMOR, C.A.</v>
      </c>
      <c r="D4448" s="144" t="str">
        <f>IF('[1]Hoja de pedidos'!$D4444&gt;0,'[1]Hoja de pedidos'!F4444,"")</f>
        <v>ALUMINIO LAMINADO SIN IMPRESIÓN</v>
      </c>
      <c r="E4448" s="144" t="str">
        <f>IF('[1]Hoja de pedidos'!$D4444&gt;0,'[1]Hoja de pedidos'!G4444,"")</f>
        <v>MCL</v>
      </c>
      <c r="F4448" s="144" t="str">
        <f>IF('[1]Hoja de pedidos'!$D4444&gt;0,'[1]Hoja de pedidos'!H4444,"")</f>
        <v>LAMINACION</v>
      </c>
    </row>
    <row r="4449" spans="1:6" x14ac:dyDescent="0.25">
      <c r="A4449" s="144" t="str">
        <f>IF('[1]Hoja de pedidos'!$D4445&gt;0,'[1]Hoja de pedidos'!C4445,"")</f>
        <v>21-0554</v>
      </c>
      <c r="B4449" s="144" t="str">
        <f>IF('[1]Hoja de pedidos'!$D4445&gt;0,'[1]Hoja de pedidos'!D4445,"")</f>
        <v>TXNVCL096A004</v>
      </c>
      <c r="C4449" s="144" t="str">
        <f>IF('[1]Hoja de pedidos'!$D4445&gt;0,'[1]Hoja de pedidos'!E4445,"")</f>
        <v>NESTLE VENEZUELA, S.A.</v>
      </c>
      <c r="D4449" s="144" t="str">
        <f>IF('[1]Hoja de pedidos'!$D4445&gt;0,'[1]Hoja de pedidos'!F4445,"")</f>
        <v>LAMINACION IMPRESA CERELAC 100g</v>
      </c>
      <c r="E4449" s="144" t="str">
        <f>IF('[1]Hoja de pedidos'!$D4445&gt;0,'[1]Hoja de pedidos'!G4445,"")</f>
        <v>CX</v>
      </c>
      <c r="F4449" s="144" t="str">
        <f>IF('[1]Hoja de pedidos'!$D4445&gt;0,'[1]Hoja de pedidos'!H4445,"")</f>
        <v>LAMINACION</v>
      </c>
    </row>
    <row r="4450" spans="1:6" x14ac:dyDescent="0.25">
      <c r="A4450" s="144" t="str">
        <f>IF('[1]Hoja de pedidos'!$D4446&gt;0,'[1]Hoja de pedidos'!C4446,"")</f>
        <v>11-0063</v>
      </c>
      <c r="B4450" s="144" t="str">
        <f>IF('[1]Hoja de pedidos'!$D4446&gt;0,'[1]Hoja de pedidos'!D4446,"")</f>
        <v>TXECAC028A001</v>
      </c>
      <c r="C4450" s="144" t="str">
        <f>IF('[1]Hoja de pedidos'!$D4446&gt;0,'[1]Hoja de pedidos'!E4446,"")</f>
        <v>EMBOTELLADORA CRISTAL;C.A.</v>
      </c>
      <c r="D4450" s="144" t="str">
        <f>IF('[1]Hoja de pedidos'!$D4446&gt;0,'[1]Hoja de pedidos'!F4446,"")</f>
        <v xml:space="preserve">ETIQUETA IMPRESA AGUA MINERAL CRYSTAL 330 cm³ </v>
      </c>
      <c r="E4450" s="144" t="str">
        <f>IF('[1]Hoja de pedidos'!$D4446&gt;0,'[1]Hoja de pedidos'!G4446,"")</f>
        <v>CX</v>
      </c>
      <c r="F4450" s="144" t="str">
        <f>IF('[1]Hoja de pedidos'!$D4446&gt;0,'[1]Hoja de pedidos'!H4446,"")</f>
        <v>CORTE</v>
      </c>
    </row>
    <row r="4451" spans="1:6" x14ac:dyDescent="0.25">
      <c r="A4451" s="144" t="str">
        <f>IF('[1]Hoja de pedidos'!$D4447&gt;0,'[1]Hoja de pedidos'!C4447,"")</f>
        <v>01-5571</v>
      </c>
      <c r="B4451" s="144" t="str">
        <f>IF('[1]Hoja de pedidos'!$D4447&gt;0,'[1]Hoja de pedidos'!D4447,"")</f>
        <v>TXPANP045B001</v>
      </c>
      <c r="C4451" s="144" t="str">
        <f>IF('[1]Hoja de pedidos'!$D4447&gt;0,'[1]Hoja de pedidos'!E4447,"")</f>
        <v>PEPSICO ALIMENTOS, S.C.A.</v>
      </c>
      <c r="D4451" s="144" t="str">
        <f>IF('[1]Hoja de pedidos'!$D4447&gt;0,'[1]Hoja de pedidos'!F4447,"")</f>
        <v xml:space="preserve">LAMINACION IMPRESA NATUCHIPS PLATANITOS 250g </v>
      </c>
      <c r="E4451" s="144" t="str">
        <f>IF('[1]Hoja de pedidos'!$D4447&gt;0,'[1]Hoja de pedidos'!G4447,"")</f>
        <v>CX</v>
      </c>
      <c r="F4451" s="144" t="str">
        <f>IF('[1]Hoja de pedidos'!$D4447&gt;0,'[1]Hoja de pedidos'!H4447,"")</f>
        <v>LAMINACION</v>
      </c>
    </row>
    <row r="4452" spans="1:6" x14ac:dyDescent="0.25">
      <c r="A4452" s="144" t="str">
        <f>IF('[1]Hoja de pedidos'!$D4448&gt;0,'[1]Hoja de pedidos'!C4448,"")</f>
        <v>01-5549</v>
      </c>
      <c r="B4452" s="144" t="str">
        <f>IF('[1]Hoja de pedidos'!$D4448&gt;0,'[1]Hoja de pedidos'!D4448,"")</f>
        <v>TMCPPD072A001</v>
      </c>
      <c r="C4452" s="144" t="str">
        <f>IF('[1]Hoja de pedidos'!$D4448&gt;0,'[1]Hoja de pedidos'!E4448,"")</f>
        <v>CENTRAL EL PALMAR S.A.</v>
      </c>
      <c r="D4452" s="144" t="str">
        <f>IF('[1]Hoja de pedidos'!$D4448&gt;0,'[1]Hoja de pedidos'!F4448,"")</f>
        <v>LAMINACION IMPRESA PAPELON DURAZNO 115g</v>
      </c>
      <c r="E4452" s="144" t="str">
        <f>IF('[1]Hoja de pedidos'!$D4448&gt;0,'[1]Hoja de pedidos'!G4448,"")</f>
        <v>MCL</v>
      </c>
      <c r="F4452" s="144" t="str">
        <f>IF('[1]Hoja de pedidos'!$D4448&gt;0,'[1]Hoja de pedidos'!H4448,"")</f>
        <v>LAMINACION</v>
      </c>
    </row>
    <row r="4453" spans="1:6" x14ac:dyDescent="0.25">
      <c r="A4453" s="144" t="str">
        <f>IF('[1]Hoja de pedidos'!$D4449&gt;0,'[1]Hoja de pedidos'!C4449,"")</f>
        <v>01-5573</v>
      </c>
      <c r="B4453" s="144" t="str">
        <f>IF('[1]Hoja de pedidos'!$D4449&gt;0,'[1]Hoja de pedidos'!D4449,"")</f>
        <v>TXPAMJ049A002</v>
      </c>
      <c r="C4453" s="144" t="str">
        <f>IF('[1]Hoja de pedidos'!$D4449&gt;0,'[1]Hoja de pedidos'!E4449,"")</f>
        <v>PEPSICO ALIMENTOS, S.C.A.</v>
      </c>
      <c r="D4453" s="144" t="str">
        <f>IF('[1]Hoja de pedidos'!$D4449&gt;0,'[1]Hoja de pedidos'!F4449,"")</f>
        <v>LAMINACION IMPRESA MANI JACKS 175g</v>
      </c>
      <c r="E4453" s="144" t="str">
        <f>IF('[1]Hoja de pedidos'!$D4449&gt;0,'[1]Hoja de pedidos'!G4449,"")</f>
        <v>CX</v>
      </c>
      <c r="F4453" s="144" t="str">
        <f>IF('[1]Hoja de pedidos'!$D4449&gt;0,'[1]Hoja de pedidos'!H4449,"")</f>
        <v>LAMINACION</v>
      </c>
    </row>
    <row r="4454" spans="1:6" x14ac:dyDescent="0.25">
      <c r="A4454" s="144" t="str">
        <f>IF('[1]Hoja de pedidos'!$D4450&gt;0,'[1]Hoja de pedidos'!C4450,"")</f>
        <v>01-5572</v>
      </c>
      <c r="B4454" s="144" t="str">
        <f>IF('[1]Hoja de pedidos'!$D4450&gt;0,'[1]Hoja de pedidos'!D4450,"")</f>
        <v>TXPAPO040A001</v>
      </c>
      <c r="C4454" s="144" t="str">
        <f>IF('[1]Hoja de pedidos'!$D4450&gt;0,'[1]Hoja de pedidos'!E4450,"")</f>
        <v>PEPSICO ALIMENTOS, S.C.A.</v>
      </c>
      <c r="D4454" s="144" t="str">
        <f>IF('[1]Hoja de pedidos'!$D4450&gt;0,'[1]Hoja de pedidos'!F4450,"")</f>
        <v>LAMINACION IMPRESA PLATANITOS ONDULADOS 145g</v>
      </c>
      <c r="E4454" s="144" t="str">
        <f>IF('[1]Hoja de pedidos'!$D4450&gt;0,'[1]Hoja de pedidos'!G4450,"")</f>
        <v>CX</v>
      </c>
      <c r="F4454" s="144" t="str">
        <f>IF('[1]Hoja de pedidos'!$D4450&gt;0,'[1]Hoja de pedidos'!H4450,"")</f>
        <v>LAMINACION</v>
      </c>
    </row>
    <row r="4455" spans="1:6" x14ac:dyDescent="0.25">
      <c r="A4455" s="144" t="str">
        <f>IF('[1]Hoja de pedidos'!$D4451&gt;0,'[1]Hoja de pedidos'!C4451,"")</f>
        <v>01-5570</v>
      </c>
      <c r="B4455" s="144" t="str">
        <f>IF('[1]Hoja de pedidos'!$D4451&gt;0,'[1]Hoja de pedidos'!D4451,"")</f>
        <v>TXPANP040B002</v>
      </c>
      <c r="C4455" s="144" t="str">
        <f>IF('[1]Hoja de pedidos'!$D4451&gt;0,'[1]Hoja de pedidos'!E4451,"")</f>
        <v>PEPSICO ALIMENTOS, S.C.A.</v>
      </c>
      <c r="D4455" s="144" t="str">
        <f>IF('[1]Hoja de pedidos'!$D4451&gt;0,'[1]Hoja de pedidos'!F4451,"")</f>
        <v>LAMINACION IMPRESA NATUCHIPS PLATANITOS 150g</v>
      </c>
      <c r="E4455" s="144" t="str">
        <f>IF('[1]Hoja de pedidos'!$D4451&gt;0,'[1]Hoja de pedidos'!G4451,"")</f>
        <v>CX</v>
      </c>
      <c r="F4455" s="144" t="str">
        <f>IF('[1]Hoja de pedidos'!$D4451&gt;0,'[1]Hoja de pedidos'!H4451,"")</f>
        <v>LAMINACION</v>
      </c>
    </row>
    <row r="4456" spans="1:6" x14ac:dyDescent="0.25">
      <c r="A4456" s="144" t="str">
        <f>IF('[1]Hoja de pedidos'!$D4452&gt;0,'[1]Hoja de pedidos'!C4452,"")</f>
        <v>01-5610</v>
      </c>
      <c r="B4456" s="144" t="str">
        <f>IF('[1]Hoja de pedidos'!$D4452&gt;0,'[1]Hoja de pedidos'!D4452,"")</f>
        <v>TXPANM040A002</v>
      </c>
      <c r="C4456" s="144" t="str">
        <f>IF('[1]Hoja de pedidos'!$D4452&gt;0,'[1]Hoja de pedidos'!E4452,"")</f>
        <v>PEPSICO ALIMENTOS, S.C.A.</v>
      </c>
      <c r="D4456" s="144" t="str">
        <f>IF('[1]Hoja de pedidos'!$D4452&gt;0,'[1]Hoja de pedidos'!F4452,"")</f>
        <v>LAMINACION IMPRESA NATUCHIPS MADURITO 150g</v>
      </c>
      <c r="E4456" s="144" t="str">
        <f>IF('[1]Hoja de pedidos'!$D4452&gt;0,'[1]Hoja de pedidos'!G4452,"")</f>
        <v>CX</v>
      </c>
      <c r="F4456" s="144" t="str">
        <f>IF('[1]Hoja de pedidos'!$D4452&gt;0,'[1]Hoja de pedidos'!H4452,"")</f>
        <v>LAMINACION</v>
      </c>
    </row>
    <row r="4457" spans="1:6" x14ac:dyDescent="0.25">
      <c r="A4457" s="144" t="str">
        <f>IF('[1]Hoja de pedidos'!$D4453&gt;0,'[1]Hoja de pedidos'!C4453,"")</f>
        <v>01-5606</v>
      </c>
      <c r="B4457" s="144" t="str">
        <f>IF('[1]Hoja de pedidos'!$D4453&gt;0,'[1]Hoja de pedidos'!D4453,"")</f>
        <v>TXPANP040A002</v>
      </c>
      <c r="C4457" s="144" t="str">
        <f>IF('[1]Hoja de pedidos'!$D4453&gt;0,'[1]Hoja de pedidos'!E4453,"")</f>
        <v>PEPSICO ALIMENTOS, S.C.A.</v>
      </c>
      <c r="D4457" s="144" t="str">
        <f>IF('[1]Hoja de pedidos'!$D4453&gt;0,'[1]Hoja de pedidos'!F4453,"")</f>
        <v>LAMINACION IMPRESA NATUCHIPS PLATANITOS 80g</v>
      </c>
      <c r="E4457" s="144" t="str">
        <f>IF('[1]Hoja de pedidos'!$D4453&gt;0,'[1]Hoja de pedidos'!G4453,"")</f>
        <v>CX</v>
      </c>
      <c r="F4457" s="144" t="str">
        <f>IF('[1]Hoja de pedidos'!$D4453&gt;0,'[1]Hoja de pedidos'!H4453,"")</f>
        <v>LAMINACION</v>
      </c>
    </row>
    <row r="4458" spans="1:6" x14ac:dyDescent="0.25">
      <c r="A4458" s="144" t="str">
        <f>IF('[1]Hoja de pedidos'!$D4454&gt;0,'[1]Hoja de pedidos'!C4454,"")</f>
        <v>01-5569</v>
      </c>
      <c r="B4458" s="144" t="str">
        <f>IF('[1]Hoja de pedidos'!$D4454&gt;0,'[1]Hoja de pedidos'!D4454,"")</f>
        <v>TXPANP040C002</v>
      </c>
      <c r="C4458" s="144" t="str">
        <f>IF('[1]Hoja de pedidos'!$D4454&gt;0,'[1]Hoja de pedidos'!E4454,"")</f>
        <v>PEPSICO ALIMENTOS, S.C.A.</v>
      </c>
      <c r="D4458" s="144" t="str">
        <f>IF('[1]Hoja de pedidos'!$D4454&gt;0,'[1]Hoja de pedidos'!F4454,"")</f>
        <v>LAMINACION IMPRESA NATUCHIPS PLATANITOS 42g</v>
      </c>
      <c r="E4458" s="144" t="str">
        <f>IF('[1]Hoja de pedidos'!$D4454&gt;0,'[1]Hoja de pedidos'!G4454,"")</f>
        <v>CX</v>
      </c>
      <c r="F4458" s="144" t="str">
        <f>IF('[1]Hoja de pedidos'!$D4454&gt;0,'[1]Hoja de pedidos'!H4454,"")</f>
        <v>LAMINACION</v>
      </c>
    </row>
    <row r="4459" spans="1:6" x14ac:dyDescent="0.25">
      <c r="A4459" s="144" t="str">
        <f>IF('[1]Hoja de pedidos'!$D4455&gt;0,'[1]Hoja de pedidos'!C4455,"")</f>
        <v>01-5556</v>
      </c>
      <c r="B4459" s="144" t="str">
        <f>IF('[1]Hoja de pedidos'!$D4455&gt;0,'[1]Hoja de pedidos'!D4455,"")</f>
        <v>TXPADF040B002</v>
      </c>
      <c r="C4459" s="144" t="str">
        <f>IF('[1]Hoja de pedidos'!$D4455&gt;0,'[1]Hoja de pedidos'!E4455,"")</f>
        <v>PEPSICO ALIMENTOS, S.C.A.</v>
      </c>
      <c r="D4459" s="144" t="str">
        <f>IF('[1]Hoja de pedidos'!$D4455&gt;0,'[1]Hoja de pedidos'!F4455,"")</f>
        <v>LAMINACION IMPRESA DORITOS FLAMIN HOT 42g.</v>
      </c>
      <c r="E4459" s="144" t="str">
        <f>IF('[1]Hoja de pedidos'!$D4455&gt;0,'[1]Hoja de pedidos'!G4455,"")</f>
        <v>CX</v>
      </c>
      <c r="F4459" s="144" t="str">
        <f>IF('[1]Hoja de pedidos'!$D4455&gt;0,'[1]Hoja de pedidos'!H4455,"")</f>
        <v>LAMINACION</v>
      </c>
    </row>
    <row r="4460" spans="1:6" x14ac:dyDescent="0.25">
      <c r="A4460" s="144" t="str">
        <f>IF('[1]Hoja de pedidos'!$D4456&gt;0,'[1]Hoja de pedidos'!C4456,"")</f>
        <v>01-5565</v>
      </c>
      <c r="B4460" s="144" t="str">
        <f>IF('[1]Hoja de pedidos'!$D4456&gt;0,'[1]Hoja de pedidos'!D4456,"")</f>
        <v>TXPADF040A002</v>
      </c>
      <c r="C4460" s="144" t="str">
        <f>IF('[1]Hoja de pedidos'!$D4456&gt;0,'[1]Hoja de pedidos'!E4456,"")</f>
        <v>PEPSICO ALIMENTOS, S.C.A.</v>
      </c>
      <c r="D4460" s="144" t="str">
        <f>IF('[1]Hoja de pedidos'!$D4456&gt;0,'[1]Hoja de pedidos'!F4456,"")</f>
        <v>LAMINACION IMPRESA DORITOS FLAMIN HOT 140g.</v>
      </c>
      <c r="E4460" s="144" t="str">
        <f>IF('[1]Hoja de pedidos'!$D4456&gt;0,'[1]Hoja de pedidos'!G4456,"")</f>
        <v>CX</v>
      </c>
      <c r="F4460" s="144" t="str">
        <f>IF('[1]Hoja de pedidos'!$D4456&gt;0,'[1]Hoja de pedidos'!H4456,"")</f>
        <v>LAMINACION</v>
      </c>
    </row>
    <row r="4461" spans="1:6" x14ac:dyDescent="0.25">
      <c r="A4461" s="144" t="str">
        <f>IF('[1]Hoja de pedidos'!$D4457&gt;0,'[1]Hoja de pedidos'!C4457,"")</f>
        <v>01-5564</v>
      </c>
      <c r="B4461" s="144" t="str">
        <f>IF('[1]Hoja de pedidos'!$D4457&gt;0,'[1]Hoja de pedidos'!D4457,"")</f>
        <v>TXPACF040A002</v>
      </c>
      <c r="C4461" s="144" t="str">
        <f>IF('[1]Hoja de pedidos'!$D4457&gt;0,'[1]Hoja de pedidos'!E4457,"")</f>
        <v>PEPSICO ALIMENTOS, S.C.A.</v>
      </c>
      <c r="D4461" s="144" t="str">
        <f>IF('[1]Hoja de pedidos'!$D4457&gt;0,'[1]Hoja de pedidos'!F4457,"")</f>
        <v>LAMINACION IMPRESA CHEETOS FLAMIN HOT 120g.</v>
      </c>
      <c r="E4461" s="144" t="str">
        <f>IF('[1]Hoja de pedidos'!$D4457&gt;0,'[1]Hoja de pedidos'!G4457,"")</f>
        <v>CX</v>
      </c>
      <c r="F4461" s="144" t="str">
        <f>IF('[1]Hoja de pedidos'!$D4457&gt;0,'[1]Hoja de pedidos'!H4457,"")</f>
        <v>LAMINACION</v>
      </c>
    </row>
    <row r="4462" spans="1:6" x14ac:dyDescent="0.25">
      <c r="A4462" s="144" t="str">
        <f>IF('[1]Hoja de pedidos'!$D4458&gt;0,'[1]Hoja de pedidos'!C4458,"")</f>
        <v>01-5607</v>
      </c>
      <c r="B4462" s="144" t="str">
        <f>IF('[1]Hoja de pedidos'!$D4458&gt;0,'[1]Hoja de pedidos'!D4458,"")</f>
        <v>TXPACF040B002</v>
      </c>
      <c r="C4462" s="144" t="str">
        <f>IF('[1]Hoja de pedidos'!$D4458&gt;0,'[1]Hoja de pedidos'!E4458,"")</f>
        <v>PEPSICO ALIMENTOS, S.C.A.</v>
      </c>
      <c r="D4462" s="144" t="str">
        <f>IF('[1]Hoja de pedidos'!$D4458&gt;0,'[1]Hoja de pedidos'!F4458,"")</f>
        <v>LAMINACION IMPRESA CHEETOS FLAMIN HOT 38g.</v>
      </c>
      <c r="E4462" s="144" t="str">
        <f>IF('[1]Hoja de pedidos'!$D4458&gt;0,'[1]Hoja de pedidos'!G4458,"")</f>
        <v>CX</v>
      </c>
      <c r="F4462" s="144" t="str">
        <f>IF('[1]Hoja de pedidos'!$D4458&gt;0,'[1]Hoja de pedidos'!H4458,"")</f>
        <v>LAMINACION</v>
      </c>
    </row>
    <row r="4463" spans="1:6" x14ac:dyDescent="0.25">
      <c r="A4463" s="144" t="str">
        <f>IF('[1]Hoja de pedidos'!$D4459&gt;0,'[1]Hoja de pedidos'!C4459,"")</f>
        <v>01-5603</v>
      </c>
      <c r="B4463" s="144" t="str">
        <f>IF('[1]Hoja de pedidos'!$D4459&gt;0,'[1]Hoja de pedidos'!D4459,"")</f>
        <v>TXPARF040B004</v>
      </c>
      <c r="C4463" s="144" t="str">
        <f>IF('[1]Hoja de pedidos'!$D4459&gt;0,'[1]Hoja de pedidos'!E4459,"")</f>
        <v>PEPSICO ALIMENTOS, S.C.A.</v>
      </c>
      <c r="D4463" s="144" t="str">
        <f>IF('[1]Hoja de pedidos'!$D4459&gt;0,'[1]Hoja de pedidos'!F4459,"")</f>
        <v>LAMINACION IMPRESA RUFFLES QUESO 125g</v>
      </c>
      <c r="E4463" s="144" t="str">
        <f>IF('[1]Hoja de pedidos'!$D4459&gt;0,'[1]Hoja de pedidos'!G4459,"")</f>
        <v>CX</v>
      </c>
      <c r="F4463" s="144" t="str">
        <f>IF('[1]Hoja de pedidos'!$D4459&gt;0,'[1]Hoja de pedidos'!H4459,"")</f>
        <v>LAMINACION</v>
      </c>
    </row>
    <row r="4464" spans="1:6" x14ac:dyDescent="0.25">
      <c r="A4464" s="144" t="str">
        <f>IF('[1]Hoja de pedidos'!$D4460&gt;0,'[1]Hoja de pedidos'!C4460,"")</f>
        <v>01-5568</v>
      </c>
      <c r="B4464" s="144" t="str">
        <f>IF('[1]Hoja de pedidos'!$D4460&gt;0,'[1]Hoja de pedidos'!D4460,"")</f>
        <v>TXPARF040A004</v>
      </c>
      <c r="C4464" s="144" t="str">
        <f>IF('[1]Hoja de pedidos'!$D4460&gt;0,'[1]Hoja de pedidos'!E4460,"")</f>
        <v>PEPSICO ALIMENTOS, S.C.A.</v>
      </c>
      <c r="D4464" s="144" t="str">
        <f>IF('[1]Hoja de pedidos'!$D4460&gt;0,'[1]Hoja de pedidos'!F4460,"")</f>
        <v>LAMINACION IMPRESA RUFFLES QUESO 36g  (LINEA NOSOTRAS)</v>
      </c>
      <c r="E4464" s="144" t="str">
        <f>IF('[1]Hoja de pedidos'!$D4460&gt;0,'[1]Hoja de pedidos'!G4460,"")</f>
        <v>CX</v>
      </c>
      <c r="F4464" s="144" t="str">
        <f>IF('[1]Hoja de pedidos'!$D4460&gt;0,'[1]Hoja de pedidos'!H4460,"")</f>
        <v>LAMINACION</v>
      </c>
    </row>
    <row r="4465" spans="1:6" x14ac:dyDescent="0.25">
      <c r="A4465" s="144" t="str">
        <f>IF('[1]Hoja de pedidos'!$D4461&gt;0,'[1]Hoja de pedidos'!C4461,"")</f>
        <v>01-5574</v>
      </c>
      <c r="B4465" s="144" t="str">
        <f>IF('[1]Hoja de pedidos'!$D4461&gt;0,'[1]Hoja de pedidos'!D4461,"")</f>
        <v>TXPARO040A002</v>
      </c>
      <c r="C4465" s="144" t="str">
        <f>IF('[1]Hoja de pedidos'!$D4461&gt;0,'[1]Hoja de pedidos'!E4461,"")</f>
        <v>PEPSICO ALIMENTOS, S.C.A.</v>
      </c>
      <c r="D4465" s="144" t="str">
        <f>IF('[1]Hoja de pedidos'!$D4461&gt;0,'[1]Hoja de pedidos'!F4461,"")</f>
        <v>LAMINACION IMPRESA RUFFLES ORIGINAL 125g</v>
      </c>
      <c r="E4465" s="144" t="str">
        <f>IF('[1]Hoja de pedidos'!$D4461&gt;0,'[1]Hoja de pedidos'!G4461,"")</f>
        <v>CX</v>
      </c>
      <c r="F4465" s="144" t="str">
        <f>IF('[1]Hoja de pedidos'!$D4461&gt;0,'[1]Hoja de pedidos'!H4461,"")</f>
        <v>LAMINACION</v>
      </c>
    </row>
    <row r="4466" spans="1:6" x14ac:dyDescent="0.25">
      <c r="A4466" s="144" t="str">
        <f>IF('[1]Hoja de pedidos'!$D4462&gt;0,'[1]Hoja de pedidos'!C4462,"")</f>
        <v>01-5557</v>
      </c>
      <c r="B4466" s="144" t="str">
        <f>IF('[1]Hoja de pedidos'!$D4462&gt;0,'[1]Hoja de pedidos'!D4462,"")</f>
        <v>TXPARP031A002</v>
      </c>
      <c r="C4466" s="144" t="str">
        <f>IF('[1]Hoja de pedidos'!$D4462&gt;0,'[1]Hoja de pedidos'!E4462,"")</f>
        <v>PEPSICO ALIMENTOS, S.C.A.</v>
      </c>
      <c r="D4466" s="144" t="str">
        <f>IF('[1]Hoja de pedidos'!$D4462&gt;0,'[1]Hoja de pedidos'!F4462,"")</f>
        <v>LAMINACION IMPRESA RAQUETY PICANTE 18g</v>
      </c>
      <c r="E4466" s="144" t="str">
        <f>IF('[1]Hoja de pedidos'!$D4462&gt;0,'[1]Hoja de pedidos'!G4462,"")</f>
        <v>CX</v>
      </c>
      <c r="F4466" s="144" t="str">
        <f>IF('[1]Hoja de pedidos'!$D4462&gt;0,'[1]Hoja de pedidos'!H4462,"")</f>
        <v>LAMINACION</v>
      </c>
    </row>
    <row r="4467" spans="1:6" x14ac:dyDescent="0.25">
      <c r="A4467" s="144" t="str">
        <f>IF('[1]Hoja de pedidos'!$D4463&gt;0,'[1]Hoja de pedidos'!C4463,"")</f>
        <v>01-5558</v>
      </c>
      <c r="B4467" s="144" t="str">
        <f>IF('[1]Hoja de pedidos'!$D4463&gt;0,'[1]Hoja de pedidos'!D4463,"")</f>
        <v>TXPARS031A002</v>
      </c>
      <c r="C4467" s="144" t="str">
        <f>IF('[1]Hoja de pedidos'!$D4463&gt;0,'[1]Hoja de pedidos'!E4463,"")</f>
        <v>PEPSICO ALIMENTOS, S.C.A.</v>
      </c>
      <c r="D4467" s="144" t="str">
        <f>IF('[1]Hoja de pedidos'!$D4463&gt;0,'[1]Hoja de pedidos'!F4463,"")</f>
        <v>LAMINACION IMPRESA RAQUETY QUESO 18g</v>
      </c>
      <c r="E4467" s="144" t="str">
        <f>IF('[1]Hoja de pedidos'!$D4463&gt;0,'[1]Hoja de pedidos'!G4463,"")</f>
        <v>CX</v>
      </c>
      <c r="F4467" s="144" t="str">
        <f>IF('[1]Hoja de pedidos'!$D4463&gt;0,'[1]Hoja de pedidos'!H4463,"")</f>
        <v>LAMINACION</v>
      </c>
    </row>
    <row r="4468" spans="1:6" x14ac:dyDescent="0.25">
      <c r="A4468" s="144" t="str">
        <f>IF('[1]Hoja de pedidos'!$D4464&gt;0,'[1]Hoja de pedidos'!C4464,"")</f>
        <v>01-5561</v>
      </c>
      <c r="B4468" s="144" t="str">
        <f>IF('[1]Hoja de pedidos'!$D4464&gt;0,'[1]Hoja de pedidos'!D4464,"")</f>
        <v>TXPARO040B003</v>
      </c>
      <c r="C4468" s="144" t="str">
        <f>IF('[1]Hoja de pedidos'!$D4464&gt;0,'[1]Hoja de pedidos'!E4464,"")</f>
        <v>PEPSICO ALIMENTOS, S.C.A.</v>
      </c>
      <c r="D4468" s="144" t="str">
        <f>IF('[1]Hoja de pedidos'!$D4464&gt;0,'[1]Hoja de pedidos'!F4464,"")</f>
        <v>LAMINACION IMPRESA RUFFLES ORIGINAL 36g (LINEA NOSOTRAS)</v>
      </c>
      <c r="E4468" s="144" t="str">
        <f>IF('[1]Hoja de pedidos'!$D4464&gt;0,'[1]Hoja de pedidos'!G4464,"")</f>
        <v>CX</v>
      </c>
      <c r="F4468" s="144" t="str">
        <f>IF('[1]Hoja de pedidos'!$D4464&gt;0,'[1]Hoja de pedidos'!H4464,"")</f>
        <v>LAMINACION</v>
      </c>
    </row>
    <row r="4469" spans="1:6" x14ac:dyDescent="0.25">
      <c r="A4469" s="144" t="str">
        <f>IF('[1]Hoja de pedidos'!$D4465&gt;0,'[1]Hoja de pedidos'!C4465,"")</f>
        <v>01-5611</v>
      </c>
      <c r="B4469" s="144" t="str">
        <f>IF('[1]Hoja de pedidos'!$D4465&gt;0,'[1]Hoja de pedidos'!D4465,"")</f>
        <v>TXPATT040A001</v>
      </c>
      <c r="C4469" s="144" t="str">
        <f>IF('[1]Hoja de pedidos'!$D4465&gt;0,'[1]Hoja de pedidos'!E4465,"")</f>
        <v>PEPSICO ALIMENTOS, S.C.A.</v>
      </c>
      <c r="D4469" s="144" t="str">
        <f>IF('[1]Hoja de pedidos'!$D4465&gt;0,'[1]Hoja de pedidos'!F4465,"")</f>
        <v>LAMINACION IMPRESA TOSTITOS 140g</v>
      </c>
      <c r="E4469" s="144" t="str">
        <f>IF('[1]Hoja de pedidos'!$D4465&gt;0,'[1]Hoja de pedidos'!G4465,"")</f>
        <v>CX</v>
      </c>
      <c r="F4469" s="144" t="str">
        <f>IF('[1]Hoja de pedidos'!$D4465&gt;0,'[1]Hoja de pedidos'!H4465,"")</f>
        <v>LAMINACION</v>
      </c>
    </row>
    <row r="4470" spans="1:6" x14ac:dyDescent="0.25">
      <c r="A4470" s="144" t="str">
        <f>IF('[1]Hoja de pedidos'!$D4466&gt;0,'[1]Hoja de pedidos'!C4466,"")</f>
        <v>01-5608</v>
      </c>
      <c r="B4470" s="144" t="str">
        <f>IF('[1]Hoja de pedidos'!$D4466&gt;0,'[1]Hoja de pedidos'!D4466,"")</f>
        <v>TXPARP040B002</v>
      </c>
      <c r="C4470" s="144" t="str">
        <f>IF('[1]Hoja de pedidos'!$D4466&gt;0,'[1]Hoja de pedidos'!E4466,"")</f>
        <v>PEPSICO ALIMENTOS, S.C.A.</v>
      </c>
      <c r="D4470" s="144" t="str">
        <f>IF('[1]Hoja de pedidos'!$D4466&gt;0,'[1]Hoja de pedidos'!F4466,"")</f>
        <v>LAMINACION IMPRESA RAQUETY PICANTE 36g</v>
      </c>
      <c r="E4470" s="144" t="str">
        <f>IF('[1]Hoja de pedidos'!$D4466&gt;0,'[1]Hoja de pedidos'!G4466,"")</f>
        <v>CX</v>
      </c>
      <c r="F4470" s="144" t="str">
        <f>IF('[1]Hoja de pedidos'!$D4466&gt;0,'[1]Hoja de pedidos'!H4466,"")</f>
        <v>LAMINACION</v>
      </c>
    </row>
    <row r="4471" spans="1:6" x14ac:dyDescent="0.25">
      <c r="A4471" s="144" t="str">
        <f>IF('[1]Hoja de pedidos'!$D4467&gt;0,'[1]Hoja de pedidos'!C4467,"")</f>
        <v>01-5559</v>
      </c>
      <c r="B4471" s="144" t="str">
        <f>IF('[1]Hoja de pedidos'!$D4467&gt;0,'[1]Hoja de pedidos'!D4467,"")</f>
        <v>TXPARP040B002</v>
      </c>
      <c r="C4471" s="144" t="str">
        <f>IF('[1]Hoja de pedidos'!$D4467&gt;0,'[1]Hoja de pedidos'!E4467,"")</f>
        <v>PEPSICO ALIMENTOS, S.C.A.</v>
      </c>
      <c r="D4471" s="144" t="str">
        <f>IF('[1]Hoja de pedidos'!$D4467&gt;0,'[1]Hoja de pedidos'!F4467,"")</f>
        <v>LAMINACION IMPRESA RAQUETY PICANTE 36g</v>
      </c>
      <c r="E4471" s="144" t="str">
        <f>IF('[1]Hoja de pedidos'!$D4467&gt;0,'[1]Hoja de pedidos'!G4467,"")</f>
        <v>CX</v>
      </c>
      <c r="F4471" s="144" t="str">
        <f>IF('[1]Hoja de pedidos'!$D4467&gt;0,'[1]Hoja de pedidos'!H4467,"")</f>
        <v>LAMINACION</v>
      </c>
    </row>
    <row r="4472" spans="1:6" x14ac:dyDescent="0.25">
      <c r="A4472" s="144" t="str">
        <f>IF('[1]Hoja de pedidos'!$D4468&gt;0,'[1]Hoja de pedidos'!C4468,"")</f>
        <v>01-5626</v>
      </c>
      <c r="B4472" s="144" t="str">
        <f>IF('[1]Hoja de pedidos'!$D4468&gt;0,'[1]Hoja de pedidos'!D4468,"")</f>
        <v>TXPAMP031A004</v>
      </c>
      <c r="C4472" s="144" t="str">
        <f>IF('[1]Hoja de pedidos'!$D4468&gt;0,'[1]Hoja de pedidos'!E4468,"")</f>
        <v>PEPSICO ALIMENTOS, S.C.A.</v>
      </c>
      <c r="D4472" s="144" t="str">
        <f>IF('[1]Hoja de pedidos'!$D4468&gt;0,'[1]Hoja de pedidos'!F4468,"")</f>
        <v>LAMINACION IMPRESA CHEETOS MEGA PUFFS 28g</v>
      </c>
      <c r="E4472" s="144" t="str">
        <f>IF('[1]Hoja de pedidos'!$D4468&gt;0,'[1]Hoja de pedidos'!G4468,"")</f>
        <v>CX</v>
      </c>
      <c r="F4472" s="144" t="str">
        <f>IF('[1]Hoja de pedidos'!$D4468&gt;0,'[1]Hoja de pedidos'!H4468,"")</f>
        <v>LAMINACION</v>
      </c>
    </row>
    <row r="4473" spans="1:6" x14ac:dyDescent="0.25">
      <c r="A4473" s="144" t="str">
        <f>IF('[1]Hoja de pedidos'!$D4469&gt;0,'[1]Hoja de pedidos'!C4469,"")</f>
        <v>01-5587</v>
      </c>
      <c r="B4473" s="144" t="str">
        <f>IF('[1]Hoja de pedidos'!$D4469&gt;0,'[1]Hoja de pedidos'!D4469,"")</f>
        <v>TXPACB031C002</v>
      </c>
      <c r="C4473" s="144" t="str">
        <f>IF('[1]Hoja de pedidos'!$D4469&gt;0,'[1]Hoja de pedidos'!E4469,"")</f>
        <v>PEPSICO ALIMENTOS, S.C.A.</v>
      </c>
      <c r="D4473" s="144" t="str">
        <f>IF('[1]Hoja de pedidos'!$D4469&gt;0,'[1]Hoja de pedidos'!F4469,"")</f>
        <v>LAMINACION IMPRESA CHEETOS BOLIQUESO 25g</v>
      </c>
      <c r="E4473" s="144" t="str">
        <f>IF('[1]Hoja de pedidos'!$D4469&gt;0,'[1]Hoja de pedidos'!G4469,"")</f>
        <v>CX</v>
      </c>
      <c r="F4473" s="144" t="str">
        <f>IF('[1]Hoja de pedidos'!$D4469&gt;0,'[1]Hoja de pedidos'!H4469,"")</f>
        <v>LAMINACION</v>
      </c>
    </row>
    <row r="4474" spans="1:6" x14ac:dyDescent="0.25">
      <c r="A4474" s="144" t="str">
        <f>IF('[1]Hoja de pedidos'!$D4470&gt;0,'[1]Hoja de pedidos'!C4470,"")</f>
        <v>01-5602</v>
      </c>
      <c r="B4474" s="144" t="str">
        <f>IF('[1]Hoja de pedidos'!$D4470&gt;0,'[1]Hoja de pedidos'!D4470,"")</f>
        <v>TXPACB040C002</v>
      </c>
      <c r="C4474" s="144" t="str">
        <f>IF('[1]Hoja de pedidos'!$D4470&gt;0,'[1]Hoja de pedidos'!E4470,"")</f>
        <v>PEPSICO ALIMENTOS, S.C.A.</v>
      </c>
      <c r="D4474" s="144" t="str">
        <f>IF('[1]Hoja de pedidos'!$D4470&gt;0,'[1]Hoja de pedidos'!F4470,"")</f>
        <v>LAMINACION IMPRESA CHEETOS BOLIQUESO 80g</v>
      </c>
      <c r="E4474" s="144" t="str">
        <f>IF('[1]Hoja de pedidos'!$D4470&gt;0,'[1]Hoja de pedidos'!G4470,"")</f>
        <v>CX</v>
      </c>
      <c r="F4474" s="144" t="str">
        <f>IF('[1]Hoja de pedidos'!$D4470&gt;0,'[1]Hoja de pedidos'!H4470,"")</f>
        <v>LAMINACION</v>
      </c>
    </row>
    <row r="4475" spans="1:6" x14ac:dyDescent="0.25">
      <c r="A4475" s="144" t="str">
        <f>IF('[1]Hoja de pedidos'!$D4471&gt;0,'[1]Hoja de pedidos'!C4471,"")</f>
        <v>01-5605</v>
      </c>
      <c r="B4475" s="144" t="str">
        <f>IF('[1]Hoja de pedidos'!$D4471&gt;0,'[1]Hoja de pedidos'!D4471,"")</f>
        <v>TXPAPM040A001</v>
      </c>
      <c r="C4475" s="144" t="str">
        <f>IF('[1]Hoja de pedidos'!$D4471&gt;0,'[1]Hoja de pedidos'!E4471,"")</f>
        <v>PEPSICO ALIMENTOS, S.C.A.</v>
      </c>
      <c r="D4475" s="144" t="str">
        <f>IF('[1]Hoja de pedidos'!$D4471&gt;0,'[1]Hoja de pedidos'!F4471,"")</f>
        <v>LAMINACION IMPRESA PEPITO MUNDO MARINO 80g</v>
      </c>
      <c r="E4475" s="144" t="str">
        <f>IF('[1]Hoja de pedidos'!$D4471&gt;0,'[1]Hoja de pedidos'!G4471,"")</f>
        <v>CX</v>
      </c>
      <c r="F4475" s="144" t="str">
        <f>IF('[1]Hoja de pedidos'!$D4471&gt;0,'[1]Hoja de pedidos'!H4471,"")</f>
        <v>LAMINACION</v>
      </c>
    </row>
    <row r="4476" spans="1:6" x14ac:dyDescent="0.25">
      <c r="A4476" s="144" t="str">
        <f>IF('[1]Hoja de pedidos'!$D4472&gt;0,'[1]Hoja de pedidos'!C4472,"")</f>
        <v>01-5560</v>
      </c>
      <c r="B4476" s="144" t="str">
        <f>IF('[1]Hoja de pedidos'!$D4472&gt;0,'[1]Hoja de pedidos'!D4472,"")</f>
        <v>TXPARS040C002</v>
      </c>
      <c r="C4476" s="144" t="str">
        <f>IF('[1]Hoja de pedidos'!$D4472&gt;0,'[1]Hoja de pedidos'!E4472,"")</f>
        <v>PEPSICO ALIMENTOS, S.C.A.</v>
      </c>
      <c r="D4476" s="144" t="str">
        <f>IF('[1]Hoja de pedidos'!$D4472&gt;0,'[1]Hoja de pedidos'!F4472,"")</f>
        <v>LAMINACION IMPRESA RAQUETY QUESO 36g</v>
      </c>
      <c r="E4476" s="144" t="str">
        <f>IF('[1]Hoja de pedidos'!$D4472&gt;0,'[1]Hoja de pedidos'!G4472,"")</f>
        <v>CX</v>
      </c>
      <c r="F4476" s="144" t="str">
        <f>IF('[1]Hoja de pedidos'!$D4472&gt;0,'[1]Hoja de pedidos'!H4472,"")</f>
        <v>LAMINACION</v>
      </c>
    </row>
    <row r="4477" spans="1:6" x14ac:dyDescent="0.25">
      <c r="A4477" s="144" t="str">
        <f>IF('[1]Hoja de pedidos'!$D4473&gt;0,'[1]Hoja de pedidos'!C4473,"")</f>
        <v>01-5612</v>
      </c>
      <c r="B4477" s="144" t="str">
        <f>IF('[1]Hoja de pedidos'!$D4473&gt;0,'[1]Hoja de pedidos'!D4473,"")</f>
        <v>TXPARP031A002</v>
      </c>
      <c r="C4477" s="144" t="str">
        <f>IF('[1]Hoja de pedidos'!$D4473&gt;0,'[1]Hoja de pedidos'!E4473,"")</f>
        <v>PEPSICO ALIMENTOS, S.C.A.</v>
      </c>
      <c r="D4477" s="144" t="str">
        <f>IF('[1]Hoja de pedidos'!$D4473&gt;0,'[1]Hoja de pedidos'!F4473,"")</f>
        <v>LAMINACION IMPRESA RAQUETY PICANTE 18g</v>
      </c>
      <c r="E4477" s="144" t="str">
        <f>IF('[1]Hoja de pedidos'!$D4473&gt;0,'[1]Hoja de pedidos'!G4473,"")</f>
        <v>CX</v>
      </c>
      <c r="F4477" s="144" t="str">
        <f>IF('[1]Hoja de pedidos'!$D4473&gt;0,'[1]Hoja de pedidos'!H4473,"")</f>
        <v>LAMINACION</v>
      </c>
    </row>
    <row r="4478" spans="1:6" x14ac:dyDescent="0.25">
      <c r="A4478" s="144" t="str">
        <f>IF('[1]Hoja de pedidos'!$D4474&gt;0,'[1]Hoja de pedidos'!C4474,"")</f>
        <v>01-5613</v>
      </c>
      <c r="B4478" s="144" t="str">
        <f>IF('[1]Hoja de pedidos'!$D4474&gt;0,'[1]Hoja de pedidos'!D4474,"")</f>
        <v>TXPARS031A002</v>
      </c>
      <c r="C4478" s="144" t="str">
        <f>IF('[1]Hoja de pedidos'!$D4474&gt;0,'[1]Hoja de pedidos'!E4474,"")</f>
        <v>PEPSICO ALIMENTOS, S.C.A.</v>
      </c>
      <c r="D4478" s="144" t="str">
        <f>IF('[1]Hoja de pedidos'!$D4474&gt;0,'[1]Hoja de pedidos'!F4474,"")</f>
        <v>LAMINACION IMPRESA RAQUETY QUESO 18g</v>
      </c>
      <c r="E4478" s="144" t="str">
        <f>IF('[1]Hoja de pedidos'!$D4474&gt;0,'[1]Hoja de pedidos'!G4474,"")</f>
        <v>CX</v>
      </c>
      <c r="F4478" s="144" t="str">
        <f>IF('[1]Hoja de pedidos'!$D4474&gt;0,'[1]Hoja de pedidos'!H4474,"")</f>
        <v>LAMINACION</v>
      </c>
    </row>
    <row r="4479" spans="1:6" x14ac:dyDescent="0.25">
      <c r="A4479" s="144" t="str">
        <f>IF('[1]Hoja de pedidos'!$D4475&gt;0,'[1]Hoja de pedidos'!C4475,"")</f>
        <v>01-5609</v>
      </c>
      <c r="B4479" s="144" t="str">
        <f>IF('[1]Hoja de pedidos'!$D4475&gt;0,'[1]Hoja de pedidos'!D4475,"")</f>
        <v>TXPARS040C002</v>
      </c>
      <c r="C4479" s="144" t="str">
        <f>IF('[1]Hoja de pedidos'!$D4475&gt;0,'[1]Hoja de pedidos'!E4475,"")</f>
        <v>PEPSICO ALIMENTOS, S.C.A.</v>
      </c>
      <c r="D4479" s="144" t="str">
        <f>IF('[1]Hoja de pedidos'!$D4475&gt;0,'[1]Hoja de pedidos'!F4475,"")</f>
        <v>LAMINACION IMPRESA RAQUETY QUESO 36g</v>
      </c>
      <c r="E4479" s="144" t="str">
        <f>IF('[1]Hoja de pedidos'!$D4475&gt;0,'[1]Hoja de pedidos'!G4475,"")</f>
        <v>CX</v>
      </c>
      <c r="F4479" s="144" t="str">
        <f>IF('[1]Hoja de pedidos'!$D4475&gt;0,'[1]Hoja de pedidos'!H4475,"")</f>
        <v>LAMINACION</v>
      </c>
    </row>
    <row r="4480" spans="1:6" x14ac:dyDescent="0.25">
      <c r="A4480" s="144" t="str">
        <f>IF('[1]Hoja de pedidos'!$D4476&gt;0,'[1]Hoja de pedidos'!C4476,"")</f>
        <v>01-5562</v>
      </c>
      <c r="B4480" s="144" t="str">
        <f>IF('[1]Hoja de pedidos'!$D4476&gt;0,'[1]Hoja de pedidos'!D4476,"")</f>
        <v>TXPATR040C003</v>
      </c>
      <c r="C4480" s="144" t="str">
        <f>IF('[1]Hoja de pedidos'!$D4476&gt;0,'[1]Hoja de pedidos'!E4476,"")</f>
        <v>PEPSICO ALIMENTOS, S.C.A.</v>
      </c>
      <c r="D4480" s="144" t="str">
        <f>IF('[1]Hoja de pedidos'!$D4476&gt;0,'[1]Hoja de pedidos'!F4476,"")</f>
        <v xml:space="preserve">LAMINACION IMPRESA DE TODITO RESUELTO 40g </v>
      </c>
      <c r="E4480" s="144" t="str">
        <f>IF('[1]Hoja de pedidos'!$D4476&gt;0,'[1]Hoja de pedidos'!G4476,"")</f>
        <v>CX</v>
      </c>
      <c r="F4480" s="144" t="str">
        <f>IF('[1]Hoja de pedidos'!$D4476&gt;0,'[1]Hoja de pedidos'!H4476,"")</f>
        <v>LAMINACION</v>
      </c>
    </row>
    <row r="4481" spans="1:6" x14ac:dyDescent="0.25">
      <c r="A4481" s="144" t="str">
        <f>IF('[1]Hoja de pedidos'!$D4477&gt;0,'[1]Hoja de pedidos'!C4477,"")</f>
        <v>01-5563</v>
      </c>
      <c r="B4481" s="144" t="str">
        <f>IF('[1]Hoja de pedidos'!$D4477&gt;0,'[1]Hoja de pedidos'!D4477,"")</f>
        <v>TXPATR049D001</v>
      </c>
      <c r="C4481" s="144" t="str">
        <f>IF('[1]Hoja de pedidos'!$D4477&gt;0,'[1]Hoja de pedidos'!E4477,"")</f>
        <v>PEPSICO ALIMENTOS, S.C.A.</v>
      </c>
      <c r="D4481" s="144" t="str">
        <f>IF('[1]Hoja de pedidos'!$D4477&gt;0,'[1]Hoja de pedidos'!F4477,"")</f>
        <v xml:space="preserve">LAMINACION IMPRESA DE TODITO RESUELTO XXL 360g </v>
      </c>
      <c r="E4481" s="144" t="str">
        <f>IF('[1]Hoja de pedidos'!$D4477&gt;0,'[1]Hoja de pedidos'!G4477,"")</f>
        <v>CX</v>
      </c>
      <c r="F4481" s="144" t="str">
        <f>IF('[1]Hoja de pedidos'!$D4477&gt;0,'[1]Hoja de pedidos'!H4477,"")</f>
        <v>LAMINACION</v>
      </c>
    </row>
    <row r="4482" spans="1:6" x14ac:dyDescent="0.25">
      <c r="A4482" s="144" t="str">
        <f>IF('[1]Hoja de pedidos'!$D4478&gt;0,'[1]Hoja de pedidos'!C4478,"")</f>
        <v>01-5633</v>
      </c>
      <c r="B4482" s="144" t="str">
        <f>IF('[1]Hoja de pedidos'!$D4478&gt;0,'[1]Hoja de pedidos'!D4478,"")</f>
        <v>TXPATR040E003</v>
      </c>
      <c r="C4482" s="144" t="str">
        <f>IF('[1]Hoja de pedidos'!$D4478&gt;0,'[1]Hoja de pedidos'!E4478,"")</f>
        <v>PEPSICO ALIMENTOS, S.C.A.</v>
      </c>
      <c r="D4482" s="144" t="str">
        <f>IF('[1]Hoja de pedidos'!$D4478&gt;0,'[1]Hoja de pedidos'!F4478,"")</f>
        <v>LAMINACION IMPRESA DE TODITO RESUELTO 110g</v>
      </c>
      <c r="E4482" s="144" t="str">
        <f>IF('[1]Hoja de pedidos'!$D4478&gt;0,'[1]Hoja de pedidos'!G4478,"")</f>
        <v>CX</v>
      </c>
      <c r="F4482" s="144" t="str">
        <f>IF('[1]Hoja de pedidos'!$D4478&gt;0,'[1]Hoja de pedidos'!H4478,"")</f>
        <v>LAMINACION</v>
      </c>
    </row>
    <row r="4483" spans="1:6" x14ac:dyDescent="0.25">
      <c r="A4483" s="144" t="str">
        <f>IF('[1]Hoja de pedidos'!$D4479&gt;0,'[1]Hoja de pedidos'!C4479,"")</f>
        <v>01-5604</v>
      </c>
      <c r="B4483" s="144" t="str">
        <f>IF('[1]Hoja de pedidos'!$D4479&gt;0,'[1]Hoja de pedidos'!D4479,"")</f>
        <v>TXPAJS040C003</v>
      </c>
      <c r="C4483" s="144" t="str">
        <f>IF('[1]Hoja de pedidos'!$D4479&gt;0,'[1]Hoja de pedidos'!E4479,"")</f>
        <v>PEPSICO ALIMENTOS, S.C.A.</v>
      </c>
      <c r="D4483" s="144" t="str">
        <f>IF('[1]Hoja de pedidos'!$D4479&gt;0,'[1]Hoja de pedidos'!F4479,"")</f>
        <v>LAMINACION IMPRESA PAPAS JACKS SAL 80g(linea nosotras)</v>
      </c>
      <c r="E4483" s="144" t="str">
        <f>IF('[1]Hoja de pedidos'!$D4479&gt;0,'[1]Hoja de pedidos'!G4479,"")</f>
        <v>CX</v>
      </c>
      <c r="F4483" s="144" t="str">
        <f>IF('[1]Hoja de pedidos'!$D4479&gt;0,'[1]Hoja de pedidos'!H4479,"")</f>
        <v>LAMINACION</v>
      </c>
    </row>
    <row r="4484" spans="1:6" x14ac:dyDescent="0.25">
      <c r="A4484" s="144" t="str">
        <f>IF('[1]Hoja de pedidos'!$D4480&gt;0,'[1]Hoja de pedidos'!C4480,"")</f>
        <v>11-0080</v>
      </c>
      <c r="B4484" s="144" t="str">
        <f>IF('[1]Hoja de pedidos'!$D4480&gt;0,'[1]Hoja de pedidos'!D4480,"")</f>
        <v>TMIMSA052A001</v>
      </c>
      <c r="C4484" s="144" t="str">
        <f>IF('[1]Hoja de pedidos'!$D4480&gt;0,'[1]Hoja de pedidos'!E4480,"")</f>
        <v>ITC MANUFACTURA C.A</v>
      </c>
      <c r="D4484" s="144" t="str">
        <f>IF('[1]Hoja de pedidos'!$D4480&gt;0,'[1]Hoja de pedidos'!F4480,"")</f>
        <v>POLYPOUCH IMPRESO STICK AZUCAR AMANECER 4g</v>
      </c>
      <c r="E4484" s="144" t="str">
        <f>IF('[1]Hoja de pedidos'!$D4480&gt;0,'[1]Hoja de pedidos'!G4480,"")</f>
        <v>MCL</v>
      </c>
      <c r="F4484" s="144" t="str">
        <f>IF('[1]Hoja de pedidos'!$D4480&gt;0,'[1]Hoja de pedidos'!H4480,"")</f>
        <v>LAMINACION</v>
      </c>
    </row>
    <row r="4485" spans="1:6" x14ac:dyDescent="0.25">
      <c r="A4485" s="144" t="str">
        <f>IF('[1]Hoja de pedidos'!$D4481&gt;0,'[1]Hoja de pedidos'!C4481,"")</f>
        <v>11-0069</v>
      </c>
      <c r="B4485" s="144" t="str">
        <f>IF('[1]Hoja de pedidos'!$D4481&gt;0,'[1]Hoja de pedidos'!D4481,"")</f>
        <v>TMIMSA052A001</v>
      </c>
      <c r="C4485" s="144" t="str">
        <f>IF('[1]Hoja de pedidos'!$D4481&gt;0,'[1]Hoja de pedidos'!E4481,"")</f>
        <v>ITC MANUFACTURA C.A</v>
      </c>
      <c r="D4485" s="144" t="str">
        <f>IF('[1]Hoja de pedidos'!$D4481&gt;0,'[1]Hoja de pedidos'!F4481,"")</f>
        <v>POLYPOUCH IMPRESO STICK AZUCAR AMANECER 4g</v>
      </c>
      <c r="E4485" s="144" t="str">
        <f>IF('[1]Hoja de pedidos'!$D4481&gt;0,'[1]Hoja de pedidos'!G4481,"")</f>
        <v>MCL</v>
      </c>
      <c r="F4485" s="144" t="str">
        <f>IF('[1]Hoja de pedidos'!$D4481&gt;0,'[1]Hoja de pedidos'!H4481,"")</f>
        <v>LAMINACION</v>
      </c>
    </row>
    <row r="4486" spans="1:6" x14ac:dyDescent="0.25">
      <c r="A4486" s="144" t="str">
        <f>IF('[1]Hoja de pedidos'!$D4482&gt;0,'[1]Hoja de pedidos'!C4482,"")</f>
        <v>01-5624</v>
      </c>
      <c r="B4486" s="144" t="str">
        <f>IF('[1]Hoja de pedidos'!$D4482&gt;0,'[1]Hoja de pedidos'!D4482,"")</f>
        <v>TMCPAM045A001</v>
      </c>
      <c r="C4486" s="144" t="str">
        <f>IF('[1]Hoja de pedidos'!$D4482&gt;0,'[1]Hoja de pedidos'!E4482,"")</f>
        <v>CENTRAL EL PALMAR S.A.</v>
      </c>
      <c r="D4486" s="144" t="str">
        <f>IF('[1]Hoja de pedidos'!$D4482&gt;0,'[1]Hoja de pedidos'!F4482,"")</f>
        <v>POLYPOUCH IMPRESO MONTALBAN - MONTALBAN 4 g</v>
      </c>
      <c r="E4486" s="144" t="str">
        <f>IF('[1]Hoja de pedidos'!$D4482&gt;0,'[1]Hoja de pedidos'!G4482,"")</f>
        <v>MCL</v>
      </c>
      <c r="F4486" s="144" t="str">
        <f>IF('[1]Hoja de pedidos'!$D4482&gt;0,'[1]Hoja de pedidos'!H4482,"")</f>
        <v>LAMINACION</v>
      </c>
    </row>
    <row r="4487" spans="1:6" x14ac:dyDescent="0.25">
      <c r="A4487" s="144" t="str">
        <f>IF('[1]Hoja de pedidos'!$D4483&gt;0,'[1]Hoja de pedidos'!C4483,"")</f>
        <v>01-5625</v>
      </c>
      <c r="B4487" s="144" t="str">
        <f>IF('[1]Hoja de pedidos'!$D4483&gt;0,'[1]Hoja de pedidos'!D4483,"")</f>
        <v>TMCPAM045A001</v>
      </c>
      <c r="C4487" s="144" t="str">
        <f>IF('[1]Hoja de pedidos'!$D4483&gt;0,'[1]Hoja de pedidos'!E4483,"")</f>
        <v>CENTRAL EL PALMAR S.A.</v>
      </c>
      <c r="D4487" s="144" t="str">
        <f>IF('[1]Hoja de pedidos'!$D4483&gt;0,'[1]Hoja de pedidos'!F4483,"")</f>
        <v>POLYPOUCH IMPRESO MONTALBAN - MONTALBAN 4 g</v>
      </c>
      <c r="E4487" s="144" t="str">
        <f>IF('[1]Hoja de pedidos'!$D4483&gt;0,'[1]Hoja de pedidos'!G4483,"")</f>
        <v>MCL</v>
      </c>
      <c r="F4487" s="144" t="str">
        <f>IF('[1]Hoja de pedidos'!$D4483&gt;0,'[1]Hoja de pedidos'!H4483,"")</f>
        <v>LAMINACION</v>
      </c>
    </row>
    <row r="4488" spans="1:6" x14ac:dyDescent="0.25">
      <c r="A4488" s="144" t="str">
        <f>IF('[1]Hoja de pedidos'!$D4484&gt;0,'[1]Hoja de pedidos'!C4484,"")</f>
        <v>01-5583</v>
      </c>
      <c r="B4488" s="144" t="str">
        <f>IF('[1]Hoja de pedidos'!$D4484&gt;0,'[1]Hoja de pedidos'!D4484,"")</f>
        <v>TMLETF120A001</v>
      </c>
      <c r="C4488" s="144" t="str">
        <f>IF('[1]Hoja de pedidos'!$D4484&gt;0,'[1]Hoja de pedidos'!E4484,"")</f>
        <v>LABORATORIOS ELMOR, S.A.</v>
      </c>
      <c r="D4488" s="144" t="str">
        <f>IF('[1]Hoja de pedidos'!$D4484&gt;0,'[1]Hoja de pedidos'!F4484,"")</f>
        <v>MORROTRIPLEX IMPRESO TACHIGRIP FORTE 3g</v>
      </c>
      <c r="E4488" s="144" t="str">
        <f>IF('[1]Hoja de pedidos'!$D4484&gt;0,'[1]Hoja de pedidos'!G4484,"")</f>
        <v>CX</v>
      </c>
      <c r="F4488" s="144" t="str">
        <f>IF('[1]Hoja de pedidos'!$D4484&gt;0,'[1]Hoja de pedidos'!H4484,"")</f>
        <v>LAMINACION</v>
      </c>
    </row>
    <row r="4489" spans="1:6" x14ac:dyDescent="0.25">
      <c r="A4489" s="144" t="str">
        <f>IF('[1]Hoja de pedidos'!$D4485&gt;0,'[1]Hoja de pedidos'!C4485,"")</f>
        <v>01-5550</v>
      </c>
      <c r="B4489" s="144" t="str">
        <f>IF('[1]Hoja de pedidos'!$D4485&gt;0,'[1]Hoja de pedidos'!D4485,"")</f>
        <v>TMCPPD083A001</v>
      </c>
      <c r="C4489" s="144" t="str">
        <f>IF('[1]Hoja de pedidos'!$D4485&gt;0,'[1]Hoja de pedidos'!E4485,"")</f>
        <v>CENTRAL EL PALMAR S.A.</v>
      </c>
      <c r="D4489" s="144" t="str">
        <f>IF('[1]Hoja de pedidos'!$D4485&gt;0,'[1]Hoja de pedidos'!F4485,"")</f>
        <v>LAMINACION IMPRESA PAPELON DURAZNO 500g</v>
      </c>
      <c r="E4489" s="144" t="str">
        <f>IF('[1]Hoja de pedidos'!$D4485&gt;0,'[1]Hoja de pedidos'!G4485,"")</f>
        <v>MCL</v>
      </c>
      <c r="F4489" s="144" t="str">
        <f>IF('[1]Hoja de pedidos'!$D4485&gt;0,'[1]Hoja de pedidos'!H4485,"")</f>
        <v>LAMINACION</v>
      </c>
    </row>
    <row r="4490" spans="1:6" x14ac:dyDescent="0.25">
      <c r="A4490" s="144" t="str">
        <f>IF('[1]Hoja de pedidos'!$D4486&gt;0,'[1]Hoja de pedidos'!C4486,"")</f>
        <v>01-5586</v>
      </c>
      <c r="B4490" s="144" t="str">
        <f>IF('[1]Hoja de pedidos'!$D4486&gt;0,'[1]Hoja de pedidos'!D4486,"")</f>
        <v>TMAPAL121A001</v>
      </c>
      <c r="C4490" s="144" t="str">
        <f>IF('[1]Hoja de pedidos'!$D4486&gt;0,'[1]Hoja de pedidos'!E4486,"")</f>
        <v>ALIMENTOS POLAR COMERCIAL, C.A.</v>
      </c>
      <c r="D4490" s="144" t="str">
        <f>IF('[1]Hoja de pedidos'!$D4486&gt;0,'[1]Hoja de pedidos'!F4486,"")</f>
        <v>ALUMINIO LAMINADO IMPRESO MAVESA 500g</v>
      </c>
      <c r="E4490" s="144" t="str">
        <f>IF('[1]Hoja de pedidos'!$D4486&gt;0,'[1]Hoja de pedidos'!G4486,"")</f>
        <v>MCL</v>
      </c>
      <c r="F4490" s="144" t="str">
        <f>IF('[1]Hoja de pedidos'!$D4486&gt;0,'[1]Hoja de pedidos'!H4486,"")</f>
        <v>LAMINACION</v>
      </c>
    </row>
    <row r="4491" spans="1:6" x14ac:dyDescent="0.25">
      <c r="A4491" s="144" t="str">
        <f>IF('[1]Hoja de pedidos'!$D4487&gt;0,'[1]Hoja de pedidos'!C4487,"")</f>
        <v>11-0071</v>
      </c>
      <c r="B4491" s="144" t="str">
        <f>IF('[1]Hoja de pedidos'!$D4487&gt;0,'[1]Hoja de pedidos'!D4487,"")</f>
        <v>TMTCAV129A001</v>
      </c>
      <c r="C4491" s="144" t="str">
        <f>IF('[1]Hoja de pedidos'!$D4487&gt;0,'[1]Hoja de pedidos'!E4487,"")</f>
        <v>INVERSIONES TORREFACCION DEL CAFÉ, C.A</v>
      </c>
      <c r="D4491" s="144" t="str">
        <f>IF('[1]Hoja de pedidos'!$D4487&gt;0,'[1]Hoja de pedidos'!F4487,"")</f>
        <v>LAMINACION IMPRESA CAFÉ AMANECER AL VACIO 250g</v>
      </c>
      <c r="E4491" s="144" t="str">
        <f>IF('[1]Hoja de pedidos'!$D4487&gt;0,'[1]Hoja de pedidos'!G4487,"")</f>
        <v>MCL</v>
      </c>
      <c r="F4491" s="144" t="str">
        <f>IF('[1]Hoja de pedidos'!$D4487&gt;0,'[1]Hoja de pedidos'!H4487,"")</f>
        <v>LAMINACION</v>
      </c>
    </row>
    <row r="4492" spans="1:6" x14ac:dyDescent="0.25">
      <c r="A4492" s="144" t="str">
        <f>IF('[1]Hoja de pedidos'!$D4488&gt;0,'[1]Hoja de pedidos'!C4488,"")</f>
        <v>01-5602</v>
      </c>
      <c r="B4492" s="144" t="str">
        <f>IF('[1]Hoja de pedidos'!$D4488&gt;0,'[1]Hoja de pedidos'!D4488,"")</f>
        <v>TXPACB040C002</v>
      </c>
      <c r="C4492" s="144" t="str">
        <f>IF('[1]Hoja de pedidos'!$D4488&gt;0,'[1]Hoja de pedidos'!E4488,"")</f>
        <v>PEPSICO ALIMENTOS, S.C.A.</v>
      </c>
      <c r="D4492" s="144" t="str">
        <f>IF('[1]Hoja de pedidos'!$D4488&gt;0,'[1]Hoja de pedidos'!F4488,"")</f>
        <v>LAMINACION IMPRESA CHEETOS BOLIQUESO 80g</v>
      </c>
      <c r="E4492" s="144" t="str">
        <f>IF('[1]Hoja de pedidos'!$D4488&gt;0,'[1]Hoja de pedidos'!G4488,"")</f>
        <v>CX</v>
      </c>
      <c r="F4492" s="144" t="str">
        <f>IF('[1]Hoja de pedidos'!$D4488&gt;0,'[1]Hoja de pedidos'!H4488,"")</f>
        <v>LAMINACION</v>
      </c>
    </row>
    <row r="4493" spans="1:6" x14ac:dyDescent="0.25">
      <c r="A4493" s="144" t="str">
        <f>IF('[1]Hoja de pedidos'!$D4489&gt;0,'[1]Hoja de pedidos'!C4489,"")</f>
        <v>01-5621</v>
      </c>
      <c r="B4493" s="144" t="str">
        <f>IF('[1]Hoja de pedidos'!$D4489&gt;0,'[1]Hoja de pedidos'!D4489,"")</f>
        <v>TMARYF096A001</v>
      </c>
      <c r="C4493" s="144" t="str">
        <f>IF('[1]Hoja de pedidos'!$D4489&gt;0,'[1]Hoja de pedidos'!E4489,"")</f>
        <v>ALFONZO RIVAS &amp; CIA, C.A.</v>
      </c>
      <c r="D4493" s="144" t="str">
        <f>IF('[1]Hoja de pedidos'!$D4489&gt;0,'[1]Hoja de pedidos'!F4489,"")</f>
        <v>LAMINACION IMPRESA YELIGHT FRESA 12g</v>
      </c>
      <c r="E4493" s="144" t="str">
        <f>IF('[1]Hoja de pedidos'!$D4489&gt;0,'[1]Hoja de pedidos'!G4489,"")</f>
        <v>MCL</v>
      </c>
      <c r="F4493" s="144" t="str">
        <f>IF('[1]Hoja de pedidos'!$D4489&gt;0,'[1]Hoja de pedidos'!H4489,"")</f>
        <v>LAMINACION</v>
      </c>
    </row>
    <row r="4494" spans="1:6" x14ac:dyDescent="0.25">
      <c r="A4494" s="144" t="str">
        <f>IF('[1]Hoja de pedidos'!$D4490&gt;0,'[1]Hoja de pedidos'!C4490,"")</f>
        <v>01-5622</v>
      </c>
      <c r="B4494" s="144" t="str">
        <f>IF('[1]Hoja de pedidos'!$D4490&gt;0,'[1]Hoja de pedidos'!D4490,"")</f>
        <v>TMARYM096A001</v>
      </c>
      <c r="C4494" s="144" t="str">
        <f>IF('[1]Hoja de pedidos'!$D4490&gt;0,'[1]Hoja de pedidos'!E4490,"")</f>
        <v>ALFONZO RIVAS &amp; CIA, C.A.</v>
      </c>
      <c r="D4494" s="144" t="str">
        <f>IF('[1]Hoja de pedidos'!$D4490&gt;0,'[1]Hoja de pedidos'!F4490,"")</f>
        <v>LAMINACION IMPRESA YELIGHT MORA 12g</v>
      </c>
      <c r="E4494" s="144" t="str">
        <f>IF('[1]Hoja de pedidos'!$D4490&gt;0,'[1]Hoja de pedidos'!G4490,"")</f>
        <v>MCL</v>
      </c>
      <c r="F4494" s="144" t="str">
        <f>IF('[1]Hoja de pedidos'!$D4490&gt;0,'[1]Hoja de pedidos'!H4490,"")</f>
        <v>LAMINACION</v>
      </c>
    </row>
    <row r="4495" spans="1:6" x14ac:dyDescent="0.25">
      <c r="A4495" s="144" t="str">
        <f>IF('[1]Hoja de pedidos'!$D4491&gt;0,'[1]Hoja de pedidos'!C4491,"")</f>
        <v>01-5617</v>
      </c>
      <c r="B4495" s="144" t="str">
        <f>IF('[1]Hoja de pedidos'!$D4491&gt;0,'[1]Hoja de pedidos'!D4491,"")</f>
        <v>TMARFS096A001</v>
      </c>
      <c r="C4495" s="144" t="str">
        <f>IF('[1]Hoja de pedidos'!$D4491&gt;0,'[1]Hoja de pedidos'!E4491,"")</f>
        <v>ALFONZO RIVAS &amp; CIA, C.A.</v>
      </c>
      <c r="D4495" s="144" t="str">
        <f>IF('[1]Hoja de pedidos'!$D4491&gt;0,'[1]Hoja de pedidos'!F4491,"")</f>
        <v>LAMINACION IMPRESA YELIGHT FUSION SILVESTRE 12g</v>
      </c>
      <c r="E4495" s="144" t="str">
        <f>IF('[1]Hoja de pedidos'!$D4491&gt;0,'[1]Hoja de pedidos'!G4491,"")</f>
        <v>MCL</v>
      </c>
      <c r="F4495" s="144" t="str">
        <f>IF('[1]Hoja de pedidos'!$D4491&gt;0,'[1]Hoja de pedidos'!H4491,"")</f>
        <v>LAMINACION</v>
      </c>
    </row>
    <row r="4496" spans="1:6" x14ac:dyDescent="0.25">
      <c r="A4496" s="144" t="str">
        <f>IF('[1]Hoja de pedidos'!$D4492&gt;0,'[1]Hoja de pedidos'!C4492,"")</f>
        <v>01-5620</v>
      </c>
      <c r="B4496" s="144" t="str">
        <f>IF('[1]Hoja de pedidos'!$D4492&gt;0,'[1]Hoja de pedidos'!D4492,"")</f>
        <v>TMARYC096A001</v>
      </c>
      <c r="C4496" s="144" t="str">
        <f>IF('[1]Hoja de pedidos'!$D4492&gt;0,'[1]Hoja de pedidos'!E4492,"")</f>
        <v>ALFONZO RIVAS &amp; CIA, C.A.</v>
      </c>
      <c r="D4496" s="144" t="str">
        <f>IF('[1]Hoja de pedidos'!$D4492&gt;0,'[1]Hoja de pedidos'!F4492,"")</f>
        <v>LAMINACION IMPRESA YELIGHT CEREZA 12 g</v>
      </c>
      <c r="E4496" s="144" t="str">
        <f>IF('[1]Hoja de pedidos'!$D4492&gt;0,'[1]Hoja de pedidos'!G4492,"")</f>
        <v>MCL</v>
      </c>
      <c r="F4496" s="144" t="str">
        <f>IF('[1]Hoja de pedidos'!$D4492&gt;0,'[1]Hoja de pedidos'!H4492,"")</f>
        <v>LAMINACION</v>
      </c>
    </row>
    <row r="4497" spans="1:6" x14ac:dyDescent="0.25">
      <c r="A4497" s="144" t="str">
        <f>IF('[1]Hoja de pedidos'!$D4493&gt;0,'[1]Hoja de pedidos'!C4493,"")</f>
        <v>01-5600</v>
      </c>
      <c r="B4497" s="144" t="str">
        <f>IF('[1]Hoja de pedidos'!$D4493&gt;0,'[1]Hoja de pedidos'!D4493,"")</f>
        <v>TMPSPP0700020</v>
      </c>
      <c r="C4497" s="144" t="str">
        <f>IF('[1]Hoja de pedidos'!$D4493&gt;0,'[1]Hoja de pedidos'!E4493,"")</f>
        <v>PRODUCTOS SUBLIME, S.A.</v>
      </c>
      <c r="D4497" s="144" t="str">
        <f>IF('[1]Hoja de pedidos'!$D4493&gt;0,'[1]Hoja de pedidos'!F4493,"")</f>
        <v>POLYPOUCH SIN IMPRESIÓN</v>
      </c>
      <c r="E4497" s="144" t="str">
        <f>IF('[1]Hoja de pedidos'!$D4493&gt;0,'[1]Hoja de pedidos'!G4493,"")</f>
        <v>MCL</v>
      </c>
      <c r="F4497" s="144" t="str">
        <f>IF('[1]Hoja de pedidos'!$D4493&gt;0,'[1]Hoja de pedidos'!H4493,"")</f>
        <v>LAMINACION</v>
      </c>
    </row>
    <row r="4498" spans="1:6" x14ac:dyDescent="0.25">
      <c r="A4498" s="144" t="str">
        <f>IF('[1]Hoja de pedidos'!$D4494&gt;0,'[1]Hoja de pedidos'!C4494,"")</f>
        <v>01-5619</v>
      </c>
      <c r="B4498" s="144" t="str">
        <f>IF('[1]Hoja de pedidos'!$D4494&gt;0,'[1]Hoja de pedidos'!D4494,"")</f>
        <v>TMARMZ076B003</v>
      </c>
      <c r="C4498" s="144" t="str">
        <f>IF('[1]Hoja de pedidos'!$D4494&gt;0,'[1]Hoja de pedidos'!E4494,"")</f>
        <v>ALFONZO RIVAS &amp; CIA, C.A.</v>
      </c>
      <c r="D4498" s="144" t="str">
        <f>IF('[1]Hoja de pedidos'!$D4494&gt;0,'[1]Hoja de pedidos'!F4494,"")</f>
        <v>LAMINACION IMPRESA MAIZINA 120 g</v>
      </c>
      <c r="E4498" s="144" t="str">
        <f>IF('[1]Hoja de pedidos'!$D4494&gt;0,'[1]Hoja de pedidos'!G4494,"")</f>
        <v>MCL</v>
      </c>
      <c r="F4498" s="144" t="str">
        <f>IF('[1]Hoja de pedidos'!$D4494&gt;0,'[1]Hoja de pedidos'!H4494,"")</f>
        <v>LAMINACION</v>
      </c>
    </row>
    <row r="4499" spans="1:6" x14ac:dyDescent="0.25">
      <c r="A4499" s="144" t="str">
        <f>IF('[1]Hoja de pedidos'!$D4495&gt;0,'[1]Hoja de pedidos'!C4495,"")</f>
        <v>11-0061</v>
      </c>
      <c r="B4499" s="144" t="str">
        <f>IF('[1]Hoja de pedidos'!$D4495&gt;0,'[1]Hoja de pedidos'!D4495,"")</f>
        <v>TXECTD043A001</v>
      </c>
      <c r="C4499" s="144" t="str">
        <f>IF('[1]Hoja de pedidos'!$D4495&gt;0,'[1]Hoja de pedidos'!E4495,"")</f>
        <v>EMBOTELLADORA DEL CENTRO,C.A</v>
      </c>
      <c r="D4499" s="144" t="str">
        <f>IF('[1]Hoja de pedidos'!$D4495&gt;0,'[1]Hoja de pedidos'!F4495,"")</f>
        <v>ETIQUETA LAMINADA IMPRESA TE CRYSTAL DURAZNO 500ml</v>
      </c>
      <c r="E4499" s="144" t="str">
        <f>IF('[1]Hoja de pedidos'!$D4495&gt;0,'[1]Hoja de pedidos'!G4495,"")</f>
        <v>CX</v>
      </c>
      <c r="F4499" s="144" t="str">
        <f>IF('[1]Hoja de pedidos'!$D4495&gt;0,'[1]Hoja de pedidos'!H4495,"")</f>
        <v>LAMINACION</v>
      </c>
    </row>
    <row r="4500" spans="1:6" x14ac:dyDescent="0.25">
      <c r="A4500" s="144" t="str">
        <f>IF('[1]Hoja de pedidos'!$D4496&gt;0,'[1]Hoja de pedidos'!C4496,"")</f>
        <v>11-0062</v>
      </c>
      <c r="B4500" s="144" t="str">
        <f>IF('[1]Hoja de pedidos'!$D4496&gt;0,'[1]Hoja de pedidos'!D4496,"")</f>
        <v>TXECTL043A001</v>
      </c>
      <c r="C4500" s="144" t="str">
        <f>IF('[1]Hoja de pedidos'!$D4496&gt;0,'[1]Hoja de pedidos'!E4496,"")</f>
        <v>EMBOTELLADORA DEL CENTRO,C.A</v>
      </c>
      <c r="D4500" s="144" t="str">
        <f>IF('[1]Hoja de pedidos'!$D4496&gt;0,'[1]Hoja de pedidos'!F4496,"")</f>
        <v>ETIQUETA LAMINADA IMPRESA TE CRYSTAL LIMON 500ml</v>
      </c>
      <c r="E4500" s="144" t="str">
        <f>IF('[1]Hoja de pedidos'!$D4496&gt;0,'[1]Hoja de pedidos'!G4496,"")</f>
        <v>CX</v>
      </c>
      <c r="F4500" s="144" t="str">
        <f>IF('[1]Hoja de pedidos'!$D4496&gt;0,'[1]Hoja de pedidos'!H4496,"")</f>
        <v>LAMINACION</v>
      </c>
    </row>
    <row r="4501" spans="1:6" x14ac:dyDescent="0.25">
      <c r="A4501" s="144" t="str">
        <f>IF('[1]Hoja de pedidos'!$D4497&gt;0,'[1]Hoja de pedidos'!C4497,"")</f>
        <v>11-0060</v>
      </c>
      <c r="B4501" s="144" t="str">
        <f>IF('[1]Hoja de pedidos'!$D4497&gt;0,'[1]Hoja de pedidos'!D4497,"")</f>
        <v>TXECTL043B001</v>
      </c>
      <c r="C4501" s="144" t="str">
        <f>IF('[1]Hoja de pedidos'!$D4497&gt;0,'[1]Hoja de pedidos'!E4497,"")</f>
        <v>EMBOTELLADORA DEL CENTRO,C.A</v>
      </c>
      <c r="D4501" s="144" t="str">
        <f>IF('[1]Hoja de pedidos'!$D4497&gt;0,'[1]Hoja de pedidos'!F4497,"")</f>
        <v>ETIQUETA LAMINADA IMPRESA TE CRYSTAL LIMON 1,5L</v>
      </c>
      <c r="E4501" s="144" t="str">
        <f>IF('[1]Hoja de pedidos'!$D4497&gt;0,'[1]Hoja de pedidos'!G4497,"")</f>
        <v>CX</v>
      </c>
      <c r="F4501" s="144" t="str">
        <f>IF('[1]Hoja de pedidos'!$D4497&gt;0,'[1]Hoja de pedidos'!H4497,"")</f>
        <v>LAMINACION</v>
      </c>
    </row>
    <row r="4502" spans="1:6" x14ac:dyDescent="0.25">
      <c r="A4502" s="144" t="str">
        <f>IF('[1]Hoja de pedidos'!$D4498&gt;0,'[1]Hoja de pedidos'!C4498,"")</f>
        <v>11-0070</v>
      </c>
      <c r="B4502" s="144" t="str">
        <f>IF('[1]Hoja de pedidos'!$D4498&gt;0,'[1]Hoja de pedidos'!D4498,"")</f>
        <v>TXECTD043B001</v>
      </c>
      <c r="C4502" s="144" t="str">
        <f>IF('[1]Hoja de pedidos'!$D4498&gt;0,'[1]Hoja de pedidos'!E4498,"")</f>
        <v>EMBOTELLADORA DEL CENTRO,C.A</v>
      </c>
      <c r="D4502" s="144" t="str">
        <f>IF('[1]Hoja de pedidos'!$D4498&gt;0,'[1]Hoja de pedidos'!F4498,"")</f>
        <v>ETIQUETA LAMINADA IMPRESA TE CRYSTAL DURAZNO 1,5L</v>
      </c>
      <c r="E4502" s="144" t="str">
        <f>IF('[1]Hoja de pedidos'!$D4498&gt;0,'[1]Hoja de pedidos'!G4498,"")</f>
        <v>CX</v>
      </c>
      <c r="F4502" s="144" t="str">
        <f>IF('[1]Hoja de pedidos'!$D4498&gt;0,'[1]Hoja de pedidos'!H4498,"")</f>
        <v>LAMINACION</v>
      </c>
    </row>
    <row r="4503" spans="1:6" x14ac:dyDescent="0.25">
      <c r="A4503" s="144" t="str">
        <f>IF('[1]Hoja de pedidos'!$D4499&gt;0,'[1]Hoja de pedidos'!C4499,"")</f>
        <v>21-0547</v>
      </c>
      <c r="B4503" s="144" t="str">
        <f>IF('[1]Hoja de pedidos'!$D4499&gt;0,'[1]Hoja de pedidos'!D4499,"")</f>
        <v>TXNVNT096B001</v>
      </c>
      <c r="C4503" s="144" t="str">
        <f>IF('[1]Hoja de pedidos'!$D4499&gt;0,'[1]Hoja de pedidos'!E4499,"")</f>
        <v>NESTLE VENEZUELA, S.A.</v>
      </c>
      <c r="D4503" s="144" t="str">
        <f>IF('[1]Hoja de pedidos'!$D4499&gt;0,'[1]Hoja de pedidos'!F4499,"")</f>
        <v>LAMINACION IMPRESA NESTUM 3 CEREALES 225g</v>
      </c>
      <c r="E4503" s="144" t="str">
        <f>IF('[1]Hoja de pedidos'!$D4499&gt;0,'[1]Hoja de pedidos'!G4499,"")</f>
        <v>CX</v>
      </c>
      <c r="F4503" s="144" t="str">
        <f>IF('[1]Hoja de pedidos'!$D4499&gt;0,'[1]Hoja de pedidos'!H4499,"")</f>
        <v>LAMINACION</v>
      </c>
    </row>
    <row r="4504" spans="1:6" x14ac:dyDescent="0.25">
      <c r="A4504" s="144" t="str">
        <f>IF('[1]Hoja de pedidos'!$D4500&gt;0,'[1]Hoja de pedidos'!C4500,"")</f>
        <v>01-5601</v>
      </c>
      <c r="B4504" s="144" t="str">
        <f>IF('[1]Hoja de pedidos'!$D4500&gt;0,'[1]Hoja de pedidos'!D4500,"")</f>
        <v>TXCPEM023A001</v>
      </c>
      <c r="C4504" s="144" t="str">
        <f>IF('[1]Hoja de pedidos'!$D4500&gt;0,'[1]Hoja de pedidos'!E4500,"")</f>
        <v>CERVECERIA POLAR,C.A.</v>
      </c>
      <c r="D4504" s="144" t="str">
        <f>IF('[1]Hoja de pedidos'!$D4500&gt;0,'[1]Hoja de pedidos'!F4500,"")</f>
        <v>ETIQUETA IMPRESA MALTIN POLAR 1,5 L</v>
      </c>
      <c r="E4504" s="144" t="str">
        <f>IF('[1]Hoja de pedidos'!$D4500&gt;0,'[1]Hoja de pedidos'!G4500,"")</f>
        <v>CX</v>
      </c>
      <c r="F4504" s="144" t="str">
        <f>IF('[1]Hoja de pedidos'!$D4500&gt;0,'[1]Hoja de pedidos'!H4500,"")</f>
        <v>CORTE</v>
      </c>
    </row>
    <row r="4505" spans="1:6" x14ac:dyDescent="0.25">
      <c r="A4505" s="144" t="str">
        <f>IF('[1]Hoja de pedidos'!$D4501&gt;0,'[1]Hoja de pedidos'!C4501,"")</f>
        <v>01-5623</v>
      </c>
      <c r="B4505" s="144" t="str">
        <f>IF('[1]Hoja de pedidos'!$D4501&gt;0,'[1]Hoja de pedidos'!D4501,"")</f>
        <v>TMARMZ044D001</v>
      </c>
      <c r="C4505" s="144" t="str">
        <f>IF('[1]Hoja de pedidos'!$D4501&gt;0,'[1]Hoja de pedidos'!E4501,"")</f>
        <v>ALFONZO RIVAS &amp; CIA, C.A.</v>
      </c>
      <c r="D4505" s="144" t="str">
        <f>IF('[1]Hoja de pedidos'!$D4501&gt;0,'[1]Hoja de pedidos'!F4501,"")</f>
        <v>LAMINACION IMPRESA MAIZINA 200g</v>
      </c>
      <c r="E4505" s="144" t="str">
        <f>IF('[1]Hoja de pedidos'!$D4501&gt;0,'[1]Hoja de pedidos'!G4501,"")</f>
        <v>MCL</v>
      </c>
      <c r="F4505" s="144" t="str">
        <f>IF('[1]Hoja de pedidos'!$D4501&gt;0,'[1]Hoja de pedidos'!H4501,"")</f>
        <v>LAMINACION</v>
      </c>
    </row>
    <row r="4506" spans="1:6" x14ac:dyDescent="0.25">
      <c r="A4506" s="144" t="str">
        <f>IF('[1]Hoja de pedidos'!$D4502&gt;0,'[1]Hoja de pedidos'!C4502,"")</f>
        <v>01-5616</v>
      </c>
      <c r="B4506" s="144" t="str">
        <f>IF('[1]Hoja de pedidos'!$D4502&gt;0,'[1]Hoja de pedidos'!D4502,"")</f>
        <v>TMARMZ044A001</v>
      </c>
      <c r="C4506" s="144" t="str">
        <f>IF('[1]Hoja de pedidos'!$D4502&gt;0,'[1]Hoja de pedidos'!E4502,"")</f>
        <v>ALFONZO RIVAS &amp; CIA, C.A.</v>
      </c>
      <c r="D4506" s="144" t="str">
        <f>IF('[1]Hoja de pedidos'!$D4502&gt;0,'[1]Hoja de pedidos'!F4502,"")</f>
        <v>LAMINACION IMPRESA MAIZINA 90 g</v>
      </c>
      <c r="E4506" s="144" t="str">
        <f>IF('[1]Hoja de pedidos'!$D4502&gt;0,'[1]Hoja de pedidos'!G4502,"")</f>
        <v>MCL</v>
      </c>
      <c r="F4506" s="144" t="str">
        <f>IF('[1]Hoja de pedidos'!$D4502&gt;0,'[1]Hoja de pedidos'!H4502,"")</f>
        <v>LAMINACION</v>
      </c>
    </row>
    <row r="4507" spans="1:6" x14ac:dyDescent="0.25">
      <c r="A4507" s="144" t="str">
        <f>IF('[1]Hoja de pedidos'!$D4503&gt;0,'[1]Hoja de pedidos'!C4503,"")</f>
        <v>01-5614</v>
      </c>
      <c r="B4507" s="144" t="str">
        <f>IF('[1]Hoja de pedidos'!$D4503&gt;0,'[1]Hoja de pedidos'!D4503,"")</f>
        <v>TMARMZ044B001</v>
      </c>
      <c r="C4507" s="144" t="str">
        <f>IF('[1]Hoja de pedidos'!$D4503&gt;0,'[1]Hoja de pedidos'!E4503,"")</f>
        <v>ALFONZO RIVAS &amp; CIA, C.A.</v>
      </c>
      <c r="D4507" s="144" t="str">
        <f>IF('[1]Hoja de pedidos'!$D4503&gt;0,'[1]Hoja de pedidos'!F4503,"")</f>
        <v>LAMINACION IMPRESA MAIZINA 400g</v>
      </c>
      <c r="E4507" s="144" t="str">
        <f>IF('[1]Hoja de pedidos'!$D4503&gt;0,'[1]Hoja de pedidos'!G4503,"")</f>
        <v>MCL</v>
      </c>
      <c r="F4507" s="144" t="str">
        <f>IF('[1]Hoja de pedidos'!$D4503&gt;0,'[1]Hoja de pedidos'!H4503,"")</f>
        <v>LAMINACION</v>
      </c>
    </row>
    <row r="4508" spans="1:6" x14ac:dyDescent="0.25">
      <c r="A4508" s="144" t="str">
        <f>IF('[1]Hoja de pedidos'!$D4504&gt;0,'[1]Hoja de pedidos'!C4504,"")</f>
        <v>01-5585</v>
      </c>
      <c r="B4508" s="144" t="str">
        <f>IF('[1]Hoja de pedidos'!$D4504&gt;0,'[1]Hoja de pedidos'!D4504,"")</f>
        <v>TMAPAL121B001</v>
      </c>
      <c r="C4508" s="144" t="str">
        <f>IF('[1]Hoja de pedidos'!$D4504&gt;0,'[1]Hoja de pedidos'!E4504,"")</f>
        <v>ALIMENTOS POLAR COMERCIAL, C.A.</v>
      </c>
      <c r="D4508" s="144" t="str">
        <f>IF('[1]Hoja de pedidos'!$D4504&gt;0,'[1]Hoja de pedidos'!F4504,"")</f>
        <v>ALUMINIO LAMINADO IMPRESO MAVESA 250 g</v>
      </c>
      <c r="E4508" s="144" t="str">
        <f>IF('[1]Hoja de pedidos'!$D4504&gt;0,'[1]Hoja de pedidos'!G4504,"")</f>
        <v>MCL</v>
      </c>
      <c r="F4508" s="144" t="str">
        <f>IF('[1]Hoja de pedidos'!$D4504&gt;0,'[1]Hoja de pedidos'!H4504,"")</f>
        <v>LAMINACION</v>
      </c>
    </row>
    <row r="4509" spans="1:6" x14ac:dyDescent="0.25">
      <c r="A4509" s="144" t="str">
        <f>IF('[1]Hoja de pedidos'!$D4505&gt;0,'[1]Hoja de pedidos'!C4505,"")</f>
        <v>01-5588</v>
      </c>
      <c r="B4509" s="144" t="str">
        <f>IF('[1]Hoja de pedidos'!$D4505&gt;0,'[1]Hoja de pedidos'!D4505,"")</f>
        <v>TXPCGP023A001</v>
      </c>
      <c r="C4509" s="144" t="str">
        <f>IF('[1]Hoja de pedidos'!$D4505&gt;0,'[1]Hoja de pedidos'!E4505,"")</f>
        <v xml:space="preserve">PEPSI-COLA VENEZUELA, C.A. </v>
      </c>
      <c r="D4509" s="144" t="str">
        <f>IF('[1]Hoja de pedidos'!$D4505&gt;0,'[1]Hoja de pedidos'!F4505,"")</f>
        <v>ETIQUETA IMPRESA GOLDEN PIÑA 1L</v>
      </c>
      <c r="E4509" s="144" t="str">
        <f>IF('[1]Hoja de pedidos'!$D4505&gt;0,'[1]Hoja de pedidos'!G4505,"")</f>
        <v>CX</v>
      </c>
      <c r="F4509" s="144" t="str">
        <f>IF('[1]Hoja de pedidos'!$D4505&gt;0,'[1]Hoja de pedidos'!H4505,"")</f>
        <v>CORTE</v>
      </c>
    </row>
    <row r="4510" spans="1:6" x14ac:dyDescent="0.25">
      <c r="A4510" s="144" t="str">
        <f>IF('[1]Hoja de pedidos'!$D4506&gt;0,'[1]Hoja de pedidos'!C4506,"")</f>
        <v>01-5618</v>
      </c>
      <c r="B4510" s="144" t="str">
        <f>IF('[1]Hoja de pedidos'!$D4506&gt;0,'[1]Hoja de pedidos'!D4506,"")</f>
        <v>TMARMZ044C001</v>
      </c>
      <c r="C4510" s="144" t="str">
        <f>IF('[1]Hoja de pedidos'!$D4506&gt;0,'[1]Hoja de pedidos'!E4506,"")</f>
        <v>ALFONZO RIVAS &amp; CIA, C.A.</v>
      </c>
      <c r="D4510" s="144" t="str">
        <f>IF('[1]Hoja de pedidos'!$D4506&gt;0,'[1]Hoja de pedidos'!F4506,"")</f>
        <v>LAMINACION IMPRESA MAIZINA 800g</v>
      </c>
      <c r="E4510" s="144" t="str">
        <f>IF('[1]Hoja de pedidos'!$D4506&gt;0,'[1]Hoja de pedidos'!G4506,"")</f>
        <v>MCL</v>
      </c>
      <c r="F4510" s="144" t="str">
        <f>IF('[1]Hoja de pedidos'!$D4506&gt;0,'[1]Hoja de pedidos'!H4506,"")</f>
        <v>LAMINACION</v>
      </c>
    </row>
    <row r="4511" spans="1:6" x14ac:dyDescent="0.25">
      <c r="A4511" s="144" t="str">
        <f>IF('[1]Hoja de pedidos'!$D4507&gt;0,'[1]Hoja de pedidos'!C4507,"")</f>
        <v>01-5615</v>
      </c>
      <c r="B4511" s="144" t="str">
        <f>IF('[1]Hoja de pedidos'!$D4507&gt;0,'[1]Hoja de pedidos'!D4507,"")</f>
        <v>TMARMZ044A001</v>
      </c>
      <c r="C4511" s="144" t="str">
        <f>IF('[1]Hoja de pedidos'!$D4507&gt;0,'[1]Hoja de pedidos'!E4507,"")</f>
        <v>ALFONZO RIVAS &amp; CIA, C.A.</v>
      </c>
      <c r="D4511" s="144" t="str">
        <f>IF('[1]Hoja de pedidos'!$D4507&gt;0,'[1]Hoja de pedidos'!F4507,"")</f>
        <v>LAMINACION IMPRESA MAIZINA 90 g</v>
      </c>
      <c r="E4511" s="144" t="str">
        <f>IF('[1]Hoja de pedidos'!$D4507&gt;0,'[1]Hoja de pedidos'!G4507,"")</f>
        <v>MCL</v>
      </c>
      <c r="F4511" s="144" t="str">
        <f>IF('[1]Hoja de pedidos'!$D4507&gt;0,'[1]Hoja de pedidos'!H4507,"")</f>
        <v>LAMINACION</v>
      </c>
    </row>
    <row r="4512" spans="1:6" x14ac:dyDescent="0.25">
      <c r="A4512" s="144" t="str">
        <f>IF('[1]Hoja de pedidos'!$D4508&gt;0,'[1]Hoja de pedidos'!C4508,"")</f>
        <v>01-5627</v>
      </c>
      <c r="B4512" s="144" t="str">
        <f>IF('[1]Hoja de pedidos'!$D4508&gt;0,'[1]Hoja de pedidos'!D4508,"")</f>
        <v>TXPAHB059A001</v>
      </c>
      <c r="C4512" s="144" t="str">
        <f>IF('[1]Hoja de pedidos'!$D4508&gt;0,'[1]Hoja de pedidos'!E4508,"")</f>
        <v>PRAVENCA,C.A</v>
      </c>
      <c r="D4512" s="144" t="str">
        <f>IF('[1]Hoja de pedidos'!$D4508&gt;0,'[1]Hoja de pedidos'!F4508,"")</f>
        <v>LAMINACION IMP. HARINA PRECOCIDA MASIA 900g</v>
      </c>
      <c r="E4512" s="144" t="str">
        <f>IF('[1]Hoja de pedidos'!$D4508&gt;0,'[1]Hoja de pedidos'!G4508,"")</f>
        <v>CX</v>
      </c>
      <c r="F4512" s="144" t="str">
        <f>IF('[1]Hoja de pedidos'!$D4508&gt;0,'[1]Hoja de pedidos'!H4508,"")</f>
        <v>LAMINACION</v>
      </c>
    </row>
    <row r="4513" spans="1:6" x14ac:dyDescent="0.25">
      <c r="A4513" s="144" t="str">
        <f>IF('[1]Hoja de pedidos'!$D4509&gt;0,'[1]Hoja de pedidos'!C4509,"")</f>
        <v>01-5584</v>
      </c>
      <c r="B4513" s="144" t="str">
        <f>IF('[1]Hoja de pedidos'!$D4509&gt;0,'[1]Hoja de pedidos'!D4509,"")</f>
        <v>TMAPAL121C001</v>
      </c>
      <c r="C4513" s="144" t="str">
        <f>IF('[1]Hoja de pedidos'!$D4509&gt;0,'[1]Hoja de pedidos'!E4509,"")</f>
        <v>ALIMENTOS POLAR COMERCIAL, C.A.</v>
      </c>
      <c r="D4513" s="144" t="str">
        <f>IF('[1]Hoja de pedidos'!$D4509&gt;0,'[1]Hoja de pedidos'!F4509,"")</f>
        <v>ALUMINIO LAMINADO IMPRESO MAVESA 1 Kg</v>
      </c>
      <c r="E4513" s="144" t="str">
        <f>IF('[1]Hoja de pedidos'!$D4509&gt;0,'[1]Hoja de pedidos'!G4509,"")</f>
        <v>MCL</v>
      </c>
      <c r="F4513" s="144" t="str">
        <f>IF('[1]Hoja de pedidos'!$D4509&gt;0,'[1]Hoja de pedidos'!H4509,"")</f>
        <v>LAMINACION</v>
      </c>
    </row>
    <row r="4514" spans="1:6" x14ac:dyDescent="0.25">
      <c r="A4514" s="144" t="str">
        <f>IF('[1]Hoja de pedidos'!$D4510&gt;0,'[1]Hoja de pedidos'!C4510,"")</f>
        <v>01-5591</v>
      </c>
      <c r="B4514" s="144" t="str">
        <f>IF('[1]Hoja de pedidos'!$D4510&gt;0,'[1]Hoja de pedidos'!D4510,"")</f>
        <v>TXPCPF023C003</v>
      </c>
      <c r="C4514" s="144" t="str">
        <f>IF('[1]Hoja de pedidos'!$D4510&gt;0,'[1]Hoja de pedidos'!E4510,"")</f>
        <v xml:space="preserve">PEPSI-COLA VENEZUELA, C.A. </v>
      </c>
      <c r="D4514" s="144" t="str">
        <f>IF('[1]Hoja de pedidos'!$D4510&gt;0,'[1]Hoja de pedidos'!F4510,"")</f>
        <v>ETIQUETA IMPRESA PEPSI FREE 2 L</v>
      </c>
      <c r="E4514" s="144" t="str">
        <f>IF('[1]Hoja de pedidos'!$D4510&gt;0,'[1]Hoja de pedidos'!G4510,"")</f>
        <v>CX</v>
      </c>
      <c r="F4514" s="144" t="str">
        <f>IF('[1]Hoja de pedidos'!$D4510&gt;0,'[1]Hoja de pedidos'!H4510,"")</f>
        <v>CORTE</v>
      </c>
    </row>
    <row r="4515" spans="1:6" x14ac:dyDescent="0.25">
      <c r="A4515" s="144" t="str">
        <f>IF('[1]Hoja de pedidos'!$D4511&gt;0,'[1]Hoja de pedidos'!C4511,"")</f>
        <v>01-5597</v>
      </c>
      <c r="B4515" s="144" t="str">
        <f>IF('[1]Hoja de pedidos'!$D4511&gt;0,'[1]Hoja de pedidos'!D4511,"")</f>
        <v>TXPCPF023C003</v>
      </c>
      <c r="C4515" s="144" t="str">
        <f>IF('[1]Hoja de pedidos'!$D4511&gt;0,'[1]Hoja de pedidos'!E4511,"")</f>
        <v xml:space="preserve">PEPSI-COLA VENEZUELA, C.A. </v>
      </c>
      <c r="D4515" s="144" t="str">
        <f>IF('[1]Hoja de pedidos'!$D4511&gt;0,'[1]Hoja de pedidos'!F4511,"")</f>
        <v>ETIQUETA IMPRESA PEPSI FREE 2 L</v>
      </c>
      <c r="E4515" s="144" t="str">
        <f>IF('[1]Hoja de pedidos'!$D4511&gt;0,'[1]Hoja de pedidos'!G4511,"")</f>
        <v>CX</v>
      </c>
      <c r="F4515" s="144" t="str">
        <f>IF('[1]Hoja de pedidos'!$D4511&gt;0,'[1]Hoja de pedidos'!H4511,"")</f>
        <v>CORTE</v>
      </c>
    </row>
    <row r="4516" spans="1:6" x14ac:dyDescent="0.25">
      <c r="A4516" s="144" t="str">
        <f>IF('[1]Hoja de pedidos'!$D4512&gt;0,'[1]Hoja de pedidos'!C4512,"")</f>
        <v>01-5590</v>
      </c>
      <c r="B4516" s="144" t="str">
        <f>IF('[1]Hoja de pedidos'!$D4512&gt;0,'[1]Hoja de pedidos'!D4512,"")</f>
        <v>TXPCGK023A001</v>
      </c>
      <c r="C4516" s="144" t="str">
        <f>IF('[1]Hoja de pedidos'!$D4512&gt;0,'[1]Hoja de pedidos'!E4512,"")</f>
        <v xml:space="preserve">PEPSI-COLA VENEZUELA, C.A. </v>
      </c>
      <c r="D4516" s="144" t="str">
        <f>IF('[1]Hoja de pedidos'!$D4512&gt;0,'[1]Hoja de pedidos'!F4512,"")</f>
        <v>ETIQUETA IMPRESA GOLDEN KOLITA 1L</v>
      </c>
      <c r="E4516" s="144" t="str">
        <f>IF('[1]Hoja de pedidos'!$D4512&gt;0,'[1]Hoja de pedidos'!G4512,"")</f>
        <v>CX</v>
      </c>
      <c r="F4516" s="144" t="str">
        <f>IF('[1]Hoja de pedidos'!$D4512&gt;0,'[1]Hoja de pedidos'!H4512,"")</f>
        <v>CORTE</v>
      </c>
    </row>
    <row r="4517" spans="1:6" x14ac:dyDescent="0.25">
      <c r="A4517" s="144" t="str">
        <f>IF('[1]Hoja de pedidos'!$D4513&gt;0,'[1]Hoja de pedidos'!C4513,"")</f>
        <v>01-5594</v>
      </c>
      <c r="B4517" s="144" t="str">
        <f>IF('[1]Hoja de pedidos'!$D4513&gt;0,'[1]Hoja de pedidos'!D4513,"")</f>
        <v>TXPCGK023A001</v>
      </c>
      <c r="C4517" s="144" t="str">
        <f>IF('[1]Hoja de pedidos'!$D4513&gt;0,'[1]Hoja de pedidos'!E4513,"")</f>
        <v xml:space="preserve">PEPSI-COLA VENEZUELA, C.A. </v>
      </c>
      <c r="D4517" s="144" t="str">
        <f>IF('[1]Hoja de pedidos'!$D4513&gt;0,'[1]Hoja de pedidos'!F4513,"")</f>
        <v>ETIQUETA IMPRESA GOLDEN KOLITA 1L</v>
      </c>
      <c r="E4517" s="144" t="str">
        <f>IF('[1]Hoja de pedidos'!$D4513&gt;0,'[1]Hoja de pedidos'!G4513,"")</f>
        <v>CX</v>
      </c>
      <c r="F4517" s="144" t="str">
        <f>IF('[1]Hoja de pedidos'!$D4513&gt;0,'[1]Hoja de pedidos'!H4513,"")</f>
        <v>CORTE</v>
      </c>
    </row>
    <row r="4518" spans="1:6" x14ac:dyDescent="0.25">
      <c r="A4518" s="144" t="str">
        <f>IF('[1]Hoja de pedidos'!$D4514&gt;0,'[1]Hoja de pedidos'!C4514,"")</f>
        <v>01-5592</v>
      </c>
      <c r="B4518" s="144" t="str">
        <f>IF('[1]Hoja de pedidos'!$D4514&gt;0,'[1]Hoja de pedidos'!D4514,"")</f>
        <v>TXPCPB023D001</v>
      </c>
      <c r="C4518" s="144" t="str">
        <f>IF('[1]Hoja de pedidos'!$D4514&gt;0,'[1]Hoja de pedidos'!E4514,"")</f>
        <v xml:space="preserve">PEPSI-COLA VENEZUELA, C.A. </v>
      </c>
      <c r="D4518" s="144" t="str">
        <f>IF('[1]Hoja de pedidos'!$D4514&gt;0,'[1]Hoja de pedidos'!F4514,"")</f>
        <v>ETIQUETA IMPRESA PEPSI BLACK 2L</v>
      </c>
      <c r="E4518" s="144" t="str">
        <f>IF('[1]Hoja de pedidos'!$D4514&gt;0,'[1]Hoja de pedidos'!G4514,"")</f>
        <v>CX</v>
      </c>
      <c r="F4518" s="144" t="str">
        <f>IF('[1]Hoja de pedidos'!$D4514&gt;0,'[1]Hoja de pedidos'!H4514,"")</f>
        <v>LAMINACION</v>
      </c>
    </row>
    <row r="4519" spans="1:6" x14ac:dyDescent="0.25">
      <c r="A4519" s="144" t="str">
        <f>IF('[1]Hoja de pedidos'!$D4515&gt;0,'[1]Hoja de pedidos'!C4515,"")</f>
        <v>01-5656</v>
      </c>
      <c r="B4519" s="144" t="str">
        <f>IF('[1]Hoja de pedidos'!$D4515&gt;0,'[1]Hoja de pedidos'!D4515,"")</f>
        <v>TXPCGK023C002</v>
      </c>
      <c r="C4519" s="144" t="str">
        <f>IF('[1]Hoja de pedidos'!$D4515&gt;0,'[1]Hoja de pedidos'!E4515,"")</f>
        <v xml:space="preserve">PEPSI-COLA VENEZUELA, C.A. </v>
      </c>
      <c r="D4519" s="144" t="str">
        <f>IF('[1]Hoja de pedidos'!$D4515&gt;0,'[1]Hoja de pedidos'!F4515,"")</f>
        <v>ETIQUETA IMPRESA GOLDEN KOLITA 2L</v>
      </c>
      <c r="E4519" s="144" t="str">
        <f>IF('[1]Hoja de pedidos'!$D4515&gt;0,'[1]Hoja de pedidos'!G4515,"")</f>
        <v>CX</v>
      </c>
      <c r="F4519" s="144" t="str">
        <f>IF('[1]Hoja de pedidos'!$D4515&gt;0,'[1]Hoja de pedidos'!H4515,"")</f>
        <v>CORTE</v>
      </c>
    </row>
    <row r="4520" spans="1:6" x14ac:dyDescent="0.25">
      <c r="A4520" s="144" t="str">
        <f>IF('[1]Hoja de pedidos'!$D4516&gt;0,'[1]Hoja de pedidos'!C4516,"")</f>
        <v>01-5648</v>
      </c>
      <c r="B4520" s="144" t="str">
        <f>IF('[1]Hoja de pedidos'!$D4516&gt;0,'[1]Hoja de pedidos'!D4516,"")</f>
        <v>TXPCGK023C002</v>
      </c>
      <c r="C4520" s="144" t="str">
        <f>IF('[1]Hoja de pedidos'!$D4516&gt;0,'[1]Hoja de pedidos'!E4516,"")</f>
        <v xml:space="preserve">PEPSI-COLA VENEZUELA, C.A. </v>
      </c>
      <c r="D4520" s="144" t="str">
        <f>IF('[1]Hoja de pedidos'!$D4516&gt;0,'[1]Hoja de pedidos'!F4516,"")</f>
        <v>ETIQUETA IMPRESA GOLDEN KOLITA 2L</v>
      </c>
      <c r="E4520" s="144" t="str">
        <f>IF('[1]Hoja de pedidos'!$D4516&gt;0,'[1]Hoja de pedidos'!G4516,"")</f>
        <v>CX</v>
      </c>
      <c r="F4520" s="144" t="str">
        <f>IF('[1]Hoja de pedidos'!$D4516&gt;0,'[1]Hoja de pedidos'!H4516,"")</f>
        <v>CORTE</v>
      </c>
    </row>
    <row r="4521" spans="1:6" x14ac:dyDescent="0.25">
      <c r="A4521" s="144" t="str">
        <f>IF('[1]Hoja de pedidos'!$D4517&gt;0,'[1]Hoja de pedidos'!C4517,"")</f>
        <v>01-5641</v>
      </c>
      <c r="B4521" s="144" t="str">
        <f>IF('[1]Hoja de pedidos'!$D4517&gt;0,'[1]Hoja de pedidos'!D4517,"")</f>
        <v>TXPCGK023C002</v>
      </c>
      <c r="C4521" s="144" t="str">
        <f>IF('[1]Hoja de pedidos'!$D4517&gt;0,'[1]Hoja de pedidos'!E4517,"")</f>
        <v xml:space="preserve">PEPSI-COLA VENEZUELA, C.A. </v>
      </c>
      <c r="D4521" s="144" t="str">
        <f>IF('[1]Hoja de pedidos'!$D4517&gt;0,'[1]Hoja de pedidos'!F4517,"")</f>
        <v>ETIQUETA IMPRESA GOLDEN KOLITA 2L</v>
      </c>
      <c r="E4521" s="144" t="str">
        <f>IF('[1]Hoja de pedidos'!$D4517&gt;0,'[1]Hoja de pedidos'!G4517,"")</f>
        <v>CX</v>
      </c>
      <c r="F4521" s="144" t="str">
        <f>IF('[1]Hoja de pedidos'!$D4517&gt;0,'[1]Hoja de pedidos'!H4517,"")</f>
        <v>CORTE</v>
      </c>
    </row>
    <row r="4522" spans="1:6" x14ac:dyDescent="0.25">
      <c r="A4522" s="144" t="str">
        <f>IF('[1]Hoja de pedidos'!$D4518&gt;0,'[1]Hoja de pedidos'!C4518,"")</f>
        <v>01-5630</v>
      </c>
      <c r="B4522" s="144" t="str">
        <f>IF('[1]Hoja de pedidos'!$D4518&gt;0,'[1]Hoja de pedidos'!D4518,"")</f>
        <v>TMAHSK086B001</v>
      </c>
      <c r="C4522" s="144" t="str">
        <f>IF('[1]Hoja de pedidos'!$D4518&gt;0,'[1]Hoja de pedidos'!E4518,"")</f>
        <v>ALIMENTOS HEINZ, C.A.</v>
      </c>
      <c r="D4522" s="144" t="str">
        <f>IF('[1]Hoja de pedidos'!$D4518&gt;0,'[1]Hoja de pedidos'!F4518,"")</f>
        <v>LAMINACION IMPRESA SACHET KETCHUP 10g (dorso)</v>
      </c>
      <c r="E4522" s="144" t="str">
        <f>IF('[1]Hoja de pedidos'!$D4518&gt;0,'[1]Hoja de pedidos'!G4518,"")</f>
        <v>MCL</v>
      </c>
      <c r="F4522" s="144" t="str">
        <f>IF('[1]Hoja de pedidos'!$D4518&gt;0,'[1]Hoja de pedidos'!H4518,"")</f>
        <v>LAMINACION</v>
      </c>
    </row>
    <row r="4523" spans="1:6" x14ac:dyDescent="0.25">
      <c r="A4523" s="144" t="str">
        <f>IF('[1]Hoja de pedidos'!$D4519&gt;0,'[1]Hoja de pedidos'!C4519,"")</f>
        <v>01-5629</v>
      </c>
      <c r="B4523" s="144" t="str">
        <f>IF('[1]Hoja de pedidos'!$D4519&gt;0,'[1]Hoja de pedidos'!D4519,"")</f>
        <v>TMAHSK086A001</v>
      </c>
      <c r="C4523" s="144" t="str">
        <f>IF('[1]Hoja de pedidos'!$D4519&gt;0,'[1]Hoja de pedidos'!E4519,"")</f>
        <v>ALIMENTOS HEINZ, C.A.</v>
      </c>
      <c r="D4523" s="144" t="str">
        <f>IF('[1]Hoja de pedidos'!$D4519&gt;0,'[1]Hoja de pedidos'!F4519,"")</f>
        <v>LAMINACION IMPRESA SACHET KETCHUP 10g (frente)</v>
      </c>
      <c r="E4523" s="144" t="str">
        <f>IF('[1]Hoja de pedidos'!$D4519&gt;0,'[1]Hoja de pedidos'!G4519,"")</f>
        <v>MCL</v>
      </c>
      <c r="F4523" s="144" t="str">
        <f>IF('[1]Hoja de pedidos'!$D4519&gt;0,'[1]Hoja de pedidos'!H4519,"")</f>
        <v>LAMINACION</v>
      </c>
    </row>
    <row r="4524" spans="1:6" x14ac:dyDescent="0.25">
      <c r="A4524" s="144" t="str">
        <f>IF('[1]Hoja de pedidos'!$D4520&gt;0,'[1]Hoja de pedidos'!C4520,"")</f>
        <v>01-5589</v>
      </c>
      <c r="B4524" s="144" t="str">
        <f>IF('[1]Hoja de pedidos'!$D4520&gt;0,'[1]Hoja de pedidos'!D4520,"")</f>
        <v>TXPCGM023A002</v>
      </c>
      <c r="C4524" s="144" t="str">
        <f>IF('[1]Hoja de pedidos'!$D4520&gt;0,'[1]Hoja de pedidos'!E4520,"")</f>
        <v xml:space="preserve">PEPSI-COLA VENEZUELA, C.A. </v>
      </c>
      <c r="D4524" s="144" t="str">
        <f>IF('[1]Hoja de pedidos'!$D4520&gt;0,'[1]Hoja de pedidos'!F4520,"")</f>
        <v>ETIQUETA IMPRESA GOLDEN MANZANA 1 L</v>
      </c>
      <c r="E4524" s="144" t="str">
        <f>IF('[1]Hoja de pedidos'!$D4520&gt;0,'[1]Hoja de pedidos'!G4520,"")</f>
        <v>CX</v>
      </c>
      <c r="F4524" s="144" t="str">
        <f>IF('[1]Hoja de pedidos'!$D4520&gt;0,'[1]Hoja de pedidos'!H4520,"")</f>
        <v>CORTE</v>
      </c>
    </row>
    <row r="4525" spans="1:6" x14ac:dyDescent="0.25">
      <c r="A4525" s="144" t="str">
        <f>IF('[1]Hoja de pedidos'!$D4521&gt;0,'[1]Hoja de pedidos'!C4521,"")</f>
        <v>01-5593</v>
      </c>
      <c r="B4525" s="144" t="str">
        <f>IF('[1]Hoja de pedidos'!$D4521&gt;0,'[1]Hoja de pedidos'!D4521,"")</f>
        <v>TXPCGM023A002</v>
      </c>
      <c r="C4525" s="144" t="str">
        <f>IF('[1]Hoja de pedidos'!$D4521&gt;0,'[1]Hoja de pedidos'!E4521,"")</f>
        <v xml:space="preserve">PEPSI-COLA VENEZUELA, C.A. </v>
      </c>
      <c r="D4525" s="144" t="str">
        <f>IF('[1]Hoja de pedidos'!$D4521&gt;0,'[1]Hoja de pedidos'!F4521,"")</f>
        <v>ETIQUETA IMPRESA GOLDEN MANZANA 1 L</v>
      </c>
      <c r="E4525" s="144" t="str">
        <f>IF('[1]Hoja de pedidos'!$D4521&gt;0,'[1]Hoja de pedidos'!G4521,"")</f>
        <v>CX</v>
      </c>
      <c r="F4525" s="144" t="str">
        <f>IF('[1]Hoja de pedidos'!$D4521&gt;0,'[1]Hoja de pedidos'!H4521,"")</f>
        <v>CORTE</v>
      </c>
    </row>
    <row r="4526" spans="1:6" x14ac:dyDescent="0.25">
      <c r="A4526" s="144" t="str">
        <f>IF('[1]Hoja de pedidos'!$D4522&gt;0,'[1]Hoja de pedidos'!C4522,"")</f>
        <v>01-5640</v>
      </c>
      <c r="B4526" s="144" t="str">
        <f>IF('[1]Hoja de pedidos'!$D4522&gt;0,'[1]Hoja de pedidos'!D4522,"")</f>
        <v>TXPCGM023B001</v>
      </c>
      <c r="C4526" s="144" t="str">
        <f>IF('[1]Hoja de pedidos'!$D4522&gt;0,'[1]Hoja de pedidos'!E4522,"")</f>
        <v xml:space="preserve">PEPSI-COLA VENEZUELA, C.A. </v>
      </c>
      <c r="D4526" s="144" t="str">
        <f>IF('[1]Hoja de pedidos'!$D4522&gt;0,'[1]Hoja de pedidos'!F4522,"")</f>
        <v>ETIQUETA IMPRESA GOLDEN MANZANA 1,5L</v>
      </c>
      <c r="E4526" s="144" t="str">
        <f>IF('[1]Hoja de pedidos'!$D4522&gt;0,'[1]Hoja de pedidos'!G4522,"")</f>
        <v>CX</v>
      </c>
      <c r="F4526" s="144" t="str">
        <f>IF('[1]Hoja de pedidos'!$D4522&gt;0,'[1]Hoja de pedidos'!H4522,"")</f>
        <v>CORTE</v>
      </c>
    </row>
    <row r="4527" spans="1:6" x14ac:dyDescent="0.25">
      <c r="A4527" s="144" t="str">
        <f>IF('[1]Hoja de pedidos'!$D4523&gt;0,'[1]Hoja de pedidos'!C4523,"")</f>
        <v>01-5647</v>
      </c>
      <c r="B4527" s="144" t="str">
        <f>IF('[1]Hoja de pedidos'!$D4523&gt;0,'[1]Hoja de pedidos'!D4523,"")</f>
        <v>TXPCGM023B001</v>
      </c>
      <c r="C4527" s="144" t="str">
        <f>IF('[1]Hoja de pedidos'!$D4523&gt;0,'[1]Hoja de pedidos'!E4523,"")</f>
        <v xml:space="preserve">PEPSI-COLA VENEZUELA, C.A. </v>
      </c>
      <c r="D4527" s="144" t="str">
        <f>IF('[1]Hoja de pedidos'!$D4523&gt;0,'[1]Hoja de pedidos'!F4523,"")</f>
        <v>ETIQUETA IMPRESA GOLDEN MANZANA 1,5L</v>
      </c>
      <c r="E4527" s="144" t="str">
        <f>IF('[1]Hoja de pedidos'!$D4523&gt;0,'[1]Hoja de pedidos'!G4523,"")</f>
        <v>CX</v>
      </c>
      <c r="F4527" s="144" t="str">
        <f>IF('[1]Hoja de pedidos'!$D4523&gt;0,'[1]Hoja de pedidos'!H4523,"")</f>
        <v>CORTE</v>
      </c>
    </row>
    <row r="4528" spans="1:6" x14ac:dyDescent="0.25">
      <c r="A4528" s="144" t="str">
        <f>IF('[1]Hoja de pedidos'!$D4524&gt;0,'[1]Hoja de pedidos'!C4524,"")</f>
        <v>01-5655</v>
      </c>
      <c r="B4528" s="144" t="str">
        <f>IF('[1]Hoja de pedidos'!$D4524&gt;0,'[1]Hoja de pedidos'!D4524,"")</f>
        <v>TXPCGM023C001</v>
      </c>
      <c r="C4528" s="144" t="str">
        <f>IF('[1]Hoja de pedidos'!$D4524&gt;0,'[1]Hoja de pedidos'!E4524,"")</f>
        <v xml:space="preserve">PEPSI-COLA VENEZUELA, C.A. </v>
      </c>
      <c r="D4528" s="144" t="str">
        <f>IF('[1]Hoja de pedidos'!$D4524&gt;0,'[1]Hoja de pedidos'!F4524,"")</f>
        <v>ETIQUETA IMPRESA GOLDEN MANZANA 2L</v>
      </c>
      <c r="E4528" s="144" t="str">
        <f>IF('[1]Hoja de pedidos'!$D4524&gt;0,'[1]Hoja de pedidos'!G4524,"")</f>
        <v>CX</v>
      </c>
      <c r="F4528" s="144" t="str">
        <f>IF('[1]Hoja de pedidos'!$D4524&gt;0,'[1]Hoja de pedidos'!H4524,"")</f>
        <v>CORTE</v>
      </c>
    </row>
    <row r="4529" spans="1:6" x14ac:dyDescent="0.25">
      <c r="A4529" s="144" t="str">
        <f>IF('[1]Hoja de pedidos'!$D4525&gt;0,'[1]Hoja de pedidos'!C4525,"")</f>
        <v>01-5639</v>
      </c>
      <c r="B4529" s="144" t="str">
        <f>IF('[1]Hoja de pedidos'!$D4525&gt;0,'[1]Hoja de pedidos'!D4525,"")</f>
        <v>TXPCGM023C001</v>
      </c>
      <c r="C4529" s="144" t="str">
        <f>IF('[1]Hoja de pedidos'!$D4525&gt;0,'[1]Hoja de pedidos'!E4525,"")</f>
        <v xml:space="preserve">PEPSI-COLA VENEZUELA, C.A. </v>
      </c>
      <c r="D4529" s="144" t="str">
        <f>IF('[1]Hoja de pedidos'!$D4525&gt;0,'[1]Hoja de pedidos'!F4525,"")</f>
        <v>ETIQUETA IMPRESA GOLDEN MANZANA 2L</v>
      </c>
      <c r="E4529" s="144" t="str">
        <f>IF('[1]Hoja de pedidos'!$D4525&gt;0,'[1]Hoja de pedidos'!G4525,"")</f>
        <v>CX</v>
      </c>
      <c r="F4529" s="144" t="str">
        <f>IF('[1]Hoja de pedidos'!$D4525&gt;0,'[1]Hoja de pedidos'!H4525,"")</f>
        <v>CORTE</v>
      </c>
    </row>
    <row r="4530" spans="1:6" x14ac:dyDescent="0.25">
      <c r="A4530" s="144" t="str">
        <f>IF('[1]Hoja de pedidos'!$D4526&gt;0,'[1]Hoja de pedidos'!C4526,"")</f>
        <v>01-5646</v>
      </c>
      <c r="B4530" s="144" t="str">
        <f>IF('[1]Hoja de pedidos'!$D4526&gt;0,'[1]Hoja de pedidos'!D4526,"")</f>
        <v>TXPCGM023C001</v>
      </c>
      <c r="C4530" s="144" t="str">
        <f>IF('[1]Hoja de pedidos'!$D4526&gt;0,'[1]Hoja de pedidos'!E4526,"")</f>
        <v xml:space="preserve">PEPSI-COLA VENEZUELA, C.A. </v>
      </c>
      <c r="D4530" s="144" t="str">
        <f>IF('[1]Hoja de pedidos'!$D4526&gt;0,'[1]Hoja de pedidos'!F4526,"")</f>
        <v>ETIQUETA IMPRESA GOLDEN MANZANA 2L</v>
      </c>
      <c r="E4530" s="144" t="str">
        <f>IF('[1]Hoja de pedidos'!$D4526&gt;0,'[1]Hoja de pedidos'!G4526,"")</f>
        <v>CX</v>
      </c>
      <c r="F4530" s="144" t="str">
        <f>IF('[1]Hoja de pedidos'!$D4526&gt;0,'[1]Hoja de pedidos'!H4526,"")</f>
        <v>CORTE</v>
      </c>
    </row>
    <row r="4531" spans="1:6" x14ac:dyDescent="0.25">
      <c r="A4531" s="144" t="str">
        <f>IF('[1]Hoja de pedidos'!$D4527&gt;0,'[1]Hoja de pedidos'!C4527,"")</f>
        <v>01-5653</v>
      </c>
      <c r="B4531" s="144" t="str">
        <f>IF('[1]Hoja de pedidos'!$D4527&gt;0,'[1]Hoja de pedidos'!D4527,"")</f>
        <v>TXPCGP023D001</v>
      </c>
      <c r="C4531" s="144" t="str">
        <f>IF('[1]Hoja de pedidos'!$D4527&gt;0,'[1]Hoja de pedidos'!E4527,"")</f>
        <v xml:space="preserve">PEPSI-COLA VENEZUELA, C.A. </v>
      </c>
      <c r="D4531" s="144" t="str">
        <f>IF('[1]Hoja de pedidos'!$D4527&gt;0,'[1]Hoja de pedidos'!F4527,"")</f>
        <v>ETIQUETA IMPRESA GOLDEN PIÑA 2L</v>
      </c>
      <c r="E4531" s="144" t="str">
        <f>IF('[1]Hoja de pedidos'!$D4527&gt;0,'[1]Hoja de pedidos'!G4527,"")</f>
        <v>CX</v>
      </c>
      <c r="F4531" s="144" t="str">
        <f>IF('[1]Hoja de pedidos'!$D4527&gt;0,'[1]Hoja de pedidos'!H4527,"")</f>
        <v>CORTE</v>
      </c>
    </row>
    <row r="4532" spans="1:6" x14ac:dyDescent="0.25">
      <c r="A4532" s="144" t="str">
        <f>IF('[1]Hoja de pedidos'!$D4528&gt;0,'[1]Hoja de pedidos'!C4528,"")</f>
        <v>01-5638</v>
      </c>
      <c r="B4532" s="144" t="str">
        <f>IF('[1]Hoja de pedidos'!$D4528&gt;0,'[1]Hoja de pedidos'!D4528,"")</f>
        <v>TXPCGP023D001</v>
      </c>
      <c r="C4532" s="144" t="str">
        <f>IF('[1]Hoja de pedidos'!$D4528&gt;0,'[1]Hoja de pedidos'!E4528,"")</f>
        <v xml:space="preserve">PEPSI-COLA VENEZUELA, C.A. </v>
      </c>
      <c r="D4532" s="144" t="str">
        <f>IF('[1]Hoja de pedidos'!$D4528&gt;0,'[1]Hoja de pedidos'!F4528,"")</f>
        <v>ETIQUETA IMPRESA GOLDEN PIÑA 2L</v>
      </c>
      <c r="E4532" s="144" t="str">
        <f>IF('[1]Hoja de pedidos'!$D4528&gt;0,'[1]Hoja de pedidos'!G4528,"")</f>
        <v>CX</v>
      </c>
      <c r="F4532" s="144" t="str">
        <f>IF('[1]Hoja de pedidos'!$D4528&gt;0,'[1]Hoja de pedidos'!H4528,"")</f>
        <v>CORTE</v>
      </c>
    </row>
    <row r="4533" spans="1:6" x14ac:dyDescent="0.25">
      <c r="A4533" s="144" t="str">
        <f>IF('[1]Hoja de pedidos'!$D4529&gt;0,'[1]Hoja de pedidos'!C4529,"")</f>
        <v>01-5644</v>
      </c>
      <c r="B4533" s="144" t="str">
        <f>IF('[1]Hoja de pedidos'!$D4529&gt;0,'[1]Hoja de pedidos'!D4529,"")</f>
        <v>TXPCGP023D001</v>
      </c>
      <c r="C4533" s="144" t="str">
        <f>IF('[1]Hoja de pedidos'!$D4529&gt;0,'[1]Hoja de pedidos'!E4529,"")</f>
        <v xml:space="preserve">PEPSI-COLA VENEZUELA, C.A. </v>
      </c>
      <c r="D4533" s="144" t="str">
        <f>IF('[1]Hoja de pedidos'!$D4529&gt;0,'[1]Hoja de pedidos'!F4529,"")</f>
        <v>ETIQUETA IMPRESA GOLDEN PIÑA 2L</v>
      </c>
      <c r="E4533" s="144" t="str">
        <f>IF('[1]Hoja de pedidos'!$D4529&gt;0,'[1]Hoja de pedidos'!G4529,"")</f>
        <v>CX</v>
      </c>
      <c r="F4533" s="144" t="str">
        <f>IF('[1]Hoja de pedidos'!$D4529&gt;0,'[1]Hoja de pedidos'!H4529,"")</f>
        <v>CORTE</v>
      </c>
    </row>
    <row r="4534" spans="1:6" x14ac:dyDescent="0.25">
      <c r="A4534" s="144" t="str">
        <f>IF('[1]Hoja de pedidos'!$D4530&gt;0,'[1]Hoja de pedidos'!C4530,"")</f>
        <v>01-5598</v>
      </c>
      <c r="B4534" s="144" t="str">
        <f>IF('[1]Hoja de pedidos'!$D4530&gt;0,'[1]Hoja de pedidos'!D4530,"")</f>
        <v>TXPCSC023D001</v>
      </c>
      <c r="C4534" s="144" t="str">
        <f>IF('[1]Hoja de pedidos'!$D4530&gt;0,'[1]Hoja de pedidos'!E4530,"")</f>
        <v xml:space="preserve">PEPSI-COLA VENEZUELA, C.A. </v>
      </c>
      <c r="D4534" s="144" t="str">
        <f>IF('[1]Hoja de pedidos'!$D4530&gt;0,'[1]Hoja de pedidos'!F4530,"")</f>
        <v>ETIQUETA IMPRESA SEVEN UP CERO 1 L</v>
      </c>
      <c r="E4534" s="144" t="str">
        <f>IF('[1]Hoja de pedidos'!$D4530&gt;0,'[1]Hoja de pedidos'!G4530,"")</f>
        <v>CX</v>
      </c>
      <c r="F4534" s="144" t="str">
        <f>IF('[1]Hoja de pedidos'!$D4530&gt;0,'[1]Hoja de pedidos'!H4530,"")</f>
        <v>CORTE</v>
      </c>
    </row>
    <row r="4535" spans="1:6" x14ac:dyDescent="0.25">
      <c r="A4535" s="144" t="str">
        <f>IF('[1]Hoja de pedidos'!$D4531&gt;0,'[1]Hoja de pedidos'!C4531,"")</f>
        <v>01-5595</v>
      </c>
      <c r="B4535" s="144" t="str">
        <f>IF('[1]Hoja de pedidos'!$D4531&gt;0,'[1]Hoja de pedidos'!D4531,"")</f>
        <v>TXPCSC023D001</v>
      </c>
      <c r="C4535" s="144" t="str">
        <f>IF('[1]Hoja de pedidos'!$D4531&gt;0,'[1]Hoja de pedidos'!E4531,"")</f>
        <v xml:space="preserve">PEPSI-COLA VENEZUELA, C.A. </v>
      </c>
      <c r="D4535" s="144" t="str">
        <f>IF('[1]Hoja de pedidos'!$D4531&gt;0,'[1]Hoja de pedidos'!F4531,"")</f>
        <v>ETIQUETA IMPRESA SEVEN UP CERO 1 L</v>
      </c>
      <c r="E4535" s="144" t="str">
        <f>IF('[1]Hoja de pedidos'!$D4531&gt;0,'[1]Hoja de pedidos'!G4531,"")</f>
        <v>CX</v>
      </c>
      <c r="F4535" s="144" t="str">
        <f>IF('[1]Hoja de pedidos'!$D4531&gt;0,'[1]Hoja de pedidos'!H4531,"")</f>
        <v>CORTE</v>
      </c>
    </row>
    <row r="4536" spans="1:6" x14ac:dyDescent="0.25">
      <c r="A4536" s="144" t="str">
        <f>IF('[1]Hoja de pedidos'!$D4532&gt;0,'[1]Hoja de pedidos'!C4532,"")</f>
        <v>01-5596</v>
      </c>
      <c r="B4536" s="144" t="str">
        <f>IF('[1]Hoja de pedidos'!$D4532&gt;0,'[1]Hoja de pedidos'!D4532,"")</f>
        <v>TXPCSC023C002</v>
      </c>
      <c r="C4536" s="144" t="str">
        <f>IF('[1]Hoja de pedidos'!$D4532&gt;0,'[1]Hoja de pedidos'!E4532,"")</f>
        <v xml:space="preserve">PEPSI-COLA VENEZUELA, C.A. </v>
      </c>
      <c r="D4536" s="144" t="str">
        <f>IF('[1]Hoja de pedidos'!$D4532&gt;0,'[1]Hoja de pedidos'!F4532,"")</f>
        <v>ETIQUETA IMPRESA SEVEN UP CERO 1,5 L</v>
      </c>
      <c r="E4536" s="144" t="str">
        <f>IF('[1]Hoja de pedidos'!$D4532&gt;0,'[1]Hoja de pedidos'!G4532,"")</f>
        <v>CX</v>
      </c>
      <c r="F4536" s="144" t="str">
        <f>IF('[1]Hoja de pedidos'!$D4532&gt;0,'[1]Hoja de pedidos'!H4532,"")</f>
        <v>CORTE</v>
      </c>
    </row>
    <row r="4537" spans="1:6" x14ac:dyDescent="0.25">
      <c r="A4537" s="144" t="str">
        <f>IF('[1]Hoja de pedidos'!$D4533&gt;0,'[1]Hoja de pedidos'!C4533,"")</f>
        <v>01-5599</v>
      </c>
      <c r="B4537" s="144" t="str">
        <f>IF('[1]Hoja de pedidos'!$D4533&gt;0,'[1]Hoja de pedidos'!D4533,"")</f>
        <v>TXPCSC023C002</v>
      </c>
      <c r="C4537" s="144" t="str">
        <f>IF('[1]Hoja de pedidos'!$D4533&gt;0,'[1]Hoja de pedidos'!E4533,"")</f>
        <v xml:space="preserve">PEPSI-COLA VENEZUELA, C.A. </v>
      </c>
      <c r="D4537" s="144" t="str">
        <f>IF('[1]Hoja de pedidos'!$D4533&gt;0,'[1]Hoja de pedidos'!F4533,"")</f>
        <v>ETIQUETA IMPRESA SEVEN UP CERO 1,5 L</v>
      </c>
      <c r="E4537" s="144" t="str">
        <f>IF('[1]Hoja de pedidos'!$D4533&gt;0,'[1]Hoja de pedidos'!G4533,"")</f>
        <v>CX</v>
      </c>
      <c r="F4537" s="144" t="str">
        <f>IF('[1]Hoja de pedidos'!$D4533&gt;0,'[1]Hoja de pedidos'!H4533,"")</f>
        <v>CORTE</v>
      </c>
    </row>
    <row r="4538" spans="1:6" x14ac:dyDescent="0.25">
      <c r="A4538" s="144" t="str">
        <f>IF('[1]Hoja de pedidos'!$D4534&gt;0,'[1]Hoja de pedidos'!C4534,"")</f>
        <v>01-5659</v>
      </c>
      <c r="B4538" s="144" t="str">
        <f>IF('[1]Hoja de pedidos'!$D4534&gt;0,'[1]Hoja de pedidos'!D4534,"")</f>
        <v>TXPCSC023A002</v>
      </c>
      <c r="C4538" s="144" t="str">
        <f>IF('[1]Hoja de pedidos'!$D4534&gt;0,'[1]Hoja de pedidos'!E4534,"")</f>
        <v xml:space="preserve">PEPSI-COLA VENEZUELA, C.A. </v>
      </c>
      <c r="D4538" s="144" t="str">
        <f>IF('[1]Hoja de pedidos'!$D4534&gt;0,'[1]Hoja de pedidos'!F4534,"")</f>
        <v>ETIQUETA IMPRESA SEVEN UP CERO 2 L</v>
      </c>
      <c r="E4538" s="144" t="str">
        <f>IF('[1]Hoja de pedidos'!$D4534&gt;0,'[1]Hoja de pedidos'!G4534,"")</f>
        <v>CX</v>
      </c>
      <c r="F4538" s="144" t="str">
        <f>IF('[1]Hoja de pedidos'!$D4534&gt;0,'[1]Hoja de pedidos'!H4534,"")</f>
        <v>CORTE</v>
      </c>
    </row>
    <row r="4539" spans="1:6" x14ac:dyDescent="0.25">
      <c r="A4539" s="144" t="str">
        <f>IF('[1]Hoja de pedidos'!$D4535&gt;0,'[1]Hoja de pedidos'!C4535,"")</f>
        <v>01-5652</v>
      </c>
      <c r="B4539" s="144" t="str">
        <f>IF('[1]Hoja de pedidos'!$D4535&gt;0,'[1]Hoja de pedidos'!D4535,"")</f>
        <v>TXPCSC023A002</v>
      </c>
      <c r="C4539" s="144" t="str">
        <f>IF('[1]Hoja de pedidos'!$D4535&gt;0,'[1]Hoja de pedidos'!E4535,"")</f>
        <v xml:space="preserve">PEPSI-COLA VENEZUELA, C.A. </v>
      </c>
      <c r="D4539" s="144" t="str">
        <f>IF('[1]Hoja de pedidos'!$D4535&gt;0,'[1]Hoja de pedidos'!F4535,"")</f>
        <v>ETIQUETA IMPRESA SEVEN UP CERO 2 L</v>
      </c>
      <c r="E4539" s="144" t="str">
        <f>IF('[1]Hoja de pedidos'!$D4535&gt;0,'[1]Hoja de pedidos'!G4535,"")</f>
        <v>CX</v>
      </c>
      <c r="F4539" s="144" t="str">
        <f>IF('[1]Hoja de pedidos'!$D4535&gt;0,'[1]Hoja de pedidos'!H4535,"")</f>
        <v>CORTE</v>
      </c>
    </row>
    <row r="4540" spans="1:6" x14ac:dyDescent="0.25">
      <c r="A4540" s="144" t="str">
        <f>IF('[1]Hoja de pedidos'!$D4536&gt;0,'[1]Hoja de pedidos'!C4536,"")</f>
        <v>01-5657</v>
      </c>
      <c r="B4540" s="144" t="str">
        <f>IF('[1]Hoja de pedidos'!$D4536&gt;0,'[1]Hoja de pedidos'!D4536,"")</f>
        <v>TXPCEP023B003</v>
      </c>
      <c r="C4540" s="144" t="str">
        <f>IF('[1]Hoja de pedidos'!$D4536&gt;0,'[1]Hoja de pedidos'!E4536,"")</f>
        <v xml:space="preserve">PEPSI-COLA VENEZUELA, C.A. </v>
      </c>
      <c r="D4540" s="144" t="str">
        <f>IF('[1]Hoja de pedidos'!$D4536&gt;0,'[1]Hoja de pedidos'!F4536,"")</f>
        <v>ETIQUETA IMPRESA PEPSI FREE 1 L</v>
      </c>
      <c r="E4540" s="144" t="str">
        <f>IF('[1]Hoja de pedidos'!$D4536&gt;0,'[1]Hoja de pedidos'!G4536,"")</f>
        <v>CX</v>
      </c>
      <c r="F4540" s="144" t="str">
        <f>IF('[1]Hoja de pedidos'!$D4536&gt;0,'[1]Hoja de pedidos'!H4536,"")</f>
        <v>CORTE</v>
      </c>
    </row>
    <row r="4541" spans="1:6" x14ac:dyDescent="0.25">
      <c r="A4541" s="144" t="str">
        <f>IF('[1]Hoja de pedidos'!$D4537&gt;0,'[1]Hoja de pedidos'!C4537,"")</f>
        <v>01-5651</v>
      </c>
      <c r="B4541" s="144" t="str">
        <f>IF('[1]Hoja de pedidos'!$D4537&gt;0,'[1]Hoja de pedidos'!D4537,"")</f>
        <v>TXPCEP023B003</v>
      </c>
      <c r="C4541" s="144" t="str">
        <f>IF('[1]Hoja de pedidos'!$D4537&gt;0,'[1]Hoja de pedidos'!E4537,"")</f>
        <v xml:space="preserve">PEPSI-COLA VENEZUELA, C.A. </v>
      </c>
      <c r="D4541" s="144" t="str">
        <f>IF('[1]Hoja de pedidos'!$D4537&gt;0,'[1]Hoja de pedidos'!F4537,"")</f>
        <v>ETIQUETA IMPRESA PEPSI FREE 1 L</v>
      </c>
      <c r="E4541" s="144" t="str">
        <f>IF('[1]Hoja de pedidos'!$D4537&gt;0,'[1]Hoja de pedidos'!G4537,"")</f>
        <v>CX</v>
      </c>
      <c r="F4541" s="144" t="str">
        <f>IF('[1]Hoja de pedidos'!$D4537&gt;0,'[1]Hoja de pedidos'!H4537,"")</f>
        <v>CORTE</v>
      </c>
    </row>
    <row r="4542" spans="1:6" x14ac:dyDescent="0.25">
      <c r="A4542" s="144" t="str">
        <f>IF('[1]Hoja de pedidos'!$D4538&gt;0,'[1]Hoja de pedidos'!C4538,"")</f>
        <v>01-5658</v>
      </c>
      <c r="B4542" s="144" t="str">
        <f>IF('[1]Hoja de pedidos'!$D4538&gt;0,'[1]Hoja de pedidos'!D4538,"")</f>
        <v>TXPCPB023D001</v>
      </c>
      <c r="C4542" s="144" t="str">
        <f>IF('[1]Hoja de pedidos'!$D4538&gt;0,'[1]Hoja de pedidos'!E4538,"")</f>
        <v xml:space="preserve">PEPSI-COLA VENEZUELA, C.A. </v>
      </c>
      <c r="D4542" s="144" t="str">
        <f>IF('[1]Hoja de pedidos'!$D4538&gt;0,'[1]Hoja de pedidos'!F4538,"")</f>
        <v>ETIQUETA IMPRESA PEPSI BLACK 2L</v>
      </c>
      <c r="E4542" s="144" t="str">
        <f>IF('[1]Hoja de pedidos'!$D4538&gt;0,'[1]Hoja de pedidos'!G4538,"")</f>
        <v>CX</v>
      </c>
      <c r="F4542" s="144" t="str">
        <f>IF('[1]Hoja de pedidos'!$D4538&gt;0,'[1]Hoja de pedidos'!H4538,"")</f>
        <v>LAMINACION</v>
      </c>
    </row>
    <row r="4543" spans="1:6" x14ac:dyDescent="0.25">
      <c r="A4543" s="144" t="str">
        <f>IF('[1]Hoja de pedidos'!$D4539&gt;0,'[1]Hoja de pedidos'!C4539,"")</f>
        <v>01-5654</v>
      </c>
      <c r="B4543" s="144" t="str">
        <f>IF('[1]Hoja de pedidos'!$D4539&gt;0,'[1]Hoja de pedidos'!D4539,"")</f>
        <v>TXPCGU023A001</v>
      </c>
      <c r="C4543" s="144" t="str">
        <f>IF('[1]Hoja de pedidos'!$D4539&gt;0,'[1]Hoja de pedidos'!E4539,"")</f>
        <v xml:space="preserve">PEPSI-COLA VENEZUELA, C.A. </v>
      </c>
      <c r="D4543" s="144" t="str">
        <f>IF('[1]Hoja de pedidos'!$D4539&gt;0,'[1]Hoja de pedidos'!F4539,"")</f>
        <v>ETIQUETA IMPRESA GOLDEN UVA 2L</v>
      </c>
      <c r="E4543" s="144" t="str">
        <f>IF('[1]Hoja de pedidos'!$D4539&gt;0,'[1]Hoja de pedidos'!G4539,"")</f>
        <v>CX</v>
      </c>
      <c r="F4543" s="144" t="str">
        <f>IF('[1]Hoja de pedidos'!$D4539&gt;0,'[1]Hoja de pedidos'!H4539,"")</f>
        <v>CORTE</v>
      </c>
    </row>
    <row r="4544" spans="1:6" x14ac:dyDescent="0.25">
      <c r="A4544" s="144" t="str">
        <f>IF('[1]Hoja de pedidos'!$D4540&gt;0,'[1]Hoja de pedidos'!C4540,"")</f>
        <v>01-5645</v>
      </c>
      <c r="B4544" s="144" t="str">
        <f>IF('[1]Hoja de pedidos'!$D4540&gt;0,'[1]Hoja de pedidos'!D4540,"")</f>
        <v>TXPCGU023A001</v>
      </c>
      <c r="C4544" s="144" t="str">
        <f>IF('[1]Hoja de pedidos'!$D4540&gt;0,'[1]Hoja de pedidos'!E4540,"")</f>
        <v xml:space="preserve">PEPSI-COLA VENEZUELA, C.A. </v>
      </c>
      <c r="D4544" s="144" t="str">
        <f>IF('[1]Hoja de pedidos'!$D4540&gt;0,'[1]Hoja de pedidos'!F4540,"")</f>
        <v>ETIQUETA IMPRESA GOLDEN UVA 2L</v>
      </c>
      <c r="E4544" s="144" t="str">
        <f>IF('[1]Hoja de pedidos'!$D4540&gt;0,'[1]Hoja de pedidos'!G4540,"")</f>
        <v>CX</v>
      </c>
      <c r="F4544" s="144" t="str">
        <f>IF('[1]Hoja de pedidos'!$D4540&gt;0,'[1]Hoja de pedidos'!H4540,"")</f>
        <v>CORTE</v>
      </c>
    </row>
    <row r="4545" spans="1:6" x14ac:dyDescent="0.25">
      <c r="A4545" s="144" t="str">
        <f>IF('[1]Hoja de pedidos'!$D4541&gt;0,'[1]Hoja de pedidos'!C4541,"")</f>
        <v>01-5575</v>
      </c>
      <c r="B4545" s="144" t="str">
        <f>IF('[1]Hoja de pedidos'!$D4541&gt;0,'[1]Hoja de pedidos'!D4541,"")</f>
        <v>TXDNTP070B001</v>
      </c>
      <c r="C4545" s="144" t="str">
        <f>IF('[1]Hoja de pedidos'!$D4541&gt;0,'[1]Hoja de pedidos'!E4541,"")</f>
        <v>DISTRIBUIDORA NACIONAL 2000,C.A</v>
      </c>
      <c r="D4545" s="144" t="str">
        <f>IF('[1]Hoja de pedidos'!$D4541&gt;0,'[1]Hoja de pedidos'!F4541,"")</f>
        <v>LAM.IMP.CAFE ANZOATEGUI TOSTADO Y MOLIDO P. 200g</v>
      </c>
      <c r="E4545" s="144" t="str">
        <f>IF('[1]Hoja de pedidos'!$D4541&gt;0,'[1]Hoja de pedidos'!G4541,"")</f>
        <v>CX</v>
      </c>
      <c r="F4545" s="144" t="str">
        <f>IF('[1]Hoja de pedidos'!$D4541&gt;0,'[1]Hoja de pedidos'!H4541,"")</f>
        <v>LAMINACION</v>
      </c>
    </row>
    <row r="4546" spans="1:6" x14ac:dyDescent="0.25">
      <c r="A4546" s="144" t="str">
        <f>IF('[1]Hoja de pedidos'!$D4542&gt;0,'[1]Hoja de pedidos'!C4542,"")</f>
        <v>01-5576</v>
      </c>
      <c r="B4546" s="144" t="str">
        <f>IF('[1]Hoja de pedidos'!$D4542&gt;0,'[1]Hoja de pedidos'!D4542,"")</f>
        <v>TXDNTP070C001</v>
      </c>
      <c r="C4546" s="144" t="str">
        <f>IF('[1]Hoja de pedidos'!$D4542&gt;0,'[1]Hoja de pedidos'!E4542,"")</f>
        <v>DISTRIBUIDORA NACIONAL 2000, C.A.</v>
      </c>
      <c r="D4546" s="144" t="str">
        <f>IF('[1]Hoja de pedidos'!$D4542&gt;0,'[1]Hoja de pedidos'!F4542,"")</f>
        <v>LAMINACION IMPRESA CAFÉ ANZOATEGUI TOSTADO Y MOLIDO PREMIUM 500g</v>
      </c>
      <c r="E4546" s="144" t="str">
        <f>IF('[1]Hoja de pedidos'!$D4542&gt;0,'[1]Hoja de pedidos'!G4542,"")</f>
        <v>CX</v>
      </c>
      <c r="F4546" s="144" t="str">
        <f>IF('[1]Hoja de pedidos'!$D4542&gt;0,'[1]Hoja de pedidos'!H4542,"")</f>
        <v>LAMINACION</v>
      </c>
    </row>
    <row r="4547" spans="1:6" x14ac:dyDescent="0.25">
      <c r="A4547" s="144" t="str">
        <f>IF('[1]Hoja de pedidos'!$D4543&gt;0,'[1]Hoja de pedidos'!C4543,"")</f>
        <v>11-0075</v>
      </c>
      <c r="B4547" s="144" t="str">
        <f>IF('[1]Hoja de pedidos'!$D4543&gt;0,'[1]Hoja de pedidos'!D4543,"")</f>
        <v>TXTFDN036C001</v>
      </c>
      <c r="C4547" s="144" t="str">
        <f>IF('[1]Hoja de pedidos'!$D4543&gt;0,'[1]Hoja de pedidos'!E4543,"")</f>
        <v>INVERSIONES TORREFACCION DEL CAFÉ, C.A</v>
      </c>
      <c r="D4547" s="144" t="str">
        <f>IF('[1]Hoja de pedidos'!$D4543&gt;0,'[1]Hoja de pedidos'!F4543,"")</f>
        <v>LAMINACION IMPRESA CAFÉ DELLA NONNA MOLIDO GOURMET 100g</v>
      </c>
      <c r="E4547" s="144" t="str">
        <f>IF('[1]Hoja de pedidos'!$D4543&gt;0,'[1]Hoja de pedidos'!G4543,"")</f>
        <v>CX</v>
      </c>
      <c r="F4547" s="144" t="str">
        <f>IF('[1]Hoja de pedidos'!$D4543&gt;0,'[1]Hoja de pedidos'!H4543,"")</f>
        <v>LAMINACION</v>
      </c>
    </row>
    <row r="4548" spans="1:6" x14ac:dyDescent="0.25">
      <c r="A4548" s="144" t="str">
        <f>IF('[1]Hoja de pedidos'!$D4544&gt;0,'[1]Hoja de pedidos'!C4544,"")</f>
        <v>11-0076</v>
      </c>
      <c r="B4548" s="144" t="str">
        <f>IF('[1]Hoja de pedidos'!$D4544&gt;0,'[1]Hoja de pedidos'!D4544,"")</f>
        <v>TXTFDN050A001</v>
      </c>
      <c r="C4548" s="144" t="str">
        <f>IF('[1]Hoja de pedidos'!$D4544&gt;0,'[1]Hoja de pedidos'!E4544,"")</f>
        <v>INVERSIONES TORREFACCION DEL CAFÉ, C.A</v>
      </c>
      <c r="D4548" s="144" t="str">
        <f>IF('[1]Hoja de pedidos'!$D4544&gt;0,'[1]Hoja de pedidos'!F4544,"")</f>
        <v>LAMINACION IMPRESA CAFÉ DELLA NONNA MOLIDO GOURMET 200 g.</v>
      </c>
      <c r="E4548" s="144" t="str">
        <f>IF('[1]Hoja de pedidos'!$D4544&gt;0,'[1]Hoja de pedidos'!G4544,"")</f>
        <v>CX</v>
      </c>
      <c r="F4548" s="144" t="str">
        <f>IF('[1]Hoja de pedidos'!$D4544&gt;0,'[1]Hoja de pedidos'!H4544,"")</f>
        <v>LAMINACION</v>
      </c>
    </row>
    <row r="4549" spans="1:6" x14ac:dyDescent="0.25">
      <c r="A4549" s="144" t="str">
        <f>IF('[1]Hoja de pedidos'!$D4545&gt;0,'[1]Hoja de pedidos'!C4545,"")</f>
        <v>11-0077</v>
      </c>
      <c r="B4549" s="144" t="str">
        <f>IF('[1]Hoja de pedidos'!$D4545&gt;0,'[1]Hoja de pedidos'!D4545,"")</f>
        <v>TXTFDN050B001</v>
      </c>
      <c r="C4549" s="144" t="str">
        <f>IF('[1]Hoja de pedidos'!$D4545&gt;0,'[1]Hoja de pedidos'!E4545,"")</f>
        <v>INVERSIONES TORREFACCION DEL CAFÉ, C.A</v>
      </c>
      <c r="D4549" s="144" t="str">
        <f>IF('[1]Hoja de pedidos'!$D4545&gt;0,'[1]Hoja de pedidos'!F4545,"")</f>
        <v>LAMINACION IMPRESA CAFÉ DELLA NONNA MOLIDO GOURMET 500 g.</v>
      </c>
      <c r="E4549" s="144" t="str">
        <f>IF('[1]Hoja de pedidos'!$D4545&gt;0,'[1]Hoja de pedidos'!G4545,"")</f>
        <v>CX</v>
      </c>
      <c r="F4549" s="144" t="str">
        <f>IF('[1]Hoja de pedidos'!$D4545&gt;0,'[1]Hoja de pedidos'!H4545,"")</f>
        <v>LAMINACION</v>
      </c>
    </row>
    <row r="4550" spans="1:6" x14ac:dyDescent="0.25">
      <c r="A4550" s="144" t="str">
        <f>IF('[1]Hoja de pedidos'!$D4546&gt;0,'[1]Hoja de pedidos'!C4546,"")</f>
        <v>01-5672</v>
      </c>
      <c r="B4550" s="144" t="str">
        <f>IF('[1]Hoja de pedidos'!$D4546&gt;0,'[1]Hoja de pedidos'!D4546,"")</f>
        <v>TXMSJD030A001</v>
      </c>
      <c r="C4550" s="144" t="str">
        <f>IF('[1]Hoja de pedidos'!$D4546&gt;0,'[1]Hoja de pedidos'!E4546,"")</f>
        <v>MULTINACIONAL DE SABORES, C.A.</v>
      </c>
      <c r="D4550" s="144" t="str">
        <f>IF('[1]Hoja de pedidos'!$D4546&gt;0,'[1]Hoja de pedidos'!F4546,"")</f>
        <v>ETIQUETA  IMPRESA JUSTY DURAZNO 1,5 L</v>
      </c>
      <c r="E4550" s="144" t="str">
        <f>IF('[1]Hoja de pedidos'!$D4546&gt;0,'[1]Hoja de pedidos'!G4546,"")</f>
        <v>CX</v>
      </c>
      <c r="F4550" s="144" t="str">
        <f>IF('[1]Hoja de pedidos'!$D4546&gt;0,'[1]Hoja de pedidos'!H4546,"")</f>
        <v>CORTE</v>
      </c>
    </row>
    <row r="4551" spans="1:6" x14ac:dyDescent="0.25">
      <c r="A4551" s="144" t="str">
        <f>IF('[1]Hoja de pedidos'!$D4547&gt;0,'[1]Hoja de pedidos'!C4547,"")</f>
        <v>01-5634</v>
      </c>
      <c r="B4551" s="144" t="str">
        <f>IF('[1]Hoja de pedidos'!$D4547&gt;0,'[1]Hoja de pedidos'!D4547,"")</f>
        <v>TXAVEM028A001</v>
      </c>
      <c r="C4551" s="144" t="str">
        <f>IF('[1]Hoja de pedidos'!$D4547&gt;0,'[1]Hoja de pedidos'!E4547,"")</f>
        <v>AMCOR RIGID PACKAGING DE VENEZUELA, S.A.</v>
      </c>
      <c r="D4551" s="144" t="str">
        <f>IF('[1]Hoja de pedidos'!$D4547&gt;0,'[1]Hoja de pedidos'!F4547,"")</f>
        <v>ETIQUETA IMPRESA MINALBA 1,5 L</v>
      </c>
      <c r="E4551" s="144" t="str">
        <f>IF('[1]Hoja de pedidos'!$D4547&gt;0,'[1]Hoja de pedidos'!G4547,"")</f>
        <v>CX</v>
      </c>
      <c r="F4551" s="144" t="str">
        <f>IF('[1]Hoja de pedidos'!$D4547&gt;0,'[1]Hoja de pedidos'!H4547,"")</f>
        <v>CORTE</v>
      </c>
    </row>
    <row r="4552" spans="1:6" x14ac:dyDescent="0.25">
      <c r="A4552" s="144" t="str">
        <f>IF('[1]Hoja de pedidos'!$D4548&gt;0,'[1]Hoja de pedidos'!C4548,"")</f>
        <v>01-5635</v>
      </c>
      <c r="B4552" s="144" t="str">
        <f>IF('[1]Hoja de pedidos'!$D4548&gt;0,'[1]Hoja de pedidos'!D4548,"")</f>
        <v>TXAVEM028D001</v>
      </c>
      <c r="C4552" s="144" t="str">
        <f>IF('[1]Hoja de pedidos'!$D4548&gt;0,'[1]Hoja de pedidos'!E4548,"")</f>
        <v>AMCOR RIGID PACKAGING DE VENEZUELA, S.A.</v>
      </c>
      <c r="D4552" s="144" t="str">
        <f>IF('[1]Hoja de pedidos'!$D4548&gt;0,'[1]Hoja de pedidos'!F4548,"")</f>
        <v>ETIQUETA IMPRESA MINALBA 355cc</v>
      </c>
      <c r="E4552" s="144" t="str">
        <f>IF('[1]Hoja de pedidos'!$D4548&gt;0,'[1]Hoja de pedidos'!G4548,"")</f>
        <v>CX</v>
      </c>
      <c r="F4552" s="144" t="str">
        <f>IF('[1]Hoja de pedidos'!$D4548&gt;0,'[1]Hoja de pedidos'!H4548,"")</f>
        <v>CORTE</v>
      </c>
    </row>
    <row r="4553" spans="1:6" x14ac:dyDescent="0.25">
      <c r="A4553" s="144" t="str">
        <f>IF('[1]Hoja de pedidos'!$D4549&gt;0,'[1]Hoja de pedidos'!C4549,"")</f>
        <v>01-5665</v>
      </c>
      <c r="B4553" s="144" t="str">
        <f>IF('[1]Hoja de pedidos'!$D4549&gt;0,'[1]Hoja de pedidos'!D4549,"")</f>
        <v>TXAVEM028C001</v>
      </c>
      <c r="C4553" s="144" t="str">
        <f>IF('[1]Hoja de pedidos'!$D4549&gt;0,'[1]Hoja de pedidos'!E4549,"")</f>
        <v>AMCOR RIGID PACKAGING DE VENEZUELA, S.A.</v>
      </c>
      <c r="D4553" s="144" t="str">
        <f>IF('[1]Hoja de pedidos'!$D4549&gt;0,'[1]Hoja de pedidos'!F4549,"")</f>
        <v>ETIQUETA IMPRESA MINALBA 600 cc</v>
      </c>
      <c r="E4553" s="144" t="str">
        <f>IF('[1]Hoja de pedidos'!$D4549&gt;0,'[1]Hoja de pedidos'!G4549,"")</f>
        <v>CX</v>
      </c>
      <c r="F4553" s="144" t="str">
        <f>IF('[1]Hoja de pedidos'!$D4549&gt;0,'[1]Hoja de pedidos'!H4549,"")</f>
        <v>CORTE</v>
      </c>
    </row>
    <row r="4554" spans="1:6" x14ac:dyDescent="0.25">
      <c r="A4554" s="144" t="str">
        <f>IF('[1]Hoja de pedidos'!$D4550&gt;0,'[1]Hoja de pedidos'!C4550,"")</f>
        <v>01-5666</v>
      </c>
      <c r="B4554" s="144" t="str">
        <f>IF('[1]Hoja de pedidos'!$D4550&gt;0,'[1]Hoja de pedidos'!D4550,"")</f>
        <v>TXAVEM028B001</v>
      </c>
      <c r="C4554" s="144" t="str">
        <f>IF('[1]Hoja de pedidos'!$D4550&gt;0,'[1]Hoja de pedidos'!E4550,"")</f>
        <v>AMCOR RIGID PACKAGING DE VENEZUELA, S.A.</v>
      </c>
      <c r="D4554" s="144" t="str">
        <f>IF('[1]Hoja de pedidos'!$D4550&gt;0,'[1]Hoja de pedidos'!F4550,"")</f>
        <v>ETIQUETA  IMPRESA MINALBA 5 L</v>
      </c>
      <c r="E4554" s="144" t="str">
        <f>IF('[1]Hoja de pedidos'!$D4550&gt;0,'[1]Hoja de pedidos'!G4550,"")</f>
        <v>CX</v>
      </c>
      <c r="F4554" s="144" t="str">
        <f>IF('[1]Hoja de pedidos'!$D4550&gt;0,'[1]Hoja de pedidos'!H4550,"")</f>
        <v>CORTE</v>
      </c>
    </row>
    <row r="4555" spans="1:6" x14ac:dyDescent="0.25">
      <c r="A4555" s="144" t="str">
        <f>IF('[1]Hoja de pedidos'!$D4551&gt;0,'[1]Hoja de pedidos'!C4551,"")</f>
        <v>11-0072</v>
      </c>
      <c r="B4555" s="144" t="str">
        <f>IF('[1]Hoja de pedidos'!$D4551&gt;0,'[1]Hoja de pedidos'!D4551,"")</f>
        <v>TXTFCA036C001</v>
      </c>
      <c r="C4555" s="144" t="str">
        <f>IF('[1]Hoja de pedidos'!$D4551&gt;0,'[1]Hoja de pedidos'!E4551,"")</f>
        <v>INVERSIONES TORREFACCION DEL CAFÉ, C.A</v>
      </c>
      <c r="D4555" s="144" t="str">
        <f>IF('[1]Hoja de pedidos'!$D4551&gt;0,'[1]Hoja de pedidos'!F4551,"")</f>
        <v xml:space="preserve">LAMINACION IMPRESA CAFÉ AMANECER MOLIDO GOURMET 100g </v>
      </c>
      <c r="E4555" s="144" t="str">
        <f>IF('[1]Hoja de pedidos'!$D4551&gt;0,'[1]Hoja de pedidos'!G4551,"")</f>
        <v>CX</v>
      </c>
      <c r="F4555" s="144" t="str">
        <f>IF('[1]Hoja de pedidos'!$D4551&gt;0,'[1]Hoja de pedidos'!H4551,"")</f>
        <v>LAMINACION</v>
      </c>
    </row>
    <row r="4556" spans="1:6" x14ac:dyDescent="0.25">
      <c r="A4556" s="144" t="str">
        <f>IF('[1]Hoja de pedidos'!$D4552&gt;0,'[1]Hoja de pedidos'!C4552,"")</f>
        <v>01-5552</v>
      </c>
      <c r="B4556" s="144" t="str">
        <f>IF('[1]Hoja de pedidos'!$D4552&gt;0,'[1]Hoja de pedidos'!D4552,"")</f>
        <v>TMCPAM067A002</v>
      </c>
      <c r="C4556" s="144" t="str">
        <f>IF('[1]Hoja de pedidos'!$D4552&gt;0,'[1]Hoja de pedidos'!E4552,"")</f>
        <v>CENTRAL EL PALMAR S.A.</v>
      </c>
      <c r="D4556" s="144" t="str">
        <f>IF('[1]Hoja de pedidos'!$D4552&gt;0,'[1]Hoja de pedidos'!F4552,"")</f>
        <v>EMPAQUE MONOCAPA IMPRESO AZUCAR MONTALBAN 1kg</v>
      </c>
      <c r="E4556" s="144" t="str">
        <f>IF('[1]Hoja de pedidos'!$D4552&gt;0,'[1]Hoja de pedidos'!G4552,"")</f>
        <v>MCL</v>
      </c>
      <c r="F4556" s="144" t="str">
        <f>IF('[1]Hoja de pedidos'!$D4552&gt;0,'[1]Hoja de pedidos'!H4552,"")</f>
        <v>LAMINACION</v>
      </c>
    </row>
    <row r="4557" spans="1:6" x14ac:dyDescent="0.25">
      <c r="A4557" s="144" t="str">
        <f>IF('[1]Hoja de pedidos'!$D4553&gt;0,'[1]Hoja de pedidos'!C4553,"")</f>
        <v>11-0073</v>
      </c>
      <c r="B4557" s="144" t="str">
        <f>IF('[1]Hoja de pedidos'!$D4553&gt;0,'[1]Hoja de pedidos'!D4553,"")</f>
        <v>TXTFCA050A001</v>
      </c>
      <c r="C4557" s="144" t="str">
        <f>IF('[1]Hoja de pedidos'!$D4553&gt;0,'[1]Hoja de pedidos'!E4553,"")</f>
        <v>INVERSIONES TORREFACCION DEL CAFÉ, C.A</v>
      </c>
      <c r="D4557" s="144" t="str">
        <f>IF('[1]Hoja de pedidos'!$D4553&gt;0,'[1]Hoja de pedidos'!F4553,"")</f>
        <v>LAMINACION IMPRESA CAFÉ AMANECER MOLIDO GOURMET 200g</v>
      </c>
      <c r="E4557" s="144" t="str">
        <f>IF('[1]Hoja de pedidos'!$D4553&gt;0,'[1]Hoja de pedidos'!G4553,"")</f>
        <v>CX</v>
      </c>
      <c r="F4557" s="144" t="str">
        <f>IF('[1]Hoja de pedidos'!$D4553&gt;0,'[1]Hoja de pedidos'!H4553,"")</f>
        <v>LAMINACION</v>
      </c>
    </row>
    <row r="4558" spans="1:6" x14ac:dyDescent="0.25">
      <c r="A4558" s="144" t="str">
        <f>IF('[1]Hoja de pedidos'!$D4554&gt;0,'[1]Hoja de pedidos'!C4554,"")</f>
        <v>11-0078</v>
      </c>
      <c r="B4558" s="144" t="str">
        <f>IF('[1]Hoja de pedidos'!$D4554&gt;0,'[1]Hoja de pedidos'!D4554,"")</f>
        <v>TMMCGP228A002</v>
      </c>
      <c r="C4558" s="144" t="str">
        <f>IF('[1]Hoja de pedidos'!$D4554&gt;0,'[1]Hoja de pedidos'!E4554,"")</f>
        <v>MONDELEZ VZ,C.A</v>
      </c>
      <c r="D4558" s="144" t="str">
        <f>IF('[1]Hoja de pedidos'!$D4554&gt;0,'[1]Hoja de pedidos'!F4554,"")</f>
        <v>LINNER MTP  IMPRESO GARANTIA DE PUREZA</v>
      </c>
      <c r="E4558" s="144" t="str">
        <f>IF('[1]Hoja de pedidos'!$D4554&gt;0,'[1]Hoja de pedidos'!G4554,"")</f>
        <v>MCL</v>
      </c>
      <c r="F4558" s="144" t="str">
        <f>IF('[1]Hoja de pedidos'!$D4554&gt;0,'[1]Hoja de pedidos'!H4554,"")</f>
        <v>LAMINACION</v>
      </c>
    </row>
    <row r="4559" spans="1:6" x14ac:dyDescent="0.25">
      <c r="A4559" s="144" t="str">
        <f>IF('[1]Hoja de pedidos'!$D4555&gt;0,'[1]Hoja de pedidos'!C4555,"")</f>
        <v>01-5636</v>
      </c>
      <c r="B4559" s="144" t="str">
        <f>IF('[1]Hoja de pedidos'!$D4555&gt;0,'[1]Hoja de pedidos'!D4555,"")</f>
        <v>TMAYGP207A001</v>
      </c>
      <c r="C4559" s="144" t="str">
        <f>IF('[1]Hoja de pedidos'!$D4555&gt;0,'[1]Hoja de pedidos'!E4555,"")</f>
        <v>ANAYANSI,C.A.</v>
      </c>
      <c r="D4559" s="144" t="str">
        <f>IF('[1]Hoja de pedidos'!$D4555&gt;0,'[1]Hoja de pedidos'!F4555,"")</f>
        <v>LINER MTP IMPRESO GARANTIA DE PUREZA</v>
      </c>
      <c r="E4559" s="144" t="str">
        <f>IF('[1]Hoja de pedidos'!$D4555&gt;0,'[1]Hoja de pedidos'!G4555,"")</f>
        <v>MCL</v>
      </c>
      <c r="F4559" s="144" t="str">
        <f>IF('[1]Hoja de pedidos'!$D4555&gt;0,'[1]Hoja de pedidos'!H4555,"")</f>
        <v>LAMINACION</v>
      </c>
    </row>
    <row r="4560" spans="1:6" x14ac:dyDescent="0.25">
      <c r="A4560" s="144" t="str">
        <f>IF('[1]Hoja de pedidos'!$D4556&gt;0,'[1]Hoja de pedidos'!C4556,"")</f>
        <v>01-5637</v>
      </c>
      <c r="B4560" s="144" t="str">
        <f>IF('[1]Hoja de pedidos'!$D4556&gt;0,'[1]Hoja de pedidos'!D4556,"")</f>
        <v>TMAYGP207A003</v>
      </c>
      <c r="C4560" s="144" t="str">
        <f>IF('[1]Hoja de pedidos'!$D4556&gt;0,'[1]Hoja de pedidos'!E4556,"")</f>
        <v>ANAYANSI,C.A.</v>
      </c>
      <c r="D4560" s="144" t="str">
        <f>IF('[1]Hoja de pedidos'!$D4556&gt;0,'[1]Hoja de pedidos'!F4556,"")</f>
        <v>LINER TERMOSELLABLE MTP  IMPRESO GARANTIA DE PUREZA</v>
      </c>
      <c r="E4560" s="144" t="str">
        <f>IF('[1]Hoja de pedidos'!$D4556&gt;0,'[1]Hoja de pedidos'!G4556,"")</f>
        <v>MCL</v>
      </c>
      <c r="F4560" s="144" t="str">
        <f>IF('[1]Hoja de pedidos'!$D4556&gt;0,'[1]Hoja de pedidos'!H4556,"")</f>
        <v>LAMINACION</v>
      </c>
    </row>
    <row r="4561" spans="1:6" x14ac:dyDescent="0.25">
      <c r="A4561" s="144" t="str">
        <f>IF('[1]Hoja de pedidos'!$D4557&gt;0,'[1]Hoja de pedidos'!C4557,"")</f>
        <v>01-5675</v>
      </c>
      <c r="B4561" s="144" t="str">
        <f>IF('[1]Hoja de pedidos'!$D4557&gt;0,'[1]Hoja de pedidos'!D4557,"")</f>
        <v>TXPANP040A002</v>
      </c>
      <c r="C4561" s="144" t="str">
        <f>IF('[1]Hoja de pedidos'!$D4557&gt;0,'[1]Hoja de pedidos'!E4557,"")</f>
        <v>PEPSICO ALIMENTOS, S.C.A.</v>
      </c>
      <c r="D4561" s="144" t="str">
        <f>IF('[1]Hoja de pedidos'!$D4557&gt;0,'[1]Hoja de pedidos'!F4557,"")</f>
        <v>LAMINACION IMPRESA NATUCHIPS PLATANITOS 80g</v>
      </c>
      <c r="E4561" s="144" t="str">
        <f>IF('[1]Hoja de pedidos'!$D4557&gt;0,'[1]Hoja de pedidos'!G4557,"")</f>
        <v>CX</v>
      </c>
      <c r="F4561" s="144" t="str">
        <f>IF('[1]Hoja de pedidos'!$D4557&gt;0,'[1]Hoja de pedidos'!H4557,"")</f>
        <v>LAMINACION</v>
      </c>
    </row>
    <row r="4562" spans="1:6" x14ac:dyDescent="0.25">
      <c r="A4562" s="144" t="str">
        <f>IF('[1]Hoja de pedidos'!$D4558&gt;0,'[1]Hoja de pedidos'!C4558,"")</f>
        <v>21-0558</v>
      </c>
      <c r="B4562" s="144" t="str">
        <f>IF('[1]Hoja de pedidos'!$D4558&gt;0,'[1]Hoja de pedidos'!D4558,"")</f>
        <v>TXSPGL050A001</v>
      </c>
      <c r="C4562" s="144" t="str">
        <f>IF('[1]Hoja de pedidos'!$D4558&gt;0,'[1]Hoja de pedidos'!E4558,"")</f>
        <v>C.A. SUCESORA DE JOSE PUIG &amp; CIA</v>
      </c>
      <c r="D4562" s="144" t="str">
        <f>IF('[1]Hoja de pedidos'!$D4558&gt;0,'[1]Hoja de pedidos'!F4558,"")</f>
        <v>LAMINACION IMPRESA GALLETAS LULU LIMON 175g</v>
      </c>
      <c r="E4562" s="144" t="str">
        <f>IF('[1]Hoja de pedidos'!$D4558&gt;0,'[1]Hoja de pedidos'!G4558,"")</f>
        <v>CX</v>
      </c>
      <c r="F4562" s="144" t="str">
        <f>IF('[1]Hoja de pedidos'!$D4558&gt;0,'[1]Hoja de pedidos'!H4558,"")</f>
        <v>LAMINACION</v>
      </c>
    </row>
    <row r="4563" spans="1:6" x14ac:dyDescent="0.25">
      <c r="A4563" s="144" t="str">
        <f>IF('[1]Hoja de pedidos'!$D4559&gt;0,'[1]Hoja de pedidos'!C4559,"")</f>
        <v>11-0081</v>
      </c>
      <c r="B4563" s="144" t="str">
        <f>IF('[1]Hoja de pedidos'!$D4559&gt;0,'[1]Hoja de pedidos'!D4559,"")</f>
        <v>TXAMAM040A001</v>
      </c>
      <c r="C4563" s="144" t="str">
        <f>IF('[1]Hoja de pedidos'!$D4559&gt;0,'[1]Hoja de pedidos'!E4559,"")</f>
        <v>AMACORP, C.A.</v>
      </c>
      <c r="D4563" s="144" t="str">
        <f>IF('[1]Hoja de pedidos'!$D4559&gt;0,'[1]Hoja de pedidos'!F4559,"")</f>
        <v>ETIQUETA LAMINADA IMPRESA ACEITE AMACORP 900 ml</v>
      </c>
      <c r="E4563" s="144" t="str">
        <f>IF('[1]Hoja de pedidos'!$D4559&gt;0,'[1]Hoja de pedidos'!G4559,"")</f>
        <v>CX</v>
      </c>
      <c r="F4563" s="144" t="str">
        <f>IF('[1]Hoja de pedidos'!$D4559&gt;0,'[1]Hoja de pedidos'!H4559,"")</f>
        <v>LAMINACION</v>
      </c>
    </row>
    <row r="4564" spans="1:6" x14ac:dyDescent="0.25">
      <c r="A4564" s="144" t="str">
        <f>IF('[1]Hoja de pedidos'!$D4560&gt;0,'[1]Hoja de pedidos'!C4560,"")</f>
        <v>01-5674</v>
      </c>
      <c r="B4564" s="144" t="str">
        <f>IF('[1]Hoja de pedidos'!$D4560&gt;0,'[1]Hoja de pedidos'!D4560,"")</f>
        <v>TXPANP040C002</v>
      </c>
      <c r="C4564" s="144" t="str">
        <f>IF('[1]Hoja de pedidos'!$D4560&gt;0,'[1]Hoja de pedidos'!E4560,"")</f>
        <v>PEPSICO ALIMENTOS, S.C.A.</v>
      </c>
      <c r="D4564" s="144" t="str">
        <f>IF('[1]Hoja de pedidos'!$D4560&gt;0,'[1]Hoja de pedidos'!F4560,"")</f>
        <v>LAMINACION IMPRESA NATUCHIPS PLATANITOS 42g</v>
      </c>
      <c r="E4564" s="144" t="str">
        <f>IF('[1]Hoja de pedidos'!$D4560&gt;0,'[1]Hoja de pedidos'!G4560,"")</f>
        <v>CX</v>
      </c>
      <c r="F4564" s="144" t="str">
        <f>IF('[1]Hoja de pedidos'!$D4560&gt;0,'[1]Hoja de pedidos'!H4560,"")</f>
        <v>LAMINACION</v>
      </c>
    </row>
    <row r="4565" spans="1:6" x14ac:dyDescent="0.25">
      <c r="A4565" s="144" t="str">
        <f>IF('[1]Hoja de pedidos'!$D4561&gt;0,'[1]Hoja de pedidos'!C4561,"")</f>
        <v>01-5676</v>
      </c>
      <c r="B4565" s="144" t="str">
        <f>IF('[1]Hoja de pedidos'!$D4561&gt;0,'[1]Hoja de pedidos'!D4561,"")</f>
        <v>TXPANP040B002</v>
      </c>
      <c r="C4565" s="144" t="str">
        <f>IF('[1]Hoja de pedidos'!$D4561&gt;0,'[1]Hoja de pedidos'!E4561,"")</f>
        <v>PEPSICO ALIMENTOS, S.C.A.</v>
      </c>
      <c r="D4565" s="144" t="str">
        <f>IF('[1]Hoja de pedidos'!$D4561&gt;0,'[1]Hoja de pedidos'!F4561,"")</f>
        <v>LAMINACION IMPRESA NATUCHIPS PLATANITOS 150g</v>
      </c>
      <c r="E4565" s="144" t="str">
        <f>IF('[1]Hoja de pedidos'!$D4561&gt;0,'[1]Hoja de pedidos'!G4561,"")</f>
        <v>CX</v>
      </c>
      <c r="F4565" s="144" t="str">
        <f>IF('[1]Hoja de pedidos'!$D4561&gt;0,'[1]Hoja de pedidos'!H4561,"")</f>
        <v>LAMINACION</v>
      </c>
    </row>
    <row r="4566" spans="1:6" x14ac:dyDescent="0.25">
      <c r="A4566" s="144" t="str">
        <f>IF('[1]Hoja de pedidos'!$D4562&gt;0,'[1]Hoja de pedidos'!C4562,"")</f>
        <v>01-5660</v>
      </c>
      <c r="B4566" s="144" t="str">
        <f>IF('[1]Hoja de pedidos'!$D4562&gt;0,'[1]Hoja de pedidos'!D4562,"")</f>
        <v>TMARFS096A001</v>
      </c>
      <c r="C4566" s="144" t="str">
        <f>IF('[1]Hoja de pedidos'!$D4562&gt;0,'[1]Hoja de pedidos'!E4562,"")</f>
        <v>ALFONZO RIVAS &amp; CIA, C.A.</v>
      </c>
      <c r="D4566" s="144" t="str">
        <f>IF('[1]Hoja de pedidos'!$D4562&gt;0,'[1]Hoja de pedidos'!F4562,"")</f>
        <v>LAMINACION IMPRESA YELIGHT FUSION SILVESTRE 12g</v>
      </c>
      <c r="E4566" s="144" t="str">
        <f>IF('[1]Hoja de pedidos'!$D4562&gt;0,'[1]Hoja de pedidos'!G4562,"")</f>
        <v>MCL</v>
      </c>
      <c r="F4566" s="144" t="str">
        <f>IF('[1]Hoja de pedidos'!$D4562&gt;0,'[1]Hoja de pedidos'!H4562,"")</f>
        <v>LAMINACION</v>
      </c>
    </row>
    <row r="4567" spans="1:6" x14ac:dyDescent="0.25">
      <c r="A4567" s="144" t="str">
        <f>IF('[1]Hoja de pedidos'!$D4563&gt;0,'[1]Hoja de pedidos'!C4563,"")</f>
        <v>01-5661</v>
      </c>
      <c r="B4567" s="144" t="str">
        <f>IF('[1]Hoja de pedidos'!$D4563&gt;0,'[1]Hoja de pedidos'!D4563,"")</f>
        <v>TMARYS096A001</v>
      </c>
      <c r="C4567" s="144" t="str">
        <f>IF('[1]Hoja de pedidos'!$D4563&gt;0,'[1]Hoja de pedidos'!E4563,"")</f>
        <v>ALFONZO RIVAS &amp; CIA, C.A.</v>
      </c>
      <c r="D4567" s="144" t="str">
        <f>IF('[1]Hoja de pedidos'!$D4563&gt;0,'[1]Hoja de pedidos'!F4563,"")</f>
        <v>LAMINACION IMPRESA YELIGHT SIN SABOR 9g</v>
      </c>
      <c r="E4567" s="144" t="str">
        <f>IF('[1]Hoja de pedidos'!$D4563&gt;0,'[1]Hoja de pedidos'!G4563,"")</f>
        <v>MCL</v>
      </c>
      <c r="F4567" s="144" t="str">
        <f>IF('[1]Hoja de pedidos'!$D4563&gt;0,'[1]Hoja de pedidos'!H4563,"")</f>
        <v>LAMINACION</v>
      </c>
    </row>
    <row r="4568" spans="1:6" x14ac:dyDescent="0.25">
      <c r="A4568" s="144" t="str">
        <f>IF('[1]Hoja de pedidos'!$D4564&gt;0,'[1]Hoja de pedidos'!C4564,"")</f>
        <v>01-5673</v>
      </c>
      <c r="B4568" s="144" t="str">
        <f>IF('[1]Hoja de pedidos'!$D4564&gt;0,'[1]Hoja de pedidos'!D4564,"")</f>
        <v>TXIJDC023A001</v>
      </c>
      <c r="C4568" s="144" t="str">
        <f>IF('[1]Hoja de pedidos'!$D4564&gt;0,'[1]Hoja de pedidos'!E4564,"")</f>
        <v>INDUSTRIAS VENEZOLANA DE BEBIDAS JAU C.A</v>
      </c>
      <c r="D4568" s="144" t="str">
        <f>IF('[1]Hoja de pedidos'!$D4564&gt;0,'[1]Hoja de pedidos'!F4564,"")</f>
        <v>ETIQUETA IMPRESA DRINK COLA 1,5L</v>
      </c>
      <c r="E4568" s="144" t="str">
        <f>IF('[1]Hoja de pedidos'!$D4564&gt;0,'[1]Hoja de pedidos'!G4564,"")</f>
        <v>CX</v>
      </c>
      <c r="F4568" s="144" t="str">
        <f>IF('[1]Hoja de pedidos'!$D4564&gt;0,'[1]Hoja de pedidos'!H4564,"")</f>
        <v>CORTE</v>
      </c>
    </row>
    <row r="4569" spans="1:6" x14ac:dyDescent="0.25">
      <c r="A4569" s="144" t="str">
        <f>IF('[1]Hoja de pedidos'!$D4565&gt;0,'[1]Hoja de pedidos'!C4565,"")</f>
        <v>01-5696</v>
      </c>
      <c r="B4569" s="144" t="str">
        <f>IF('[1]Hoja de pedidos'!$D4565&gt;0,'[1]Hoja de pedidos'!D4565,"")</f>
        <v>TXPAHB059A001</v>
      </c>
      <c r="C4569" s="144" t="str">
        <f>IF('[1]Hoja de pedidos'!$D4565&gt;0,'[1]Hoja de pedidos'!E4565,"")</f>
        <v>PRAVENCA,C.A</v>
      </c>
      <c r="D4569" s="144" t="str">
        <f>IF('[1]Hoja de pedidos'!$D4565&gt;0,'[1]Hoja de pedidos'!F4565,"")</f>
        <v>LAMINACION IMP. HARINA PRECOCIDA MASIA 900g</v>
      </c>
      <c r="E4569" s="144" t="str">
        <f>IF('[1]Hoja de pedidos'!$D4565&gt;0,'[1]Hoja de pedidos'!G4565,"")</f>
        <v>CX</v>
      </c>
      <c r="F4569" s="144" t="str">
        <f>IF('[1]Hoja de pedidos'!$D4565&gt;0,'[1]Hoja de pedidos'!H4565,"")</f>
        <v>LAMINACION</v>
      </c>
    </row>
    <row r="4570" spans="1:6" x14ac:dyDescent="0.25">
      <c r="A4570" s="144" t="str">
        <f>IF('[1]Hoja de pedidos'!$D4566&gt;0,'[1]Hoja de pedidos'!C4566,"")</f>
        <v>01-5685</v>
      </c>
      <c r="B4570" s="144" t="str">
        <f>IF('[1]Hoja de pedidos'!$D4566&gt;0,'[1]Hoja de pedidos'!D4566,"")</f>
        <v>TXPARF040B004</v>
      </c>
      <c r="C4570" s="144" t="str">
        <f>IF('[1]Hoja de pedidos'!$D4566&gt;0,'[1]Hoja de pedidos'!E4566,"")</f>
        <v>PEPSICO ALIMENTOS, S.C.A.</v>
      </c>
      <c r="D4570" s="144" t="str">
        <f>IF('[1]Hoja de pedidos'!$D4566&gt;0,'[1]Hoja de pedidos'!F4566,"")</f>
        <v>LAMINACION IMPRESA RUFFLES QUESO 125g</v>
      </c>
      <c r="E4570" s="144" t="str">
        <f>IF('[1]Hoja de pedidos'!$D4566&gt;0,'[1]Hoja de pedidos'!G4566,"")</f>
        <v>CX</v>
      </c>
      <c r="F4570" s="144" t="str">
        <f>IF('[1]Hoja de pedidos'!$D4566&gt;0,'[1]Hoja de pedidos'!H4566,"")</f>
        <v>LAMINACION</v>
      </c>
    </row>
    <row r="4571" spans="1:6" x14ac:dyDescent="0.25">
      <c r="A4571" s="144" t="str">
        <f>IF('[1]Hoja de pedidos'!$D4567&gt;0,'[1]Hoja de pedidos'!C4567,"")</f>
        <v>01-5686</v>
      </c>
      <c r="B4571" s="144" t="str">
        <f>IF('[1]Hoja de pedidos'!$D4567&gt;0,'[1]Hoja de pedidos'!D4567,"")</f>
        <v>TXPARF040A004</v>
      </c>
      <c r="C4571" s="144" t="str">
        <f>IF('[1]Hoja de pedidos'!$D4567&gt;0,'[1]Hoja de pedidos'!E4567,"")</f>
        <v>PEPSICO ALIMENTOS, S.C.A.</v>
      </c>
      <c r="D4571" s="144" t="str">
        <f>IF('[1]Hoja de pedidos'!$D4567&gt;0,'[1]Hoja de pedidos'!F4567,"")</f>
        <v>LAMINACION IMPRESA RUFFLES QUESO 36g  (LINEA NOSOTRAS)</v>
      </c>
      <c r="E4571" s="144" t="str">
        <f>IF('[1]Hoja de pedidos'!$D4567&gt;0,'[1]Hoja de pedidos'!G4567,"")</f>
        <v>CX</v>
      </c>
      <c r="F4571" s="144" t="str">
        <f>IF('[1]Hoja de pedidos'!$D4567&gt;0,'[1]Hoja de pedidos'!H4567,"")</f>
        <v>LAMINACION</v>
      </c>
    </row>
    <row r="4572" spans="1:6" x14ac:dyDescent="0.25">
      <c r="A4572" s="144" t="str">
        <f>IF('[1]Hoja de pedidos'!$D4568&gt;0,'[1]Hoja de pedidos'!C4568,"")</f>
        <v>01-5682</v>
      </c>
      <c r="B4572" s="144" t="str">
        <f>IF('[1]Hoja de pedidos'!$D4568&gt;0,'[1]Hoja de pedidos'!D4568,"")</f>
        <v>TXPATR040E003</v>
      </c>
      <c r="C4572" s="144" t="str">
        <f>IF('[1]Hoja de pedidos'!$D4568&gt;0,'[1]Hoja de pedidos'!E4568,"")</f>
        <v>PEPSICO ALIMENTOS, S.C.A.</v>
      </c>
      <c r="D4572" s="144" t="str">
        <f>IF('[1]Hoja de pedidos'!$D4568&gt;0,'[1]Hoja de pedidos'!F4568,"")</f>
        <v>LAMINACION IMPRESA DE TODITO RESUELTO 110g</v>
      </c>
      <c r="E4572" s="144" t="str">
        <f>IF('[1]Hoja de pedidos'!$D4568&gt;0,'[1]Hoja de pedidos'!G4568,"")</f>
        <v>CX</v>
      </c>
      <c r="F4572" s="144" t="str">
        <f>IF('[1]Hoja de pedidos'!$D4568&gt;0,'[1]Hoja de pedidos'!H4568,"")</f>
        <v>LAMINACION</v>
      </c>
    </row>
    <row r="4573" spans="1:6" x14ac:dyDescent="0.25">
      <c r="A4573" s="144" t="str">
        <f>IF('[1]Hoja de pedidos'!$D4569&gt;0,'[1]Hoja de pedidos'!C4569,"")</f>
        <v>01-5643</v>
      </c>
      <c r="B4573" s="144" t="str">
        <f>IF('[1]Hoja de pedidos'!$D4569&gt;0,'[1]Hoja de pedidos'!D4569,"")</f>
        <v>TXPCPF023B003</v>
      </c>
      <c r="C4573" s="144" t="str">
        <f>IF('[1]Hoja de pedidos'!$D4569&gt;0,'[1]Hoja de pedidos'!E4569,"")</f>
        <v xml:space="preserve">PEPSI-COLA VENEZUELA, C.A. </v>
      </c>
      <c r="D4573" s="144" t="str">
        <f>IF('[1]Hoja de pedidos'!$D4569&gt;0,'[1]Hoja de pedidos'!F4569,"")</f>
        <v>ETIQUETA IMPRESA PEPSI FREE 1,5 L</v>
      </c>
      <c r="E4573" s="144" t="str">
        <f>IF('[1]Hoja de pedidos'!$D4569&gt;0,'[1]Hoja de pedidos'!G4569,"")</f>
        <v>CX</v>
      </c>
      <c r="F4573" s="144" t="str">
        <f>IF('[1]Hoja de pedidos'!$D4569&gt;0,'[1]Hoja de pedidos'!H4569,"")</f>
        <v>CORTE</v>
      </c>
    </row>
    <row r="4574" spans="1:6" x14ac:dyDescent="0.25">
      <c r="A4574" s="144" t="str">
        <f>IF('[1]Hoja de pedidos'!$D4570&gt;0,'[1]Hoja de pedidos'!C4570,"")</f>
        <v>01-5683</v>
      </c>
      <c r="B4574" s="144" t="str">
        <f>IF('[1]Hoja de pedidos'!$D4570&gt;0,'[1]Hoja de pedidos'!D4570,"")</f>
        <v>TXPAMP036A003</v>
      </c>
      <c r="C4574" s="144" t="str">
        <f>IF('[1]Hoja de pedidos'!$D4570&gt;0,'[1]Hoja de pedidos'!E4570,"")</f>
        <v>PEPSICO ALIMENTOS, S.C.A.</v>
      </c>
      <c r="D4574" s="144" t="str">
        <f>IF('[1]Hoja de pedidos'!$D4570&gt;0,'[1]Hoja de pedidos'!F4570,"")</f>
        <v>LAMINACION IMPRESA CHEETOS MEGA PUFFS 110g</v>
      </c>
      <c r="E4574" s="144" t="str">
        <f>IF('[1]Hoja de pedidos'!$D4570&gt;0,'[1]Hoja de pedidos'!G4570,"")</f>
        <v>CX</v>
      </c>
      <c r="F4574" s="144" t="str">
        <f>IF('[1]Hoja de pedidos'!$D4570&gt;0,'[1]Hoja de pedidos'!H4570,"")</f>
        <v>LAMINACION</v>
      </c>
    </row>
    <row r="4575" spans="1:6" x14ac:dyDescent="0.25">
      <c r="A4575" s="144" t="str">
        <f>IF('[1]Hoja de pedidos'!$D4571&gt;0,'[1]Hoja de pedidos'!C4571,"")</f>
        <v>01-5684</v>
      </c>
      <c r="B4575" s="144" t="str">
        <f>IF('[1]Hoja de pedidos'!$D4571&gt;0,'[1]Hoja de pedidos'!D4571,"")</f>
        <v>TXPATP040A001</v>
      </c>
      <c r="C4575" s="144" t="str">
        <f>IF('[1]Hoja de pedidos'!$D4571&gt;0,'[1]Hoja de pedidos'!E4571,"")</f>
        <v>PEPSICO ALIMENTOS, S.C.A.</v>
      </c>
      <c r="D4575" s="144" t="str">
        <f>IF('[1]Hoja de pedidos'!$D4571&gt;0,'[1]Hoja de pedidos'!F4571,"")</f>
        <v xml:space="preserve">LAMINACIÓN IMPRESA TORTILLITAS PICANTE 190g </v>
      </c>
      <c r="E4575" s="144" t="str">
        <f>IF('[1]Hoja de pedidos'!$D4571&gt;0,'[1]Hoja de pedidos'!G4571,"")</f>
        <v>CX</v>
      </c>
      <c r="F4575" s="144" t="str">
        <f>IF('[1]Hoja de pedidos'!$D4571&gt;0,'[1]Hoja de pedidos'!H4571,"")</f>
        <v>LAMINACION</v>
      </c>
    </row>
    <row r="4576" spans="1:6" x14ac:dyDescent="0.25">
      <c r="A4576" s="144" t="str">
        <f>IF('[1]Hoja de pedidos'!$D4572&gt;0,'[1]Hoja de pedidos'!C4572,"")</f>
        <v>01-5691</v>
      </c>
      <c r="B4576" s="144" t="str">
        <f>IF('[1]Hoja de pedidos'!$D4572&gt;0,'[1]Hoja de pedidos'!D4572,"")</f>
        <v>TXPACB040C002</v>
      </c>
      <c r="C4576" s="144" t="str">
        <f>IF('[1]Hoja de pedidos'!$D4572&gt;0,'[1]Hoja de pedidos'!E4572,"")</f>
        <v>PEPSICO ALIMENTOS, S.C.A.</v>
      </c>
      <c r="D4576" s="144" t="str">
        <f>IF('[1]Hoja de pedidos'!$D4572&gt;0,'[1]Hoja de pedidos'!F4572,"")</f>
        <v>LAMINACION IMPRESA CHEETOS BOLIQUESO 80g</v>
      </c>
      <c r="E4576" s="144" t="str">
        <f>IF('[1]Hoja de pedidos'!$D4572&gt;0,'[1]Hoja de pedidos'!G4572,"")</f>
        <v>CX</v>
      </c>
      <c r="F4576" s="144" t="str">
        <f>IF('[1]Hoja de pedidos'!$D4572&gt;0,'[1]Hoja de pedidos'!H4572,"")</f>
        <v>LAMINACION</v>
      </c>
    </row>
    <row r="4577" spans="1:6" x14ac:dyDescent="0.25">
      <c r="A4577" s="144" t="str">
        <f>IF('[1]Hoja de pedidos'!$D4573&gt;0,'[1]Hoja de pedidos'!C4573,"")</f>
        <v>01-5680</v>
      </c>
      <c r="B4577" s="144" t="str">
        <f>IF('[1]Hoja de pedidos'!$D4573&gt;0,'[1]Hoja de pedidos'!D4573,"")</f>
        <v>TXPARO040B003</v>
      </c>
      <c r="C4577" s="144" t="str">
        <f>IF('[1]Hoja de pedidos'!$D4573&gt;0,'[1]Hoja de pedidos'!E4573,"")</f>
        <v>PEPSICO ALIMENTOS, S.C.A.</v>
      </c>
      <c r="D4577" s="144" t="str">
        <f>IF('[1]Hoja de pedidos'!$D4573&gt;0,'[1]Hoja de pedidos'!F4573,"")</f>
        <v>LAMINACION IMPRESA RUFFLES ORIGINAL 36g (LINEA NOSOTRAS)</v>
      </c>
      <c r="E4577" s="144" t="str">
        <f>IF('[1]Hoja de pedidos'!$D4573&gt;0,'[1]Hoja de pedidos'!G4573,"")</f>
        <v>CX</v>
      </c>
      <c r="F4577" s="144" t="str">
        <f>IF('[1]Hoja de pedidos'!$D4573&gt;0,'[1]Hoja de pedidos'!H4573,"")</f>
        <v>LAMINACION</v>
      </c>
    </row>
    <row r="4578" spans="1:6" x14ac:dyDescent="0.25">
      <c r="A4578" s="144" t="str">
        <f>IF('[1]Hoja de pedidos'!$D4574&gt;0,'[1]Hoja de pedidos'!C4574,"")</f>
        <v>01-5692</v>
      </c>
      <c r="B4578" s="144" t="str">
        <f>IF('[1]Hoja de pedidos'!$D4574&gt;0,'[1]Hoja de pedidos'!D4574,"")</f>
        <v>TXPACB040D001</v>
      </c>
      <c r="C4578" s="144" t="str">
        <f>IF('[1]Hoja de pedidos'!$D4574&gt;0,'[1]Hoja de pedidos'!E4574,"")</f>
        <v>PEPSICO ALIMENTOS, S.C.A.</v>
      </c>
      <c r="D4578" s="144" t="str">
        <f>IF('[1]Hoja de pedidos'!$D4574&gt;0,'[1]Hoja de pedidos'!F4574,"")</f>
        <v>LAMINACION IMPRESA CHEETOS BOLIQUESO 150g</v>
      </c>
      <c r="E4578" s="144" t="str">
        <f>IF('[1]Hoja de pedidos'!$D4574&gt;0,'[1]Hoja de pedidos'!G4574,"")</f>
        <v>CX</v>
      </c>
      <c r="F4578" s="144" t="str">
        <f>IF('[1]Hoja de pedidos'!$D4574&gt;0,'[1]Hoja de pedidos'!H4574,"")</f>
        <v>LAMINACION</v>
      </c>
    </row>
    <row r="4579" spans="1:6" x14ac:dyDescent="0.25">
      <c r="A4579" s="144" t="str">
        <f>IF('[1]Hoja de pedidos'!$D4575&gt;0,'[1]Hoja de pedidos'!C4575,"")</f>
        <v>01-5628</v>
      </c>
      <c r="B4579" s="144" t="str">
        <f>IF('[1]Hoja de pedidos'!$D4575&gt;0,'[1]Hoja de pedidos'!D4575,"")</f>
        <v>TXPAAQ051A001</v>
      </c>
      <c r="C4579" s="144" t="str">
        <f>IF('[1]Hoja de pedidos'!$D4575&gt;0,'[1]Hoja de pedidos'!E4575,"")</f>
        <v>PEPSICO ALIMENTOS, S.C.A.</v>
      </c>
      <c r="D4579" s="144" t="str">
        <f>IF('[1]Hoja de pedidos'!$D4575&gt;0,'[1]Hoja de pedidos'!F4575,"")</f>
        <v>LAMINACION IMPRESA ANAQUEL MULTIMARCA</v>
      </c>
      <c r="E4579" s="144" t="str">
        <f>IF('[1]Hoja de pedidos'!$D4575&gt;0,'[1]Hoja de pedidos'!G4575,"")</f>
        <v>CX</v>
      </c>
      <c r="F4579" s="144" t="str">
        <f>IF('[1]Hoja de pedidos'!$D4575&gt;0,'[1]Hoja de pedidos'!H4575,"")</f>
        <v>LAMINACION</v>
      </c>
    </row>
    <row r="4580" spans="1:6" x14ac:dyDescent="0.25">
      <c r="A4580" s="144" t="str">
        <f>IF('[1]Hoja de pedidos'!$D4576&gt;0,'[1]Hoja de pedidos'!C4576,"")</f>
        <v>01-5650</v>
      </c>
      <c r="B4580" s="144" t="str">
        <f>IF('[1]Hoja de pedidos'!$D4576&gt;0,'[1]Hoja de pedidos'!D4576,"")</f>
        <v>TXPCPF023B003</v>
      </c>
      <c r="C4580" s="144" t="str">
        <f>IF('[1]Hoja de pedidos'!$D4576&gt;0,'[1]Hoja de pedidos'!E4576,"")</f>
        <v xml:space="preserve">PEPSI-COLA VENEZUELA, C.A. </v>
      </c>
      <c r="D4580" s="144" t="str">
        <f>IF('[1]Hoja de pedidos'!$D4576&gt;0,'[1]Hoja de pedidos'!F4576,"")</f>
        <v>ETIQUETA IMPRESA PEPSI FREE 1,5 L</v>
      </c>
      <c r="E4580" s="144" t="str">
        <f>IF('[1]Hoja de pedidos'!$D4576&gt;0,'[1]Hoja de pedidos'!G4576,"")</f>
        <v>CX</v>
      </c>
      <c r="F4580" s="144" t="str">
        <f>IF('[1]Hoja de pedidos'!$D4576&gt;0,'[1]Hoja de pedidos'!H4576,"")</f>
        <v>CORTE</v>
      </c>
    </row>
    <row r="4581" spans="1:6" x14ac:dyDescent="0.25">
      <c r="A4581" s="144" t="str">
        <f>IF('[1]Hoja de pedidos'!$D4577&gt;0,'[1]Hoja de pedidos'!C4577,"")</f>
        <v>01-5643</v>
      </c>
      <c r="B4581" s="144" t="str">
        <f>IF('[1]Hoja de pedidos'!$D4577&gt;0,'[1]Hoja de pedidos'!D4577,"")</f>
        <v>TXPCPF023B003</v>
      </c>
      <c r="C4581" s="144" t="str">
        <f>IF('[1]Hoja de pedidos'!$D4577&gt;0,'[1]Hoja de pedidos'!E4577,"")</f>
        <v xml:space="preserve">PEPSI-COLA VENEZUELA, C.A. </v>
      </c>
      <c r="D4581" s="144" t="str">
        <f>IF('[1]Hoja de pedidos'!$D4577&gt;0,'[1]Hoja de pedidos'!F4577,"")</f>
        <v>ETIQUETA IMPRESA PEPSI FREE 1,5 L</v>
      </c>
      <c r="E4581" s="144" t="str">
        <f>IF('[1]Hoja de pedidos'!$D4577&gt;0,'[1]Hoja de pedidos'!G4577,"")</f>
        <v>CX</v>
      </c>
      <c r="F4581" s="144" t="str">
        <f>IF('[1]Hoja de pedidos'!$D4577&gt;0,'[1]Hoja de pedidos'!H4577,"")</f>
        <v>CORTE</v>
      </c>
    </row>
    <row r="4582" spans="1:6" x14ac:dyDescent="0.25">
      <c r="A4582" s="144" t="str">
        <f>IF('[1]Hoja de pedidos'!$D4578&gt;0,'[1]Hoja de pedidos'!C4578,"")</f>
        <v>01-5679</v>
      </c>
      <c r="B4582" s="144" t="str">
        <f>IF('[1]Hoja de pedidos'!$D4578&gt;0,'[1]Hoja de pedidos'!D4578,"")</f>
        <v>TXPARO040A002</v>
      </c>
      <c r="C4582" s="144" t="str">
        <f>IF('[1]Hoja de pedidos'!$D4578&gt;0,'[1]Hoja de pedidos'!E4578,"")</f>
        <v>PEPSICO ALIMENTOS, S.C.A.</v>
      </c>
      <c r="D4582" s="144" t="str">
        <f>IF('[1]Hoja de pedidos'!$D4578&gt;0,'[1]Hoja de pedidos'!F4578,"")</f>
        <v>LAMINACION IMPRESA RUFFLES ORIGINAL 125g</v>
      </c>
      <c r="E4582" s="144" t="str">
        <f>IF('[1]Hoja de pedidos'!$D4578&gt;0,'[1]Hoja de pedidos'!G4578,"")</f>
        <v>CX</v>
      </c>
      <c r="F4582" s="144" t="str">
        <f>IF('[1]Hoja de pedidos'!$D4578&gt;0,'[1]Hoja de pedidos'!H4578,"")</f>
        <v>LAMINACION</v>
      </c>
    </row>
    <row r="4583" spans="1:6" x14ac:dyDescent="0.25">
      <c r="A4583" s="144" t="str">
        <f>IF('[1]Hoja de pedidos'!$D4579&gt;0,'[1]Hoja de pedidos'!C4579,"")</f>
        <v>01-5562</v>
      </c>
      <c r="B4583" s="144" t="str">
        <f>IF('[1]Hoja de pedidos'!$D4579&gt;0,'[1]Hoja de pedidos'!D4579,"")</f>
        <v>TXPATR040C003</v>
      </c>
      <c r="C4583" s="144" t="str">
        <f>IF('[1]Hoja de pedidos'!$D4579&gt;0,'[1]Hoja de pedidos'!E4579,"")</f>
        <v>PEPSICO ALIMENTOS, S.C.A.</v>
      </c>
      <c r="D4583" s="144" t="str">
        <f>IF('[1]Hoja de pedidos'!$D4579&gt;0,'[1]Hoja de pedidos'!F4579,"")</f>
        <v xml:space="preserve">LAMINACION IMPRESA DE TODITO RESUELTO 40g </v>
      </c>
      <c r="E4583" s="144" t="str">
        <f>IF('[1]Hoja de pedidos'!$D4579&gt;0,'[1]Hoja de pedidos'!G4579,"")</f>
        <v>CX</v>
      </c>
      <c r="F4583" s="144" t="str">
        <f>IF('[1]Hoja de pedidos'!$D4579&gt;0,'[1]Hoja de pedidos'!H4579,"")</f>
        <v>LAMINACION</v>
      </c>
    </row>
    <row r="4584" spans="1:6" x14ac:dyDescent="0.25">
      <c r="A4584" s="144" t="str">
        <f>IF('[1]Hoja de pedidos'!$D4580&gt;0,'[1]Hoja de pedidos'!C4580,"")</f>
        <v>01-5681</v>
      </c>
      <c r="B4584" s="144" t="str">
        <f>IF('[1]Hoja de pedidos'!$D4580&gt;0,'[1]Hoja de pedidos'!D4580,"")</f>
        <v>TXPATR040C003</v>
      </c>
      <c r="C4584" s="144" t="str">
        <f>IF('[1]Hoja de pedidos'!$D4580&gt;0,'[1]Hoja de pedidos'!E4580,"")</f>
        <v>PEPSICO ALIMENTOS, S.C.A.</v>
      </c>
      <c r="D4584" s="144" t="str">
        <f>IF('[1]Hoja de pedidos'!$D4580&gt;0,'[1]Hoja de pedidos'!F4580,"")</f>
        <v xml:space="preserve">LAMINACION IMPRESA DE TODITO RESUELTO 40g </v>
      </c>
      <c r="E4584" s="144" t="str">
        <f>IF('[1]Hoja de pedidos'!$D4580&gt;0,'[1]Hoja de pedidos'!G4580,"")</f>
        <v>CX</v>
      </c>
      <c r="F4584" s="144" t="str">
        <f>IF('[1]Hoja de pedidos'!$D4580&gt;0,'[1]Hoja de pedidos'!H4580,"")</f>
        <v>LAMINACION</v>
      </c>
    </row>
    <row r="4585" spans="1:6" x14ac:dyDescent="0.25">
      <c r="A4585" s="144" t="str">
        <f>IF('[1]Hoja de pedidos'!$D4581&gt;0,'[1]Hoja de pedidos'!C4581,"")</f>
        <v>01-5663</v>
      </c>
      <c r="B4585" s="144" t="str">
        <f>IF('[1]Hoja de pedidos'!$D4581&gt;0,'[1]Hoja de pedidos'!D4581,"")</f>
        <v>TMCSPI061A001</v>
      </c>
      <c r="C4585" s="144" t="str">
        <f>IF('[1]Hoja de pedidos'!$D4581&gt;0,'[1]Hoja de pedidos'!E4581,"")</f>
        <v>COREPLUS SUPPLY C.A</v>
      </c>
      <c r="D4585" s="144" t="str">
        <f>IF('[1]Hoja de pedidos'!$D4581&gt;0,'[1]Hoja de pedidos'!F4581,"")</f>
        <v>PAPEL BLANCO IMPRESO FONDO</v>
      </c>
      <c r="E4585" s="144" t="str">
        <f>IF('[1]Hoja de pedidos'!$D4581&gt;0,'[1]Hoja de pedidos'!G4581,"")</f>
        <v>MCL</v>
      </c>
      <c r="F4585" s="144" t="str">
        <f>IF('[1]Hoja de pedidos'!$D4581&gt;0,'[1]Hoja de pedidos'!H4581,"")</f>
        <v>LAMINACION</v>
      </c>
    </row>
    <row r="4586" spans="1:6" x14ac:dyDescent="0.25">
      <c r="A4586" s="144" t="str">
        <f>IF('[1]Hoja de pedidos'!$D4582&gt;0,'[1]Hoja de pedidos'!C4582,"")</f>
        <v>01-5631</v>
      </c>
      <c r="B4586" s="144" t="str">
        <f>IF('[1]Hoja de pedidos'!$D4582&gt;0,'[1]Hoja de pedidos'!D4582,"")</f>
        <v>TMAHSK086A002</v>
      </c>
      <c r="C4586" s="144" t="str">
        <f>IF('[1]Hoja de pedidos'!$D4582&gt;0,'[1]Hoja de pedidos'!E4582,"")</f>
        <v>ALIMENTOS HEINZ, C.A.</v>
      </c>
      <c r="D4586" s="144" t="str">
        <f>IF('[1]Hoja de pedidos'!$D4582&gt;0,'[1]Hoja de pedidos'!F4582,"")</f>
        <v>LAMINACION IMPRESA SACHET KETCHUP 10g (frente)</v>
      </c>
      <c r="E4586" s="144" t="str">
        <f>IF('[1]Hoja de pedidos'!$D4582&gt;0,'[1]Hoja de pedidos'!G4582,"")</f>
        <v>MCL</v>
      </c>
      <c r="F4586" s="144" t="str">
        <f>IF('[1]Hoja de pedidos'!$D4582&gt;0,'[1]Hoja de pedidos'!H4582,"")</f>
        <v>LAMINACION</v>
      </c>
    </row>
    <row r="4587" spans="1:6" x14ac:dyDescent="0.25">
      <c r="A4587" s="144" t="str">
        <f>IF('[1]Hoja de pedidos'!$D4583&gt;0,'[1]Hoja de pedidos'!C4583,"")</f>
        <v>01-5632</v>
      </c>
      <c r="B4587" s="144" t="str">
        <f>IF('[1]Hoja de pedidos'!$D4583&gt;0,'[1]Hoja de pedidos'!D4583,"")</f>
        <v>TMAHSK086B002</v>
      </c>
      <c r="C4587" s="144" t="str">
        <f>IF('[1]Hoja de pedidos'!$D4583&gt;0,'[1]Hoja de pedidos'!E4583,"")</f>
        <v>ALIMENTOS HEINZ, C.A.</v>
      </c>
      <c r="D4587" s="144" t="str">
        <f>IF('[1]Hoja de pedidos'!$D4583&gt;0,'[1]Hoja de pedidos'!F4583,"")</f>
        <v>LAMINACION IMPRESA SACHET KETCHUP 10g (dorso)</v>
      </c>
      <c r="E4587" s="144" t="str">
        <f>IF('[1]Hoja de pedidos'!$D4583&gt;0,'[1]Hoja de pedidos'!G4583,"")</f>
        <v>MCL</v>
      </c>
      <c r="F4587" s="144" t="str">
        <f>IF('[1]Hoja de pedidos'!$D4583&gt;0,'[1]Hoja de pedidos'!H4583,"")</f>
        <v>LAMINACION</v>
      </c>
    </row>
    <row r="4588" spans="1:6" x14ac:dyDescent="0.25">
      <c r="A4588" s="144" t="str">
        <f>IF('[1]Hoja de pedidos'!$D4584&gt;0,'[1]Hoja de pedidos'!C4584,"")</f>
        <v>11-0074</v>
      </c>
      <c r="B4588" s="144" t="str">
        <f>IF('[1]Hoja de pedidos'!$D4584&gt;0,'[1]Hoja de pedidos'!D4584,"")</f>
        <v>TXTFCA050B001</v>
      </c>
      <c r="C4588" s="144" t="str">
        <f>IF('[1]Hoja de pedidos'!$D4584&gt;0,'[1]Hoja de pedidos'!E4584,"")</f>
        <v>INVERSIONES TORREFACCION DEL CAFÉ, C.A</v>
      </c>
      <c r="D4588" s="144" t="str">
        <f>IF('[1]Hoja de pedidos'!$D4584&gt;0,'[1]Hoja de pedidos'!F4584,"")</f>
        <v>LAMINACION IMPRESA CAFÉ AMANECER MOLIDO GOURMET 500g</v>
      </c>
      <c r="E4588" s="144" t="str">
        <f>IF('[1]Hoja de pedidos'!$D4584&gt;0,'[1]Hoja de pedidos'!G4584,"")</f>
        <v>CX</v>
      </c>
      <c r="F4588" s="144" t="str">
        <f>IF('[1]Hoja de pedidos'!$D4584&gt;0,'[1]Hoja de pedidos'!H4584,"")</f>
        <v>LAMINACION</v>
      </c>
    </row>
    <row r="4589" spans="1:6" x14ac:dyDescent="0.25">
      <c r="A4589" s="144" t="str">
        <f>IF('[1]Hoja de pedidos'!$D4585&gt;0,'[1]Hoja de pedidos'!C4585,"")</f>
        <v>01-5643</v>
      </c>
      <c r="B4589" s="144" t="str">
        <f>IF('[1]Hoja de pedidos'!$D4585&gt;0,'[1]Hoja de pedidos'!D4585,"")</f>
        <v>TXPCPF023B003</v>
      </c>
      <c r="C4589" s="144" t="str">
        <f>IF('[1]Hoja de pedidos'!$D4585&gt;0,'[1]Hoja de pedidos'!E4585,"")</f>
        <v xml:space="preserve">PEPSI-COLA VENEZUELA, C.A. </v>
      </c>
      <c r="D4589" s="144" t="str">
        <f>IF('[1]Hoja de pedidos'!$D4585&gt;0,'[1]Hoja de pedidos'!F4585,"")</f>
        <v>ETIQUETA IMPRESA PEPSI FREE 1,5 L</v>
      </c>
      <c r="E4589" s="144" t="str">
        <f>IF('[1]Hoja de pedidos'!$D4585&gt;0,'[1]Hoja de pedidos'!G4585,"")</f>
        <v>CX</v>
      </c>
      <c r="F4589" s="144" t="str">
        <f>IF('[1]Hoja de pedidos'!$D4585&gt;0,'[1]Hoja de pedidos'!H4585,"")</f>
        <v>CORTE</v>
      </c>
    </row>
    <row r="4590" spans="1:6" x14ac:dyDescent="0.25">
      <c r="A4590" s="144" t="str">
        <f>IF('[1]Hoja de pedidos'!$D4586&gt;0,'[1]Hoja de pedidos'!C4586,"")</f>
        <v>01-5693</v>
      </c>
      <c r="B4590" s="144" t="str">
        <f>IF('[1]Hoja de pedidos'!$D4586&gt;0,'[1]Hoja de pedidos'!D4586,"")</f>
        <v>TMSCMC096A001</v>
      </c>
      <c r="C4590" s="144" t="str">
        <f>IF('[1]Hoja de pedidos'!$D4586&gt;0,'[1]Hoja de pedidos'!E4586,"")</f>
        <v>SALERM COSMETICS</v>
      </c>
      <c r="D4590" s="144" t="str">
        <f>IF('[1]Hoja de pedidos'!$D4586&gt;0,'[1]Hoja de pedidos'!F4586,"")</f>
        <v>LAMINACION IMPRESA MASCARILLA 10cm3</v>
      </c>
      <c r="E4590" s="144" t="str">
        <f>IF('[1]Hoja de pedidos'!$D4586&gt;0,'[1]Hoja de pedidos'!G4586,"")</f>
        <v>MCL</v>
      </c>
      <c r="F4590" s="144" t="str">
        <f>IF('[1]Hoja de pedidos'!$D4586&gt;0,'[1]Hoja de pedidos'!H4586,"")</f>
        <v>LAMINACION</v>
      </c>
    </row>
    <row r="4591" spans="1:6" x14ac:dyDescent="0.25">
      <c r="A4591" s="144" t="str">
        <f>IF('[1]Hoja de pedidos'!$D4587&gt;0,'[1]Hoja de pedidos'!C4587,"")</f>
        <v>01-5694</v>
      </c>
      <c r="B4591" s="144" t="str">
        <f>IF('[1]Hoja de pedidos'!$D4587&gt;0,'[1]Hoja de pedidos'!D4587,"")</f>
        <v>TMSCSH0969A001</v>
      </c>
      <c r="C4591" s="144" t="str">
        <f>IF('[1]Hoja de pedidos'!$D4587&gt;0,'[1]Hoja de pedidos'!E4587,"")</f>
        <v>SALERM COSMETICS</v>
      </c>
      <c r="D4591" s="144" t="str">
        <f>IF('[1]Hoja de pedidos'!$D4587&gt;0,'[1]Hoja de pedidos'!F4587,"")</f>
        <v>LAMINACION IMPRESA SHAMPOO 10cm3</v>
      </c>
      <c r="E4591" s="144" t="str">
        <f>IF('[1]Hoja de pedidos'!$D4587&gt;0,'[1]Hoja de pedidos'!G4587,"")</f>
        <v>MCL</v>
      </c>
      <c r="F4591" s="144" t="str">
        <f>IF('[1]Hoja de pedidos'!$D4587&gt;0,'[1]Hoja de pedidos'!H4587,"")</f>
        <v>LAMINACION</v>
      </c>
    </row>
    <row r="4592" spans="1:6" x14ac:dyDescent="0.25">
      <c r="A4592" s="144" t="str">
        <f>IF('[1]Hoja de pedidos'!$D4588&gt;0,'[1]Hoja de pedidos'!C4588,"")</f>
        <v>01-5698</v>
      </c>
      <c r="B4592" s="144" t="str">
        <f>IF('[1]Hoja de pedidos'!$D4588&gt;0,'[1]Hoja de pedidos'!D4588,"")</f>
        <v>TMIBIM045A001</v>
      </c>
      <c r="C4592" s="144" t="str">
        <f>IF('[1]Hoja de pedidos'!$D4588&gt;0,'[1]Hoja de pedidos'!E4588,"")</f>
        <v>INDUSTRIAS IBERIA, C.A.</v>
      </c>
      <c r="D4592" s="144" t="str">
        <f>IF('[1]Hoja de pedidos'!$D4588&gt;0,'[1]Hoja de pedidos'!F4588,"")</f>
        <v xml:space="preserve">LAMINACIÓN IMPRESA INFUSIÓN MANZANILLA </v>
      </c>
      <c r="E4592" s="144" t="str">
        <f>IF('[1]Hoja de pedidos'!$D4588&gt;0,'[1]Hoja de pedidos'!G4588,"")</f>
        <v>MCL</v>
      </c>
      <c r="F4592" s="144" t="str">
        <f>IF('[1]Hoja de pedidos'!$D4588&gt;0,'[1]Hoja de pedidos'!H4588,"")</f>
        <v>LAMINACION</v>
      </c>
    </row>
    <row r="4593" spans="1:6" x14ac:dyDescent="0.25">
      <c r="A4593" s="144" t="str">
        <f>IF('[1]Hoja de pedidos'!$D4589&gt;0,'[1]Hoja de pedidos'!C4589,"")</f>
        <v>01-5697</v>
      </c>
      <c r="B4593" s="144" t="str">
        <f>IF('[1]Hoja de pedidos'!$D4589&gt;0,'[1]Hoja de pedidos'!D4589,"")</f>
        <v>TMARMZ076B003</v>
      </c>
      <c r="C4593" s="144" t="str">
        <f>IF('[1]Hoja de pedidos'!$D4589&gt;0,'[1]Hoja de pedidos'!E4589,"")</f>
        <v>ALFONZO RIVAS &amp; CIA, C.A.</v>
      </c>
      <c r="D4593" s="144" t="str">
        <f>IF('[1]Hoja de pedidos'!$D4589&gt;0,'[1]Hoja de pedidos'!F4589,"")</f>
        <v>LAMINACION IMPRESA MAIZINA 120 g</v>
      </c>
      <c r="E4593" s="144" t="str">
        <f>IF('[1]Hoja de pedidos'!$D4589&gt;0,'[1]Hoja de pedidos'!G4589,"")</f>
        <v>MCL</v>
      </c>
      <c r="F4593" s="144" t="str">
        <f>IF('[1]Hoja de pedidos'!$D4589&gt;0,'[1]Hoja de pedidos'!H4589,"")</f>
        <v>LAMINACION</v>
      </c>
    </row>
    <row r="4594" spans="1:6" x14ac:dyDescent="0.25">
      <c r="A4594" s="144" t="str">
        <f>IF('[1]Hoja de pedidos'!$D4590&gt;0,'[1]Hoja de pedidos'!C4590,"")</f>
        <v>01-5523</v>
      </c>
      <c r="B4594" s="144" t="str">
        <f>IF('[1]Hoja de pedidos'!$D4590&gt;0,'[1]Hoja de pedidos'!D4590,"")</f>
        <v>TMCPGK072A003</v>
      </c>
      <c r="C4594" s="144" t="str">
        <f>IF('[1]Hoja de pedidos'!$D4590&gt;0,'[1]Hoja de pedidos'!E4590,"")</f>
        <v>CENTRAL EL PALMAR S.A.</v>
      </c>
      <c r="D4594" s="144" t="str">
        <f>IF('[1]Hoja de pedidos'!$D4590&gt;0,'[1]Hoja de pedidos'!F4590,"")</f>
        <v>LAMINACION IMPRESA GELATINA GELLA KOLITA 90g</v>
      </c>
      <c r="E4594" s="144" t="str">
        <f>IF('[1]Hoja de pedidos'!$D4590&gt;0,'[1]Hoja de pedidos'!G4590,"")</f>
        <v>MCL</v>
      </c>
      <c r="F4594" s="144" t="str">
        <f>IF('[1]Hoja de pedidos'!$D4590&gt;0,'[1]Hoja de pedidos'!H4590,"")</f>
        <v>LAMINACION</v>
      </c>
    </row>
    <row r="4595" spans="1:6" x14ac:dyDescent="0.25">
      <c r="A4595" s="144" t="str">
        <f>IF('[1]Hoja de pedidos'!$D4591&gt;0,'[1]Hoja de pedidos'!C4591,"")</f>
        <v>01-5524</v>
      </c>
      <c r="B4595" s="144" t="str">
        <f>IF('[1]Hoja de pedidos'!$D4591&gt;0,'[1]Hoja de pedidos'!D4591,"")</f>
        <v>TMCPGU072A002</v>
      </c>
      <c r="C4595" s="144" t="str">
        <f>IF('[1]Hoja de pedidos'!$D4591&gt;0,'[1]Hoja de pedidos'!E4591,"")</f>
        <v>CENTRAL EL PALMAR S.A.</v>
      </c>
      <c r="D4595" s="144" t="str">
        <f>IF('[1]Hoja de pedidos'!$D4591&gt;0,'[1]Hoja de pedidos'!F4591,"")</f>
        <v>LAMINACION IMPRESA GELATINA GELLA UVA 90g</v>
      </c>
      <c r="E4595" s="144" t="str">
        <f>IF('[1]Hoja de pedidos'!$D4591&gt;0,'[1]Hoja de pedidos'!G4591,"")</f>
        <v>MCL</v>
      </c>
      <c r="F4595" s="144" t="str">
        <f>IF('[1]Hoja de pedidos'!$D4591&gt;0,'[1]Hoja de pedidos'!H4591,"")</f>
        <v>LAMINACION</v>
      </c>
    </row>
    <row r="4596" spans="1:6" x14ac:dyDescent="0.25">
      <c r="A4596" s="144" t="str">
        <f>IF('[1]Hoja de pedidos'!$D4592&gt;0,'[1]Hoja de pedidos'!C4592,"")</f>
        <v>01-5525</v>
      </c>
      <c r="B4596" s="144" t="str">
        <f>IF('[1]Hoja de pedidos'!$D4592&gt;0,'[1]Hoja de pedidos'!D4592,"")</f>
        <v>TMCPMV072A002</v>
      </c>
      <c r="C4596" s="144" t="str">
        <f>IF('[1]Hoja de pedidos'!$D4592&gt;0,'[1]Hoja de pedidos'!E4592,"")</f>
        <v>CENTRAL EL PALMAR S.A.</v>
      </c>
      <c r="D4596" s="144" t="str">
        <f>IF('[1]Hoja de pedidos'!$D4592&gt;0,'[1]Hoja de pedidos'!F4592,"")</f>
        <v>LAMINACION IMPRESA GELATINA GELLA MANZANA VERDE 90g</v>
      </c>
      <c r="E4596" s="144" t="str">
        <f>IF('[1]Hoja de pedidos'!$D4592&gt;0,'[1]Hoja de pedidos'!G4592,"")</f>
        <v>MCL</v>
      </c>
      <c r="F4596" s="144" t="str">
        <f>IF('[1]Hoja de pedidos'!$D4592&gt;0,'[1]Hoja de pedidos'!H4592,"")</f>
        <v>LAMINACION</v>
      </c>
    </row>
    <row r="4597" spans="1:6" x14ac:dyDescent="0.25">
      <c r="A4597" s="144" t="str">
        <f>IF('[1]Hoja de pedidos'!$D4593&gt;0,'[1]Hoja de pedidos'!C4593,"")</f>
        <v>01-5706</v>
      </c>
      <c r="B4597" s="144" t="str">
        <f>IF('[1]Hoja de pedidos'!$D4593&gt;0,'[1]Hoja de pedidos'!D4593,"")</f>
        <v>TXPCGP023A001</v>
      </c>
      <c r="C4597" s="144" t="str">
        <f>IF('[1]Hoja de pedidos'!$D4593&gt;0,'[1]Hoja de pedidos'!E4593,"")</f>
        <v xml:space="preserve">PEPSI-COLA VENEZUELA, C.A. </v>
      </c>
      <c r="D4597" s="144" t="str">
        <f>IF('[1]Hoja de pedidos'!$D4593&gt;0,'[1]Hoja de pedidos'!F4593,"")</f>
        <v>ETIQUETA IMPRESA GOLDEN PIÑA 1L</v>
      </c>
      <c r="E4597" s="144" t="str">
        <f>IF('[1]Hoja de pedidos'!$D4593&gt;0,'[1]Hoja de pedidos'!G4593,"")</f>
        <v>CX</v>
      </c>
      <c r="F4597" s="144" t="str">
        <f>IF('[1]Hoja de pedidos'!$D4593&gt;0,'[1]Hoja de pedidos'!H4593,"")</f>
        <v>CORTE</v>
      </c>
    </row>
    <row r="4598" spans="1:6" x14ac:dyDescent="0.25">
      <c r="A4598" s="144" t="str">
        <f>IF('[1]Hoja de pedidos'!$D4594&gt;0,'[1]Hoja de pedidos'!C4594,"")</f>
        <v>01-5713</v>
      </c>
      <c r="B4598" s="144" t="str">
        <f>IF('[1]Hoja de pedidos'!$D4594&gt;0,'[1]Hoja de pedidos'!D4594,"")</f>
        <v>TXPCGP023A001</v>
      </c>
      <c r="C4598" s="144" t="str">
        <f>IF('[1]Hoja de pedidos'!$D4594&gt;0,'[1]Hoja de pedidos'!E4594,"")</f>
        <v xml:space="preserve">PEPSI-COLA VENEZUELA, C.A. </v>
      </c>
      <c r="D4598" s="144" t="str">
        <f>IF('[1]Hoja de pedidos'!$D4594&gt;0,'[1]Hoja de pedidos'!F4594,"")</f>
        <v>ETIQUETA IMPRESA GOLDEN PIÑA 1L</v>
      </c>
      <c r="E4598" s="144" t="str">
        <f>IF('[1]Hoja de pedidos'!$D4594&gt;0,'[1]Hoja de pedidos'!G4594,"")</f>
        <v>CX</v>
      </c>
      <c r="F4598" s="144" t="str">
        <f>IF('[1]Hoja de pedidos'!$D4594&gt;0,'[1]Hoja de pedidos'!H4594,"")</f>
        <v>CORTE</v>
      </c>
    </row>
    <row r="4599" spans="1:6" x14ac:dyDescent="0.25">
      <c r="A4599" s="144" t="str">
        <f>IF('[1]Hoja de pedidos'!$D4595&gt;0,'[1]Hoja de pedidos'!C4595,"")</f>
        <v>01-5705</v>
      </c>
      <c r="B4599" s="144" t="str">
        <f>IF('[1]Hoja de pedidos'!$D4595&gt;0,'[1]Hoja de pedidos'!D4595,"")</f>
        <v>TXPCGP023D001</v>
      </c>
      <c r="C4599" s="144" t="str">
        <f>IF('[1]Hoja de pedidos'!$D4595&gt;0,'[1]Hoja de pedidos'!E4595,"")</f>
        <v xml:space="preserve">PEPSI-COLA VENEZUELA, C.A. </v>
      </c>
      <c r="D4599" s="144" t="str">
        <f>IF('[1]Hoja de pedidos'!$D4595&gt;0,'[1]Hoja de pedidos'!F4595,"")</f>
        <v>ETIQUETA IMPRESA GOLDEN PIÑA 2L</v>
      </c>
      <c r="E4599" s="144" t="str">
        <f>IF('[1]Hoja de pedidos'!$D4595&gt;0,'[1]Hoja de pedidos'!G4595,"")</f>
        <v>CX</v>
      </c>
      <c r="F4599" s="144" t="str">
        <f>IF('[1]Hoja de pedidos'!$D4595&gt;0,'[1]Hoja de pedidos'!H4595,"")</f>
        <v>CORTE</v>
      </c>
    </row>
    <row r="4600" spans="1:6" x14ac:dyDescent="0.25">
      <c r="A4600" s="144" t="str">
        <f>IF('[1]Hoja de pedidos'!$D4596&gt;0,'[1]Hoja de pedidos'!C4596,"")</f>
        <v>01-5700</v>
      </c>
      <c r="B4600" s="144" t="str">
        <f>IF('[1]Hoja de pedidos'!$D4596&gt;0,'[1]Hoja de pedidos'!D4596,"")</f>
        <v>TXPCGP023D001</v>
      </c>
      <c r="C4600" s="144" t="str">
        <f>IF('[1]Hoja de pedidos'!$D4596&gt;0,'[1]Hoja de pedidos'!E4596,"")</f>
        <v xml:space="preserve">PEPSI-COLA VENEZUELA, C.A. </v>
      </c>
      <c r="D4600" s="144" t="str">
        <f>IF('[1]Hoja de pedidos'!$D4596&gt;0,'[1]Hoja de pedidos'!F4596,"")</f>
        <v>ETIQUETA IMPRESA GOLDEN PIÑA 2L</v>
      </c>
      <c r="E4600" s="144" t="str">
        <f>IF('[1]Hoja de pedidos'!$D4596&gt;0,'[1]Hoja de pedidos'!G4596,"")</f>
        <v>CX</v>
      </c>
      <c r="F4600" s="144" t="str">
        <f>IF('[1]Hoja de pedidos'!$D4596&gt;0,'[1]Hoja de pedidos'!H4596,"")</f>
        <v>CORTE</v>
      </c>
    </row>
    <row r="4601" spans="1:6" x14ac:dyDescent="0.25">
      <c r="A4601" s="144" t="str">
        <f>IF('[1]Hoja de pedidos'!$D4597&gt;0,'[1]Hoja de pedidos'!C4597,"")</f>
        <v>01-5712</v>
      </c>
      <c r="B4601" s="144" t="str">
        <f>IF('[1]Hoja de pedidos'!$D4597&gt;0,'[1]Hoja de pedidos'!D4597,"")</f>
        <v>TXPCGP023D001</v>
      </c>
      <c r="C4601" s="144" t="str">
        <f>IF('[1]Hoja de pedidos'!$D4597&gt;0,'[1]Hoja de pedidos'!E4597,"")</f>
        <v xml:space="preserve">PEPSI-COLA VENEZUELA, C.A. </v>
      </c>
      <c r="D4601" s="144" t="str">
        <f>IF('[1]Hoja de pedidos'!$D4597&gt;0,'[1]Hoja de pedidos'!F4597,"")</f>
        <v>ETIQUETA IMPRESA GOLDEN PIÑA 2L</v>
      </c>
      <c r="E4601" s="144" t="str">
        <f>IF('[1]Hoja de pedidos'!$D4597&gt;0,'[1]Hoja de pedidos'!G4597,"")</f>
        <v>CX</v>
      </c>
      <c r="F4601" s="144" t="str">
        <f>IF('[1]Hoja de pedidos'!$D4597&gt;0,'[1]Hoja de pedidos'!H4597,"")</f>
        <v>CORTE</v>
      </c>
    </row>
    <row r="4602" spans="1:6" x14ac:dyDescent="0.25">
      <c r="A4602" s="144" t="str">
        <f>IF('[1]Hoja de pedidos'!$D4598&gt;0,'[1]Hoja de pedidos'!C4598,"")</f>
        <v>01-5716</v>
      </c>
      <c r="B4602" s="144" t="str">
        <f>IF('[1]Hoja de pedidos'!$D4598&gt;0,'[1]Hoja de pedidos'!D4598,"")</f>
        <v>TXPCGP023B001</v>
      </c>
      <c r="C4602" s="144" t="str">
        <f>IF('[1]Hoja de pedidos'!$D4598&gt;0,'[1]Hoja de pedidos'!E4598,"")</f>
        <v xml:space="preserve">PEPSI-COLA VENEZUELA, C.A. </v>
      </c>
      <c r="D4602" s="144" t="str">
        <f>IF('[1]Hoja de pedidos'!$D4598&gt;0,'[1]Hoja de pedidos'!F4598,"")</f>
        <v>ETIQUETA IMPRESA GOLDEN PIÑA 1,5L</v>
      </c>
      <c r="E4602" s="144" t="str">
        <f>IF('[1]Hoja de pedidos'!$D4598&gt;0,'[1]Hoja de pedidos'!G4598,"")</f>
        <v>CX</v>
      </c>
      <c r="F4602" s="144" t="str">
        <f>IF('[1]Hoja de pedidos'!$D4598&gt;0,'[1]Hoja de pedidos'!H4598,"")</f>
        <v>CORTE</v>
      </c>
    </row>
    <row r="4603" spans="1:6" x14ac:dyDescent="0.25">
      <c r="A4603" s="144" t="str">
        <f>IF('[1]Hoja de pedidos'!$D4599&gt;0,'[1]Hoja de pedidos'!C4599,"")</f>
        <v>01-5702</v>
      </c>
      <c r="B4603" s="144" t="str">
        <f>IF('[1]Hoja de pedidos'!$D4599&gt;0,'[1]Hoja de pedidos'!D4599,"")</f>
        <v>TXPCGP023B001</v>
      </c>
      <c r="C4603" s="144" t="str">
        <f>IF('[1]Hoja de pedidos'!$D4599&gt;0,'[1]Hoja de pedidos'!E4599,"")</f>
        <v xml:space="preserve">PEPSI-COLA VENEZUELA, C.A. </v>
      </c>
      <c r="D4603" s="144" t="str">
        <f>IF('[1]Hoja de pedidos'!$D4599&gt;0,'[1]Hoja de pedidos'!F4599,"")</f>
        <v>ETIQUETA IMPRESA GOLDEN PIÑA 1,5L</v>
      </c>
      <c r="E4603" s="144" t="str">
        <f>IF('[1]Hoja de pedidos'!$D4599&gt;0,'[1]Hoja de pedidos'!G4599,"")</f>
        <v>CX</v>
      </c>
      <c r="F4603" s="144" t="str">
        <f>IF('[1]Hoja de pedidos'!$D4599&gt;0,'[1]Hoja de pedidos'!H4599,"")</f>
        <v>CORTE</v>
      </c>
    </row>
    <row r="4604" spans="1:6" x14ac:dyDescent="0.25">
      <c r="A4604" s="144" t="str">
        <f>IF('[1]Hoja de pedidos'!$D4600&gt;0,'[1]Hoja de pedidos'!C4600,"")</f>
        <v>01-5695</v>
      </c>
      <c r="B4604" s="144" t="str">
        <f>IF('[1]Hoja de pedidos'!$D4600&gt;0,'[1]Hoja de pedidos'!D4600,"")</f>
        <v>TMANTM0480001</v>
      </c>
      <c r="C4604" s="144" t="str">
        <f>IF('[1]Hoja de pedidos'!$D4600&gt;0,'[1]Hoja de pedidos'!E4600,"")</f>
        <v>ALIMENTOS NINA, C.A</v>
      </c>
      <c r="D4604" s="144" t="str">
        <f>IF('[1]Hoja de pedidos'!$D4600&gt;0,'[1]Hoja de pedidos'!F4600,"")</f>
        <v>LAMINACION TAPAS MINITINA SIN IMPRESIÓN</v>
      </c>
      <c r="E4604" s="144" t="str">
        <f>IF('[1]Hoja de pedidos'!$D4600&gt;0,'[1]Hoja de pedidos'!G4600,"")</f>
        <v>MCL</v>
      </c>
      <c r="F4604" s="144" t="str">
        <f>IF('[1]Hoja de pedidos'!$D4600&gt;0,'[1]Hoja de pedidos'!H4600,"")</f>
        <v>LAMINACION</v>
      </c>
    </row>
    <row r="4605" spans="1:6" x14ac:dyDescent="0.25">
      <c r="A4605" s="144" t="str">
        <f>IF('[1]Hoja de pedidos'!$D4601&gt;0,'[1]Hoja de pedidos'!C4601,"")</f>
        <v>01-5662</v>
      </c>
      <c r="B4605" s="144" t="str">
        <f>IF('[1]Hoja de pedidos'!$D4601&gt;0,'[1]Hoja de pedidos'!D4601,"")</f>
        <v> TMCSPB0600001</v>
      </c>
      <c r="C4605" s="144" t="str">
        <f>IF('[1]Hoja de pedidos'!$D4601&gt;0,'[1]Hoja de pedidos'!E4601,"")</f>
        <v>COREPLUS SUPPLY C.A</v>
      </c>
      <c r="D4605" s="144" t="str">
        <f>IF('[1]Hoja de pedidos'!$D4601&gt;0,'[1]Hoja de pedidos'!F4601,"")</f>
        <v>LINER INTERNO CORE SIN IMPRESIÓN</v>
      </c>
      <c r="E4605" s="144" t="str">
        <f>IF('[1]Hoja de pedidos'!$D4601&gt;0,'[1]Hoja de pedidos'!G4601,"")</f>
        <v>MCL</v>
      </c>
      <c r="F4605" s="144" t="str">
        <f>IF('[1]Hoja de pedidos'!$D4601&gt;0,'[1]Hoja de pedidos'!H4601,"")</f>
        <v>LAMINACION</v>
      </c>
    </row>
    <row r="4606" spans="1:6" x14ac:dyDescent="0.25">
      <c r="A4606" s="144" t="str">
        <f>IF('[1]Hoja de pedidos'!$D4602&gt;0,'[1]Hoja de pedidos'!C4602,"")</f>
        <v>01-5579</v>
      </c>
      <c r="B4606" s="144" t="str">
        <f>IF('[1]Hoja de pedidos'!$D4602&gt;0,'[1]Hoja de pedidos'!D4602,"")</f>
        <v>TXDNBC070B001</v>
      </c>
      <c r="C4606" s="144" t="str">
        <f>IF('[1]Hoja de pedidos'!$D4602&gt;0,'[1]Hoja de pedidos'!E4602,"")</f>
        <v>DISTRIBUIDORA NACIONAL 2000, C.A.</v>
      </c>
      <c r="D4606" s="144" t="str">
        <f>IF('[1]Hoja de pedidos'!$D4602&gt;0,'[1]Hoja de pedidos'!F4602,"")</f>
        <v>LAMINACION IMPRESA BUEN CAFÉ PREMIUN 500g</v>
      </c>
      <c r="E4606" s="144" t="str">
        <f>IF('[1]Hoja de pedidos'!$D4602&gt;0,'[1]Hoja de pedidos'!G4602,"")</f>
        <v>CX</v>
      </c>
      <c r="F4606" s="144" t="str">
        <f>IF('[1]Hoja de pedidos'!$D4602&gt;0,'[1]Hoja de pedidos'!H4602,"")</f>
        <v>LAMINACION</v>
      </c>
    </row>
    <row r="4607" spans="1:6" x14ac:dyDescent="0.25">
      <c r="A4607" s="144" t="str">
        <f>IF('[1]Hoja de pedidos'!$D4603&gt;0,'[1]Hoja de pedidos'!C4603,"")</f>
        <v>01-5577</v>
      </c>
      <c r="B4607" s="144" t="str">
        <f>IF('[1]Hoja de pedidos'!$D4603&gt;0,'[1]Hoja de pedidos'!D4603,"")</f>
        <v>TXDNBC065A001</v>
      </c>
      <c r="C4607" s="144" t="str">
        <f>IF('[1]Hoja de pedidos'!$D4603&gt;0,'[1]Hoja de pedidos'!E4603,"")</f>
        <v>DISTRIBUIDORA NACIONAL 2000, C.A.</v>
      </c>
      <c r="D4607" s="144" t="str">
        <f>IF('[1]Hoja de pedidos'!$D4603&gt;0,'[1]Hoja de pedidos'!F4603,"")</f>
        <v>LAMINACION IMPRESA BUEN CAFÉ PREMIUN 100g</v>
      </c>
      <c r="E4607" s="144" t="str">
        <f>IF('[1]Hoja de pedidos'!$D4603&gt;0,'[1]Hoja de pedidos'!G4603,"")</f>
        <v>CX</v>
      </c>
      <c r="F4607" s="144" t="str">
        <f>IF('[1]Hoja de pedidos'!$D4603&gt;0,'[1]Hoja de pedidos'!H4603,"")</f>
        <v>LAMINACION</v>
      </c>
    </row>
    <row r="4608" spans="1:6" x14ac:dyDescent="0.25">
      <c r="A4608" s="144" t="str">
        <f>IF('[1]Hoja de pedidos'!$D4604&gt;0,'[1]Hoja de pedidos'!C4604,"")</f>
        <v>01-5688</v>
      </c>
      <c r="B4608" s="144" t="str">
        <f>IF('[1]Hoja de pedidos'!$D4604&gt;0,'[1]Hoja de pedidos'!D4604,"")</f>
        <v>TMAPAL121B001</v>
      </c>
      <c r="C4608" s="144" t="str">
        <f>IF('[1]Hoja de pedidos'!$D4604&gt;0,'[1]Hoja de pedidos'!E4604,"")</f>
        <v>ALIMENTOS POLAR COMERCIAL, C.A.</v>
      </c>
      <c r="D4608" s="144" t="str">
        <f>IF('[1]Hoja de pedidos'!$D4604&gt;0,'[1]Hoja de pedidos'!F4604,"")</f>
        <v>ALUMINIO LAMINADO IMPRESO MAVESA 250 g</v>
      </c>
      <c r="E4608" s="144" t="str">
        <f>IF('[1]Hoja de pedidos'!$D4604&gt;0,'[1]Hoja de pedidos'!G4604,"")</f>
        <v>MCL</v>
      </c>
      <c r="F4608" s="144" t="str">
        <f>IF('[1]Hoja de pedidos'!$D4604&gt;0,'[1]Hoja de pedidos'!H4604,"")</f>
        <v>LAMINACION</v>
      </c>
    </row>
    <row r="4609" spans="1:6" x14ac:dyDescent="0.25">
      <c r="A4609" s="144" t="str">
        <f>IF('[1]Hoja de pedidos'!$D4605&gt;0,'[1]Hoja de pedidos'!C4605,"")</f>
        <v>01-5687</v>
      </c>
      <c r="B4609" s="144" t="str">
        <f>IF('[1]Hoja de pedidos'!$D4605&gt;0,'[1]Hoja de pedidos'!D4605,"")</f>
        <v>TMAPAL121C001</v>
      </c>
      <c r="C4609" s="144" t="str">
        <f>IF('[1]Hoja de pedidos'!$D4605&gt;0,'[1]Hoja de pedidos'!E4605,"")</f>
        <v>ALIMENTOS POLAR COMERCIAL, C.A.</v>
      </c>
      <c r="D4609" s="144" t="str">
        <f>IF('[1]Hoja de pedidos'!$D4605&gt;0,'[1]Hoja de pedidos'!F4605,"")</f>
        <v>ALUMINIO LAMINADO IMPRESO MAVESA 1 Kg</v>
      </c>
      <c r="E4609" s="144" t="str">
        <f>IF('[1]Hoja de pedidos'!$D4605&gt;0,'[1]Hoja de pedidos'!G4605,"")</f>
        <v>MCL</v>
      </c>
      <c r="F4609" s="144" t="str">
        <f>IF('[1]Hoja de pedidos'!$D4605&gt;0,'[1]Hoja de pedidos'!H4605,"")</f>
        <v>LAMINACION</v>
      </c>
    </row>
    <row r="4610" spans="1:6" x14ac:dyDescent="0.25">
      <c r="A4610" s="144" t="str">
        <f>IF('[1]Hoja de pedidos'!$D4606&gt;0,'[1]Hoja de pedidos'!C4606,"")</f>
        <v>01-5689</v>
      </c>
      <c r="B4610" s="144" t="str">
        <f>IF('[1]Hoja de pedidos'!$D4606&gt;0,'[1]Hoja de pedidos'!D4606,"")</f>
        <v>TMAPAL121A001</v>
      </c>
      <c r="C4610" s="144" t="str">
        <f>IF('[1]Hoja de pedidos'!$D4606&gt;0,'[1]Hoja de pedidos'!E4606,"")</f>
        <v>ALIMENTOS POLAR COMERCIAL, C.A.</v>
      </c>
      <c r="D4610" s="144" t="str">
        <f>IF('[1]Hoja de pedidos'!$D4606&gt;0,'[1]Hoja de pedidos'!F4606,"")</f>
        <v>ALUMINIO LAMINADO IMPRESO MAVESA 500g</v>
      </c>
      <c r="E4610" s="144" t="str">
        <f>IF('[1]Hoja de pedidos'!$D4606&gt;0,'[1]Hoja de pedidos'!G4606,"")</f>
        <v>MCL</v>
      </c>
      <c r="F4610" s="144" t="str">
        <f>IF('[1]Hoja de pedidos'!$D4606&gt;0,'[1]Hoja de pedidos'!H4606,"")</f>
        <v>LAMINACION</v>
      </c>
    </row>
    <row r="4611" spans="1:6" x14ac:dyDescent="0.25">
      <c r="A4611" s="144" t="str">
        <f>IF('[1]Hoja de pedidos'!$D4607&gt;0,'[1]Hoja de pedidos'!C4607,"")</f>
        <v>01-5720</v>
      </c>
      <c r="B4611" s="144" t="str">
        <f>IF('[1]Hoja de pedidos'!$D4607&gt;0,'[1]Hoja de pedidos'!D4607,"")</f>
        <v>TMCVLU208A001</v>
      </c>
      <c r="C4611" s="144" t="str">
        <f>IF('[1]Hoja de pedidos'!$D4607&gt;0,'[1]Hoja de pedidos'!E4607,"")</f>
        <v>CHRONUS VENEZUELA, C.A.</v>
      </c>
      <c r="D4611" s="144" t="str">
        <f>IF('[1]Hoja de pedidos'!$D4607&gt;0,'[1]Hoja de pedidos'!F4607,"")</f>
        <v>LINER INDUCCION UNIVERSAL IMPRESO GARANTIA DE PUREZA</v>
      </c>
      <c r="E4611" s="144" t="str">
        <f>IF('[1]Hoja de pedidos'!$D4607&gt;0,'[1]Hoja de pedidos'!G4607,"")</f>
        <v>MCL</v>
      </c>
      <c r="F4611" s="144" t="str">
        <f>IF('[1]Hoja de pedidos'!$D4607&gt;0,'[1]Hoja de pedidos'!H4607,"")</f>
        <v>CORTE</v>
      </c>
    </row>
    <row r="4612" spans="1:6" x14ac:dyDescent="0.25">
      <c r="A4612" s="144" t="str">
        <f>IF('[1]Hoja de pedidos'!$D4608&gt;0,'[1]Hoja de pedidos'!C4608,"")</f>
        <v>01-5723</v>
      </c>
      <c r="B4612" s="144" t="str">
        <f>IF('[1]Hoja de pedidos'!$D4608&gt;0,'[1]Hoja de pedidos'!D4608,"")</f>
        <v>TMAHSF083C002</v>
      </c>
      <c r="C4612" s="144" t="str">
        <f>IF('[1]Hoja de pedidos'!$D4608&gt;0,'[1]Hoja de pedidos'!E4608,"")</f>
        <v>ALIMENTOS HEINZ, C.A.</v>
      </c>
      <c r="D4612" s="144" t="str">
        <f>IF('[1]Hoja de pedidos'!$D4608&gt;0,'[1]Hoja de pedidos'!F4608,"")</f>
        <v>LAMINACION IMPRESA GELATINA SONRISSA FRAMBUESA 132g.</v>
      </c>
      <c r="E4612" s="144" t="str">
        <f>IF('[1]Hoja de pedidos'!$D4608&gt;0,'[1]Hoja de pedidos'!G4608,"")</f>
        <v>MCL</v>
      </c>
      <c r="F4612" s="144" t="str">
        <f>IF('[1]Hoja de pedidos'!$D4608&gt;0,'[1]Hoja de pedidos'!H4608,"")</f>
        <v>LAMINACION</v>
      </c>
    </row>
    <row r="4613" spans="1:6" x14ac:dyDescent="0.25">
      <c r="A4613" s="144" t="str">
        <f>IF('[1]Hoja de pedidos'!$D4609&gt;0,'[1]Hoja de pedidos'!C4609,"")</f>
        <v>01-5722</v>
      </c>
      <c r="B4613" s="144" t="str">
        <f>IF('[1]Hoja de pedidos'!$D4609&gt;0,'[1]Hoja de pedidos'!D4609,"")</f>
        <v>TMAHSF083A002</v>
      </c>
      <c r="C4613" s="144" t="str">
        <f>IF('[1]Hoja de pedidos'!$D4609&gt;0,'[1]Hoja de pedidos'!E4609,"")</f>
        <v>ALIMENTOS HEINZ, C.A.</v>
      </c>
      <c r="D4613" s="144" t="str">
        <f>IF('[1]Hoja de pedidos'!$D4609&gt;0,'[1]Hoja de pedidos'!F4609,"")</f>
        <v>LAMINACION IMPRESA GELATINA SONRISSA FRESA 132g</v>
      </c>
      <c r="E4613" s="144" t="str">
        <f>IF('[1]Hoja de pedidos'!$D4609&gt;0,'[1]Hoja de pedidos'!G4609,"")</f>
        <v>MCL</v>
      </c>
      <c r="F4613" s="144" t="str">
        <f>IF('[1]Hoja de pedidos'!$D4609&gt;0,'[1]Hoja de pedidos'!H4609,"")</f>
        <v>LAMINACION</v>
      </c>
    </row>
    <row r="4614" spans="1:6" x14ac:dyDescent="0.25">
      <c r="A4614" s="144" t="str">
        <f>IF('[1]Hoja de pedidos'!$D4610&gt;0,'[1]Hoja de pedidos'!C4610,"")</f>
        <v>01-5724</v>
      </c>
      <c r="B4614" s="144" t="str">
        <f>IF('[1]Hoja de pedidos'!$D4610&gt;0,'[1]Hoja de pedidos'!D4610,"")</f>
        <v>TMAHPG0700001</v>
      </c>
      <c r="C4614" s="144" t="str">
        <f>IF('[1]Hoja de pedidos'!$D4610&gt;0,'[1]Hoja de pedidos'!E4610,"")</f>
        <v>ALIMENTOS HEINZ, C.A.</v>
      </c>
      <c r="D4614" s="144" t="str">
        <f>IF('[1]Hoja de pedidos'!$D4610&gt;0,'[1]Hoja de pedidos'!F4610,"")</f>
        <v>POLYPOUCH SIN IMPRESIÓN (LAMINADO PARA GELATINA)</v>
      </c>
      <c r="E4614" s="144" t="str">
        <f>IF('[1]Hoja de pedidos'!$D4610&gt;0,'[1]Hoja de pedidos'!G4610,"")</f>
        <v>MCL</v>
      </c>
      <c r="F4614" s="144" t="str">
        <f>IF('[1]Hoja de pedidos'!$D4610&gt;0,'[1]Hoja de pedidos'!H4610,"")</f>
        <v>LAMINACION</v>
      </c>
    </row>
    <row r="4615" spans="1:6" x14ac:dyDescent="0.25">
      <c r="A4615" s="144" t="str">
        <f>IF('[1]Hoja de pedidos'!$D4611&gt;0,'[1]Hoja de pedidos'!C4611,"")</f>
        <v>01-5719</v>
      </c>
      <c r="B4615" s="144" t="str">
        <f>IF('[1]Hoja de pedidos'!$D4611&gt;0,'[1]Hoja de pedidos'!D4611,"")</f>
        <v>TMMFPS1050001</v>
      </c>
      <c r="C4615" s="144" t="str">
        <f>IF('[1]Hoja de pedidos'!$D4611&gt;0,'[1]Hoja de pedidos'!E4611,"")</f>
        <v>M.F. CONCEPTO CREATIVO C.A</v>
      </c>
      <c r="D4615" s="144" t="str">
        <f>IF('[1]Hoja de pedidos'!$D4611&gt;0,'[1]Hoja de pedidos'!F4611,"")</f>
        <v>POLYPOUCH SIN IMPRESIÓN</v>
      </c>
      <c r="E4615" s="144" t="str">
        <f>IF('[1]Hoja de pedidos'!$D4611&gt;0,'[1]Hoja de pedidos'!G4611,"")</f>
        <v>MCL</v>
      </c>
      <c r="F4615" s="144" t="str">
        <f>IF('[1]Hoja de pedidos'!$D4611&gt;0,'[1]Hoja de pedidos'!H4611,"")</f>
        <v>LAMINACION</v>
      </c>
    </row>
    <row r="4616" spans="1:6" x14ac:dyDescent="0.25">
      <c r="A4616" s="144" t="str">
        <f>IF('[1]Base de datos'!$B1902&gt;0,'[1]Hoja de pedidos'!C4612,"")</f>
        <v>01-5725</v>
      </c>
      <c r="B4616" s="144" t="str">
        <f>IF('[1]Base de datos'!$B1902&gt;0,'[1]Base de datos'!B1902,"")</f>
        <v>TXVFHV060A001</v>
      </c>
      <c r="C4616" s="144" t="str">
        <f>IF('[1]Base de datos'!$B1902&gt;0,'[1]Hoja de pedidos'!E4612,"")</f>
        <v>CERVECERIA POLAR,C.A.</v>
      </c>
      <c r="D4616" s="144" t="str">
        <f>IF('[1]Base de datos'!$B1902&gt;0,'[1]Hoja de pedidos'!F4612,"")</f>
        <v>ETIQUETA IMPRESA MALTIN POLAR NAVIDAD 2025 1,5L</v>
      </c>
      <c r="E4616" s="144" t="str">
        <f>IF('[1]Base de datos'!$B1902&gt;0,'[1]Hoja de pedidos'!G4612,"")</f>
        <v>CX</v>
      </c>
      <c r="F4616" s="144" t="str">
        <f>IF('[1]Base de datos'!$B1902&gt;0,'[1]Hoja de pedidos'!H4612,"")</f>
        <v>LAMINACION</v>
      </c>
    </row>
    <row r="4617" spans="1:6" x14ac:dyDescent="0.25">
      <c r="A4617" s="144" t="str">
        <f>IF('[1]Hoja de pedidos'!$D4613&gt;0,'[1]Hoja de pedidos'!C4613,"")</f>
        <v>01-5726</v>
      </c>
      <c r="B4617" s="144" t="str">
        <f>IF('[1]Hoja de pedidos'!$D4613&gt;0,'[1]Hoja de pedidos'!D4613,"")</f>
        <v>TXCPEM023A001</v>
      </c>
      <c r="C4617" s="144" t="str">
        <f>IF('[1]Hoja de pedidos'!$D4613&gt;0,'[1]Hoja de pedidos'!E4613,"")</f>
        <v>CERVECERIA POLAR,C.A.</v>
      </c>
      <c r="D4617" s="144" t="str">
        <f>IF('[1]Hoja de pedidos'!$D4613&gt;0,'[1]Hoja de pedidos'!F4613,"")</f>
        <v>ETIQUETA IMPRESA MALTIN POLAR 1,5 L</v>
      </c>
      <c r="E4617" s="144" t="str">
        <f>IF('[1]Hoja de pedidos'!$D4613&gt;0,'[1]Hoja de pedidos'!G4613,"")</f>
        <v>CX</v>
      </c>
      <c r="F4617" s="144" t="str">
        <f>IF('[1]Hoja de pedidos'!$D4613&gt;0,'[1]Hoja de pedidos'!H4613,"")</f>
        <v>CORTE</v>
      </c>
    </row>
    <row r="4618" spans="1:6" x14ac:dyDescent="0.25">
      <c r="A4618" s="144" t="str">
        <f>IF('[1]Hoja de pedidos'!$D4614&gt;0,'[1]Hoja de pedidos'!C4614,"")</f>
        <v>01-5708</v>
      </c>
      <c r="B4618" s="144" t="str">
        <f>IF('[1]Hoja de pedidos'!$D4614&gt;0,'[1]Hoja de pedidos'!D4614,"")</f>
        <v>TXPCGM023A002</v>
      </c>
      <c r="C4618" s="144" t="str">
        <f>IF('[1]Hoja de pedidos'!$D4614&gt;0,'[1]Hoja de pedidos'!E4614,"")</f>
        <v xml:space="preserve">PEPSI-COLA VENEZUELA, C.A. </v>
      </c>
      <c r="D4618" s="144" t="str">
        <f>IF('[1]Hoja de pedidos'!$D4614&gt;0,'[1]Hoja de pedidos'!F4614,"")</f>
        <v>ETIQUETA IMPRESA GOLDEN MANZANA 1 L</v>
      </c>
      <c r="E4618" s="144" t="str">
        <f>IF('[1]Hoja de pedidos'!$D4614&gt;0,'[1]Hoja de pedidos'!G4614,"")</f>
        <v>CX</v>
      </c>
      <c r="F4618" s="144" t="str">
        <f>IF('[1]Hoja de pedidos'!$D4614&gt;0,'[1]Hoja de pedidos'!H4614,"")</f>
        <v>CORTE</v>
      </c>
    </row>
    <row r="4619" spans="1:6" x14ac:dyDescent="0.25">
      <c r="A4619" s="144" t="str">
        <f>IF('[1]Hoja de pedidos'!$D4615&gt;0,'[1]Hoja de pedidos'!C4615,"")</f>
        <v>01-5759</v>
      </c>
      <c r="B4619" s="144" t="str">
        <f>IF('[1]Hoja de pedidos'!$D4615&gt;0,'[1]Hoja de pedidos'!D4615,"")</f>
        <v>TXPCGM023A002</v>
      </c>
      <c r="C4619" s="144" t="str">
        <f>IF('[1]Hoja de pedidos'!$D4615&gt;0,'[1]Hoja de pedidos'!E4615,"")</f>
        <v xml:space="preserve">PEPSI-COLA VENEZUELA, C.A. </v>
      </c>
      <c r="D4619" s="144" t="str">
        <f>IF('[1]Hoja de pedidos'!$D4615&gt;0,'[1]Hoja de pedidos'!F4615,"")</f>
        <v>ETIQUETA IMPRESA GOLDEN MANZANA 1 L</v>
      </c>
      <c r="E4619" s="144" t="str">
        <f>IF('[1]Hoja de pedidos'!$D4615&gt;0,'[1]Hoja de pedidos'!G4615,"")</f>
        <v>CX</v>
      </c>
      <c r="F4619" s="144" t="str">
        <f>IF('[1]Hoja de pedidos'!$D4615&gt;0,'[1]Hoja de pedidos'!H4615,"")</f>
        <v>CORTE</v>
      </c>
    </row>
    <row r="4620" spans="1:6" x14ac:dyDescent="0.25">
      <c r="A4620" s="144" t="str">
        <f>IF('[1]Hoja de pedidos'!$D4616&gt;0,'[1]Hoja de pedidos'!C4616,"")</f>
        <v>01-5703</v>
      </c>
      <c r="B4620" s="144" t="str">
        <f>IF('[1]Hoja de pedidos'!$D4616&gt;0,'[1]Hoja de pedidos'!D4616,"")</f>
        <v>TXPCSC023A002</v>
      </c>
      <c r="C4620" s="144" t="str">
        <f>IF('[1]Hoja de pedidos'!$D4616&gt;0,'[1]Hoja de pedidos'!E4616,"")</f>
        <v xml:space="preserve">PEPSI-COLA VENEZUELA, C.A. </v>
      </c>
      <c r="D4620" s="144" t="str">
        <f>IF('[1]Hoja de pedidos'!$D4616&gt;0,'[1]Hoja de pedidos'!F4616,"")</f>
        <v>ETIQUETA IMPRESA SEVEN UP CERO 2 L</v>
      </c>
      <c r="E4620" s="144" t="str">
        <f>IF('[1]Hoja de pedidos'!$D4616&gt;0,'[1]Hoja de pedidos'!G4616,"")</f>
        <v>CX</v>
      </c>
      <c r="F4620" s="144" t="str">
        <f>IF('[1]Hoja de pedidos'!$D4616&gt;0,'[1]Hoja de pedidos'!H4616,"")</f>
        <v>CORTE</v>
      </c>
    </row>
    <row r="4621" spans="1:6" x14ac:dyDescent="0.25">
      <c r="A4621" s="144" t="str">
        <f>IF('[1]Hoja de pedidos'!$D4617&gt;0,'[1]Hoja de pedidos'!C4617,"")</f>
        <v>01-5699</v>
      </c>
      <c r="B4621" s="144" t="str">
        <f>IF('[1]Hoja de pedidos'!$D4617&gt;0,'[1]Hoja de pedidos'!D4617,"")</f>
        <v>TXPCSC023C002</v>
      </c>
      <c r="C4621" s="144" t="str">
        <f>IF('[1]Hoja de pedidos'!$D4617&gt;0,'[1]Hoja de pedidos'!E4617,"")</f>
        <v xml:space="preserve">PEPSI-COLA VENEZUELA, C.A. </v>
      </c>
      <c r="D4621" s="144" t="str">
        <f>IF('[1]Hoja de pedidos'!$D4617&gt;0,'[1]Hoja de pedidos'!F4617,"")</f>
        <v>ETIQUETA IMPRESA SEVEN UP CERO 1,5 L</v>
      </c>
      <c r="E4621" s="144" t="str">
        <f>IF('[1]Hoja de pedidos'!$D4617&gt;0,'[1]Hoja de pedidos'!G4617,"")</f>
        <v>CX</v>
      </c>
      <c r="F4621" s="144" t="str">
        <f>IF('[1]Hoja de pedidos'!$D4617&gt;0,'[1]Hoja de pedidos'!H4617,"")</f>
        <v>CORTE</v>
      </c>
    </row>
    <row r="4622" spans="1:6" x14ac:dyDescent="0.25">
      <c r="A4622" s="144" t="str">
        <f>IF('[1]Hoja de pedidos'!$D4618&gt;0,'[1]Hoja de pedidos'!C4618,"")</f>
        <v>01-5710</v>
      </c>
      <c r="B4622" s="144" t="str">
        <f>IF('[1]Hoja de pedidos'!$D4618&gt;0,'[1]Hoja de pedidos'!D4618,"")</f>
        <v>TXPCSC023C002</v>
      </c>
      <c r="C4622" s="144" t="str">
        <f>IF('[1]Hoja de pedidos'!$D4618&gt;0,'[1]Hoja de pedidos'!E4618,"")</f>
        <v xml:space="preserve">PEPSI-COLA VENEZUELA, C.A. </v>
      </c>
      <c r="D4622" s="144" t="str">
        <f>IF('[1]Hoja de pedidos'!$D4618&gt;0,'[1]Hoja de pedidos'!F4618,"")</f>
        <v>ETIQUETA IMPRESA SEVEN UP CERO 1,5 L</v>
      </c>
      <c r="E4622" s="144" t="str">
        <f>IF('[1]Hoja de pedidos'!$D4618&gt;0,'[1]Hoja de pedidos'!G4618,"")</f>
        <v>CX</v>
      </c>
      <c r="F4622" s="144" t="str">
        <f>IF('[1]Hoja de pedidos'!$D4618&gt;0,'[1]Hoja de pedidos'!H4618,"")</f>
        <v>CORTE</v>
      </c>
    </row>
    <row r="4623" spans="1:6" x14ac:dyDescent="0.25">
      <c r="A4623" s="144" t="str">
        <f>IF('[1]Hoja de pedidos'!$D4619&gt;0,'[1]Hoja de pedidos'!C4619,"")</f>
        <v>01-5704</v>
      </c>
      <c r="B4623" s="144" t="str">
        <f>IF('[1]Hoja de pedidos'!$D4619&gt;0,'[1]Hoja de pedidos'!D4619,"")</f>
        <v>TXPCSC023D001</v>
      </c>
      <c r="C4623" s="144" t="str">
        <f>IF('[1]Hoja de pedidos'!$D4619&gt;0,'[1]Hoja de pedidos'!E4619,"")</f>
        <v xml:space="preserve">PEPSI-COLA VENEZUELA, C.A. </v>
      </c>
      <c r="D4623" s="144" t="str">
        <f>IF('[1]Hoja de pedidos'!$D4619&gt;0,'[1]Hoja de pedidos'!F4619,"")</f>
        <v>ETIQUETA IMPRESA SEVEN UP CERO 1 L</v>
      </c>
      <c r="E4623" s="144" t="str">
        <f>IF('[1]Hoja de pedidos'!$D4619&gt;0,'[1]Hoja de pedidos'!G4619,"")</f>
        <v>CX</v>
      </c>
      <c r="F4623" s="144" t="str">
        <f>IF('[1]Hoja de pedidos'!$D4619&gt;0,'[1]Hoja de pedidos'!H4619,"")</f>
        <v>CORTE</v>
      </c>
    </row>
    <row r="4624" spans="1:6" x14ac:dyDescent="0.25">
      <c r="A4624" s="144" t="str">
        <f>IF('[1]Hoja de pedidos'!$D4620&gt;0,'[1]Hoja de pedidos'!C4620,"")</f>
        <v>01-5711</v>
      </c>
      <c r="B4624" s="144" t="str">
        <f>IF('[1]Hoja de pedidos'!$D4620&gt;0,'[1]Hoja de pedidos'!D4620,"")</f>
        <v>TXPCSC023D001</v>
      </c>
      <c r="C4624" s="144" t="str">
        <f>IF('[1]Hoja de pedidos'!$D4620&gt;0,'[1]Hoja de pedidos'!E4620,"")</f>
        <v xml:space="preserve">PEPSI-COLA VENEZUELA, C.A. </v>
      </c>
      <c r="D4624" s="144" t="str">
        <f>IF('[1]Hoja de pedidos'!$D4620&gt;0,'[1]Hoja de pedidos'!F4620,"")</f>
        <v>ETIQUETA IMPRESA SEVEN UP CERO 1 L</v>
      </c>
      <c r="E4624" s="144" t="str">
        <f>IF('[1]Hoja de pedidos'!$D4620&gt;0,'[1]Hoja de pedidos'!G4620,"")</f>
        <v>CX</v>
      </c>
      <c r="F4624" s="144" t="str">
        <f>IF('[1]Hoja de pedidos'!$D4620&gt;0,'[1]Hoja de pedidos'!H4620,"")</f>
        <v>CORTE</v>
      </c>
    </row>
    <row r="4625" spans="1:6" x14ac:dyDescent="0.25">
      <c r="A4625" s="144" t="str">
        <f>IF('[1]Hoja de pedidos'!$D4621&gt;0,'[1]Hoja de pedidos'!C4621,"")</f>
        <v>01-5709</v>
      </c>
      <c r="B4625" s="144" t="str">
        <f>IF('[1]Hoja de pedidos'!$D4621&gt;0,'[1]Hoja de pedidos'!D4621,"")</f>
        <v>TXPCGK023A001</v>
      </c>
      <c r="C4625" s="144" t="str">
        <f>IF('[1]Hoja de pedidos'!$D4621&gt;0,'[1]Hoja de pedidos'!E4621,"")</f>
        <v xml:space="preserve">PEPSI-COLA VENEZUELA, C.A. </v>
      </c>
      <c r="D4625" s="144" t="str">
        <f>IF('[1]Hoja de pedidos'!$D4621&gt;0,'[1]Hoja de pedidos'!F4621,"")</f>
        <v>ETIQUETA IMPRESA GOLDEN KOLITA 1L</v>
      </c>
      <c r="E4625" s="144" t="str">
        <f>IF('[1]Hoja de pedidos'!$D4621&gt;0,'[1]Hoja de pedidos'!G4621,"")</f>
        <v>CX</v>
      </c>
      <c r="F4625" s="144" t="str">
        <f>IF('[1]Hoja de pedidos'!$D4621&gt;0,'[1]Hoja de pedidos'!H4621,"")</f>
        <v>CORTE</v>
      </c>
    </row>
    <row r="4626" spans="1:6" x14ac:dyDescent="0.25">
      <c r="A4626" s="144" t="str">
        <f>IF('[1]Hoja de pedidos'!$D4622&gt;0,'[1]Hoja de pedidos'!C4622,"")</f>
        <v>01-5718</v>
      </c>
      <c r="B4626" s="144" t="str">
        <f>IF('[1]Hoja de pedidos'!$D4622&gt;0,'[1]Hoja de pedidos'!D4622,"")</f>
        <v>TXPCGK023A001</v>
      </c>
      <c r="C4626" s="144" t="str">
        <f>IF('[1]Hoja de pedidos'!$D4622&gt;0,'[1]Hoja de pedidos'!E4622,"")</f>
        <v xml:space="preserve">PEPSI-COLA VENEZUELA, C.A. </v>
      </c>
      <c r="D4626" s="144" t="str">
        <f>IF('[1]Hoja de pedidos'!$D4622&gt;0,'[1]Hoja de pedidos'!F4622,"")</f>
        <v>ETIQUETA IMPRESA GOLDEN KOLITA 1L</v>
      </c>
      <c r="E4626" s="144" t="str">
        <f>IF('[1]Hoja de pedidos'!$D4622&gt;0,'[1]Hoja de pedidos'!G4622,"")</f>
        <v>CX</v>
      </c>
      <c r="F4626" s="144" t="str">
        <f>IF('[1]Hoja de pedidos'!$D4622&gt;0,'[1]Hoja de pedidos'!H4622,"")</f>
        <v>CORTE</v>
      </c>
    </row>
    <row r="4627" spans="1:6" x14ac:dyDescent="0.25">
      <c r="A4627" s="144" t="str">
        <f>IF('[1]Hoja de pedidos'!$D4623&gt;0,'[1]Hoja de pedidos'!C4623,"")</f>
        <v>01-5701</v>
      </c>
      <c r="B4627" s="144" t="str">
        <f>IF('[1]Hoja de pedidos'!$D4623&gt;0,'[1]Hoja de pedidos'!D4623,"")</f>
        <v>TXPCGU023B001</v>
      </c>
      <c r="C4627" s="144" t="str">
        <f>IF('[1]Hoja de pedidos'!$D4623&gt;0,'[1]Hoja de pedidos'!E4623,"")</f>
        <v xml:space="preserve">PEPSI-COLA VENEZUELA, C.A. </v>
      </c>
      <c r="D4627" s="144" t="str">
        <f>IF('[1]Hoja de pedidos'!$D4623&gt;0,'[1]Hoja de pedidos'!F4623,"")</f>
        <v>ETIQUETA IMPRESA GOLDEN UVA 1,5L</v>
      </c>
      <c r="E4627" s="144" t="str">
        <f>IF('[1]Hoja de pedidos'!$D4623&gt;0,'[1]Hoja de pedidos'!G4623,"")</f>
        <v>CX</v>
      </c>
      <c r="F4627" s="144" t="str">
        <f>IF('[1]Hoja de pedidos'!$D4623&gt;0,'[1]Hoja de pedidos'!H4623,"")</f>
        <v>CORTE</v>
      </c>
    </row>
    <row r="4628" spans="1:6" x14ac:dyDescent="0.25">
      <c r="A4628" s="144" t="str">
        <f>IF('[1]Hoja de pedidos'!$D4624&gt;0,'[1]Hoja de pedidos'!C4624,"")</f>
        <v>01-5715</v>
      </c>
      <c r="B4628" s="144" t="str">
        <f>IF('[1]Hoja de pedidos'!$D4624&gt;0,'[1]Hoja de pedidos'!D4624,"")</f>
        <v>TXPCGU023B001</v>
      </c>
      <c r="C4628" s="144" t="str">
        <f>IF('[1]Hoja de pedidos'!$D4624&gt;0,'[1]Hoja de pedidos'!E4624,"")</f>
        <v xml:space="preserve">PEPSI-COLA VENEZUELA, C.A. </v>
      </c>
      <c r="D4628" s="144" t="str">
        <f>IF('[1]Hoja de pedidos'!$D4624&gt;0,'[1]Hoja de pedidos'!F4624,"")</f>
        <v>ETIQUETA IMPRESA GOLDEN UVA 1,5L</v>
      </c>
      <c r="E4628" s="144" t="str">
        <f>IF('[1]Hoja de pedidos'!$D4624&gt;0,'[1]Hoja de pedidos'!G4624,"")</f>
        <v>CX</v>
      </c>
      <c r="F4628" s="144" t="str">
        <f>IF('[1]Hoja de pedidos'!$D4624&gt;0,'[1]Hoja de pedidos'!H4624,"")</f>
        <v>CORTE</v>
      </c>
    </row>
    <row r="4629" spans="1:6" x14ac:dyDescent="0.25">
      <c r="A4629" s="144" t="str">
        <f>IF('[1]Hoja de pedidos'!$D4625&gt;0,'[1]Hoja de pedidos'!C4625,"")</f>
        <v>01-5707</v>
      </c>
      <c r="B4629" s="144" t="str">
        <f>IF('[1]Hoja de pedidos'!$D4625&gt;0,'[1]Hoja de pedidos'!D4625,"")</f>
        <v>TXPCGU023A001</v>
      </c>
      <c r="C4629" s="144" t="str">
        <f>IF('[1]Hoja de pedidos'!$D4625&gt;0,'[1]Hoja de pedidos'!E4625,"")</f>
        <v xml:space="preserve">PEPSI-COLA VENEZUELA, C.A. </v>
      </c>
      <c r="D4629" s="144" t="str">
        <f>IF('[1]Hoja de pedidos'!$D4625&gt;0,'[1]Hoja de pedidos'!F4625,"")</f>
        <v>ETIQUETA IMPRESA GOLDEN UVA 2L</v>
      </c>
      <c r="E4629" s="144" t="str">
        <f>IF('[1]Hoja de pedidos'!$D4625&gt;0,'[1]Hoja de pedidos'!G4625,"")</f>
        <v>CX</v>
      </c>
      <c r="F4629" s="144" t="str">
        <f>IF('[1]Hoja de pedidos'!$D4625&gt;0,'[1]Hoja de pedidos'!H4625,"")</f>
        <v>CORTE</v>
      </c>
    </row>
    <row r="4630" spans="1:6" x14ac:dyDescent="0.25">
      <c r="A4630" s="144" t="str">
        <f>IF('[1]Hoja de pedidos'!$D4626&gt;0,'[1]Hoja de pedidos'!C4626,"")</f>
        <v>01-5714</v>
      </c>
      <c r="B4630" s="144" t="str">
        <f>IF('[1]Hoja de pedidos'!$D4626&gt;0,'[1]Hoja de pedidos'!D4626,"")</f>
        <v>TXPCGU023A001</v>
      </c>
      <c r="C4630" s="144" t="str">
        <f>IF('[1]Hoja de pedidos'!$D4626&gt;0,'[1]Hoja de pedidos'!E4626,"")</f>
        <v xml:space="preserve">PEPSI-COLA VENEZUELA, C.A. </v>
      </c>
      <c r="D4630" s="144" t="str">
        <f>IF('[1]Hoja de pedidos'!$D4626&gt;0,'[1]Hoja de pedidos'!F4626,"")</f>
        <v>ETIQUETA IMPRESA GOLDEN UVA 2L</v>
      </c>
      <c r="E4630" s="144" t="str">
        <f>IF('[1]Hoja de pedidos'!$D4626&gt;0,'[1]Hoja de pedidos'!G4626,"")</f>
        <v>CX</v>
      </c>
      <c r="F4630" s="144" t="str">
        <f>IF('[1]Hoja de pedidos'!$D4626&gt;0,'[1]Hoja de pedidos'!H4626,"")</f>
        <v>CORTE</v>
      </c>
    </row>
    <row r="4631" spans="1:6" x14ac:dyDescent="0.25">
      <c r="A4631" s="144" t="str">
        <f>IF('[1]Hoja de pedidos'!$D4627&gt;0,'[1]Hoja de pedidos'!C4627,"")</f>
        <v>01-5725</v>
      </c>
      <c r="B4631" s="144" t="str">
        <f>IF('[1]Hoja de pedidos'!$D4627&gt;0,'[1]Hoja de pedidos'!D4627,"")</f>
        <v>TXCPMN023A001</v>
      </c>
      <c r="C4631" s="144" t="str">
        <f>IF('[1]Hoja de pedidos'!$D4627&gt;0,'[1]Hoja de pedidos'!E4627,"")</f>
        <v>CERVECERIA POLAR,C.A.</v>
      </c>
      <c r="D4631" s="144" t="str">
        <f>IF('[1]Hoja de pedidos'!$D4627&gt;0,'[1]Hoja de pedidos'!F4627,"")</f>
        <v>ETIQUETA IMPRESA MALTIN POLAR NAVIDAD 2025 1,5L</v>
      </c>
      <c r="E4631" s="144" t="str">
        <f>IF('[1]Hoja de pedidos'!$D4627&gt;0,'[1]Hoja de pedidos'!G4627,"")</f>
        <v>CX</v>
      </c>
      <c r="F4631" s="144" t="str">
        <f>IF('[1]Hoja de pedidos'!$D4627&gt;0,'[1]Hoja de pedidos'!H4627,"")</f>
        <v>LAMINACION</v>
      </c>
    </row>
    <row r="4632" spans="1:6" x14ac:dyDescent="0.25">
      <c r="A4632" s="144" t="str">
        <f>IF('[1]Hoja de pedidos'!$D4628&gt;0,'[1]Hoja de pedidos'!C4628,"")</f>
        <v>01-5740</v>
      </c>
      <c r="B4632" s="144" t="str">
        <f>IF('[1]Hoja de pedidos'!$D4628&gt;0,'[1]Hoja de pedidos'!D4628,"")</f>
        <v>TXIJFD023A001</v>
      </c>
      <c r="C4632" s="144" t="str">
        <f>IF('[1]Hoja de pedidos'!$D4628&gt;0,'[1]Hoja de pedidos'!E4628,"")</f>
        <v>INDUSTRIAS VENEZOLANA DE BEBIDAS JAU C.A</v>
      </c>
      <c r="D4632" s="144" t="str">
        <f>IF('[1]Hoja de pedidos'!$D4628&gt;0,'[1]Hoja de pedidos'!F4628,"")</f>
        <v>ETIQUETA IMPRESA FRUGY DURAZNO 1,5L</v>
      </c>
      <c r="E4632" s="144" t="str">
        <f>IF('[1]Hoja de pedidos'!$D4628&gt;0,'[1]Hoja de pedidos'!G4628,"")</f>
        <v>CX</v>
      </c>
      <c r="F4632" s="144" t="str">
        <f>IF('[1]Hoja de pedidos'!$D4628&gt;0,'[1]Hoja de pedidos'!H4628,"")</f>
        <v>CORTE</v>
      </c>
    </row>
    <row r="4633" spans="1:6" x14ac:dyDescent="0.25">
      <c r="A4633" s="144" t="str">
        <f>IF('[1]Hoja de pedidos'!$D4629&gt;0,'[1]Hoja de pedidos'!C4629,"")</f>
        <v>01-5739</v>
      </c>
      <c r="B4633" s="144" t="str">
        <f>IF('[1]Hoja de pedidos'!$D4629&gt;0,'[1]Hoja de pedidos'!D4629,"")</f>
        <v>TXIJFP023A001</v>
      </c>
      <c r="C4633" s="144" t="str">
        <f>IF('[1]Hoja de pedidos'!$D4629&gt;0,'[1]Hoja de pedidos'!E4629,"")</f>
        <v>INDUSTRIAS VENEZOLANA DE BEBIDAS JAU C.A</v>
      </c>
      <c r="D4633" s="144" t="str">
        <f>IF('[1]Hoja de pedidos'!$D4629&gt;0,'[1]Hoja de pedidos'!F4629,"")</f>
        <v>ETIQUETA IMPRESA FRUGY PERA 1,5 L</v>
      </c>
      <c r="E4633" s="144" t="str">
        <f>IF('[1]Hoja de pedidos'!$D4629&gt;0,'[1]Hoja de pedidos'!G4629,"")</f>
        <v>CX</v>
      </c>
      <c r="F4633" s="144" t="str">
        <f>IF('[1]Hoja de pedidos'!$D4629&gt;0,'[1]Hoja de pedidos'!H4629,"")</f>
        <v>CORTE</v>
      </c>
    </row>
    <row r="4634" spans="1:6" x14ac:dyDescent="0.25">
      <c r="A4634" s="144" t="str">
        <f>IF('[1]Hoja de pedidos'!$D4630&gt;0,'[1]Hoja de pedidos'!C4630,"")</f>
        <v>01-5738</v>
      </c>
      <c r="B4634" s="144" t="str">
        <f>IF('[1]Hoja de pedidos'!$D4630&gt;0,'[1]Hoja de pedidos'!D4630,"")</f>
        <v>TXIJFM023A001</v>
      </c>
      <c r="C4634" s="144" t="str">
        <f>IF('[1]Hoja de pedidos'!$D4630&gt;0,'[1]Hoja de pedidos'!E4630,"")</f>
        <v>INDUSTRIAS VENEZOLANA DE BEBIDAS JAU C.A</v>
      </c>
      <c r="D4634" s="144" t="str">
        <f>IF('[1]Hoja de pedidos'!$D4630&gt;0,'[1]Hoja de pedidos'!F4630,"")</f>
        <v>ETIQUETA IMPRESA FRUGY MANZANA 1,5 L</v>
      </c>
      <c r="E4634" s="144" t="str">
        <f>IF('[1]Hoja de pedidos'!$D4630&gt;0,'[1]Hoja de pedidos'!G4630,"")</f>
        <v>CX</v>
      </c>
      <c r="F4634" s="144" t="str">
        <f>IF('[1]Hoja de pedidos'!$D4630&gt;0,'[1]Hoja de pedidos'!H4630,"")</f>
        <v>CORTE</v>
      </c>
    </row>
    <row r="4635" spans="1:6" x14ac:dyDescent="0.25">
      <c r="A4635" s="144" t="str">
        <f>IF('[1]Hoja de pedidos'!$D4631&gt;0,'[1]Hoja de pedidos'!C4631,"")</f>
        <v>01-5737</v>
      </c>
      <c r="B4635" s="144" t="str">
        <f>IF('[1]Hoja de pedidos'!$D4631&gt;0,'[1]Hoja de pedidos'!D4631,"")</f>
        <v>TXIJFN023A001</v>
      </c>
      <c r="C4635" s="144" t="str">
        <f>IF('[1]Hoja de pedidos'!$D4631&gt;0,'[1]Hoja de pedidos'!E4631,"")</f>
        <v>INDUSTRIAS VENEZOLANA DE BEBIDAS JAU C.A</v>
      </c>
      <c r="D4635" s="144" t="str">
        <f>IF('[1]Hoja de pedidos'!$D4631&gt;0,'[1]Hoja de pedidos'!F4631,"")</f>
        <v>ETIQUETA IMPRESA FRUGY NARANJA 1,5 L</v>
      </c>
      <c r="E4635" s="144" t="str">
        <f>IF('[1]Hoja de pedidos'!$D4631&gt;0,'[1]Hoja de pedidos'!G4631,"")</f>
        <v>CX</v>
      </c>
      <c r="F4635" s="144" t="str">
        <f>IF('[1]Hoja de pedidos'!$D4631&gt;0,'[1]Hoja de pedidos'!H4631,"")</f>
        <v>CORTE</v>
      </c>
    </row>
    <row r="4636" spans="1:6" x14ac:dyDescent="0.25">
      <c r="A4636" s="144" t="str">
        <f>IF('[1]Hoja de pedidos'!$D4632&gt;0,'[1]Hoja de pedidos'!C4632,"")</f>
        <v>01-5733</v>
      </c>
      <c r="B4636" s="144" t="str">
        <f>IF('[1]Hoja de pedidos'!$D4632&gt;0,'[1]Hoja de pedidos'!D4632,"")</f>
        <v>TXIJFN023A001</v>
      </c>
      <c r="C4636" s="144" t="str">
        <f>IF('[1]Hoja de pedidos'!$D4632&gt;0,'[1]Hoja de pedidos'!E4632,"")</f>
        <v>INDUSTRIAS VENEZOLANA DE BEBIDAS JAU C.A</v>
      </c>
      <c r="D4636" s="144" t="str">
        <f>IF('[1]Hoja de pedidos'!$D4632&gt;0,'[1]Hoja de pedidos'!F4632,"")</f>
        <v>ETIQUETA IMPRESA FRUGY NARANJA 1,5 L</v>
      </c>
      <c r="E4636" s="144" t="str">
        <f>IF('[1]Hoja de pedidos'!$D4632&gt;0,'[1]Hoja de pedidos'!G4632,"")</f>
        <v>CX</v>
      </c>
      <c r="F4636" s="144" t="str">
        <f>IF('[1]Hoja de pedidos'!$D4632&gt;0,'[1]Hoja de pedidos'!H4632,"")</f>
        <v>CORTE</v>
      </c>
    </row>
    <row r="4637" spans="1:6" x14ac:dyDescent="0.25">
      <c r="A4637" s="144" t="str">
        <f>IF('[1]Hoja de pedidos'!$D4633&gt;0,'[1]Hoja de pedidos'!C4633,"")</f>
        <v>01-5734</v>
      </c>
      <c r="B4637" s="144" t="str">
        <f>IF('[1]Hoja de pedidos'!$D4633&gt;0,'[1]Hoja de pedidos'!D4633,"")</f>
        <v>TXIJFM023A001</v>
      </c>
      <c r="C4637" s="144" t="str">
        <f>IF('[1]Hoja de pedidos'!$D4633&gt;0,'[1]Hoja de pedidos'!E4633,"")</f>
        <v>INDUSTRIAS VENEZOLANA DE BEBIDAS JAU C.A</v>
      </c>
      <c r="D4637" s="144" t="str">
        <f>IF('[1]Hoja de pedidos'!$D4633&gt;0,'[1]Hoja de pedidos'!F4633,"")</f>
        <v>ETIQUETA IMPRESA FRUGY MANZANA 1,5 L</v>
      </c>
      <c r="E4637" s="144" t="str">
        <f>IF('[1]Hoja de pedidos'!$D4633&gt;0,'[1]Hoja de pedidos'!G4633,"")</f>
        <v>CX</v>
      </c>
      <c r="F4637" s="144" t="str">
        <f>IF('[1]Hoja de pedidos'!$D4633&gt;0,'[1]Hoja de pedidos'!H4633,"")</f>
        <v>CORTE</v>
      </c>
    </row>
    <row r="4638" spans="1:6" x14ac:dyDescent="0.25">
      <c r="A4638" s="144" t="str">
        <f>IF('[1]Hoja de pedidos'!$D4634&gt;0,'[1]Hoja de pedidos'!C4634,"")</f>
        <v>01-5735</v>
      </c>
      <c r="B4638" s="144" t="str">
        <f>IF('[1]Hoja de pedidos'!$D4634&gt;0,'[1]Hoja de pedidos'!D4634,"")</f>
        <v>TXIJFP023A001</v>
      </c>
      <c r="C4638" s="144" t="str">
        <f>IF('[1]Hoja de pedidos'!$D4634&gt;0,'[1]Hoja de pedidos'!E4634,"")</f>
        <v>INDUSTRIAS VENEZOLANA DE BEBIDAS JAU C.A</v>
      </c>
      <c r="D4638" s="144" t="str">
        <f>IF('[1]Hoja de pedidos'!$D4634&gt;0,'[1]Hoja de pedidos'!F4634,"")</f>
        <v>ETIQUETA IMPRESA FRUGY PERA 1,5 L</v>
      </c>
      <c r="E4638" s="144" t="str">
        <f>IF('[1]Hoja de pedidos'!$D4634&gt;0,'[1]Hoja de pedidos'!G4634,"")</f>
        <v>CX</v>
      </c>
      <c r="F4638" s="144" t="str">
        <f>IF('[1]Hoja de pedidos'!$D4634&gt;0,'[1]Hoja de pedidos'!H4634,"")</f>
        <v>CORTE</v>
      </c>
    </row>
    <row r="4639" spans="1:6" x14ac:dyDescent="0.25">
      <c r="A4639" s="144" t="str">
        <f>IF('[1]Hoja de pedidos'!$D4635&gt;0,'[1]Hoja de pedidos'!C4635,"")</f>
        <v>01-5736</v>
      </c>
      <c r="B4639" s="144" t="str">
        <f>IF('[1]Hoja de pedidos'!$D4635&gt;0,'[1]Hoja de pedidos'!D4635,"")</f>
        <v>TXIJFD023A001</v>
      </c>
      <c r="C4639" s="144" t="str">
        <f>IF('[1]Hoja de pedidos'!$D4635&gt;0,'[1]Hoja de pedidos'!E4635,"")</f>
        <v>INDUSTRIAS VENEZOLANA DE BEBIDAS JAU C.A</v>
      </c>
      <c r="D4639" s="144" t="str">
        <f>IF('[1]Hoja de pedidos'!$D4635&gt;0,'[1]Hoja de pedidos'!F4635,"")</f>
        <v>ETIQUETA IMPRESA FRUGY DURAZNO 1,5L</v>
      </c>
      <c r="E4639" s="144" t="str">
        <f>IF('[1]Hoja de pedidos'!$D4635&gt;0,'[1]Hoja de pedidos'!G4635,"")</f>
        <v>CX</v>
      </c>
      <c r="F4639" s="144" t="str">
        <f>IF('[1]Hoja de pedidos'!$D4635&gt;0,'[1]Hoja de pedidos'!H4635,"")</f>
        <v>CORTE</v>
      </c>
    </row>
    <row r="4640" spans="1:6" x14ac:dyDescent="0.25">
      <c r="A4640" s="144" t="str">
        <f>IF('[1]Hoja de pedidos'!$D4636&gt;0,'[1]Hoja de pedidos'!C4636,"")</f>
        <v>01-5765</v>
      </c>
      <c r="B4640" s="144" t="str">
        <f>IF('[1]Hoja de pedidos'!$D4636&gt;0,'[1]Hoja de pedidos'!D4636,"")</f>
        <v>TXPACF040A002</v>
      </c>
      <c r="C4640" s="144" t="str">
        <f>IF('[1]Hoja de pedidos'!$D4636&gt;0,'[1]Hoja de pedidos'!E4636,"")</f>
        <v>PEPSICO ALIMENTOS, S.C.A.</v>
      </c>
      <c r="D4640" s="144" t="str">
        <f>IF('[1]Hoja de pedidos'!$D4636&gt;0,'[1]Hoja de pedidos'!F4636,"")</f>
        <v>LAMINACION IMPRESA CHEETOS FLAMIN HOT 120g.</v>
      </c>
      <c r="E4640" s="144" t="str">
        <f>IF('[1]Hoja de pedidos'!$D4636&gt;0,'[1]Hoja de pedidos'!G4636,"")</f>
        <v>CX</v>
      </c>
      <c r="F4640" s="144" t="str">
        <f>IF('[1]Hoja de pedidos'!$D4636&gt;0,'[1]Hoja de pedidos'!H4636,"")</f>
        <v>LAMINACION</v>
      </c>
    </row>
    <row r="4641" spans="1:6" x14ac:dyDescent="0.25">
      <c r="A4641" s="144" t="str">
        <f>IF('[1]Hoja de pedidos'!$D4637&gt;0,'[1]Hoja de pedidos'!C4637,"")</f>
        <v>01-5766</v>
      </c>
      <c r="B4641" s="144" t="str">
        <f>IF('[1]Hoja de pedidos'!$D4637&gt;0,'[1]Hoja de pedidos'!D4637,"")</f>
        <v>TXPACC040A001</v>
      </c>
      <c r="C4641" s="144" t="str">
        <f>IF('[1]Hoja de pedidos'!$D4637&gt;0,'[1]Hoja de pedidos'!E4637,"")</f>
        <v>PEPSICO ALIMENTOS, S.C.A.</v>
      </c>
      <c r="D4641" s="144" t="str">
        <f>IF('[1]Hoja de pedidos'!$D4637&gt;0,'[1]Hoja de pedidos'!F4637,"")</f>
        <v>LAMINACION IMPRESA CHICHARRON PARRILLERO 85g</v>
      </c>
      <c r="E4641" s="144" t="str">
        <f>IF('[1]Hoja de pedidos'!$D4637&gt;0,'[1]Hoja de pedidos'!G4637,"")</f>
        <v>CX</v>
      </c>
      <c r="F4641" s="144" t="str">
        <f>IF('[1]Hoja de pedidos'!$D4637&gt;0,'[1]Hoja de pedidos'!H4637,"")</f>
        <v>LAMINACION</v>
      </c>
    </row>
    <row r="4642" spans="1:6" x14ac:dyDescent="0.25">
      <c r="A4642" s="144" t="str">
        <f>IF('[1]Hoja de pedidos'!$D4638&gt;0,'[1]Hoja de pedidos'!C4638,"")</f>
        <v>01-5763</v>
      </c>
      <c r="B4642" s="144" t="str">
        <f>IF('[1]Hoja de pedidos'!$D4638&gt;0,'[1]Hoja de pedidos'!D4638,"")</f>
        <v>TMARYC096A001</v>
      </c>
      <c r="C4642" s="144" t="str">
        <f>IF('[1]Hoja de pedidos'!$D4638&gt;0,'[1]Hoja de pedidos'!E4638,"")</f>
        <v>ALFONZO RIVAS &amp; CIA, C.A.</v>
      </c>
      <c r="D4642" s="144" t="str">
        <f>IF('[1]Hoja de pedidos'!$D4638&gt;0,'[1]Hoja de pedidos'!F4638,"")</f>
        <v>LAMINACION IMPRESA YELIGHT CEREZA 12 g</v>
      </c>
      <c r="E4642" s="144" t="str">
        <f>IF('[1]Hoja de pedidos'!$D4638&gt;0,'[1]Hoja de pedidos'!G4638,"")</f>
        <v>MCL</v>
      </c>
      <c r="F4642" s="144" t="str">
        <f>IF('[1]Hoja de pedidos'!$D4638&gt;0,'[1]Hoja de pedidos'!H4638,"")</f>
        <v>LAMINACION</v>
      </c>
    </row>
    <row r="4643" spans="1:6" x14ac:dyDescent="0.25">
      <c r="A4643" s="144" t="str">
        <f>IF('[1]Hoja de pedidos'!$D4639&gt;0,'[1]Hoja de pedidos'!C4639,"")</f>
        <v>01-5764</v>
      </c>
      <c r="B4643" s="144" t="str">
        <f>IF('[1]Hoja de pedidos'!$D4639&gt;0,'[1]Hoja de pedidos'!D4639,"")</f>
        <v>TMARYM096A001</v>
      </c>
      <c r="C4643" s="144" t="str">
        <f>IF('[1]Hoja de pedidos'!$D4639&gt;0,'[1]Hoja de pedidos'!E4639,"")</f>
        <v>ALFONZO RIVAS &amp; CIA, C.A.</v>
      </c>
      <c r="D4643" s="144" t="str">
        <f>IF('[1]Hoja de pedidos'!$D4639&gt;0,'[1]Hoja de pedidos'!F4639,"")</f>
        <v>LAMINACION IMPRESA YELIGHT MORA 12g</v>
      </c>
      <c r="E4643" s="144" t="str">
        <f>IF('[1]Hoja de pedidos'!$D4639&gt;0,'[1]Hoja de pedidos'!G4639,"")</f>
        <v>MCL</v>
      </c>
      <c r="F4643" s="144" t="str">
        <f>IF('[1]Hoja de pedidos'!$D4639&gt;0,'[1]Hoja de pedidos'!H4639,"")</f>
        <v>LAMINACION</v>
      </c>
    </row>
    <row r="4644" spans="1:6" x14ac:dyDescent="0.25">
      <c r="A4644" s="144" t="str">
        <f>IF('[1]Hoja de pedidos'!$D4640&gt;0,'[1]Hoja de pedidos'!C4640,"")</f>
        <v>01-5758</v>
      </c>
      <c r="B4644" s="144" t="str">
        <f>IF('[1]Hoja de pedidos'!$D4640&gt;0,'[1]Hoja de pedidos'!D4640,"")</f>
        <v>TXVFHV060A001</v>
      </c>
      <c r="C4644" s="144" t="str">
        <f>IF('[1]Hoja de pedidos'!$D4640&gt;0,'[1]Hoja de pedidos'!E4640,"")</f>
        <v>VENEFOIL,C.A.</v>
      </c>
      <c r="D4644" s="144" t="str">
        <f>IF('[1]Hoja de pedidos'!$D4640&gt;0,'[1]Hoja de pedidos'!F4640,"")</f>
        <v xml:space="preserve">BANNER IMPRESO VENEFOIL HECHO EN VENEZUELA </v>
      </c>
      <c r="E4644" s="144" t="str">
        <f>IF('[1]Hoja de pedidos'!$D4640&gt;0,'[1]Hoja de pedidos'!G4640,"")</f>
        <v>CX</v>
      </c>
      <c r="F4644" s="144" t="str">
        <f>IF('[1]Hoja de pedidos'!$D4640&gt;0,'[1]Hoja de pedidos'!H4640,"")</f>
        <v>CORTE</v>
      </c>
    </row>
    <row r="4645" spans="1:6" x14ac:dyDescent="0.25">
      <c r="A4645" s="144" t="str">
        <f>IF('[1]Hoja de pedidos'!$D4641&gt;0,'[1]Hoja de pedidos'!C4641,"")</f>
        <v>01-5767</v>
      </c>
      <c r="B4645" s="144" t="str">
        <f>IF('[1]Hoja de pedidos'!$D4641&gt;0,'[1]Hoja de pedidos'!D4641,"")</f>
        <v>TXCXHV060A001</v>
      </c>
      <c r="C4645" s="144" t="str">
        <f>IF('[1]Hoja de pedidos'!$D4641&gt;0,'[1]Hoja de pedidos'!E4641,"")</f>
        <v>CUREX C.A.</v>
      </c>
      <c r="D4645" s="144" t="str">
        <f>IF('[1]Hoja de pedidos'!$D4641&gt;0,'[1]Hoja de pedidos'!F4641,"")</f>
        <v xml:space="preserve">BANNER IMPRESO CUREX HECHO EN VENEZUELA </v>
      </c>
      <c r="E4645" s="144" t="str">
        <f>IF('[1]Hoja de pedidos'!$D4641&gt;0,'[1]Hoja de pedidos'!G4641,"")</f>
        <v>CX</v>
      </c>
      <c r="F4645" s="144" t="str">
        <f>IF('[1]Hoja de pedidos'!$D4641&gt;0,'[1]Hoja de pedidos'!H4641,"")</f>
        <v>CORTE</v>
      </c>
    </row>
    <row r="4646" spans="1:6" x14ac:dyDescent="0.25">
      <c r="A4646" s="144" t="str">
        <f>IF('[1]Hoja de pedidos'!$D4642&gt;0,'[1]Hoja de pedidos'!C4642,"")</f>
        <v>01-5768</v>
      </c>
      <c r="B4646" s="144" t="str">
        <f>IF('[1]Hoja de pedidos'!$D4642&gt;0,'[1]Hoja de pedidos'!D4642,"")</f>
        <v>TXMCHV060A001</v>
      </c>
      <c r="C4646" s="144" t="str">
        <f>IF('[1]Hoja de pedidos'!$D4642&gt;0,'[1]Hoja de pedidos'!E4642,"")</f>
        <v>MORROCEL, C.A.</v>
      </c>
      <c r="D4646" s="144" t="str">
        <f>IF('[1]Hoja de pedidos'!$D4642&gt;0,'[1]Hoja de pedidos'!F4642,"")</f>
        <v xml:space="preserve">BANNER IMPRESO MORROCEL HECHO EN VENEZUELA </v>
      </c>
      <c r="E4646" s="144" t="str">
        <f>IF('[1]Hoja de pedidos'!$D4642&gt;0,'[1]Hoja de pedidos'!G4642,"")</f>
        <v>CX</v>
      </c>
      <c r="F4646" s="144" t="str">
        <f>IF('[1]Hoja de pedidos'!$D4642&gt;0,'[1]Hoja de pedidos'!H4642,"")</f>
        <v>CORTE</v>
      </c>
    </row>
    <row r="4647" spans="1:6" x14ac:dyDescent="0.25">
      <c r="A4647" s="144" t="str">
        <f>IF('[1]Hoja de pedidos'!$D4643&gt;0,'[1]Hoja de pedidos'!C4643,"")</f>
        <v>01-5754</v>
      </c>
      <c r="B4647" s="144" t="str">
        <f>IF('[1]Hoja de pedidos'!$D4643&gt;0,'[1]Hoja de pedidos'!D4643,"")</f>
        <v>TMAPAL121B001</v>
      </c>
      <c r="C4647" s="144" t="str">
        <f>IF('[1]Hoja de pedidos'!$D4643&gt;0,'[1]Hoja de pedidos'!E4643,"")</f>
        <v>ALIMENTOS POLAR COMERCIAL, C.A.</v>
      </c>
      <c r="D4647" s="144" t="str">
        <f>IF('[1]Hoja de pedidos'!$D4643&gt;0,'[1]Hoja de pedidos'!F4643,"")</f>
        <v>ALUMINIO LAMINADO IMPRESO MAVESA 250 g</v>
      </c>
      <c r="E4647" s="144" t="str">
        <f>IF('[1]Hoja de pedidos'!$D4643&gt;0,'[1]Hoja de pedidos'!G4643,"")</f>
        <v>MCL</v>
      </c>
      <c r="F4647" s="144" t="str">
        <f>IF('[1]Hoja de pedidos'!$D4643&gt;0,'[1]Hoja de pedidos'!H4643,"")</f>
        <v>LAMINACION</v>
      </c>
    </row>
    <row r="4648" spans="1:6" x14ac:dyDescent="0.25">
      <c r="A4648" s="144" t="str">
        <f>IF('[1]Hoja de pedidos'!$D4644&gt;0,'[1]Hoja de pedidos'!C4644,"")</f>
        <v>01-5753</v>
      </c>
      <c r="B4648" s="144" t="str">
        <f>IF('[1]Hoja de pedidos'!$D4644&gt;0,'[1]Hoja de pedidos'!D4644,"")</f>
        <v>TMAPAL121C001</v>
      </c>
      <c r="C4648" s="144" t="str">
        <f>IF('[1]Hoja de pedidos'!$D4644&gt;0,'[1]Hoja de pedidos'!E4644,"")</f>
        <v>ALIMENTOS POLAR COMERCIAL, C.A.</v>
      </c>
      <c r="D4648" s="144" t="str">
        <f>IF('[1]Hoja de pedidos'!$D4644&gt;0,'[1]Hoja de pedidos'!F4644,"")</f>
        <v>ALUMINIO LAMINADO IMPRESO MAVESA 1 Kg</v>
      </c>
      <c r="E4648" s="144" t="str">
        <f>IF('[1]Hoja de pedidos'!$D4644&gt;0,'[1]Hoja de pedidos'!G4644,"")</f>
        <v>MCL</v>
      </c>
      <c r="F4648" s="144" t="str">
        <f>IF('[1]Hoja de pedidos'!$D4644&gt;0,'[1]Hoja de pedidos'!H4644,"")</f>
        <v>LAMINACION</v>
      </c>
    </row>
    <row r="4649" spans="1:6" x14ac:dyDescent="0.25">
      <c r="A4649" s="144" t="str">
        <f>IF('[1]Hoja de pedidos'!$D4645&gt;0,'[1]Hoja de pedidos'!C4645,"")</f>
        <v>01-5755</v>
      </c>
      <c r="B4649" s="144" t="str">
        <f>IF('[1]Hoja de pedidos'!$D4645&gt;0,'[1]Hoja de pedidos'!D4645,"")</f>
        <v>TMAPAL121A001</v>
      </c>
      <c r="C4649" s="144" t="str">
        <f>IF('[1]Hoja de pedidos'!$D4645&gt;0,'[1]Hoja de pedidos'!E4645,"")</f>
        <v>ALIMENTOS POLAR COMERCIAL, C.A.</v>
      </c>
      <c r="D4649" s="144" t="str">
        <f>IF('[1]Hoja de pedidos'!$D4645&gt;0,'[1]Hoja de pedidos'!F4645,"")</f>
        <v>ALUMINIO LAMINADO IMPRESO MAVESA 500g</v>
      </c>
      <c r="E4649" s="144" t="str">
        <f>IF('[1]Hoja de pedidos'!$D4645&gt;0,'[1]Hoja de pedidos'!G4645,"")</f>
        <v>MCL</v>
      </c>
      <c r="F4649" s="144" t="str">
        <f>IF('[1]Hoja de pedidos'!$D4645&gt;0,'[1]Hoja de pedidos'!H4645,"")</f>
        <v>LAMINACION</v>
      </c>
    </row>
    <row r="4650" spans="1:6" x14ac:dyDescent="0.25">
      <c r="A4650" s="144" t="str">
        <f>IF('[1]Hoja de pedidos'!$D4646&gt;0,'[1]Hoja de pedidos'!C4646,"")</f>
        <v>01-5769</v>
      </c>
      <c r="B4650" s="144" t="str">
        <f>IF('[1]Hoja de pedidos'!$D4646&gt;0,'[1]Hoja de pedidos'!D4646,"")</f>
        <v>TMCJET061A002</v>
      </c>
      <c r="C4650" s="144" t="str">
        <f>IF('[1]Hoja de pedidos'!$D4646&gt;0,'[1]Hoja de pedidos'!E4646,"")</f>
        <v>CORPORACION JIGMA 1702, C.A.</v>
      </c>
      <c r="D4650" s="144" t="str">
        <f>IF('[1]Hoja de pedidos'!$D4646&gt;0,'[1]Hoja de pedidos'!F4646,"")</f>
        <v>POLYPOUCH ENDULZANTE DULCILINA SIN CALORIAS BASE STEVIA 1g</v>
      </c>
      <c r="E4650" s="144" t="str">
        <f>IF('[1]Hoja de pedidos'!$D4646&gt;0,'[1]Hoja de pedidos'!G4646,"")</f>
        <v>MCL</v>
      </c>
      <c r="F4650" s="144" t="str">
        <f>IF('[1]Hoja de pedidos'!$D4646&gt;0,'[1]Hoja de pedidos'!H4646,"")</f>
        <v>LAMINACION</v>
      </c>
    </row>
    <row r="4651" spans="1:6" x14ac:dyDescent="0.25">
      <c r="A4651" s="144" t="str">
        <f>IF('[1]Hoja de pedidos'!$D4647&gt;0,'[1]Hoja de pedidos'!C4647,"")</f>
        <v>01-5762</v>
      </c>
      <c r="B4651" s="144" t="str">
        <f>IF('[1]Hoja de pedidos'!$D4647&gt;0,'[1]Hoja de pedidos'!D4647,"")</f>
        <v>TMARMZ044D001</v>
      </c>
      <c r="C4651" s="144" t="str">
        <f>IF('[1]Hoja de pedidos'!$D4647&gt;0,'[1]Hoja de pedidos'!E4647,"")</f>
        <v>ALFONZO RIVAS &amp; CIA, C.A.</v>
      </c>
      <c r="D4651" s="144" t="str">
        <f>IF('[1]Hoja de pedidos'!$D4647&gt;0,'[1]Hoja de pedidos'!F4647,"")</f>
        <v>LAMINACION IMPRESA MAIZINA 200g</v>
      </c>
      <c r="E4651" s="144" t="str">
        <f>IF('[1]Hoja de pedidos'!$D4647&gt;0,'[1]Hoja de pedidos'!G4647,"")</f>
        <v>MCL</v>
      </c>
      <c r="F4651" s="144" t="str">
        <f>IF('[1]Hoja de pedidos'!$D4647&gt;0,'[1]Hoja de pedidos'!H4647,"")</f>
        <v>LAMINACION</v>
      </c>
    </row>
    <row r="4652" spans="1:6" x14ac:dyDescent="0.25">
      <c r="A4652" s="144" t="str">
        <f>IF('[1]Hoja de pedidos'!$D4648&gt;0,'[1]Hoja de pedidos'!C4648,"")</f>
        <v>01-5741</v>
      </c>
      <c r="B4652" s="144" t="str">
        <f>IF('[1]Hoja de pedidos'!$D4648&gt;0,'[1]Hoja de pedidos'!D4648,"")</f>
        <v>TMLVOM131A001</v>
      </c>
      <c r="C4652" s="144" t="str">
        <f>IF('[1]Hoja de pedidos'!$D4648&gt;0,'[1]Hoja de pedidos'!E4648,"")</f>
        <v>LABORATORIOS VARGAS, S.A.</v>
      </c>
      <c r="D4652" s="144" t="str">
        <f>IF('[1]Hoja de pedidos'!$D4648&gt;0,'[1]Hoja de pedidos'!F4648,"")</f>
        <v>MORROTRIPLEX IMPRESO ORALZINC MANDARINA</v>
      </c>
      <c r="E4652" s="144" t="str">
        <f>IF('[1]Hoja de pedidos'!$D4648&gt;0,'[1]Hoja de pedidos'!G4648,"")</f>
        <v>MCL</v>
      </c>
      <c r="F4652" s="144" t="str">
        <f>IF('[1]Hoja de pedidos'!$D4648&gt;0,'[1]Hoja de pedidos'!H4648,"")</f>
        <v>LAMINACION</v>
      </c>
    </row>
    <row r="4653" spans="1:6" x14ac:dyDescent="0.25">
      <c r="A4653" s="144" t="str">
        <f>IF('[1]Hoja de pedidos'!$D4649&gt;0,'[1]Hoja de pedidos'!C4649,"")</f>
        <v>01-5742</v>
      </c>
      <c r="B4653" s="144" t="str">
        <f>IF('[1]Hoja de pedidos'!$D4649&gt;0,'[1]Hoja de pedidos'!D4649,"")</f>
        <v>TMLVFT131A001</v>
      </c>
      <c r="C4653" s="144" t="str">
        <f>IF('[1]Hoja de pedidos'!$D4649&gt;0,'[1]Hoja de pedidos'!E4649,"")</f>
        <v>LABORATORIOS VARGAS, S.A.</v>
      </c>
      <c r="D4653" s="144" t="str">
        <f>IF('[1]Hoja de pedidos'!$D4649&gt;0,'[1]Hoja de pedidos'!F4649,"")</f>
        <v>MORROTRIPLEX IMPRESO NIPE PLUS TROPICALES 12g</v>
      </c>
      <c r="E4653" s="144" t="str">
        <f>IF('[1]Hoja de pedidos'!$D4649&gt;0,'[1]Hoja de pedidos'!G4649,"")</f>
        <v>MCL</v>
      </c>
      <c r="F4653" s="144" t="str">
        <f>IF('[1]Hoja de pedidos'!$D4649&gt;0,'[1]Hoja de pedidos'!H4649,"")</f>
        <v>LAMINACION</v>
      </c>
    </row>
    <row r="4654" spans="1:6" x14ac:dyDescent="0.25">
      <c r="A4654" s="144" t="str">
        <f>IF('[1]Hoja de pedidos'!$D4650&gt;0,'[1]Hoja de pedidos'!C4650,"")</f>
        <v>01-5761</v>
      </c>
      <c r="B4654" s="144" t="str">
        <f>IF('[1]Hoja de pedidos'!$D4650&gt;0,'[1]Hoja de pedidos'!D4650,"")</f>
        <v>TMARMZ044A001</v>
      </c>
      <c r="C4654" s="144" t="str">
        <f>IF('[1]Hoja de pedidos'!$D4650&gt;0,'[1]Hoja de pedidos'!E4650,"")</f>
        <v>ALFONZO RIVAS &amp; CIA, C.A.</v>
      </c>
      <c r="D4654" s="144" t="str">
        <f>IF('[1]Hoja de pedidos'!$D4650&gt;0,'[1]Hoja de pedidos'!F4650,"")</f>
        <v>LAMINACION IMPRESA MAIZINA 90 g</v>
      </c>
      <c r="E4654" s="144" t="str">
        <f>IF('[1]Hoja de pedidos'!$D4650&gt;0,'[1]Hoja de pedidos'!G4650,"")</f>
        <v>MCL</v>
      </c>
      <c r="F4654" s="144" t="str">
        <f>IF('[1]Hoja de pedidos'!$D4650&gt;0,'[1]Hoja de pedidos'!H4650,"")</f>
        <v>LAMINACION</v>
      </c>
    </row>
    <row r="4655" spans="1:6" x14ac:dyDescent="0.25">
      <c r="A4655" s="144" t="str">
        <f>IF('[1]Hoja de pedidos'!$D4651&gt;0,'[1]Hoja de pedidos'!C4651,"")</f>
        <v>01-5790</v>
      </c>
      <c r="B4655" s="144" t="str">
        <f>IF('[1]Hoja de pedidos'!$D4651&gt;0,'[1]Hoja de pedidos'!D4651,"")</f>
        <v>TXPAJC040A001</v>
      </c>
      <c r="C4655" s="144" t="str">
        <f>IF('[1]Hoja de pedidos'!$D4651&gt;0,'[1]Hoja de pedidos'!E4651,"")</f>
        <v>PEPSICO ALIMENTOS, S.C.A.</v>
      </c>
      <c r="D4655" s="144" t="str">
        <f>IF('[1]Hoja de pedidos'!$D4651&gt;0,'[1]Hoja de pedidos'!F4651,"")</f>
        <v>LAMINACION IMPRESA JACKS CHICHARRON PICANTE 60g</v>
      </c>
      <c r="E4655" s="144" t="str">
        <f>IF('[1]Hoja de pedidos'!$D4651&gt;0,'[1]Hoja de pedidos'!G4651,"")</f>
        <v>CX</v>
      </c>
      <c r="F4655" s="144" t="str">
        <f>IF('[1]Hoja de pedidos'!$D4651&gt;0,'[1]Hoja de pedidos'!H4651,"")</f>
        <v>CORTE</v>
      </c>
    </row>
    <row r="4656" spans="1:6" x14ac:dyDescent="0.25">
      <c r="A4656" s="144" t="str">
        <f>IF('[1]Hoja de pedidos'!$D4652&gt;0,'[1]Hoja de pedidos'!C4652,"")</f>
        <v>01-5678</v>
      </c>
      <c r="B4656" s="144" t="str">
        <f>IF('[1]Hoja de pedidos'!$D4652&gt;0,'[1]Hoja de pedidos'!D4652,"")</f>
        <v>TXPAPO040A001</v>
      </c>
      <c r="C4656" s="144" t="str">
        <f>IF('[1]Hoja de pedidos'!$D4652&gt;0,'[1]Hoja de pedidos'!E4652,"")</f>
        <v>PEPSICO ALIMENTOS, S.C.A.</v>
      </c>
      <c r="D4656" s="144" t="str">
        <f>IF('[1]Hoja de pedidos'!$D4652&gt;0,'[1]Hoja de pedidos'!F4652,"")</f>
        <v>LAMINACION IMPRESA PLATANITOS ONDULADOS 145g</v>
      </c>
      <c r="E4656" s="144" t="str">
        <f>IF('[1]Hoja de pedidos'!$D4652&gt;0,'[1]Hoja de pedidos'!G4652,"")</f>
        <v>CX</v>
      </c>
      <c r="F4656" s="144" t="str">
        <f>IF('[1]Hoja de pedidos'!$D4652&gt;0,'[1]Hoja de pedidos'!H4652,"")</f>
        <v>LAMINACION</v>
      </c>
    </row>
    <row r="4657" spans="1:6" x14ac:dyDescent="0.25">
      <c r="A4657" s="144" t="str">
        <f>IF('[1]Hoja de pedidos'!$D4653&gt;0,'[1]Hoja de pedidos'!C4653,"")</f>
        <v>01-5677</v>
      </c>
      <c r="B4657" s="144" t="str">
        <f>IF('[1]Hoja de pedidos'!$D4653&gt;0,'[1]Hoja de pedidos'!D4653,"")</f>
        <v>TXPANM040A002</v>
      </c>
      <c r="C4657" s="144" t="str">
        <f>IF('[1]Hoja de pedidos'!$D4653&gt;0,'[1]Hoja de pedidos'!E4653,"")</f>
        <v>PEPSICO ALIMENTOS, S.C.A.</v>
      </c>
      <c r="D4657" s="144" t="str">
        <f>IF('[1]Hoja de pedidos'!$D4653&gt;0,'[1]Hoja de pedidos'!F4653,"")</f>
        <v>LAMINACION IMPRESA NATUCHIPS MADURITO 150g</v>
      </c>
      <c r="E4657" s="144" t="str">
        <f>IF('[1]Hoja de pedidos'!$D4653&gt;0,'[1]Hoja de pedidos'!G4653,"")</f>
        <v>CX</v>
      </c>
      <c r="F4657" s="144" t="str">
        <f>IF('[1]Hoja de pedidos'!$D4653&gt;0,'[1]Hoja de pedidos'!H4653,"")</f>
        <v>LAMINACION</v>
      </c>
    </row>
    <row r="4658" spans="1:6" x14ac:dyDescent="0.25">
      <c r="A4658" s="144" t="str">
        <f>IF('[1]Hoja de pedidos'!$D4654&gt;0,'[1]Hoja de pedidos'!C4654,"")</f>
        <v>01-5771</v>
      </c>
      <c r="B4658" s="144" t="str">
        <f>IF('[1]Hoja de pedidos'!$D4654&gt;0,'[1]Hoja de pedidos'!D4654,"")</f>
        <v>TXPANP040A002</v>
      </c>
      <c r="C4658" s="144" t="str">
        <f>IF('[1]Hoja de pedidos'!$D4654&gt;0,'[1]Hoja de pedidos'!E4654,"")</f>
        <v>PEPSICO ALIMENTOS, S.C.A.</v>
      </c>
      <c r="D4658" s="144" t="str">
        <f>IF('[1]Hoja de pedidos'!$D4654&gt;0,'[1]Hoja de pedidos'!F4654,"")</f>
        <v>LAMINACION IMPRESA NATUCHIPS PLATANITOS 80g</v>
      </c>
      <c r="E4658" s="144" t="str">
        <f>IF('[1]Hoja de pedidos'!$D4654&gt;0,'[1]Hoja de pedidos'!G4654,"")</f>
        <v>CX</v>
      </c>
      <c r="F4658" s="144" t="str">
        <f>IF('[1]Hoja de pedidos'!$D4654&gt;0,'[1]Hoja de pedidos'!H4654,"")</f>
        <v>LAMINACION</v>
      </c>
    </row>
    <row r="4659" spans="1:6" x14ac:dyDescent="0.25">
      <c r="A4659" s="144" t="str">
        <f>IF('[1]Hoja de pedidos'!$D4655&gt;0,'[1]Hoja de pedidos'!C4655,"")</f>
        <v>01-5690</v>
      </c>
      <c r="B4659" s="144" t="str">
        <f>IF('[1]Hoja de pedidos'!$D4655&gt;0,'[1]Hoja de pedidos'!D4655,"")</f>
        <v>TXPANP045B001</v>
      </c>
      <c r="C4659" s="144" t="str">
        <f>IF('[1]Hoja de pedidos'!$D4655&gt;0,'[1]Hoja de pedidos'!E4655,"")</f>
        <v>PEPSICO ALIMENTOS, S.C.A.</v>
      </c>
      <c r="D4659" s="144" t="str">
        <f>IF('[1]Hoja de pedidos'!$D4655&gt;0,'[1]Hoja de pedidos'!F4655,"")</f>
        <v xml:space="preserve">LAMINACION IMPRESA NATUCHIPS PLATANITOS 250g </v>
      </c>
      <c r="E4659" s="144" t="str">
        <f>IF('[1]Hoja de pedidos'!$D4655&gt;0,'[1]Hoja de pedidos'!G4655,"")</f>
        <v>CX</v>
      </c>
      <c r="F4659" s="144" t="str">
        <f>IF('[1]Hoja de pedidos'!$D4655&gt;0,'[1]Hoja de pedidos'!H4655,"")</f>
        <v>LAMINACION</v>
      </c>
    </row>
    <row r="4660" spans="1:6" x14ac:dyDescent="0.25">
      <c r="A4660" s="144" t="str">
        <f>IF('[1]Hoja de pedidos'!$D4656&gt;0,'[1]Hoja de pedidos'!C4656,"")</f>
        <v>01-5797</v>
      </c>
      <c r="B4660" s="144" t="str">
        <f>IF('[1]Hoja de pedidos'!$D4656&gt;0,'[1]Hoja de pedidos'!D4656,"")</f>
        <v>TXAVEM028D001</v>
      </c>
      <c r="C4660" s="144" t="str">
        <f>IF('[1]Hoja de pedidos'!$D4656&gt;0,'[1]Hoja de pedidos'!E4656,"")</f>
        <v>AMCOR RIGID PACKAGING DE VENEZUELA, S.A.</v>
      </c>
      <c r="D4660" s="144" t="str">
        <f>IF('[1]Hoja de pedidos'!$D4656&gt;0,'[1]Hoja de pedidos'!F4656,"")</f>
        <v>ETIQUETA IMPRESA MINALBA 355cc</v>
      </c>
      <c r="E4660" s="144" t="str">
        <f>IF('[1]Hoja de pedidos'!$D4656&gt;0,'[1]Hoja de pedidos'!G4656,"")</f>
        <v>CX</v>
      </c>
      <c r="F4660" s="144" t="str">
        <f>IF('[1]Hoja de pedidos'!$D4656&gt;0,'[1]Hoja de pedidos'!H4656,"")</f>
        <v>CORTE</v>
      </c>
    </row>
    <row r="4661" spans="1:6" x14ac:dyDescent="0.25">
      <c r="A4661" s="144" t="str">
        <f>IF('[1]Hoja de pedidos'!$D4657&gt;0,'[1]Hoja de pedidos'!C4657,"")</f>
        <v>01-5678</v>
      </c>
      <c r="B4661" s="144" t="str">
        <f>IF('[1]Hoja de pedidos'!$D4657&gt;0,'[1]Hoja de pedidos'!D4657,"")</f>
        <v>TXPAPO040A001</v>
      </c>
      <c r="C4661" s="144" t="str">
        <f>IF('[1]Hoja de pedidos'!$D4657&gt;0,'[1]Hoja de pedidos'!E4657,"")</f>
        <v>PEPSICO ALIMENTOS, S.C.A.</v>
      </c>
      <c r="D4661" s="144" t="str">
        <f>IF('[1]Hoja de pedidos'!$D4657&gt;0,'[1]Hoja de pedidos'!F4657,"")</f>
        <v>LAMINACION IMPRESA PLATANITOS ONDULADOS 145g</v>
      </c>
      <c r="E4661" s="144" t="str">
        <f>IF('[1]Hoja de pedidos'!$D4657&gt;0,'[1]Hoja de pedidos'!G4657,"")</f>
        <v>CX</v>
      </c>
      <c r="F4661" s="144" t="str">
        <f>IF('[1]Hoja de pedidos'!$D4657&gt;0,'[1]Hoja de pedidos'!H4657,"")</f>
        <v>LAMINACION</v>
      </c>
    </row>
    <row r="4662" spans="1:6" x14ac:dyDescent="0.25">
      <c r="A4662" s="144" t="str">
        <f>IF('[1]Hoja de pedidos'!$D4658&gt;0,'[1]Hoja de pedidos'!C4658,"")</f>
        <v>01-5677</v>
      </c>
      <c r="B4662" s="144" t="str">
        <f>IF('[1]Hoja de pedidos'!$D4658&gt;0,'[1]Hoja de pedidos'!D4658,"")</f>
        <v>TXPANM040A002</v>
      </c>
      <c r="C4662" s="144" t="str">
        <f>IF('[1]Hoja de pedidos'!$D4658&gt;0,'[1]Hoja de pedidos'!E4658,"")</f>
        <v>PEPSICO ALIMENTOS, S.C.A.</v>
      </c>
      <c r="D4662" s="144" t="str">
        <f>IF('[1]Hoja de pedidos'!$D4658&gt;0,'[1]Hoja de pedidos'!F4658,"")</f>
        <v>LAMINACION IMPRESA NATUCHIPS MADURITO 150g</v>
      </c>
      <c r="E4662" s="144" t="str">
        <f>IF('[1]Hoja de pedidos'!$D4658&gt;0,'[1]Hoja de pedidos'!G4658,"")</f>
        <v>CX</v>
      </c>
      <c r="F4662" s="144" t="str">
        <f>IF('[1]Hoja de pedidos'!$D4658&gt;0,'[1]Hoja de pedidos'!H4658,"")</f>
        <v>LAMINACION</v>
      </c>
    </row>
    <row r="4663" spans="1:6" x14ac:dyDescent="0.25">
      <c r="A4663" s="144" t="str">
        <f>IF('[1]Hoja de pedidos'!$D4659&gt;0,'[1]Hoja de pedidos'!C4659,"")</f>
        <v>01-5771</v>
      </c>
      <c r="B4663" s="144" t="str">
        <f>IF('[1]Hoja de pedidos'!$D4659&gt;0,'[1]Hoja de pedidos'!D4659,"")</f>
        <v>TXPANP040A002</v>
      </c>
      <c r="C4663" s="144" t="str">
        <f>IF('[1]Hoja de pedidos'!$D4659&gt;0,'[1]Hoja de pedidos'!E4659,"")</f>
        <v>PEPSICO ALIMENTOS, S.C.A.</v>
      </c>
      <c r="D4663" s="144" t="str">
        <f>IF('[1]Hoja de pedidos'!$D4659&gt;0,'[1]Hoja de pedidos'!F4659,"")</f>
        <v>LAMINACION IMPRESA NATUCHIPS PLATANITOS 80g</v>
      </c>
      <c r="E4663" s="144" t="str">
        <f>IF('[1]Hoja de pedidos'!$D4659&gt;0,'[1]Hoja de pedidos'!G4659,"")</f>
        <v>CX</v>
      </c>
      <c r="F4663" s="144" t="str">
        <f>IF('[1]Hoja de pedidos'!$D4659&gt;0,'[1]Hoja de pedidos'!H4659,"")</f>
        <v>LAMINACION</v>
      </c>
    </row>
    <row r="4664" spans="1:6" x14ac:dyDescent="0.25">
      <c r="A4664" s="144" t="str">
        <f>IF('[1]Hoja de pedidos'!$D4660&gt;0,'[1]Hoja de pedidos'!C4660,"")</f>
        <v>01-5794</v>
      </c>
      <c r="B4664" s="144" t="str">
        <f>IF('[1]Hoja de pedidos'!$D4660&gt;0,'[1]Hoja de pedidos'!D4660,"")</f>
        <v>TMDTPS060D001</v>
      </c>
      <c r="C4664" s="144" t="str">
        <f>IF('[1]Hoja de pedidos'!$D4660&gt;0,'[1]Hoja de pedidos'!E4660,"")</f>
        <v>DISTINTA, C.A.</v>
      </c>
      <c r="D4664" s="144" t="str">
        <f>IF('[1]Hoja de pedidos'!$D4660&gt;0,'[1]Hoja de pedidos'!F4660,"")</f>
        <v>POLYPOUCH SIN IMPRESIÓN</v>
      </c>
      <c r="E4664" s="144" t="str">
        <f>IF('[1]Hoja de pedidos'!$D4660&gt;0,'[1]Hoja de pedidos'!G4660,"")</f>
        <v>MCL</v>
      </c>
      <c r="F4664" s="144" t="str">
        <f>IF('[1]Hoja de pedidos'!$D4660&gt;0,'[1]Hoja de pedidos'!H4660,"")</f>
        <v>LAMINACION</v>
      </c>
    </row>
    <row r="4665" spans="1:6" x14ac:dyDescent="0.25">
      <c r="A4665" s="144" t="str">
        <f>IF('[1]Hoja de pedidos'!$D4661&gt;0,'[1]Hoja de pedidos'!C4661,"")</f>
        <v>01-5793</v>
      </c>
      <c r="B4665" s="144" t="str">
        <f>IF('[1]Hoja de pedidos'!$D4661&gt;0,'[1]Hoja de pedidos'!D4661,"")</f>
        <v>TMMFPS1050001</v>
      </c>
      <c r="C4665" s="144" t="str">
        <f>IF('[1]Hoja de pedidos'!$D4661&gt;0,'[1]Hoja de pedidos'!E4661,"")</f>
        <v>M.F. CONCEPTO CREATIVO C.A</v>
      </c>
      <c r="D4665" s="144" t="str">
        <f>IF('[1]Hoja de pedidos'!$D4661&gt;0,'[1]Hoja de pedidos'!F4661,"")</f>
        <v>POLYPOUCH SIN IMPRESIÓN</v>
      </c>
      <c r="E4665" s="144" t="str">
        <f>IF('[1]Hoja de pedidos'!$D4661&gt;0,'[1]Hoja de pedidos'!G4661,"")</f>
        <v>MCL</v>
      </c>
      <c r="F4665" s="144" t="str">
        <f>IF('[1]Hoja de pedidos'!$D4661&gt;0,'[1]Hoja de pedidos'!H4661,"")</f>
        <v>LAMINACION</v>
      </c>
    </row>
    <row r="4666" spans="1:6" x14ac:dyDescent="0.25">
      <c r="A4666" s="144" t="str">
        <f>IF('[1]Hoja de pedidos'!$D4662&gt;0,'[1]Hoja de pedidos'!C4662,"")</f>
        <v>01-5796</v>
      </c>
      <c r="B4666" s="144" t="str">
        <f>IF('[1]Hoja de pedidos'!$D4662&gt;0,'[1]Hoja de pedidos'!D4662,"")</f>
        <v>TXAVEM028C001</v>
      </c>
      <c r="C4666" s="144" t="str">
        <f>IF('[1]Hoja de pedidos'!$D4662&gt;0,'[1]Hoja de pedidos'!E4662,"")</f>
        <v>AMCOR RIGID PACKAGING DE VENEZUELA, S.A.</v>
      </c>
      <c r="D4666" s="144" t="str">
        <f>IF('[1]Hoja de pedidos'!$D4662&gt;0,'[1]Hoja de pedidos'!F4662,"")</f>
        <v>ETIQUETA IMPRESA MINALBA 600 cc</v>
      </c>
      <c r="E4666" s="144" t="str">
        <f>IF('[1]Hoja de pedidos'!$D4662&gt;0,'[1]Hoja de pedidos'!G4662,"")</f>
        <v>CX</v>
      </c>
      <c r="F4666" s="144" t="str">
        <f>IF('[1]Hoja de pedidos'!$D4662&gt;0,'[1]Hoja de pedidos'!H4662,"")</f>
        <v>CORTE</v>
      </c>
    </row>
    <row r="4667" spans="1:6" x14ac:dyDescent="0.25">
      <c r="A4667" s="144" t="str">
        <f>IF('[1]Hoja de pedidos'!$D4663&gt;0,'[1]Hoja de pedidos'!C4663,"")</f>
        <v>01-5798</v>
      </c>
      <c r="B4667" s="144" t="str">
        <f>IF('[1]Hoja de pedidos'!$D4663&gt;0,'[1]Hoja de pedidos'!D4663,"")</f>
        <v>TXAVEM028B001</v>
      </c>
      <c r="C4667" s="144" t="str">
        <f>IF('[1]Hoja de pedidos'!$D4663&gt;0,'[1]Hoja de pedidos'!E4663,"")</f>
        <v>AMCOR RIGID PACKAGING DE VENEZUELA, S.A.</v>
      </c>
      <c r="D4667" s="144" t="str">
        <f>IF('[1]Hoja de pedidos'!$D4663&gt;0,'[1]Hoja de pedidos'!F4663,"")</f>
        <v>ETIQUETA  IMPRESA MINALBA 5 L</v>
      </c>
      <c r="E4667" s="144" t="str">
        <f>IF('[1]Hoja de pedidos'!$D4663&gt;0,'[1]Hoja de pedidos'!G4663,"")</f>
        <v>CX</v>
      </c>
      <c r="F4667" s="144" t="str">
        <f>IF('[1]Hoja de pedidos'!$D4663&gt;0,'[1]Hoja de pedidos'!H4663,"")</f>
        <v>CORTE</v>
      </c>
    </row>
    <row r="4668" spans="1:6" x14ac:dyDescent="0.25">
      <c r="A4668" s="144" t="str">
        <f>IF('[1]Hoja de pedidos'!$D4664&gt;0,'[1]Hoja de pedidos'!C4664,"")</f>
        <v>01-5795</v>
      </c>
      <c r="B4668" s="144" t="str">
        <f>IF('[1]Hoja de pedidos'!$D4664&gt;0,'[1]Hoja de pedidos'!D4664,"")</f>
        <v>TXAVEM028A001</v>
      </c>
      <c r="C4668" s="144" t="str">
        <f>IF('[1]Hoja de pedidos'!$D4664&gt;0,'[1]Hoja de pedidos'!E4664,"")</f>
        <v>AMCOR RIGID PACKAGING DE VENEZUELA, S.A.</v>
      </c>
      <c r="D4668" s="144" t="str">
        <f>IF('[1]Hoja de pedidos'!$D4664&gt;0,'[1]Hoja de pedidos'!F4664,"")</f>
        <v>ETIQUETA IMPRESA MINALBA 1,5 L</v>
      </c>
      <c r="E4668" s="144" t="str">
        <f>IF('[1]Hoja de pedidos'!$D4664&gt;0,'[1]Hoja de pedidos'!G4664,"")</f>
        <v>CX</v>
      </c>
      <c r="F4668" s="144" t="str">
        <f>IF('[1]Hoja de pedidos'!$D4664&gt;0,'[1]Hoja de pedidos'!H4664,"")</f>
        <v>CORTE</v>
      </c>
    </row>
    <row r="4669" spans="1:6" x14ac:dyDescent="0.25">
      <c r="A4669" s="144" t="str">
        <f>IF('[1]Hoja de pedidos'!$D4665&gt;0,'[1]Hoja de pedidos'!C4665,"")</f>
        <v>01-5788</v>
      </c>
      <c r="B4669" s="144" t="str">
        <f>IF('[1]Hoja de pedidos'!$D4665&gt;0,'[1]Hoja de pedidos'!D4665,"")</f>
        <v>TXPARF040A004</v>
      </c>
      <c r="C4669" s="144" t="str">
        <f>IF('[1]Hoja de pedidos'!$D4665&gt;0,'[1]Hoja de pedidos'!E4665,"")</f>
        <v>PEPSICO ALIMENTOS, S.C.A.</v>
      </c>
      <c r="D4669" s="144" t="str">
        <f>IF('[1]Hoja de pedidos'!$D4665&gt;0,'[1]Hoja de pedidos'!F4665,"")</f>
        <v>LAMINACION IMPRESA RUFFLES QUESO 36g  (LINEA NOSOTRAS)</v>
      </c>
      <c r="E4669" s="144" t="str">
        <f>IF('[1]Hoja de pedidos'!$D4665&gt;0,'[1]Hoja de pedidos'!G4665,"")</f>
        <v>CX</v>
      </c>
      <c r="F4669" s="144" t="str">
        <f>IF('[1]Hoja de pedidos'!$D4665&gt;0,'[1]Hoja de pedidos'!H4665,"")</f>
        <v>LAMINACION</v>
      </c>
    </row>
    <row r="4670" spans="1:6" x14ac:dyDescent="0.25">
      <c r="A4670" s="144" t="str">
        <f>IF('[1]Hoja de pedidos'!$D4666&gt;0,'[1]Hoja de pedidos'!C4666,"")</f>
        <v>01-5787</v>
      </c>
      <c r="B4670" s="144" t="str">
        <f>IF('[1]Hoja de pedidos'!$D4666&gt;0,'[1]Hoja de pedidos'!D4666,"")</f>
        <v>TXPARQ045A004</v>
      </c>
      <c r="C4670" s="144" t="str">
        <f>IF('[1]Hoja de pedidos'!$D4666&gt;0,'[1]Hoja de pedidos'!E4666,"")</f>
        <v>PEPSICO ALIMENTOS, S.C.A.</v>
      </c>
      <c r="D4670" s="144" t="str">
        <f>IF('[1]Hoja de pedidos'!$D4666&gt;0,'[1]Hoja de pedidos'!F4666,"")</f>
        <v>LAMINACION IMPRESA RUFFLES QUESO 300g (LINEA NOSOTRAS)</v>
      </c>
      <c r="E4670" s="144" t="str">
        <f>IF('[1]Hoja de pedidos'!$D4666&gt;0,'[1]Hoja de pedidos'!G4666,"")</f>
        <v>CX</v>
      </c>
      <c r="F4670" s="144" t="str">
        <f>IF('[1]Hoja de pedidos'!$D4666&gt;0,'[1]Hoja de pedidos'!H4666,"")</f>
        <v>LAMINACION</v>
      </c>
    </row>
    <row r="4671" spans="1:6" x14ac:dyDescent="0.25">
      <c r="A4671" s="144" t="str">
        <f>IF('[1]Hoja de pedidos'!$D4667&gt;0,'[1]Hoja de pedidos'!C4667,"")</f>
        <v>01-5840</v>
      </c>
      <c r="B4671" s="144" t="str">
        <f>IF('[1]Hoja de pedidos'!$D4667&gt;0,'[1]Hoja de pedidos'!D4667,"")</f>
        <v>TXPARO045A002</v>
      </c>
      <c r="C4671" s="144" t="str">
        <f>IF('[1]Hoja de pedidos'!$D4667&gt;0,'[1]Hoja de pedidos'!E4667,"")</f>
        <v>PEPSICO ALIMENTOS, S.C.A.</v>
      </c>
      <c r="D4671" s="144" t="str">
        <f>IF('[1]Hoja de pedidos'!$D4667&gt;0,'[1]Hoja de pedidos'!F4667,"")</f>
        <v>LAMINACION IMPRESA RUFFLES ORIGINAL 300g</v>
      </c>
      <c r="E4671" s="144" t="str">
        <f>IF('[1]Hoja de pedidos'!$D4667&gt;0,'[1]Hoja de pedidos'!G4667,"")</f>
        <v>CX</v>
      </c>
      <c r="F4671" s="144" t="str">
        <f>IF('[1]Hoja de pedidos'!$D4667&gt;0,'[1]Hoja de pedidos'!H4667,"")</f>
        <v>LAMINACION</v>
      </c>
    </row>
    <row r="4672" spans="1:6" x14ac:dyDescent="0.25">
      <c r="A4672" s="144" t="str">
        <f>IF('[1]Hoja de pedidos'!$D4668&gt;0,'[1]Hoja de pedidos'!C4668,"")</f>
        <v>01-5778</v>
      </c>
      <c r="B4672" s="144" t="str">
        <f>IF('[1]Hoja de pedidos'!$D4668&gt;0,'[1]Hoja de pedidos'!D4668,"")</f>
        <v>TXPARO040B003</v>
      </c>
      <c r="C4672" s="144" t="str">
        <f>IF('[1]Hoja de pedidos'!$D4668&gt;0,'[1]Hoja de pedidos'!E4668,"")</f>
        <v>PEPSICO ALIMENTOS, S.C.A.</v>
      </c>
      <c r="D4672" s="144" t="str">
        <f>IF('[1]Hoja de pedidos'!$D4668&gt;0,'[1]Hoja de pedidos'!F4668,"")</f>
        <v>LAMINACION IMPRESA RUFFLES ORIGINAL 36g (LINEA NOSOTRAS)</v>
      </c>
      <c r="E4672" s="144" t="str">
        <f>IF('[1]Hoja de pedidos'!$D4668&gt;0,'[1]Hoja de pedidos'!G4668,"")</f>
        <v>CX</v>
      </c>
      <c r="F4672" s="144" t="str">
        <f>IF('[1]Hoja de pedidos'!$D4668&gt;0,'[1]Hoja de pedidos'!H4668,"")</f>
        <v>LAMINACION</v>
      </c>
    </row>
    <row r="4673" spans="1:6" x14ac:dyDescent="0.25">
      <c r="A4673" s="144" t="str">
        <f>IF('[1]Hoja de pedidos'!$D4669&gt;0,'[1]Hoja de pedidos'!C4669,"")</f>
        <v>01-5789</v>
      </c>
      <c r="B4673" s="144" t="str">
        <f>IF('[1]Hoja de pedidos'!$D4669&gt;0,'[1]Hoja de pedidos'!D4669,"")</f>
        <v>TXPACC040A001</v>
      </c>
      <c r="C4673" s="144" t="str">
        <f>IF('[1]Hoja de pedidos'!$D4669&gt;0,'[1]Hoja de pedidos'!E4669,"")</f>
        <v>PEPSICO ALIMENTOS, S.C.A.</v>
      </c>
      <c r="D4673" s="144" t="str">
        <f>IF('[1]Hoja de pedidos'!$D4669&gt;0,'[1]Hoja de pedidos'!F4669,"")</f>
        <v>LAMINACION IMPRESA CHICHARRON PARRILLERO 85g</v>
      </c>
      <c r="E4673" s="144" t="str">
        <f>IF('[1]Hoja de pedidos'!$D4669&gt;0,'[1]Hoja de pedidos'!G4669,"")</f>
        <v>CX</v>
      </c>
      <c r="F4673" s="144" t="str">
        <f>IF('[1]Hoja de pedidos'!$D4669&gt;0,'[1]Hoja de pedidos'!H4669,"")</f>
        <v>LAMINACION</v>
      </c>
    </row>
    <row r="4674" spans="1:6" x14ac:dyDescent="0.25">
      <c r="A4674" s="144" t="str">
        <f>IF('[1]Hoja de pedidos'!$D4670&gt;0,'[1]Hoja de pedidos'!C4670,"")</f>
        <v>21-0563</v>
      </c>
      <c r="B4674" s="144" t="str">
        <f>IF('[1]Hoja de pedidos'!$D4670&gt;0,'[1]Hoja de pedidos'!D4670,"")</f>
        <v>TXSPKV040A003</v>
      </c>
      <c r="C4674" s="144" t="str">
        <f>IF('[1]Hoja de pedidos'!$D4670&gt;0,'[1]Hoja de pedidos'!E4670,"")</f>
        <v>C.A. SUCESORA DE JOSE PUIG &amp; CIA</v>
      </c>
      <c r="D4674" s="144" t="str">
        <f>IF('[1]Hoja de pedidos'!$D4670&gt;0,'[1]Hoja de pedidos'!F4670,"")</f>
        <v>LAMINACION IMPRESA KATY VAINILLA 32g</v>
      </c>
      <c r="E4674" s="144" t="str">
        <f>IF('[1]Hoja de pedidos'!$D4670&gt;0,'[1]Hoja de pedidos'!G4670,"")</f>
        <v>CX</v>
      </c>
      <c r="F4674" s="144" t="str">
        <f>IF('[1]Hoja de pedidos'!$D4670&gt;0,'[1]Hoja de pedidos'!H4670,"")</f>
        <v>lAMINACION</v>
      </c>
    </row>
    <row r="4675" spans="1:6" x14ac:dyDescent="0.25">
      <c r="A4675" s="144" t="str">
        <f>IF('[1]Hoja de pedidos'!$D4671&gt;0,'[1]Hoja de pedidos'!C4671,"")</f>
        <v>21-0564</v>
      </c>
      <c r="B4675" s="144" t="str">
        <f>IF('[1]Hoja de pedidos'!$D4671&gt;0,'[1]Hoja de pedidos'!D4671,"")</f>
        <v>TXSPKW040A001</v>
      </c>
      <c r="C4675" s="144" t="str">
        <f>IF('[1]Hoja de pedidos'!$D4671&gt;0,'[1]Hoja de pedidos'!E4671,"")</f>
        <v>C.A. SUCESORA DE JOSE PUIG &amp; CIA</v>
      </c>
      <c r="D4675" s="144" t="str">
        <f>IF('[1]Hoja de pedidos'!$D4671&gt;0,'[1]Hoja de pedidos'!F4671,"")</f>
        <v>LAMINACION IMPRESA KATY WHITE 32g</v>
      </c>
      <c r="E4675" s="144" t="str">
        <f>IF('[1]Hoja de pedidos'!$D4671&gt;0,'[1]Hoja de pedidos'!G4671,"")</f>
        <v>CX</v>
      </c>
      <c r="F4675" s="144" t="str">
        <f>IF('[1]Hoja de pedidos'!$D4671&gt;0,'[1]Hoja de pedidos'!H4671,"")</f>
        <v>LAMINACION</v>
      </c>
    </row>
    <row r="4676" spans="1:6" x14ac:dyDescent="0.25">
      <c r="A4676" s="144" t="str">
        <f>IF('[1]Hoja de pedidos'!$D4672&gt;0,'[1]Hoja de pedidos'!C4672,"")</f>
        <v>01-5672</v>
      </c>
      <c r="B4676" s="144" t="str">
        <f>IF('[1]Hoja de pedidos'!$D4672&gt;0,'[1]Hoja de pedidos'!D4672,"")</f>
        <v>TXMSJD030A001</v>
      </c>
      <c r="C4676" s="144" t="str">
        <f>IF('[1]Hoja de pedidos'!$D4672&gt;0,'[1]Hoja de pedidos'!E4672,"")</f>
        <v>MULTINACIONAL DE SABORES, C.A.</v>
      </c>
      <c r="D4676" s="144" t="str">
        <f>IF('[1]Hoja de pedidos'!$D4672&gt;0,'[1]Hoja de pedidos'!F4672,"")</f>
        <v>ETIQUETA  IMPRESA JUSTY DURAZNO 1,5 L</v>
      </c>
      <c r="E4676" s="144" t="str">
        <f>IF('[1]Hoja de pedidos'!$D4672&gt;0,'[1]Hoja de pedidos'!G4672,"")</f>
        <v>CX</v>
      </c>
      <c r="F4676" s="144" t="str">
        <f>IF('[1]Hoja de pedidos'!$D4672&gt;0,'[1]Hoja de pedidos'!H4672,"")</f>
        <v>CORTE</v>
      </c>
    </row>
    <row r="4677" spans="1:6" x14ac:dyDescent="0.25">
      <c r="A4677" s="144" t="str">
        <f>IF('[1]Hoja de pedidos'!$D4673&gt;0,'[1]Hoja de pedidos'!C4673,"")</f>
        <v>21-0565</v>
      </c>
      <c r="B4677" s="144" t="str">
        <f>IF('[1]Hoja de pedidos'!$D4673&gt;0,'[1]Hoja de pedidos'!D4673,"")</f>
        <v>TXSPKW040B001</v>
      </c>
      <c r="C4677" s="144" t="str">
        <f>IF('[1]Hoja de pedidos'!$D4673&gt;0,'[1]Hoja de pedidos'!E4673,"")</f>
        <v>C.A. SUCESORA DE JOSE PUIG &amp; CIA</v>
      </c>
      <c r="D4677" s="144" t="str">
        <f>IF('[1]Hoja de pedidos'!$D4673&gt;0,'[1]Hoja de pedidos'!F4673,"")</f>
        <v>LAMINACION IMPRESA KATY WHITE 128g</v>
      </c>
      <c r="E4677" s="144" t="str">
        <f>IF('[1]Hoja de pedidos'!$D4673&gt;0,'[1]Hoja de pedidos'!G4673,"")</f>
        <v>CX</v>
      </c>
      <c r="F4677" s="144" t="str">
        <f>IF('[1]Hoja de pedidos'!$D4673&gt;0,'[1]Hoja de pedidos'!H4673,"")</f>
        <v>LAMINACION</v>
      </c>
    </row>
    <row r="4678" spans="1:6" x14ac:dyDescent="0.25">
      <c r="A4678" s="144" t="str">
        <f>IF('[1]Hoja de pedidos'!$D4674&gt;0,'[1]Hoja de pedidos'!C4674,"")</f>
        <v>21-0562</v>
      </c>
      <c r="B4678" s="144" t="str">
        <f>IF('[1]Hoja de pedidos'!$D4674&gt;0,'[1]Hoja de pedidos'!D4674,"")</f>
        <v>TXSPKV040B001</v>
      </c>
      <c r="C4678" s="144" t="str">
        <f>IF('[1]Hoja de pedidos'!$D4674&gt;0,'[1]Hoja de pedidos'!E4674,"")</f>
        <v>C.A. SUCESORA DE JOSE PUIG &amp; CIA</v>
      </c>
      <c r="D4678" s="144" t="str">
        <f>IF('[1]Hoja de pedidos'!$D4674&gt;0,'[1]Hoja de pedidos'!F4674,"")</f>
        <v>LAMINACION IMPRESA KATY VAINILLA 128g</v>
      </c>
      <c r="E4678" s="144" t="str">
        <f>IF('[1]Hoja de pedidos'!$D4674&gt;0,'[1]Hoja de pedidos'!G4674,"")</f>
        <v>CX</v>
      </c>
      <c r="F4678" s="144" t="str">
        <f>IF('[1]Hoja de pedidos'!$D4674&gt;0,'[1]Hoja de pedidos'!H4674,"")</f>
        <v>LAMINACION</v>
      </c>
    </row>
    <row r="4679" spans="1:6" x14ac:dyDescent="0.25">
      <c r="A4679" s="144" t="str">
        <f>IF('[1]Hoja de pedidos'!$D4675&gt;0,'[1]Hoja de pedidos'!C4675,"")</f>
        <v>11-0082</v>
      </c>
      <c r="B4679" s="144" t="str">
        <f>IF('[1]Hoja de pedidos'!$D4675&gt;0,'[1]Hoja de pedidos'!D4675,"")</f>
        <v>TMMCGP228A002</v>
      </c>
      <c r="C4679" s="144" t="str">
        <f>IF('[1]Hoja de pedidos'!$D4675&gt;0,'[1]Hoja de pedidos'!E4675,"")</f>
        <v>MONDELEZ VZ,C.A</v>
      </c>
      <c r="D4679" s="144" t="str">
        <f>IF('[1]Hoja de pedidos'!$D4675&gt;0,'[1]Hoja de pedidos'!F4675,"")</f>
        <v>LINNER MTP  IMPRESO GARANTIA DE PUREZA</v>
      </c>
      <c r="E4679" s="144" t="str">
        <f>IF('[1]Hoja de pedidos'!$D4675&gt;0,'[1]Hoja de pedidos'!G4675,"")</f>
        <v>MCL</v>
      </c>
      <c r="F4679" s="144" t="str">
        <f>IF('[1]Hoja de pedidos'!$D4675&gt;0,'[1]Hoja de pedidos'!H4675,"")</f>
        <v>LAMINACION</v>
      </c>
    </row>
    <row r="4680" spans="1:6" x14ac:dyDescent="0.25">
      <c r="A4680" s="144" t="str">
        <f>IF('[1]Hoja de pedidos'!$D4676&gt;0,'[1]Hoja de pedidos'!C4676,"")</f>
        <v>11-0083</v>
      </c>
      <c r="B4680" s="144" t="str">
        <f>IF('[1]Hoja de pedidos'!$D4676&gt;0,'[1]Hoja de pedidos'!D4676,"")</f>
        <v>TMMCGP228A002</v>
      </c>
      <c r="C4680" s="144" t="str">
        <f>IF('[1]Hoja de pedidos'!$D4676&gt;0,'[1]Hoja de pedidos'!E4676,"")</f>
        <v>MONDELEZ VZ,C.A</v>
      </c>
      <c r="D4680" s="144" t="str">
        <f>IF('[1]Hoja de pedidos'!$D4676&gt;0,'[1]Hoja de pedidos'!F4676,"")</f>
        <v>LINNER MTP  IMPRESO GARANTIA DE PUREZA</v>
      </c>
      <c r="E4680" s="144" t="str">
        <f>IF('[1]Hoja de pedidos'!$D4676&gt;0,'[1]Hoja de pedidos'!G4676,"")</f>
        <v>MCL</v>
      </c>
      <c r="F4680" s="144" t="str">
        <f>IF('[1]Hoja de pedidos'!$D4676&gt;0,'[1]Hoja de pedidos'!H4676,"")</f>
        <v>LAMINACION</v>
      </c>
    </row>
    <row r="4681" spans="1:6" x14ac:dyDescent="0.25">
      <c r="A4681" s="144" t="str">
        <f>IF('[1]Hoja de pedidos'!$D4677&gt;0,'[1]Hoja de pedidos'!C4677,"")</f>
        <v>01-5728</v>
      </c>
      <c r="B4681" s="144" t="str">
        <f>IF('[1]Hoja de pedidos'!$D4677&gt;0,'[1]Hoja de pedidos'!D4677,"")</f>
        <v>TXPCPF023B003</v>
      </c>
      <c r="C4681" s="144" t="str">
        <f>IF('[1]Hoja de pedidos'!$D4677&gt;0,'[1]Hoja de pedidos'!E4677,"")</f>
        <v xml:space="preserve">PEPSI-COLA VENEZUELA, C.A. </v>
      </c>
      <c r="D4681" s="144" t="str">
        <f>IF('[1]Hoja de pedidos'!$D4677&gt;0,'[1]Hoja de pedidos'!F4677,"")</f>
        <v>ETIQUETA IMPRESA PEPSI FREE 1,5 L</v>
      </c>
      <c r="E4681" s="144" t="str">
        <f>IF('[1]Hoja de pedidos'!$D4677&gt;0,'[1]Hoja de pedidos'!G4677,"")</f>
        <v>CX</v>
      </c>
      <c r="F4681" s="144" t="str">
        <f>IF('[1]Hoja de pedidos'!$D4677&gt;0,'[1]Hoja de pedidos'!H4677,"")</f>
        <v>CORTE</v>
      </c>
    </row>
    <row r="4682" spans="1:6" x14ac:dyDescent="0.25">
      <c r="A4682" s="144" t="str">
        <f>IF('[1]Hoja de pedidos'!$D4678&gt;0,'[1]Hoja de pedidos'!C4678,"")</f>
        <v>01-5664</v>
      </c>
      <c r="B4682" s="144" t="str">
        <f>IF('[1]Hoja de pedidos'!$D4678&gt;0,'[1]Hoja de pedidos'!D4678,"")</f>
        <v>TMMCLU2070001</v>
      </c>
      <c r="C4682" s="144" t="str">
        <f>IF('[1]Hoja de pedidos'!$D4678&gt;0,'[1]Hoja de pedidos'!E4678,"")</f>
        <v>MAXICUAJO, C.A.</v>
      </c>
      <c r="D4682" s="144" t="str">
        <f>IF('[1]Hoja de pedidos'!$D4678&gt;0,'[1]Hoja de pedidos'!F4678,"")</f>
        <v>LAMINACION LINER INDUCCION UNIVERSAL SIN IMPRESIÓN</v>
      </c>
      <c r="E4682" s="144" t="str">
        <f>IF('[1]Hoja de pedidos'!$D4678&gt;0,'[1]Hoja de pedidos'!G4678,"")</f>
        <v>MCL</v>
      </c>
      <c r="F4682" s="144" t="str">
        <f>IF('[1]Hoja de pedidos'!$D4678&gt;0,'[1]Hoja de pedidos'!H4678,"")</f>
        <v>LAMINACION</v>
      </c>
    </row>
    <row r="4683" spans="1:6" x14ac:dyDescent="0.25">
      <c r="A4683" s="144" t="str">
        <f>IF('[1]Hoja de pedidos'!$D4679&gt;0,'[1]Hoja de pedidos'!C4679,"")</f>
        <v>01-5810</v>
      </c>
      <c r="B4683" s="144" t="str">
        <f>IF('[1]Hoja de pedidos'!$D4679&gt;0,'[1]Hoja de pedidos'!D4679,"")</f>
        <v>TXPCPB023C001</v>
      </c>
      <c r="C4683" s="144" t="str">
        <f>IF('[1]Hoja de pedidos'!$D4679&gt;0,'[1]Hoja de pedidos'!E4679,"")</f>
        <v xml:space="preserve">PEPSI-COLA VENEZUELA, C.A. </v>
      </c>
      <c r="D4683" s="144" t="str">
        <f>IF('[1]Hoja de pedidos'!$D4679&gt;0,'[1]Hoja de pedidos'!F4679,"")</f>
        <v>ETIQUETA IMPRESA PEPSI FREE 2L PROMO BEISBOL</v>
      </c>
      <c r="E4683" s="144" t="str">
        <f>IF('[1]Hoja de pedidos'!$D4679&gt;0,'[1]Hoja de pedidos'!G4679,"")</f>
        <v>CX</v>
      </c>
      <c r="F4683" s="144" t="str">
        <f>IF('[1]Hoja de pedidos'!$D4679&gt;0,'[1]Hoja de pedidos'!H4679,"")</f>
        <v>CORTE</v>
      </c>
    </row>
    <row r="4684" spans="1:6" x14ac:dyDescent="0.25">
      <c r="A4684" s="144" t="str">
        <f>IF('[1]Hoja de pedidos'!$D4680&gt;0,'[1]Hoja de pedidos'!C4680,"")</f>
        <v>01-5821</v>
      </c>
      <c r="B4684" s="144" t="str">
        <f>IF('[1]Hoja de pedidos'!$D4680&gt;0,'[1]Hoja de pedidos'!D4680,"")</f>
        <v>TXPCPB023C001</v>
      </c>
      <c r="C4684" s="144" t="str">
        <f>IF('[1]Hoja de pedidos'!$D4680&gt;0,'[1]Hoja de pedidos'!E4680,"")</f>
        <v xml:space="preserve">PEPSI-COLA VENEZUELA, C.A. </v>
      </c>
      <c r="D4684" s="144" t="str">
        <f>IF('[1]Hoja de pedidos'!$D4680&gt;0,'[1]Hoja de pedidos'!F4680,"")</f>
        <v>ETIQUETA IMPRESA PEPSI FREE 2L PROMO BEISBOL</v>
      </c>
      <c r="E4684" s="144" t="str">
        <f>IF('[1]Hoja de pedidos'!$D4680&gt;0,'[1]Hoja de pedidos'!G4680,"")</f>
        <v>CX</v>
      </c>
      <c r="F4684" s="144" t="str">
        <f>IF('[1]Hoja de pedidos'!$D4680&gt;0,'[1]Hoja de pedidos'!H4680,"")</f>
        <v>CORTE</v>
      </c>
    </row>
    <row r="4685" spans="1:6" x14ac:dyDescent="0.25">
      <c r="A4685" s="144" t="str">
        <f>IF('[1]Hoja de pedidos'!$D4681&gt;0,'[1]Hoja de pedidos'!C4681,"")</f>
        <v>01-5827</v>
      </c>
      <c r="B4685" s="144" t="str">
        <f>IF('[1]Hoja de pedidos'!$D4681&gt;0,'[1]Hoja de pedidos'!D4681,"")</f>
        <v>TXPCPB023C001</v>
      </c>
      <c r="C4685" s="144" t="str">
        <f>IF('[1]Hoja de pedidos'!$D4681&gt;0,'[1]Hoja de pedidos'!E4681,"")</f>
        <v xml:space="preserve">PEPSI-COLA VENEZUELA, C.A. </v>
      </c>
      <c r="D4685" s="144" t="str">
        <f>IF('[1]Hoja de pedidos'!$D4681&gt;0,'[1]Hoja de pedidos'!F4681,"")</f>
        <v>ETIQUETA IMPRESA PEPSI FREE 2L PROMO BEISBOL</v>
      </c>
      <c r="E4685" s="144" t="str">
        <f>IF('[1]Hoja de pedidos'!$D4681&gt;0,'[1]Hoja de pedidos'!G4681,"")</f>
        <v>CX</v>
      </c>
      <c r="F4685" s="144" t="str">
        <f>IF('[1]Hoja de pedidos'!$D4681&gt;0,'[1]Hoja de pedidos'!H4681,"")</f>
        <v>CORTE</v>
      </c>
    </row>
    <row r="4686" spans="1:6" x14ac:dyDescent="0.25">
      <c r="A4686" s="144" t="str">
        <f>IF('[1]Hoja de pedidos'!$D4682&gt;0,'[1]Hoja de pedidos'!C4682,"")</f>
        <v>01-5730</v>
      </c>
      <c r="B4686" s="144" t="str">
        <f>IF('[1]Hoja de pedidos'!$D4682&gt;0,'[1]Hoja de pedidos'!D4682,"")</f>
        <v>TXPCPF023B003</v>
      </c>
      <c r="C4686" s="144" t="str">
        <f>IF('[1]Hoja de pedidos'!$D4682&gt;0,'[1]Hoja de pedidos'!E4682,"")</f>
        <v xml:space="preserve">PEPSI-COLA VENEZUELA, C.A. </v>
      </c>
      <c r="D4686" s="144" t="str">
        <f>IF('[1]Hoja de pedidos'!$D4682&gt;0,'[1]Hoja de pedidos'!F4682,"")</f>
        <v>ETIQUETA IMPRESA PEPSI FREE 1,5 L</v>
      </c>
      <c r="E4686" s="144" t="str">
        <f>IF('[1]Hoja de pedidos'!$D4682&gt;0,'[1]Hoja de pedidos'!G4682,"")</f>
        <v>CX</v>
      </c>
      <c r="F4686" s="144" t="str">
        <f>IF('[1]Hoja de pedidos'!$D4682&gt;0,'[1]Hoja de pedidos'!H4682,"")</f>
        <v>CORTE</v>
      </c>
    </row>
    <row r="4687" spans="1:6" x14ac:dyDescent="0.25">
      <c r="A4687" s="144" t="str">
        <f>IF('[1]Hoja de pedidos'!$D4683&gt;0,'[1]Hoja de pedidos'!C4683,"")</f>
        <v>01-5732</v>
      </c>
      <c r="B4687" s="144" t="str">
        <f>IF('[1]Hoja de pedidos'!$D4683&gt;0,'[1]Hoja de pedidos'!D4683,"")</f>
        <v>TXPCPL023A002</v>
      </c>
      <c r="C4687" s="144" t="str">
        <f>IF('[1]Hoja de pedidos'!$D4683&gt;0,'[1]Hoja de pedidos'!E4683,"")</f>
        <v xml:space="preserve">PEPSI-COLA VENEZUELA, C.A. </v>
      </c>
      <c r="D4687" s="144" t="str">
        <f>IF('[1]Hoja de pedidos'!$D4683&gt;0,'[1]Hoja de pedidos'!F4683,"")</f>
        <v>ETIQUETA IMPRESA PEPSI LIGHT 2L</v>
      </c>
      <c r="E4687" s="144" t="str">
        <f>IF('[1]Hoja de pedidos'!$D4683&gt;0,'[1]Hoja de pedidos'!G4683,"")</f>
        <v>CX</v>
      </c>
      <c r="F4687" s="144" t="str">
        <f>IF('[1]Hoja de pedidos'!$D4683&gt;0,'[1]Hoja de pedidos'!H4683,"")</f>
        <v>CORTE</v>
      </c>
    </row>
    <row r="4688" spans="1:6" x14ac:dyDescent="0.25">
      <c r="A4688" s="144" t="str">
        <f>IF('[1]Hoja de pedidos'!$D4684&gt;0,'[1]Hoja de pedidos'!C4684,"")</f>
        <v>01-5849</v>
      </c>
      <c r="B4688" s="144" t="str">
        <f>IF('[1]Hoja de pedidos'!$D4684&gt;0,'[1]Hoja de pedidos'!D4684,"")</f>
        <v>TMAPAL121A001</v>
      </c>
      <c r="C4688" s="144" t="str">
        <f>IF('[1]Hoja de pedidos'!$D4684&gt;0,'[1]Hoja de pedidos'!E4684,"")</f>
        <v>ALIMENTOS POLAR COMERCIAL, C.A.</v>
      </c>
      <c r="D4688" s="144" t="str">
        <f>IF('[1]Hoja de pedidos'!$D4684&gt;0,'[1]Hoja de pedidos'!F4684,"")</f>
        <v>ALUMINIO LAMINADO IMPRESO MAVESA 500g</v>
      </c>
      <c r="E4688" s="144" t="str">
        <f>IF('[1]Hoja de pedidos'!$D4684&gt;0,'[1]Hoja de pedidos'!G4684,"")</f>
        <v>MCL</v>
      </c>
      <c r="F4688" s="144" t="str">
        <f>IF('[1]Hoja de pedidos'!$D4684&gt;0,'[1]Hoja de pedidos'!H4684,"")</f>
        <v>LAMINACION</v>
      </c>
    </row>
    <row r="4689" spans="1:6" x14ac:dyDescent="0.25">
      <c r="A4689" s="144" t="str">
        <f>IF('[1]Hoja de pedidos'!$D4685&gt;0,'[1]Hoja de pedidos'!C4685,"")</f>
        <v>01-5848</v>
      </c>
      <c r="B4689" s="144" t="str">
        <f>IF('[1]Hoja de pedidos'!$D4685&gt;0,'[1]Hoja de pedidos'!D4685,"")</f>
        <v>TMAPAL121C001</v>
      </c>
      <c r="C4689" s="144" t="str">
        <f>IF('[1]Hoja de pedidos'!$D4685&gt;0,'[1]Hoja de pedidos'!E4685,"")</f>
        <v>ALIMENTOS POLAR COMERCIAL, C.A.</v>
      </c>
      <c r="D4689" s="144" t="str">
        <f>IF('[1]Hoja de pedidos'!$D4685&gt;0,'[1]Hoja de pedidos'!F4685,"")</f>
        <v>ALUMINIO LAMINADO IMPRESO MAVESA 1 Kg</v>
      </c>
      <c r="E4689" s="144" t="str">
        <f>IF('[1]Hoja de pedidos'!$D4685&gt;0,'[1]Hoja de pedidos'!G4685,"")</f>
        <v>MCL</v>
      </c>
      <c r="F4689" s="144" t="str">
        <f>IF('[1]Hoja de pedidos'!$D4685&gt;0,'[1]Hoja de pedidos'!H4685,"")</f>
        <v>LAMINACION</v>
      </c>
    </row>
    <row r="4690" spans="1:6" x14ac:dyDescent="0.25">
      <c r="A4690" s="144" t="str">
        <f>IF('[1]Hoja de pedidos'!$D4686&gt;0,'[1]Hoja de pedidos'!C4686,"")</f>
        <v>01-5850</v>
      </c>
      <c r="B4690" s="144" t="str">
        <f>IF('[1]Hoja de pedidos'!$D4686&gt;0,'[1]Hoja de pedidos'!D4686,"")</f>
        <v>TMAPAL121B001</v>
      </c>
      <c r="C4690" s="144" t="str">
        <f>IF('[1]Hoja de pedidos'!$D4686&gt;0,'[1]Hoja de pedidos'!E4686,"")</f>
        <v>ALIMENTOS POLAR COMERCIAL, C.A.</v>
      </c>
      <c r="D4690" s="144" t="str">
        <f>IF('[1]Hoja de pedidos'!$D4686&gt;0,'[1]Hoja de pedidos'!F4686,"")</f>
        <v>ALUMINIO LAMINADO IMPRESO MAVESA 250 g</v>
      </c>
      <c r="E4690" s="144" t="str">
        <f>IF('[1]Hoja de pedidos'!$D4686&gt;0,'[1]Hoja de pedidos'!G4686,"")</f>
        <v>MCL</v>
      </c>
      <c r="F4690" s="144" t="str">
        <f>IF('[1]Hoja de pedidos'!$D4686&gt;0,'[1]Hoja de pedidos'!H4686,"")</f>
        <v>LAMINACION</v>
      </c>
    </row>
    <row r="4691" spans="1:6" x14ac:dyDescent="0.25">
      <c r="A4691" s="144" t="str">
        <f>IF('[1]Hoja de pedidos'!$D4687&gt;0,'[1]Hoja de pedidos'!C4687,"")</f>
        <v>01-5782</v>
      </c>
      <c r="B4691" s="144" t="str">
        <f>IF('[1]Hoja de pedidos'!$D4687&gt;0,'[1]Hoja de pedidos'!D4687,"")</f>
        <v>TXPAMP036A003</v>
      </c>
      <c r="C4691" s="144" t="str">
        <f>IF('[1]Hoja de pedidos'!$D4687&gt;0,'[1]Hoja de pedidos'!E4687,"")</f>
        <v>PEPSICO ALIMENTOS, S.C.A.</v>
      </c>
      <c r="D4691" s="144" t="str">
        <f>IF('[1]Hoja de pedidos'!$D4687&gt;0,'[1]Hoja de pedidos'!F4687,"")</f>
        <v>LAMINACION IMPRESA CHEETOS MEGA PUFFS 110g</v>
      </c>
      <c r="E4691" s="144" t="str">
        <f>IF('[1]Hoja de pedidos'!$D4687&gt;0,'[1]Hoja de pedidos'!G4687,"")</f>
        <v>CX</v>
      </c>
      <c r="F4691" s="144" t="str">
        <f>IF('[1]Hoja de pedidos'!$D4687&gt;0,'[1]Hoja de pedidos'!H4687,"")</f>
        <v>LAMINACION</v>
      </c>
    </row>
    <row r="4692" spans="1:6" x14ac:dyDescent="0.25">
      <c r="A4692" s="144" t="str">
        <f>IF('[1]Hoja de pedidos'!$D4688&gt;0,'[1]Hoja de pedidos'!C4688,"")</f>
        <v>01-5781</v>
      </c>
      <c r="B4692" s="144" t="str">
        <f>IF('[1]Hoja de pedidos'!$D4688&gt;0,'[1]Hoja de pedidos'!D4688,"")</f>
        <v>TXPAMP031A004</v>
      </c>
      <c r="C4692" s="144" t="str">
        <f>IF('[1]Hoja de pedidos'!$D4688&gt;0,'[1]Hoja de pedidos'!E4688,"")</f>
        <v>PEPSICO ALIMENTOS, S.C.A.</v>
      </c>
      <c r="D4692" s="144" t="str">
        <f>IF('[1]Hoja de pedidos'!$D4688&gt;0,'[1]Hoja de pedidos'!F4688,"")</f>
        <v>LAMINACION IMPRESA CHEETOS MEGA PUFFS 28g</v>
      </c>
      <c r="E4692" s="144" t="str">
        <f>IF('[1]Hoja de pedidos'!$D4688&gt;0,'[1]Hoja de pedidos'!G4688,"")</f>
        <v>CX</v>
      </c>
      <c r="F4692" s="144" t="str">
        <f>IF('[1]Hoja de pedidos'!$D4688&gt;0,'[1]Hoja de pedidos'!H4688,"")</f>
        <v>LAMINACION</v>
      </c>
    </row>
    <row r="4693" spans="1:6" x14ac:dyDescent="0.25">
      <c r="A4693" s="144" t="str">
        <f>IF('[1]Hoja de pedidos'!$D4689&gt;0,'[1]Hoja de pedidos'!C4689,"")</f>
        <v>01-5783</v>
      </c>
      <c r="B4693" s="144" t="str">
        <f>IF('[1]Hoja de pedidos'!$D4689&gt;0,'[1]Hoja de pedidos'!D4689,"")</f>
        <v>TXPAMP045A003</v>
      </c>
      <c r="C4693" s="144" t="str">
        <f>IF('[1]Hoja de pedidos'!$D4689&gt;0,'[1]Hoja de pedidos'!E4689,"")</f>
        <v>PEPSICO ALIMENTOS, S.C.A.</v>
      </c>
      <c r="D4693" s="144" t="str">
        <f>IF('[1]Hoja de pedidos'!$D4689&gt;0,'[1]Hoja de pedidos'!F4689,"")</f>
        <v>LAMINACION IMPRESA CHEETOS MEGA PUFFS XXL 270g</v>
      </c>
      <c r="E4693" s="144" t="str">
        <f>IF('[1]Hoja de pedidos'!$D4689&gt;0,'[1]Hoja de pedidos'!G4689,"")</f>
        <v>CX</v>
      </c>
      <c r="F4693" s="144" t="str">
        <f>IF('[1]Hoja de pedidos'!$D4689&gt;0,'[1]Hoja de pedidos'!H4689,"")</f>
        <v>LAMINACION</v>
      </c>
    </row>
    <row r="4694" spans="1:6" x14ac:dyDescent="0.25">
      <c r="A4694" s="144" t="str">
        <f>IF('[1]Hoja de pedidos'!$D4690&gt;0,'[1]Hoja de pedidos'!C4690,"")</f>
        <v>01-5780</v>
      </c>
      <c r="B4694" s="144" t="str">
        <f>IF('[1]Hoja de pedidos'!$D4690&gt;0,'[1]Hoja de pedidos'!D4690,"")</f>
        <v>TXPATR040E003</v>
      </c>
      <c r="C4694" s="144" t="str">
        <f>IF('[1]Hoja de pedidos'!$D4690&gt;0,'[1]Hoja de pedidos'!E4690,"")</f>
        <v>PEPSICO ALIMENTOS, S.C.A.</v>
      </c>
      <c r="D4694" s="144" t="str">
        <f>IF('[1]Hoja de pedidos'!$D4690&gt;0,'[1]Hoja de pedidos'!F4690,"")</f>
        <v>LAMINACION IMPRESA DE TODITO RESUELTO 110g</v>
      </c>
      <c r="E4694" s="144" t="str">
        <f>IF('[1]Hoja de pedidos'!$D4690&gt;0,'[1]Hoja de pedidos'!G4690,"")</f>
        <v>CX</v>
      </c>
      <c r="F4694" s="144" t="str">
        <f>IF('[1]Hoja de pedidos'!$D4690&gt;0,'[1]Hoja de pedidos'!H4690,"")</f>
        <v>LAMINACION</v>
      </c>
    </row>
    <row r="4695" spans="1:6" x14ac:dyDescent="0.25">
      <c r="A4695" s="144" t="str">
        <f>IF('[1]Hoja de pedidos'!$D4691&gt;0,'[1]Hoja de pedidos'!C4691,"")</f>
        <v>01-5769</v>
      </c>
      <c r="B4695" s="144" t="str">
        <f>IF('[1]Hoja de pedidos'!$D4691&gt;0,'[1]Hoja de pedidos'!D4691,"")</f>
        <v>TMCJET061A002</v>
      </c>
      <c r="C4695" s="144" t="str">
        <f>IF('[1]Hoja de pedidos'!$D4691&gt;0,'[1]Hoja de pedidos'!E4691,"")</f>
        <v>CORPORACION JIGMA 1702, C.A.</v>
      </c>
      <c r="D4695" s="144" t="str">
        <f>IF('[1]Hoja de pedidos'!$D4691&gt;0,'[1]Hoja de pedidos'!F4691,"")</f>
        <v>POLYPOUCH ENDULZANTE DULCILINA SIN CALORIAS BASE STEVIA 1g</v>
      </c>
      <c r="E4695" s="144" t="str">
        <f>IF('[1]Hoja de pedidos'!$D4691&gt;0,'[1]Hoja de pedidos'!G4691,"")</f>
        <v>MCL</v>
      </c>
      <c r="F4695" s="144" t="str">
        <f>IF('[1]Hoja de pedidos'!$D4691&gt;0,'[1]Hoja de pedidos'!H4691,"")</f>
        <v>LAMINACION</v>
      </c>
    </row>
    <row r="4696" spans="1:6" x14ac:dyDescent="0.25">
      <c r="A4696" s="144" t="str">
        <f>IF('[1]Hoja de pedidos'!$D4692&gt;0,'[1]Hoja de pedidos'!C4692,"")</f>
        <v>01-5847</v>
      </c>
      <c r="B4696" s="144" t="str">
        <f>IF('[1]Hoja de pedidos'!$D4692&gt;0,'[1]Hoja de pedidos'!D4692,"")</f>
        <v>TMCPCC060A001</v>
      </c>
      <c r="C4696" s="144" t="str">
        <f>IF('[1]Hoja de pedidos'!$D4692&gt;0,'[1]Hoja de pedidos'!E4692,"")</f>
        <v>CENTRAL EL PALMAR S.A.</v>
      </c>
      <c r="D4696" s="144" t="str">
        <f>IF('[1]Hoja de pedidos'!$D4692&gt;0,'[1]Hoja de pedidos'!F4692,"")</f>
        <v>POLYPOUCH IMPRESO STICK MONTALBAN "0" CALORIAS 1g</v>
      </c>
      <c r="E4696" s="144" t="str">
        <f>IF('[1]Hoja de pedidos'!$D4692&gt;0,'[1]Hoja de pedidos'!G4692,"")</f>
        <v>MCL</v>
      </c>
      <c r="F4696" s="144" t="str">
        <f>IF('[1]Hoja de pedidos'!$D4692&gt;0,'[1]Hoja de pedidos'!H4692,"")</f>
        <v>LAMINACION</v>
      </c>
    </row>
    <row r="4697" spans="1:6" x14ac:dyDescent="0.25">
      <c r="A4697" s="144" t="str">
        <f>IF('[1]Hoja de pedidos'!$D4693&gt;0,'[1]Hoja de pedidos'!C4693,"")</f>
        <v>11-0092</v>
      </c>
      <c r="B4697" s="144" t="str">
        <f>IF('[1]Hoja de pedidos'!$D4693&gt;0,'[1]Hoja de pedidos'!D4693,"")</f>
        <v>TXCLRQ040A001</v>
      </c>
      <c r="C4697" s="144" t="str">
        <f>IF('[1]Hoja de pedidos'!$D4693&gt;0,'[1]Hoja de pedidos'!E4693,"")</f>
        <v>ALIMENTOS CAMPO LINDO 66, C.A</v>
      </c>
      <c r="D4697" s="144" t="str">
        <f>IF('[1]Hoja de pedidos'!$D4693&gt;0,'[1]Hoja de pedidos'!F4693,"")</f>
        <v>LAMINACION IMPRESA REAL BOLIX DOBLE QUESO 25g</v>
      </c>
      <c r="E4697" s="144" t="str">
        <f>IF('[1]Hoja de pedidos'!$D4693&gt;0,'[1]Hoja de pedidos'!G4693,"")</f>
        <v>CX</v>
      </c>
      <c r="F4697" s="144" t="str">
        <f>IF('[1]Hoja de pedidos'!$D4693&gt;0,'[1]Hoja de pedidos'!H4693,"")</f>
        <v>LAMINACION</v>
      </c>
    </row>
    <row r="4698" spans="1:6" x14ac:dyDescent="0.25">
      <c r="A4698" s="144" t="str">
        <f>IF('[1]Hoja de pedidos'!$D4694&gt;0,'[1]Hoja de pedidos'!C4694,"")</f>
        <v>11-0093</v>
      </c>
      <c r="B4698" s="144" t="str">
        <f>IF('[1]Hoja de pedidos'!$D4694&gt;0,'[1]Hoja de pedidos'!D4694,"")</f>
        <v>TXCLSQ040A001</v>
      </c>
      <c r="C4698" s="144" t="str">
        <f>IF('[1]Hoja de pedidos'!$D4694&gt;0,'[1]Hoja de pedidos'!E4694,"")</f>
        <v>ALIMENTOS CAMPO LINDO 66, C.A</v>
      </c>
      <c r="D4698" s="144" t="str">
        <f>IF('[1]Hoja de pedidos'!$D4694&gt;0,'[1]Hoja de pedidos'!F4694,"")</f>
        <v>LAMINACION IMPRESA REAL STOX QUESO 25g</v>
      </c>
      <c r="E4698" s="144" t="str">
        <f>IF('[1]Hoja de pedidos'!$D4694&gt;0,'[1]Hoja de pedidos'!G4694,"")</f>
        <v>CX</v>
      </c>
      <c r="F4698" s="144" t="str">
        <f>IF('[1]Hoja de pedidos'!$D4694&gt;0,'[1]Hoja de pedidos'!H4694,"")</f>
        <v>LAMINACION</v>
      </c>
    </row>
    <row r="4699" spans="1:6" x14ac:dyDescent="0.25">
      <c r="A4699" s="144" t="str">
        <f>IF('[1]Hoja de pedidos'!$D4695&gt;0,'[1]Hoja de pedidos'!C4695,"")</f>
        <v>11-0094</v>
      </c>
      <c r="B4699" s="144" t="str">
        <f>IF('[1]Hoja de pedidos'!$D4695&gt;0,'[1]Hoja de pedidos'!D4695,"")</f>
        <v>TXCLSP040A001</v>
      </c>
      <c r="C4699" s="144" t="str">
        <f>IF('[1]Hoja de pedidos'!$D4695&gt;0,'[1]Hoja de pedidos'!E4695,"")</f>
        <v>ALIMENTOS CAMPO LINDO 66, C.A</v>
      </c>
      <c r="D4699" s="144" t="str">
        <f>IF('[1]Hoja de pedidos'!$D4695&gt;0,'[1]Hoja de pedidos'!F4695,"")</f>
        <v>LAMINACION IMPRESA REAL STOX PICANTE 25g</v>
      </c>
      <c r="E4699" s="144" t="str">
        <f>IF('[1]Hoja de pedidos'!$D4695&gt;0,'[1]Hoja de pedidos'!G4695,"")</f>
        <v>CX</v>
      </c>
      <c r="F4699" s="144" t="str">
        <f>IF('[1]Hoja de pedidos'!$D4695&gt;0,'[1]Hoja de pedidos'!H4695,"")</f>
        <v>LAMINACION</v>
      </c>
    </row>
    <row r="4700" spans="1:6" x14ac:dyDescent="0.25">
      <c r="A4700" s="144" t="str">
        <f>IF('[1]Hoja de pedidos'!$D4696&gt;0,'[1]Hoja de pedidos'!C4696,"")</f>
        <v>01-5851</v>
      </c>
      <c r="B4700" s="144" t="str">
        <f>IF('[1]Hoja de pedidos'!$D4696&gt;0,'[1]Hoja de pedidos'!D4696,"")</f>
        <v>TMICPS042A001</v>
      </c>
      <c r="C4700" s="144" t="str">
        <f>IF('[1]Hoja de pedidos'!$D4696&gt;0,'[1]Hoja de pedidos'!E4696,"")</f>
        <v>INDUSTRIAS CORPAÑAL,C.A.</v>
      </c>
      <c r="D4700" s="144" t="str">
        <f>IF('[1]Hoja de pedidos'!$D4696&gt;0,'[1]Hoja de pedidos'!F4696,"")</f>
        <v>POLYPOUCH SILICONIZADO IMPRESO NUBES</v>
      </c>
      <c r="E4700" s="144" t="str">
        <f>IF('[1]Hoja de pedidos'!$D4696&gt;0,'[1]Hoja de pedidos'!G4696,"")</f>
        <v>MCL</v>
      </c>
      <c r="F4700" s="144" t="str">
        <f>IF('[1]Hoja de pedidos'!$D4696&gt;0,'[1]Hoja de pedidos'!H4696,"")</f>
        <v>LAMINACION</v>
      </c>
    </row>
    <row r="4701" spans="1:6" x14ac:dyDescent="0.25">
      <c r="A4701" s="144" t="str">
        <f>IF('[1]Hoja de pedidos'!$D4697&gt;0,'[1]Hoja de pedidos'!C4697,"")</f>
        <v>11-0091</v>
      </c>
      <c r="B4701" s="144" t="str">
        <f>IF('[1]Hoja de pedidos'!$D4697&gt;0,'[1]Hoja de pedidos'!D4697,"")</f>
        <v>TMIMSA052A001</v>
      </c>
      <c r="C4701" s="144" t="str">
        <f>IF('[1]Hoja de pedidos'!$D4697&gt;0,'[1]Hoja de pedidos'!E4697,"")</f>
        <v>ITC MANUFACTURA C.A</v>
      </c>
      <c r="D4701" s="144" t="str">
        <f>IF('[1]Hoja de pedidos'!$D4697&gt;0,'[1]Hoja de pedidos'!F4697,"")</f>
        <v>POLYPOUCH IMPRESO STICK AZUCAR AMANECER 4g</v>
      </c>
      <c r="E4701" s="144" t="str">
        <f>IF('[1]Hoja de pedidos'!$D4697&gt;0,'[1]Hoja de pedidos'!G4697,"")</f>
        <v>MCL</v>
      </c>
      <c r="F4701" s="144" t="str">
        <f>IF('[1]Hoja de pedidos'!$D4697&gt;0,'[1]Hoja de pedidos'!H4697,"")</f>
        <v>LAMINACION</v>
      </c>
    </row>
    <row r="4702" spans="1:6" x14ac:dyDescent="0.25">
      <c r="A4702" s="144" t="str">
        <f>IF('[1]Hoja de pedidos'!$D4698&gt;0,'[1]Hoja de pedidos'!C4698,"")</f>
        <v>01-5852</v>
      </c>
      <c r="B4702" s="144" t="str">
        <f>IF('[1]Hoja de pedidos'!$D4698&gt;0,'[1]Hoja de pedidos'!D4698,"")</f>
        <v>TMMCGP207A001</v>
      </c>
      <c r="C4702" s="144" t="str">
        <f>IF('[1]Hoja de pedidos'!$D4698&gt;0,'[1]Hoja de pedidos'!E4698,"")</f>
        <v>MORROCEL C.A.</v>
      </c>
      <c r="D4702" s="144" t="str">
        <f>IF('[1]Hoja de pedidos'!$D4698&gt;0,'[1]Hoja de pedidos'!F4698,"")</f>
        <v>LINNER MTP  IMPRESO GARANTIA DE PUREZA</v>
      </c>
      <c r="E4702" s="144" t="str">
        <f>IF('[1]Hoja de pedidos'!$D4698&gt;0,'[1]Hoja de pedidos'!G4698,"")</f>
        <v>MCL</v>
      </c>
      <c r="F4702" s="144" t="str">
        <f>IF('[1]Hoja de pedidos'!$D4698&gt;0,'[1]Hoja de pedidos'!H4698,"")</f>
        <v>LAMINACION</v>
      </c>
    </row>
    <row r="4703" spans="1:6" x14ac:dyDescent="0.25">
      <c r="A4703" s="144" t="str">
        <f>IF('[1]Hoja de pedidos'!$D4699&gt;0,'[1]Hoja de pedidos'!C4699,"")</f>
        <v>11-0095</v>
      </c>
      <c r="B4703" s="144" t="str">
        <f>IF('[1]Hoja de pedidos'!$D4699&gt;0,'[1]Hoja de pedidos'!D4699,"")</f>
        <v>TXCLRQ040B001</v>
      </c>
      <c r="C4703" s="144" t="str">
        <f>IF('[1]Hoja de pedidos'!$D4699&gt;0,'[1]Hoja de pedidos'!E4699,"")</f>
        <v>ALIMENTOS CAMPO LINDO 66, C.A</v>
      </c>
      <c r="D4703" s="144" t="str">
        <f>IF('[1]Hoja de pedidos'!$D4699&gt;0,'[1]Hoja de pedidos'!F4699,"")</f>
        <v>LAMINACION IMPRESA REAL BOLIX DOBLE QUESO 80g</v>
      </c>
      <c r="E4703" s="144" t="str">
        <f>IF('[1]Hoja de pedidos'!$D4699&gt;0,'[1]Hoja de pedidos'!G4699,"")</f>
        <v>CX</v>
      </c>
      <c r="F4703" s="144" t="str">
        <f>IF('[1]Hoja de pedidos'!$D4699&gt;0,'[1]Hoja de pedidos'!H4699,"")</f>
        <v>LAMINACION</v>
      </c>
    </row>
    <row r="4704" spans="1:6" x14ac:dyDescent="0.25">
      <c r="A4704" s="144" t="str">
        <f>IF('[1]Hoja de pedidos'!$D4700&gt;0,'[1]Hoja de pedidos'!C4700,"")</f>
        <v>11-0096</v>
      </c>
      <c r="B4704" s="144" t="str">
        <f>IF('[1]Hoja de pedidos'!$D4700&gt;0,'[1]Hoja de pedidos'!D4700,"")</f>
        <v>TXCLSQ040B001</v>
      </c>
      <c r="C4704" s="144" t="str">
        <f>IF('[1]Hoja de pedidos'!$D4700&gt;0,'[1]Hoja de pedidos'!E4700,"")</f>
        <v>ALIMENTOS CAMPO LINDO 66, C.A</v>
      </c>
      <c r="D4704" s="144" t="str">
        <f>IF('[1]Hoja de pedidos'!$D4700&gt;0,'[1]Hoja de pedidos'!F4700,"")</f>
        <v>LAMINACION IMPRESA REAL STOX DOBLE QUESO 80g</v>
      </c>
      <c r="E4704" s="144" t="str">
        <f>IF('[1]Hoja de pedidos'!$D4700&gt;0,'[1]Hoja de pedidos'!G4700,"")</f>
        <v>CX</v>
      </c>
      <c r="F4704" s="144" t="str">
        <f>IF('[1]Hoja de pedidos'!$D4700&gt;0,'[1]Hoja de pedidos'!H4700,"")</f>
        <v>LAMINACION</v>
      </c>
    </row>
    <row r="4705" spans="1:6" x14ac:dyDescent="0.25">
      <c r="A4705" s="144" t="str">
        <f>IF('[1]Hoja de pedidos'!$D4701&gt;0,'[1]Hoja de pedidos'!C4701,"")</f>
        <v>01-5845</v>
      </c>
      <c r="B4705" s="144" t="str">
        <f>IF('[1]Hoja de pedidos'!$D4701&gt;0,'[1]Hoja de pedidos'!D4701,"")</f>
        <v>TMCMAL1190001</v>
      </c>
      <c r="C4705" s="144" t="str">
        <f>IF('[1]Hoja de pedidos'!$D4701&gt;0,'[1]Hoja de pedidos'!E4701,"")</f>
        <v>COLOMURAL  DE VENEZUELA C.A.</v>
      </c>
      <c r="D4705" s="144" t="str">
        <f>IF('[1]Hoja de pedidos'!$D4701&gt;0,'[1]Hoja de pedidos'!F4701,"")</f>
        <v>ALUMINIO LAMINADO SIN IMPRESIÓN</v>
      </c>
      <c r="E4705" s="144" t="str">
        <f>IF('[1]Hoja de pedidos'!$D4701&gt;0,'[1]Hoja de pedidos'!G4701,"")</f>
        <v>MCL</v>
      </c>
      <c r="F4705" s="144" t="str">
        <f>IF('[1]Hoja de pedidos'!$D4701&gt;0,'[1]Hoja de pedidos'!H4701,"")</f>
        <v>LAMINACION</v>
      </c>
    </row>
    <row r="4706" spans="1:6" x14ac:dyDescent="0.25">
      <c r="A4706" s="144" t="str">
        <f>IF('[1]Hoja de pedidos'!$D4702&gt;0,'[1]Hoja de pedidos'!C4702,"")</f>
        <v>01-5841</v>
      </c>
      <c r="B4706" s="144" t="str">
        <f>IF('[1]Hoja de pedidos'!$D4702&gt;0,'[1]Hoja de pedidos'!D4702,"")</f>
        <v>TXAITC044A001</v>
      </c>
      <c r="C4706" s="144" t="str">
        <f>IF('[1]Hoja de pedidos'!$D4702&gt;0,'[1]Hoja de pedidos'!E4702,"")</f>
        <v>INDUSTRIAS ALIMENTICIAS ITALIA,C.A</v>
      </c>
      <c r="D4706" s="144" t="str">
        <f>IF('[1]Hoja de pedidos'!$D4702&gt;0,'[1]Hoja de pedidos'!F4702,"")</f>
        <v>LAMINACION IMPRESA GALLETAS TAKYTA CHOCOLATE 150g</v>
      </c>
      <c r="E4706" s="144" t="str">
        <f>IF('[1]Hoja de pedidos'!$D4702&gt;0,'[1]Hoja de pedidos'!G4702,"")</f>
        <v>CX</v>
      </c>
      <c r="F4706" s="144" t="str">
        <f>IF('[1]Hoja de pedidos'!$D4702&gt;0,'[1]Hoja de pedidos'!H4702,"")</f>
        <v>LAMINACION</v>
      </c>
    </row>
    <row r="4707" spans="1:6" x14ac:dyDescent="0.25">
      <c r="A4707" s="144" t="str">
        <f>IF('[1]Hoja de pedidos'!$D4703&gt;0,'[1]Hoja de pedidos'!C4703,"")</f>
        <v>01-5842</v>
      </c>
      <c r="B4707" s="144" t="str">
        <f>IF('[1]Hoja de pedidos'!$D4703&gt;0,'[1]Hoja de pedidos'!D4703,"")</f>
        <v>TXAITV044A001</v>
      </c>
      <c r="C4707" s="144" t="str">
        <f>IF('[1]Hoja de pedidos'!$D4703&gt;0,'[1]Hoja de pedidos'!E4703,"")</f>
        <v>INDUSTRIAS ALIMENTICIAS ITALIA,C.A</v>
      </c>
      <c r="D4707" s="144" t="str">
        <f>IF('[1]Hoja de pedidos'!$D4703&gt;0,'[1]Hoja de pedidos'!F4703,"")</f>
        <v>LAMINACION IMPRESA GALLETAS TAKYTA VAINILLA 150g</v>
      </c>
      <c r="E4707" s="144" t="str">
        <f>IF('[1]Hoja de pedidos'!$D4703&gt;0,'[1]Hoja de pedidos'!G4703,"")</f>
        <v>CX</v>
      </c>
      <c r="F4707" s="144" t="str">
        <f>IF('[1]Hoja de pedidos'!$D4703&gt;0,'[1]Hoja de pedidos'!H4703,"")</f>
        <v>LAMINACION</v>
      </c>
    </row>
    <row r="4708" spans="1:6" x14ac:dyDescent="0.25">
      <c r="A4708" s="144" t="str">
        <f>IF('[1]Hoja de pedidos'!$D4704&gt;0,'[1]Hoja de pedidos'!C4704,"")</f>
        <v>01-5843</v>
      </c>
      <c r="B4708" s="144" t="str">
        <f>IF('[1]Hoja de pedidos'!$D4704&gt;0,'[1]Hoja de pedidos'!D4704,"")</f>
        <v>TXAITF044A001</v>
      </c>
      <c r="C4708" s="144" t="str">
        <f>IF('[1]Hoja de pedidos'!$D4704&gt;0,'[1]Hoja de pedidos'!E4704,"")</f>
        <v>INDUSTRIAS ALIMENTICIAS ITALIA,C.A</v>
      </c>
      <c r="D4708" s="144" t="str">
        <f>IF('[1]Hoja de pedidos'!$D4704&gt;0,'[1]Hoja de pedidos'!F4704,"")</f>
        <v>LAMINACION IMPRESA GALLETAS TAKYTA FRESA 150g</v>
      </c>
      <c r="E4708" s="144" t="str">
        <f>IF('[1]Hoja de pedidos'!$D4704&gt;0,'[1]Hoja de pedidos'!G4704,"")</f>
        <v>CX</v>
      </c>
      <c r="F4708" s="144" t="str">
        <f>IF('[1]Hoja de pedidos'!$D4704&gt;0,'[1]Hoja de pedidos'!H4704,"")</f>
        <v>LAMINACION</v>
      </c>
    </row>
    <row r="4709" spans="1:6" x14ac:dyDescent="0.25">
      <c r="A4709" s="144" t="str">
        <f>IF('[1]Hoja de pedidos'!$D4705&gt;0,'[1]Hoja de pedidos'!C4705,"")</f>
        <v>01-5779</v>
      </c>
      <c r="B4709" s="144" t="str">
        <f>IF('[1]Hoja de pedidos'!$D4705&gt;0,'[1]Hoja de pedidos'!D4705,"")</f>
        <v>TXPATR040C003</v>
      </c>
      <c r="C4709" s="144" t="str">
        <f>IF('[1]Hoja de pedidos'!$D4705&gt;0,'[1]Hoja de pedidos'!E4705,"")</f>
        <v>PEPSICO ALIMENTOS, S.C.A.</v>
      </c>
      <c r="D4709" s="144" t="str">
        <f>IF('[1]Hoja de pedidos'!$D4705&gt;0,'[1]Hoja de pedidos'!F4705,"")</f>
        <v xml:space="preserve">LAMINACION IMPRESA DE TODITO RESUELTO 40g </v>
      </c>
      <c r="E4709" s="144" t="str">
        <f>IF('[1]Hoja de pedidos'!$D4705&gt;0,'[1]Hoja de pedidos'!G4705,"")</f>
        <v>CX</v>
      </c>
      <c r="F4709" s="144" t="str">
        <f>IF('[1]Hoja de pedidos'!$D4705&gt;0,'[1]Hoja de pedidos'!H4705,"")</f>
        <v>LAMINACION</v>
      </c>
    </row>
    <row r="4710" spans="1:6" x14ac:dyDescent="0.25">
      <c r="A4710" s="144" t="str">
        <f>IF('[1]Hoja de pedidos'!$D4706&gt;0,'[1]Hoja de pedidos'!C4706,"")</f>
        <v>01-5784</v>
      </c>
      <c r="B4710" s="144" t="str">
        <f>IF('[1]Hoja de pedidos'!$D4706&gt;0,'[1]Hoja de pedidos'!D4706,"")</f>
        <v>TXPACB040C002</v>
      </c>
      <c r="C4710" s="144" t="str">
        <f>IF('[1]Hoja de pedidos'!$D4706&gt;0,'[1]Hoja de pedidos'!E4706,"")</f>
        <v>PEPSICO ALIMENTOS, S.C.A.</v>
      </c>
      <c r="D4710" s="144" t="str">
        <f>IF('[1]Hoja de pedidos'!$D4706&gt;0,'[1]Hoja de pedidos'!F4706,"")</f>
        <v>LAMINACION IMPRESA CHEETOS BOLIQUESO 80g</v>
      </c>
      <c r="E4710" s="144" t="str">
        <f>IF('[1]Hoja de pedidos'!$D4706&gt;0,'[1]Hoja de pedidos'!G4706,"")</f>
        <v>CX</v>
      </c>
      <c r="F4710" s="144" t="str">
        <f>IF('[1]Hoja de pedidos'!$D4706&gt;0,'[1]Hoja de pedidos'!H4706,"")</f>
        <v>LAMINACION</v>
      </c>
    </row>
    <row r="4711" spans="1:6" x14ac:dyDescent="0.25">
      <c r="A4711" s="144" t="str">
        <f>IF('[1]Hoja de pedidos'!$D4707&gt;0,'[1]Hoja de pedidos'!C4707,"")</f>
        <v>01-5772</v>
      </c>
      <c r="B4711" s="144" t="str">
        <f>IF('[1]Hoja de pedidos'!$D4707&gt;0,'[1]Hoja de pedidos'!D4707,"")</f>
        <v>TXPANP040B002</v>
      </c>
      <c r="C4711" s="144" t="str">
        <f>IF('[1]Hoja de pedidos'!$D4707&gt;0,'[1]Hoja de pedidos'!E4707,"")</f>
        <v>PEPSICO ALIMENTOS, S.C.A.</v>
      </c>
      <c r="D4711" s="144" t="str">
        <f>IF('[1]Hoja de pedidos'!$D4707&gt;0,'[1]Hoja de pedidos'!F4707,"")</f>
        <v>LAMINACION IMPRESA NATUCHIPS PLATANITOS 150g</v>
      </c>
      <c r="E4711" s="144" t="str">
        <f>IF('[1]Hoja de pedidos'!$D4707&gt;0,'[1]Hoja de pedidos'!G4707,"")</f>
        <v>CX</v>
      </c>
      <c r="F4711" s="144" t="str">
        <f>IF('[1]Hoja de pedidos'!$D4707&gt;0,'[1]Hoja de pedidos'!H4707,"")</f>
        <v>LAMINACION</v>
      </c>
    </row>
    <row r="4712" spans="1:6" x14ac:dyDescent="0.25">
      <c r="A4712" s="144" t="str">
        <f>IF('[1]Hoja de pedidos'!$D4708&gt;0,'[1]Hoja de pedidos'!C4708,"")</f>
        <v>01-5770</v>
      </c>
      <c r="B4712" s="144" t="str">
        <f>IF('[1]Hoja de pedidos'!$D4708&gt;0,'[1]Hoja de pedidos'!D4708,"")</f>
        <v>TXPANP040C002</v>
      </c>
      <c r="C4712" s="144" t="str">
        <f>IF('[1]Hoja de pedidos'!$D4708&gt;0,'[1]Hoja de pedidos'!E4708,"")</f>
        <v>PEPSICO ALIMENTOS, S.C.A.</v>
      </c>
      <c r="D4712" s="144" t="str">
        <f>IF('[1]Hoja de pedidos'!$D4708&gt;0,'[1]Hoja de pedidos'!F4708,"")</f>
        <v>LAMINACION IMPRESA NATUCHIPS PLATANITOS 42g</v>
      </c>
      <c r="E4712" s="144" t="str">
        <f>IF('[1]Hoja de pedidos'!$D4708&gt;0,'[1]Hoja de pedidos'!G4708,"")</f>
        <v>CX</v>
      </c>
      <c r="F4712" s="144" t="str">
        <f>IF('[1]Hoja de pedidos'!$D4708&gt;0,'[1]Hoja de pedidos'!H4708,"")</f>
        <v>LAMINACION</v>
      </c>
    </row>
    <row r="4713" spans="1:6" x14ac:dyDescent="0.25">
      <c r="A4713" s="144" t="str">
        <f>IF('[1]Hoja de pedidos'!$D4709&gt;0,'[1]Hoja de pedidos'!C4709,"")</f>
        <v>01-5775</v>
      </c>
      <c r="B4713" s="144" t="str">
        <f>IF('[1]Hoja de pedidos'!$D4709&gt;0,'[1]Hoja de pedidos'!D4709,"")</f>
        <v>TXPAPO040A001</v>
      </c>
      <c r="C4713" s="144" t="str">
        <f>IF('[1]Hoja de pedidos'!$D4709&gt;0,'[1]Hoja de pedidos'!E4709,"")</f>
        <v>PEPSICO ALIMENTOS, S.C.A.</v>
      </c>
      <c r="D4713" s="144" t="str">
        <f>IF('[1]Hoja de pedidos'!$D4709&gt;0,'[1]Hoja de pedidos'!F4709,"")</f>
        <v>LAMINACION IMPRESA PLATANITOS ONDULADOS 145g</v>
      </c>
      <c r="E4713" s="144" t="str">
        <f>IF('[1]Hoja de pedidos'!$D4709&gt;0,'[1]Hoja de pedidos'!G4709,"")</f>
        <v>CX</v>
      </c>
      <c r="F4713" s="144" t="str">
        <f>IF('[1]Hoja de pedidos'!$D4709&gt;0,'[1]Hoja de pedidos'!H4709,"")</f>
        <v>LAMINACION</v>
      </c>
    </row>
    <row r="4714" spans="1:6" x14ac:dyDescent="0.25">
      <c r="A4714" s="144" t="str">
        <f>IF('[1]Hoja de pedidos'!$D4710&gt;0,'[1]Hoja de pedidos'!C4710,"")</f>
        <v>01-5774</v>
      </c>
      <c r="B4714" s="144" t="str">
        <f>IF('[1]Hoja de pedidos'!$D4710&gt;0,'[1]Hoja de pedidos'!D4710,"")</f>
        <v>TXPANM040A002</v>
      </c>
      <c r="C4714" s="144" t="str">
        <f>IF('[1]Hoja de pedidos'!$D4710&gt;0,'[1]Hoja de pedidos'!E4710,"")</f>
        <v>PEPSICO ALIMENTOS, S.C.A.</v>
      </c>
      <c r="D4714" s="144" t="str">
        <f>IF('[1]Hoja de pedidos'!$D4710&gt;0,'[1]Hoja de pedidos'!F4710,"")</f>
        <v>LAMINACION IMPRESA NATUCHIPS MADURITO 150g</v>
      </c>
      <c r="E4714" s="144" t="str">
        <f>IF('[1]Hoja de pedidos'!$D4710&gt;0,'[1]Hoja de pedidos'!G4710,"")</f>
        <v>CX</v>
      </c>
      <c r="F4714" s="144" t="str">
        <f>IF('[1]Hoja de pedidos'!$D4710&gt;0,'[1]Hoja de pedidos'!H4710,"")</f>
        <v>LAMINACION</v>
      </c>
    </row>
    <row r="4715" spans="1:6" x14ac:dyDescent="0.25">
      <c r="A4715" s="144" t="str">
        <f>IF('[1]Hoja de pedidos'!$D4711&gt;0,'[1]Hoja de pedidos'!C4711,"")</f>
        <v>01-5777</v>
      </c>
      <c r="B4715" s="144" t="str">
        <f>IF('[1]Hoja de pedidos'!$D4711&gt;0,'[1]Hoja de pedidos'!D4711,"")</f>
        <v>TXPARO040A002</v>
      </c>
      <c r="C4715" s="144" t="str">
        <f>IF('[1]Hoja de pedidos'!$D4711&gt;0,'[1]Hoja de pedidos'!E4711,"")</f>
        <v>PEPSICO ALIMENTOS, S.C.A.</v>
      </c>
      <c r="D4715" s="144" t="str">
        <f>IF('[1]Hoja de pedidos'!$D4711&gt;0,'[1]Hoja de pedidos'!F4711,"")</f>
        <v>LAMINACION IMPRESA RUFFLES ORIGINAL 125g</v>
      </c>
      <c r="E4715" s="144" t="str">
        <f>IF('[1]Hoja de pedidos'!$D4711&gt;0,'[1]Hoja de pedidos'!G4711,"")</f>
        <v>CX</v>
      </c>
      <c r="F4715" s="144" t="str">
        <f>IF('[1]Hoja de pedidos'!$D4711&gt;0,'[1]Hoja de pedidos'!H4711,"")</f>
        <v>LAMINACION</v>
      </c>
    </row>
    <row r="4716" spans="1:6" x14ac:dyDescent="0.25">
      <c r="A4716" s="144" t="str">
        <f>IF('[1]Hoja de pedidos'!$D4712&gt;0,'[1]Hoja de pedidos'!C4712,"")</f>
        <v>01-5786</v>
      </c>
      <c r="B4716" s="144" t="str">
        <f>IF('[1]Hoja de pedidos'!$D4712&gt;0,'[1]Hoja de pedidos'!D4712,"")</f>
        <v>TXPARF040B004</v>
      </c>
      <c r="C4716" s="144" t="str">
        <f>IF('[1]Hoja de pedidos'!$D4712&gt;0,'[1]Hoja de pedidos'!E4712,"")</f>
        <v>PEPSICO ALIMENTOS, S.C.A.</v>
      </c>
      <c r="D4716" s="144" t="str">
        <f>IF('[1]Hoja de pedidos'!$D4712&gt;0,'[1]Hoja de pedidos'!F4712,"")</f>
        <v>LAMINACION IMPRESA RUFFLES QUESO 125g</v>
      </c>
      <c r="E4716" s="144" t="str">
        <f>IF('[1]Hoja de pedidos'!$D4712&gt;0,'[1]Hoja de pedidos'!G4712,"")</f>
        <v>CX</v>
      </c>
      <c r="F4716" s="144" t="str">
        <f>IF('[1]Hoja de pedidos'!$D4712&gt;0,'[1]Hoja de pedidos'!H4712,"")</f>
        <v>LAMINACION</v>
      </c>
    </row>
    <row r="4717" spans="1:6" x14ac:dyDescent="0.25">
      <c r="A4717" s="144" t="str">
        <f>IF('[1]Hoja de pedidos'!$D4713&gt;0,'[1]Hoja de pedidos'!C4713,"")</f>
        <v>01-5862</v>
      </c>
      <c r="B4717" s="144" t="str">
        <f>IF('[1]Hoja de pedidos'!$D4713&gt;0,'[1]Hoja de pedidos'!D4713,"")</f>
        <v>TMCPMD060A001</v>
      </c>
      <c r="C4717" s="144" t="str">
        <f>IF('[1]Hoja de pedidos'!$D4713&gt;0,'[1]Hoja de pedidos'!E4713,"")</f>
        <v>CENTRAL EL PALMAR S.A.</v>
      </c>
      <c r="D4717" s="144" t="str">
        <f>IF('[1]Hoja de pedidos'!$D4713&gt;0,'[1]Hoja de pedidos'!F4713,"")</f>
        <v>POLYPOCH IMPRESO STICK MONTALBAN DULFIT 1g</v>
      </c>
      <c r="E4717" s="144" t="str">
        <f>IF('[1]Hoja de pedidos'!$D4713&gt;0,'[1]Hoja de pedidos'!G4713,"")</f>
        <v>MCL</v>
      </c>
      <c r="F4717" s="144" t="str">
        <f>IF('[1]Hoja de pedidos'!$D4713&gt;0,'[1]Hoja de pedidos'!H4713,"")</f>
        <v>LAMINACION</v>
      </c>
    </row>
    <row r="4718" spans="1:6" x14ac:dyDescent="0.25">
      <c r="A4718" s="144" t="str">
        <f>IF('[1]Hoja de pedidos'!$D4714&gt;0,'[1]Hoja de pedidos'!C4714,"")</f>
        <v>01-5861</v>
      </c>
      <c r="B4718" s="144" t="str">
        <f>IF('[1]Hoja de pedidos'!$D4714&gt;0,'[1]Hoja de pedidos'!D4714,"")</f>
        <v>TMCMAL1190001</v>
      </c>
      <c r="C4718" s="144" t="str">
        <f>IF('[1]Hoja de pedidos'!$D4714&gt;0,'[1]Hoja de pedidos'!E4714,"")</f>
        <v>COLOMURAL  DE VENEZUELA C.A.</v>
      </c>
      <c r="D4718" s="144" t="str">
        <f>IF('[1]Hoja de pedidos'!$D4714&gt;0,'[1]Hoja de pedidos'!F4714,"")</f>
        <v>ALUMINIO LAMINADO SIN IMPRESIÓN</v>
      </c>
      <c r="E4718" s="144" t="str">
        <f>IF('[1]Hoja de pedidos'!$D4714&gt;0,'[1]Hoja de pedidos'!G4714,"")</f>
        <v>MCL</v>
      </c>
      <c r="F4718" s="144" t="str">
        <f>IF('[1]Hoja de pedidos'!$D4714&gt;0,'[1]Hoja de pedidos'!H4714,"")</f>
        <v>LAMINACION</v>
      </c>
    </row>
    <row r="4719" spans="1:6" x14ac:dyDescent="0.25">
      <c r="A4719" s="144" t="str">
        <f>IF('[1]Hoja de pedidos'!$D4715&gt;0,'[1]Hoja de pedidos'!C4715,"")</f>
        <v>01-5844</v>
      </c>
      <c r="B4719" s="144" t="str">
        <f>IF('[1]Hoja de pedidos'!$D4715&gt;0,'[1]Hoja de pedidos'!D4715,"")</f>
        <v>TMCMAL1250001</v>
      </c>
      <c r="C4719" s="144" t="str">
        <f>IF('[1]Hoja de pedidos'!$D4715&gt;0,'[1]Hoja de pedidos'!E4715,"")</f>
        <v>COLOMURAL  DE VENEZUELA C.A.</v>
      </c>
      <c r="D4719" s="144" t="str">
        <f>IF('[1]Hoja de pedidos'!$D4715&gt;0,'[1]Hoja de pedidos'!F4715,"")</f>
        <v>ALUMINIO LAMINADO SIN IMPRESIÓN</v>
      </c>
      <c r="E4719" s="144" t="str">
        <f>IF('[1]Hoja de pedidos'!$D4715&gt;0,'[1]Hoja de pedidos'!G4715,"")</f>
        <v>MCL</v>
      </c>
      <c r="F4719" s="144" t="str">
        <f>IF('[1]Hoja de pedidos'!$D4715&gt;0,'[1]Hoja de pedidos'!H4715,"")</f>
        <v>LAMINACION</v>
      </c>
    </row>
    <row r="4720" spans="1:6" x14ac:dyDescent="0.25">
      <c r="A4720" s="144" t="str">
        <f>IF('[1]Hoja de pedidos'!$D4716&gt;0,'[1]Hoja de pedidos'!C4716,"")</f>
        <v>11-0084</v>
      </c>
      <c r="B4720" s="144" t="str">
        <f>IF('[1]Hoja de pedidos'!$D4716&gt;0,'[1]Hoja de pedidos'!D4716,"")</f>
        <v>TXTFCA036C001</v>
      </c>
      <c r="C4720" s="144" t="str">
        <f>IF('[1]Hoja de pedidos'!$D4716&gt;0,'[1]Hoja de pedidos'!E4716,"")</f>
        <v>INVERSIONES TORREFACCION DEL CAFÉ, C.A</v>
      </c>
      <c r="D4720" s="144" t="str">
        <f>IF('[1]Hoja de pedidos'!$D4716&gt;0,'[1]Hoja de pedidos'!F4716,"")</f>
        <v xml:space="preserve">LAMINACION IMPRESA CAFÉ AMANECER MOLIDO GOURMET 100g </v>
      </c>
      <c r="E4720" s="144" t="str">
        <f>IF('[1]Hoja de pedidos'!$D4716&gt;0,'[1]Hoja de pedidos'!G4716,"")</f>
        <v>CX</v>
      </c>
      <c r="F4720" s="144" t="str">
        <f>IF('[1]Hoja de pedidos'!$D4716&gt;0,'[1]Hoja de pedidos'!H4716,"")</f>
        <v>LAMINACION</v>
      </c>
    </row>
    <row r="4721" spans="1:6" x14ac:dyDescent="0.25">
      <c r="A4721" s="144" t="str">
        <f>IF('[1]Hoja de pedidos'!$D4717&gt;0,'[1]Hoja de pedidos'!C4717,"")</f>
        <v>21-0566</v>
      </c>
      <c r="B4721" s="144" t="str">
        <f>IF('[1]Hoja de pedidos'!$D4717&gt;0,'[1]Hoja de pedidos'!D4717,"")</f>
        <v>TMTPPR055A001</v>
      </c>
      <c r="C4721" s="144" t="str">
        <f>IF('[1]Hoja de pedidos'!$D4717&gt;0,'[1]Hoja de pedidos'!E4717,"")</f>
        <v>TODO PAPEL CARACAS C.A.</v>
      </c>
      <c r="D4721" s="144" t="str">
        <f>IF('[1]Hoja de pedidos'!$D4717&gt;0,'[1]Hoja de pedidos'!F4717,"")</f>
        <v>POLYPOUCH SIN IMPRESIÓN</v>
      </c>
      <c r="E4721" s="144" t="str">
        <f>IF('[1]Hoja de pedidos'!$D4717&gt;0,'[1]Hoja de pedidos'!G4717,"")</f>
        <v>MCL</v>
      </c>
      <c r="F4721" s="144" t="str">
        <f>IF('[1]Hoja de pedidos'!$D4717&gt;0,'[1]Hoja de pedidos'!H4717,"")</f>
        <v>LAMINACION</v>
      </c>
    </row>
    <row r="4722" spans="1:6" x14ac:dyDescent="0.25">
      <c r="A4722" s="144" t="str">
        <f>IF('[1]Hoja de pedidos'!$D4718&gt;0,'[1]Hoja de pedidos'!C4718,"")</f>
        <v>11-0090</v>
      </c>
      <c r="B4722" s="144" t="str">
        <f>IF('[1]Hoja de pedidos'!$D4718&gt;0,'[1]Hoja de pedidos'!D4718,"")</f>
        <v>TMTCAV129A001</v>
      </c>
      <c r="C4722" s="144" t="str">
        <f>IF('[1]Hoja de pedidos'!$D4718&gt;0,'[1]Hoja de pedidos'!E4718,"")</f>
        <v>INVERSIONES TORREFACCION DEL CAFÉ, C.A</v>
      </c>
      <c r="D4722" s="144" t="str">
        <f>IF('[1]Hoja de pedidos'!$D4718&gt;0,'[1]Hoja de pedidos'!F4718,"")</f>
        <v>LAMINACION IMPRESA CAFÉ AMANECER AL VACIO 250g</v>
      </c>
      <c r="E4722" s="144" t="str">
        <f>IF('[1]Hoja de pedidos'!$D4718&gt;0,'[1]Hoja de pedidos'!G4718,"")</f>
        <v>MCL</v>
      </c>
      <c r="F4722" s="144" t="str">
        <f>IF('[1]Hoja de pedidos'!$D4718&gt;0,'[1]Hoja de pedidos'!H4718,"")</f>
        <v>LAMINACION</v>
      </c>
    </row>
    <row r="4723" spans="1:6" x14ac:dyDescent="0.25">
      <c r="A4723" s="144" t="str">
        <f>IF('[1]Hoja de pedidos'!$D4719&gt;0,'[1]Hoja de pedidos'!C4719,"")</f>
        <v>11-0089</v>
      </c>
      <c r="B4723" s="144" t="str">
        <f>IF('[1]Hoja de pedidos'!$D4719&gt;0,'[1]Hoja de pedidos'!D4719,"")</f>
        <v>TXTFDN050B001</v>
      </c>
      <c r="C4723" s="144" t="str">
        <f>IF('[1]Hoja de pedidos'!$D4719&gt;0,'[1]Hoja de pedidos'!E4719,"")</f>
        <v>INVERSIONES TORREFACCION DEL CAFÉ, C.A</v>
      </c>
      <c r="D4723" s="144" t="str">
        <f>IF('[1]Hoja de pedidos'!$D4719&gt;0,'[1]Hoja de pedidos'!F4719,"")</f>
        <v>LAMINACION IMPRESA CAFÉ DELLA NONNA MOLIDO GOURMET 500 g.</v>
      </c>
      <c r="E4723" s="144" t="str">
        <f>IF('[1]Hoja de pedidos'!$D4719&gt;0,'[1]Hoja de pedidos'!G4719,"")</f>
        <v>CX</v>
      </c>
      <c r="F4723" s="144" t="str">
        <f>IF('[1]Hoja de pedidos'!$D4719&gt;0,'[1]Hoja de pedidos'!H4719,"")</f>
        <v>LAMINACION</v>
      </c>
    </row>
    <row r="4724" spans="1:6" x14ac:dyDescent="0.25">
      <c r="A4724" s="144" t="str">
        <f>IF('[1]Hoja de pedidos'!$D4720&gt;0,'[1]Hoja de pedidos'!C4720,"")</f>
        <v>11-0087</v>
      </c>
      <c r="B4724" s="144" t="str">
        <f>IF('[1]Hoja de pedidos'!$D4720&gt;0,'[1]Hoja de pedidos'!D4720,"")</f>
        <v>TXTFDN036C001</v>
      </c>
      <c r="C4724" s="144" t="str">
        <f>IF('[1]Hoja de pedidos'!$D4720&gt;0,'[1]Hoja de pedidos'!E4720,"")</f>
        <v>INVERSIONES TORREFACCION DEL CAFÉ, C.A</v>
      </c>
      <c r="D4724" s="144" t="str">
        <f>IF('[1]Hoja de pedidos'!$D4720&gt;0,'[1]Hoja de pedidos'!F4720,"")</f>
        <v>LAMINACION IMPRESA CAFÉ DELLA NONNA MOLIDO GOURMET 100g</v>
      </c>
      <c r="E4724" s="144" t="str">
        <f>IF('[1]Hoja de pedidos'!$D4720&gt;0,'[1]Hoja de pedidos'!G4720,"")</f>
        <v>CX</v>
      </c>
      <c r="F4724" s="144" t="str">
        <f>IF('[1]Hoja de pedidos'!$D4720&gt;0,'[1]Hoja de pedidos'!H4720,"")</f>
        <v>LAMINACION</v>
      </c>
    </row>
    <row r="4725" spans="1:6" x14ac:dyDescent="0.25">
      <c r="A4725" s="144" t="str">
        <f>IF('[1]Hoja de pedidos'!$D4721&gt;0,'[1]Hoja de pedidos'!C4721,"")</f>
        <v>11-0088</v>
      </c>
      <c r="B4725" s="144" t="str">
        <f>IF('[1]Hoja de pedidos'!$D4721&gt;0,'[1]Hoja de pedidos'!D4721,"")</f>
        <v>TXTFDN050A001</v>
      </c>
      <c r="C4725" s="144" t="str">
        <f>IF('[1]Hoja de pedidos'!$D4721&gt;0,'[1]Hoja de pedidos'!E4721,"")</f>
        <v>INVERSIONES TORREFACCION DEL CAFÉ, C.A</v>
      </c>
      <c r="D4725" s="144" t="str">
        <f>IF('[1]Hoja de pedidos'!$D4721&gt;0,'[1]Hoja de pedidos'!F4721,"")</f>
        <v>LAMINACION IMPRESA CAFÉ DELLA NONNA MOLIDO GOURMET 200 g.</v>
      </c>
      <c r="E4725" s="144" t="str">
        <f>IF('[1]Hoja de pedidos'!$D4721&gt;0,'[1]Hoja de pedidos'!G4721,"")</f>
        <v>CX</v>
      </c>
      <c r="F4725" s="144" t="str">
        <f>IF('[1]Hoja de pedidos'!$D4721&gt;0,'[1]Hoja de pedidos'!H4721,"")</f>
        <v>LAMINACION</v>
      </c>
    </row>
    <row r="4726" spans="1:6" x14ac:dyDescent="0.25">
      <c r="A4726" s="144" t="str">
        <f>IF('[1]Hoja de pedidos'!$D4722&gt;0,'[1]Hoja de pedidos'!C4722,"")</f>
        <v>01-5865</v>
      </c>
      <c r="B4726" s="144" t="str">
        <f>IF('[1]Hoja de pedidos'!$D4722&gt;0,'[1]Hoja de pedidos'!D4722,"")</f>
        <v>TMMCLU2070001</v>
      </c>
      <c r="C4726" s="144" t="str">
        <f>IF('[1]Hoja de pedidos'!$D4722&gt;0,'[1]Hoja de pedidos'!E4722,"")</f>
        <v>MAGGIE PAUL</v>
      </c>
      <c r="D4726" s="144" t="str">
        <f>IF('[1]Hoja de pedidos'!$D4722&gt;0,'[1]Hoja de pedidos'!F4722,"")</f>
        <v>LAMINACION LINER INDUCCION UNIVERSAL SIN IMPRESIÓN</v>
      </c>
      <c r="E4726" s="144" t="str">
        <f>IF('[1]Hoja de pedidos'!$D4722&gt;0,'[1]Hoja de pedidos'!G4722,"")</f>
        <v>MCL</v>
      </c>
      <c r="F4726" s="144" t="str">
        <f>IF('[1]Hoja de pedidos'!$D4722&gt;0,'[1]Hoja de pedidos'!H4722,"")</f>
        <v>LAMINACION</v>
      </c>
    </row>
    <row r="4727" spans="1:6" x14ac:dyDescent="0.25">
      <c r="A4727" s="144" t="str">
        <f>IF('[1]Hoja de pedidos'!$D4723&gt;0,'[1]Hoja de pedidos'!C4723,"")</f>
        <v>11-0085</v>
      </c>
      <c r="B4727" s="144" t="str">
        <f>IF('[1]Hoja de pedidos'!$D4723&gt;0,'[1]Hoja de pedidos'!D4723,"")</f>
        <v>TXTFCA050B001</v>
      </c>
      <c r="C4727" s="144" t="str">
        <f>IF('[1]Hoja de pedidos'!$D4723&gt;0,'[1]Hoja de pedidos'!E4723,"")</f>
        <v>INVERSIONES TORREFACCION DEL CAFÉ, C.A</v>
      </c>
      <c r="D4727" s="144" t="str">
        <f>IF('[1]Hoja de pedidos'!$D4723&gt;0,'[1]Hoja de pedidos'!F4723,"")</f>
        <v>LAMINACION IMPRESA CAFÉ AMANECER MOLIDO GOURMET 500g</v>
      </c>
      <c r="E4727" s="144" t="str">
        <f>IF('[1]Hoja de pedidos'!$D4723&gt;0,'[1]Hoja de pedidos'!G4723,"")</f>
        <v>CX</v>
      </c>
      <c r="F4727" s="144" t="str">
        <f>IF('[1]Hoja de pedidos'!$D4723&gt;0,'[1]Hoja de pedidos'!H4723,"")</f>
        <v>LAMINACION</v>
      </c>
    </row>
    <row r="4728" spans="1:6" x14ac:dyDescent="0.25">
      <c r="A4728" s="144" t="str">
        <f>IF('[1]Hoja de pedidos'!$D4724&gt;0,'[1]Hoja de pedidos'!C4724,"")</f>
        <v>11-0086</v>
      </c>
      <c r="B4728" s="144" t="str">
        <f>IF('[1]Hoja de pedidos'!$D4724&gt;0,'[1]Hoja de pedidos'!D4724,"")</f>
        <v>TXTFCA078A001</v>
      </c>
      <c r="C4728" s="144" t="str">
        <f>IF('[1]Hoja de pedidos'!$D4724&gt;0,'[1]Hoja de pedidos'!E4724,"")</f>
        <v>INVERSIONES TORREFACCION DEL CAFÉ, C.A</v>
      </c>
      <c r="D4728" s="144" t="str">
        <f>IF('[1]Hoja de pedidos'!$D4724&gt;0,'[1]Hoja de pedidos'!F4724,"")</f>
        <v>LAMINACION IMPRESA CAFÉ  AMANECER TOSTADO GRANO 1000 g</v>
      </c>
      <c r="E4728" s="144" t="str">
        <f>IF('[1]Hoja de pedidos'!$D4724&gt;0,'[1]Hoja de pedidos'!G4724,"")</f>
        <v>CX</v>
      </c>
      <c r="F4728" s="144" t="str">
        <f>IF('[1]Hoja de pedidos'!$D4724&gt;0,'[1]Hoja de pedidos'!H4724,"")</f>
        <v>LAMINACION</v>
      </c>
    </row>
    <row r="4729" spans="1:6" x14ac:dyDescent="0.25">
      <c r="A4729" s="144" t="str">
        <f>IF('[1]Hoja de pedidos'!$D4725&gt;0,'[1]Hoja de pedidos'!C4725,"")</f>
        <v>01-5858</v>
      </c>
      <c r="B4729" s="144" t="str">
        <f>IF('[1]Hoja de pedidos'!$D4725&gt;0,'[1]Hoja de pedidos'!D4725,"")</f>
        <v>TMCPGF072A003</v>
      </c>
      <c r="C4729" s="144" t="str">
        <f>IF('[1]Hoja de pedidos'!$D4725&gt;0,'[1]Hoja de pedidos'!E4725,"")</f>
        <v>CENTRAL EL PALMAR S.A.</v>
      </c>
      <c r="D4729" s="144" t="str">
        <f>IF('[1]Hoja de pedidos'!$D4725&gt;0,'[1]Hoja de pedidos'!F4725,"")</f>
        <v>LAMINACION IMPRESA GELATINA  GELLA FRESA 90g</v>
      </c>
      <c r="E4729" s="144" t="str">
        <f>IF('[1]Hoja de pedidos'!$D4725&gt;0,'[1]Hoja de pedidos'!G4725,"")</f>
        <v>MCL</v>
      </c>
      <c r="F4729" s="144" t="str">
        <f>IF('[1]Hoja de pedidos'!$D4725&gt;0,'[1]Hoja de pedidos'!H4725,"")</f>
        <v>LAMINACION</v>
      </c>
    </row>
    <row r="4730" spans="1:6" x14ac:dyDescent="0.25">
      <c r="A4730" s="144" t="str">
        <f>IF('[1]Hoja de pedidos'!$D4726&gt;0,'[1]Hoja de pedidos'!C4726,"")</f>
        <v>01-5879</v>
      </c>
      <c r="B4730" s="144" t="str">
        <f>IF('[1]Hoja de pedidos'!$D4726&gt;0,'[1]Hoja de pedidos'!D4726,"")</f>
        <v>TXCLAT029A001</v>
      </c>
      <c r="C4730" s="144" t="str">
        <f>IF('[1]Hoja de pedidos'!$D4726&gt;0,'[1]Hoja de pedidos'!E4726,"")</f>
        <v>CELOVEN, C.A.</v>
      </c>
      <c r="D4730" s="144" t="str">
        <f>IF('[1]Hoja de pedidos'!$D4726&gt;0,'[1]Hoja de pedidos'!F4726,"")</f>
        <v>DECOCEL IMPRESO SOLIDO AZUL P-300</v>
      </c>
      <c r="E4730" s="144" t="str">
        <f>IF('[1]Hoja de pedidos'!$D4726&gt;0,'[1]Hoja de pedidos'!G4726,"")</f>
        <v>CX</v>
      </c>
      <c r="F4730" s="144" t="str">
        <f>IF('[1]Hoja de pedidos'!$D4726&gt;0,'[1]Hoja de pedidos'!H4726,"")</f>
        <v>LAMINACION</v>
      </c>
    </row>
    <row r="4731" spans="1:6" x14ac:dyDescent="0.25">
      <c r="A4731" s="144" t="str">
        <f>IF('[1]Hoja de pedidos'!$D4727&gt;0,'[1]Hoja de pedidos'!C4727,"")</f>
        <v>01-5875</v>
      </c>
      <c r="B4731" s="144" t="str">
        <f>IF('[1]Hoja de pedidos'!$D4727&gt;0,'[1]Hoja de pedidos'!D4727,"")</f>
        <v>TMARMZ076A002</v>
      </c>
      <c r="C4731" s="144" t="str">
        <f>IF('[1]Hoja de pedidos'!$D4727&gt;0,'[1]Hoja de pedidos'!E4727,"")</f>
        <v>ALFONZO RIVAS &amp; CIA, C.A.</v>
      </c>
      <c r="D4731" s="144" t="str">
        <f>IF('[1]Hoja de pedidos'!$D4727&gt;0,'[1]Hoja de pedidos'!F4727,"")</f>
        <v>LAMINACION IMPRESA MAIZINA 2 Kg</v>
      </c>
      <c r="E4731" s="144" t="str">
        <f>IF('[1]Hoja de pedidos'!$D4727&gt;0,'[1]Hoja de pedidos'!G4727,"")</f>
        <v>MCL</v>
      </c>
      <c r="F4731" s="144" t="str">
        <f>IF('[1]Hoja de pedidos'!$D4727&gt;0,'[1]Hoja de pedidos'!H4727,"")</f>
        <v>LAMINACION</v>
      </c>
    </row>
    <row r="4732" spans="1:6" x14ac:dyDescent="0.25">
      <c r="A4732" s="144" t="str">
        <f>IF('[1]Hoja de pedidos'!$D4728&gt;0,'[1]Hoja de pedidos'!C4728,"")</f>
        <v>01-5756</v>
      </c>
      <c r="B4732" s="144" t="str">
        <f>IF('[1]Hoja de pedidos'!$D4728&gt;0,'[1]Hoja de pedidos'!D4728,"")</f>
        <v>TMIBFJ045A001</v>
      </c>
      <c r="C4732" s="144" t="str">
        <f>IF('[1]Hoja de pedidos'!$D4728&gt;0,'[1]Hoja de pedidos'!E4728,"")</f>
        <v>INDUSTRIAS IBERIA, C.A.</v>
      </c>
      <c r="D4732" s="144" t="str">
        <f>IF('[1]Hoja de pedidos'!$D4728&gt;0,'[1]Hoja de pedidos'!F4728,"")</f>
        <v xml:space="preserve">LAMINACION IMPRESA INFUSION FLOR DE JAMAICA </v>
      </c>
      <c r="E4732" s="144" t="str">
        <f>IF('[1]Hoja de pedidos'!$D4728&gt;0,'[1]Hoja de pedidos'!G4728,"")</f>
        <v>MCL</v>
      </c>
      <c r="F4732" s="144" t="str">
        <f>IF('[1]Hoja de pedidos'!$D4728&gt;0,'[1]Hoja de pedidos'!H4728,"")</f>
        <v>LAMINACION</v>
      </c>
    </row>
    <row r="4733" spans="1:6" x14ac:dyDescent="0.25">
      <c r="A4733" s="144" t="str">
        <f>IF('[1]Hoja de pedidos'!$D4729&gt;0,'[1]Hoja de pedidos'!C4729,"")</f>
        <v>01-5757</v>
      </c>
      <c r="B4733" s="144" t="str">
        <f>IF('[1]Hoja de pedidos'!$D4729&gt;0,'[1]Hoja de pedidos'!D4729,"")</f>
        <v>TMIBIR045A001</v>
      </c>
      <c r="C4733" s="144" t="str">
        <f>IF('[1]Hoja de pedidos'!$D4729&gt;0,'[1]Hoja de pedidos'!E4729,"")</f>
        <v>INDUSTRIAS IBERIA, C.A.</v>
      </c>
      <c r="D4733" s="144" t="str">
        <f>IF('[1]Hoja de pedidos'!$D4729&gt;0,'[1]Hoja de pedidos'!F4729,"")</f>
        <v>LAMINACION IMPRESA INFUSION FRUTOS ROJOS</v>
      </c>
      <c r="E4733" s="144" t="str">
        <f>IF('[1]Hoja de pedidos'!$D4729&gt;0,'[1]Hoja de pedidos'!G4729,"")</f>
        <v>MCL</v>
      </c>
      <c r="F4733" s="144" t="str">
        <f>IF('[1]Hoja de pedidos'!$D4729&gt;0,'[1]Hoja de pedidos'!H4729,"")</f>
        <v>LAMINACION</v>
      </c>
    </row>
    <row r="4734" spans="1:6" x14ac:dyDescent="0.25">
      <c r="A4734" s="144" t="str">
        <f>IF('[1]Hoja de pedidos'!$D4730&gt;0,'[1]Hoja de pedidos'!C4730,"")</f>
        <v>01-5863</v>
      </c>
      <c r="B4734" s="144" t="str">
        <f>IF('[1]Hoja de pedidos'!$D4730&gt;0,'[1]Hoja de pedidos'!D4730,"")</f>
        <v>TMAHSK086A002</v>
      </c>
      <c r="C4734" s="144" t="str">
        <f>IF('[1]Hoja de pedidos'!$D4730&gt;0,'[1]Hoja de pedidos'!E4730,"")</f>
        <v>ALIMENTOS HEINZ, C.A.</v>
      </c>
      <c r="D4734" s="144" t="str">
        <f>IF('[1]Hoja de pedidos'!$D4730&gt;0,'[1]Hoja de pedidos'!F4730,"")</f>
        <v>LAMINACION IMPRESA SACHET KETCHUP 10g (frente)</v>
      </c>
      <c r="E4734" s="144" t="str">
        <f>IF('[1]Hoja de pedidos'!$D4730&gt;0,'[1]Hoja de pedidos'!G4730,"")</f>
        <v>MCL</v>
      </c>
      <c r="F4734" s="144" t="str">
        <f>IF('[1]Hoja de pedidos'!$D4730&gt;0,'[1]Hoja de pedidos'!H4730,"")</f>
        <v>LAMINACION</v>
      </c>
    </row>
    <row r="4735" spans="1:6" x14ac:dyDescent="0.25">
      <c r="A4735" s="144" t="str">
        <f>IF('[1]Hoja de pedidos'!$D4731&gt;0,'[1]Hoja de pedidos'!C4731,"")</f>
        <v>01-5864</v>
      </c>
      <c r="B4735" s="144" t="str">
        <f>IF('[1]Hoja de pedidos'!$D4731&gt;0,'[1]Hoja de pedidos'!D4731,"")</f>
        <v>TMAHSK086B002</v>
      </c>
      <c r="C4735" s="144" t="str">
        <f>IF('[1]Hoja de pedidos'!$D4731&gt;0,'[1]Hoja de pedidos'!E4731,"")</f>
        <v>ALIMENTOS HEINZ, C.A.</v>
      </c>
      <c r="D4735" s="144" t="str">
        <f>IF('[1]Hoja de pedidos'!$D4731&gt;0,'[1]Hoja de pedidos'!F4731,"")</f>
        <v>LAMINACION IMPRESA SACHET KETCHUP 10g (dorso)</v>
      </c>
      <c r="E4735" s="144" t="str">
        <f>IF('[1]Hoja de pedidos'!$D4731&gt;0,'[1]Hoja de pedidos'!G4731,"")</f>
        <v>MCL</v>
      </c>
      <c r="F4735" s="144" t="str">
        <f>IF('[1]Hoja de pedidos'!$D4731&gt;0,'[1]Hoja de pedidos'!H4731,"")</f>
        <v>LAMINACION</v>
      </c>
    </row>
    <row r="4736" spans="1:6" x14ac:dyDescent="0.25">
      <c r="A4736" s="144" t="str">
        <f>IF('[1]Hoja de pedidos'!$D4732&gt;0,'[1]Hoja de pedidos'!C4732,"")</f>
        <v>01-5876</v>
      </c>
      <c r="B4736" s="144" t="str">
        <f>IF('[1]Hoja de pedidos'!$D4732&gt;0,'[1]Hoja de pedidos'!D4732,"")</f>
        <v>TXAVEM028D001</v>
      </c>
      <c r="C4736" s="144" t="str">
        <f>IF('[1]Hoja de pedidos'!$D4732&gt;0,'[1]Hoja de pedidos'!E4732,"")</f>
        <v>AMCOR RIGID PACKAGING DE VENEZUELA, S.A.</v>
      </c>
      <c r="D4736" s="144" t="str">
        <f>IF('[1]Hoja de pedidos'!$D4732&gt;0,'[1]Hoja de pedidos'!F4732,"")</f>
        <v>ETIQUETA IMPRESA MINALBA 355cc</v>
      </c>
      <c r="E4736" s="144" t="str">
        <f>IF('[1]Hoja de pedidos'!$D4732&gt;0,'[1]Hoja de pedidos'!G4732,"")</f>
        <v>CX</v>
      </c>
      <c r="F4736" s="144" t="str">
        <f>IF('[1]Hoja de pedidos'!$D4732&gt;0,'[1]Hoja de pedidos'!H4732,"")</f>
        <v>CORTE</v>
      </c>
    </row>
    <row r="4737" spans="1:6" x14ac:dyDescent="0.25">
      <c r="A4737" s="144" t="str">
        <f>IF('[1]Hoja de pedidos'!$D4733&gt;0,'[1]Hoja de pedidos'!C4733,"")</f>
        <v>01-5877</v>
      </c>
      <c r="B4737" s="144" t="str">
        <f>IF('[1]Hoja de pedidos'!$D4733&gt;0,'[1]Hoja de pedidos'!D4733,"")</f>
        <v>TXAVEM028C001</v>
      </c>
      <c r="C4737" s="144" t="str">
        <f>IF('[1]Hoja de pedidos'!$D4733&gt;0,'[1]Hoja de pedidos'!E4733,"")</f>
        <v>AMCOR RIGID PACKAGING DE VENEZUELA, S.A.</v>
      </c>
      <c r="D4737" s="144" t="str">
        <f>IF('[1]Hoja de pedidos'!$D4733&gt;0,'[1]Hoja de pedidos'!F4733,"")</f>
        <v>ETIQUETA IMPRESA MINALBA 600 cc</v>
      </c>
      <c r="E4737" s="144" t="str">
        <f>IF('[1]Hoja de pedidos'!$D4733&gt;0,'[1]Hoja de pedidos'!G4733,"")</f>
        <v>CX</v>
      </c>
      <c r="F4737" s="144" t="str">
        <f>IF('[1]Hoja de pedidos'!$D4733&gt;0,'[1]Hoja de pedidos'!H4733,"")</f>
        <v>CORTE</v>
      </c>
    </row>
    <row r="4738" spans="1:6" x14ac:dyDescent="0.25">
      <c r="A4738" s="144" t="str">
        <f>IF('[1]Hoja de pedidos'!$D4734&gt;0,'[1]Hoja de pedidos'!C4734,"")</f>
        <v>01-5878</v>
      </c>
      <c r="B4738" s="144" t="str">
        <f>IF('[1]Hoja de pedidos'!$D4734&gt;0,'[1]Hoja de pedidos'!D4734,"")</f>
        <v>TXAVEM028A001</v>
      </c>
      <c r="C4738" s="144" t="str">
        <f>IF('[1]Hoja de pedidos'!$D4734&gt;0,'[1]Hoja de pedidos'!E4734,"")</f>
        <v>AMCOR RIGID PACKAGING DE VENEZUELA, S.A.</v>
      </c>
      <c r="D4738" s="144" t="str">
        <f>IF('[1]Hoja de pedidos'!$D4734&gt;0,'[1]Hoja de pedidos'!F4734,"")</f>
        <v>ETIQUETA IMPRESA MINALBA 1,5 L</v>
      </c>
      <c r="E4738" s="144" t="str">
        <f>IF('[1]Hoja de pedidos'!$D4734&gt;0,'[1]Hoja de pedidos'!G4734,"")</f>
        <v>CX</v>
      </c>
      <c r="F4738" s="144" t="str">
        <f>IF('[1]Hoja de pedidos'!$D4734&gt;0,'[1]Hoja de pedidos'!H4734,"")</f>
        <v>CORTE</v>
      </c>
    </row>
    <row r="4739" spans="1:6" x14ac:dyDescent="0.25">
      <c r="A4739" s="144" t="str">
        <f>IF('[1]Hoja de pedidos'!$D4735&gt;0,'[1]Hoja de pedidos'!C4735,"")</f>
        <v>01-5866</v>
      </c>
      <c r="B4739" s="144" t="str">
        <f>IF('[1]Hoja de pedidos'!$D4735&gt;0,'[1]Hoja de pedidos'!D4735,"")</f>
        <v>TXIJFN023A001</v>
      </c>
      <c r="C4739" s="144" t="str">
        <f>IF('[1]Hoja de pedidos'!$D4735&gt;0,'[1]Hoja de pedidos'!E4735,"")</f>
        <v>INDUSTRIAS VENEZOLANA DE BEBIDAS JAU C.A</v>
      </c>
      <c r="D4739" s="144" t="str">
        <f>IF('[1]Hoja de pedidos'!$D4735&gt;0,'[1]Hoja de pedidos'!F4735,"")</f>
        <v>ETIQUETA IMPRESA FRUGY NARANJA 1,5 L</v>
      </c>
      <c r="E4739" s="144" t="str">
        <f>IF('[1]Hoja de pedidos'!$D4735&gt;0,'[1]Hoja de pedidos'!G4735,"")</f>
        <v>CX</v>
      </c>
      <c r="F4739" s="144" t="str">
        <f>IF('[1]Hoja de pedidos'!$D4735&gt;0,'[1]Hoja de pedidos'!H4735,"")</f>
        <v>CORTE</v>
      </c>
    </row>
    <row r="4740" spans="1:6" x14ac:dyDescent="0.25">
      <c r="A4740" s="144" t="str">
        <f>IF('[1]Hoja de pedidos'!$D4736&gt;0,'[1]Hoja de pedidos'!C4736,"")</f>
        <v>01-5867</v>
      </c>
      <c r="B4740" s="144" t="str">
        <f>IF('[1]Hoja de pedidos'!$D4736&gt;0,'[1]Hoja de pedidos'!D4736,"")</f>
        <v>TXIJFM023A001</v>
      </c>
      <c r="C4740" s="144" t="str">
        <f>IF('[1]Hoja de pedidos'!$D4736&gt;0,'[1]Hoja de pedidos'!E4736,"")</f>
        <v>INDUSTRIAS VENEZOLANA DE BEBIDAS JAU C.A</v>
      </c>
      <c r="D4740" s="144" t="str">
        <f>IF('[1]Hoja de pedidos'!$D4736&gt;0,'[1]Hoja de pedidos'!F4736,"")</f>
        <v>ETIQUETA IMPRESA FRUGY MANZANA 1,5 L</v>
      </c>
      <c r="E4740" s="144" t="str">
        <f>IF('[1]Hoja de pedidos'!$D4736&gt;0,'[1]Hoja de pedidos'!G4736,"")</f>
        <v>CX</v>
      </c>
      <c r="F4740" s="144" t="str">
        <f>IF('[1]Hoja de pedidos'!$D4736&gt;0,'[1]Hoja de pedidos'!H4736,"")</f>
        <v>CORTE</v>
      </c>
    </row>
    <row r="4741" spans="1:6" x14ac:dyDescent="0.25">
      <c r="A4741" s="144" t="str">
        <f>IF('[1]Hoja de pedidos'!$D4737&gt;0,'[1]Hoja de pedidos'!C4737,"")</f>
        <v>01-5868</v>
      </c>
      <c r="B4741" s="144" t="str">
        <f>IF('[1]Hoja de pedidos'!$D4737&gt;0,'[1]Hoja de pedidos'!D4737,"")</f>
        <v>TXIJFP023A001</v>
      </c>
      <c r="C4741" s="144" t="str">
        <f>IF('[1]Hoja de pedidos'!$D4737&gt;0,'[1]Hoja de pedidos'!E4737,"")</f>
        <v>INDUSTRIAS VENEZOLANA DE BEBIDAS JAU C.A</v>
      </c>
      <c r="D4741" s="144" t="str">
        <f>IF('[1]Hoja de pedidos'!$D4737&gt;0,'[1]Hoja de pedidos'!F4737,"")</f>
        <v>ETIQUETA IMPRESA FRUGY PERA 1,5 L</v>
      </c>
      <c r="E4741" s="144" t="str">
        <f>IF('[1]Hoja de pedidos'!$D4737&gt;0,'[1]Hoja de pedidos'!G4737,"")</f>
        <v>CX</v>
      </c>
      <c r="F4741" s="144" t="str">
        <f>IF('[1]Hoja de pedidos'!$D4737&gt;0,'[1]Hoja de pedidos'!H4737,"")</f>
        <v>CORTE</v>
      </c>
    </row>
    <row r="4742" spans="1:6" x14ac:dyDescent="0.25">
      <c r="A4742" s="144" t="str">
        <f>IF('[1]Hoja de pedidos'!$D4738&gt;0,'[1]Hoja de pedidos'!C4738,"")</f>
        <v>01-5869</v>
      </c>
      <c r="B4742" s="144" t="str">
        <f>IF('[1]Hoja de pedidos'!$D4738&gt;0,'[1]Hoja de pedidos'!D4738,"")</f>
        <v>TXIJFD023A001</v>
      </c>
      <c r="C4742" s="144" t="str">
        <f>IF('[1]Hoja de pedidos'!$D4738&gt;0,'[1]Hoja de pedidos'!E4738,"")</f>
        <v>INDUSTRIAS VENEZOLANA DE BEBIDAS JAU C.A</v>
      </c>
      <c r="D4742" s="144" t="str">
        <f>IF('[1]Hoja de pedidos'!$D4738&gt;0,'[1]Hoja de pedidos'!F4738,"")</f>
        <v>ETIQUETA IMPRESA FRUGY DURAZNO 1,5L</v>
      </c>
      <c r="E4742" s="144" t="str">
        <f>IF('[1]Hoja de pedidos'!$D4738&gt;0,'[1]Hoja de pedidos'!G4738,"")</f>
        <v>CX</v>
      </c>
      <c r="F4742" s="144" t="str">
        <f>IF('[1]Hoja de pedidos'!$D4738&gt;0,'[1]Hoja de pedidos'!H4738,"")</f>
        <v>CORTE</v>
      </c>
    </row>
    <row r="4743" spans="1:6" x14ac:dyDescent="0.25">
      <c r="A4743" s="144" t="str">
        <f>IF('[1]Hoja de pedidos'!$D4739&gt;0,'[1]Hoja de pedidos'!C4739,"")</f>
        <v>01-5871</v>
      </c>
      <c r="B4743" s="144" t="str">
        <f>IF('[1]Hoja de pedidos'!$D4739&gt;0,'[1]Hoja de pedidos'!D4739,"")</f>
        <v>TXIJFN023A001</v>
      </c>
      <c r="C4743" s="144" t="str">
        <f>IF('[1]Hoja de pedidos'!$D4739&gt;0,'[1]Hoja de pedidos'!E4739,"")</f>
        <v>INDUSTRIAS VENEZOLANA DE BEBIDAS JAU C.A</v>
      </c>
      <c r="D4743" s="144" t="str">
        <f>IF('[1]Hoja de pedidos'!$D4739&gt;0,'[1]Hoja de pedidos'!F4739,"")</f>
        <v>ETIQUETA IMPRESA FRUGY NARANJA 1,5 L</v>
      </c>
      <c r="E4743" s="144" t="str">
        <f>IF('[1]Hoja de pedidos'!$D4739&gt;0,'[1]Hoja de pedidos'!G4739,"")</f>
        <v>CX</v>
      </c>
      <c r="F4743" s="144" t="str">
        <f>IF('[1]Hoja de pedidos'!$D4739&gt;0,'[1]Hoja de pedidos'!H4739,"")</f>
        <v>CORTE</v>
      </c>
    </row>
    <row r="4744" spans="1:6" x14ac:dyDescent="0.25">
      <c r="A4744" s="144" t="str">
        <f>IF('[1]Hoja de pedidos'!$D4740&gt;0,'[1]Hoja de pedidos'!C4740,"")</f>
        <v>01-5872</v>
      </c>
      <c r="B4744" s="144" t="str">
        <f>IF('[1]Hoja de pedidos'!$D4740&gt;0,'[1]Hoja de pedidos'!D4740,"")</f>
        <v>TXIJFM023A001</v>
      </c>
      <c r="C4744" s="144" t="str">
        <f>IF('[1]Hoja de pedidos'!$D4740&gt;0,'[1]Hoja de pedidos'!E4740,"")</f>
        <v>INDUSTRIAS VENEZOLANA DE BEBIDAS JAU C.A</v>
      </c>
      <c r="D4744" s="144" t="str">
        <f>IF('[1]Hoja de pedidos'!$D4740&gt;0,'[1]Hoja de pedidos'!F4740,"")</f>
        <v>ETIQUETA IMPRESA FRUGY MANZANA 1,5 L</v>
      </c>
      <c r="E4744" s="144" t="str">
        <f>IF('[1]Hoja de pedidos'!$D4740&gt;0,'[1]Hoja de pedidos'!G4740,"")</f>
        <v>CX</v>
      </c>
      <c r="F4744" s="144" t="str">
        <f>IF('[1]Hoja de pedidos'!$D4740&gt;0,'[1]Hoja de pedidos'!H4740,"")</f>
        <v>CORTE</v>
      </c>
    </row>
    <row r="4745" spans="1:6" x14ac:dyDescent="0.25">
      <c r="A4745" s="144" t="str">
        <f>IF('[1]Hoja de pedidos'!$D4741&gt;0,'[1]Hoja de pedidos'!C4741,"")</f>
        <v>01-5873</v>
      </c>
      <c r="B4745" s="144" t="str">
        <f>IF('[1]Hoja de pedidos'!$D4741&gt;0,'[1]Hoja de pedidos'!D4741,"")</f>
        <v>TXIJFP023A001</v>
      </c>
      <c r="C4745" s="144" t="str">
        <f>IF('[1]Hoja de pedidos'!$D4741&gt;0,'[1]Hoja de pedidos'!E4741,"")</f>
        <v>INDUSTRIAS VENEZOLANA DE BEBIDAS JAU C.A</v>
      </c>
      <c r="D4745" s="144" t="str">
        <f>IF('[1]Hoja de pedidos'!$D4741&gt;0,'[1]Hoja de pedidos'!F4741,"")</f>
        <v>ETIQUETA IMPRESA FRUGY PERA 1,5 L</v>
      </c>
      <c r="E4745" s="144" t="str">
        <f>IF('[1]Hoja de pedidos'!$D4741&gt;0,'[1]Hoja de pedidos'!G4741,"")</f>
        <v>CX</v>
      </c>
      <c r="F4745" s="144" t="str">
        <f>IF('[1]Hoja de pedidos'!$D4741&gt;0,'[1]Hoja de pedidos'!H4741,"")</f>
        <v>CORTE</v>
      </c>
    </row>
    <row r="4746" spans="1:6" x14ac:dyDescent="0.25">
      <c r="A4746" s="144" t="str">
        <f>IF('[1]Hoja de pedidos'!$D4742&gt;0,'[1]Hoja de pedidos'!C4742,"")</f>
        <v>01-5874</v>
      </c>
      <c r="B4746" s="144" t="str">
        <f>IF('[1]Hoja de pedidos'!$D4742&gt;0,'[1]Hoja de pedidos'!D4742,"")</f>
        <v>TXIJFD023A001</v>
      </c>
      <c r="C4746" s="144" t="str">
        <f>IF('[1]Hoja de pedidos'!$D4742&gt;0,'[1]Hoja de pedidos'!E4742,"")</f>
        <v>INDUSTRIAS VENEZOLANA DE BEBIDAS JAU C.A</v>
      </c>
      <c r="D4746" s="144" t="str">
        <f>IF('[1]Hoja de pedidos'!$D4742&gt;0,'[1]Hoja de pedidos'!F4742,"")</f>
        <v>ETIQUETA IMPRESA FRUGY DURAZNO 1,5L</v>
      </c>
      <c r="E4746" s="144" t="str">
        <f>IF('[1]Hoja de pedidos'!$D4742&gt;0,'[1]Hoja de pedidos'!G4742,"")</f>
        <v>CX</v>
      </c>
      <c r="F4746" s="144" t="str">
        <f>IF('[1]Hoja de pedidos'!$D4742&gt;0,'[1]Hoja de pedidos'!H4742,"")</f>
        <v>CORTE</v>
      </c>
    </row>
    <row r="4747" spans="1:6" x14ac:dyDescent="0.25">
      <c r="A4747" s="144" t="str">
        <f>IF('[1]Hoja de pedidos'!$D4743&gt;0,'[1]Hoja de pedidos'!C4743,"")</f>
        <v>01-5785</v>
      </c>
      <c r="B4747" s="144" t="str">
        <f>IF('[1]Hoja de pedidos'!$D4743&gt;0,'[1]Hoja de pedidos'!D4743,"")</f>
        <v>TXPATP040A001</v>
      </c>
      <c r="C4747" s="144" t="str">
        <f>IF('[1]Hoja de pedidos'!$D4743&gt;0,'[1]Hoja de pedidos'!E4743,"")</f>
        <v>PEPSICO ALIMENTOS, S.C.A.</v>
      </c>
      <c r="D4747" s="144" t="str">
        <f>IF('[1]Hoja de pedidos'!$D4743&gt;0,'[1]Hoja de pedidos'!F4743,"")</f>
        <v xml:space="preserve">LAMINACIÓN IMPRESA TORTILLITAS PICANTE 190g </v>
      </c>
      <c r="E4747" s="144" t="str">
        <f>IF('[1]Hoja de pedidos'!$D4743&gt;0,'[1]Hoja de pedidos'!G4743,"")</f>
        <v>CX</v>
      </c>
      <c r="F4747" s="144" t="str">
        <f>IF('[1]Hoja de pedidos'!$D4743&gt;0,'[1]Hoja de pedidos'!H4743,"")</f>
        <v>LAMINACION</v>
      </c>
    </row>
    <row r="4748" spans="1:6" x14ac:dyDescent="0.25">
      <c r="A4748" s="144" t="str">
        <f>IF('[1]Hoja de pedidos'!$D4744&gt;0,'[1]Hoja de pedidos'!C4744,"")</f>
        <v>21-0568</v>
      </c>
      <c r="B4748" s="144" t="str">
        <f>IF('[1]Hoja de pedidos'!$D4744&gt;0,'[1]Hoja de pedidos'!D4744,"")</f>
        <v>TXSPGL050A001</v>
      </c>
      <c r="C4748" s="144" t="str">
        <f>IF('[1]Hoja de pedidos'!$D4744&gt;0,'[1]Hoja de pedidos'!E4744,"")</f>
        <v>C.A. SUCESORA DE JOSE PUIG &amp; CIA</v>
      </c>
      <c r="D4748" s="144" t="str">
        <f>IF('[1]Hoja de pedidos'!$D4744&gt;0,'[1]Hoja de pedidos'!F4744,"")</f>
        <v>LAMINACION IMPRESA GALLETAS LULU LIMON 175g</v>
      </c>
      <c r="E4748" s="144" t="str">
        <f>IF('[1]Hoja de pedidos'!$D4744&gt;0,'[1]Hoja de pedidos'!G4744,"")</f>
        <v>CX</v>
      </c>
      <c r="F4748" s="144" t="str">
        <f>IF('[1]Hoja de pedidos'!$D4744&gt;0,'[1]Hoja de pedidos'!H4744,"")</f>
        <v>LAMINACION</v>
      </c>
    </row>
    <row r="4749" spans="1:6" x14ac:dyDescent="0.25">
      <c r="A4749" s="144" t="str">
        <f>IF('[1]Hoja de pedidos'!$D4745&gt;0,'[1]Hoja de pedidos'!C4745,"")</f>
        <v>01-5859</v>
      </c>
      <c r="B4749" s="144" t="str">
        <f>IF('[1]Hoja de pedidos'!$D4745&gt;0,'[1]Hoja de pedidos'!D4745,"")</f>
        <v>TMCPAG083A001</v>
      </c>
      <c r="C4749" s="144" t="str">
        <f>IF('[1]Hoja de pedidos'!$D4745&gt;0,'[1]Hoja de pedidos'!E4745,"")</f>
        <v>CENTRAL EL PALMAR S.A.</v>
      </c>
      <c r="D4749" s="144" t="str">
        <f>IF('[1]Hoja de pedidos'!$D4745&gt;0,'[1]Hoja de pedidos'!F4745,"")</f>
        <v>LAMINACION IMPRESA AZUCAR GLASS 900g</v>
      </c>
      <c r="E4749" s="144" t="str">
        <f>IF('[1]Hoja de pedidos'!$D4745&gt;0,'[1]Hoja de pedidos'!G4745,"")</f>
        <v>MCL</v>
      </c>
      <c r="F4749" s="144" t="str">
        <f>IF('[1]Hoja de pedidos'!$D4745&gt;0,'[1]Hoja de pedidos'!H4745,"")</f>
        <v>LAMINACION</v>
      </c>
    </row>
    <row r="4750" spans="1:6" x14ac:dyDescent="0.25">
      <c r="A4750" s="144" t="str">
        <f>IF('[1]Hoja de pedidos'!$D4746&gt;0,'[1]Hoja de pedidos'!C4746,"")</f>
        <v>01-5792</v>
      </c>
      <c r="B4750" s="144" t="str">
        <f>IF('[1]Hoja de pedidos'!$D4746&gt;0,'[1]Hoja de pedidos'!D4746,"")</f>
        <v>TMARYF096A001</v>
      </c>
      <c r="C4750" s="144" t="str">
        <f>IF('[1]Hoja de pedidos'!$D4746&gt;0,'[1]Hoja de pedidos'!E4746,"")</f>
        <v>ALFONZO RIVAS &amp; CIA, C.A.</v>
      </c>
      <c r="D4750" s="144" t="str">
        <f>IF('[1]Hoja de pedidos'!$D4746&gt;0,'[1]Hoja de pedidos'!F4746,"")</f>
        <v>LAMINACION IMPRESA YELIGHT FRESA 12g</v>
      </c>
      <c r="E4750" s="144" t="str">
        <f>IF('[1]Hoja de pedidos'!$D4746&gt;0,'[1]Hoja de pedidos'!G4746,"")</f>
        <v>MCL</v>
      </c>
      <c r="F4750" s="144" t="str">
        <f>IF('[1]Hoja de pedidos'!$D4746&gt;0,'[1]Hoja de pedidos'!H4746,"")</f>
        <v>LAMINACION</v>
      </c>
    </row>
    <row r="4751" spans="1:6" x14ac:dyDescent="0.25">
      <c r="A4751" s="144" t="str">
        <f>IF('[1]Hoja de pedidos'!$D4747&gt;0,'[1]Hoja de pedidos'!C4747,"")</f>
        <v>21-0567</v>
      </c>
      <c r="B4751" s="144" t="str">
        <f>IF('[1]Hoja de pedidos'!$D4747&gt;0,'[1]Hoja de pedidos'!D4747,"")</f>
        <v>TXSPSP035B002</v>
      </c>
      <c r="C4751" s="144" t="str">
        <f>IF('[1]Hoja de pedidos'!$D4747&gt;0,'[1]Hoja de pedidos'!E4747,"")</f>
        <v>C.A. SUCESORA DE JOSE PUIG &amp; CIA</v>
      </c>
      <c r="D4751" s="144" t="str">
        <f>IF('[1]Hoja de pedidos'!$D4747&gt;0,'[1]Hoja de pedidos'!F4747,"")</f>
        <v>ENVOLTORIO EXTERNO IMPRESO SODA PUIG 240g</v>
      </c>
      <c r="E4751" s="144" t="str">
        <f>IF('[1]Hoja de pedidos'!$D4747&gt;0,'[1]Hoja de pedidos'!G4747,"")</f>
        <v>CX</v>
      </c>
      <c r="F4751" s="144" t="str">
        <f>IF('[1]Hoja de pedidos'!$D4747&gt;0,'[1]Hoja de pedidos'!H4747,"")</f>
        <v>LAMINACION</v>
      </c>
    </row>
    <row r="4752" spans="1:6" x14ac:dyDescent="0.25">
      <c r="A4752" s="144" t="str">
        <f>IF('[1]Hoja de pedidos'!$D4748&gt;0,'[1]Hoja de pedidos'!C4748,"")</f>
        <v>01-5667</v>
      </c>
      <c r="B4752" s="144" t="str">
        <f>IF('[1]Hoja de pedidos'!$D4748&gt;0,'[1]Hoja de pedidos'!D4748,"")</f>
        <v>TMCPAM080A001</v>
      </c>
      <c r="C4752" s="144" t="str">
        <f>IF('[1]Hoja de pedidos'!$D4748&gt;0,'[1]Hoja de pedidos'!E4748,"")</f>
        <v>CENTRAL EL PALMAR S.A.</v>
      </c>
      <c r="D4752" s="144" t="str">
        <f>IF('[1]Hoja de pedidos'!$D4748&gt;0,'[1]Hoja de pedidos'!F4748,"")</f>
        <v>LAMINACION IMPRESA AZUCAR MORENA 1 Kg</v>
      </c>
      <c r="E4752" s="144" t="str">
        <f>IF('[1]Hoja de pedidos'!$D4748&gt;0,'[1]Hoja de pedidos'!G4748,"")</f>
        <v>MCL</v>
      </c>
      <c r="F4752" s="144" t="str">
        <f>IF('[1]Hoja de pedidos'!$D4748&gt;0,'[1]Hoja de pedidos'!H4748,"")</f>
        <v>LAMINACION</v>
      </c>
    </row>
    <row r="4753" spans="1:6" x14ac:dyDescent="0.25">
      <c r="A4753" s="144" t="str">
        <f>IF('[1]Hoja de pedidos'!$D4749&gt;0,'[1]Hoja de pedidos'!C4749,"")</f>
        <v>21-0567</v>
      </c>
      <c r="B4753" s="144" t="str">
        <f>IF('[1]Hoja de pedidos'!$D4749&gt;0,'[1]Hoja de pedidos'!D4749,"")</f>
        <v>TXSPSP035B002</v>
      </c>
      <c r="C4753" s="144" t="str">
        <f>IF('[1]Hoja de pedidos'!$D4749&gt;0,'[1]Hoja de pedidos'!E4749,"")</f>
        <v>C.A. SUCESORA DE JOSE PUIG &amp; CIA</v>
      </c>
      <c r="D4753" s="144" t="str">
        <f>IF('[1]Hoja de pedidos'!$D4749&gt;0,'[1]Hoja de pedidos'!F4749,"")</f>
        <v>ENVOLTORIO EXTERNO IMPRESO SODA PUIG 240g</v>
      </c>
      <c r="E4753" s="144" t="str">
        <f>IF('[1]Hoja de pedidos'!$D4749&gt;0,'[1]Hoja de pedidos'!G4749,"")</f>
        <v>CX</v>
      </c>
      <c r="F4753" s="144" t="str">
        <f>IF('[1]Hoja de pedidos'!$D4749&gt;0,'[1]Hoja de pedidos'!H4749,"")</f>
        <v>LAMINACION</v>
      </c>
    </row>
    <row r="4754" spans="1:6" x14ac:dyDescent="0.25">
      <c r="A4754" s="144" t="str">
        <f>IF('[1]Hoja de pedidos'!$D4750&gt;0,'[1]Hoja de pedidos'!C4750,"")</f>
        <v>01-5669</v>
      </c>
      <c r="B4754" s="144" t="str">
        <f>IF('[1]Hoja de pedidos'!$D4750&gt;0,'[1]Hoja de pedidos'!D4750,"")</f>
        <v>TXCLEC029A001</v>
      </c>
      <c r="C4754" s="144" t="str">
        <f>IF('[1]Hoja de pedidos'!$D4750&gt;0,'[1]Hoja de pedidos'!E4750,"")</f>
        <v>CELOVEN, C.A.</v>
      </c>
      <c r="D4754" s="144" t="str">
        <f>IF('[1]Hoja de pedidos'!$D4750&gt;0,'[1]Hoja de pedidos'!F4750,"")</f>
        <v>PPBO IMPRESO ENVOLTORIO CELOVEN 3472 12"</v>
      </c>
      <c r="E4754" s="144" t="str">
        <f>IF('[1]Hoja de pedidos'!$D4750&gt;0,'[1]Hoja de pedidos'!G4750,"")</f>
        <v>CX</v>
      </c>
      <c r="F4754" s="144" t="str">
        <f>IF('[1]Hoja de pedidos'!$D4750&gt;0,'[1]Hoja de pedidos'!H4750,"")</f>
        <v>CORTE</v>
      </c>
    </row>
    <row r="4755" spans="1:6" x14ac:dyDescent="0.25">
      <c r="A4755" s="144" t="str">
        <f>IF('[1]Hoja de pedidos'!$D4751&gt;0,'[1]Hoja de pedidos'!C4751,"")</f>
        <v>01-5670</v>
      </c>
      <c r="B4755" s="144" t="str">
        <f>IF('[1]Hoja de pedidos'!$D4751&gt;0,'[1]Hoja de pedidos'!D4751,"")</f>
        <v>TXCLEC029A002</v>
      </c>
      <c r="C4755" s="144" t="str">
        <f>IF('[1]Hoja de pedidos'!$D4751&gt;0,'[1]Hoja de pedidos'!E4751,"")</f>
        <v>CELOVEN, C.A.</v>
      </c>
      <c r="D4755" s="144" t="str">
        <f>IF('[1]Hoja de pedidos'!$D4751&gt;0,'[1]Hoja de pedidos'!F4751,"")</f>
        <v>PPBO IMPRESO ENVOLTORIO CELOVEN 1272 12"</v>
      </c>
      <c r="E4755" s="144" t="str">
        <f>IF('[1]Hoja de pedidos'!$D4751&gt;0,'[1]Hoja de pedidos'!G4751,"")</f>
        <v>CX</v>
      </c>
      <c r="F4755" s="144" t="str">
        <f>IF('[1]Hoja de pedidos'!$D4751&gt;0,'[1]Hoja de pedidos'!H4751,"")</f>
        <v>CORTE</v>
      </c>
    </row>
    <row r="4756" spans="1:6" x14ac:dyDescent="0.25">
      <c r="A4756" s="144" t="str">
        <f>IF('[1]Hoja de pedidos'!$D4752&gt;0,'[1]Hoja de pedidos'!C4752,"")</f>
        <v>01-5668</v>
      </c>
      <c r="B4756" s="144" t="str">
        <f>IF('[1]Hoja de pedidos'!$D4752&gt;0,'[1]Hoja de pedidos'!D4752,"")</f>
        <v>TXCLEC029A003</v>
      </c>
      <c r="C4756" s="144" t="str">
        <f>IF('[1]Hoja de pedidos'!$D4752&gt;0,'[1]Hoja de pedidos'!E4752,"")</f>
        <v>CELOVEN, C.A.</v>
      </c>
      <c r="D4756" s="144" t="str">
        <f>IF('[1]Hoja de pedidos'!$D4752&gt;0,'[1]Hoja de pedidos'!F4752,"")</f>
        <v>PPBO IMPRESO ENVOLTORIO CELOVEN 3436 7"</v>
      </c>
      <c r="E4756" s="144" t="str">
        <f>IF('[1]Hoja de pedidos'!$D4752&gt;0,'[1]Hoja de pedidos'!G4752,"")</f>
        <v>CX</v>
      </c>
      <c r="F4756" s="144" t="str">
        <f>IF('[1]Hoja de pedidos'!$D4752&gt;0,'[1]Hoja de pedidos'!H4752,"")</f>
        <v>CORTE</v>
      </c>
    </row>
    <row r="4757" spans="1:6" x14ac:dyDescent="0.25">
      <c r="A4757" s="144" t="str">
        <f>IF('[1]Hoja de pedidos'!$D4753&gt;0,'[1]Hoja de pedidos'!C4753,"")</f>
        <v>01-5671</v>
      </c>
      <c r="B4757" s="144" t="str">
        <f>IF('[1]Hoja de pedidos'!$D4753&gt;0,'[1]Hoja de pedidos'!D4753,"")</f>
        <v>TXCLEC0280004</v>
      </c>
      <c r="C4757" s="144" t="str">
        <f>IF('[1]Hoja de pedidos'!$D4753&gt;0,'[1]Hoja de pedidos'!E4753,"")</f>
        <v>CELOVEN, C.A.</v>
      </c>
      <c r="D4757" s="144" t="str">
        <f>IF('[1]Hoja de pedidos'!$D4753&gt;0,'[1]Hoja de pedidos'!F4753,"")</f>
        <v>PPBO IMPRESO ENVOLTORIO INVICEL CELOVEN 3436 7"</v>
      </c>
      <c r="E4757" s="144" t="str">
        <f>IF('[1]Hoja de pedidos'!$D4753&gt;0,'[1]Hoja de pedidos'!G4753,"")</f>
        <v>CX</v>
      </c>
      <c r="F4757" s="144" t="str">
        <f>IF('[1]Hoja de pedidos'!$D4753&gt;0,'[1]Hoja de pedidos'!H4753,"")</f>
        <v>CORTE</v>
      </c>
    </row>
    <row r="4758" spans="1:6" x14ac:dyDescent="0.25">
      <c r="A4758" s="144" t="e">
        <f>IF('[1]Hoja de pedidos'!#REF!&gt;0,'[1]Hoja de pedidos'!#REF!,"")</f>
        <v>#REF!</v>
      </c>
      <c r="B4758" s="144" t="e">
        <f>IF('[1]Hoja de pedidos'!#REF!&gt;0,'[1]Hoja de pedidos'!#REF!,"")</f>
        <v>#REF!</v>
      </c>
      <c r="C4758" s="144" t="e">
        <f>IF('[1]Hoja de pedidos'!#REF!&gt;0,'[1]Hoja de pedidos'!#REF!,"")</f>
        <v>#REF!</v>
      </c>
      <c r="D4758" s="144" t="e">
        <f>IF('[1]Hoja de pedidos'!#REF!&gt;0,'[1]Hoja de pedidos'!#REF!,"")</f>
        <v>#REF!</v>
      </c>
      <c r="E4758" s="144" t="e">
        <f>IF('[1]Hoja de pedidos'!#REF!&gt;0,'[1]Hoja de pedidos'!#REF!,"")</f>
        <v>#REF!</v>
      </c>
      <c r="F4758" s="144" t="e">
        <f>IF('[1]Hoja de pedidos'!#REF!&gt;0,'[1]Hoja de pedidos'!#REF!,"")</f>
        <v>#REF!</v>
      </c>
    </row>
    <row r="4759" spans="1:6" x14ac:dyDescent="0.25">
      <c r="A4759" s="144" t="str">
        <f>IF('[1]Hoja de pedidos'!$D4754&gt;0,'[1]Hoja de pedidos'!C4754,"")</f>
        <v>01-5838</v>
      </c>
      <c r="B4759" s="144" t="str">
        <f>IF('[1]Hoja de pedidos'!$D4754&gt;0,'[1]Hoja de pedidos'!D4754,"")</f>
        <v>TMSCGT096A001</v>
      </c>
      <c r="C4759" s="144" t="str">
        <f>IF('[1]Hoja de pedidos'!$D4754&gt;0,'[1]Hoja de pedidos'!E4754,"")</f>
        <v>SALERM COSMETICS</v>
      </c>
      <c r="D4759" s="144" t="str">
        <f>IF('[1]Hoja de pedidos'!$D4754&gt;0,'[1]Hoja de pedidos'!F4754,"")</f>
        <v>LAMINACION IMPRESA MASCARILLA GERMEN DE TRIGO 10cm³</v>
      </c>
      <c r="E4759" s="144" t="str">
        <f>IF('[1]Hoja de pedidos'!$D4754&gt;0,'[1]Hoja de pedidos'!G4754,"")</f>
        <v>MCL</v>
      </c>
      <c r="F4759" s="144" t="str">
        <f>IF('[1]Hoja de pedidos'!$D4754&gt;0,'[1]Hoja de pedidos'!H4754,"")</f>
        <v>LAMINACION</v>
      </c>
    </row>
    <row r="4760" spans="1:6" x14ac:dyDescent="0.25">
      <c r="A4760" s="144" t="str">
        <f>IF('[1]Hoja de pedidos'!$D4755&gt;0,'[1]Hoja de pedidos'!C4755,"")</f>
        <v>01-5839</v>
      </c>
      <c r="B4760" s="144" t="str">
        <f>IF('[1]Hoja de pedidos'!$D4755&gt;0,'[1]Hoja de pedidos'!D4755,"")</f>
        <v>TMSCGM096A001</v>
      </c>
      <c r="C4760" s="144" t="str">
        <f>IF('[1]Hoja de pedidos'!$D4755&gt;0,'[1]Hoja de pedidos'!E4755,"")</f>
        <v>SALERM COSMETICS</v>
      </c>
      <c r="D4760" s="144" t="str">
        <f>IF('[1]Hoja de pedidos'!$D4755&gt;0,'[1]Hoja de pedidos'!F4755,"")</f>
        <v>LAMINACION IMPRESA GEL MATIZADOR 10cm³</v>
      </c>
      <c r="E4760" s="144" t="str">
        <f>IF('[1]Hoja de pedidos'!$D4755&gt;0,'[1]Hoja de pedidos'!G4755,"")</f>
        <v>MCL</v>
      </c>
      <c r="F4760" s="144" t="str">
        <f>IF('[1]Hoja de pedidos'!$D4755&gt;0,'[1]Hoja de pedidos'!H4755,"")</f>
        <v>LAMINACION</v>
      </c>
    </row>
    <row r="4761" spans="1:6" x14ac:dyDescent="0.25">
      <c r="A4761" s="144" t="str">
        <f>IF('[1]Hoja de pedidos'!$D4756&gt;0,'[1]Hoja de pedidos'!C4756,"")</f>
        <v>01-5791</v>
      </c>
      <c r="B4761" s="144" t="str">
        <f>IF('[1]Hoja de pedidos'!$D4756&gt;0,'[1]Hoja de pedidos'!D4756,"")</f>
        <v>TMARMC097A002</v>
      </c>
      <c r="C4761" s="144" t="str">
        <f>IF('[1]Hoja de pedidos'!$D4756&gt;0,'[1]Hoja de pedidos'!E4756,"")</f>
        <v>ALFONZO RIVAS &amp; CIA, C.A.</v>
      </c>
      <c r="D4761" s="144" t="str">
        <f>IF('[1]Hoja de pedidos'!$D4756&gt;0,'[1]Hoja de pedidos'!F4756,"")</f>
        <v>LAMINACION IMPRESA EMPANIZADO Mc CORMICK 80 g</v>
      </c>
      <c r="E4761" s="144" t="str">
        <f>IF('[1]Hoja de pedidos'!$D4756&gt;0,'[1]Hoja de pedidos'!G4756,"")</f>
        <v>MCL</v>
      </c>
      <c r="F4761" s="144" t="str">
        <f>IF('[1]Hoja de pedidos'!$D4756&gt;0,'[1]Hoja de pedidos'!H4756,"")</f>
        <v>LAMINACION</v>
      </c>
    </row>
    <row r="4762" spans="1:6" x14ac:dyDescent="0.25">
      <c r="A4762" s="144" t="str">
        <f>IF('[1]Hoja de pedidos'!$D4757&gt;0,'[1]Hoja de pedidos'!C4757,"")</f>
        <v>11-0098</v>
      </c>
      <c r="B4762" s="144" t="str">
        <f>IF('[1]Hoja de pedidos'!$D4757&gt;0,'[1]Hoja de pedidos'!D4757,"")</f>
        <v>TXCLRA040A001</v>
      </c>
      <c r="C4762" s="144" t="str">
        <f>IF('[1]Hoja de pedidos'!$D4757&gt;0,'[1]Hoja de pedidos'!E4757,"")</f>
        <v>ALIMENTOS CAMPO LINDO 66, C.A</v>
      </c>
      <c r="D4762" s="144" t="str">
        <f>IF('[1]Hoja de pedidos'!$D4757&gt;0,'[1]Hoja de pedidos'!F4757,"")</f>
        <v>LAMINACION IMPRESA REAL AZUKITAS 40g</v>
      </c>
      <c r="E4762" s="144" t="str">
        <f>IF('[1]Hoja de pedidos'!$D4757&gt;0,'[1]Hoja de pedidos'!G4757,"")</f>
        <v>CX</v>
      </c>
      <c r="F4762" s="144" t="str">
        <f>IF('[1]Hoja de pedidos'!$D4757&gt;0,'[1]Hoja de pedidos'!H4757,"")</f>
        <v>LAMINACION</v>
      </c>
    </row>
    <row r="4763" spans="1:6" x14ac:dyDescent="0.25">
      <c r="A4763" s="144" t="str">
        <f>IF('[1]Hoja de pedidos'!$D4758&gt;0,'[1]Hoja de pedidos'!C4758,"")</f>
        <v>11-0106</v>
      </c>
      <c r="B4763" s="144" t="str">
        <f>IF('[1]Hoja de pedidos'!$D4758&gt;0,'[1]Hoja de pedidos'!D4758,"")</f>
        <v>TXCLSQ040D001</v>
      </c>
      <c r="C4763" s="144" t="str">
        <f>IF('[1]Hoja de pedidos'!$D4758&gt;0,'[1]Hoja de pedidos'!E4758,"")</f>
        <v>ALIMENTOS CAMPO LINDO 66, C.A</v>
      </c>
      <c r="D4763" s="144" t="str">
        <f>IF('[1]Hoja de pedidos'!$D4758&gt;0,'[1]Hoja de pedidos'!F4758,"")</f>
        <v>LAMINACION IMPRESA REAL SUPER STOX DOBLE QUESO 25g</v>
      </c>
      <c r="E4763" s="144" t="str">
        <f>IF('[1]Hoja de pedidos'!$D4758&gt;0,'[1]Hoja de pedidos'!G4758,"")</f>
        <v>CX</v>
      </c>
      <c r="F4763" s="144" t="str">
        <f>IF('[1]Hoja de pedidos'!$D4758&gt;0,'[1]Hoja de pedidos'!H4758,"")</f>
        <v>LAMINACION</v>
      </c>
    </row>
    <row r="4764" spans="1:6" x14ac:dyDescent="0.25">
      <c r="A4764" s="144" t="str">
        <f>IF('[1]Hoja de pedidos'!$D4759&gt;0,'[1]Hoja de pedidos'!C4759,"")</f>
        <v>11-0100</v>
      </c>
      <c r="B4764" s="144" t="str">
        <f>IF('[1]Hoja de pedidos'!$D4759&gt;0,'[1]Hoja de pedidos'!D4759,"")</f>
        <v>TXCLRF040A001</v>
      </c>
      <c r="C4764" s="144" t="str">
        <f>IF('[1]Hoja de pedidos'!$D4759&gt;0,'[1]Hoja de pedidos'!E4759,"")</f>
        <v>ALIMENTOS CAMPO LINDO 66, C.A</v>
      </c>
      <c r="D4764" s="144" t="str">
        <f>IF('[1]Hoja de pedidos'!$D4759&gt;0,'[1]Hoja de pedidos'!F4759,"")</f>
        <v>LAMINACION IMPRESA REAL FOODBALL (BEISBOL) 25g</v>
      </c>
      <c r="E4764" s="144" t="str">
        <f>IF('[1]Hoja de pedidos'!$D4759&gt;0,'[1]Hoja de pedidos'!G4759,"")</f>
        <v>CX</v>
      </c>
      <c r="F4764" s="144" t="str">
        <f>IF('[1]Hoja de pedidos'!$D4759&gt;0,'[1]Hoja de pedidos'!H4759,"")</f>
        <v>LAMINACION</v>
      </c>
    </row>
    <row r="4765" spans="1:6" x14ac:dyDescent="0.25">
      <c r="A4765" s="144" t="str">
        <f>IF('[1]Hoja de pedidos'!$D4760&gt;0,'[1]Hoja de pedidos'!C4760,"")</f>
        <v>11-0102</v>
      </c>
      <c r="B4765" s="144" t="str">
        <f>IF('[1]Hoja de pedidos'!$D4760&gt;0,'[1]Hoja de pedidos'!D4760,"")</f>
        <v>TXCLFK040B001</v>
      </c>
      <c r="C4765" s="144" t="str">
        <f>IF('[1]Hoja de pedidos'!$D4760&gt;0,'[1]Hoja de pedidos'!E4760,"")</f>
        <v>ALIMENTOS CAMPO LINDO 66, C.A</v>
      </c>
      <c r="D4765" s="144" t="str">
        <f>IF('[1]Hoja de pedidos'!$D4760&gt;0,'[1]Hoja de pedidos'!F4760,"")</f>
        <v xml:space="preserve">LAMINACION IMPRESA REAL FLOKITOS  240g </v>
      </c>
      <c r="E4765" s="144" t="str">
        <f>IF('[1]Hoja de pedidos'!$D4760&gt;0,'[1]Hoja de pedidos'!G4760,"")</f>
        <v>CX</v>
      </c>
      <c r="F4765" s="144" t="str">
        <f>IF('[1]Hoja de pedidos'!$D4760&gt;0,'[1]Hoja de pedidos'!H4760,"")</f>
        <v>LAMINACION</v>
      </c>
    </row>
    <row r="4766" spans="1:6" x14ac:dyDescent="0.25">
      <c r="A4766" s="144" t="str">
        <f>IF('[1]Hoja de pedidos'!$D4761&gt;0,'[1]Hoja de pedidos'!C4761,"")</f>
        <v>11-0097</v>
      </c>
      <c r="B4766" s="144" t="str">
        <f>IF('[1]Hoja de pedidos'!$D4761&gt;0,'[1]Hoja de pedidos'!D4761,"")</f>
        <v>TXCLRS040A001</v>
      </c>
      <c r="C4766" s="144" t="str">
        <f>IF('[1]Hoja de pedidos'!$D4761&gt;0,'[1]Hoja de pedidos'!E4761,"")</f>
        <v>ALIMENTOS CAMPO LINDO 66, C.A</v>
      </c>
      <c r="D4766" s="144" t="str">
        <f>IF('[1]Hoja de pedidos'!$D4761&gt;0,'[1]Hoja de pedidos'!F4761,"")</f>
        <v xml:space="preserve">LAMINACION IMPRESA REAL FLAKES 240g </v>
      </c>
      <c r="E4766" s="144" t="str">
        <f>IF('[1]Hoja de pedidos'!$D4761&gt;0,'[1]Hoja de pedidos'!G4761,"")</f>
        <v>CX</v>
      </c>
      <c r="F4766" s="144" t="str">
        <f>IF('[1]Hoja de pedidos'!$D4761&gt;0,'[1]Hoja de pedidos'!H4761,"")</f>
        <v>LAMINACION</v>
      </c>
    </row>
    <row r="4767" spans="1:6" x14ac:dyDescent="0.25">
      <c r="A4767" s="144" t="str">
        <f>IF('[1]Hoja de pedidos'!$D4762&gt;0,'[1]Hoja de pedidos'!C4762,"")</f>
        <v>11-0099</v>
      </c>
      <c r="B4767" s="144" t="str">
        <f>IF('[1]Hoja de pedidos'!$D4762&gt;0,'[1]Hoja de pedidos'!D4762,"")</f>
        <v>TXCLRA040B001</v>
      </c>
      <c r="C4767" s="144" t="str">
        <f>IF('[1]Hoja de pedidos'!$D4762&gt;0,'[1]Hoja de pedidos'!E4762,"")</f>
        <v>ALIMENTOS CAMPO LINDO 66, C.A</v>
      </c>
      <c r="D4767" s="144" t="str">
        <f>IF('[1]Hoja de pedidos'!$D4762&gt;0,'[1]Hoja de pedidos'!F4762,"")</f>
        <v>LAMINACION IMPRESA REAL AZUKITAS 240g</v>
      </c>
      <c r="E4767" s="144" t="str">
        <f>IF('[1]Hoja de pedidos'!$D4762&gt;0,'[1]Hoja de pedidos'!G4762,"")</f>
        <v>CX</v>
      </c>
      <c r="F4767" s="144" t="str">
        <f>IF('[1]Hoja de pedidos'!$D4762&gt;0,'[1]Hoja de pedidos'!H4762,"")</f>
        <v>LAMINACION</v>
      </c>
    </row>
    <row r="4768" spans="1:6" x14ac:dyDescent="0.25">
      <c r="A4768" s="144" t="str">
        <f>IF('[1]Hoja de pedidos'!$D4763&gt;0,'[1]Hoja de pedidos'!C4763,"")</f>
        <v>11-0101</v>
      </c>
      <c r="B4768" s="144" t="str">
        <f>IF('[1]Hoja de pedidos'!$D4763&gt;0,'[1]Hoja de pedidos'!D4763,"")</f>
        <v>TXCLRF040B001</v>
      </c>
      <c r="C4768" s="144" t="str">
        <f>IF('[1]Hoja de pedidos'!$D4763&gt;0,'[1]Hoja de pedidos'!E4763,"")</f>
        <v>ALIMENTOS CAMPO LINDO 66, C.A</v>
      </c>
      <c r="D4768" s="144" t="str">
        <f>IF('[1]Hoja de pedidos'!$D4763&gt;0,'[1]Hoja de pedidos'!F4763,"")</f>
        <v>LAMINACION IMPRESA REAL FOODBALL (BEISBOL) 240g</v>
      </c>
      <c r="E4768" s="144" t="str">
        <f>IF('[1]Hoja de pedidos'!$D4763&gt;0,'[1]Hoja de pedidos'!G4763,"")</f>
        <v>CX</v>
      </c>
      <c r="F4768" s="144" t="str">
        <f>IF('[1]Hoja de pedidos'!$D4763&gt;0,'[1]Hoja de pedidos'!H4763,"")</f>
        <v>LAMINACION</v>
      </c>
    </row>
    <row r="4769" spans="1:6" x14ac:dyDescent="0.25">
      <c r="A4769" s="144" t="str">
        <f>IF('[1]Hoja de pedidos'!$D4764&gt;0,'[1]Hoja de pedidos'!C4764,"")</f>
        <v>11-0104</v>
      </c>
      <c r="B4769" s="144" t="str">
        <f>IF('[1]Hoja de pedidos'!$D4764&gt;0,'[1]Hoja de pedidos'!D4764,"")</f>
        <v>TXCLFK040A001</v>
      </c>
      <c r="C4769" s="144" t="str">
        <f>IF('[1]Hoja de pedidos'!$D4764&gt;0,'[1]Hoja de pedidos'!E4764,"")</f>
        <v>ALIMENTOS CAMPO LINDO 66, C.A</v>
      </c>
      <c r="D4769" s="144" t="str">
        <f>IF('[1]Hoja de pedidos'!$D4764&gt;0,'[1]Hoja de pedidos'!F4764,"")</f>
        <v xml:space="preserve">LAMINACION IMPRESA REAL FLOKITOS  25g </v>
      </c>
      <c r="E4769" s="144" t="str">
        <f>IF('[1]Hoja de pedidos'!$D4764&gt;0,'[1]Hoja de pedidos'!G4764,"")</f>
        <v>CX</v>
      </c>
      <c r="F4769" s="144" t="str">
        <f>IF('[1]Hoja de pedidos'!$D4764&gt;0,'[1]Hoja de pedidos'!H4764,"")</f>
        <v>LAMINACION</v>
      </c>
    </row>
    <row r="4770" spans="1:6" x14ac:dyDescent="0.25">
      <c r="A4770" s="144" t="str">
        <f>IF('[1]Hoja de pedidos'!$D4765&gt;0,'[1]Hoja de pedidos'!C4765,"")</f>
        <v>11-0103</v>
      </c>
      <c r="B4770" s="144" t="str">
        <f>IF('[1]Hoja de pedidos'!$D4765&gt;0,'[1]Hoja de pedidos'!D4765,"")</f>
        <v>TXCLSP040B001</v>
      </c>
      <c r="C4770" s="144" t="str">
        <f>IF('[1]Hoja de pedidos'!$D4765&gt;0,'[1]Hoja de pedidos'!E4765,"")</f>
        <v>ALIMENTOS CAMPO LINDO 66, C.A</v>
      </c>
      <c r="D4770" s="144" t="str">
        <f>IF('[1]Hoja de pedidos'!$D4765&gt;0,'[1]Hoja de pedidos'!F4765,"")</f>
        <v>LAMINACION IMPRESA REAL SUPER STOX PICANTE 110g</v>
      </c>
      <c r="E4770" s="144" t="str">
        <f>IF('[1]Hoja de pedidos'!$D4765&gt;0,'[1]Hoja de pedidos'!G4765,"")</f>
        <v>CX</v>
      </c>
      <c r="F4770" s="144" t="str">
        <f>IF('[1]Hoja de pedidos'!$D4765&gt;0,'[1]Hoja de pedidos'!H4765,"")</f>
        <v>LAMINACION</v>
      </c>
    </row>
    <row r="4771" spans="1:6" x14ac:dyDescent="0.25">
      <c r="A4771" s="144" t="str">
        <f>IF('[1]Hoja de pedidos'!$D4766&gt;0,'[1]Hoja de pedidos'!C4766,"")</f>
        <v>11-0105</v>
      </c>
      <c r="B4771" s="144" t="str">
        <f>IF('[1]Hoja de pedidos'!$D4766&gt;0,'[1]Hoja de pedidos'!D4766,"")</f>
        <v>TXCLSQ040C001</v>
      </c>
      <c r="C4771" s="144" t="str">
        <f>IF('[1]Hoja de pedidos'!$D4766&gt;0,'[1]Hoja de pedidos'!E4766,"")</f>
        <v>ALIMENTOS CAMPO LINDO 66, C.A</v>
      </c>
      <c r="D4771" s="144" t="str">
        <f>IF('[1]Hoja de pedidos'!$D4766&gt;0,'[1]Hoja de pedidos'!F4766,"")</f>
        <v>LAMINACION IMPRESA REAL SUPER STOX DOBLE QUESO 110g</v>
      </c>
      <c r="E4771" s="144" t="str">
        <f>IF('[1]Hoja de pedidos'!$D4766&gt;0,'[1]Hoja de pedidos'!G4766,"")</f>
        <v>CX</v>
      </c>
      <c r="F4771" s="144" t="str">
        <f>IF('[1]Hoja de pedidos'!$D4766&gt;0,'[1]Hoja de pedidos'!H4766,"")</f>
        <v>LAMINACION</v>
      </c>
    </row>
    <row r="4772" spans="1:6" x14ac:dyDescent="0.25">
      <c r="A4772" s="144" t="str">
        <f>IF('[1]Hoja de pedidos'!$D4767&gt;0,'[1]Hoja de pedidos'!C4767,"")</f>
        <v>01-5760</v>
      </c>
      <c r="B4772" s="144" t="str">
        <f>IF('[1]Hoja de pedidos'!$D4767&gt;0,'[1]Hoja de pedidos'!D4767,"")</f>
        <v>TMCPED083A001</v>
      </c>
      <c r="C4772" s="144" t="str">
        <f>IF('[1]Hoja de pedidos'!$D4767&gt;0,'[1]Hoja de pedidos'!E4767,"")</f>
        <v>CENTRAL EL PALMAR S.A.</v>
      </c>
      <c r="D4772" s="144" t="str">
        <f>IF('[1]Hoja de pedidos'!$D4767&gt;0,'[1]Hoja de pedidos'!F4767,"")</f>
        <v>LAMINACION IMPRESA ENDULZANTE 500g</v>
      </c>
      <c r="E4772" s="144" t="str">
        <f>IF('[1]Hoja de pedidos'!$D4767&gt;0,'[1]Hoja de pedidos'!G4767,"")</f>
        <v>MCL</v>
      </c>
      <c r="F4772" s="144" t="str">
        <f>IF('[1]Hoja de pedidos'!$D4767&gt;0,'[1]Hoja de pedidos'!H4767,"")</f>
        <v>LAMINACION</v>
      </c>
    </row>
    <row r="4773" spans="1:6" x14ac:dyDescent="0.25">
      <c r="A4773" s="144" t="str">
        <f>IF('[1]Hoja de pedidos'!$D4768&gt;0,'[1]Hoja de pedidos'!C4768,"")</f>
        <v>01-5846</v>
      </c>
      <c r="B4773" s="144" t="str">
        <f>IF('[1]Hoja de pedidos'!$D4768&gt;0,'[1]Hoja de pedidos'!D4768,"")</f>
        <v>TXPAHB059A001</v>
      </c>
      <c r="C4773" s="144" t="str">
        <f>IF('[1]Hoja de pedidos'!$D4768&gt;0,'[1]Hoja de pedidos'!E4768,"")</f>
        <v>PRAVENCA,C.A</v>
      </c>
      <c r="D4773" s="144" t="str">
        <f>IF('[1]Hoja de pedidos'!$D4768&gt;0,'[1]Hoja de pedidos'!F4768,"")</f>
        <v>LAMINACION IMP. HARINA PRECOCIDA MASIA 900g</v>
      </c>
      <c r="E4773" s="144" t="str">
        <f>IF('[1]Hoja de pedidos'!$D4768&gt;0,'[1]Hoja de pedidos'!G4768,"")</f>
        <v>CX</v>
      </c>
      <c r="F4773" s="144" t="str">
        <f>IF('[1]Hoja de pedidos'!$D4768&gt;0,'[1]Hoja de pedidos'!H4768,"")</f>
        <v>LAMINACION</v>
      </c>
    </row>
    <row r="4774" spans="1:6" x14ac:dyDescent="0.25">
      <c r="A4774" s="144" t="str">
        <f>IF('[1]Hoja de pedidos'!$D4769&gt;0,'[1]Hoja de pedidos'!C4769,"")</f>
        <v>11-0109</v>
      </c>
      <c r="B4774" s="144" t="str">
        <f>IF('[1]Hoja de pedidos'!$D4769&gt;0,'[1]Hoja de pedidos'!D4769,"")</f>
        <v>TXAMAM040A002</v>
      </c>
      <c r="C4774" s="144" t="str">
        <f>IF('[1]Hoja de pedidos'!$D4769&gt;0,'[1]Hoja de pedidos'!E4769,"")</f>
        <v>AMACORP, C.A.</v>
      </c>
      <c r="D4774" s="144" t="str">
        <f>IF('[1]Hoja de pedidos'!$D4769&gt;0,'[1]Hoja de pedidos'!F4769,"")</f>
        <v>ETIQUETA LAMINADA IMPRESA ACEITE AMACORP 900 ml</v>
      </c>
      <c r="E4774" s="144" t="str">
        <f>IF('[1]Hoja de pedidos'!$D4769&gt;0,'[1]Hoja de pedidos'!G4769,"")</f>
        <v>CX</v>
      </c>
      <c r="F4774" s="144" t="str">
        <f>IF('[1]Hoja de pedidos'!$D4769&gt;0,'[1]Hoja de pedidos'!H4769,"")</f>
        <v>LAMINACION</v>
      </c>
    </row>
    <row r="4775" spans="1:6" x14ac:dyDescent="0.25">
      <c r="A4775" s="144" t="str">
        <f>IF('[1]Hoja de pedidos'!$D4770&gt;0,'[1]Hoja de pedidos'!C4770,"")</f>
        <v>11-0108</v>
      </c>
      <c r="B4775" s="144" t="str">
        <f>IF('[1]Hoja de pedidos'!$D4770&gt;0,'[1]Hoja de pedidos'!D4770,"")</f>
        <v>TXAMAM040A003</v>
      </c>
      <c r="C4775" s="144" t="str">
        <f>IF('[1]Hoja de pedidos'!$D4770&gt;0,'[1]Hoja de pedidos'!E4770,"")</f>
        <v>AMACORP, C.A.</v>
      </c>
      <c r="D4775" s="144" t="str">
        <f>IF('[1]Hoja de pedidos'!$D4770&gt;0,'[1]Hoja de pedidos'!F4770,"")</f>
        <v>ETIQUETA LAMINADA IMPRESA ACEITE AMACORP 900 ml</v>
      </c>
      <c r="E4775" s="144" t="str">
        <f>IF('[1]Hoja de pedidos'!$D4770&gt;0,'[1]Hoja de pedidos'!G4770,"")</f>
        <v>CX</v>
      </c>
      <c r="F4775" s="144" t="str">
        <f>IF('[1]Hoja de pedidos'!$D4770&gt;0,'[1]Hoja de pedidos'!H4770,"")</f>
        <v>LAMINACION</v>
      </c>
    </row>
    <row r="4776" spans="1:6" x14ac:dyDescent="0.25">
      <c r="A4776" s="144" t="str">
        <f>IF('[1]Hoja de pedidos'!$D4771&gt;0,'[1]Hoja de pedidos'!C4771,"")</f>
        <v>01-5900</v>
      </c>
      <c r="B4776" s="144" t="str">
        <f>IF('[1]Hoja de pedidos'!$D4771&gt;0,'[1]Hoja de pedidos'!D4771,"")</f>
        <v>TMIBCC067A001</v>
      </c>
      <c r="C4776" s="144" t="str">
        <f>IF('[1]Hoja de pedidos'!$D4771&gt;0,'[1]Hoja de pedidos'!E4771,"")</f>
        <v>INDUSTRIAS IBERIA, C.A.</v>
      </c>
      <c r="D4776" s="144" t="str">
        <f>IF('[1]Hoja de pedidos'!$D4771&gt;0,'[1]Hoja de pedidos'!F4771,"")</f>
        <v>LAMINACION IMPRESA CALDO DE CARNE 24g</v>
      </c>
      <c r="E4776" s="144" t="str">
        <f>IF('[1]Hoja de pedidos'!$D4771&gt;0,'[1]Hoja de pedidos'!G4771,"")</f>
        <v>MCL</v>
      </c>
      <c r="F4776" s="144" t="str">
        <f>IF('[1]Hoja de pedidos'!$D4771&gt;0,'[1]Hoja de pedidos'!H4771,"")</f>
        <v>LAMINACION</v>
      </c>
    </row>
    <row r="4777" spans="1:6" x14ac:dyDescent="0.25">
      <c r="A4777" s="144" t="str">
        <f>IF('[1]Hoja de pedidos'!$D4772&gt;0,'[1]Hoja de pedidos'!C4772,"")</f>
        <v>01-5901</v>
      </c>
      <c r="B4777" s="144" t="str">
        <f>IF('[1]Hoja de pedidos'!$D4772&gt;0,'[1]Hoja de pedidos'!D4772,"")</f>
        <v>TMIBCP067A001</v>
      </c>
      <c r="C4777" s="144" t="str">
        <f>IF('[1]Hoja de pedidos'!$D4772&gt;0,'[1]Hoja de pedidos'!E4772,"")</f>
        <v>INDUSTRIAS IBERIA, C.A.</v>
      </c>
      <c r="D4777" s="144" t="str">
        <f>IF('[1]Hoja de pedidos'!$D4772&gt;0,'[1]Hoja de pedidos'!F4772,"")</f>
        <v>LAMINACION IMPRESA CALDO DE POLLO 24g</v>
      </c>
      <c r="E4777" s="144" t="str">
        <f>IF('[1]Hoja de pedidos'!$D4772&gt;0,'[1]Hoja de pedidos'!G4772,"")</f>
        <v>MCL</v>
      </c>
      <c r="F4777" s="144" t="str">
        <f>IF('[1]Hoja de pedidos'!$D4772&gt;0,'[1]Hoja de pedidos'!H4772,"")</f>
        <v>LAMINACION</v>
      </c>
    </row>
    <row r="4778" spans="1:6" x14ac:dyDescent="0.25">
      <c r="A4778" s="144" t="str">
        <f>IF('[1]Hoja de pedidos'!$D4773&gt;0,'[1]Hoja de pedidos'!C4773,"")</f>
        <v>01-5776</v>
      </c>
      <c r="B4778" s="144" t="str">
        <f>IF('[1]Hoja de pedidos'!$D4773&gt;0,'[1]Hoja de pedidos'!D4773,"")</f>
        <v>TXPAAP040A001</v>
      </c>
      <c r="C4778" s="144" t="str">
        <f>IF('[1]Hoja de pedidos'!$D4773&gt;0,'[1]Hoja de pedidos'!E4773,"")</f>
        <v>PEPSICO ALIMENTOS, S.C.A.</v>
      </c>
      <c r="D4778" s="144" t="str">
        <f>IF('[1]Hoja de pedidos'!$D4773&gt;0,'[1]Hoja de pedidos'!F4773,"")</f>
        <v>LAMINACION IMPRESA PLATANITOS AJO PEREJIL 140g</v>
      </c>
      <c r="E4778" s="144" t="str">
        <f>IF('[1]Hoja de pedidos'!$D4773&gt;0,'[1]Hoja de pedidos'!G4773,"")</f>
        <v>CX</v>
      </c>
      <c r="F4778" s="144" t="str">
        <f>IF('[1]Hoja de pedidos'!$D4773&gt;0,'[1]Hoja de pedidos'!H4773,"")</f>
        <v>LAMINACION</v>
      </c>
    </row>
    <row r="4779" spans="1:6" x14ac:dyDescent="0.25">
      <c r="A4779" s="144" t="str">
        <f>IF('[1]Hoja de pedidos'!$D4774&gt;0,'[1]Hoja de pedidos'!C4774,"")</f>
        <v>01-5906</v>
      </c>
      <c r="B4779" s="144" t="str">
        <f>IF('[1]Hoja de pedidos'!$D4774&gt;0,'[1]Hoja de pedidos'!D4774,"")</f>
        <v>TMCMAL1250002</v>
      </c>
      <c r="C4779" s="144" t="str">
        <f>IF('[1]Hoja de pedidos'!$D4774&gt;0,'[1]Hoja de pedidos'!E4774,"")</f>
        <v>COLOMURAL  DE VENEZUELA C.A.</v>
      </c>
      <c r="D4779" s="144" t="str">
        <f>IF('[1]Hoja de pedidos'!$D4774&gt;0,'[1]Hoja de pedidos'!F4774,"")</f>
        <v>ALUMINIO LAMINADO SIN IMPRESIÓN</v>
      </c>
      <c r="E4779" s="144" t="str">
        <f>IF('[1]Hoja de pedidos'!$D4774&gt;0,'[1]Hoja de pedidos'!G4774,"")</f>
        <v>CX</v>
      </c>
      <c r="F4779" s="144" t="str">
        <f>IF('[1]Hoja de pedidos'!$D4774&gt;0,'[1]Hoja de pedidos'!H4774,"")</f>
        <v>CORTE</v>
      </c>
    </row>
    <row r="4780" spans="1:6" x14ac:dyDescent="0.25">
      <c r="A4780" s="144" t="str">
        <f>IF('[1]Hoja de pedidos'!$D4775&gt;0,'[1]Hoja de pedidos'!C4775,"")</f>
        <v>01-5853</v>
      </c>
      <c r="B4780" s="144" t="str">
        <f>IF('[1]Hoja de pedidos'!$D4775&gt;0,'[1]Hoja de pedidos'!D4775,"")</f>
        <v>TMCPPN083A001</v>
      </c>
      <c r="C4780" s="144" t="str">
        <f>IF('[1]Hoja de pedidos'!$D4775&gt;0,'[1]Hoja de pedidos'!E4775,"")</f>
        <v>CENTRAL EL PALMAR S.A.</v>
      </c>
      <c r="D4780" s="144" t="str">
        <f>IF('[1]Hoja de pedidos'!$D4775&gt;0,'[1]Hoja de pedidos'!F4775,"")</f>
        <v>LAMINACION IMPRESA PAPELON NATURAL 500g</v>
      </c>
      <c r="E4780" s="144" t="str">
        <f>IF('[1]Hoja de pedidos'!$D4775&gt;0,'[1]Hoja de pedidos'!G4775,"")</f>
        <v>MCL</v>
      </c>
      <c r="F4780" s="144" t="str">
        <f>IF('[1]Hoja de pedidos'!$D4775&gt;0,'[1]Hoja de pedidos'!H4775,"")</f>
        <v>LAMINACION</v>
      </c>
    </row>
    <row r="4781" spans="1:6" x14ac:dyDescent="0.25">
      <c r="A4781" s="144" t="str">
        <f>IF('[1]Hoja de pedidos'!$D4776&gt;0,'[1]Hoja de pedidos'!C4776,"")</f>
        <v>01-5855</v>
      </c>
      <c r="B4781" s="144" t="str">
        <f>IF('[1]Hoja de pedidos'!$D4776&gt;0,'[1]Hoja de pedidos'!D4776,"")</f>
        <v>TMCPPL083A002</v>
      </c>
      <c r="C4781" s="144" t="str">
        <f>IF('[1]Hoja de pedidos'!$D4776&gt;0,'[1]Hoja de pedidos'!E4776,"")</f>
        <v>CENTRAL EL PALMAR S.A.</v>
      </c>
      <c r="D4781" s="144" t="str">
        <f>IF('[1]Hoja de pedidos'!$D4776&gt;0,'[1]Hoja de pedidos'!F4776,"")</f>
        <v>LAMINACION IMPRESA PAPELON LIMON 500g</v>
      </c>
      <c r="E4781" s="144" t="str">
        <f>IF('[1]Hoja de pedidos'!$D4776&gt;0,'[1]Hoja de pedidos'!G4776,"")</f>
        <v>MCL</v>
      </c>
      <c r="F4781" s="144" t="str">
        <f>IF('[1]Hoja de pedidos'!$D4776&gt;0,'[1]Hoja de pedidos'!H4776,"")</f>
        <v>LAMINACION</v>
      </c>
    </row>
    <row r="4782" spans="1:6" x14ac:dyDescent="0.25">
      <c r="A4782" s="144" t="str">
        <f>IF('[1]Hoja de pedidos'!$D4777&gt;0,'[1]Hoja de pedidos'!C4777,"")</f>
        <v>01-5854</v>
      </c>
      <c r="B4782" s="144" t="str">
        <f>IF('[1]Hoja de pedidos'!$D4777&gt;0,'[1]Hoja de pedidos'!D4777,"")</f>
        <v>TMCPPJ072A002</v>
      </c>
      <c r="C4782" s="144" t="str">
        <f>IF('[1]Hoja de pedidos'!$D4777&gt;0,'[1]Hoja de pedidos'!E4777,"")</f>
        <v>CENTRAL EL PALMAR S.A.</v>
      </c>
      <c r="D4782" s="144" t="str">
        <f>IF('[1]Hoja de pedidos'!$D4777&gt;0,'[1]Hoja de pedidos'!F4777,"")</f>
        <v>LAMINACION IMPRESA PAPELON LIMON JENJIBRE 115g</v>
      </c>
      <c r="E4782" s="144" t="str">
        <f>IF('[1]Hoja de pedidos'!$D4777&gt;0,'[1]Hoja de pedidos'!G4777,"")</f>
        <v>MCL</v>
      </c>
      <c r="F4782" s="144" t="str">
        <f>IF('[1]Hoja de pedidos'!$D4777&gt;0,'[1]Hoja de pedidos'!H4777,"")</f>
        <v>LAMINACION</v>
      </c>
    </row>
    <row r="4783" spans="1:6" x14ac:dyDescent="0.25">
      <c r="A4783" s="144" t="str">
        <f>IF('[1]Hoja de pedidos'!$D4778&gt;0,'[1]Hoja de pedidos'!C4778,"")</f>
        <v>01-5856</v>
      </c>
      <c r="B4783" s="144" t="str">
        <f>IF('[1]Hoja de pedidos'!$D4778&gt;0,'[1]Hoja de pedidos'!D4778,"")</f>
        <v>TMCPPL072A002</v>
      </c>
      <c r="C4783" s="144" t="str">
        <f>IF('[1]Hoja de pedidos'!$D4778&gt;0,'[1]Hoja de pedidos'!E4778,"")</f>
        <v>CENTRAL EL PALMAR S.A.</v>
      </c>
      <c r="D4783" s="144" t="str">
        <f>IF('[1]Hoja de pedidos'!$D4778&gt;0,'[1]Hoja de pedidos'!F4778,"")</f>
        <v>LAMINACION IMPRESA PAPELON LIMON 115g</v>
      </c>
      <c r="E4783" s="144" t="str">
        <f>IF('[1]Hoja de pedidos'!$D4778&gt;0,'[1]Hoja de pedidos'!G4778,"")</f>
        <v>MCL</v>
      </c>
      <c r="F4783" s="144" t="str">
        <f>IF('[1]Hoja de pedidos'!$D4778&gt;0,'[1]Hoja de pedidos'!H4778,"")</f>
        <v>LAMINACION</v>
      </c>
    </row>
    <row r="4784" spans="1:6" x14ac:dyDescent="0.25">
      <c r="A4784" s="144" t="str">
        <f>IF('[1]Hoja de pedidos'!$D4779&gt;0,'[1]Hoja de pedidos'!C4779,"")</f>
        <v>01-5857</v>
      </c>
      <c r="B4784" s="144" t="str">
        <f>IF('[1]Hoja de pedidos'!$D4779&gt;0,'[1]Hoja de pedidos'!D4779,"")</f>
        <v>TMCPPH072A002</v>
      </c>
      <c r="C4784" s="144" t="str">
        <f>IF('[1]Hoja de pedidos'!$D4779&gt;0,'[1]Hoja de pedidos'!E4779,"")</f>
        <v>CENTRAL EL PALMAR S.A.</v>
      </c>
      <c r="D4784" s="144" t="str">
        <f>IF('[1]Hoja de pedidos'!$D4779&gt;0,'[1]Hoja de pedidos'!F4779,"")</f>
        <v>LAMINACION IMPRESA PAPELON HIERBABUENA 115g</v>
      </c>
      <c r="E4784" s="144" t="str">
        <f>IF('[1]Hoja de pedidos'!$D4779&gt;0,'[1]Hoja de pedidos'!G4779,"")</f>
        <v>MCL</v>
      </c>
      <c r="F4784" s="144" t="str">
        <f>IF('[1]Hoja de pedidos'!$D4779&gt;0,'[1]Hoja de pedidos'!H4779,"")</f>
        <v>LAMINACION</v>
      </c>
    </row>
    <row r="4785" spans="1:6" x14ac:dyDescent="0.25">
      <c r="A4785" s="144" t="str">
        <f>IF('[1]Hoja de pedidos'!$D4780&gt;0,'[1]Hoja de pedidos'!C4780,"")</f>
        <v>01-5902</v>
      </c>
      <c r="B4785" s="144" t="str">
        <f>IF('[1]Hoja de pedidos'!$D4780&gt;0,'[1]Hoja de pedidos'!D4780,"")</f>
        <v>TXAJFM031A001</v>
      </c>
      <c r="C4785" s="144" t="str">
        <f>IF('[1]Hoja de pedidos'!$D4780&gt;0,'[1]Hoja de pedidos'!E4780,"")</f>
        <v>AJEVEN, C.A.</v>
      </c>
      <c r="D4785" s="144" t="str">
        <f>IF('[1]Hoja de pedidos'!$D4780&gt;0,'[1]Hoja de pedidos'!F4780,"")</f>
        <v>ETIQUETA IMPRESA FIRST MANZANA 2 L</v>
      </c>
      <c r="E4785" s="144" t="str">
        <f>IF('[1]Hoja de pedidos'!$D4780&gt;0,'[1]Hoja de pedidos'!G4780,"")</f>
        <v>CX</v>
      </c>
      <c r="F4785" s="144" t="str">
        <f>IF('[1]Hoja de pedidos'!$D4780&gt;0,'[1]Hoja de pedidos'!H4780,"")</f>
        <v>LAMINACION</v>
      </c>
    </row>
    <row r="4786" spans="1:6" x14ac:dyDescent="0.25">
      <c r="A4786" s="144" t="str">
        <f>IF('[1]Hoja de pedidos'!$D4781&gt;0,'[1]Hoja de pedidos'!C4781,"")</f>
        <v>01-5905</v>
      </c>
      <c r="B4786" s="144" t="str">
        <f>IF('[1]Hoja de pedidos'!$D4781&gt;0,'[1]Hoja de pedidos'!D4781,"")</f>
        <v> TMCMAL1190003</v>
      </c>
      <c r="C4786" s="144" t="str">
        <f>IF('[1]Hoja de pedidos'!$D4781&gt;0,'[1]Hoja de pedidos'!E4781,"")</f>
        <v>COLOMURAL DE VENEZUELA, C.A</v>
      </c>
      <c r="D4786" s="144" t="str">
        <f>IF('[1]Hoja de pedidos'!$D4781&gt;0,'[1]Hoja de pedidos'!F4781,"")</f>
        <v>ALUMINIO LAMINADO SIN IMPRESIÓN</v>
      </c>
      <c r="E4786" s="144" t="str">
        <f>IF('[1]Hoja de pedidos'!$D4781&gt;0,'[1]Hoja de pedidos'!G4781,"")</f>
        <v>MCL</v>
      </c>
      <c r="F4786" s="144" t="str">
        <f>IF('[1]Hoja de pedidos'!$D4781&gt;0,'[1]Hoja de pedidos'!H4781,"")</f>
        <v>LAMINACION</v>
      </c>
    </row>
    <row r="4787" spans="1:6" x14ac:dyDescent="0.25">
      <c r="A4787" s="144" t="str">
        <f>IF('[1]Hoja de pedidos'!$D4782&gt;0,'[1]Hoja de pedidos'!C4782,"")</f>
        <v>01-5886</v>
      </c>
      <c r="B4787" s="144" t="str">
        <f>IF('[1]Hoja de pedidos'!$D4782&gt;0,'[1]Hoja de pedidos'!D4782,"")</f>
        <v>TXCHKO040A001</v>
      </c>
      <c r="C4787" s="144" t="str">
        <f>IF('[1]Hoja de pedidos'!$D4782&gt;0,'[1]Hoja de pedidos'!E4782,"")</f>
        <v>COMERCIALIZADORA HALIFUK,C.A</v>
      </c>
      <c r="D4787" s="144" t="str">
        <f>IF('[1]Hoja de pedidos'!$D4782&gt;0,'[1]Hoja de pedidos'!F4782,"")</f>
        <v>LAMINACION IMPRESA KRONCHIS ORIGINAL 80g</v>
      </c>
      <c r="E4787" s="144" t="str">
        <f>IF('[1]Hoja de pedidos'!$D4782&gt;0,'[1]Hoja de pedidos'!G4782,"")</f>
        <v>CX</v>
      </c>
      <c r="F4787" s="144" t="str">
        <f>IF('[1]Hoja de pedidos'!$D4782&gt;0,'[1]Hoja de pedidos'!H4782,"")</f>
        <v>LAMINACION</v>
      </c>
    </row>
    <row r="4788" spans="1:6" x14ac:dyDescent="0.25">
      <c r="A4788" s="144" t="str">
        <f>IF('[1]Hoja de pedidos'!$D4783&gt;0,'[1]Hoja de pedidos'!C4783,"")</f>
        <v>01-5888</v>
      </c>
      <c r="B4788" s="144" t="str">
        <f>IF('[1]Hoja de pedidos'!$D4783&gt;0,'[1]Hoja de pedidos'!D4783,"")</f>
        <v>TXCHKA040A001</v>
      </c>
      <c r="C4788" s="144" t="str">
        <f>IF('[1]Hoja de pedidos'!$D4783&gt;0,'[1]Hoja de pedidos'!E4783,"")</f>
        <v>COMERCIALIZADORA HALIFUK,C.A</v>
      </c>
      <c r="D4788" s="144" t="str">
        <f>IF('[1]Hoja de pedidos'!$D4783&gt;0,'[1]Hoja de pedidos'!F4783,"")</f>
        <v>LAMINACION IMPRESA KRONCHIS SABOR AJO 80g</v>
      </c>
      <c r="E4788" s="144" t="str">
        <f>IF('[1]Hoja de pedidos'!$D4783&gt;0,'[1]Hoja de pedidos'!G4783,"")</f>
        <v>CX</v>
      </c>
      <c r="F4788" s="144" t="str">
        <f>IF('[1]Hoja de pedidos'!$D4783&gt;0,'[1]Hoja de pedidos'!H4783,"")</f>
        <v>LAMINACION</v>
      </c>
    </row>
    <row r="4789" spans="1:6" x14ac:dyDescent="0.25">
      <c r="A4789" s="144" t="str">
        <f>IF('[1]Hoja de pedidos'!$D4784&gt;0,'[1]Hoja de pedidos'!C4784,"")</f>
        <v>01-5890</v>
      </c>
      <c r="B4789" s="144" t="str">
        <f>IF('[1]Hoja de pedidos'!$D4784&gt;0,'[1]Hoja de pedidos'!D4784,"")</f>
        <v>TXCHCA040A001</v>
      </c>
      <c r="C4789" s="144" t="str">
        <f>IF('[1]Hoja de pedidos'!$D4784&gt;0,'[1]Hoja de pedidos'!E4784,"")</f>
        <v>COMERCIALIZADORA HALIFUK,C.A</v>
      </c>
      <c r="D4789" s="144" t="str">
        <f>IF('[1]Hoja de pedidos'!$D4784&gt;0,'[1]Hoja de pedidos'!F4784,"")</f>
        <v>LAMINACION IMPRESA KRONCHIS  SABOR QUESO CREMA Y AJO 80g</v>
      </c>
      <c r="E4789" s="144" t="str">
        <f>IF('[1]Hoja de pedidos'!$D4784&gt;0,'[1]Hoja de pedidos'!G4784,"")</f>
        <v>CX</v>
      </c>
      <c r="F4789" s="144" t="str">
        <f>IF('[1]Hoja de pedidos'!$D4784&gt;0,'[1]Hoja de pedidos'!H4784,"")</f>
        <v>LAMINACION</v>
      </c>
    </row>
    <row r="4790" spans="1:6" x14ac:dyDescent="0.25">
      <c r="A4790" s="144" t="str">
        <f>IF('[1]Hoja de pedidos'!$D4785&gt;0,'[1]Hoja de pedidos'!C4785,"")</f>
        <v>01-5887</v>
      </c>
      <c r="B4790" s="144" t="str">
        <f>IF('[1]Hoja de pedidos'!$D4785&gt;0,'[1]Hoja de pedidos'!D4785,"")</f>
        <v>TXCHKO040B001</v>
      </c>
      <c r="C4790" s="144" t="str">
        <f>IF('[1]Hoja de pedidos'!$D4785&gt;0,'[1]Hoja de pedidos'!E4785,"")</f>
        <v>COMERCIALIZADORA HALIFUK,C.A</v>
      </c>
      <c r="D4790" s="144" t="str">
        <f>IF('[1]Hoja de pedidos'!$D4785&gt;0,'[1]Hoja de pedidos'!F4785,"")</f>
        <v>LAMINACION IMPRESA KRONCHIS ORIGINAL 150g</v>
      </c>
      <c r="E4790" s="144" t="str">
        <f>IF('[1]Hoja de pedidos'!$D4785&gt;0,'[1]Hoja de pedidos'!G4785,"")</f>
        <v>CX</v>
      </c>
      <c r="F4790" s="144" t="str">
        <f>IF('[1]Hoja de pedidos'!$D4785&gt;0,'[1]Hoja de pedidos'!H4785,"")</f>
        <v>LAMINACION</v>
      </c>
    </row>
    <row r="4791" spans="1:6" x14ac:dyDescent="0.25">
      <c r="A4791" s="144" t="str">
        <f>IF('[1]Hoja de pedidos'!$D4786&gt;0,'[1]Hoja de pedidos'!C4786,"")</f>
        <v>01-5889</v>
      </c>
      <c r="B4791" s="144" t="str">
        <f>IF('[1]Hoja de pedidos'!$D4786&gt;0,'[1]Hoja de pedidos'!D4786,"")</f>
        <v>TXCHKA040B001</v>
      </c>
      <c r="C4791" s="144" t="str">
        <f>IF('[1]Hoja de pedidos'!$D4786&gt;0,'[1]Hoja de pedidos'!E4786,"")</f>
        <v>COMERCIALIZADORA HALIFUK,C.A</v>
      </c>
      <c r="D4791" s="144" t="str">
        <f>IF('[1]Hoja de pedidos'!$D4786&gt;0,'[1]Hoja de pedidos'!F4786,"")</f>
        <v>LAMINACION IMPRESA KRONCHIS SABOR AJO 150g</v>
      </c>
      <c r="E4791" s="144" t="str">
        <f>IF('[1]Hoja de pedidos'!$D4786&gt;0,'[1]Hoja de pedidos'!G4786,"")</f>
        <v>CX</v>
      </c>
      <c r="F4791" s="144" t="str">
        <f>IF('[1]Hoja de pedidos'!$D4786&gt;0,'[1]Hoja de pedidos'!H4786,"")</f>
        <v>LAMINACION</v>
      </c>
    </row>
    <row r="4792" spans="1:6" x14ac:dyDescent="0.25">
      <c r="A4792" s="144" t="str">
        <f>IF('[1]Hoja de pedidos'!$D4787&gt;0,'[1]Hoja de pedidos'!C4787,"")</f>
        <v>01-5891</v>
      </c>
      <c r="B4792" s="144" t="str">
        <f>IF('[1]Hoja de pedidos'!$D4787&gt;0,'[1]Hoja de pedidos'!D4787,"")</f>
        <v>TXCHCA040B001</v>
      </c>
      <c r="C4792" s="144" t="str">
        <f>IF('[1]Hoja de pedidos'!$D4787&gt;0,'[1]Hoja de pedidos'!E4787,"")</f>
        <v>COMERCIALIZADORA HALIFUK,C.A</v>
      </c>
      <c r="D4792" s="144" t="str">
        <f>IF('[1]Hoja de pedidos'!$D4787&gt;0,'[1]Hoja de pedidos'!F4787,"")</f>
        <v>LAMINACION IMPRESA KRONCHIS  SABOR QUESO CREMA Y AJO 150g</v>
      </c>
      <c r="E4792" s="144" t="str">
        <f>IF('[1]Hoja de pedidos'!$D4787&gt;0,'[1]Hoja de pedidos'!G4787,"")</f>
        <v>CX</v>
      </c>
      <c r="F4792" s="144" t="str">
        <f>IF('[1]Hoja de pedidos'!$D4787&gt;0,'[1]Hoja de pedidos'!H4787,"")</f>
        <v>LAMINACION</v>
      </c>
    </row>
    <row r="4793" spans="1:6" x14ac:dyDescent="0.25">
      <c r="A4793" s="144" t="str">
        <f>IF('[1]Hoja de pedidos'!$D4788&gt;0,'[1]Hoja de pedidos'!C4788,"")</f>
        <v>01-5804</v>
      </c>
      <c r="B4793" s="144" t="str">
        <f>IF('[1]Hoja de pedidos'!$D4788&gt;0,'[1]Hoja de pedidos'!D4788,"")</f>
        <v>TXPCGN023B001</v>
      </c>
      <c r="C4793" s="144" t="str">
        <f>IF('[1]Hoja de pedidos'!$D4788&gt;0,'[1]Hoja de pedidos'!E4788,"")</f>
        <v xml:space="preserve">PEPSI-COLA VENEZUELA, C.A. </v>
      </c>
      <c r="D4793" s="144" t="str">
        <f>IF('[1]Hoja de pedidos'!$D4788&gt;0,'[1]Hoja de pedidos'!F4788,"")</f>
        <v>ETIQUETA IMPRESA GOLDEN NARANJA 1,5L</v>
      </c>
      <c r="E4793" s="144" t="str">
        <f>IF('[1]Hoja de pedidos'!$D4788&gt;0,'[1]Hoja de pedidos'!G4788,"")</f>
        <v>CX</v>
      </c>
      <c r="F4793" s="144" t="str">
        <f>IF('[1]Hoja de pedidos'!$D4788&gt;0,'[1]Hoja de pedidos'!H4788,"")</f>
        <v>CORTE</v>
      </c>
    </row>
    <row r="4794" spans="1:6" x14ac:dyDescent="0.25">
      <c r="A4794" s="144" t="str">
        <f>IF('[1]Hoja de pedidos'!$D4789&gt;0,'[1]Hoja de pedidos'!C4789,"")</f>
        <v>01-5816</v>
      </c>
      <c r="B4794" s="144" t="str">
        <f>IF('[1]Hoja de pedidos'!$D4789&gt;0,'[1]Hoja de pedidos'!D4789,"")</f>
        <v>TXPCGN023B001</v>
      </c>
      <c r="C4794" s="144" t="str">
        <f>IF('[1]Hoja de pedidos'!$D4789&gt;0,'[1]Hoja de pedidos'!E4789,"")</f>
        <v xml:space="preserve">PEPSI-COLA VENEZUELA, C.A. </v>
      </c>
      <c r="D4794" s="144" t="str">
        <f>IF('[1]Hoja de pedidos'!$D4789&gt;0,'[1]Hoja de pedidos'!F4789,"")</f>
        <v>ETIQUETA IMPRESA GOLDEN NARANJA 1,5L</v>
      </c>
      <c r="E4794" s="144" t="str">
        <f>IF('[1]Hoja de pedidos'!$D4789&gt;0,'[1]Hoja de pedidos'!G4789,"")</f>
        <v>CX</v>
      </c>
      <c r="F4794" s="144" t="str">
        <f>IF('[1]Hoja de pedidos'!$D4789&gt;0,'[1]Hoja de pedidos'!H4789,"")</f>
        <v>CORTE</v>
      </c>
    </row>
    <row r="4795" spans="1:6" x14ac:dyDescent="0.25">
      <c r="A4795" s="144" t="str">
        <f>IF('[1]Hoja de pedidos'!$D4790&gt;0,'[1]Hoja de pedidos'!C4790,"")</f>
        <v>01-5809</v>
      </c>
      <c r="B4795" s="144" t="str">
        <f>IF('[1]Hoja de pedidos'!$D4790&gt;0,'[1]Hoja de pedidos'!D4790,"")</f>
        <v>TXPCGK023B001</v>
      </c>
      <c r="C4795" s="144" t="str">
        <f>IF('[1]Hoja de pedidos'!$D4790&gt;0,'[1]Hoja de pedidos'!E4790,"")</f>
        <v xml:space="preserve">PEPSI-COLA VENEZUELA, C.A. </v>
      </c>
      <c r="D4795" s="144" t="str">
        <f>IF('[1]Hoja de pedidos'!$D4790&gt;0,'[1]Hoja de pedidos'!F4790,"")</f>
        <v>ETIQUETA IMPRESA GOLDEN KOLITA 1,5 L</v>
      </c>
      <c r="E4795" s="144" t="str">
        <f>IF('[1]Hoja de pedidos'!$D4790&gt;0,'[1]Hoja de pedidos'!G4790,"")</f>
        <v>CX</v>
      </c>
      <c r="F4795" s="144" t="str">
        <f>IF('[1]Hoja de pedidos'!$D4790&gt;0,'[1]Hoja de pedidos'!H4790,"")</f>
        <v>CORTE</v>
      </c>
    </row>
    <row r="4796" spans="1:6" x14ac:dyDescent="0.25">
      <c r="A4796" s="144" t="str">
        <f>IF('[1]Hoja de pedidos'!$D4791&gt;0,'[1]Hoja de pedidos'!C4791,"")</f>
        <v>01-5820</v>
      </c>
      <c r="B4796" s="144" t="str">
        <f>IF('[1]Hoja de pedidos'!$D4791&gt;0,'[1]Hoja de pedidos'!D4791,"")</f>
        <v>TXPCGK023B001</v>
      </c>
      <c r="C4796" s="144" t="str">
        <f>IF('[1]Hoja de pedidos'!$D4791&gt;0,'[1]Hoja de pedidos'!E4791,"")</f>
        <v xml:space="preserve">PEPSI-COLA VENEZUELA, C.A. </v>
      </c>
      <c r="D4796" s="144" t="str">
        <f>IF('[1]Hoja de pedidos'!$D4791&gt;0,'[1]Hoja de pedidos'!F4791,"")</f>
        <v>ETIQUETA IMPRESA GOLDEN KOLITA 1,5 L</v>
      </c>
      <c r="E4796" s="144" t="str">
        <f>IF('[1]Hoja de pedidos'!$D4791&gt;0,'[1]Hoja de pedidos'!G4791,"")</f>
        <v>CX</v>
      </c>
      <c r="F4796" s="144" t="str">
        <f>IF('[1]Hoja de pedidos'!$D4791&gt;0,'[1]Hoja de pedidos'!H4791,"")</f>
        <v>CORTE</v>
      </c>
    </row>
    <row r="4797" spans="1:6" x14ac:dyDescent="0.25">
      <c r="A4797" s="144" t="str">
        <f>IF('[1]Hoja de pedidos'!$D4792&gt;0,'[1]Hoja de pedidos'!C4792,"")</f>
        <v>01-5826</v>
      </c>
      <c r="B4797" s="144" t="str">
        <f>IF('[1]Hoja de pedidos'!$D4792&gt;0,'[1]Hoja de pedidos'!D4792,"")</f>
        <v>TXPCGK023C002</v>
      </c>
      <c r="C4797" s="144" t="str">
        <f>IF('[1]Hoja de pedidos'!$D4792&gt;0,'[1]Hoja de pedidos'!E4792,"")</f>
        <v xml:space="preserve">PEPSI-COLA VENEZUELA, C.A. </v>
      </c>
      <c r="D4797" s="144" t="str">
        <f>IF('[1]Hoja de pedidos'!$D4792&gt;0,'[1]Hoja de pedidos'!F4792,"")</f>
        <v>ETIQUETA IMPRESA GOLDEN KOLITA 2L</v>
      </c>
      <c r="E4797" s="144" t="str">
        <f>IF('[1]Hoja de pedidos'!$D4792&gt;0,'[1]Hoja de pedidos'!G4792,"")</f>
        <v>CX</v>
      </c>
      <c r="F4797" s="144" t="str">
        <f>IF('[1]Hoja de pedidos'!$D4792&gt;0,'[1]Hoja de pedidos'!H4792,"")</f>
        <v>CORTE</v>
      </c>
    </row>
    <row r="4798" spans="1:6" x14ac:dyDescent="0.25">
      <c r="A4798" s="144" t="str">
        <f>IF('[1]Hoja de pedidos'!$D4793&gt;0,'[1]Hoja de pedidos'!C4793,"")</f>
        <v>01-5824</v>
      </c>
      <c r="B4798" s="144" t="str">
        <f>IF('[1]Hoja de pedidos'!$D4793&gt;0,'[1]Hoja de pedidos'!D4793,"")</f>
        <v>TXPCGM023C001</v>
      </c>
      <c r="C4798" s="144" t="str">
        <f>IF('[1]Hoja de pedidos'!$D4793&gt;0,'[1]Hoja de pedidos'!E4793,"")</f>
        <v xml:space="preserve">PEPSI-COLA VENEZUELA, C.A. </v>
      </c>
      <c r="D4798" s="144" t="str">
        <f>IF('[1]Hoja de pedidos'!$D4793&gt;0,'[1]Hoja de pedidos'!F4793,"")</f>
        <v>ETIQUETA IMPRESA GOLDEN MANZANA 2L</v>
      </c>
      <c r="E4798" s="144" t="str">
        <f>IF('[1]Hoja de pedidos'!$D4793&gt;0,'[1]Hoja de pedidos'!G4793,"")</f>
        <v>CX</v>
      </c>
      <c r="F4798" s="144" t="str">
        <f>IF('[1]Hoja de pedidos'!$D4793&gt;0,'[1]Hoja de pedidos'!H4793,"")</f>
        <v>CORTE</v>
      </c>
    </row>
    <row r="4799" spans="1:6" x14ac:dyDescent="0.25">
      <c r="A4799" s="144" t="str">
        <f>IF('[1]Hoja de pedidos'!$D4794&gt;0,'[1]Hoja de pedidos'!C4794,"")</f>
        <v>01-5817</v>
      </c>
      <c r="B4799" s="144" t="str">
        <f>IF('[1]Hoja de pedidos'!$D4794&gt;0,'[1]Hoja de pedidos'!D4794,"")</f>
        <v>TXPCGM023C001</v>
      </c>
      <c r="C4799" s="144" t="str">
        <f>IF('[1]Hoja de pedidos'!$D4794&gt;0,'[1]Hoja de pedidos'!E4794,"")</f>
        <v xml:space="preserve">PEPSI-COLA VENEZUELA, C.A. </v>
      </c>
      <c r="D4799" s="144" t="str">
        <f>IF('[1]Hoja de pedidos'!$D4794&gt;0,'[1]Hoja de pedidos'!F4794,"")</f>
        <v>ETIQUETA IMPRESA GOLDEN MANZANA 2L</v>
      </c>
      <c r="E4799" s="144" t="str">
        <f>IF('[1]Hoja de pedidos'!$D4794&gt;0,'[1]Hoja de pedidos'!G4794,"")</f>
        <v>CX</v>
      </c>
      <c r="F4799" s="144" t="str">
        <f>IF('[1]Hoja de pedidos'!$D4794&gt;0,'[1]Hoja de pedidos'!H4794,"")</f>
        <v>CORTE</v>
      </c>
    </row>
    <row r="4800" spans="1:6" x14ac:dyDescent="0.25">
      <c r="A4800" s="144" t="str">
        <f>IF('[1]Hoja de pedidos'!$D4795&gt;0,'[1]Hoja de pedidos'!C4795,"")</f>
        <v>01-5805</v>
      </c>
      <c r="B4800" s="144" t="str">
        <f>IF('[1]Hoja de pedidos'!$D4795&gt;0,'[1]Hoja de pedidos'!D4795,"")</f>
        <v>TXPCGM023C001</v>
      </c>
      <c r="C4800" s="144" t="str">
        <f>IF('[1]Hoja de pedidos'!$D4795&gt;0,'[1]Hoja de pedidos'!E4795,"")</f>
        <v xml:space="preserve">PEPSI-COLA VENEZUELA, C.A. </v>
      </c>
      <c r="D4800" s="144" t="str">
        <f>IF('[1]Hoja de pedidos'!$D4795&gt;0,'[1]Hoja de pedidos'!F4795,"")</f>
        <v>ETIQUETA IMPRESA GOLDEN MANZANA 2L</v>
      </c>
      <c r="E4800" s="144" t="str">
        <f>IF('[1]Hoja de pedidos'!$D4795&gt;0,'[1]Hoja de pedidos'!G4795,"")</f>
        <v>CX</v>
      </c>
      <c r="F4800" s="144" t="str">
        <f>IF('[1]Hoja de pedidos'!$D4795&gt;0,'[1]Hoja de pedidos'!H4795,"")</f>
        <v>CORTE</v>
      </c>
    </row>
    <row r="4801" spans="1:6" x14ac:dyDescent="0.25">
      <c r="A4801" s="144" t="str">
        <f>IF('[1]Hoja de pedidos'!$D4796&gt;0,'[1]Hoja de pedidos'!C4796,"")</f>
        <v>01-5880</v>
      </c>
      <c r="B4801" s="144" t="str">
        <f>IF('[1]Hoja de pedidos'!$D4796&gt;0,'[1]Hoja de pedidos'!D4796,"")</f>
        <v>TMCLAT089A001</v>
      </c>
      <c r="C4801" s="144" t="str">
        <f>IF('[1]Hoja de pedidos'!$D4796&gt;0,'[1]Hoja de pedidos'!E4796,"")</f>
        <v>CELOVEN, C.A.</v>
      </c>
      <c r="D4801" s="144" t="str">
        <f>IF('[1]Hoja de pedidos'!$D4796&gt;0,'[1]Hoja de pedidos'!F4796,"")</f>
        <v>LAMINACION IMPRESA DECOCEL SOLIDO AZUL P-300</v>
      </c>
      <c r="E4801" s="144" t="str">
        <f>IF('[1]Hoja de pedidos'!$D4796&gt;0,'[1]Hoja de pedidos'!G4796,"")</f>
        <v>MCL</v>
      </c>
      <c r="F4801" s="144" t="str">
        <f>IF('[1]Hoja de pedidos'!$D4796&gt;0,'[1]Hoja de pedidos'!H4796,"")</f>
        <v>LAMINACION</v>
      </c>
    </row>
    <row r="4802" spans="1:6" x14ac:dyDescent="0.25">
      <c r="A4802" s="144" t="str">
        <f>IF('[1]Hoja de pedidos'!$D4797&gt;0,'[1]Hoja de pedidos'!C4797,"")</f>
        <v>01-5818</v>
      </c>
      <c r="B4802" s="144" t="str">
        <f>IF('[1]Hoja de pedidos'!$D4797&gt;0,'[1]Hoja de pedidos'!D4797,"")</f>
        <v>TXPCGM023B001</v>
      </c>
      <c r="C4802" s="144" t="str">
        <f>IF('[1]Hoja de pedidos'!$D4797&gt;0,'[1]Hoja de pedidos'!E4797,"")</f>
        <v xml:space="preserve">PEPSI-COLA VENEZUELA, C.A. </v>
      </c>
      <c r="D4802" s="144" t="str">
        <f>IF('[1]Hoja de pedidos'!$D4797&gt;0,'[1]Hoja de pedidos'!F4797,"")</f>
        <v>ETIQUETA IMPRESA GOLDEN MANZANA 1,5L</v>
      </c>
      <c r="E4802" s="144" t="str">
        <f>IF('[1]Hoja de pedidos'!$D4797&gt;0,'[1]Hoja de pedidos'!G4797,"")</f>
        <v>CX</v>
      </c>
      <c r="F4802" s="144" t="str">
        <f>IF('[1]Hoja de pedidos'!$D4797&gt;0,'[1]Hoja de pedidos'!H4797,"")</f>
        <v>CORTE</v>
      </c>
    </row>
    <row r="4803" spans="1:6" x14ac:dyDescent="0.25">
      <c r="A4803" s="144" t="str">
        <f>IF('[1]Hoja de pedidos'!$D4798&gt;0,'[1]Hoja de pedidos'!C4798,"")</f>
        <v>01-5807</v>
      </c>
      <c r="B4803" s="144" t="str">
        <f>IF('[1]Hoja de pedidos'!$D4798&gt;0,'[1]Hoja de pedidos'!D4798,"")</f>
        <v>TXPCGM023B001</v>
      </c>
      <c r="C4803" s="144" t="str">
        <f>IF('[1]Hoja de pedidos'!$D4798&gt;0,'[1]Hoja de pedidos'!E4798,"")</f>
        <v xml:space="preserve">PEPSI-COLA VENEZUELA, C.A. </v>
      </c>
      <c r="D4803" s="144" t="str">
        <f>IF('[1]Hoja de pedidos'!$D4798&gt;0,'[1]Hoja de pedidos'!F4798,"")</f>
        <v>ETIQUETA IMPRESA GOLDEN MANZANA 1,5L</v>
      </c>
      <c r="E4803" s="144" t="str">
        <f>IF('[1]Hoja de pedidos'!$D4798&gt;0,'[1]Hoja de pedidos'!G4798,"")</f>
        <v>CX</v>
      </c>
      <c r="F4803" s="144" t="str">
        <f>IF('[1]Hoja de pedidos'!$D4798&gt;0,'[1]Hoja de pedidos'!H4798,"")</f>
        <v>CORTE</v>
      </c>
    </row>
    <row r="4804" spans="1:6" x14ac:dyDescent="0.25">
      <c r="A4804" s="144" t="str">
        <f>IF('[1]Hoja de pedidos'!$D4799&gt;0,'[1]Hoja de pedidos'!C4799,"")</f>
        <v>01-5825</v>
      </c>
      <c r="B4804" s="144" t="str">
        <f>IF('[1]Hoja de pedidos'!$D4799&gt;0,'[1]Hoja de pedidos'!D4799,"")</f>
        <v>TXPCGM023A002</v>
      </c>
      <c r="C4804" s="144" t="str">
        <f>IF('[1]Hoja de pedidos'!$D4799&gt;0,'[1]Hoja de pedidos'!E4799,"")</f>
        <v xml:space="preserve">PEPSI-COLA VENEZUELA, C.A. </v>
      </c>
      <c r="D4804" s="144" t="str">
        <f>IF('[1]Hoja de pedidos'!$D4799&gt;0,'[1]Hoja de pedidos'!F4799,"")</f>
        <v>ETIQUETA IMPRESA GOLDEN MANZANA 1 L</v>
      </c>
      <c r="E4804" s="144" t="str">
        <f>IF('[1]Hoja de pedidos'!$D4799&gt;0,'[1]Hoja de pedidos'!G4799,"")</f>
        <v>CX</v>
      </c>
      <c r="F4804" s="144" t="str">
        <f>IF('[1]Hoja de pedidos'!$D4799&gt;0,'[1]Hoja de pedidos'!H4799,"")</f>
        <v>CORTE</v>
      </c>
    </row>
    <row r="4805" spans="1:6" x14ac:dyDescent="0.25">
      <c r="A4805" s="144" t="str">
        <f>IF('[1]Hoja de pedidos'!$D4800&gt;0,'[1]Hoja de pedidos'!C4800,"")</f>
        <v>01-5806</v>
      </c>
      <c r="B4805" s="144" t="str">
        <f>IF('[1]Hoja de pedidos'!$D4800&gt;0,'[1]Hoja de pedidos'!D4800,"")</f>
        <v>TXPCGM023A002</v>
      </c>
      <c r="C4805" s="144" t="str">
        <f>IF('[1]Hoja de pedidos'!$D4800&gt;0,'[1]Hoja de pedidos'!E4800,"")</f>
        <v xml:space="preserve">PEPSI-COLA VENEZUELA, C.A. </v>
      </c>
      <c r="D4805" s="144" t="str">
        <f>IF('[1]Hoja de pedidos'!$D4800&gt;0,'[1]Hoja de pedidos'!F4800,"")</f>
        <v>ETIQUETA IMPRESA GOLDEN MANZANA 1 L</v>
      </c>
      <c r="E4805" s="144" t="str">
        <f>IF('[1]Hoja de pedidos'!$D4800&gt;0,'[1]Hoja de pedidos'!G4800,"")</f>
        <v>CX</v>
      </c>
      <c r="F4805" s="144" t="str">
        <f>IF('[1]Hoja de pedidos'!$D4800&gt;0,'[1]Hoja de pedidos'!H4800,"")</f>
        <v>CORTE</v>
      </c>
    </row>
    <row r="4806" spans="1:6" x14ac:dyDescent="0.25">
      <c r="A4806" s="144" t="str">
        <f>IF('[1]Hoja de pedidos'!$D4801&gt;0,'[1]Hoja de pedidos'!C4801,"")</f>
        <v>01-5802</v>
      </c>
      <c r="B4806" s="144" t="str">
        <f>IF('[1]Hoja de pedidos'!$D4801&gt;0,'[1]Hoja de pedidos'!D4801,"")</f>
        <v>TXPCGU023B001</v>
      </c>
      <c r="C4806" s="144" t="str">
        <f>IF('[1]Hoja de pedidos'!$D4801&gt;0,'[1]Hoja de pedidos'!E4801,"")</f>
        <v xml:space="preserve">PEPSI-COLA VENEZUELA, C.A. </v>
      </c>
      <c r="D4806" s="144" t="str">
        <f>IF('[1]Hoja de pedidos'!$D4801&gt;0,'[1]Hoja de pedidos'!F4801,"")</f>
        <v>ETIQUETA IMPRESA GOLDEN UVA 1,5L</v>
      </c>
      <c r="E4806" s="144" t="str">
        <f>IF('[1]Hoja de pedidos'!$D4801&gt;0,'[1]Hoja de pedidos'!G4801,"")</f>
        <v>CX</v>
      </c>
      <c r="F4806" s="144" t="str">
        <f>IF('[1]Hoja de pedidos'!$D4801&gt;0,'[1]Hoja de pedidos'!H4801,"")</f>
        <v>CORTE</v>
      </c>
    </row>
    <row r="4807" spans="1:6" x14ac:dyDescent="0.25">
      <c r="A4807" s="144" t="str">
        <f>IF('[1]Hoja de pedidos'!$D4802&gt;0,'[1]Hoja de pedidos'!C4802,"")</f>
        <v>01-5814</v>
      </c>
      <c r="B4807" s="144" t="str">
        <f>IF('[1]Hoja de pedidos'!$D4802&gt;0,'[1]Hoja de pedidos'!D4802,"")</f>
        <v>TXPCGU023B001</v>
      </c>
      <c r="C4807" s="144" t="str">
        <f>IF('[1]Hoja de pedidos'!$D4802&gt;0,'[1]Hoja de pedidos'!E4802,"")</f>
        <v xml:space="preserve">PEPSI-COLA VENEZUELA, C.A. </v>
      </c>
      <c r="D4807" s="144" t="str">
        <f>IF('[1]Hoja de pedidos'!$D4802&gt;0,'[1]Hoja de pedidos'!F4802,"")</f>
        <v>ETIQUETA IMPRESA GOLDEN UVA 1,5L</v>
      </c>
      <c r="E4807" s="144" t="str">
        <f>IF('[1]Hoja de pedidos'!$D4802&gt;0,'[1]Hoja de pedidos'!G4802,"")</f>
        <v>CX</v>
      </c>
      <c r="F4807" s="144" t="str">
        <f>IF('[1]Hoja de pedidos'!$D4802&gt;0,'[1]Hoja de pedidos'!H4802,"")</f>
        <v>CORTE</v>
      </c>
    </row>
    <row r="4808" spans="1:6" x14ac:dyDescent="0.25">
      <c r="A4808" s="144" t="str">
        <f>IF('[1]Hoja de pedidos'!$D4803&gt;0,'[1]Hoja de pedidos'!C4803,"")</f>
        <v>01-5833</v>
      </c>
      <c r="B4808" s="144" t="str">
        <f>IF('[1]Hoja de pedidos'!$D4803&gt;0,'[1]Hoja de pedidos'!D4803,"")</f>
        <v>TXPCSC023C002</v>
      </c>
      <c r="C4808" s="144" t="str">
        <f>IF('[1]Hoja de pedidos'!$D4803&gt;0,'[1]Hoja de pedidos'!E4803,"")</f>
        <v xml:space="preserve">PEPSI-COLA VENEZUELA, C.A. </v>
      </c>
      <c r="D4808" s="144" t="str">
        <f>IF('[1]Hoja de pedidos'!$D4803&gt;0,'[1]Hoja de pedidos'!F4803,"")</f>
        <v>ETIQUETA IMPRESA SEVEN UP CERO 1,5 L</v>
      </c>
      <c r="E4808" s="144" t="str">
        <f>IF('[1]Hoja de pedidos'!$D4803&gt;0,'[1]Hoja de pedidos'!G4803,"")</f>
        <v>CX</v>
      </c>
      <c r="F4808" s="144" t="str">
        <f>IF('[1]Hoja de pedidos'!$D4803&gt;0,'[1]Hoja de pedidos'!H4803,"")</f>
        <v>CORTE</v>
      </c>
    </row>
    <row r="4809" spans="1:6" x14ac:dyDescent="0.25">
      <c r="A4809" s="144" t="str">
        <f>IF('[1]Hoja de pedidos'!$D4804&gt;0,'[1]Hoja de pedidos'!C4804,"")</f>
        <v>01-5828</v>
      </c>
      <c r="B4809" s="144" t="str">
        <f>IF('[1]Hoja de pedidos'!$D4804&gt;0,'[1]Hoja de pedidos'!D4804,"")</f>
        <v>TXPCSC023C002</v>
      </c>
      <c r="C4809" s="144" t="str">
        <f>IF('[1]Hoja de pedidos'!$D4804&gt;0,'[1]Hoja de pedidos'!E4804,"")</f>
        <v xml:space="preserve">PEPSI-COLA VENEZUELA, C.A. </v>
      </c>
      <c r="D4809" s="144" t="str">
        <f>IF('[1]Hoja de pedidos'!$D4804&gt;0,'[1]Hoja de pedidos'!F4804,"")</f>
        <v>ETIQUETA IMPRESA SEVEN UP CERO 1,5 L</v>
      </c>
      <c r="E4809" s="144" t="str">
        <f>IF('[1]Hoja de pedidos'!$D4804&gt;0,'[1]Hoja de pedidos'!G4804,"")</f>
        <v>CX</v>
      </c>
      <c r="F4809" s="144" t="str">
        <f>IF('[1]Hoja de pedidos'!$D4804&gt;0,'[1]Hoja de pedidos'!H4804,"")</f>
        <v>CORTE</v>
      </c>
    </row>
    <row r="4810" spans="1:6" x14ac:dyDescent="0.25">
      <c r="A4810" s="144" t="str">
        <f>IF('[1]Hoja de pedidos'!$D4805&gt;0,'[1]Hoja de pedidos'!C4805,"")</f>
        <v>01-5800</v>
      </c>
      <c r="B4810" s="144" t="str">
        <f>IF('[1]Hoja de pedidos'!$D4805&gt;0,'[1]Hoja de pedidos'!D4805,"")</f>
        <v>TXPCSC023A002</v>
      </c>
      <c r="C4810" s="144" t="str">
        <f>IF('[1]Hoja de pedidos'!$D4805&gt;0,'[1]Hoja de pedidos'!E4805,"")</f>
        <v xml:space="preserve">PEPSI-COLA VENEZUELA, C.A. </v>
      </c>
      <c r="D4810" s="144" t="str">
        <f>IF('[1]Hoja de pedidos'!$D4805&gt;0,'[1]Hoja de pedidos'!F4805,"")</f>
        <v>ETIQUETA IMPRESA SEVEN UP CERO 2 L</v>
      </c>
      <c r="E4810" s="144" t="str">
        <f>IF('[1]Hoja de pedidos'!$D4805&gt;0,'[1]Hoja de pedidos'!G4805,"")</f>
        <v>CX</v>
      </c>
      <c r="F4810" s="144" t="str">
        <f>IF('[1]Hoja de pedidos'!$D4805&gt;0,'[1]Hoja de pedidos'!H4805,"")</f>
        <v>CORTE</v>
      </c>
    </row>
    <row r="4811" spans="1:6" x14ac:dyDescent="0.25">
      <c r="A4811" s="144" t="str">
        <f>IF('[1]Hoja de pedidos'!$D4806&gt;0,'[1]Hoja de pedidos'!C4806,"")</f>
        <v>01-5823</v>
      </c>
      <c r="B4811" s="144" t="str">
        <f>IF('[1]Hoja de pedidos'!$D4806&gt;0,'[1]Hoja de pedidos'!D4806,"")</f>
        <v>TXPCSC023A002</v>
      </c>
      <c r="C4811" s="144" t="str">
        <f>IF('[1]Hoja de pedidos'!$D4806&gt;0,'[1]Hoja de pedidos'!E4806,"")</f>
        <v xml:space="preserve">PEPSI-COLA VENEZUELA, C.A. </v>
      </c>
      <c r="D4811" s="144" t="str">
        <f>IF('[1]Hoja de pedidos'!$D4806&gt;0,'[1]Hoja de pedidos'!F4806,"")</f>
        <v>ETIQUETA IMPRESA SEVEN UP CERO 2 L</v>
      </c>
      <c r="E4811" s="144" t="str">
        <f>IF('[1]Hoja de pedidos'!$D4806&gt;0,'[1]Hoja de pedidos'!G4806,"")</f>
        <v>CX</v>
      </c>
      <c r="F4811" s="144" t="str">
        <f>IF('[1]Hoja de pedidos'!$D4806&gt;0,'[1]Hoja de pedidos'!H4806,"")</f>
        <v>CORTE</v>
      </c>
    </row>
    <row r="4812" spans="1:6" x14ac:dyDescent="0.25">
      <c r="A4812" s="144" t="str">
        <f>IF('[1]Hoja de pedidos'!$D4807&gt;0,'[1]Hoja de pedidos'!C4807,"")</f>
        <v>01-5829</v>
      </c>
      <c r="B4812" s="144" t="str">
        <f>IF('[1]Hoja de pedidos'!$D4807&gt;0,'[1]Hoja de pedidos'!D4807,"")</f>
        <v>TXPCSC023D001</v>
      </c>
      <c r="C4812" s="144" t="str">
        <f>IF('[1]Hoja de pedidos'!$D4807&gt;0,'[1]Hoja de pedidos'!E4807,"")</f>
        <v xml:space="preserve">PEPSI-COLA VENEZUELA, C.A. </v>
      </c>
      <c r="D4812" s="144" t="str">
        <f>IF('[1]Hoja de pedidos'!$D4807&gt;0,'[1]Hoja de pedidos'!F4807,"")</f>
        <v>ETIQUETA IMPRESA SEVEN UP CERO 1 L</v>
      </c>
      <c r="E4812" s="144" t="str">
        <f>IF('[1]Hoja de pedidos'!$D4807&gt;0,'[1]Hoja de pedidos'!G4807,"")</f>
        <v>CX</v>
      </c>
      <c r="F4812" s="144" t="str">
        <f>IF('[1]Hoja de pedidos'!$D4807&gt;0,'[1]Hoja de pedidos'!H4807,"")</f>
        <v>CORTE</v>
      </c>
    </row>
    <row r="4813" spans="1:6" x14ac:dyDescent="0.25">
      <c r="A4813" s="144" t="str">
        <f>IF('[1]Hoja de pedidos'!$D4808&gt;0,'[1]Hoja de pedidos'!C4808,"")</f>
        <v>01-5834</v>
      </c>
      <c r="B4813" s="144" t="str">
        <f>IF('[1]Hoja de pedidos'!$D4808&gt;0,'[1]Hoja de pedidos'!D4808,"")</f>
        <v>TXPCSC023D001</v>
      </c>
      <c r="C4813" s="144" t="str">
        <f>IF('[1]Hoja de pedidos'!$D4808&gt;0,'[1]Hoja de pedidos'!E4808,"")</f>
        <v xml:space="preserve">PEPSI-COLA VENEZUELA, C.A. </v>
      </c>
      <c r="D4813" s="144" t="str">
        <f>IF('[1]Hoja de pedidos'!$D4808&gt;0,'[1]Hoja de pedidos'!F4808,"")</f>
        <v>ETIQUETA IMPRESA SEVEN UP CERO 1 L</v>
      </c>
      <c r="E4813" s="144" t="str">
        <f>IF('[1]Hoja de pedidos'!$D4808&gt;0,'[1]Hoja de pedidos'!G4808,"")</f>
        <v>CX</v>
      </c>
      <c r="F4813" s="144" t="str">
        <f>IF('[1]Hoja de pedidos'!$D4808&gt;0,'[1]Hoja de pedidos'!H4808,"")</f>
        <v>CORTE</v>
      </c>
    </row>
    <row r="4814" spans="1:6" x14ac:dyDescent="0.25">
      <c r="A4814" s="144" t="str">
        <f>IF('[1]Hoja de pedidos'!$D4809&gt;0,'[1]Hoja de pedidos'!C4809,"")</f>
        <v>01-5832</v>
      </c>
      <c r="B4814" s="144" t="str">
        <f>IF('[1]Hoja de pedidos'!$D4809&gt;0,'[1]Hoja de pedidos'!D4809,"")</f>
        <v>TXPCEP023B003</v>
      </c>
      <c r="C4814" s="144" t="str">
        <f>IF('[1]Hoja de pedidos'!$D4809&gt;0,'[1]Hoja de pedidos'!E4809,"")</f>
        <v xml:space="preserve">PEPSI-COLA VENEZUELA, C.A. </v>
      </c>
      <c r="D4814" s="144" t="str">
        <f>IF('[1]Hoja de pedidos'!$D4809&gt;0,'[1]Hoja de pedidos'!F4809,"")</f>
        <v>ETIQUETA IMPRESA PEPSI FREE 1 L</v>
      </c>
      <c r="E4814" s="144" t="str">
        <f>IF('[1]Hoja de pedidos'!$D4809&gt;0,'[1]Hoja de pedidos'!G4809,"")</f>
        <v>CX</v>
      </c>
      <c r="F4814" s="144" t="str">
        <f>IF('[1]Hoja de pedidos'!$D4809&gt;0,'[1]Hoja de pedidos'!H4809,"")</f>
        <v>CORTE</v>
      </c>
    </row>
    <row r="4815" spans="1:6" x14ac:dyDescent="0.25">
      <c r="A4815" s="144" t="str">
        <f>IF('[1]Hoja de pedidos'!$D4810&gt;0,'[1]Hoja de pedidos'!C4810,"")</f>
        <v>01-5837</v>
      </c>
      <c r="B4815" s="144" t="str">
        <f>IF('[1]Hoja de pedidos'!$D4810&gt;0,'[1]Hoja de pedidos'!D4810,"")</f>
        <v>TXPCEP023B003</v>
      </c>
      <c r="C4815" s="144" t="str">
        <f>IF('[1]Hoja de pedidos'!$D4810&gt;0,'[1]Hoja de pedidos'!E4810,"")</f>
        <v xml:space="preserve">PEPSI-COLA VENEZUELA, C.A. </v>
      </c>
      <c r="D4815" s="144" t="str">
        <f>IF('[1]Hoja de pedidos'!$D4810&gt;0,'[1]Hoja de pedidos'!F4810,"")</f>
        <v>ETIQUETA IMPRESA PEPSI FREE 1 L</v>
      </c>
      <c r="E4815" s="144" t="str">
        <f>IF('[1]Hoja de pedidos'!$D4810&gt;0,'[1]Hoja de pedidos'!G4810,"")</f>
        <v>CX</v>
      </c>
      <c r="F4815" s="144" t="str">
        <f>IF('[1]Hoja de pedidos'!$D4810&gt;0,'[1]Hoja de pedidos'!H4810,"")</f>
        <v>CORTE</v>
      </c>
    </row>
    <row r="4816" spans="1:6" x14ac:dyDescent="0.25">
      <c r="A4816" s="144" t="str">
        <f>IF('[1]Hoja de pedidos'!$D4811&gt;0,'[1]Hoja de pedidos'!C4811,"")</f>
        <v>01-5811</v>
      </c>
      <c r="B4816" s="144" t="str">
        <f>IF('[1]Hoja de pedidos'!$D4811&gt;0,'[1]Hoja de pedidos'!D4811,"")</f>
        <v>TXPCPF023B003</v>
      </c>
      <c r="C4816" s="144" t="str">
        <f>IF('[1]Hoja de pedidos'!$D4811&gt;0,'[1]Hoja de pedidos'!E4811,"")</f>
        <v xml:space="preserve">PEPSI-COLA VENEZUELA, C.A. </v>
      </c>
      <c r="D4816" s="144" t="str">
        <f>IF('[1]Hoja de pedidos'!$D4811&gt;0,'[1]Hoja de pedidos'!F4811,"")</f>
        <v>ETIQUETA IMPRESA PEPSI FREE 1,5 L</v>
      </c>
      <c r="E4816" s="144" t="str">
        <f>IF('[1]Hoja de pedidos'!$D4811&gt;0,'[1]Hoja de pedidos'!G4811,"")</f>
        <v>CX</v>
      </c>
      <c r="F4816" s="144" t="str">
        <f>IF('[1]Hoja de pedidos'!$D4811&gt;0,'[1]Hoja de pedidos'!H4811,"")</f>
        <v>CORTE</v>
      </c>
    </row>
    <row r="4817" spans="1:6" x14ac:dyDescent="0.25">
      <c r="A4817" s="144" t="str">
        <f>IF('[1]Hoja de pedidos'!$D4812&gt;0,'[1]Hoja de pedidos'!C4812,"")</f>
        <v>01-5822</v>
      </c>
      <c r="B4817" s="144" t="str">
        <f>IF('[1]Hoja de pedidos'!$D4812&gt;0,'[1]Hoja de pedidos'!D4812,"")</f>
        <v>TXPCPF023B003</v>
      </c>
      <c r="C4817" s="144" t="str">
        <f>IF('[1]Hoja de pedidos'!$D4812&gt;0,'[1]Hoja de pedidos'!E4812,"")</f>
        <v xml:space="preserve">PEPSI-COLA VENEZUELA, C.A. </v>
      </c>
      <c r="D4817" s="144" t="str">
        <f>IF('[1]Hoja de pedidos'!$D4812&gt;0,'[1]Hoja de pedidos'!F4812,"")</f>
        <v>ETIQUETA IMPRESA PEPSI FREE 1,5 L</v>
      </c>
      <c r="E4817" s="144" t="str">
        <f>IF('[1]Hoja de pedidos'!$D4812&gt;0,'[1]Hoja de pedidos'!G4812,"")</f>
        <v>CX</v>
      </c>
      <c r="F4817" s="144" t="str">
        <f>IF('[1]Hoja de pedidos'!$D4812&gt;0,'[1]Hoja de pedidos'!H4812,"")</f>
        <v>CORTE</v>
      </c>
    </row>
    <row r="4818" spans="1:6" x14ac:dyDescent="0.25">
      <c r="A4818" s="144" t="str">
        <f>IF('[1]Hoja de pedidos'!$D4813&gt;0,'[1]Hoja de pedidos'!C4813,"")</f>
        <v>01-5803</v>
      </c>
      <c r="B4818" s="144" t="str">
        <f>IF('[1]Hoja de pedidos'!$D4813&gt;0,'[1]Hoja de pedidos'!D4813,"")</f>
        <v>TXPCGP023B001</v>
      </c>
      <c r="C4818" s="144" t="str">
        <f>IF('[1]Hoja de pedidos'!$D4813&gt;0,'[1]Hoja de pedidos'!E4813,"")</f>
        <v xml:space="preserve">PEPSI-COLA VENEZUELA, C.A. </v>
      </c>
      <c r="D4818" s="144" t="str">
        <f>IF('[1]Hoja de pedidos'!$D4813&gt;0,'[1]Hoja de pedidos'!F4813,"")</f>
        <v>ETIQUETA IMPRESA GOLDEN PIÑA 1,5L</v>
      </c>
      <c r="E4818" s="144" t="str">
        <f>IF('[1]Hoja de pedidos'!$D4813&gt;0,'[1]Hoja de pedidos'!G4813,"")</f>
        <v>CX</v>
      </c>
      <c r="F4818" s="144" t="str">
        <f>IF('[1]Hoja de pedidos'!$D4813&gt;0,'[1]Hoja de pedidos'!H4813,"")</f>
        <v>CORTE</v>
      </c>
    </row>
    <row r="4819" spans="1:6" x14ac:dyDescent="0.25">
      <c r="A4819" s="144" t="str">
        <f>IF('[1]Hoja de pedidos'!$D4814&gt;0,'[1]Hoja de pedidos'!C4814,"")</f>
        <v>01-5815</v>
      </c>
      <c r="B4819" s="144" t="str">
        <f>IF('[1]Hoja de pedidos'!$D4814&gt;0,'[1]Hoja de pedidos'!D4814,"")</f>
        <v>TXPCGP023B001</v>
      </c>
      <c r="C4819" s="144" t="str">
        <f>IF('[1]Hoja de pedidos'!$D4814&gt;0,'[1]Hoja de pedidos'!E4814,"")</f>
        <v xml:space="preserve">PEPSI-COLA VENEZUELA, C.A. </v>
      </c>
      <c r="D4819" s="144" t="str">
        <f>IF('[1]Hoja de pedidos'!$D4814&gt;0,'[1]Hoja de pedidos'!F4814,"")</f>
        <v>ETIQUETA IMPRESA GOLDEN PIÑA 1,5L</v>
      </c>
      <c r="E4819" s="144" t="str">
        <f>IF('[1]Hoja de pedidos'!$D4814&gt;0,'[1]Hoja de pedidos'!G4814,"")</f>
        <v>CX</v>
      </c>
      <c r="F4819" s="144" t="str">
        <f>IF('[1]Hoja de pedidos'!$D4814&gt;0,'[1]Hoja de pedidos'!H4814,"")</f>
        <v>CORTE</v>
      </c>
    </row>
    <row r="4820" spans="1:6" x14ac:dyDescent="0.25">
      <c r="A4820" s="144" t="str">
        <f>IF('[1]Hoja de pedidos'!$D4815&gt;0,'[1]Hoja de pedidos'!C4815,"")</f>
        <v>11-0107</v>
      </c>
      <c r="B4820" s="144" t="str">
        <f>IF('[1]Hoja de pedidos'!$D4815&gt;0,'[1]Hoja de pedidos'!D4815,"")</f>
        <v>TXAMAM040B001</v>
      </c>
      <c r="C4820" s="144" t="str">
        <f>IF('[1]Hoja de pedidos'!$D4815&gt;0,'[1]Hoja de pedidos'!E4815,"")</f>
        <v>AMACORP, C.A.</v>
      </c>
      <c r="D4820" s="144" t="str">
        <f>IF('[1]Hoja de pedidos'!$D4815&gt;0,'[1]Hoja de pedidos'!F4815,"")</f>
        <v>ETIQUETA LAMINADA IMPRESA ACEITE AMACORP 500 ml</v>
      </c>
      <c r="E4820" s="144" t="str">
        <f>IF('[1]Hoja de pedidos'!$D4815&gt;0,'[1]Hoja de pedidos'!G4815,"")</f>
        <v>CX</v>
      </c>
      <c r="F4820" s="144" t="str">
        <f>IF('[1]Hoja de pedidos'!$D4815&gt;0,'[1]Hoja de pedidos'!H4815,"")</f>
        <v>LAMINACION</v>
      </c>
    </row>
    <row r="4821" spans="1:6" x14ac:dyDescent="0.25">
      <c r="A4821" s="144" t="str">
        <f>IF('[1]Hoja de pedidos'!$D4816&gt;0,'[1]Hoja de pedidos'!C4816,"")</f>
        <v>01-5860</v>
      </c>
      <c r="B4821" s="144" t="str">
        <f>IF('[1]Hoja de pedidos'!$D4816&gt;0,'[1]Hoja de pedidos'!D4816,"")</f>
        <v>TXCPEM023A001</v>
      </c>
      <c r="C4821" s="144" t="str">
        <f>IF('[1]Hoja de pedidos'!$D4816&gt;0,'[1]Hoja de pedidos'!E4816,"")</f>
        <v>CERVECERIA POLAR,C.A.</v>
      </c>
      <c r="D4821" s="144" t="str">
        <f>IF('[1]Hoja de pedidos'!$D4816&gt;0,'[1]Hoja de pedidos'!F4816,"")</f>
        <v>ETIQUETA IMPRESA MALTIN POLAR 1,5 L</v>
      </c>
      <c r="E4821" s="144" t="str">
        <f>IF('[1]Hoja de pedidos'!$D4816&gt;0,'[1]Hoja de pedidos'!G4816,"")</f>
        <v>CX</v>
      </c>
      <c r="F4821" s="144" t="str">
        <f>IF('[1]Hoja de pedidos'!$D4816&gt;0,'[1]Hoja de pedidos'!H4816,"")</f>
        <v>CORTE</v>
      </c>
    </row>
    <row r="4822" spans="1:6" x14ac:dyDescent="0.25">
      <c r="A4822" s="144" t="str">
        <f>IF('[1]Hoja de pedidos'!$D4817&gt;0,'[1]Hoja de pedidos'!C4817,"")</f>
        <v>01-5910</v>
      </c>
      <c r="B4822" s="144" t="str">
        <f>IF('[1]Hoja de pedidos'!$D4817&gt;0,'[1]Hoja de pedidos'!D4817,"")</f>
        <v>TXMSJM030A001</v>
      </c>
      <c r="C4822" s="144" t="str">
        <f>IF('[1]Hoja de pedidos'!$D4817&gt;0,'[1]Hoja de pedidos'!E4817,"")</f>
        <v>MULTINACIONAL DE SABORES, C.A.</v>
      </c>
      <c r="D4822" s="144" t="str">
        <f>IF('[1]Hoja de pedidos'!$D4817&gt;0,'[1]Hoja de pedidos'!F4817,"")</f>
        <v>ETIQUETA IMPRESA JUSTY MANDARINA 1,5 L</v>
      </c>
      <c r="E4822" s="144" t="str">
        <f>IF('[1]Hoja de pedidos'!$D4817&gt;0,'[1]Hoja de pedidos'!G4817,"")</f>
        <v>CX</v>
      </c>
      <c r="F4822" s="144" t="str">
        <f>IF('[1]Hoja de pedidos'!$D4817&gt;0,'[1]Hoja de pedidos'!H4817,"")</f>
        <v>CORTE</v>
      </c>
    </row>
    <row r="4823" spans="1:6" x14ac:dyDescent="0.25">
      <c r="A4823" s="144" t="str">
        <f>IF('[1]Hoja de pedidos'!$D4818&gt;0,'[1]Hoja de pedidos'!C4818,"")</f>
        <v>01-5830</v>
      </c>
      <c r="B4823" s="144" t="str">
        <f>IF('[1]Hoja de pedidos'!$D4818&gt;0,'[1]Hoja de pedidos'!D4818,"")</f>
        <v>TXPCGP023A001</v>
      </c>
      <c r="C4823" s="144" t="str">
        <f>IF('[1]Hoja de pedidos'!$D4818&gt;0,'[1]Hoja de pedidos'!E4818,"")</f>
        <v xml:space="preserve">PEPSI-COLA VENEZUELA, C.A. </v>
      </c>
      <c r="D4823" s="144" t="str">
        <f>IF('[1]Hoja de pedidos'!$D4818&gt;0,'[1]Hoja de pedidos'!F4818,"")</f>
        <v>ETIQUETA IMPRESA GOLDEN PIÑA 1L</v>
      </c>
      <c r="E4823" s="144" t="str">
        <f>IF('[1]Hoja de pedidos'!$D4818&gt;0,'[1]Hoja de pedidos'!G4818,"")</f>
        <v>CX</v>
      </c>
      <c r="F4823" s="144" t="str">
        <f>IF('[1]Hoja de pedidos'!$D4818&gt;0,'[1]Hoja de pedidos'!H4818,"")</f>
        <v>CORTE</v>
      </c>
    </row>
    <row r="4824" spans="1:6" x14ac:dyDescent="0.25">
      <c r="A4824" s="144" t="str">
        <f>IF('[1]Hoja de pedidos'!$D4819&gt;0,'[1]Hoja de pedidos'!C4819,"")</f>
        <v>01-5835</v>
      </c>
      <c r="B4824" s="144" t="str">
        <f>IF('[1]Hoja de pedidos'!$D4819&gt;0,'[1]Hoja de pedidos'!D4819,"")</f>
        <v>TXPCGP023A001</v>
      </c>
      <c r="C4824" s="144" t="str">
        <f>IF('[1]Hoja de pedidos'!$D4819&gt;0,'[1]Hoja de pedidos'!E4819,"")</f>
        <v xml:space="preserve">PEPSI-COLA VENEZUELA, C.A. </v>
      </c>
      <c r="D4824" s="144" t="str">
        <f>IF('[1]Hoja de pedidos'!$D4819&gt;0,'[1]Hoja de pedidos'!F4819,"")</f>
        <v>ETIQUETA IMPRESA GOLDEN PIÑA 1L</v>
      </c>
      <c r="E4824" s="144" t="str">
        <f>IF('[1]Hoja de pedidos'!$D4819&gt;0,'[1]Hoja de pedidos'!G4819,"")</f>
        <v>CX</v>
      </c>
      <c r="F4824" s="144" t="str">
        <f>IF('[1]Hoja de pedidos'!$D4819&gt;0,'[1]Hoja de pedidos'!H4819,"")</f>
        <v>CORTE</v>
      </c>
    </row>
    <row r="4825" spans="1:6" x14ac:dyDescent="0.25">
      <c r="A4825" s="144" t="str">
        <f>IF('[1]Hoja de pedidos'!$D4820&gt;0,'[1]Hoja de pedidos'!C4820,"")</f>
        <v>01-5801</v>
      </c>
      <c r="B4825" s="144" t="str">
        <f>IF('[1]Hoja de pedidos'!$D4820&gt;0,'[1]Hoja de pedidos'!D4820,"")</f>
        <v>TXPCGP023D001</v>
      </c>
      <c r="C4825" s="144" t="str">
        <f>IF('[1]Hoja de pedidos'!$D4820&gt;0,'[1]Hoja de pedidos'!E4820,"")</f>
        <v xml:space="preserve">PEPSI-COLA VENEZUELA, C.A. </v>
      </c>
      <c r="D4825" s="144" t="str">
        <f>IF('[1]Hoja de pedidos'!$D4820&gt;0,'[1]Hoja de pedidos'!F4820,"")</f>
        <v>ETIQUETA IMPRESA GOLDEN PIÑA 2L</v>
      </c>
      <c r="E4825" s="144" t="str">
        <f>IF('[1]Hoja de pedidos'!$D4820&gt;0,'[1]Hoja de pedidos'!G4820,"")</f>
        <v>CX</v>
      </c>
      <c r="F4825" s="144" t="str">
        <f>IF('[1]Hoja de pedidos'!$D4820&gt;0,'[1]Hoja de pedidos'!H4820,"")</f>
        <v>CORTE</v>
      </c>
    </row>
    <row r="4826" spans="1:6" x14ac:dyDescent="0.25">
      <c r="A4826" s="144" t="str">
        <f>IF('[1]Hoja de pedidos'!$D4821&gt;0,'[1]Hoja de pedidos'!C4821,"")</f>
        <v>01-5813</v>
      </c>
      <c r="B4826" s="144" t="str">
        <f>IF('[1]Hoja de pedidos'!$D4821&gt;0,'[1]Hoja de pedidos'!D4821,"")</f>
        <v>TXPCGP023D001</v>
      </c>
      <c r="C4826" s="144" t="str">
        <f>IF('[1]Hoja de pedidos'!$D4821&gt;0,'[1]Hoja de pedidos'!E4821,"")</f>
        <v xml:space="preserve">PEPSI-COLA VENEZUELA, C.A. </v>
      </c>
      <c r="D4826" s="144" t="str">
        <f>IF('[1]Hoja de pedidos'!$D4821&gt;0,'[1]Hoja de pedidos'!F4821,"")</f>
        <v>ETIQUETA IMPRESA GOLDEN PIÑA 2L</v>
      </c>
      <c r="E4826" s="144" t="str">
        <f>IF('[1]Hoja de pedidos'!$D4821&gt;0,'[1]Hoja de pedidos'!G4821,"")</f>
        <v>CX</v>
      </c>
      <c r="F4826" s="144" t="str">
        <f>IF('[1]Hoja de pedidos'!$D4821&gt;0,'[1]Hoja de pedidos'!H4821,"")</f>
        <v>CORTE</v>
      </c>
    </row>
    <row r="4827" spans="1:6" x14ac:dyDescent="0.25">
      <c r="A4827" s="144" t="str">
        <f>IF('[1]Hoja de pedidos'!$D4822&gt;0,'[1]Hoja de pedidos'!C4822,"")</f>
        <v>01-5904</v>
      </c>
      <c r="B4827" s="144" t="str">
        <f>IF('[1]Hoja de pedidos'!$D4822&gt;0,'[1]Hoja de pedidos'!D4822,"")</f>
        <v>TMCVLC208A001</v>
      </c>
      <c r="C4827" s="144" t="str">
        <f>IF('[1]Hoja de pedidos'!$D4822&gt;0,'[1]Hoja de pedidos'!E4822,"")</f>
        <v>CHRONUS VENEZUELA, C.A.</v>
      </c>
      <c r="D4827" s="144" t="str">
        <f>IF('[1]Hoja de pedidos'!$D4822&gt;0,'[1]Hoja de pedidos'!F4822,"")</f>
        <v>LINNER INDUCCION UNIVERSAL IMP.CHRONUS</v>
      </c>
      <c r="E4827" s="144" t="str">
        <f>IF('[1]Hoja de pedidos'!$D4822&gt;0,'[1]Hoja de pedidos'!G4822,"")</f>
        <v>MCL</v>
      </c>
      <c r="F4827" s="144" t="str">
        <f>IF('[1]Hoja de pedidos'!$D4822&gt;0,'[1]Hoja de pedidos'!H4822,"")</f>
        <v>LAMINACION</v>
      </c>
    </row>
    <row r="4828" spans="1:6" x14ac:dyDescent="0.25">
      <c r="A4828" s="144" t="str">
        <f>IF('[1]Hoja de pedidos'!$D4823&gt;0,'[1]Hoja de pedidos'!C4823,"")</f>
        <v>01-5911</v>
      </c>
      <c r="B4828" s="144" t="str">
        <f>IF('[1]Hoja de pedidos'!$D4823&gt;0,'[1]Hoja de pedidos'!D4823,"")</f>
        <v>TMAPAL121A001</v>
      </c>
      <c r="C4828" s="144" t="str">
        <f>IF('[1]Hoja de pedidos'!$D4823&gt;0,'[1]Hoja de pedidos'!E4823,"")</f>
        <v>ALIMENTOS POLAR COMERCIAL, C.A.</v>
      </c>
      <c r="D4828" s="144" t="str">
        <f>IF('[1]Hoja de pedidos'!$D4823&gt;0,'[1]Hoja de pedidos'!F4823,"")</f>
        <v>ALUMINIO LAMINADO IMPRESO MAVESA 500g</v>
      </c>
      <c r="E4828" s="144" t="str">
        <f>IF('[1]Hoja de pedidos'!$D4823&gt;0,'[1]Hoja de pedidos'!G4823,"")</f>
        <v>MCL</v>
      </c>
      <c r="F4828" s="144" t="str">
        <f>IF('[1]Hoja de pedidos'!$D4823&gt;0,'[1]Hoja de pedidos'!H4823,"")</f>
        <v>LAMINACION</v>
      </c>
    </row>
    <row r="4829" spans="1:6" x14ac:dyDescent="0.25">
      <c r="A4829" s="144" t="str">
        <f>IF('[1]Hoja de pedidos'!$D4824&gt;0,'[1]Hoja de pedidos'!C4824,"")</f>
        <v>01-5913</v>
      </c>
      <c r="B4829" s="144" t="str">
        <f>IF('[1]Hoja de pedidos'!$D4824&gt;0,'[1]Hoja de pedidos'!D4824,"")</f>
        <v>TMAPAL121A001</v>
      </c>
      <c r="C4829" s="144" t="str">
        <f>IF('[1]Hoja de pedidos'!$D4824&gt;0,'[1]Hoja de pedidos'!E4824,"")</f>
        <v>ALIMENTOS POLAR COMERCIAL, C.A.</v>
      </c>
      <c r="D4829" s="144" t="str">
        <f>IF('[1]Hoja de pedidos'!$D4824&gt;0,'[1]Hoja de pedidos'!F4824,"")</f>
        <v>ALUMINIO LAMINADO IMPRESO MAVESA 500g</v>
      </c>
      <c r="E4829" s="144" t="str">
        <f>IF('[1]Hoja de pedidos'!$D4824&gt;0,'[1]Hoja de pedidos'!G4824,"")</f>
        <v>MCL</v>
      </c>
      <c r="F4829" s="144" t="str">
        <f>IF('[1]Hoja de pedidos'!$D4824&gt;0,'[1]Hoja de pedidos'!H4824,"")</f>
        <v>LAMINACION</v>
      </c>
    </row>
    <row r="4830" spans="1:6" x14ac:dyDescent="0.25">
      <c r="A4830" s="144" t="str">
        <f>IF('[1]Hoja de pedidos'!$D4825&gt;0,'[1]Hoja de pedidos'!C4825,"")</f>
        <v>01-5915</v>
      </c>
      <c r="B4830" s="144" t="str">
        <f>IF('[1]Hoja de pedidos'!$D4825&gt;0,'[1]Hoja de pedidos'!D4825,"")</f>
        <v>TMAPAL121C001</v>
      </c>
      <c r="C4830" s="144" t="str">
        <f>IF('[1]Hoja de pedidos'!$D4825&gt;0,'[1]Hoja de pedidos'!E4825,"")</f>
        <v>ALIMENTOS POLAR COMERCIAL, C.A.</v>
      </c>
      <c r="D4830" s="144" t="str">
        <f>IF('[1]Hoja de pedidos'!$D4825&gt;0,'[1]Hoja de pedidos'!F4825,"")</f>
        <v>ALUMINIO LAMINADO IMPRESO MAVESA 1 Kg</v>
      </c>
      <c r="E4830" s="144" t="str">
        <f>IF('[1]Hoja de pedidos'!$D4825&gt;0,'[1]Hoja de pedidos'!G4825,"")</f>
        <v>MCL</v>
      </c>
      <c r="F4830" s="144" t="str">
        <f>IF('[1]Hoja de pedidos'!$D4825&gt;0,'[1]Hoja de pedidos'!H4825,"")</f>
        <v>LAMINACION</v>
      </c>
    </row>
    <row r="4831" spans="1:6" x14ac:dyDescent="0.25">
      <c r="A4831" s="144" t="str">
        <f>IF('[1]Hoja de pedidos'!$D4826&gt;0,'[1]Hoja de pedidos'!C4826,"")</f>
        <v>01-5912</v>
      </c>
      <c r="B4831" s="144" t="str">
        <f>IF('[1]Hoja de pedidos'!$D4826&gt;0,'[1]Hoja de pedidos'!D4826,"")</f>
        <v>TMAPAL121B001</v>
      </c>
      <c r="C4831" s="144" t="str">
        <f>IF('[1]Hoja de pedidos'!$D4826&gt;0,'[1]Hoja de pedidos'!E4826,"")</f>
        <v>ALIMENTOS POLAR COMERCIAL, C.A.</v>
      </c>
      <c r="D4831" s="144" t="str">
        <f>IF('[1]Hoja de pedidos'!$D4826&gt;0,'[1]Hoja de pedidos'!F4826,"")</f>
        <v>ALUMINIO LAMINADO IMPRESO MAVESA 250 g</v>
      </c>
      <c r="E4831" s="144" t="str">
        <f>IF('[1]Hoja de pedidos'!$D4826&gt;0,'[1]Hoja de pedidos'!G4826,"")</f>
        <v>MCL</v>
      </c>
      <c r="F4831" s="144" t="str">
        <f>IF('[1]Hoja de pedidos'!$D4826&gt;0,'[1]Hoja de pedidos'!H4826,"")</f>
        <v>LAMINACION</v>
      </c>
    </row>
    <row r="4832" spans="1:6" x14ac:dyDescent="0.25">
      <c r="A4832" s="144" t="str">
        <f>IF('[1]Hoja de pedidos'!$D4827&gt;0,'[1]Hoja de pedidos'!C4827,"")</f>
        <v>01-5914</v>
      </c>
      <c r="B4832" s="144" t="str">
        <f>IF('[1]Hoja de pedidos'!$D4827&gt;0,'[1]Hoja de pedidos'!D4827,"")</f>
        <v>TMAPAL121B001</v>
      </c>
      <c r="C4832" s="144" t="str">
        <f>IF('[1]Hoja de pedidos'!$D4827&gt;0,'[1]Hoja de pedidos'!E4827,"")</f>
        <v>ALIMENTOS POLAR COMERCIAL, C.A.</v>
      </c>
      <c r="D4832" s="144" t="str">
        <f>IF('[1]Hoja de pedidos'!$D4827&gt;0,'[1]Hoja de pedidos'!F4827,"")</f>
        <v>ALUMINIO LAMINADO IMPRESO MAVESA 250 g</v>
      </c>
      <c r="E4832" s="144" t="str">
        <f>IF('[1]Hoja de pedidos'!$D4827&gt;0,'[1]Hoja de pedidos'!G4827,"")</f>
        <v>MCL</v>
      </c>
      <c r="F4832" s="144" t="str">
        <f>IF('[1]Hoja de pedidos'!$D4827&gt;0,'[1]Hoja de pedidos'!H4827,"")</f>
        <v>LAMINACION</v>
      </c>
    </row>
    <row r="4833" spans="1:6" x14ac:dyDescent="0.25">
      <c r="A4833" s="144" t="str">
        <f>IF('[1]Hoja de pedidos'!$D4828&gt;0,'[1]Hoja de pedidos'!C4828,"")</f>
        <v>01-5883</v>
      </c>
      <c r="B4833" s="144" t="str">
        <f>IF('[1]Hoja de pedidos'!$D4828&gt;0,'[1]Hoja de pedidos'!D4828,"")</f>
        <v>TMAPAL121B002</v>
      </c>
      <c r="C4833" s="144" t="str">
        <f>IF('[1]Hoja de pedidos'!$D4828&gt;0,'[1]Hoja de pedidos'!E4828,"")</f>
        <v>ALIMENTOS POLAR COMERCIAL, C.A.</v>
      </c>
      <c r="D4833" s="144" t="str">
        <f>IF('[1]Hoja de pedidos'!$D4828&gt;0,'[1]Hoja de pedidos'!F4828,"")</f>
        <v>ALUMINIO LAMINADO IMPRESO MAVESA 250 g</v>
      </c>
      <c r="E4833" s="144" t="str">
        <f>IF('[1]Hoja de pedidos'!$D4828&gt;0,'[1]Hoja de pedidos'!G4828,"")</f>
        <v>MCL</v>
      </c>
      <c r="F4833" s="144" t="str">
        <f>IF('[1]Hoja de pedidos'!$D4828&gt;0,'[1]Hoja de pedidos'!H4828,"")</f>
        <v>LAMINACION</v>
      </c>
    </row>
    <row r="4834" spans="1:6" x14ac:dyDescent="0.25">
      <c r="A4834" s="144" t="str">
        <f>IF('[1]Hoja de pedidos'!$D4829&gt;0,'[1]Hoja de pedidos'!C4829,"")</f>
        <v>01-5885</v>
      </c>
      <c r="B4834" s="144" t="str">
        <f>IF('[1]Hoja de pedidos'!$D4829&gt;0,'[1]Hoja de pedidos'!D4829,"")</f>
        <v>TMAPAL121C002</v>
      </c>
      <c r="C4834" s="144" t="str">
        <f>IF('[1]Hoja de pedidos'!$D4829&gt;0,'[1]Hoja de pedidos'!E4829,"")</f>
        <v>ALIMENTOS POLAR COMERCIAL, C.A.</v>
      </c>
      <c r="D4834" s="144" t="str">
        <f>IF('[1]Hoja de pedidos'!$D4829&gt;0,'[1]Hoja de pedidos'!F4829,"")</f>
        <v>ALUMINIO LAMINADO IMPRESO MAVESA 1 Kg</v>
      </c>
      <c r="E4834" s="144" t="str">
        <f>IF('[1]Hoja de pedidos'!$D4829&gt;0,'[1]Hoja de pedidos'!G4829,"")</f>
        <v>MCL</v>
      </c>
      <c r="F4834" s="144" t="str">
        <f>IF('[1]Hoja de pedidos'!$D4829&gt;0,'[1]Hoja de pedidos'!H4829,"")</f>
        <v>LAMINACION</v>
      </c>
    </row>
    <row r="4835" spans="1:6" x14ac:dyDescent="0.25">
      <c r="A4835" s="144" t="str">
        <f>IF('[1]Hoja de pedidos'!$D4830&gt;0,'[1]Hoja de pedidos'!C4830,"")</f>
        <v>01-5903</v>
      </c>
      <c r="B4835" s="144" t="str">
        <f>IF('[1]Hoja de pedidos'!$D4830&gt;0,'[1]Hoja de pedidos'!D4830,"")</f>
        <v>TMMFPSI050001</v>
      </c>
      <c r="C4835" s="144" t="str">
        <f>IF('[1]Hoja de pedidos'!$D4830&gt;0,'[1]Hoja de pedidos'!E4830,"")</f>
        <v>M.F. CONCEPTO CREATIVO, C.A.</v>
      </c>
      <c r="D4835" s="144" t="str">
        <f>IF('[1]Hoja de pedidos'!$D4830&gt;0,'[1]Hoja de pedidos'!F4830,"")</f>
        <v>POLYPOUCH SIN IMPRESIÓN</v>
      </c>
      <c r="E4835" s="144" t="str">
        <f>IF('[1]Hoja de pedidos'!$D4830&gt;0,'[1]Hoja de pedidos'!G4830,"")</f>
        <v>MCL</v>
      </c>
      <c r="F4835" s="144" t="str">
        <f>IF('[1]Hoja de pedidos'!$D4830&gt;0,'[1]Hoja de pedidos'!H4830,"")</f>
        <v>LAMINACION</v>
      </c>
    </row>
    <row r="4836" spans="1:6" x14ac:dyDescent="0.25">
      <c r="A4836" s="144" t="str">
        <f>IF('[1]Hoja de pedidos'!$D4831&gt;0,'[1]Hoja de pedidos'!C4831,"")</f>
        <v>01-5884</v>
      </c>
      <c r="B4836" s="144" t="str">
        <f>IF('[1]Hoja de pedidos'!$D4831&gt;0,'[1]Hoja de pedidos'!D4831,"")</f>
        <v>TMAPAL121A002</v>
      </c>
      <c r="C4836" s="144" t="str">
        <f>IF('[1]Hoja de pedidos'!$D4831&gt;0,'[1]Hoja de pedidos'!E4831,"")</f>
        <v>ALIMENTOS POLAR COMERCIAL, C.A.</v>
      </c>
      <c r="D4836" s="144" t="str">
        <f>IF('[1]Hoja de pedidos'!$D4831&gt;0,'[1]Hoja de pedidos'!F4831,"")</f>
        <v>ALUMINIO LAMINADO IMPRESO MAVESA 500g</v>
      </c>
      <c r="E4836" s="144" t="str">
        <f>IF('[1]Hoja de pedidos'!$D4831&gt;0,'[1]Hoja de pedidos'!G4831,"")</f>
        <v>MCL</v>
      </c>
      <c r="F4836" s="144" t="str">
        <f>IF('[1]Hoja de pedidos'!$D4831&gt;0,'[1]Hoja de pedidos'!H4831,"")</f>
        <v>LAMINACION</v>
      </c>
    </row>
    <row r="4837" spans="1:6" x14ac:dyDescent="0.25">
      <c r="A4837" s="144" t="str">
        <f>IF('[1]Hoja de pedidos'!$D4832&gt;0,'[1]Hoja de pedidos'!C4832,"")</f>
        <v>01-5927</v>
      </c>
      <c r="B4837" s="144" t="str">
        <f>IF('[1]Hoja de pedidos'!$D4832&gt;0,'[1]Hoja de pedidos'!D4832,"")</f>
        <v>TMMCGP228A000</v>
      </c>
      <c r="C4837" s="144" t="str">
        <f>IF('[1]Hoja de pedidos'!$D4832&gt;0,'[1]Hoja de pedidos'!E4832,"")</f>
        <v>MORROCEL, C.A.</v>
      </c>
      <c r="D4837" s="144" t="str">
        <f>IF('[1]Hoja de pedidos'!$D4832&gt;0,'[1]Hoja de pedidos'!F4832,"")</f>
        <v>LINNER MTP  IMPRESO GARANTIA DE PUREZA</v>
      </c>
      <c r="E4837" s="144" t="str">
        <f>IF('[1]Hoja de pedidos'!$D4832&gt;0,'[1]Hoja de pedidos'!G4832,"")</f>
        <v>MCL</v>
      </c>
      <c r="F4837" s="144" t="str">
        <f>IF('[1]Hoja de pedidos'!$D4832&gt;0,'[1]Hoja de pedidos'!H4832,"")</f>
        <v>LAMINACION</v>
      </c>
    </row>
    <row r="4838" spans="1:6" x14ac:dyDescent="0.25">
      <c r="A4838" s="144" t="str">
        <f>IF('[1]Hoja de pedidos'!$D4833&gt;0,'[1]Hoja de pedidos'!C4833,"")</f>
        <v>01-5924</v>
      </c>
      <c r="B4838" s="144" t="str">
        <f>IF('[1]Hoja de pedidos'!$D4833&gt;0,'[1]Hoja de pedidos'!D4833,"")</f>
        <v>TXPARO040A002</v>
      </c>
      <c r="C4838" s="144" t="str">
        <f>IF('[1]Hoja de pedidos'!$D4833&gt;0,'[1]Hoja de pedidos'!E4833,"")</f>
        <v>PEPSICO ALIMENTOS, S.C.A.</v>
      </c>
      <c r="D4838" s="144" t="str">
        <f>IF('[1]Hoja de pedidos'!$D4833&gt;0,'[1]Hoja de pedidos'!F4833,"")</f>
        <v>LAMINACION IMPRESA RUFFLES ORIGINAL 125g</v>
      </c>
      <c r="E4838" s="144" t="str">
        <f>IF('[1]Hoja de pedidos'!$D4833&gt;0,'[1]Hoja de pedidos'!G4833,"")</f>
        <v>CX</v>
      </c>
      <c r="F4838" s="144" t="str">
        <f>IF('[1]Hoja de pedidos'!$D4833&gt;0,'[1]Hoja de pedidos'!H4833,"")</f>
        <v>LAMINACION</v>
      </c>
    </row>
    <row r="4839" spans="1:6" x14ac:dyDescent="0.25">
      <c r="A4839" s="144" t="str">
        <f>IF('[1]Hoja de pedidos'!$D4834&gt;0,'[1]Hoja de pedidos'!C4834,"")</f>
        <v>01-5919</v>
      </c>
      <c r="B4839" s="144" t="str">
        <f>IF('[1]Hoja de pedidos'!$D4834&gt;0,'[1]Hoja de pedidos'!D4834,"")</f>
        <v>TXPARO040B003</v>
      </c>
      <c r="C4839" s="144" t="str">
        <f>IF('[1]Hoja de pedidos'!$D4834&gt;0,'[1]Hoja de pedidos'!E4834,"")</f>
        <v>PEPSICO ALIMENTOS, S.C.A.</v>
      </c>
      <c r="D4839" s="144" t="str">
        <f>IF('[1]Hoja de pedidos'!$D4834&gt;0,'[1]Hoja de pedidos'!F4834,"")</f>
        <v>LAMINACION IMPRESA RUFFLES ORIGINAL 36g (LINEA NOSOTRAS)</v>
      </c>
      <c r="E4839" s="144" t="str">
        <f>IF('[1]Hoja de pedidos'!$D4834&gt;0,'[1]Hoja de pedidos'!G4834,"")</f>
        <v>CX</v>
      </c>
      <c r="F4839" s="144" t="str">
        <f>IF('[1]Hoja de pedidos'!$D4834&gt;0,'[1]Hoja de pedidos'!H4834,"")</f>
        <v>LAMINACION</v>
      </c>
    </row>
    <row r="4840" spans="1:6" x14ac:dyDescent="0.25">
      <c r="A4840" s="144" t="str">
        <f>IF('[1]Hoja de pedidos'!$D4835&gt;0,'[1]Hoja de pedidos'!C4835,"")</f>
        <v>01-5922</v>
      </c>
      <c r="B4840" s="144" t="str">
        <f>IF('[1]Hoja de pedidos'!$D4835&gt;0,'[1]Hoja de pedidos'!D4835,"")</f>
        <v>TXPARF040A004</v>
      </c>
      <c r="C4840" s="144" t="str">
        <f>IF('[1]Hoja de pedidos'!$D4835&gt;0,'[1]Hoja de pedidos'!E4835,"")</f>
        <v>PEPSICO ALIMENTOS, S.C.A.</v>
      </c>
      <c r="D4840" s="144" t="str">
        <f>IF('[1]Hoja de pedidos'!$D4835&gt;0,'[1]Hoja de pedidos'!F4835,"")</f>
        <v>LAMINACION IMPRESA RUFFLES QUESO 36g  (LINEA NOSOTRAS)</v>
      </c>
      <c r="E4840" s="144" t="str">
        <f>IF('[1]Hoja de pedidos'!$D4835&gt;0,'[1]Hoja de pedidos'!G4835,"")</f>
        <v>CX</v>
      </c>
      <c r="F4840" s="144" t="str">
        <f>IF('[1]Hoja de pedidos'!$D4835&gt;0,'[1]Hoja de pedidos'!H4835,"")</f>
        <v>LAMINACION</v>
      </c>
    </row>
    <row r="4841" spans="1:6" x14ac:dyDescent="0.25">
      <c r="A4841" s="144" t="str">
        <f>IF('[1]Hoja de pedidos'!$D4836&gt;0,'[1]Hoja de pedidos'!C4836,"")</f>
        <v>01-5921</v>
      </c>
      <c r="B4841" s="144" t="str">
        <f>IF('[1]Hoja de pedidos'!$D4836&gt;0,'[1]Hoja de pedidos'!D4836,"")</f>
        <v>TXPARF040B004</v>
      </c>
      <c r="C4841" s="144" t="str">
        <f>IF('[1]Hoja de pedidos'!$D4836&gt;0,'[1]Hoja de pedidos'!E4836,"")</f>
        <v>PEPSICO ALIMENTOS, S.C.A.</v>
      </c>
      <c r="D4841" s="144" t="str">
        <f>IF('[1]Hoja de pedidos'!$D4836&gt;0,'[1]Hoja de pedidos'!F4836,"")</f>
        <v>LAMINACION IMPRESA RUFFLES QUESO 125g</v>
      </c>
      <c r="E4841" s="144" t="str">
        <f>IF('[1]Hoja de pedidos'!$D4836&gt;0,'[1]Hoja de pedidos'!G4836,"")</f>
        <v>CX</v>
      </c>
      <c r="F4841" s="144" t="str">
        <f>IF('[1]Hoja de pedidos'!$D4836&gt;0,'[1]Hoja de pedidos'!H4836,"")</f>
        <v>LAMINACION</v>
      </c>
    </row>
    <row r="4842" spans="1:6" x14ac:dyDescent="0.25">
      <c r="A4842" s="144" t="str">
        <f>IF('[1]Hoja de pedidos'!$D4837&gt;0,'[1]Hoja de pedidos'!C4837,"")</f>
        <v>01-5926</v>
      </c>
      <c r="B4842" s="144" t="str">
        <f>IF('[1]Hoja de pedidos'!$D4837&gt;0,'[1]Hoja de pedidos'!D4837,"")</f>
        <v>TXPATR040E003</v>
      </c>
      <c r="C4842" s="144" t="str">
        <f>IF('[1]Hoja de pedidos'!$D4837&gt;0,'[1]Hoja de pedidos'!E4837,"")</f>
        <v>PEPSICO ALIMENTOS, S.C.A.</v>
      </c>
      <c r="D4842" s="144" t="str">
        <f>IF('[1]Hoja de pedidos'!$D4837&gt;0,'[1]Hoja de pedidos'!F4837,"")</f>
        <v>LAMINACION IMPRESA DE TODITO RESUELTO 110g</v>
      </c>
      <c r="E4842" s="144" t="str">
        <f>IF('[1]Hoja de pedidos'!$D4837&gt;0,'[1]Hoja de pedidos'!G4837,"")</f>
        <v>CX</v>
      </c>
      <c r="F4842" s="144" t="str">
        <f>IF('[1]Hoja de pedidos'!$D4837&gt;0,'[1]Hoja de pedidos'!H4837,"")</f>
        <v>LAMINACION</v>
      </c>
    </row>
    <row r="4843" spans="1:6" x14ac:dyDescent="0.25">
      <c r="A4843" s="144" t="str">
        <f>IF('[1]Hoja de pedidos'!$D4838&gt;0,'[1]Hoja de pedidos'!C4838,"")</f>
        <v>01-5925</v>
      </c>
      <c r="B4843" s="144" t="str">
        <f>IF('[1]Hoja de pedidos'!$D4838&gt;0,'[1]Hoja de pedidos'!D4838,"")</f>
        <v>TXPATR040C003</v>
      </c>
      <c r="C4843" s="144" t="str">
        <f>IF('[1]Hoja de pedidos'!$D4838&gt;0,'[1]Hoja de pedidos'!E4838,"")</f>
        <v>PEPSICO ALIMENTOS, S.C.A.</v>
      </c>
      <c r="D4843" s="144" t="str">
        <f>IF('[1]Hoja de pedidos'!$D4838&gt;0,'[1]Hoja de pedidos'!F4838,"")</f>
        <v xml:space="preserve">LAMINACION IMPRESA DE TODITO RESUELTO 40g </v>
      </c>
      <c r="E4843" s="144" t="str">
        <f>IF('[1]Hoja de pedidos'!$D4838&gt;0,'[1]Hoja de pedidos'!G4838,"")</f>
        <v>CX</v>
      </c>
      <c r="F4843" s="144" t="str">
        <f>IF('[1]Hoja de pedidos'!$D4838&gt;0,'[1]Hoja de pedidos'!H4838,"")</f>
        <v>LAMINACION</v>
      </c>
    </row>
    <row r="4844" spans="1:6" x14ac:dyDescent="0.25">
      <c r="A4844" s="144" t="str">
        <f>IF('[1]Hoja de pedidos'!$D4839&gt;0,'[1]Hoja de pedidos'!C4839,"")</f>
        <v>01-5920</v>
      </c>
      <c r="B4844" s="144" t="str">
        <f>IF('[1]Hoja de pedidos'!$D4839&gt;0,'[1]Hoja de pedidos'!D4839,"")</f>
        <v>TXPATR049D001</v>
      </c>
      <c r="C4844" s="144" t="str">
        <f>IF('[1]Hoja de pedidos'!$D4839&gt;0,'[1]Hoja de pedidos'!E4839,"")</f>
        <v>PEPSICO ALIMENTOS, S.C.A.</v>
      </c>
      <c r="D4844" s="144" t="str">
        <f>IF('[1]Hoja de pedidos'!$D4839&gt;0,'[1]Hoja de pedidos'!F4839,"")</f>
        <v xml:space="preserve">LAMINACION IMPRESA DE TODITO RESUELTO XXL 360g </v>
      </c>
      <c r="E4844" s="144" t="str">
        <f>IF('[1]Hoja de pedidos'!$D4839&gt;0,'[1]Hoja de pedidos'!G4839,"")</f>
        <v>CX</v>
      </c>
      <c r="F4844" s="144" t="str">
        <f>IF('[1]Hoja de pedidos'!$D4839&gt;0,'[1]Hoja de pedidos'!H4839,"")</f>
        <v>LAMINACION</v>
      </c>
    </row>
    <row r="4845" spans="1:6" x14ac:dyDescent="0.25">
      <c r="A4845" s="144" t="str">
        <f>IF('[1]Hoja de pedidos'!$D4840&gt;0,'[1]Hoja de pedidos'!C4840,"")</f>
        <v>01-5917</v>
      </c>
      <c r="B4845" s="144" t="str">
        <f>IF('[1]Hoja de pedidos'!$D4840&gt;0,'[1]Hoja de pedidos'!D4840,"")</f>
        <v>TXPACB040C002</v>
      </c>
      <c r="C4845" s="144" t="str">
        <f>IF('[1]Hoja de pedidos'!$D4840&gt;0,'[1]Hoja de pedidos'!E4840,"")</f>
        <v>PEPSICO ALIMENTOS, S.C.A.</v>
      </c>
      <c r="D4845" s="144" t="str">
        <f>IF('[1]Hoja de pedidos'!$D4840&gt;0,'[1]Hoja de pedidos'!F4840,"")</f>
        <v>LAMINACION IMPRESA CHEETOS BOLIQUESO 80g</v>
      </c>
      <c r="E4845" s="144" t="str">
        <f>IF('[1]Hoja de pedidos'!$D4840&gt;0,'[1]Hoja de pedidos'!G4840,"")</f>
        <v>CX</v>
      </c>
      <c r="F4845" s="144" t="str">
        <f>IF('[1]Hoja de pedidos'!$D4840&gt;0,'[1]Hoja de pedidos'!H4840,"")</f>
        <v>LAMINACION</v>
      </c>
    </row>
    <row r="4846" spans="1:6" x14ac:dyDescent="0.25">
      <c r="A4846" s="144" t="str">
        <f>IF('[1]Hoja de pedidos'!$D4841&gt;0,'[1]Hoja de pedidos'!C4841,"")</f>
        <v>01-5930</v>
      </c>
      <c r="B4846" s="144" t="str">
        <f>IF('[1]Hoja de pedidos'!$D4841&gt;0,'[1]Hoja de pedidos'!D4841,"")</f>
        <v>TXPANP040B002</v>
      </c>
      <c r="C4846" s="144" t="str">
        <f>IF('[1]Hoja de pedidos'!$D4841&gt;0,'[1]Hoja de pedidos'!E4841,"")</f>
        <v>PEPSICO ALIMENTOS, S.C.A.</v>
      </c>
      <c r="D4846" s="144" t="str">
        <f>IF('[1]Hoja de pedidos'!$D4841&gt;0,'[1]Hoja de pedidos'!F4841,"")</f>
        <v>LAMINACION IMPRESA NATUCHIPS PLATANITOS 150g</v>
      </c>
      <c r="E4846" s="144" t="str">
        <f>IF('[1]Hoja de pedidos'!$D4841&gt;0,'[1]Hoja de pedidos'!G4841,"")</f>
        <v>CX</v>
      </c>
      <c r="F4846" s="144" t="str">
        <f>IF('[1]Hoja de pedidos'!$D4841&gt;0,'[1]Hoja de pedidos'!H4841,"")</f>
        <v>LAMINACION</v>
      </c>
    </row>
    <row r="4847" spans="1:6" x14ac:dyDescent="0.25">
      <c r="A4847" s="144" t="str">
        <f>IF('[1]Hoja de pedidos'!$D4842&gt;0,'[1]Hoja de pedidos'!C4842,"")</f>
        <v>01-5918</v>
      </c>
      <c r="B4847" s="144" t="str">
        <f>IF('[1]Hoja de pedidos'!$D4842&gt;0,'[1]Hoja de pedidos'!D4842,"")</f>
        <v>TXPACB040D001</v>
      </c>
      <c r="C4847" s="144" t="str">
        <f>IF('[1]Hoja de pedidos'!$D4842&gt;0,'[1]Hoja de pedidos'!E4842,"")</f>
        <v>PEPSICO ALIMENTOS, S.C.A.</v>
      </c>
      <c r="D4847" s="144" t="str">
        <f>IF('[1]Hoja de pedidos'!$D4842&gt;0,'[1]Hoja de pedidos'!F4842,"")</f>
        <v>LAMINACION IMPRESA CHEETOS BOLIQUESO 150g</v>
      </c>
      <c r="E4847" s="144" t="str">
        <f>IF('[1]Hoja de pedidos'!$D4842&gt;0,'[1]Hoja de pedidos'!G4842,"")</f>
        <v>CX</v>
      </c>
      <c r="F4847" s="144" t="str">
        <f>IF('[1]Hoja de pedidos'!$D4842&gt;0,'[1]Hoja de pedidos'!H4842,"")</f>
        <v>LAMINACION</v>
      </c>
    </row>
    <row r="4848" spans="1:6" x14ac:dyDescent="0.25">
      <c r="A4848" s="144" t="str">
        <f>IF('[1]Hoja de pedidos'!$D4843&gt;0,'[1]Hoja de pedidos'!C4843,"")</f>
        <v>01-5895</v>
      </c>
      <c r="B4848" s="144" t="str">
        <f>IF('[1]Hoja de pedidos'!$D4843&gt;0,'[1]Hoja de pedidos'!D4843,"")</f>
        <v>TMARMZ044A001</v>
      </c>
      <c r="C4848" s="144" t="str">
        <f>IF('[1]Hoja de pedidos'!$D4843&gt;0,'[1]Hoja de pedidos'!E4843,"")</f>
        <v>ALFONZO RIVAS &amp; CIA, C.A.</v>
      </c>
      <c r="D4848" s="144" t="str">
        <f>IF('[1]Hoja de pedidos'!$D4843&gt;0,'[1]Hoja de pedidos'!F4843,"")</f>
        <v>LAMINACION IMPRESA MAIZINA 90 g</v>
      </c>
      <c r="E4848" s="144" t="str">
        <f>IF('[1]Hoja de pedidos'!$D4843&gt;0,'[1]Hoja de pedidos'!G4843,"")</f>
        <v>MCL</v>
      </c>
      <c r="F4848" s="144" t="str">
        <f>IF('[1]Hoja de pedidos'!$D4843&gt;0,'[1]Hoja de pedidos'!H4843,"")</f>
        <v>LAMINACION</v>
      </c>
    </row>
    <row r="4849" spans="1:6" x14ac:dyDescent="0.25">
      <c r="A4849" s="144" t="str">
        <f>IF('[1]Hoja de pedidos'!$D4844&gt;0,'[1]Hoja de pedidos'!C4844,"")</f>
        <v>01-5896</v>
      </c>
      <c r="B4849" s="144" t="str">
        <f>IF('[1]Hoja de pedidos'!$D4844&gt;0,'[1]Hoja de pedidos'!D4844,"")</f>
        <v>TMARMZ044A001</v>
      </c>
      <c r="C4849" s="144" t="str">
        <f>IF('[1]Hoja de pedidos'!$D4844&gt;0,'[1]Hoja de pedidos'!E4844,"")</f>
        <v>ALFONZO RIVAS &amp; CIA, C.A.</v>
      </c>
      <c r="D4849" s="144" t="str">
        <f>IF('[1]Hoja de pedidos'!$D4844&gt;0,'[1]Hoja de pedidos'!F4844,"")</f>
        <v>LAMINACION IMPRESA MAIZINA 90 g</v>
      </c>
      <c r="E4849" s="144" t="str">
        <f>IF('[1]Hoja de pedidos'!$D4844&gt;0,'[1]Hoja de pedidos'!G4844,"")</f>
        <v>MCL</v>
      </c>
      <c r="F4849" s="144" t="str">
        <f>IF('[1]Hoja de pedidos'!$D4844&gt;0,'[1]Hoja de pedidos'!H4844,"")</f>
        <v>LAMINACION</v>
      </c>
    </row>
    <row r="4850" spans="1:6" x14ac:dyDescent="0.25">
      <c r="A4850" s="144" t="str">
        <f>IF('[1]Hoja de pedidos'!$D4845&gt;0,'[1]Hoja de pedidos'!C4845,"")</f>
        <v>01-5893</v>
      </c>
      <c r="B4850" s="144" t="str">
        <f>IF('[1]Hoja de pedidos'!$D4845&gt;0,'[1]Hoja de pedidos'!D4845,"")</f>
        <v>TMARMZ044D001</v>
      </c>
      <c r="C4850" s="144" t="str">
        <f>IF('[1]Hoja de pedidos'!$D4845&gt;0,'[1]Hoja de pedidos'!E4845,"")</f>
        <v>ALFONZO RIVAS &amp; CIA, C.A.</v>
      </c>
      <c r="D4850" s="144" t="str">
        <f>IF('[1]Hoja de pedidos'!$D4845&gt;0,'[1]Hoja de pedidos'!F4845,"")</f>
        <v>LAMINACION IMPRESA MAIZINA 200g</v>
      </c>
      <c r="E4850" s="144" t="str">
        <f>IF('[1]Hoja de pedidos'!$D4845&gt;0,'[1]Hoja de pedidos'!G4845,"")</f>
        <v>MCL</v>
      </c>
      <c r="F4850" s="144" t="str">
        <f>IF('[1]Hoja de pedidos'!$D4845&gt;0,'[1]Hoja de pedidos'!H4845,"")</f>
        <v>LAMINACION</v>
      </c>
    </row>
    <row r="4851" spans="1:6" x14ac:dyDescent="0.25">
      <c r="A4851" s="144" t="str">
        <f>IF('[1]Hoja de pedidos'!$D4846&gt;0,'[1]Hoja de pedidos'!C4846,"")</f>
        <v>01-5894</v>
      </c>
      <c r="B4851" s="144" t="str">
        <f>IF('[1]Hoja de pedidos'!$D4846&gt;0,'[1]Hoja de pedidos'!D4846,"")</f>
        <v>TMARMZ044B001</v>
      </c>
      <c r="C4851" s="144" t="str">
        <f>IF('[1]Hoja de pedidos'!$D4846&gt;0,'[1]Hoja de pedidos'!E4846,"")</f>
        <v>ALFONZO RIVAS &amp; CIA, C.A.</v>
      </c>
      <c r="D4851" s="144" t="str">
        <f>IF('[1]Hoja de pedidos'!$D4846&gt;0,'[1]Hoja de pedidos'!F4846,"")</f>
        <v>LAMINACION IMPRESA MAIZINA 400g</v>
      </c>
      <c r="E4851" s="144" t="str">
        <f>IF('[1]Hoja de pedidos'!$D4846&gt;0,'[1]Hoja de pedidos'!G4846,"")</f>
        <v>MCL</v>
      </c>
      <c r="F4851" s="144" t="str">
        <f>IF('[1]Hoja de pedidos'!$D4846&gt;0,'[1]Hoja de pedidos'!H4846,"")</f>
        <v>LAMINACION</v>
      </c>
    </row>
    <row r="4852" spans="1:6" x14ac:dyDescent="0.25">
      <c r="A4852" s="144" t="str">
        <f>IF('[1]Hoja de pedidos'!$D4847&gt;0,'[1]Hoja de pedidos'!C4847,"")</f>
        <v>01-5892</v>
      </c>
      <c r="B4852" s="144" t="str">
        <f>IF('[1]Hoja de pedidos'!$D4847&gt;0,'[1]Hoja de pedidos'!D4847,"")</f>
        <v>TMARMZ076B003</v>
      </c>
      <c r="C4852" s="144" t="str">
        <f>IF('[1]Hoja de pedidos'!$D4847&gt;0,'[1]Hoja de pedidos'!E4847,"")</f>
        <v>ALFONZO RIVAS &amp; CIA, C.A.</v>
      </c>
      <c r="D4852" s="144" t="str">
        <f>IF('[1]Hoja de pedidos'!$D4847&gt;0,'[1]Hoja de pedidos'!F4847,"")</f>
        <v>LAMINACION IMPRESA MAIZINA 120 g</v>
      </c>
      <c r="E4852" s="144" t="str">
        <f>IF('[1]Hoja de pedidos'!$D4847&gt;0,'[1]Hoja de pedidos'!G4847,"")</f>
        <v>MCL</v>
      </c>
      <c r="F4852" s="144" t="str">
        <f>IF('[1]Hoja de pedidos'!$D4847&gt;0,'[1]Hoja de pedidos'!H4847,"")</f>
        <v>LAMINACION</v>
      </c>
    </row>
    <row r="4853" spans="1:6" x14ac:dyDescent="0.25">
      <c r="A4853" s="144" t="str">
        <f>IF('[1]Hoja de pedidos'!$D4848&gt;0,'[1]Hoja de pedidos'!C4848,"")</f>
        <v>01-5934</v>
      </c>
      <c r="B4853" s="144" t="str">
        <f>IF('[1]Hoja de pedidos'!$D4848&gt;0,'[1]Hoja de pedidos'!D4848,"")</f>
        <v>TXDNAP070C001</v>
      </c>
      <c r="C4853" s="144" t="str">
        <f>IF('[1]Hoja de pedidos'!$D4848&gt;0,'[1]Hoja de pedidos'!E4848,"")</f>
        <v>DISTRIBUIDORA NACIONAL 2000, C.A.</v>
      </c>
      <c r="D4853" s="144" t="str">
        <f>IF('[1]Hoja de pedidos'!$D4848&gt;0,'[1]Hoja de pedidos'!F4848,"")</f>
        <v>LAMINACION IMPRESA CAFÉ ANZOATEGUI PREMIUN 50g</v>
      </c>
      <c r="E4853" s="144" t="str">
        <f>IF('[1]Hoja de pedidos'!$D4848&gt;0,'[1]Hoja de pedidos'!G4848,"")</f>
        <v>CX</v>
      </c>
      <c r="F4853" s="144" t="str">
        <f>IF('[1]Hoja de pedidos'!$D4848&gt;0,'[1]Hoja de pedidos'!H4848,"")</f>
        <v>LAMINACION</v>
      </c>
    </row>
    <row r="4854" spans="1:6" x14ac:dyDescent="0.25">
      <c r="A4854" s="144" t="str">
        <f>IF('[1]Hoja de pedidos'!$D4849&gt;0,'[1]Hoja de pedidos'!C4849,"")</f>
        <v>11-0116</v>
      </c>
      <c r="B4854" s="144" t="str">
        <f>IF('[1]Hoja de pedidos'!$D4849&gt;0,'[1]Hoja de pedidos'!D4849,"")</f>
        <v>TMTCAV129A001</v>
      </c>
      <c r="C4854" s="144" t="str">
        <f>IF('[1]Hoja de pedidos'!$D4849&gt;0,'[1]Hoja de pedidos'!E4849,"")</f>
        <v>INVERSIONES TORREFACCION DEL CAFÉ, C.A</v>
      </c>
      <c r="D4854" s="144" t="str">
        <f>IF('[1]Hoja de pedidos'!$D4849&gt;0,'[1]Hoja de pedidos'!F4849,"")</f>
        <v>LAMINACION IMPRESA CAFÉ AMANECER AL VACIO 250g</v>
      </c>
      <c r="E4854" s="144" t="str">
        <f>IF('[1]Hoja de pedidos'!$D4849&gt;0,'[1]Hoja de pedidos'!G4849,"")</f>
        <v>MCL</v>
      </c>
      <c r="F4854" s="144" t="str">
        <f>IF('[1]Hoja de pedidos'!$D4849&gt;0,'[1]Hoja de pedidos'!H4849,"")</f>
        <v>LAMINACION</v>
      </c>
    </row>
    <row r="4855" spans="1:6" x14ac:dyDescent="0.25">
      <c r="A4855" s="144" t="str">
        <f>IF('[1]Hoja de pedidos'!$D4850&gt;0,'[1]Hoja de pedidos'!C4850,"")</f>
        <v>01-5898</v>
      </c>
      <c r="B4855" s="144" t="str">
        <f>IF('[1]Hoja de pedidos'!$D4850&gt;0,'[1]Hoja de pedidos'!D4850,"")</f>
        <v>TMARFC096A001</v>
      </c>
      <c r="C4855" s="144" t="str">
        <f>IF('[1]Hoja de pedidos'!$D4850&gt;0,'[1]Hoja de pedidos'!E4850,"")</f>
        <v>ALFONZO RIVAS &amp; CIA, C.A.</v>
      </c>
      <c r="D4855" s="144" t="str">
        <f>IF('[1]Hoja de pedidos'!$D4850&gt;0,'[1]Hoja de pedidos'!F4850,"")</f>
        <v>LAMINACION IMPRESA YELIGHT FUSION CITRICA 12g</v>
      </c>
      <c r="E4855" s="144" t="str">
        <f>IF('[1]Hoja de pedidos'!$D4850&gt;0,'[1]Hoja de pedidos'!G4850,"")</f>
        <v>MCL</v>
      </c>
      <c r="F4855" s="144" t="str">
        <f>IF('[1]Hoja de pedidos'!$D4850&gt;0,'[1]Hoja de pedidos'!H4850,"")</f>
        <v>LAMINACION</v>
      </c>
    </row>
    <row r="4856" spans="1:6" x14ac:dyDescent="0.25">
      <c r="A4856" s="144" t="str">
        <f>IF('[1]Hoja de pedidos'!$D4851&gt;0,'[1]Hoja de pedidos'!C4851,"")</f>
        <v>01-5899</v>
      </c>
      <c r="B4856" s="144" t="str">
        <f>IF('[1]Hoja de pedidos'!$D4851&gt;0,'[1]Hoja de pedidos'!D4851,"")</f>
        <v>TMARYS096A001</v>
      </c>
      <c r="C4856" s="144" t="str">
        <f>IF('[1]Hoja de pedidos'!$D4851&gt;0,'[1]Hoja de pedidos'!E4851,"")</f>
        <v>ALFONZO RIVAS &amp; CIA, C.A.</v>
      </c>
      <c r="D4856" s="144" t="str">
        <f>IF('[1]Hoja de pedidos'!$D4851&gt;0,'[1]Hoja de pedidos'!F4851,"")</f>
        <v>LAMINACION IMPRESA YELIGHT SIN SABOR 9g</v>
      </c>
      <c r="E4856" s="144" t="str">
        <f>IF('[1]Hoja de pedidos'!$D4851&gt;0,'[1]Hoja de pedidos'!G4851,"")</f>
        <v>MCL</v>
      </c>
      <c r="F4856" s="144" t="str">
        <f>IF('[1]Hoja de pedidos'!$D4851&gt;0,'[1]Hoja de pedidos'!H4851,"")</f>
        <v>LAMINACION</v>
      </c>
    </row>
    <row r="4857" spans="1:6" x14ac:dyDescent="0.25">
      <c r="A4857" s="144" t="str">
        <f>IF('[1]Hoja de pedidos'!$D4852&gt;0,'[1]Hoja de pedidos'!C4852,"")</f>
        <v>11-0117</v>
      </c>
      <c r="B4857" s="144" t="str">
        <f>IF('[1]Hoja de pedidos'!$D4852&gt;0,'[1]Hoja de pedidos'!D4852,"")</f>
        <v>TMIMSA052A001</v>
      </c>
      <c r="C4857" s="144" t="str">
        <f>IF('[1]Hoja de pedidos'!$D4852&gt;0,'[1]Hoja de pedidos'!E4852,"")</f>
        <v>ITC MANUFACTURA C.A</v>
      </c>
      <c r="D4857" s="144" t="str">
        <f>IF('[1]Hoja de pedidos'!$D4852&gt;0,'[1]Hoja de pedidos'!F4852,"")</f>
        <v>POLYPOUCH IMPRESO STICK AZUCAR AMANECER 4g</v>
      </c>
      <c r="E4857" s="144" t="str">
        <f>IF('[1]Hoja de pedidos'!$D4852&gt;0,'[1]Hoja de pedidos'!G4852,"")</f>
        <v>MCL</v>
      </c>
      <c r="F4857" s="144" t="str">
        <f>IF('[1]Hoja de pedidos'!$D4852&gt;0,'[1]Hoja de pedidos'!H4852,"")</f>
        <v>LAMINACION</v>
      </c>
    </row>
    <row r="4858" spans="1:6" x14ac:dyDescent="0.25">
      <c r="A4858" s="144" t="str">
        <f>IF('[1]Hoja de pedidos'!$D4853&gt;0,'[1]Hoja de pedidos'!C4853,"")</f>
        <v>01-5940</v>
      </c>
      <c r="B4858" s="144" t="str">
        <f>IF('[1]Hoja de pedidos'!$D4853&gt;0,'[1]Hoja de pedidos'!D4853,"")</f>
        <v>TMCPAM080A001</v>
      </c>
      <c r="C4858" s="144" t="str">
        <f>IF('[1]Hoja de pedidos'!$D4853&gt;0,'[1]Hoja de pedidos'!E4853,"")</f>
        <v>CENTRAL EL PALMAR S.A.</v>
      </c>
      <c r="D4858" s="144" t="str">
        <f>IF('[1]Hoja de pedidos'!$D4853&gt;0,'[1]Hoja de pedidos'!F4853,"")</f>
        <v>LAMINACION IMPRESA AZUCAR MORENA 1 Kg</v>
      </c>
      <c r="E4858" s="144" t="str">
        <f>IF('[1]Hoja de pedidos'!$D4853&gt;0,'[1]Hoja de pedidos'!G4853,"")</f>
        <v>MCL</v>
      </c>
      <c r="F4858" s="144" t="str">
        <f>IF('[1]Hoja de pedidos'!$D4853&gt;0,'[1]Hoja de pedidos'!H4853,"")</f>
        <v>LAMINACION</v>
      </c>
    </row>
    <row r="4859" spans="1:6" x14ac:dyDescent="0.25">
      <c r="A4859" s="144" t="str">
        <f>IF('[1]Hoja de pedidos'!$D4854&gt;0,'[1]Hoja de pedidos'!C4854,"")</f>
        <v>11-0118</v>
      </c>
      <c r="B4859" s="144" t="str">
        <f>IF('[1]Hoja de pedidos'!$D4854&gt;0,'[1]Hoja de pedidos'!D4854,"")</f>
        <v>TMMCGP228A002</v>
      </c>
      <c r="C4859" s="144" t="str">
        <f>IF('[1]Hoja de pedidos'!$D4854&gt;0,'[1]Hoja de pedidos'!E4854,"")</f>
        <v>MONDELEZ VZ,C.A</v>
      </c>
      <c r="D4859" s="144" t="str">
        <f>IF('[1]Hoja de pedidos'!$D4854&gt;0,'[1]Hoja de pedidos'!F4854,"")</f>
        <v>LINNER MTP  IMPRESO GARANTIA DE PUREZA</v>
      </c>
      <c r="E4859" s="144" t="str">
        <f>IF('[1]Hoja de pedidos'!$D4854&gt;0,'[1]Hoja de pedidos'!G4854,"")</f>
        <v>MCL</v>
      </c>
      <c r="F4859" s="144" t="str">
        <f>IF('[1]Hoja de pedidos'!$D4854&gt;0,'[1]Hoja de pedidos'!H4854,"")</f>
        <v>LAMINACION</v>
      </c>
    </row>
    <row r="4860" spans="1:6" x14ac:dyDescent="0.25">
      <c r="A4860" s="144" t="str">
        <f>IF('[1]Hoja de pedidos'!$D4855&gt;0,'[1]Hoja de pedidos'!C4855,"")</f>
        <v>11-0119</v>
      </c>
      <c r="B4860" s="144" t="str">
        <f>IF('[1]Hoja de pedidos'!$D4855&gt;0,'[1]Hoja de pedidos'!D4855,"")</f>
        <v>TMMCGP228A002</v>
      </c>
      <c r="C4860" s="144" t="str">
        <f>IF('[1]Hoja de pedidos'!$D4855&gt;0,'[1]Hoja de pedidos'!E4855,"")</f>
        <v>MONDELEZ VZ,C.A</v>
      </c>
      <c r="D4860" s="144" t="str">
        <f>IF('[1]Hoja de pedidos'!$D4855&gt;0,'[1]Hoja de pedidos'!F4855,"")</f>
        <v>LINNER MTP  IMPRESO GARANTIA DE PUREZA</v>
      </c>
      <c r="E4860" s="144" t="str">
        <f>IF('[1]Hoja de pedidos'!$D4855&gt;0,'[1]Hoja de pedidos'!G4855,"")</f>
        <v>MCL</v>
      </c>
      <c r="F4860" s="144" t="str">
        <f>IF('[1]Hoja de pedidos'!$D4855&gt;0,'[1]Hoja de pedidos'!H4855,"")</f>
        <v>LAMINACION</v>
      </c>
    </row>
    <row r="4861" spans="1:6" x14ac:dyDescent="0.25">
      <c r="A4861" s="144" t="str">
        <f>IF('[1]Hoja de pedidos'!$D4856&gt;0,'[1]Hoja de pedidos'!C4856,"")</f>
        <v>01-5939</v>
      </c>
      <c r="B4861" s="144" t="str">
        <f>IF('[1]Hoja de pedidos'!$D4856&gt;0,'[1]Hoja de pedidos'!D4856,"")</f>
        <v>TMCPAM045A001</v>
      </c>
      <c r="C4861" s="144" t="str">
        <f>IF('[1]Hoja de pedidos'!$D4856&gt;0,'[1]Hoja de pedidos'!E4856,"")</f>
        <v>CENTRAL EL PALMAR S.A.</v>
      </c>
      <c r="D4861" s="144" t="str">
        <f>IF('[1]Hoja de pedidos'!$D4856&gt;0,'[1]Hoja de pedidos'!F4856,"")</f>
        <v>POLYPOUCH IMPRESO MONTALBAN - MONTALBAN 4 g</v>
      </c>
      <c r="E4861" s="144" t="str">
        <f>IF('[1]Hoja de pedidos'!$D4856&gt;0,'[1]Hoja de pedidos'!G4856,"")</f>
        <v>MCL</v>
      </c>
      <c r="F4861" s="144" t="str">
        <f>IF('[1]Hoja de pedidos'!$D4856&gt;0,'[1]Hoja de pedidos'!H4856,"")</f>
        <v>LAMINACION</v>
      </c>
    </row>
    <row r="4862" spans="1:6" x14ac:dyDescent="0.25">
      <c r="A4862" s="144" t="str">
        <f>IF('[1]Hoja de pedidos'!$D4857&gt;0,'[1]Hoja de pedidos'!C4857,"")</f>
        <v>01-5949</v>
      </c>
      <c r="B4862" s="144" t="str">
        <f>IF('[1]Hoja de pedidos'!$D4857&gt;0,'[1]Hoja de pedidos'!D4857,"")</f>
        <v>TXPANP045B001</v>
      </c>
      <c r="C4862" s="144" t="str">
        <f>IF('[1]Hoja de pedidos'!$D4857&gt;0,'[1]Hoja de pedidos'!E4857,"")</f>
        <v>PEPSICO ALIMENTOS, S.C.A.</v>
      </c>
      <c r="D4862" s="144" t="str">
        <f>IF('[1]Hoja de pedidos'!$D4857&gt;0,'[1]Hoja de pedidos'!F4857,"")</f>
        <v xml:space="preserve">LAMINACION IMPRESA NATUCHIPS PLATANITOS 250g </v>
      </c>
      <c r="E4862" s="144" t="str">
        <f>IF('[1]Hoja de pedidos'!$D4857&gt;0,'[1]Hoja de pedidos'!G4857,"")</f>
        <v>CX</v>
      </c>
      <c r="F4862" s="144" t="str">
        <f>IF('[1]Hoja de pedidos'!$D4857&gt;0,'[1]Hoja de pedidos'!H4857,"")</f>
        <v>LAMINACION</v>
      </c>
    </row>
    <row r="4863" spans="1:6" x14ac:dyDescent="0.25">
      <c r="A4863" s="144" t="str">
        <f>IF('[1]Hoja de pedidos'!$D4858&gt;0,'[1]Hoja de pedidos'!C4858,"")</f>
        <v>11-0120</v>
      </c>
      <c r="B4863" s="144" t="str">
        <f>IF('[1]Hoja de pedidos'!$D4858&gt;0,'[1]Hoja de pedidos'!D4858,"")</f>
        <v>TMMCGP228A002</v>
      </c>
      <c r="C4863" s="144" t="str">
        <f>IF('[1]Hoja de pedidos'!$D4858&gt;0,'[1]Hoja de pedidos'!E4858,"")</f>
        <v>MONDELEZ VZ,C.A</v>
      </c>
      <c r="D4863" s="144" t="str">
        <f>IF('[1]Hoja de pedidos'!$D4858&gt;0,'[1]Hoja de pedidos'!F4858,"")</f>
        <v>LINNER MTP  IMPRESO GARANTIA DE PUREZA</v>
      </c>
      <c r="E4863" s="144" t="str">
        <f>IF('[1]Hoja de pedidos'!$D4858&gt;0,'[1]Hoja de pedidos'!G4858,"")</f>
        <v>MCL</v>
      </c>
      <c r="F4863" s="144" t="str">
        <f>IF('[1]Hoja de pedidos'!$D4858&gt;0,'[1]Hoja de pedidos'!H4858,"")</f>
        <v>LAMINACION</v>
      </c>
    </row>
    <row r="4864" spans="1:6" x14ac:dyDescent="0.25">
      <c r="A4864" s="144" t="str">
        <f>IF('[1]Hoja de pedidos'!$D4859&gt;0,'[1]Hoja de pedidos'!C4859,"")</f>
        <v>01-5948</v>
      </c>
      <c r="B4864" s="144" t="str">
        <f>IF('[1]Hoja de pedidos'!$D4859&gt;0,'[1]Hoja de pedidos'!D4859,"")</f>
        <v>TXPANP040B002</v>
      </c>
      <c r="C4864" s="144" t="str">
        <f>IF('[1]Hoja de pedidos'!$D4859&gt;0,'[1]Hoja de pedidos'!E4859,"")</f>
        <v>PEPSICO ALIMENTOS, S.C.A.</v>
      </c>
      <c r="D4864" s="144" t="str">
        <f>IF('[1]Hoja de pedidos'!$D4859&gt;0,'[1]Hoja de pedidos'!F4859,"")</f>
        <v>LAMINACION IMPRESA NATUCHIPS PLATANITOS 150g</v>
      </c>
      <c r="E4864" s="144" t="str">
        <f>IF('[1]Hoja de pedidos'!$D4859&gt;0,'[1]Hoja de pedidos'!G4859,"")</f>
        <v>CX</v>
      </c>
      <c r="F4864" s="144" t="str">
        <f>IF('[1]Hoja de pedidos'!$D4859&gt;0,'[1]Hoja de pedidos'!H4859,"")</f>
        <v>LAMINACION</v>
      </c>
    </row>
    <row r="4865" spans="1:6" x14ac:dyDescent="0.25">
      <c r="A4865" s="144" t="str">
        <f>IF('[1]Hoja de pedidos'!$D4860&gt;0,'[1]Hoja de pedidos'!C4860,"")</f>
        <v>01-5950</v>
      </c>
      <c r="B4865" s="144" t="str">
        <f>IF('[1]Hoja de pedidos'!$D4860&gt;0,'[1]Hoja de pedidos'!D4860,"")</f>
        <v>TXPAAP040A001</v>
      </c>
      <c r="C4865" s="144" t="str">
        <f>IF('[1]Hoja de pedidos'!$D4860&gt;0,'[1]Hoja de pedidos'!E4860,"")</f>
        <v>PEPSICO ALIMENTOS, S.C.A.</v>
      </c>
      <c r="D4865" s="144" t="str">
        <f>IF('[1]Hoja de pedidos'!$D4860&gt;0,'[1]Hoja de pedidos'!F4860,"")</f>
        <v>LAMINACION IMPRESA PLATANITOS AJO PEREJIL 140g</v>
      </c>
      <c r="E4865" s="144" t="str">
        <f>IF('[1]Hoja de pedidos'!$D4860&gt;0,'[1]Hoja de pedidos'!G4860,"")</f>
        <v>CX</v>
      </c>
      <c r="F4865" s="144" t="str">
        <f>IF('[1]Hoja de pedidos'!$D4860&gt;0,'[1]Hoja de pedidos'!H4860,"")</f>
        <v>LAMINACION</v>
      </c>
    </row>
    <row r="4866" spans="1:6" x14ac:dyDescent="0.25">
      <c r="A4866" s="144" t="str">
        <f>IF('[1]Hoja de pedidos'!$D4861&gt;0,'[1]Hoja de pedidos'!C4861,"")</f>
        <v>01-5947</v>
      </c>
      <c r="B4866" s="144" t="str">
        <f>IF('[1]Hoja de pedidos'!$D4861&gt;0,'[1]Hoja de pedidos'!D4861,"")</f>
        <v>TXPANP040A002</v>
      </c>
      <c r="C4866" s="144" t="str">
        <f>IF('[1]Hoja de pedidos'!$D4861&gt;0,'[1]Hoja de pedidos'!E4861,"")</f>
        <v>PEPSICO ALIMENTOS, S.C.A.</v>
      </c>
      <c r="D4866" s="144" t="str">
        <f>IF('[1]Hoja de pedidos'!$D4861&gt;0,'[1]Hoja de pedidos'!F4861,"")</f>
        <v>LAMINACION IMPRESA NATUCHIPS PLATANITOS 80g</v>
      </c>
      <c r="E4866" s="144" t="str">
        <f>IF('[1]Hoja de pedidos'!$D4861&gt;0,'[1]Hoja de pedidos'!G4861,"")</f>
        <v>CX</v>
      </c>
      <c r="F4866" s="144" t="str">
        <f>IF('[1]Hoja de pedidos'!$D4861&gt;0,'[1]Hoja de pedidos'!H4861,"")</f>
        <v>LAMINACION</v>
      </c>
    </row>
    <row r="4867" spans="1:6" x14ac:dyDescent="0.25">
      <c r="A4867" s="144" t="str">
        <f>IF('[1]Hoja de pedidos'!$D4862&gt;0,'[1]Hoja de pedidos'!C4862,"")</f>
        <v>01-5975</v>
      </c>
      <c r="B4867" s="144" t="str">
        <f>IF('[1]Hoja de pedidos'!$D4862&gt;0,'[1]Hoja de pedidos'!D4862,"")</f>
        <v>TMCPLU2130001</v>
      </c>
      <c r="C4867" s="144" t="str">
        <f>IF('[1]Hoja de pedidos'!$D4862&gt;0,'[1]Hoja de pedidos'!E4862,"")</f>
        <v>CORPORACION ORIENTAL DEL PLASTICO, C.A. (CORPLAST</v>
      </c>
      <c r="D4867" s="144" t="str">
        <f>IF('[1]Hoja de pedidos'!$D4862&gt;0,'[1]Hoja de pedidos'!F4862,"")</f>
        <v>LAMINACION LINER INDUCCION UNIVERSAL SIN IMPRESIÓN</v>
      </c>
      <c r="E4867" s="144" t="str">
        <f>IF('[1]Hoja de pedidos'!$D4862&gt;0,'[1]Hoja de pedidos'!G4862,"")</f>
        <v>MCL</v>
      </c>
      <c r="F4867" s="144" t="str">
        <f>IF('[1]Hoja de pedidos'!$D4862&gt;0,'[1]Hoja de pedidos'!H4862,"")</f>
        <v>CORTE</v>
      </c>
    </row>
    <row r="4868" spans="1:6" x14ac:dyDescent="0.25">
      <c r="A4868" s="144" t="str">
        <f>IF('[1]Hoja de pedidos'!$D4863&gt;0,'[1]Hoja de pedidos'!C4863,"")</f>
        <v>01-5946</v>
      </c>
      <c r="B4868" s="144" t="str">
        <f>IF('[1]Hoja de pedidos'!$D4863&gt;0,'[1]Hoja de pedidos'!D4863,"")</f>
        <v>TXPANP040C002</v>
      </c>
      <c r="C4868" s="144" t="str">
        <f>IF('[1]Hoja de pedidos'!$D4863&gt;0,'[1]Hoja de pedidos'!E4863,"")</f>
        <v>PEPSICO ALIMENTOS, S.C.A.</v>
      </c>
      <c r="D4868" s="144" t="str">
        <f>IF('[1]Hoja de pedidos'!$D4863&gt;0,'[1]Hoja de pedidos'!F4863,"")</f>
        <v>LAMINACION IMPRESA NATUCHIPS PLATANITOS 42g</v>
      </c>
      <c r="E4868" s="144" t="str">
        <f>IF('[1]Hoja de pedidos'!$D4863&gt;0,'[1]Hoja de pedidos'!G4863,"")</f>
        <v>CX</v>
      </c>
      <c r="F4868" s="144" t="str">
        <f>IF('[1]Hoja de pedidos'!$D4863&gt;0,'[1]Hoja de pedidos'!H4863,"")</f>
        <v>LAMINACION</v>
      </c>
    </row>
    <row r="4869" spans="1:6" x14ac:dyDescent="0.25">
      <c r="A4869" s="144" t="str">
        <f>IF('[1]Hoja de pedidos'!$D4864&gt;0,'[1]Hoja de pedidos'!C4864,"")</f>
        <v>01-5951</v>
      </c>
      <c r="B4869" s="144" t="str">
        <f>IF('[1]Hoja de pedidos'!$D4864&gt;0,'[1]Hoja de pedidos'!D4864,"")</f>
        <v>TXPARO040A002</v>
      </c>
      <c r="C4869" s="144" t="str">
        <f>IF('[1]Hoja de pedidos'!$D4864&gt;0,'[1]Hoja de pedidos'!E4864,"")</f>
        <v>PEPSICO ALIMENTOS, S.C.A.</v>
      </c>
      <c r="D4869" s="144" t="str">
        <f>IF('[1]Hoja de pedidos'!$D4864&gt;0,'[1]Hoja de pedidos'!F4864,"")</f>
        <v>LAMINACION IMPRESA RUFFLES ORIGINAL 125g</v>
      </c>
      <c r="E4869" s="144" t="str">
        <f>IF('[1]Hoja de pedidos'!$D4864&gt;0,'[1]Hoja de pedidos'!G4864,"")</f>
        <v>CX</v>
      </c>
      <c r="F4869" s="144" t="str">
        <f>IF('[1]Hoja de pedidos'!$D4864&gt;0,'[1]Hoja de pedidos'!H4864,"")</f>
        <v>LAMINACION</v>
      </c>
    </row>
    <row r="4870" spans="1:6" x14ac:dyDescent="0.25">
      <c r="A4870" s="144" t="str">
        <f>IF('[1]Hoja de pedidos'!$D4865&gt;0,'[1]Hoja de pedidos'!C4865,"")</f>
        <v>01-5956</v>
      </c>
      <c r="B4870" s="144" t="str">
        <f>IF('[1]Hoja de pedidos'!$D4865&gt;0,'[1]Hoja de pedidos'!D4865,"")</f>
        <v>TXPARQ045A004</v>
      </c>
      <c r="C4870" s="144" t="str">
        <f>IF('[1]Hoja de pedidos'!$D4865&gt;0,'[1]Hoja de pedidos'!E4865,"")</f>
        <v>PEPSICO ALIMENTOS, S.C.A.</v>
      </c>
      <c r="D4870" s="144" t="str">
        <f>IF('[1]Hoja de pedidos'!$D4865&gt;0,'[1]Hoja de pedidos'!F4865,"")</f>
        <v>LAMINACION IMPRESA RUFFLES QUESO 300g (LINEA NOSOTRAS)</v>
      </c>
      <c r="E4870" s="144" t="str">
        <f>IF('[1]Hoja de pedidos'!$D4865&gt;0,'[1]Hoja de pedidos'!G4865,"")</f>
        <v>CX</v>
      </c>
      <c r="F4870" s="144" t="str">
        <f>IF('[1]Hoja de pedidos'!$D4865&gt;0,'[1]Hoja de pedidos'!H4865,"")</f>
        <v>LAMINACION</v>
      </c>
    </row>
    <row r="4871" spans="1:6" x14ac:dyDescent="0.25">
      <c r="A4871" s="144" t="str">
        <f>IF('[1]Hoja de pedidos'!$D4866&gt;0,'[1]Hoja de pedidos'!C4866,"")</f>
        <v>01-5955</v>
      </c>
      <c r="B4871" s="144" t="str">
        <f>IF('[1]Hoja de pedidos'!$D4866&gt;0,'[1]Hoja de pedidos'!D4866,"")</f>
        <v>TXPATR049D001</v>
      </c>
      <c r="C4871" s="144" t="str">
        <f>IF('[1]Hoja de pedidos'!$D4866&gt;0,'[1]Hoja de pedidos'!E4866,"")</f>
        <v>PEPSICO ALIMENTOS, S.C.A.</v>
      </c>
      <c r="D4871" s="144" t="str">
        <f>IF('[1]Hoja de pedidos'!$D4866&gt;0,'[1]Hoja de pedidos'!F4866,"")</f>
        <v xml:space="preserve">LAMINACION IMPRESA DE TODITO RESUELTO XXL 360g </v>
      </c>
      <c r="E4871" s="144" t="str">
        <f>IF('[1]Hoja de pedidos'!$D4866&gt;0,'[1]Hoja de pedidos'!G4866,"")</f>
        <v>CX</v>
      </c>
      <c r="F4871" s="144" t="str">
        <f>IF('[1]Hoja de pedidos'!$D4866&gt;0,'[1]Hoja de pedidos'!H4866,"")</f>
        <v>LAMINACION</v>
      </c>
    </row>
    <row r="4872" spans="1:6" x14ac:dyDescent="0.25">
      <c r="A4872" s="144" t="str">
        <f>IF('[1]Hoja de pedidos'!$D4867&gt;0,'[1]Hoja de pedidos'!C4867,"")</f>
        <v>01-5954</v>
      </c>
      <c r="B4872" s="144" t="str">
        <f>IF('[1]Hoja de pedidos'!$D4867&gt;0,'[1]Hoja de pedidos'!D4867,"")</f>
        <v>TXPATR040E003</v>
      </c>
      <c r="C4872" s="144" t="str">
        <f>IF('[1]Hoja de pedidos'!$D4867&gt;0,'[1]Hoja de pedidos'!E4867,"")</f>
        <v>PEPSICO ALIMENTOS, S.C.A.</v>
      </c>
      <c r="D4872" s="144" t="str">
        <f>IF('[1]Hoja de pedidos'!$D4867&gt;0,'[1]Hoja de pedidos'!F4867,"")</f>
        <v>LAMINACION IMPRESA DE TODITO RESUELTO 110g</v>
      </c>
      <c r="E4872" s="144" t="str">
        <f>IF('[1]Hoja de pedidos'!$D4867&gt;0,'[1]Hoja de pedidos'!G4867,"")</f>
        <v>CX</v>
      </c>
      <c r="F4872" s="144" t="str">
        <f>IF('[1]Hoja de pedidos'!$D4867&gt;0,'[1]Hoja de pedidos'!H4867,"")</f>
        <v>LAMINACION</v>
      </c>
    </row>
    <row r="4873" spans="1:6" x14ac:dyDescent="0.25">
      <c r="A4873" s="144" t="str">
        <f>IF('[1]Hoja de pedidos'!$D4868&gt;0,'[1]Hoja de pedidos'!C4868,"")</f>
        <v>01-5916</v>
      </c>
      <c r="B4873" s="144" t="str">
        <f>IF('[1]Hoja de pedidos'!$D4868&gt;0,'[1]Hoja de pedidos'!D4868,"")</f>
        <v>TXPACC040A001</v>
      </c>
      <c r="C4873" s="144" t="str">
        <f>IF('[1]Hoja de pedidos'!$D4868&gt;0,'[1]Hoja de pedidos'!E4868,"")</f>
        <v>PEPSICO ALIMENTOS, S.C.A.</v>
      </c>
      <c r="D4873" s="144" t="str">
        <f>IF('[1]Hoja de pedidos'!$D4868&gt;0,'[1]Hoja de pedidos'!F4868,"")</f>
        <v>LAMINACION IMPRESA CHICHARRON PARRILLERO 85g</v>
      </c>
      <c r="E4873" s="144" t="str">
        <f>IF('[1]Hoja de pedidos'!$D4868&gt;0,'[1]Hoja de pedidos'!G4868,"")</f>
        <v>CX</v>
      </c>
      <c r="F4873" s="144" t="str">
        <f>IF('[1]Hoja de pedidos'!$D4868&gt;0,'[1]Hoja de pedidos'!H4868,"")</f>
        <v>LAMINACION</v>
      </c>
    </row>
    <row r="4874" spans="1:6" x14ac:dyDescent="0.25">
      <c r="A4874" s="144" t="str">
        <f>IF('[1]Hoja de pedidos'!$D4869&gt;0,'[1]Hoja de pedidos'!C4869,"")</f>
        <v>01-5935</v>
      </c>
      <c r="B4874" s="144" t="str">
        <f>IF('[1]Hoja de pedidos'!$D4869&gt;0,'[1]Hoja de pedidos'!D4869,"")</f>
        <v>TMPEGP227A001</v>
      </c>
      <c r="C4874" s="144" t="str">
        <f>IF('[1]Hoja de pedidos'!$D4869&gt;0,'[1]Hoja de pedidos'!E4869,"")</f>
        <v>PLASTICOS ESTUGAL C.A.</v>
      </c>
      <c r="D4874" s="144" t="str">
        <f>IF('[1]Hoja de pedidos'!$D4869&gt;0,'[1]Hoja de pedidos'!F4869,"")</f>
        <v>LINNER MTP  IMPRESO GARANTIA DE PUREZA</v>
      </c>
      <c r="E4874" s="144" t="str">
        <f>IF('[1]Hoja de pedidos'!$D4869&gt;0,'[1]Hoja de pedidos'!G4869,"")</f>
        <v>MCL</v>
      </c>
      <c r="F4874" s="144" t="str">
        <f>IF('[1]Hoja de pedidos'!$D4869&gt;0,'[1]Hoja de pedidos'!H4869,"")</f>
        <v>CORTE</v>
      </c>
    </row>
    <row r="4875" spans="1:6" x14ac:dyDescent="0.25">
      <c r="A4875" s="144" t="str">
        <f>IF('[1]Hoja de pedidos'!$D4870&gt;0,'[1]Hoja de pedidos'!C4870,"")</f>
        <v>01-5937</v>
      </c>
      <c r="B4875" s="144" t="str">
        <f>IF('[1]Hoja de pedidos'!$D4870&gt;0,'[1]Hoja de pedidos'!D4870,"")</f>
        <v>TMPEGP227A001</v>
      </c>
      <c r="C4875" s="144" t="str">
        <f>IF('[1]Hoja de pedidos'!$D4870&gt;0,'[1]Hoja de pedidos'!E4870,"")</f>
        <v>PLASTICOS ESTUGAL C.A.</v>
      </c>
      <c r="D4875" s="144" t="str">
        <f>IF('[1]Hoja de pedidos'!$D4870&gt;0,'[1]Hoja de pedidos'!F4870,"")</f>
        <v>LINNER MTP  IMPRESO GARANTIA DE PUREZA</v>
      </c>
      <c r="E4875" s="144" t="str">
        <f>IF('[1]Hoja de pedidos'!$D4870&gt;0,'[1]Hoja de pedidos'!G4870,"")</f>
        <v>MCL</v>
      </c>
      <c r="F4875" s="144" t="str">
        <f>IF('[1]Hoja de pedidos'!$D4870&gt;0,'[1]Hoja de pedidos'!H4870,"")</f>
        <v>CORTE</v>
      </c>
    </row>
    <row r="4876" spans="1:6" x14ac:dyDescent="0.25">
      <c r="A4876" s="144" t="str">
        <f>IF('[1]Hoja de pedidos'!$D4871&gt;0,'[1]Hoja de pedidos'!C4871,"")</f>
        <v>01-5974</v>
      </c>
      <c r="B4876" s="144" t="str">
        <f>IF('[1]Hoja de pedidos'!$D4871&gt;0,'[1]Hoja de pedidos'!D4871,"")</f>
        <v>TXCPEM023A001</v>
      </c>
      <c r="C4876" s="144" t="str">
        <f>IF('[1]Hoja de pedidos'!$D4871&gt;0,'[1]Hoja de pedidos'!E4871,"")</f>
        <v>CERVECERIA POLAR,C.A.</v>
      </c>
      <c r="D4876" s="144" t="str">
        <f>IF('[1]Hoja de pedidos'!$D4871&gt;0,'[1]Hoja de pedidos'!F4871,"")</f>
        <v>ETIQUETA IMPRESA MALTIN POLAR 1,5 L</v>
      </c>
      <c r="E4876" s="144" t="str">
        <f>IF('[1]Hoja de pedidos'!$D4871&gt;0,'[1]Hoja de pedidos'!G4871,"")</f>
        <v>CX</v>
      </c>
      <c r="F4876" s="144" t="str">
        <f>IF('[1]Hoja de pedidos'!$D4871&gt;0,'[1]Hoja de pedidos'!H4871,"")</f>
        <v>CORTE</v>
      </c>
    </row>
    <row r="4877" spans="1:6" x14ac:dyDescent="0.25">
      <c r="A4877" s="144" t="str">
        <f>IF('[1]Hoja de pedidos'!$D4872&gt;0,'[1]Hoja de pedidos'!C4872,"")</f>
        <v>01-5965</v>
      </c>
      <c r="B4877" s="144" t="str">
        <f>IF('[1]Hoja de pedidos'!$D4872&gt;0,'[1]Hoja de pedidos'!D4872,"")</f>
        <v>TXPCGK023C002</v>
      </c>
      <c r="C4877" s="144" t="str">
        <f>IF('[1]Hoja de pedidos'!$D4872&gt;0,'[1]Hoja de pedidos'!E4872,"")</f>
        <v xml:space="preserve">PEPSI-COLA VENEZUELA, C.A. </v>
      </c>
      <c r="D4877" s="144" t="str">
        <f>IF('[1]Hoja de pedidos'!$D4872&gt;0,'[1]Hoja de pedidos'!F4872,"")</f>
        <v>ETIQUETA IMPRESA GOLDEN KOLITA 2L</v>
      </c>
      <c r="E4877" s="144" t="str">
        <f>IF('[1]Hoja de pedidos'!$D4872&gt;0,'[1]Hoja de pedidos'!G4872,"")</f>
        <v>CX</v>
      </c>
      <c r="F4877" s="144" t="str">
        <f>IF('[1]Hoja de pedidos'!$D4872&gt;0,'[1]Hoja de pedidos'!H4872,"")</f>
        <v>CORTE</v>
      </c>
    </row>
    <row r="4878" spans="1:6" x14ac:dyDescent="0.25">
      <c r="A4878" s="144" t="str">
        <f>IF('[1]Hoja de pedidos'!$D4873&gt;0,'[1]Hoja de pedidos'!C4873,"")</f>
        <v>01-5957</v>
      </c>
      <c r="B4878" s="144" t="str">
        <f>IF('[1]Hoja de pedidos'!$D4873&gt;0,'[1]Hoja de pedidos'!D4873,"")</f>
        <v>TXPCGK023C002</v>
      </c>
      <c r="C4878" s="144" t="str">
        <f>IF('[1]Hoja de pedidos'!$D4873&gt;0,'[1]Hoja de pedidos'!E4873,"")</f>
        <v xml:space="preserve">PEPSI-COLA VENEZUELA, C.A. </v>
      </c>
      <c r="D4878" s="144" t="str">
        <f>IF('[1]Hoja de pedidos'!$D4873&gt;0,'[1]Hoja de pedidos'!F4873,"")</f>
        <v>ETIQUETA IMPRESA GOLDEN KOLITA 2L</v>
      </c>
      <c r="E4878" s="144" t="str">
        <f>IF('[1]Hoja de pedidos'!$D4873&gt;0,'[1]Hoja de pedidos'!G4873,"")</f>
        <v>CX</v>
      </c>
      <c r="F4878" s="144" t="str">
        <f>IF('[1]Hoja de pedidos'!$D4873&gt;0,'[1]Hoja de pedidos'!H4873,"")</f>
        <v>CORTE</v>
      </c>
    </row>
    <row r="4879" spans="1:6" x14ac:dyDescent="0.25">
      <c r="A4879" s="144" t="str">
        <f>IF('[1]Hoja de pedidos'!$D4874&gt;0,'[1]Hoja de pedidos'!C4874,"")</f>
        <v>01-5966</v>
      </c>
      <c r="B4879" s="144" t="str">
        <f>IF('[1]Hoja de pedidos'!$D4874&gt;0,'[1]Hoja de pedidos'!D4874,"")</f>
        <v>TXPCGP023B001</v>
      </c>
      <c r="C4879" s="144" t="str">
        <f>IF('[1]Hoja de pedidos'!$D4874&gt;0,'[1]Hoja de pedidos'!E4874,"")</f>
        <v xml:space="preserve">PEPSI-COLA VENEZUELA, C.A. </v>
      </c>
      <c r="D4879" s="144" t="str">
        <f>IF('[1]Hoja de pedidos'!$D4874&gt;0,'[1]Hoja de pedidos'!F4874,"")</f>
        <v>ETIQUETA IMPRESA GOLDEN PIÑA 1,5L</v>
      </c>
      <c r="E4879" s="144" t="str">
        <f>IF('[1]Hoja de pedidos'!$D4874&gt;0,'[1]Hoja de pedidos'!G4874,"")</f>
        <v>CX</v>
      </c>
      <c r="F4879" s="144" t="str">
        <f>IF('[1]Hoja de pedidos'!$D4874&gt;0,'[1]Hoja de pedidos'!H4874,"")</f>
        <v>CORTE</v>
      </c>
    </row>
    <row r="4880" spans="1:6" x14ac:dyDescent="0.25">
      <c r="A4880" s="144" t="str">
        <f>IF('[1]Hoja de pedidos'!$D4875&gt;0,'[1]Hoja de pedidos'!C4875,"")</f>
        <v>01-5958</v>
      </c>
      <c r="B4880" s="144" t="str">
        <f>IF('[1]Hoja de pedidos'!$D4875&gt;0,'[1]Hoja de pedidos'!D4875,"")</f>
        <v>TXPCGP023B001</v>
      </c>
      <c r="C4880" s="144" t="str">
        <f>IF('[1]Hoja de pedidos'!$D4875&gt;0,'[1]Hoja de pedidos'!E4875,"")</f>
        <v xml:space="preserve">PEPSI-COLA VENEZUELA, C.A. </v>
      </c>
      <c r="D4880" s="144" t="str">
        <f>IF('[1]Hoja de pedidos'!$D4875&gt;0,'[1]Hoja de pedidos'!F4875,"")</f>
        <v>ETIQUETA IMPRESA GOLDEN PIÑA 1,5L</v>
      </c>
      <c r="E4880" s="144" t="str">
        <f>IF('[1]Hoja de pedidos'!$D4875&gt;0,'[1]Hoja de pedidos'!G4875,"")</f>
        <v>CX</v>
      </c>
      <c r="F4880" s="144" t="str">
        <f>IF('[1]Hoja de pedidos'!$D4875&gt;0,'[1]Hoja de pedidos'!H4875,"")</f>
        <v>CORTE</v>
      </c>
    </row>
    <row r="4881" spans="1:6" x14ac:dyDescent="0.25">
      <c r="A4881" s="144" t="str">
        <f>IF('[1]Hoja de pedidos'!$D4876&gt;0,'[1]Hoja de pedidos'!C4876,"")</f>
        <v>01-5936</v>
      </c>
      <c r="B4881" s="144" t="str">
        <f>IF('[1]Hoja de pedidos'!$D4876&gt;0,'[1]Hoja de pedidos'!D4876,"")</f>
        <v>TMPEGP227A001</v>
      </c>
      <c r="C4881" s="144" t="str">
        <f>IF('[1]Hoja de pedidos'!$D4876&gt;0,'[1]Hoja de pedidos'!E4876,"")</f>
        <v>PLASTICOS ESTUGAL C.A.</v>
      </c>
      <c r="D4881" s="144" t="str">
        <f>IF('[1]Hoja de pedidos'!$D4876&gt;0,'[1]Hoja de pedidos'!F4876,"")</f>
        <v>LINNER MTP  IMPRESO GARANTIA DE PUREZA</v>
      </c>
      <c r="E4881" s="144" t="str">
        <f>IF('[1]Hoja de pedidos'!$D4876&gt;0,'[1]Hoja de pedidos'!G4876,"")</f>
        <v>MCL</v>
      </c>
      <c r="F4881" s="144" t="str">
        <f>IF('[1]Hoja de pedidos'!$D4876&gt;0,'[1]Hoja de pedidos'!H4876,"")</f>
        <v>CORTE</v>
      </c>
    </row>
    <row r="4882" spans="1:6" x14ac:dyDescent="0.25">
      <c r="A4882" s="144" t="str">
        <f>IF('[1]Hoja de pedidos'!$D4877&gt;0,'[1]Hoja de pedidos'!C4877,"")</f>
        <v>01-5968</v>
      </c>
      <c r="B4882" s="144" t="str">
        <f>IF('[1]Hoja de pedidos'!$D4877&gt;0,'[1]Hoja de pedidos'!D4877,"")</f>
        <v>TXPCGM023C001</v>
      </c>
      <c r="C4882" s="144" t="str">
        <f>IF('[1]Hoja de pedidos'!$D4877&gt;0,'[1]Hoja de pedidos'!E4877,"")</f>
        <v xml:space="preserve">PEPSI-COLA VENEZUELA, C.A. </v>
      </c>
      <c r="D4882" s="144" t="str">
        <f>IF('[1]Hoja de pedidos'!$D4877&gt;0,'[1]Hoja de pedidos'!F4877,"")</f>
        <v>ETIQUETA IMPRESA GOLDEN MANZANA 2L</v>
      </c>
      <c r="E4882" s="144" t="str">
        <f>IF('[1]Hoja de pedidos'!$D4877&gt;0,'[1]Hoja de pedidos'!G4877,"")</f>
        <v>CX</v>
      </c>
      <c r="F4882" s="144" t="str">
        <f>IF('[1]Hoja de pedidos'!$D4877&gt;0,'[1]Hoja de pedidos'!H4877,"")</f>
        <v>CORTE</v>
      </c>
    </row>
    <row r="4883" spans="1:6" x14ac:dyDescent="0.25">
      <c r="A4883" s="144" t="str">
        <f>IF('[1]Hoja de pedidos'!$D4878&gt;0,'[1]Hoja de pedidos'!C4878,"")</f>
        <v>01-5959</v>
      </c>
      <c r="B4883" s="144" t="str">
        <f>IF('[1]Hoja de pedidos'!$D4878&gt;0,'[1]Hoja de pedidos'!D4878,"")</f>
        <v>TXPCGM023C001</v>
      </c>
      <c r="C4883" s="144" t="str">
        <f>IF('[1]Hoja de pedidos'!$D4878&gt;0,'[1]Hoja de pedidos'!E4878,"")</f>
        <v xml:space="preserve">PEPSI-COLA VENEZUELA, C.A. </v>
      </c>
      <c r="D4883" s="144" t="str">
        <f>IF('[1]Hoja de pedidos'!$D4878&gt;0,'[1]Hoja de pedidos'!F4878,"")</f>
        <v>ETIQUETA IMPRESA GOLDEN MANZANA 2L</v>
      </c>
      <c r="E4883" s="144" t="str">
        <f>IF('[1]Hoja de pedidos'!$D4878&gt;0,'[1]Hoja de pedidos'!G4878,"")</f>
        <v>CX</v>
      </c>
      <c r="F4883" s="144" t="str">
        <f>IF('[1]Hoja de pedidos'!$D4878&gt;0,'[1]Hoja de pedidos'!H4878,"")</f>
        <v>CORTE</v>
      </c>
    </row>
    <row r="4884" spans="1:6" x14ac:dyDescent="0.25">
      <c r="A4884" s="144" t="str">
        <f>IF('[1]Hoja de pedidos'!$D4879&gt;0,'[1]Hoja de pedidos'!C4879,"")</f>
        <v>01-5970</v>
      </c>
      <c r="B4884" s="144" t="str">
        <f>IF('[1]Hoja de pedidos'!$D4879&gt;0,'[1]Hoja de pedidos'!D4879,"")</f>
        <v>TXPCGU023B001</v>
      </c>
      <c r="C4884" s="144" t="str">
        <f>IF('[1]Hoja de pedidos'!$D4879&gt;0,'[1]Hoja de pedidos'!E4879,"")</f>
        <v xml:space="preserve">PEPSI-COLA VENEZUELA, C.A. </v>
      </c>
      <c r="D4884" s="144" t="str">
        <f>IF('[1]Hoja de pedidos'!$D4879&gt;0,'[1]Hoja de pedidos'!F4879,"")</f>
        <v>ETIQUETA IMPRESA GOLDEN UVA 1,5L</v>
      </c>
      <c r="E4884" s="144" t="str">
        <f>IF('[1]Hoja de pedidos'!$D4879&gt;0,'[1]Hoja de pedidos'!G4879,"")</f>
        <v>CX</v>
      </c>
      <c r="F4884" s="144" t="str">
        <f>IF('[1]Hoja de pedidos'!$D4879&gt;0,'[1]Hoja de pedidos'!H4879,"")</f>
        <v>CORTE</v>
      </c>
    </row>
    <row r="4885" spans="1:6" x14ac:dyDescent="0.25">
      <c r="A4885" s="144" t="str">
        <f>IF('[1]Hoja de pedidos'!$D4880&gt;0,'[1]Hoja de pedidos'!C4880,"")</f>
        <v>01-5578</v>
      </c>
      <c r="B4885" s="144" t="str">
        <f>IF('[1]Hoja de pedidos'!$D4880&gt;0,'[1]Hoja de pedidos'!D4880,"")</f>
        <v>TXDNBC070A002</v>
      </c>
      <c r="C4885" s="144" t="str">
        <f>IF('[1]Hoja de pedidos'!$D4880&gt;0,'[1]Hoja de pedidos'!E4880,"")</f>
        <v>DISTRIBUIDORA NACIONAL 2000, C.A.</v>
      </c>
      <c r="D4885" s="144" t="str">
        <f>IF('[1]Hoja de pedidos'!$D4880&gt;0,'[1]Hoja de pedidos'!F4880,"")</f>
        <v>LAMINACION IMPRESA BUEN CAFÉ PREMIUN 200g</v>
      </c>
      <c r="E4885" s="144" t="str">
        <f>IF('[1]Hoja de pedidos'!$D4880&gt;0,'[1]Hoja de pedidos'!G4880,"")</f>
        <v>CX</v>
      </c>
      <c r="F4885" s="144" t="str">
        <f>IF('[1]Hoja de pedidos'!$D4880&gt;0,'[1]Hoja de pedidos'!H4880,"")</f>
        <v>LAMINACION</v>
      </c>
    </row>
    <row r="4886" spans="1:6" x14ac:dyDescent="0.25">
      <c r="A4886" s="144" t="str">
        <f>IF('[1]Hoja de pedidos'!$D4881&gt;0,'[1]Hoja de pedidos'!C4881,"")</f>
        <v>01-5978</v>
      </c>
      <c r="B4886" s="144" t="str">
        <f>IF('[1]Hoja de pedidos'!$D4881&gt;0,'[1]Hoja de pedidos'!D4881,"")</f>
        <v>TXDNBC065A001</v>
      </c>
      <c r="C4886" s="144" t="str">
        <f>IF('[1]Hoja de pedidos'!$D4881&gt;0,'[1]Hoja de pedidos'!E4881,"")</f>
        <v>DISTRIBUIDORA NACIONAL 2000, C.A.</v>
      </c>
      <c r="D4886" s="144" t="str">
        <f>IF('[1]Hoja de pedidos'!$D4881&gt;0,'[1]Hoja de pedidos'!F4881,"")</f>
        <v>LAMINACION IMPRESA BUEN CAFÉ PREMIUN 100g</v>
      </c>
      <c r="E4886" s="144" t="str">
        <f>IF('[1]Hoja de pedidos'!$D4881&gt;0,'[1]Hoja de pedidos'!G4881,"")</f>
        <v>CX</v>
      </c>
      <c r="F4886" s="144" t="str">
        <f>IF('[1]Hoja de pedidos'!$D4881&gt;0,'[1]Hoja de pedidos'!H4881,"")</f>
        <v>LAMINACION</v>
      </c>
    </row>
    <row r="4887" spans="1:6" x14ac:dyDescent="0.25">
      <c r="A4887" s="144" t="str">
        <f>IF('[1]Hoja de pedidos'!$D4882&gt;0,'[1]Hoja de pedidos'!C4882,"")</f>
        <v>01-5979</v>
      </c>
      <c r="B4887" s="144" t="str">
        <f>IF('[1]Hoja de pedidos'!$D4882&gt;0,'[1]Hoja de pedidos'!D4882,"")</f>
        <v>TXDNAP070C001</v>
      </c>
      <c r="C4887" s="144" t="str">
        <f>IF('[1]Hoja de pedidos'!$D4882&gt;0,'[1]Hoja de pedidos'!E4882,"")</f>
        <v>DISTRIBUIDORA NACIONAL 2000, C.A.</v>
      </c>
      <c r="D4887" s="144" t="str">
        <f>IF('[1]Hoja de pedidos'!$D4882&gt;0,'[1]Hoja de pedidos'!F4882,"")</f>
        <v>LAMINACION IMPRESA CAFÉ ANZOATEGUI PREMIUN 50g</v>
      </c>
      <c r="E4887" s="144" t="str">
        <f>IF('[1]Hoja de pedidos'!$D4882&gt;0,'[1]Hoja de pedidos'!G4882,"")</f>
        <v>CX</v>
      </c>
      <c r="F4887" s="144" t="str">
        <f>IF('[1]Hoja de pedidos'!$D4882&gt;0,'[1]Hoja de pedidos'!H4882,"")</f>
        <v>LAMINACION</v>
      </c>
    </row>
    <row r="4888" spans="1:6" x14ac:dyDescent="0.25">
      <c r="A4888" s="144" t="str">
        <f>IF('[1]Hoja de pedidos'!$D4883&gt;0,'[1]Hoja de pedidos'!C4883,"")</f>
        <v>01-5963</v>
      </c>
      <c r="B4888" s="144" t="str">
        <f>IF('[1]Hoja de pedidos'!$D4883&gt;0,'[1]Hoja de pedidos'!D4883,"")</f>
        <v>TXPCSC023D001</v>
      </c>
      <c r="C4888" s="144" t="str">
        <f>IF('[1]Hoja de pedidos'!$D4883&gt;0,'[1]Hoja de pedidos'!E4883,"")</f>
        <v xml:space="preserve">PEPSI-COLA VENEZUELA, C.A. </v>
      </c>
      <c r="D4888" s="144" t="str">
        <f>IF('[1]Hoja de pedidos'!$D4883&gt;0,'[1]Hoja de pedidos'!F4883,"")</f>
        <v>ETIQUETA IMPRESA SEVEN UP CERO 1 L</v>
      </c>
      <c r="E4888" s="144" t="str">
        <f>IF('[1]Hoja de pedidos'!$D4883&gt;0,'[1]Hoja de pedidos'!G4883,"")</f>
        <v>CX</v>
      </c>
      <c r="F4888" s="144" t="str">
        <f>IF('[1]Hoja de pedidos'!$D4883&gt;0,'[1]Hoja de pedidos'!H4883,"")</f>
        <v>CORTE</v>
      </c>
    </row>
    <row r="4889" spans="1:6" x14ac:dyDescent="0.25">
      <c r="A4889" s="144" t="str">
        <f>IF('[1]Hoja de pedidos'!$D4884&gt;0,'[1]Hoja de pedidos'!C4884,"")</f>
        <v>01-5967</v>
      </c>
      <c r="B4889" s="144" t="str">
        <f>IF('[1]Hoja de pedidos'!$D4884&gt;0,'[1]Hoja de pedidos'!D4884,"")</f>
        <v>TXPCSC023D001</v>
      </c>
      <c r="C4889" s="144" t="str">
        <f>IF('[1]Hoja de pedidos'!$D4884&gt;0,'[1]Hoja de pedidos'!E4884,"")</f>
        <v xml:space="preserve">PEPSI-COLA VENEZUELA, C.A. </v>
      </c>
      <c r="D4889" s="144" t="str">
        <f>IF('[1]Hoja de pedidos'!$D4884&gt;0,'[1]Hoja de pedidos'!F4884,"")</f>
        <v>ETIQUETA IMPRESA SEVEN UP CERO 1 L</v>
      </c>
      <c r="E4889" s="144" t="str">
        <f>IF('[1]Hoja de pedidos'!$D4884&gt;0,'[1]Hoja de pedidos'!G4884,"")</f>
        <v>CX</v>
      </c>
      <c r="F4889" s="144" t="str">
        <f>IF('[1]Hoja de pedidos'!$D4884&gt;0,'[1]Hoja de pedidos'!H4884,"")</f>
        <v>CORTE</v>
      </c>
    </row>
    <row r="4890" spans="1:6" x14ac:dyDescent="0.25">
      <c r="A4890" s="144" t="str">
        <f>IF('[1]Hoja de pedidos'!$D4885&gt;0,'[1]Hoja de pedidos'!C4885,"")</f>
        <v>01-5928</v>
      </c>
      <c r="B4890" s="144" t="str">
        <f>IF('[1]Hoja de pedidos'!$D4885&gt;0,'[1]Hoja de pedidos'!D4885,"")</f>
        <v>TMCMAL1190001</v>
      </c>
      <c r="C4890" s="144" t="str">
        <f>IF('[1]Hoja de pedidos'!$D4885&gt;0,'[1]Hoja de pedidos'!E4885,"")</f>
        <v>COLOMURAL  DE VENEZUELA C.A.</v>
      </c>
      <c r="D4890" s="144" t="str">
        <f>IF('[1]Hoja de pedidos'!$D4885&gt;0,'[1]Hoja de pedidos'!F4885,"")</f>
        <v>ALUMINIO LAMINADO SIN IMPRESIÓN</v>
      </c>
      <c r="E4890" s="144" t="str">
        <f>IF('[1]Hoja de pedidos'!$D4885&gt;0,'[1]Hoja de pedidos'!G4885,"")</f>
        <v>MCL</v>
      </c>
      <c r="F4890" s="144" t="str">
        <f>IF('[1]Hoja de pedidos'!$D4885&gt;0,'[1]Hoja de pedidos'!H4885,"")</f>
        <v>LAMINACION</v>
      </c>
    </row>
    <row r="4891" spans="1:6" x14ac:dyDescent="0.25">
      <c r="A4891" s="144" t="str">
        <f>IF('[1]Hoja de pedidos'!$D4886&gt;0,'[1]Hoja de pedidos'!C4886,"")</f>
        <v>01-5960</v>
      </c>
      <c r="B4891" s="144" t="str">
        <f>IF('[1]Hoja de pedidos'!$D4886&gt;0,'[1]Hoja de pedidos'!D4886,"")</f>
        <v>TXPCSC023C002</v>
      </c>
      <c r="C4891" s="144" t="str">
        <f>IF('[1]Hoja de pedidos'!$D4886&gt;0,'[1]Hoja de pedidos'!E4886,"")</f>
        <v xml:space="preserve">PEPSI-COLA VENEZUELA, C.A. </v>
      </c>
      <c r="D4891" s="144" t="str">
        <f>IF('[1]Hoja de pedidos'!$D4886&gt;0,'[1]Hoja de pedidos'!F4886,"")</f>
        <v>ETIQUETA IMPRESA SEVEN UP CERO 1,5 L</v>
      </c>
      <c r="E4891" s="144" t="str">
        <f>IF('[1]Hoja de pedidos'!$D4886&gt;0,'[1]Hoja de pedidos'!G4886,"")</f>
        <v>CX</v>
      </c>
      <c r="F4891" s="144" t="str">
        <f>IF('[1]Hoja de pedidos'!$D4886&gt;0,'[1]Hoja de pedidos'!H4886,"")</f>
        <v>CORTE</v>
      </c>
    </row>
    <row r="4892" spans="1:6" x14ac:dyDescent="0.25">
      <c r="A4892" s="144" t="str">
        <f>IF('[1]Hoja de pedidos'!$D4887&gt;0,'[1]Hoja de pedidos'!C4887,"")</f>
        <v>01-5969</v>
      </c>
      <c r="B4892" s="144" t="str">
        <f>IF('[1]Hoja de pedidos'!$D4887&gt;0,'[1]Hoja de pedidos'!D4887,"")</f>
        <v>TXPCSC023C002</v>
      </c>
      <c r="C4892" s="144" t="str">
        <f>IF('[1]Hoja de pedidos'!$D4887&gt;0,'[1]Hoja de pedidos'!E4887,"")</f>
        <v xml:space="preserve">PEPSI-COLA VENEZUELA, C.A. </v>
      </c>
      <c r="D4892" s="144" t="str">
        <f>IF('[1]Hoja de pedidos'!$D4887&gt;0,'[1]Hoja de pedidos'!F4887,"")</f>
        <v>ETIQUETA IMPRESA SEVEN UP CERO 1,5 L</v>
      </c>
      <c r="E4892" s="144" t="str">
        <f>IF('[1]Hoja de pedidos'!$D4887&gt;0,'[1]Hoja de pedidos'!G4887,"")</f>
        <v>CX</v>
      </c>
      <c r="F4892" s="144" t="str">
        <f>IF('[1]Hoja de pedidos'!$D4887&gt;0,'[1]Hoja de pedidos'!H4887,"")</f>
        <v>CORTE</v>
      </c>
    </row>
    <row r="4893" spans="1:6" x14ac:dyDescent="0.25">
      <c r="A4893" s="144" t="str">
        <f>IF('[1]Hoja de pedidos'!$D4888&gt;0,'[1]Hoja de pedidos'!C4888,"")</f>
        <v>01-5971</v>
      </c>
      <c r="B4893" s="144" t="str">
        <f>IF('[1]Hoja de pedidos'!$D4888&gt;0,'[1]Hoja de pedidos'!D4888,"")</f>
        <v>TXPCSC023A002</v>
      </c>
      <c r="C4893" s="144" t="str">
        <f>IF('[1]Hoja de pedidos'!$D4888&gt;0,'[1]Hoja de pedidos'!E4888,"")</f>
        <v xml:space="preserve">PEPSI-COLA VENEZUELA, C.A. </v>
      </c>
      <c r="D4893" s="144" t="str">
        <f>IF('[1]Hoja de pedidos'!$D4888&gt;0,'[1]Hoja de pedidos'!F4888,"")</f>
        <v>ETIQUETA IMPRESA SEVEN UP CERO 2 L</v>
      </c>
      <c r="E4893" s="144" t="str">
        <f>IF('[1]Hoja de pedidos'!$D4888&gt;0,'[1]Hoja de pedidos'!G4888,"")</f>
        <v>CX</v>
      </c>
      <c r="F4893" s="144" t="str">
        <f>IF('[1]Hoja de pedidos'!$D4888&gt;0,'[1]Hoja de pedidos'!H4888,"")</f>
        <v>CORTE</v>
      </c>
    </row>
    <row r="4894" spans="1:6" x14ac:dyDescent="0.25">
      <c r="A4894" s="144" t="str">
        <f>IF('[1]Hoja de pedidos'!$D4889&gt;0,'[1]Hoja de pedidos'!C4889,"")</f>
        <v>01-5980</v>
      </c>
      <c r="B4894" s="144" t="str">
        <f>IF('[1]Hoja de pedidos'!$D4889&gt;0,'[1]Hoja de pedidos'!D4889,"")</f>
        <v>TMARMZ044B001</v>
      </c>
      <c r="C4894" s="144" t="str">
        <f>IF('[1]Hoja de pedidos'!$D4889&gt;0,'[1]Hoja de pedidos'!E4889,"")</f>
        <v>ALFONZO RIVAS &amp; CIA, C.A.</v>
      </c>
      <c r="D4894" s="144" t="str">
        <f>IF('[1]Hoja de pedidos'!$D4889&gt;0,'[1]Hoja de pedidos'!F4889,"")</f>
        <v>LAMINACION IMPRESA MAIZINA 400g</v>
      </c>
      <c r="E4894" s="144" t="str">
        <f>IF('[1]Hoja de pedidos'!$D4889&gt;0,'[1]Hoja de pedidos'!G4889,"")</f>
        <v>MCL</v>
      </c>
      <c r="F4894" s="144" t="str">
        <f>IF('[1]Hoja de pedidos'!$D4889&gt;0,'[1]Hoja de pedidos'!H4889,"")</f>
        <v>LAMINACION</v>
      </c>
    </row>
    <row r="4895" spans="1:6" x14ac:dyDescent="0.25">
      <c r="A4895" s="144" t="str">
        <f>IF('[1]Hoja de pedidos'!$D4890&gt;0,'[1]Hoja de pedidos'!C4890,"")</f>
        <v>01-5964</v>
      </c>
      <c r="B4895" s="144" t="str">
        <f>IF('[1]Hoja de pedidos'!$D4890&gt;0,'[1]Hoja de pedidos'!D4890,"")</f>
        <v>TXPCEP023B003</v>
      </c>
      <c r="C4895" s="144" t="str">
        <f>IF('[1]Hoja de pedidos'!$D4890&gt;0,'[1]Hoja de pedidos'!E4890,"")</f>
        <v xml:space="preserve">PEPSI-COLA VENEZUELA, C.A. </v>
      </c>
      <c r="D4895" s="144" t="str">
        <f>IF('[1]Hoja de pedidos'!$D4890&gt;0,'[1]Hoja de pedidos'!F4890,"")</f>
        <v>ETIQUETA IMPRESA PEPSI FREE 1 L</v>
      </c>
      <c r="E4895" s="144" t="str">
        <f>IF('[1]Hoja de pedidos'!$D4890&gt;0,'[1]Hoja de pedidos'!G4890,"")</f>
        <v>CX</v>
      </c>
      <c r="F4895" s="144" t="str">
        <f>IF('[1]Hoja de pedidos'!$D4890&gt;0,'[1]Hoja de pedidos'!H4890,"")</f>
        <v>CORTE</v>
      </c>
    </row>
    <row r="4896" spans="1:6" x14ac:dyDescent="0.25">
      <c r="A4896" s="144" t="str">
        <f>IF('[1]Hoja de pedidos'!$D4891&gt;0,'[1]Hoja de pedidos'!C4891,"")</f>
        <v>01-5972</v>
      </c>
      <c r="B4896" s="144" t="str">
        <f>IF('[1]Hoja de pedidos'!$D4891&gt;0,'[1]Hoja de pedidos'!D4891,"")</f>
        <v>TXPCEP023B003</v>
      </c>
      <c r="C4896" s="144" t="str">
        <f>IF('[1]Hoja de pedidos'!$D4891&gt;0,'[1]Hoja de pedidos'!E4891,"")</f>
        <v xml:space="preserve">PEPSI-COLA VENEZUELA, C.A. </v>
      </c>
      <c r="D4896" s="144" t="str">
        <f>IF('[1]Hoja de pedidos'!$D4891&gt;0,'[1]Hoja de pedidos'!F4891,"")</f>
        <v>ETIQUETA IMPRESA PEPSI FREE 1 L</v>
      </c>
      <c r="E4896" s="144" t="str">
        <f>IF('[1]Hoja de pedidos'!$D4891&gt;0,'[1]Hoja de pedidos'!G4891,"")</f>
        <v>CX</v>
      </c>
      <c r="F4896" s="144" t="str">
        <f>IF('[1]Hoja de pedidos'!$D4891&gt;0,'[1]Hoja de pedidos'!H4891,"")</f>
        <v>CORTE</v>
      </c>
    </row>
    <row r="4897" spans="1:6" x14ac:dyDescent="0.25">
      <c r="A4897" s="144" t="str">
        <f>IF('[1]Hoja de pedidos'!$D4892&gt;0,'[1]Hoja de pedidos'!C4892,"")</f>
        <v>01-5973</v>
      </c>
      <c r="B4897" s="144" t="str">
        <f>IF('[1]Hoja de pedidos'!$D4892&gt;0,'[1]Hoja de pedidos'!D4892,"")</f>
        <v>TXPCPF023B003</v>
      </c>
      <c r="C4897" s="144" t="str">
        <f>IF('[1]Hoja de pedidos'!$D4892&gt;0,'[1]Hoja de pedidos'!E4892,"")</f>
        <v xml:space="preserve">PEPSI-COLA VENEZUELA, C.A. </v>
      </c>
      <c r="D4897" s="144" t="str">
        <f>IF('[1]Hoja de pedidos'!$D4892&gt;0,'[1]Hoja de pedidos'!F4892,"")</f>
        <v>ETIQUETA IMPRESA PEPSI FREE 1,5 L</v>
      </c>
      <c r="E4897" s="144" t="str">
        <f>IF('[1]Hoja de pedidos'!$D4892&gt;0,'[1]Hoja de pedidos'!G4892,"")</f>
        <v>CX</v>
      </c>
      <c r="F4897" s="144" t="str">
        <f>IF('[1]Hoja de pedidos'!$D4892&gt;0,'[1]Hoja de pedidos'!H4892,"")</f>
        <v>CORTE</v>
      </c>
    </row>
    <row r="4898" spans="1:6" x14ac:dyDescent="0.25">
      <c r="A4898" s="144" t="str">
        <f>IF('[1]Hoja de pedidos'!$D4893&gt;0,'[1]Hoja de pedidos'!C4893,"")</f>
        <v>01-5962</v>
      </c>
      <c r="B4898" s="144" t="str">
        <f>IF('[1]Hoja de pedidos'!$D4893&gt;0,'[1]Hoja de pedidos'!D4893,"")</f>
        <v>TXPCPF023C003</v>
      </c>
      <c r="C4898" s="144" t="str">
        <f>IF('[1]Hoja de pedidos'!$D4893&gt;0,'[1]Hoja de pedidos'!E4893,"")</f>
        <v xml:space="preserve">PEPSI-COLA VENEZUELA, C.A. </v>
      </c>
      <c r="D4898" s="144" t="str">
        <f>IF('[1]Hoja de pedidos'!$D4893&gt;0,'[1]Hoja de pedidos'!F4893,"")</f>
        <v>ETIQUETA IMPRESA PEPSI FREE 2 L</v>
      </c>
      <c r="E4898" s="144" t="str">
        <f>IF('[1]Hoja de pedidos'!$D4893&gt;0,'[1]Hoja de pedidos'!G4893,"")</f>
        <v>CX</v>
      </c>
      <c r="F4898" s="144" t="str">
        <f>IF('[1]Hoja de pedidos'!$D4893&gt;0,'[1]Hoja de pedidos'!H4893,"")</f>
        <v>CORTE</v>
      </c>
    </row>
    <row r="4899" spans="1:6" x14ac:dyDescent="0.25">
      <c r="A4899" s="144" t="str">
        <f>IF('[1]Hoja de pedidos'!$D4894&gt;0,'[1]Hoja de pedidos'!C4894,"")</f>
        <v>01-5981</v>
      </c>
      <c r="B4899" s="144" t="str">
        <f>IF('[1]Hoja de pedidos'!$D4894&gt;0,'[1]Hoja de pedidos'!D4894,"")</f>
        <v>TMARYC096A001</v>
      </c>
      <c r="C4899" s="144" t="str">
        <f>IF('[1]Hoja de pedidos'!$D4894&gt;0,'[1]Hoja de pedidos'!E4894,"")</f>
        <v>ALFONZO RIVAS &amp; CIA, C.A.</v>
      </c>
      <c r="D4899" s="144" t="str">
        <f>IF('[1]Hoja de pedidos'!$D4894&gt;0,'[1]Hoja de pedidos'!F4894,"")</f>
        <v>LAMINACION IMPRESA YELIGHT CEREZA 12 g</v>
      </c>
      <c r="E4899" s="144" t="str">
        <f>IF('[1]Hoja de pedidos'!$D4894&gt;0,'[1]Hoja de pedidos'!G4894,"")</f>
        <v>MCL</v>
      </c>
      <c r="F4899" s="144" t="str">
        <f>IF('[1]Hoja de pedidos'!$D4894&gt;0,'[1]Hoja de pedidos'!H4894,"")</f>
        <v>LAMINACION</v>
      </c>
    </row>
    <row r="4900" spans="1:6" x14ac:dyDescent="0.25">
      <c r="A4900" s="144" t="str">
        <f>IF('[1]Hoja de pedidos'!$D4895&gt;0,'[1]Hoja de pedidos'!C4895,"")</f>
        <v>01-5982</v>
      </c>
      <c r="B4900" s="144" t="str">
        <f>IF('[1]Hoja de pedidos'!$D4895&gt;0,'[1]Hoja de pedidos'!D4895,"")</f>
        <v>TMARYF096A001</v>
      </c>
      <c r="C4900" s="144" t="str">
        <f>IF('[1]Hoja de pedidos'!$D4895&gt;0,'[1]Hoja de pedidos'!E4895,"")</f>
        <v>ALFONZO RIVAS &amp; CIA, C.A.</v>
      </c>
      <c r="D4900" s="144" t="str">
        <f>IF('[1]Hoja de pedidos'!$D4895&gt;0,'[1]Hoja de pedidos'!F4895,"")</f>
        <v>LAMINACION IMPRESA YELIGHT FRESA 12g</v>
      </c>
      <c r="E4900" s="144" t="str">
        <f>IF('[1]Hoja de pedidos'!$D4895&gt;0,'[1]Hoja de pedidos'!G4895,"")</f>
        <v>MCL</v>
      </c>
      <c r="F4900" s="144" t="str">
        <f>IF('[1]Hoja de pedidos'!$D4895&gt;0,'[1]Hoja de pedidos'!H4895,"")</f>
        <v>LAMINACION</v>
      </c>
    </row>
    <row r="4901" spans="1:6" x14ac:dyDescent="0.25">
      <c r="A4901" s="144" t="str">
        <f>IF('[1]Hoja de pedidos'!$D4896&gt;0,'[1]Hoja de pedidos'!C4896,"")</f>
        <v>01-5929</v>
      </c>
      <c r="B4901" s="144" t="str">
        <f>IF('[1]Hoja de pedidos'!$D4896&gt;0,'[1]Hoja de pedidos'!D4896,"")</f>
        <v>TMCMAL1190001</v>
      </c>
      <c r="C4901" s="144" t="str">
        <f>IF('[1]Hoja de pedidos'!$D4896&gt;0,'[1]Hoja de pedidos'!E4896,"")</f>
        <v>COLOMURAL  DE VENEZUELA C.A.</v>
      </c>
      <c r="D4901" s="144" t="str">
        <f>IF('[1]Hoja de pedidos'!$D4896&gt;0,'[1]Hoja de pedidos'!F4896,"")</f>
        <v>ALUMINIO LAMINADO SIN IMPRESIÓN</v>
      </c>
      <c r="E4901" s="144" t="str">
        <f>IF('[1]Hoja de pedidos'!$D4896&gt;0,'[1]Hoja de pedidos'!G4896,"")</f>
        <v>MCL</v>
      </c>
      <c r="F4901" s="144" t="str">
        <f>IF('[1]Hoja de pedidos'!$D4896&gt;0,'[1]Hoja de pedidos'!H4896,"")</f>
        <v>LAMINACION</v>
      </c>
    </row>
    <row r="4902" spans="1:6" x14ac:dyDescent="0.25">
      <c r="A4902" s="144" t="str">
        <f>IF('[1]Hoja de pedidos'!$D4897&gt;0,'[1]Hoja de pedidos'!C4897,"")</f>
        <v>01-5931</v>
      </c>
      <c r="B4902" s="144" t="str">
        <f>IF('[1]Hoja de pedidos'!$D4897&gt;0,'[1]Hoja de pedidos'!D4897,"")</f>
        <v>TMDTP50600001</v>
      </c>
      <c r="C4902" s="144" t="str">
        <f>IF('[1]Hoja de pedidos'!$D4897&gt;0,'[1]Hoja de pedidos'!E4897,"")</f>
        <v>DISTINTA, C.A.</v>
      </c>
      <c r="D4902" s="144" t="str">
        <f>IF('[1]Hoja de pedidos'!$D4897&gt;0,'[1]Hoja de pedidos'!F4897,"")</f>
        <v>POLYPOUCH SIN IMPRESIÓN</v>
      </c>
      <c r="E4902" s="144" t="str">
        <f>IF('[1]Hoja de pedidos'!$D4897&gt;0,'[1]Hoja de pedidos'!G4897,"")</f>
        <v>MCL</v>
      </c>
      <c r="F4902" s="144" t="str">
        <f>IF('[1]Hoja de pedidos'!$D4897&gt;0,'[1]Hoja de pedidos'!H4897,"")</f>
        <v>LAMINACION</v>
      </c>
    </row>
    <row r="4903" spans="1:6" x14ac:dyDescent="0.25">
      <c r="A4903" s="144" t="str">
        <f>IF('[1]Hoja de pedidos'!$D4898&gt;0,'[1]Hoja de pedidos'!C4898,"")</f>
        <v>01-6010</v>
      </c>
      <c r="B4903" s="144" t="str">
        <f>IF('[1]Hoja de pedidos'!$D4898&gt;0,'[1]Hoja de pedidos'!D4898,"")</f>
        <v>TMAPAL121A001</v>
      </c>
      <c r="C4903" s="144" t="str">
        <f>IF('[1]Hoja de pedidos'!$D4898&gt;0,'[1]Hoja de pedidos'!E4898,"")</f>
        <v>ALIMENTOS POLAR COMERCIAL, C.A.</v>
      </c>
      <c r="D4903" s="144" t="str">
        <f>IF('[1]Hoja de pedidos'!$D4898&gt;0,'[1]Hoja de pedidos'!F4898,"")</f>
        <v>ALUMINIO LAMINADO IMPRESO MAVESA 500g</v>
      </c>
      <c r="E4903" s="144" t="str">
        <f>IF('[1]Hoja de pedidos'!$D4898&gt;0,'[1]Hoja de pedidos'!G4898,"")</f>
        <v>MCL</v>
      </c>
      <c r="F4903" s="144" t="str">
        <f>IF('[1]Hoja de pedidos'!$D4898&gt;0,'[1]Hoja de pedidos'!H4898,"")</f>
        <v>LAMINACION</v>
      </c>
    </row>
    <row r="4904" spans="1:6" x14ac:dyDescent="0.25">
      <c r="A4904" s="144" t="str">
        <f>IF('[1]Hoja de pedidos'!$D4899&gt;0,'[1]Hoja de pedidos'!C4899,"")</f>
        <v>01-6012</v>
      </c>
      <c r="B4904" s="144" t="str">
        <f>IF('[1]Hoja de pedidos'!$D4899&gt;0,'[1]Hoja de pedidos'!D4899,"")</f>
        <v>TMAPAL121C001</v>
      </c>
      <c r="C4904" s="144" t="str">
        <f>IF('[1]Hoja de pedidos'!$D4899&gt;0,'[1]Hoja de pedidos'!E4899,"")</f>
        <v>ALIMENTOS POLAR COMERCIAL, C.A.</v>
      </c>
      <c r="D4904" s="144" t="str">
        <f>IF('[1]Hoja de pedidos'!$D4899&gt;0,'[1]Hoja de pedidos'!F4899,"")</f>
        <v>ALUMINIO LAMINADO IMPRESO MAVESA 1 Kg</v>
      </c>
      <c r="E4904" s="144" t="str">
        <f>IF('[1]Hoja de pedidos'!$D4899&gt;0,'[1]Hoja de pedidos'!G4899,"")</f>
        <v>MCL</v>
      </c>
      <c r="F4904" s="144" t="str">
        <f>IF('[1]Hoja de pedidos'!$D4899&gt;0,'[1]Hoja de pedidos'!H4899,"")</f>
        <v>LAMINACION</v>
      </c>
    </row>
    <row r="4905" spans="1:6" x14ac:dyDescent="0.25">
      <c r="A4905" s="144" t="str">
        <f>IF('[1]Hoja de pedidos'!$D4900&gt;0,'[1]Hoja de pedidos'!C4900,"")</f>
        <v>01-6011</v>
      </c>
      <c r="B4905" s="144" t="str">
        <f>IF('[1]Hoja de pedidos'!$D4900&gt;0,'[1]Hoja de pedidos'!D4900,"")</f>
        <v>TMAPAL121B001</v>
      </c>
      <c r="C4905" s="144" t="str">
        <f>IF('[1]Hoja de pedidos'!$D4900&gt;0,'[1]Hoja de pedidos'!E4900,"")</f>
        <v>ALIMENTOS POLAR COMERCIAL, C.A.</v>
      </c>
      <c r="D4905" s="144" t="str">
        <f>IF('[1]Hoja de pedidos'!$D4900&gt;0,'[1]Hoja de pedidos'!F4900,"")</f>
        <v>ALUMINIO LAMINADO IMPRESO MAVESA 250 g</v>
      </c>
      <c r="E4905" s="144" t="str">
        <f>IF('[1]Hoja de pedidos'!$D4900&gt;0,'[1]Hoja de pedidos'!G4900,"")</f>
        <v>MCL</v>
      </c>
      <c r="F4905" s="144" t="str">
        <f>IF('[1]Hoja de pedidos'!$D4900&gt;0,'[1]Hoja de pedidos'!H4900,"")</f>
        <v>LAMINACION</v>
      </c>
    </row>
    <row r="4906" spans="1:6" x14ac:dyDescent="0.25">
      <c r="A4906" s="144" t="str">
        <f>IF('[1]Hoja de pedidos'!$D4901&gt;0,'[1]Hoja de pedidos'!C4901,"")</f>
        <v>01-5933</v>
      </c>
      <c r="B4906" s="144" t="str">
        <f>IF('[1]Hoja de pedidos'!$D4901&gt;0,'[1]Hoja de pedidos'!D4901,"")</f>
        <v>TMPRSM094A001</v>
      </c>
      <c r="C4906" s="144" t="str">
        <f>IF('[1]Hoja de pedidos'!$D4901&gt;0,'[1]Hoja de pedidos'!E4901,"")</f>
        <v xml:space="preserve">COMPAÑÍA ANONIMA PRODUCTOS RONAVA </v>
      </c>
      <c r="D4906" s="144" t="str">
        <f>IF('[1]Hoja de pedidos'!$D4901&gt;0,'[1]Hoja de pedidos'!F4901,"")</f>
        <v>LAMINACION IMPRESA SACHET MILAX 8,5g (120*100)</v>
      </c>
      <c r="E4906" s="144" t="str">
        <f>IF('[1]Hoja de pedidos'!$D4901&gt;0,'[1]Hoja de pedidos'!G4901,"")</f>
        <v>MCL</v>
      </c>
      <c r="F4906" s="144" t="str">
        <f>IF('[1]Hoja de pedidos'!$D4901&gt;0,'[1]Hoja de pedidos'!H4901,"")</f>
        <v>LAMINACION</v>
      </c>
    </row>
    <row r="4907" spans="1:6" x14ac:dyDescent="0.25">
      <c r="A4907" s="144" t="str">
        <f>IF('[1]Hoja de pedidos'!$D4902&gt;0,'[1]Hoja de pedidos'!C4902,"")</f>
        <v>01-5932</v>
      </c>
      <c r="B4907" s="144" t="str">
        <f>IF('[1]Hoja de pedidos'!$D4902&gt;0,'[1]Hoja de pedidos'!D4902,"")</f>
        <v>TMPRSC094A001</v>
      </c>
      <c r="C4907" s="144" t="str">
        <f>IF('[1]Hoja de pedidos'!$D4902&gt;0,'[1]Hoja de pedidos'!E4902,"")</f>
        <v xml:space="preserve">COMPAÑÍA ANONIMA PRODUCTOS RONAVA </v>
      </c>
      <c r="D4907" s="144" t="str">
        <f>IF('[1]Hoja de pedidos'!$D4902&gt;0,'[1]Hoja de pedidos'!F4902,"")</f>
        <v>LAMINACION IMPRESA SACHET COLAYTE 69,57(120*160)</v>
      </c>
      <c r="E4907" s="144" t="str">
        <f>IF('[1]Hoja de pedidos'!$D4902&gt;0,'[1]Hoja de pedidos'!G4902,"")</f>
        <v>MCL</v>
      </c>
      <c r="F4907" s="144" t="str">
        <f>IF('[1]Hoja de pedidos'!$D4902&gt;0,'[1]Hoja de pedidos'!H4902,"")</f>
        <v>LAMINACION</v>
      </c>
    </row>
    <row r="4908" spans="1:6" x14ac:dyDescent="0.25">
      <c r="A4908" s="144" t="str">
        <f>IF('[1]Hoja de pedidos'!$D4903&gt;0,'[1]Hoja de pedidos'!C4903,"")</f>
        <v>01-5994</v>
      </c>
      <c r="B4908" s="144" t="str">
        <f>IF('[1]Hoja de pedidos'!$D4903&gt;0,'[1]Hoja de pedidos'!D4903,"")</f>
        <v>TMAYGP207A003</v>
      </c>
      <c r="C4908" s="144" t="str">
        <f>IF('[1]Hoja de pedidos'!$D4903&gt;0,'[1]Hoja de pedidos'!E4903,"")</f>
        <v>ANAYANSI,C.A.</v>
      </c>
      <c r="D4908" s="144" t="str">
        <f>IF('[1]Hoja de pedidos'!$D4903&gt;0,'[1]Hoja de pedidos'!F4903,"")</f>
        <v>LINER TERMOSELLABLE MTP  IMPRESO GARANTIA DE PUREZA</v>
      </c>
      <c r="E4908" s="144" t="str">
        <f>IF('[1]Hoja de pedidos'!$D4903&gt;0,'[1]Hoja de pedidos'!G4903,"")</f>
        <v>MCL</v>
      </c>
      <c r="F4908" s="144" t="str">
        <f>IF('[1]Hoja de pedidos'!$D4903&gt;0,'[1]Hoja de pedidos'!H4903,"")</f>
        <v>LAMINACION</v>
      </c>
    </row>
    <row r="4909" spans="1:6" x14ac:dyDescent="0.25">
      <c r="A4909" s="144" t="str">
        <f>IF('[1]Hoja de pedidos'!$D4904&gt;0,'[1]Hoja de pedidos'!C4904,"")</f>
        <v>01-5993</v>
      </c>
      <c r="B4909" s="144" t="str">
        <f>IF('[1]Hoja de pedidos'!$D4904&gt;0,'[1]Hoja de pedidos'!D4904,"")</f>
        <v>TMAYGP207A003</v>
      </c>
      <c r="C4909" s="144" t="str">
        <f>IF('[1]Hoja de pedidos'!$D4904&gt;0,'[1]Hoja de pedidos'!E4904,"")</f>
        <v>ANAYANSI,C.A.</v>
      </c>
      <c r="D4909" s="144" t="str">
        <f>IF('[1]Hoja de pedidos'!$D4904&gt;0,'[1]Hoja de pedidos'!F4904,"")</f>
        <v>LINER TERMOSELLABLE MTP  IMPRESO GARANTIA DE PUREZA</v>
      </c>
      <c r="E4909" s="144" t="str">
        <f>IF('[1]Hoja de pedidos'!$D4904&gt;0,'[1]Hoja de pedidos'!G4904,"")</f>
        <v>MCL</v>
      </c>
      <c r="F4909" s="144" t="str">
        <f>IF('[1]Hoja de pedidos'!$D4904&gt;0,'[1]Hoja de pedidos'!H4904,"")</f>
        <v>LAMINACION</v>
      </c>
    </row>
    <row r="4910" spans="1:6" x14ac:dyDescent="0.25">
      <c r="A4910" s="144" t="str">
        <f>IF('[1]Hoja de pedidos'!$D4905&gt;0,'[1]Hoja de pedidos'!C4905,"")</f>
        <v>01-5976</v>
      </c>
      <c r="B4910" s="144" t="str">
        <f>IF('[1]Hoja de pedidos'!$D4905&gt;0,'[1]Hoja de pedidos'!D4905,"")</f>
        <v>TMMCAE060A001</v>
      </c>
      <c r="C4910" s="144" t="str">
        <f>IF('[1]Hoja de pedidos'!$D4905&gt;0,'[1]Hoja de pedidos'!E4905,"")</f>
        <v>DISTRIBUIDORA SAN VICENTE, C.A</v>
      </c>
      <c r="D4910" s="144" t="str">
        <f>IF('[1]Hoja de pedidos'!$D4905&gt;0,'[1]Hoja de pedidos'!F4905,"")</f>
        <v>POLYPOUCH IMPRESO ANTIGRASO ESTANDAR</v>
      </c>
      <c r="E4910" s="144" t="str">
        <f>IF('[1]Hoja de pedidos'!$D4905&gt;0,'[1]Hoja de pedidos'!G4905,"")</f>
        <v>MCL</v>
      </c>
      <c r="F4910" s="144" t="str">
        <f>IF('[1]Hoja de pedidos'!$D4905&gt;0,'[1]Hoja de pedidos'!H4905,"")</f>
        <v>LAMINACION</v>
      </c>
    </row>
    <row r="4911" spans="1:6" x14ac:dyDescent="0.25">
      <c r="A4911" s="144" t="str">
        <f>IF('[1]Hoja de pedidos'!$D4906&gt;0,'[1]Hoja de pedidos'!C4906,"")</f>
        <v>01-5989</v>
      </c>
      <c r="B4911" s="144" t="str">
        <f>IF('[1]Hoja de pedidos'!$D4906&gt;0,'[1]Hoja de pedidos'!D4906,"")</f>
        <v>TXDNPD070C001</v>
      </c>
      <c r="C4911" s="144" t="str">
        <f>IF('[1]Hoja de pedidos'!$D4906&gt;0,'[1]Hoja de pedidos'!E4906,"")</f>
        <v>DISTRIBUIDORA NACIONAL 2000, C.A.</v>
      </c>
      <c r="D4911" s="144" t="str">
        <f>IF('[1]Hoja de pedidos'!$D4906&gt;0,'[1]Hoja de pedidos'!F4906,"")</f>
        <v>LAMINACION IMPRESA CAFE ANZOATEGUI PREMIUN DESCAFEINADO 500g</v>
      </c>
      <c r="E4911" s="144" t="str">
        <f>IF('[1]Hoja de pedidos'!$D4906&gt;0,'[1]Hoja de pedidos'!G4906,"")</f>
        <v>CX</v>
      </c>
      <c r="F4911" s="144" t="str">
        <f>IF('[1]Hoja de pedidos'!$D4906&gt;0,'[1]Hoja de pedidos'!H4906,"")</f>
        <v>LAMINACION</v>
      </c>
    </row>
    <row r="4912" spans="1:6" x14ac:dyDescent="0.25">
      <c r="A4912" s="144" t="str">
        <f>IF('[1]Hoja de pedidos'!$D4907&gt;0,'[1]Hoja de pedidos'!C4907,"")</f>
        <v>01-5990</v>
      </c>
      <c r="B4912" s="144" t="str">
        <f>IF('[1]Hoja de pedidos'!$D4907&gt;0,'[1]Hoja de pedidos'!D4907,"")</f>
        <v>TXDNCG096A001</v>
      </c>
      <c r="C4912" s="144" t="str">
        <f>IF('[1]Hoja de pedidos'!$D4907&gt;0,'[1]Hoja de pedidos'!E4907,"")</f>
        <v>DISTRIBUIDORA NACIONAL 2000, C.A.</v>
      </c>
      <c r="D4912" s="144" t="str">
        <f>IF('[1]Hoja de pedidos'!$D4907&gt;0,'[1]Hoja de pedidos'!F4907,"")</f>
        <v xml:space="preserve">LAMINACION IMPRESA CAFÉ ANZOATEGUI PREMIUN GRANO 1kg </v>
      </c>
      <c r="E4912" s="144" t="str">
        <f>IF('[1]Hoja de pedidos'!$D4907&gt;0,'[1]Hoja de pedidos'!G4907,"")</f>
        <v>CX</v>
      </c>
      <c r="F4912" s="144" t="str">
        <f>IF('[1]Hoja de pedidos'!$D4907&gt;0,'[1]Hoja de pedidos'!H4907,"")</f>
        <v>LAMINACION</v>
      </c>
    </row>
    <row r="4913" spans="1:6" x14ac:dyDescent="0.25">
      <c r="A4913" s="144" t="str">
        <f>IF('[1]Hoja de pedidos'!$D4908&gt;0,'[1]Hoja de pedidos'!C4908,"")</f>
        <v>01-5991</v>
      </c>
      <c r="B4913" s="144" t="str">
        <f>IF('[1]Hoja de pedidos'!$D4908&gt;0,'[1]Hoja de pedidos'!D4908,"")</f>
        <v>TXDNAP070A001</v>
      </c>
      <c r="C4913" s="144" t="str">
        <f>IF('[1]Hoja de pedidos'!$D4908&gt;0,'[1]Hoja de pedidos'!E4908,"")</f>
        <v>DISTRIBUIDORA NACIONAL 2000, C.A.</v>
      </c>
      <c r="D4913" s="144" t="str">
        <f>IF('[1]Hoja de pedidos'!$D4908&gt;0,'[1]Hoja de pedidos'!F4908,"")</f>
        <v xml:space="preserve">LAMINACION IMPRESA CAFÉ ANZOATEGUI PREMIUN 100g </v>
      </c>
      <c r="E4913" s="144" t="str">
        <f>IF('[1]Hoja de pedidos'!$D4908&gt;0,'[1]Hoja de pedidos'!G4908,"")</f>
        <v>CX</v>
      </c>
      <c r="F4913" s="144" t="str">
        <f>IF('[1]Hoja de pedidos'!$D4908&gt;0,'[1]Hoja de pedidos'!H4908,"")</f>
        <v>LAMINACION</v>
      </c>
    </row>
    <row r="4914" spans="1:6" x14ac:dyDescent="0.25">
      <c r="A4914" s="144" t="str">
        <f>IF('[1]Hoja de pedidos'!$D4909&gt;0,'[1]Hoja de pedidos'!C4909,"")</f>
        <v>01-6016</v>
      </c>
      <c r="B4914" s="144" t="str">
        <f>IF('[1]Hoja de pedidos'!$D4909&gt;0,'[1]Hoja de pedidos'!D4909,"")</f>
        <v>TXAVEM028B001</v>
      </c>
      <c r="C4914" s="144" t="str">
        <f>IF('[1]Hoja de pedidos'!$D4909&gt;0,'[1]Hoja de pedidos'!E4909,"")</f>
        <v>AMCOR RIGID PACKAGING DE VENEZUELA, S.A.</v>
      </c>
      <c r="D4914" s="144" t="str">
        <f>IF('[1]Hoja de pedidos'!$D4909&gt;0,'[1]Hoja de pedidos'!F4909,"")</f>
        <v>ETIQUETA  IMPRESA MINALBA 5 L</v>
      </c>
      <c r="E4914" s="144" t="str">
        <f>IF('[1]Hoja de pedidos'!$D4909&gt;0,'[1]Hoja de pedidos'!G4909,"")</f>
        <v>CX</v>
      </c>
      <c r="F4914" s="144" t="str">
        <f>IF('[1]Hoja de pedidos'!$D4909&gt;0,'[1]Hoja de pedidos'!H4909,"")</f>
        <v>CORTE</v>
      </c>
    </row>
    <row r="4915" spans="1:6" x14ac:dyDescent="0.25">
      <c r="A4915" s="144" t="str">
        <f>IF('[1]Hoja de pedidos'!$D4910&gt;0,'[1]Hoja de pedidos'!C4910,"")</f>
        <v>01-6014</v>
      </c>
      <c r="B4915" s="144" t="str">
        <f>IF('[1]Hoja de pedidos'!$D4910&gt;0,'[1]Hoja de pedidos'!D4910,"")</f>
        <v>TXAVEM028C001</v>
      </c>
      <c r="C4915" s="144" t="str">
        <f>IF('[1]Hoja de pedidos'!$D4910&gt;0,'[1]Hoja de pedidos'!E4910,"")</f>
        <v>AMCOR RIGID PACKAGING DE VENEZUELA, S.A.</v>
      </c>
      <c r="D4915" s="144" t="str">
        <f>IF('[1]Hoja de pedidos'!$D4910&gt;0,'[1]Hoja de pedidos'!F4910,"")</f>
        <v>ETIQUETA IMPRESA MINALBA 600 cc</v>
      </c>
      <c r="E4915" s="144" t="str">
        <f>IF('[1]Hoja de pedidos'!$D4910&gt;0,'[1]Hoja de pedidos'!G4910,"")</f>
        <v>CX</v>
      </c>
      <c r="F4915" s="144" t="str">
        <f>IF('[1]Hoja de pedidos'!$D4910&gt;0,'[1]Hoja de pedidos'!H4910,"")</f>
        <v>CORTE</v>
      </c>
    </row>
    <row r="4916" spans="1:6" x14ac:dyDescent="0.25">
      <c r="A4916" s="144" t="str">
        <f>IF('[1]Hoja de pedidos'!$D4911&gt;0,'[1]Hoja de pedidos'!C4911,"")</f>
        <v>01-5984</v>
      </c>
      <c r="B4916" s="144" t="str">
        <f>IF('[1]Hoja de pedidos'!$D4911&gt;0,'[1]Hoja de pedidos'!D4911,"")</f>
        <v>TMAHSF083A003</v>
      </c>
      <c r="C4916" s="144" t="str">
        <f>IF('[1]Hoja de pedidos'!$D4911&gt;0,'[1]Hoja de pedidos'!E4911,"")</f>
        <v>ALIMENTOS HEINZ, C.A.</v>
      </c>
      <c r="D4916" s="144" t="str">
        <f>IF('[1]Hoja de pedidos'!$D4911&gt;0,'[1]Hoja de pedidos'!F4911,"")</f>
        <v>LAMINACION IMPRESA GELATINA SONRISSA FRESA 132g</v>
      </c>
      <c r="E4916" s="144" t="str">
        <f>IF('[1]Hoja de pedidos'!$D4911&gt;0,'[1]Hoja de pedidos'!G4911,"")</f>
        <v>MCL</v>
      </c>
      <c r="F4916" s="144" t="str">
        <f>IF('[1]Hoja de pedidos'!$D4911&gt;0,'[1]Hoja de pedidos'!H4911,"")</f>
        <v>LAMINACION</v>
      </c>
    </row>
    <row r="4917" spans="1:6" x14ac:dyDescent="0.25">
      <c r="A4917" s="144" t="str">
        <f>IF('[1]Hoja de pedidos'!$D4912&gt;0,'[1]Hoja de pedidos'!C4912,"")</f>
        <v>01-5941</v>
      </c>
      <c r="B4917" s="144" t="str">
        <f>IF('[1]Hoja de pedidos'!$D4912&gt;0,'[1]Hoja de pedidos'!D4912,"")</f>
        <v>TMMCLU2070001</v>
      </c>
      <c r="C4917" s="144" t="str">
        <f>IF('[1]Hoja de pedidos'!$D4912&gt;0,'[1]Hoja de pedidos'!E4912,"")</f>
        <v>MAGGIE PAUL</v>
      </c>
      <c r="D4917" s="144" t="str">
        <f>IF('[1]Hoja de pedidos'!$D4912&gt;0,'[1]Hoja de pedidos'!F4912,"")</f>
        <v>LAMINACION LINER INDUCCION UNIVERSAL SIN IMPRESIÓN</v>
      </c>
      <c r="E4917" s="144" t="str">
        <f>IF('[1]Hoja de pedidos'!$D4912&gt;0,'[1]Hoja de pedidos'!G4912,"")</f>
        <v>MCL</v>
      </c>
      <c r="F4917" s="144" t="str">
        <f>IF('[1]Hoja de pedidos'!$D4912&gt;0,'[1]Hoja de pedidos'!H4912,"")</f>
        <v>LAMINACION</v>
      </c>
    </row>
    <row r="4918" spans="1:6" x14ac:dyDescent="0.25">
      <c r="A4918" s="144" t="str">
        <f>IF('[1]Hoja de pedidos'!$D4913&gt;0,'[1]Hoja de pedidos'!C4913,"")</f>
        <v>01-5983</v>
      </c>
      <c r="B4918" s="144" t="str">
        <f>IF('[1]Hoja de pedidos'!$D4913&gt;0,'[1]Hoja de pedidos'!D4913,"")</f>
        <v>TMAHSC083B003</v>
      </c>
      <c r="C4918" s="144" t="str">
        <f>IF('[1]Hoja de pedidos'!$D4913&gt;0,'[1]Hoja de pedidos'!E4913,"")</f>
        <v>ALIMENTOS HEINZ, C.A.</v>
      </c>
      <c r="D4918" s="144" t="str">
        <f>IF('[1]Hoja de pedidos'!$D4913&gt;0,'[1]Hoja de pedidos'!F4913,"")</f>
        <v>LAMINACION IMPRESA GELATINA SONRISSA CEREZA 132g.</v>
      </c>
      <c r="E4918" s="144" t="str">
        <f>IF('[1]Hoja de pedidos'!$D4913&gt;0,'[1]Hoja de pedidos'!G4913,"")</f>
        <v>MCL</v>
      </c>
      <c r="F4918" s="144" t="str">
        <f>IF('[1]Hoja de pedidos'!$D4913&gt;0,'[1]Hoja de pedidos'!H4913,"")</f>
        <v>LAMINACION</v>
      </c>
    </row>
    <row r="4919" spans="1:6" x14ac:dyDescent="0.25">
      <c r="A4919" s="144" t="str">
        <f>IF('[1]Hoja de pedidos'!$D4914&gt;0,'[1]Hoja de pedidos'!C4914,"")</f>
        <v>01-6013</v>
      </c>
      <c r="B4919" s="144" t="str">
        <f>IF('[1]Hoja de pedidos'!$D4914&gt;0,'[1]Hoja de pedidos'!D4914,"")</f>
        <v>TXAVEM028D001</v>
      </c>
      <c r="C4919" s="144" t="str">
        <f>IF('[1]Hoja de pedidos'!$D4914&gt;0,'[1]Hoja de pedidos'!E4914,"")</f>
        <v>AMCOR RIGID PACKAGING DE VENEZUELA, S.A.</v>
      </c>
      <c r="D4919" s="144" t="str">
        <f>IF('[1]Hoja de pedidos'!$D4914&gt;0,'[1]Hoja de pedidos'!F4914,"")</f>
        <v>ETIQUETA IMPRESA MINALBA 355cc</v>
      </c>
      <c r="E4919" s="144" t="str">
        <f>IF('[1]Hoja de pedidos'!$D4914&gt;0,'[1]Hoja de pedidos'!G4914,"")</f>
        <v>CX</v>
      </c>
      <c r="F4919" s="144" t="str">
        <f>IF('[1]Hoja de pedidos'!$D4914&gt;0,'[1]Hoja de pedidos'!H4914,"")</f>
        <v>CORTE</v>
      </c>
    </row>
    <row r="4920" spans="1:6" x14ac:dyDescent="0.25">
      <c r="A4920" s="144" t="str">
        <f>IF('[1]Hoja de pedidos'!$D4915&gt;0,'[1]Hoja de pedidos'!C4915,"")</f>
        <v>01-6015</v>
      </c>
      <c r="B4920" s="144" t="str">
        <f>IF('[1]Hoja de pedidos'!$D4915&gt;0,'[1]Hoja de pedidos'!D4915,"")</f>
        <v>TXAVEM028A001</v>
      </c>
      <c r="C4920" s="144" t="str">
        <f>IF('[1]Hoja de pedidos'!$D4915&gt;0,'[1]Hoja de pedidos'!E4915,"")</f>
        <v>AMCOR RIGID PACKAGING DE VENEZUELA, S.A.</v>
      </c>
      <c r="D4920" s="144" t="str">
        <f>IF('[1]Hoja de pedidos'!$D4915&gt;0,'[1]Hoja de pedidos'!F4915,"")</f>
        <v>ETIQUETA IMPRESA MINALBA 1,5 L</v>
      </c>
      <c r="E4920" s="144" t="str">
        <f>IF('[1]Hoja de pedidos'!$D4915&gt;0,'[1]Hoja de pedidos'!G4915,"")</f>
        <v>CX</v>
      </c>
      <c r="F4920" s="144" t="str">
        <f>IF('[1]Hoja de pedidos'!$D4915&gt;0,'[1]Hoja de pedidos'!H4915,"")</f>
        <v>CORTE</v>
      </c>
    </row>
    <row r="4921" spans="1:6" x14ac:dyDescent="0.25">
      <c r="A4921" s="144" t="str">
        <f>IF('[1]Hoja de pedidos'!$D4916&gt;0,'[1]Hoja de pedidos'!C4916,"")</f>
        <v>01-6026</v>
      </c>
      <c r="B4921" s="144" t="str">
        <f>IF('[1]Hoja de pedidos'!$D4916&gt;0,'[1]Hoja de pedidos'!D4916,"")</f>
        <v>TXPANP040B002</v>
      </c>
      <c r="C4921" s="144" t="str">
        <f>IF('[1]Hoja de pedidos'!$D4916&gt;0,'[1]Hoja de pedidos'!E4916,"")</f>
        <v>PEPSICO ALIMENTOS, S.C.A.</v>
      </c>
      <c r="D4921" s="144" t="str">
        <f>IF('[1]Hoja de pedidos'!$D4916&gt;0,'[1]Hoja de pedidos'!F4916,"")</f>
        <v>LAMINACION IMPRESA NATUCHIPS PLATANITOS 150g</v>
      </c>
      <c r="E4921" s="144" t="str">
        <f>IF('[1]Hoja de pedidos'!$D4916&gt;0,'[1]Hoja de pedidos'!G4916,"")</f>
        <v>CX</v>
      </c>
      <c r="F4921" s="144" t="str">
        <f>IF('[1]Hoja de pedidos'!$D4916&gt;0,'[1]Hoja de pedidos'!H4916,"")</f>
        <v>LAMINACION</v>
      </c>
    </row>
    <row r="4922" spans="1:6" x14ac:dyDescent="0.25">
      <c r="A4922" s="144" t="str">
        <f>IF('[1]Hoja de pedidos'!$D4917&gt;0,'[1]Hoja de pedidos'!C4917,"")</f>
        <v>01-5986</v>
      </c>
      <c r="B4922" s="144" t="str">
        <f>IF('[1]Hoja de pedidos'!$D4917&gt;0,'[1]Hoja de pedidos'!D4917,"")</f>
        <v>TMAHPG0700020</v>
      </c>
      <c r="C4922" s="144" t="str">
        <f>IF('[1]Hoja de pedidos'!$D4917&gt;0,'[1]Hoja de pedidos'!E4917,"")</f>
        <v>ALIMENTOS HEINZ, C.A.</v>
      </c>
      <c r="D4922" s="144" t="str">
        <f>IF('[1]Hoja de pedidos'!$D4917&gt;0,'[1]Hoja de pedidos'!F4917,"")</f>
        <v>POLYPOUCH (LAMINADO PARA GELATINA)</v>
      </c>
      <c r="E4922" s="144" t="str">
        <f>IF('[1]Hoja de pedidos'!$D4917&gt;0,'[1]Hoja de pedidos'!G4917,"")</f>
        <v>MCL</v>
      </c>
      <c r="F4922" s="144" t="str">
        <f>IF('[1]Hoja de pedidos'!$D4917&gt;0,'[1]Hoja de pedidos'!H4917,"")</f>
        <v>LAMINACION</v>
      </c>
    </row>
    <row r="4923" spans="1:6" x14ac:dyDescent="0.25">
      <c r="A4923" s="144" t="str">
        <f>IF('[1]Hoja de pedidos'!$D4918&gt;0,'[1]Hoja de pedidos'!C4918,"")</f>
        <v>01-6020</v>
      </c>
      <c r="B4923" s="144" t="str">
        <f>IF('[1]Hoja de pedidos'!$D4918&gt;0,'[1]Hoja de pedidos'!D4918,"")</f>
        <v>TXCLCC029A001</v>
      </c>
      <c r="C4923" s="144" t="str">
        <f>IF('[1]Hoja de pedidos'!$D4918&gt;0,'[1]Hoja de pedidos'!E4918,"")</f>
        <v>CELOVEN, C.A.</v>
      </c>
      <c r="D4923" s="144" t="str">
        <f>IF('[1]Hoja de pedidos'!$D4918&gt;0,'[1]Hoja de pedidos'!F4918,"")</f>
        <v>BOPP IMPRESO CINTA MINALBA/SEVEN UP/PEPSI</v>
      </c>
      <c r="E4923" s="144" t="str">
        <f>IF('[1]Hoja de pedidos'!$D4918&gt;0,'[1]Hoja de pedidos'!G4918,"")</f>
        <v>CX</v>
      </c>
      <c r="F4923" s="144" t="str">
        <f>IF('[1]Hoja de pedidos'!$D4918&gt;0,'[1]Hoja de pedidos'!H4918,"")</f>
        <v>CORTE</v>
      </c>
    </row>
    <row r="4924" spans="1:6" x14ac:dyDescent="0.25">
      <c r="A4924" s="144" t="str">
        <f>IF('[1]Hoja de pedidos'!$D4919&gt;0,'[1]Hoja de pedidos'!C4919,"")</f>
        <v>01-6025</v>
      </c>
      <c r="B4924" s="144" t="str">
        <f>IF('[1]Hoja de pedidos'!$D4919&gt;0,'[1]Hoja de pedidos'!D4919,"")</f>
        <v>TXPANP040A002</v>
      </c>
      <c r="C4924" s="144" t="str">
        <f>IF('[1]Hoja de pedidos'!$D4919&gt;0,'[1]Hoja de pedidos'!E4919,"")</f>
        <v>PEPSICO ALIMENTOS, S.C.A.</v>
      </c>
      <c r="D4924" s="144" t="str">
        <f>IF('[1]Hoja de pedidos'!$D4919&gt;0,'[1]Hoja de pedidos'!F4919,"")</f>
        <v>LAMINACION IMPRESA NATUCHIPS PLATANITOS 80g</v>
      </c>
      <c r="E4924" s="144" t="str">
        <f>IF('[1]Hoja de pedidos'!$D4919&gt;0,'[1]Hoja de pedidos'!G4919,"")</f>
        <v>CX</v>
      </c>
      <c r="F4924" s="144" t="str">
        <f>IF('[1]Hoja de pedidos'!$D4919&gt;0,'[1]Hoja de pedidos'!H4919,"")</f>
        <v>LAMINACION</v>
      </c>
    </row>
    <row r="4925" spans="1:6" x14ac:dyDescent="0.25">
      <c r="A4925" s="144" t="str">
        <f>IF('[1]Hoja de pedidos'!$D4920&gt;0,'[1]Hoja de pedidos'!C4920,"")</f>
        <v>01-6029</v>
      </c>
      <c r="B4925" s="144" t="str">
        <f>IF('[1]Hoja de pedidos'!$D4920&gt;0,'[1]Hoja de pedidos'!D4920,"")</f>
        <v>TXPAPO040A001</v>
      </c>
      <c r="C4925" s="144" t="str">
        <f>IF('[1]Hoja de pedidos'!$D4920&gt;0,'[1]Hoja de pedidos'!E4920,"")</f>
        <v>PEPSICO ALIMENTOS, S.C.A.</v>
      </c>
      <c r="D4925" s="144" t="str">
        <f>IF('[1]Hoja de pedidos'!$D4920&gt;0,'[1]Hoja de pedidos'!F4920,"")</f>
        <v>LAMINACION IMPRESA PLATANITOS ONDULADOS 145g</v>
      </c>
      <c r="E4925" s="144" t="str">
        <f>IF('[1]Hoja de pedidos'!$D4920&gt;0,'[1]Hoja de pedidos'!G4920,"")</f>
        <v>CX</v>
      </c>
      <c r="F4925" s="144" t="str">
        <f>IF('[1]Hoja de pedidos'!$D4920&gt;0,'[1]Hoja de pedidos'!H4920,"")</f>
        <v>LAMINACION</v>
      </c>
    </row>
    <row r="4926" spans="1:6" x14ac:dyDescent="0.25">
      <c r="A4926" s="144" t="str">
        <f>IF('[1]Hoja de pedidos'!$D4921&gt;0,'[1]Hoja de pedidos'!C4921,"")</f>
        <v>01-6028</v>
      </c>
      <c r="B4926" s="144" t="str">
        <f>IF('[1]Hoja de pedidos'!$D4921&gt;0,'[1]Hoja de pedidos'!D4921,"")</f>
        <v>TXPANM040A002</v>
      </c>
      <c r="C4926" s="144" t="str">
        <f>IF('[1]Hoja de pedidos'!$D4921&gt;0,'[1]Hoja de pedidos'!E4921,"")</f>
        <v>PEPSICO ALIMENTOS, S.C.A.</v>
      </c>
      <c r="D4926" s="144" t="str">
        <f>IF('[1]Hoja de pedidos'!$D4921&gt;0,'[1]Hoja de pedidos'!F4921,"")</f>
        <v>LAMINACION IMPRESA NATUCHIPS MADURITO 150g</v>
      </c>
      <c r="E4926" s="144" t="str">
        <f>IF('[1]Hoja de pedidos'!$D4921&gt;0,'[1]Hoja de pedidos'!G4921,"")</f>
        <v>CX</v>
      </c>
      <c r="F4926" s="144" t="str">
        <f>IF('[1]Hoja de pedidos'!$D4921&gt;0,'[1]Hoja de pedidos'!H4921,"")</f>
        <v>LAMINACION</v>
      </c>
    </row>
    <row r="4927" spans="1:6" x14ac:dyDescent="0.25">
      <c r="A4927" s="144" t="str">
        <f>IF('[1]Hoja de pedidos'!$D4922&gt;0,'[1]Hoja de pedidos'!C4922,"")</f>
        <v>01-6027</v>
      </c>
      <c r="B4927" s="144" t="str">
        <f>IF('[1]Hoja de pedidos'!$D4922&gt;0,'[1]Hoja de pedidos'!D4922,"")</f>
        <v>TXPANP045B001</v>
      </c>
      <c r="C4927" s="144" t="str">
        <f>IF('[1]Hoja de pedidos'!$D4922&gt;0,'[1]Hoja de pedidos'!E4922,"")</f>
        <v>PEPSICO ALIMENTOS, S.C.A.</v>
      </c>
      <c r="D4927" s="144" t="str">
        <f>IF('[1]Hoja de pedidos'!$D4922&gt;0,'[1]Hoja de pedidos'!F4922,"")</f>
        <v xml:space="preserve">LAMINACION IMPRESA NATUCHIPS PLATANITOS 250g </v>
      </c>
      <c r="E4927" s="144" t="str">
        <f>IF('[1]Hoja de pedidos'!$D4922&gt;0,'[1]Hoja de pedidos'!G4922,"")</f>
        <v>CX</v>
      </c>
      <c r="F4927" s="144" t="str">
        <f>IF('[1]Hoja de pedidos'!$D4922&gt;0,'[1]Hoja de pedidos'!H4922,"")</f>
        <v>LAMINACION</v>
      </c>
    </row>
    <row r="4928" spans="1:6" x14ac:dyDescent="0.25">
      <c r="A4928" s="144" t="str">
        <f>IF('[1]Hoja de pedidos'!$D4923&gt;0,'[1]Hoja de pedidos'!C4923,"")</f>
        <v>01-6024</v>
      </c>
      <c r="B4928" s="144" t="str">
        <f>IF('[1]Hoja de pedidos'!$D4923&gt;0,'[1]Hoja de pedidos'!D4923,"")</f>
        <v>TXPANP040C002</v>
      </c>
      <c r="C4928" s="144" t="str">
        <f>IF('[1]Hoja de pedidos'!$D4923&gt;0,'[1]Hoja de pedidos'!E4923,"")</f>
        <v>PEPSICO ALIMENTOS, S.C.A.</v>
      </c>
      <c r="D4928" s="144" t="str">
        <f>IF('[1]Hoja de pedidos'!$D4923&gt;0,'[1]Hoja de pedidos'!F4923,"")</f>
        <v>LAMINACION IMPRESA NATUCHIPS PLATANITOS 42g</v>
      </c>
      <c r="E4928" s="144" t="str">
        <f>IF('[1]Hoja de pedidos'!$D4923&gt;0,'[1]Hoja de pedidos'!G4923,"")</f>
        <v>CX</v>
      </c>
      <c r="F4928" s="144" t="str">
        <f>IF('[1]Hoja de pedidos'!$D4923&gt;0,'[1]Hoja de pedidos'!H4923,"")</f>
        <v>LAMINACION</v>
      </c>
    </row>
    <row r="4929" spans="1:6" x14ac:dyDescent="0.25">
      <c r="A4929" s="144" t="str">
        <f>IF('[1]Hoja de pedidos'!$D4924&gt;0,'[1]Hoja de pedidos'!C4924,"")</f>
        <v>01-5953</v>
      </c>
      <c r="B4929" s="144" t="str">
        <f>IF('[1]Hoja de pedidos'!$D4924&gt;0,'[1]Hoja de pedidos'!D4924,"")</f>
        <v>TXPATR040C003</v>
      </c>
      <c r="C4929" s="144" t="str">
        <f>IF('[1]Hoja de pedidos'!$D4924&gt;0,'[1]Hoja de pedidos'!E4924,"")</f>
        <v>PEPSICO ALIMENTOS, S.C.A.</v>
      </c>
      <c r="D4929" s="144" t="str">
        <f>IF('[1]Hoja de pedidos'!$D4924&gt;0,'[1]Hoja de pedidos'!F4924,"")</f>
        <v xml:space="preserve">LAMINACION IMPRESA DE TODITO RESUELTO 40g </v>
      </c>
      <c r="E4929" s="144" t="str">
        <f>IF('[1]Hoja de pedidos'!$D4924&gt;0,'[1]Hoja de pedidos'!G4924,"")</f>
        <v>CX</v>
      </c>
      <c r="F4929" s="144" t="str">
        <f>IF('[1]Hoja de pedidos'!$D4924&gt;0,'[1]Hoja de pedidos'!H4924,"")</f>
        <v>LAMINACION</v>
      </c>
    </row>
    <row r="4930" spans="1:6" x14ac:dyDescent="0.25">
      <c r="A4930" s="144" t="str">
        <f>IF('[1]Hoja de pedidos'!$D4925&gt;0,'[1]Hoja de pedidos'!C4925,"")</f>
        <v>01-6030</v>
      </c>
      <c r="B4930" s="144" t="str">
        <f>IF('[1]Hoja de pedidos'!$D4925&gt;0,'[1]Hoja de pedidos'!D4925,"")</f>
        <v>TXPATR040E003</v>
      </c>
      <c r="C4930" s="144" t="str">
        <f>IF('[1]Hoja de pedidos'!$D4925&gt;0,'[1]Hoja de pedidos'!E4925,"")</f>
        <v>PEPSICO ALIMENTOS, S.C.A.</v>
      </c>
      <c r="D4930" s="144" t="str">
        <f>IF('[1]Hoja de pedidos'!$D4925&gt;0,'[1]Hoja de pedidos'!F4925,"")</f>
        <v>LAMINACION IMPRESA DE TODITO RESUELTO 110g</v>
      </c>
      <c r="E4930" s="144" t="str">
        <f>IF('[1]Hoja de pedidos'!$D4925&gt;0,'[1]Hoja de pedidos'!G4925,"")</f>
        <v>CX</v>
      </c>
      <c r="F4930" s="144" t="str">
        <f>IF('[1]Hoja de pedidos'!$D4925&gt;0,'[1]Hoja de pedidos'!H4925,"")</f>
        <v>LAMINACION</v>
      </c>
    </row>
    <row r="4931" spans="1:6" x14ac:dyDescent="0.25">
      <c r="A4931" s="144" t="str">
        <f>IF('[1]Hoja de pedidos'!$D4926&gt;0,'[1]Hoja de pedidos'!C4926,"")</f>
        <v>01-5952</v>
      </c>
      <c r="B4931" s="144" t="str">
        <f>IF('[1]Hoja de pedidos'!$D4926&gt;0,'[1]Hoja de pedidos'!D4926,"")</f>
        <v>TXPARO040B003</v>
      </c>
      <c r="C4931" s="144" t="str">
        <f>IF('[1]Hoja de pedidos'!$D4926&gt;0,'[1]Hoja de pedidos'!E4926,"")</f>
        <v>PEPSICO ALIMENTOS, S.C.A.</v>
      </c>
      <c r="D4931" s="144" t="str">
        <f>IF('[1]Hoja de pedidos'!$D4926&gt;0,'[1]Hoja de pedidos'!F4926,"")</f>
        <v>LAMINACION IMPRESA RUFFLES ORIGINAL 36g (LINEA NOSOTRAS)</v>
      </c>
      <c r="E4931" s="144" t="str">
        <f>IF('[1]Hoja de pedidos'!$D4926&gt;0,'[1]Hoja de pedidos'!G4926,"")</f>
        <v>CX</v>
      </c>
      <c r="F4931" s="144" t="str">
        <f>IF('[1]Hoja de pedidos'!$D4926&gt;0,'[1]Hoja de pedidos'!H4926,"")</f>
        <v>LAMINACION</v>
      </c>
    </row>
    <row r="4932" spans="1:6" x14ac:dyDescent="0.25">
      <c r="A4932" s="144" t="str">
        <f>IF('[1]Hoja de pedidos'!$D4927&gt;0,'[1]Hoja de pedidos'!C4927,"")</f>
        <v>11-0115</v>
      </c>
      <c r="B4932" s="144" t="str">
        <f>IF('[1]Hoja de pedidos'!$D4927&gt;0,'[1]Hoja de pedidos'!D4927,"")</f>
        <v>TXTFCA078A001</v>
      </c>
      <c r="C4932" s="144" t="str">
        <f>IF('[1]Hoja de pedidos'!$D4927&gt;0,'[1]Hoja de pedidos'!E4927,"")</f>
        <v>INVERSIONES TORREFACCION DEL CAFÉ, C.A</v>
      </c>
      <c r="D4932" s="144" t="str">
        <f>IF('[1]Hoja de pedidos'!$D4927&gt;0,'[1]Hoja de pedidos'!F4927,"")</f>
        <v>LAMINACION IMPRESA CAFÉ  AMANECER TOSTADO GRANO 1000 g</v>
      </c>
      <c r="E4932" s="144" t="str">
        <f>IF('[1]Hoja de pedidos'!$D4927&gt;0,'[1]Hoja de pedidos'!G4927,"")</f>
        <v>CX</v>
      </c>
      <c r="F4932" s="144" t="str">
        <f>IF('[1]Hoja de pedidos'!$D4927&gt;0,'[1]Hoja de pedidos'!H4927,"")</f>
        <v>LAMINACION</v>
      </c>
    </row>
    <row r="4933" spans="1:6" x14ac:dyDescent="0.25">
      <c r="A4933" s="144" t="str">
        <f>IF('[1]Hoja de pedidos'!$D4928&gt;0,'[1]Hoja de pedidos'!C4928,"")</f>
        <v>01-6031</v>
      </c>
      <c r="B4933" s="144" t="str">
        <f>IF('[1]Hoja de pedidos'!$D4928&gt;0,'[1]Hoja de pedidos'!D4928,"")</f>
        <v>TMAHPG0600001</v>
      </c>
      <c r="C4933" s="144" t="str">
        <f>IF('[1]Hoja de pedidos'!$D4928&gt;0,'[1]Hoja de pedidos'!E4928,"")</f>
        <v>ALIMENTOS HEINZ, C.A.</v>
      </c>
      <c r="D4933" s="144" t="str">
        <f>IF('[1]Hoja de pedidos'!$D4928&gt;0,'[1]Hoja de pedidos'!F4928,"")</f>
        <v>POLYPOUCH (LAMINADO PARA GELATINA)</v>
      </c>
      <c r="E4933" s="144" t="str">
        <f>IF('[1]Hoja de pedidos'!$D4928&gt;0,'[1]Hoja de pedidos'!G4928,"")</f>
        <v>MCL</v>
      </c>
      <c r="F4933" s="144" t="str">
        <f>IF('[1]Hoja de pedidos'!$D4928&gt;0,'[1]Hoja de pedidos'!H4928,"")</f>
        <v>CORTE</v>
      </c>
    </row>
    <row r="4934" spans="1:6" x14ac:dyDescent="0.25">
      <c r="A4934" s="144" t="str">
        <f>IF('[1]Hoja de pedidos'!$D4929&gt;0,'[1]Hoja de pedidos'!C4929,"")</f>
        <v>01-5977</v>
      </c>
      <c r="B4934" s="144" t="str">
        <f>IF('[1]Hoja de pedidos'!$D4929&gt;0,'[1]Hoja de pedidos'!D4929,"")</f>
        <v>TMMFPS1050001</v>
      </c>
      <c r="C4934" s="144" t="str">
        <f>IF('[1]Hoja de pedidos'!$D4929&gt;0,'[1]Hoja de pedidos'!E4929,"")</f>
        <v>M.F. CONCEPTO CREATIVO C.A</v>
      </c>
      <c r="D4934" s="144" t="str">
        <f>IF('[1]Hoja de pedidos'!$D4929&gt;0,'[1]Hoja de pedidos'!F4929,"")</f>
        <v>POLYPOUCH SIN IMPRESIÓN</v>
      </c>
      <c r="E4934" s="144" t="str">
        <f>IF('[1]Hoja de pedidos'!$D4929&gt;0,'[1]Hoja de pedidos'!G4929,"")</f>
        <v>MCL</v>
      </c>
      <c r="F4934" s="144" t="str">
        <f>IF('[1]Hoja de pedidos'!$D4929&gt;0,'[1]Hoja de pedidos'!H4929,"")</f>
        <v>LAMINACION</v>
      </c>
    </row>
    <row r="4935" spans="1:6" x14ac:dyDescent="0.25">
      <c r="A4935" s="144" t="str">
        <f>IF('[1]Hoja de pedidos'!$D4930&gt;0,'[1]Hoja de pedidos'!C4930,"")</f>
        <v>01-5927</v>
      </c>
      <c r="B4935" s="144" t="str">
        <f>IF('[1]Hoja de pedidos'!$D4930&gt;0,'[1]Hoja de pedidos'!D4930,"")</f>
        <v>TMMCGP228A000</v>
      </c>
      <c r="C4935" s="144" t="str">
        <f>IF('[1]Hoja de pedidos'!$D4930&gt;0,'[1]Hoja de pedidos'!E4930,"")</f>
        <v>MORROCEL, C.A.</v>
      </c>
      <c r="D4935" s="144" t="str">
        <f>IF('[1]Hoja de pedidos'!$D4930&gt;0,'[1]Hoja de pedidos'!F4930,"")</f>
        <v>LINNER MTP  IMPRESO GARANTIA DE PUREZA</v>
      </c>
      <c r="E4935" s="144" t="str">
        <f>IF('[1]Hoja de pedidos'!$D4930&gt;0,'[1]Hoja de pedidos'!G4930,"")</f>
        <v>MCL</v>
      </c>
      <c r="F4935" s="144" t="str">
        <f>IF('[1]Hoja de pedidos'!$D4930&gt;0,'[1]Hoja de pedidos'!H4930,"")</f>
        <v>LAMINACION</v>
      </c>
    </row>
    <row r="4936" spans="1:6" x14ac:dyDescent="0.25">
      <c r="A4936" s="144" t="str">
        <f>IF('[1]Hoja de pedidos'!$D4931&gt;0,'[1]Hoja de pedidos'!C4931,"")</f>
        <v>11-0112</v>
      </c>
      <c r="B4936" s="144" t="str">
        <f>IF('[1]Hoja de pedidos'!$D4931&gt;0,'[1]Hoja de pedidos'!D4931,"")</f>
        <v>TXTFCA050B001</v>
      </c>
      <c r="C4936" s="144" t="str">
        <f>IF('[1]Hoja de pedidos'!$D4931&gt;0,'[1]Hoja de pedidos'!E4931,"")</f>
        <v>INVERSIONES TORREFACCION DEL CAFÉ, C.A</v>
      </c>
      <c r="D4936" s="144" t="str">
        <f>IF('[1]Hoja de pedidos'!$D4931&gt;0,'[1]Hoja de pedidos'!F4931,"")</f>
        <v>LAMINACION IMPRESA CAFÉ AMANECER MOLIDO GOURMET 500g</v>
      </c>
      <c r="E4936" s="144" t="str">
        <f>IF('[1]Hoja de pedidos'!$D4931&gt;0,'[1]Hoja de pedidos'!G4931,"")</f>
        <v>CX</v>
      </c>
      <c r="F4936" s="144" t="str">
        <f>IF('[1]Hoja de pedidos'!$D4931&gt;0,'[1]Hoja de pedidos'!H4931,"")</f>
        <v>LAMINACION</v>
      </c>
    </row>
    <row r="4937" spans="1:6" x14ac:dyDescent="0.25">
      <c r="A4937" s="144" t="str">
        <f>IF('[1]Hoja de pedidos'!$D4932&gt;0,'[1]Hoja de pedidos'!C4932,"")</f>
        <v>01-5944</v>
      </c>
      <c r="B4937" s="144" t="str">
        <f>IF('[1]Hoja de pedidos'!$D4932&gt;0,'[1]Hoja de pedidos'!D4932,"")</f>
        <v>TXGSAO030A001</v>
      </c>
      <c r="C4937" s="144" t="str">
        <f>IF('[1]Hoja de pedidos'!$D4932&gt;0,'[1]Hoja de pedidos'!E4932,"")</f>
        <v>GRASACA GRASAS SAN CARLOS, C.A</v>
      </c>
      <c r="D4937" s="144" t="str">
        <f>IF('[1]Hoja de pedidos'!$D4932&gt;0,'[1]Hoja de pedidos'!F4932,"")</f>
        <v>ETIQUETA IMPRESA ACEITE ORIENTAL 828 ml</v>
      </c>
      <c r="E4937" s="144" t="str">
        <f>IF('[1]Hoja de pedidos'!$D4932&gt;0,'[1]Hoja de pedidos'!G4932,"")</f>
        <v>CX</v>
      </c>
      <c r="F4937" s="144" t="str">
        <f>IF('[1]Hoja de pedidos'!$D4932&gt;0,'[1]Hoja de pedidos'!H4932,"")</f>
        <v>CORTE</v>
      </c>
    </row>
    <row r="4938" spans="1:6" x14ac:dyDescent="0.25">
      <c r="A4938" s="144" t="str">
        <f>IF('[1]Hoja de pedidos'!$D4933&gt;0,'[1]Hoja de pedidos'!C4933,"")</f>
        <v>01-5945</v>
      </c>
      <c r="B4938" s="144" t="str">
        <f>IF('[1]Hoja de pedidos'!$D4933&gt;0,'[1]Hoja de pedidos'!D4933,"")</f>
        <v>TXGSAO030B001</v>
      </c>
      <c r="C4938" s="144" t="str">
        <f>IF('[1]Hoja de pedidos'!$D4933&gt;0,'[1]Hoja de pedidos'!E4933,"")</f>
        <v>GRASACA GRASAS SAN CARLOS, C.A</v>
      </c>
      <c r="D4938" s="144" t="str">
        <f>IF('[1]Hoja de pedidos'!$D4933&gt;0,'[1]Hoja de pedidos'!F4933,"")</f>
        <v>ETIQUETA IMPRESA ACEITE ORIENTAL 500 ml</v>
      </c>
      <c r="E4938" s="144" t="str">
        <f>IF('[1]Hoja de pedidos'!$D4933&gt;0,'[1]Hoja de pedidos'!G4933,"")</f>
        <v>CX</v>
      </c>
      <c r="F4938" s="144" t="str">
        <f>IF('[1]Hoja de pedidos'!$D4933&gt;0,'[1]Hoja de pedidos'!H4933,"")</f>
        <v>CORTE</v>
      </c>
    </row>
    <row r="4939" spans="1:6" x14ac:dyDescent="0.25">
      <c r="A4939" s="144" t="str">
        <f>IF('[1]Hoja de pedidos'!$D4934&gt;0,'[1]Hoja de pedidos'!C4934,"")</f>
        <v>11-0111</v>
      </c>
      <c r="B4939" s="144" t="str">
        <f>IF('[1]Hoja de pedidos'!$D4934&gt;0,'[1]Hoja de pedidos'!D4934,"")</f>
        <v>TXTFCA050A001</v>
      </c>
      <c r="C4939" s="144" t="str">
        <f>IF('[1]Hoja de pedidos'!$D4934&gt;0,'[1]Hoja de pedidos'!E4934,"")</f>
        <v>INVERSIONES TORREFACCION DEL CAFÉ, C.A</v>
      </c>
      <c r="D4939" s="144" t="str">
        <f>IF('[1]Hoja de pedidos'!$D4934&gt;0,'[1]Hoja de pedidos'!F4934,"")</f>
        <v>LAMINACION IMPRESA CAFÉ AMANECER MOLIDO GOURMET 200g</v>
      </c>
      <c r="E4939" s="144" t="str">
        <f>IF('[1]Hoja de pedidos'!$D4934&gt;0,'[1]Hoja de pedidos'!G4934,"")</f>
        <v>CX</v>
      </c>
      <c r="F4939" s="144" t="str">
        <f>IF('[1]Hoja de pedidos'!$D4934&gt;0,'[1]Hoja de pedidos'!H4934,"")</f>
        <v>LAMINACION</v>
      </c>
    </row>
    <row r="4940" spans="1:6" x14ac:dyDescent="0.25">
      <c r="A4940" s="144" t="str">
        <f>IF('[1]Hoja de pedidos'!$D4935&gt;0,'[1]Hoja de pedidos'!C4935,"")</f>
        <v>01-5985</v>
      </c>
      <c r="B4940" s="144" t="str">
        <f>IF('[1]Hoja de pedidos'!$D4935&gt;0,'[1]Hoja de pedidos'!D4935,"")</f>
        <v>TMAHPG0700001</v>
      </c>
      <c r="C4940" s="144" t="str">
        <f>IF('[1]Hoja de pedidos'!$D4935&gt;0,'[1]Hoja de pedidos'!E4935,"")</f>
        <v>ALIMENTOS HEINZ, C.A.</v>
      </c>
      <c r="D4940" s="144" t="str">
        <f>IF('[1]Hoja de pedidos'!$D4935&gt;0,'[1]Hoja de pedidos'!F4935,"")</f>
        <v>POLYPOUCH SIN IMPRESIÓN (LAMINADO PARA GELATINA)</v>
      </c>
      <c r="E4940" s="144" t="str">
        <f>IF('[1]Hoja de pedidos'!$D4935&gt;0,'[1]Hoja de pedidos'!G4935,"")</f>
        <v>MCL</v>
      </c>
      <c r="F4940" s="144" t="str">
        <f>IF('[1]Hoja de pedidos'!$D4935&gt;0,'[1]Hoja de pedidos'!H4935,"")</f>
        <v>LAMINACION</v>
      </c>
    </row>
    <row r="4941" spans="1:6" x14ac:dyDescent="0.25">
      <c r="A4941" s="144" t="str">
        <f>IF('[1]Hoja de pedidos'!$D4936&gt;0,'[1]Hoja de pedidos'!C4936,"")</f>
        <v>01-6032</v>
      </c>
      <c r="B4941" s="144" t="str">
        <f>IF('[1]Hoja de pedidos'!$D4936&gt;0,'[1]Hoja de pedidos'!D4936,"")</f>
        <v>TMMCLU2140001</v>
      </c>
      <c r="C4941" s="144" t="str">
        <f>IF('[1]Hoja de pedidos'!$D4936&gt;0,'[1]Hoja de pedidos'!E4936,"")</f>
        <v>MORROCEL, C.A.</v>
      </c>
      <c r="D4941" s="144" t="str">
        <f>IF('[1]Hoja de pedidos'!$D4936&gt;0,'[1]Hoja de pedidos'!F4936,"")</f>
        <v>LAMINACION LINNER INDUCCIÓN UNIVERSAL SIN IMPRESIÓN</v>
      </c>
      <c r="E4941" s="144" t="str">
        <f>IF('[1]Hoja de pedidos'!$D4936&gt;0,'[1]Hoja de pedidos'!G4936,"")</f>
        <v>MCL</v>
      </c>
      <c r="F4941" s="144" t="str">
        <f>IF('[1]Hoja de pedidos'!$D4936&gt;0,'[1]Hoja de pedidos'!H4936,"")</f>
        <v>LAMINACION</v>
      </c>
    </row>
    <row r="4942" spans="1:6" x14ac:dyDescent="0.25">
      <c r="A4942" s="144" t="str">
        <f>IF('[1]Hoja de pedidos'!$D4937&gt;0,'[1]Hoja de pedidos'!C4937,"")</f>
        <v>11-0110</v>
      </c>
      <c r="B4942" s="144" t="str">
        <f>IF('[1]Hoja de pedidos'!$D4937&gt;0,'[1]Hoja de pedidos'!D4937,"")</f>
        <v>TXTFCA036C001</v>
      </c>
      <c r="C4942" s="144" t="str">
        <f>IF('[1]Hoja de pedidos'!$D4937&gt;0,'[1]Hoja de pedidos'!E4937,"")</f>
        <v>INVERSIONES TORREFACCION DEL CAFÉ, C.A</v>
      </c>
      <c r="D4942" s="144" t="str">
        <f>IF('[1]Hoja de pedidos'!$D4937&gt;0,'[1]Hoja de pedidos'!F4937,"")</f>
        <v xml:space="preserve">LAMINACION IMPRESA CAFÉ AMANECER MOLIDO GOURMET 100g </v>
      </c>
      <c r="E4942" s="144" t="str">
        <f>IF('[1]Hoja de pedidos'!$D4937&gt;0,'[1]Hoja de pedidos'!G4937,"")</f>
        <v>CX</v>
      </c>
      <c r="F4942" s="144" t="str">
        <f>IF('[1]Hoja de pedidos'!$D4937&gt;0,'[1]Hoja de pedidos'!H4937,"")</f>
        <v>LAMINACION</v>
      </c>
    </row>
    <row r="4943" spans="1:6" x14ac:dyDescent="0.25">
      <c r="A4943" s="144" t="str">
        <f>IF('[1]Hoja de pedidos'!$D4938&gt;0,'[1]Hoja de pedidos'!C4938,"")</f>
        <v>11-0114</v>
      </c>
      <c r="B4943" s="144" t="str">
        <f>IF('[1]Hoja de pedidos'!$D4938&gt;0,'[1]Hoja de pedidos'!D4938,"")</f>
        <v>TXTFDN050A001</v>
      </c>
      <c r="C4943" s="144" t="str">
        <f>IF('[1]Hoja de pedidos'!$D4938&gt;0,'[1]Hoja de pedidos'!E4938,"")</f>
        <v>INVERSIONES TORREFACCION DEL CAFÉ, C.A</v>
      </c>
      <c r="D4943" s="144" t="str">
        <f>IF('[1]Hoja de pedidos'!$D4938&gt;0,'[1]Hoja de pedidos'!F4938,"")</f>
        <v>LAMINACION IMPRESA CAFÉ DELLA NONNA MOLIDO GOURMET 200 g.</v>
      </c>
      <c r="E4943" s="144" t="str">
        <f>IF('[1]Hoja de pedidos'!$D4938&gt;0,'[1]Hoja de pedidos'!G4938,"")</f>
        <v>CX</v>
      </c>
      <c r="F4943" s="144" t="str">
        <f>IF('[1]Hoja de pedidos'!$D4938&gt;0,'[1]Hoja de pedidos'!H4938,"")</f>
        <v>LAMINACION</v>
      </c>
    </row>
    <row r="4944" spans="1:6" x14ac:dyDescent="0.25">
      <c r="A4944" s="144" t="str">
        <f>IF('[1]Hoja de pedidos'!$D4939&gt;0,'[1]Hoja de pedidos'!C4939,"")</f>
        <v>11-0113</v>
      </c>
      <c r="B4944" s="144" t="str">
        <f>IF('[1]Hoja de pedidos'!$D4939&gt;0,'[1]Hoja de pedidos'!D4939,"")</f>
        <v>TXTFDN036C001</v>
      </c>
      <c r="C4944" s="144" t="str">
        <f>IF('[1]Hoja de pedidos'!$D4939&gt;0,'[1]Hoja de pedidos'!E4939,"")</f>
        <v>INVERSIONES TORREFACCION DEL CAFÉ, C.A</v>
      </c>
      <c r="D4944" s="144" t="str">
        <f>IF('[1]Hoja de pedidos'!$D4939&gt;0,'[1]Hoja de pedidos'!F4939,"")</f>
        <v>LAMINACION IMPRESA CAFÉ DELLA NONNA MOLIDO GOURMET 100g</v>
      </c>
      <c r="E4944" s="144" t="str">
        <f>IF('[1]Hoja de pedidos'!$D4939&gt;0,'[1]Hoja de pedidos'!G4939,"")</f>
        <v>CX</v>
      </c>
      <c r="F4944" s="144" t="str">
        <f>IF('[1]Hoja de pedidos'!$D4939&gt;0,'[1]Hoja de pedidos'!H4939,"")</f>
        <v>LAMINACION</v>
      </c>
    </row>
    <row r="4945" spans="1:6" x14ac:dyDescent="0.25">
      <c r="A4945" s="144" t="str">
        <f>IF('[1]Hoja de pedidos'!$D4940&gt;0,'[1]Hoja de pedidos'!C4940,"")</f>
        <v>01-6022</v>
      </c>
      <c r="B4945" s="144" t="str">
        <f>IF('[1]Hoja de pedidos'!$D4940&gt;0,'[1]Hoja de pedidos'!D4940,"")</f>
        <v>TMTTLU2140002</v>
      </c>
      <c r="C4945" s="144" t="str">
        <f>IF('[1]Hoja de pedidos'!$D4940&gt;0,'[1]Hoja de pedidos'!E4940,"")</f>
        <v xml:space="preserve">INDUSTRIAS DE TAPAS TAIME, C.A </v>
      </c>
      <c r="D4945" s="144" t="str">
        <f>IF('[1]Hoja de pedidos'!$D4940&gt;0,'[1]Hoja de pedidos'!F4940,"")</f>
        <v>LAMINACION LINNER INDUCCIÓN UNIVERSAL SIN IMPRESIÓN</v>
      </c>
      <c r="E4945" s="144" t="str">
        <f>IF('[1]Hoja de pedidos'!$D4940&gt;0,'[1]Hoja de pedidos'!G4940,"")</f>
        <v>MCL</v>
      </c>
      <c r="F4945" s="144" t="str">
        <f>IF('[1]Hoja de pedidos'!$D4940&gt;0,'[1]Hoja de pedidos'!H4940,"")</f>
        <v>CORTE</v>
      </c>
    </row>
    <row r="4946" spans="1:6" x14ac:dyDescent="0.25">
      <c r="A4946" s="144" t="str">
        <f>IF('[1]Hoja de pedidos'!$D4941&gt;0,'[1]Hoja de pedidos'!C4941,"")</f>
        <v>11-0121</v>
      </c>
      <c r="B4946" s="144" t="str">
        <f>IF('[1]Hoja de pedidos'!$D4941&gt;0,'[1]Hoja de pedidos'!D4941,"")</f>
        <v>TXAMAM040A003</v>
      </c>
      <c r="C4946" s="144" t="str">
        <f>IF('[1]Hoja de pedidos'!$D4941&gt;0,'[1]Hoja de pedidos'!E4941,"")</f>
        <v>AMACORP, C.A.</v>
      </c>
      <c r="D4946" s="144" t="str">
        <f>IF('[1]Hoja de pedidos'!$D4941&gt;0,'[1]Hoja de pedidos'!F4941,"")</f>
        <v>ETIQUETA LAMINADA IMPRESA ACEITE AMACORP 900 ml</v>
      </c>
      <c r="E4946" s="144" t="str">
        <f>IF('[1]Hoja de pedidos'!$D4941&gt;0,'[1]Hoja de pedidos'!G4941,"")</f>
        <v>CX</v>
      </c>
      <c r="F4946" s="144" t="str">
        <f>IF('[1]Hoja de pedidos'!$D4941&gt;0,'[1]Hoja de pedidos'!H4941,"")</f>
        <v>LAMINACION</v>
      </c>
    </row>
    <row r="4947" spans="1:6" x14ac:dyDescent="0.25">
      <c r="A4947" s="144" t="str">
        <f>IF('[1]Hoja de pedidos'!$D4942&gt;0,'[1]Hoja de pedidos'!C4942,"")</f>
        <v>01-6005</v>
      </c>
      <c r="B4947" s="144" t="str">
        <f>IF('[1]Hoja de pedidos'!$D4942&gt;0,'[1]Hoja de pedidos'!D4942,"")</f>
        <v>TXDNAP070C001</v>
      </c>
      <c r="C4947" s="144" t="str">
        <f>IF('[1]Hoja de pedidos'!$D4942&gt;0,'[1]Hoja de pedidos'!E4942,"")</f>
        <v>DISTRIBUIDORA NACIONAL 2000, C.A.</v>
      </c>
      <c r="D4947" s="144" t="str">
        <f>IF('[1]Hoja de pedidos'!$D4942&gt;0,'[1]Hoja de pedidos'!F4942,"")</f>
        <v>LAMINACION IMPRESA CAFÉ ANZOATEGUI PREMIUN 50g</v>
      </c>
      <c r="E4947" s="144" t="str">
        <f>IF('[1]Hoja de pedidos'!$D4942&gt;0,'[1]Hoja de pedidos'!G4942,"")</f>
        <v>CX</v>
      </c>
      <c r="F4947" s="144" t="str">
        <f>IF('[1]Hoja de pedidos'!$D4942&gt;0,'[1]Hoja de pedidos'!H4942,"")</f>
        <v>LAMINACION</v>
      </c>
    </row>
    <row r="4948" spans="1:6" x14ac:dyDescent="0.25">
      <c r="A4948" s="144" t="str">
        <f>IF('[1]Hoja de pedidos'!$D4943&gt;0,'[1]Hoja de pedidos'!C4943,"")</f>
        <v>01-6019</v>
      </c>
      <c r="B4948" s="144" t="str">
        <f>IF('[1]Hoja de pedidos'!$D4943&gt;0,'[1]Hoja de pedidos'!D4943,"")</f>
        <v>TMARMZ044B001</v>
      </c>
      <c r="C4948" s="144" t="str">
        <f>IF('[1]Hoja de pedidos'!$D4943&gt;0,'[1]Hoja de pedidos'!E4943,"")</f>
        <v>ALFONZO RIVAS &amp; CIA, C.A.</v>
      </c>
      <c r="D4948" s="144" t="str">
        <f>IF('[1]Hoja de pedidos'!$D4943&gt;0,'[1]Hoja de pedidos'!F4943,"")</f>
        <v>LAMINACION IMPRESA MAIZINA 400g</v>
      </c>
      <c r="E4948" s="144" t="str">
        <f>IF('[1]Hoja de pedidos'!$D4943&gt;0,'[1]Hoja de pedidos'!G4943,"")</f>
        <v>MCL</v>
      </c>
      <c r="F4948" s="144" t="str">
        <f>IF('[1]Hoja de pedidos'!$D4943&gt;0,'[1]Hoja de pedidos'!H4943,"")</f>
        <v>LAMINACION</v>
      </c>
    </row>
    <row r="4949" spans="1:6" x14ac:dyDescent="0.25">
      <c r="A4949" s="144" t="str">
        <f>IF('[1]Hoja de pedidos'!$D4944&gt;0,'[1]Hoja de pedidos'!C4944,"")</f>
        <v>01-0112</v>
      </c>
      <c r="B4949" s="144" t="str">
        <f>IF('[1]Hoja de pedidos'!$D4944&gt;0,'[1]Hoja de pedidos'!D4944,"")</f>
        <v>TXTFCA050B001</v>
      </c>
      <c r="C4949" s="144" t="str">
        <f>IF('[1]Hoja de pedidos'!$D4944&gt;0,'[1]Hoja de pedidos'!E4944,"")</f>
        <v>INVERSIONES TORREFACCION DEL CAFÉ, C.A</v>
      </c>
      <c r="D4949" s="144" t="str">
        <f>IF('[1]Hoja de pedidos'!$D4944&gt;0,'[1]Hoja de pedidos'!F4944,"")</f>
        <v>LAMINACION IMPRESA CAFÉ AMANECER MOLIDO GOURMET 500g</v>
      </c>
      <c r="E4949" s="144" t="str">
        <f>IF('[1]Hoja de pedidos'!$D4944&gt;0,'[1]Hoja de pedidos'!G4944,"")</f>
        <v>CX</v>
      </c>
      <c r="F4949" s="144" t="str">
        <f>IF('[1]Hoja de pedidos'!$D4944&gt;0,'[1]Hoja de pedidos'!H4944,"")</f>
        <v>LAMINACION</v>
      </c>
    </row>
    <row r="4950" spans="1:6" x14ac:dyDescent="0.25">
      <c r="A4950" s="144" t="str">
        <f>IF('[1]Hoja de pedidos'!$D4945&gt;0,'[1]Hoja de pedidos'!C4945,"")</f>
        <v>01-6056</v>
      </c>
      <c r="B4950" s="144" t="str">
        <f>IF('[1]Hoja de pedidos'!$D4945&gt;0,'[1]Hoja de pedidos'!D4945,"")</f>
        <v>TXCPEM023A001</v>
      </c>
      <c r="C4950" s="144" t="str">
        <f>IF('[1]Hoja de pedidos'!$D4945&gt;0,'[1]Hoja de pedidos'!E4945,"")</f>
        <v>CERVECERIA POLAR,C.A.</v>
      </c>
      <c r="D4950" s="144" t="str">
        <f>IF('[1]Hoja de pedidos'!$D4945&gt;0,'[1]Hoja de pedidos'!F4945,"")</f>
        <v>ETIQUETA IMPRESA MALTIN POLAR 1,5 L</v>
      </c>
      <c r="E4950" s="144" t="str">
        <f>IF('[1]Hoja de pedidos'!$D4945&gt;0,'[1]Hoja de pedidos'!G4945,"")</f>
        <v>CX</v>
      </c>
      <c r="F4950" s="144" t="str">
        <f>IF('[1]Hoja de pedidos'!$D4945&gt;0,'[1]Hoja de pedidos'!H4945,"")</f>
        <v>CORTE</v>
      </c>
    </row>
    <row r="4951" spans="1:6" x14ac:dyDescent="0.25">
      <c r="A4951" s="144" t="str">
        <f>IF('[1]Hoja de pedidos'!$D4946&gt;0,'[1]Hoja de pedidos'!C4946,"")</f>
        <v>01-6042</v>
      </c>
      <c r="B4951" s="144" t="str">
        <f>IF('[1]Hoja de pedidos'!$D4946&gt;0,'[1]Hoja de pedidos'!D4946,"")</f>
        <v>TXPCGK023C002</v>
      </c>
      <c r="C4951" s="144" t="str">
        <f>IF('[1]Hoja de pedidos'!$D4946&gt;0,'[1]Hoja de pedidos'!E4946,"")</f>
        <v xml:space="preserve">PEPSI-COLA VENEZUELA, C.A. </v>
      </c>
      <c r="D4951" s="144" t="str">
        <f>IF('[1]Hoja de pedidos'!$D4946&gt;0,'[1]Hoja de pedidos'!F4946,"")</f>
        <v>ETIQUETA IMPRESA GOLDEN KOLITA 2L</v>
      </c>
      <c r="E4951" s="144" t="str">
        <f>IF('[1]Hoja de pedidos'!$D4946&gt;0,'[1]Hoja de pedidos'!G4946,"")</f>
        <v>CX</v>
      </c>
      <c r="F4951" s="144" t="str">
        <f>IF('[1]Hoja de pedidos'!$D4946&gt;0,'[1]Hoja de pedidos'!H4946,"")</f>
        <v>CORTE</v>
      </c>
    </row>
    <row r="4952" spans="1:6" x14ac:dyDescent="0.25">
      <c r="A4952" s="144" t="str">
        <f>IF('[1]Hoja de pedidos'!$D4947&gt;0,'[1]Hoja de pedidos'!C4947,"")</f>
        <v>01-6034</v>
      </c>
      <c r="B4952" s="144" t="str">
        <f>IF('[1]Hoja de pedidos'!$D4947&gt;0,'[1]Hoja de pedidos'!D4947,"")</f>
        <v>TXPCGK023C002</v>
      </c>
      <c r="C4952" s="144" t="str">
        <f>IF('[1]Hoja de pedidos'!$D4947&gt;0,'[1]Hoja de pedidos'!E4947,"")</f>
        <v xml:space="preserve">PEPSI-COLA VENEZUELA, C.A. </v>
      </c>
      <c r="D4952" s="144" t="str">
        <f>IF('[1]Hoja de pedidos'!$D4947&gt;0,'[1]Hoja de pedidos'!F4947,"")</f>
        <v>ETIQUETA IMPRESA GOLDEN KOLITA 2L</v>
      </c>
      <c r="E4952" s="144" t="str">
        <f>IF('[1]Hoja de pedidos'!$D4947&gt;0,'[1]Hoja de pedidos'!G4947,"")</f>
        <v>CX</v>
      </c>
      <c r="F4952" s="144" t="str">
        <f>IF('[1]Hoja de pedidos'!$D4947&gt;0,'[1]Hoja de pedidos'!H4947,"")</f>
        <v>CORTE</v>
      </c>
    </row>
    <row r="4953" spans="1:6" x14ac:dyDescent="0.25">
      <c r="A4953" s="144" t="str">
        <f>IF('[1]Hoja de pedidos'!$D4948&gt;0,'[1]Hoja de pedidos'!C4948,"")</f>
        <v>01-6036</v>
      </c>
      <c r="B4953" s="144" t="str">
        <f>IF('[1]Hoja de pedidos'!$D4948&gt;0,'[1]Hoja de pedidos'!D4948,"")</f>
        <v>TXPCSC023A002</v>
      </c>
      <c r="C4953" s="144" t="str">
        <f>IF('[1]Hoja de pedidos'!$D4948&gt;0,'[1]Hoja de pedidos'!E4948,"")</f>
        <v xml:space="preserve">PEPSI-COLA VENEZUELA, C.A. </v>
      </c>
      <c r="D4953" s="144" t="str">
        <f>IF('[1]Hoja de pedidos'!$D4948&gt;0,'[1]Hoja de pedidos'!F4948,"")</f>
        <v>ETIQUETA IMPRESA SEVEN UP CERO 2 L</v>
      </c>
      <c r="E4953" s="144" t="str">
        <f>IF('[1]Hoja de pedidos'!$D4948&gt;0,'[1]Hoja de pedidos'!G4948,"")</f>
        <v>CX</v>
      </c>
      <c r="F4953" s="144" t="str">
        <f>IF('[1]Hoja de pedidos'!$D4948&gt;0,'[1]Hoja de pedidos'!H4948,"")</f>
        <v>CORTE</v>
      </c>
    </row>
    <row r="4954" spans="1:6" x14ac:dyDescent="0.25">
      <c r="A4954" s="144" t="str">
        <f>IF('[1]Hoja de pedidos'!$D4949&gt;0,'[1]Hoja de pedidos'!C4949,"")</f>
        <v>01-6002</v>
      </c>
      <c r="B4954" s="144" t="str">
        <f>IF('[1]Hoja de pedidos'!$D4949&gt;0,'[1]Hoja de pedidos'!D4949,"")</f>
        <v>TXDNBC070A001</v>
      </c>
      <c r="C4954" s="144" t="str">
        <f>IF('[1]Hoja de pedidos'!$D4949&gt;0,'[1]Hoja de pedidos'!E4949,"")</f>
        <v>DISTRIBUIDORA NACIONAL 2000, C.A.</v>
      </c>
      <c r="D4954" s="144" t="str">
        <f>IF('[1]Hoja de pedidos'!$D4949&gt;0,'[1]Hoja de pedidos'!F4949,"")</f>
        <v>LAMINACION IMPRESA BUEN CAFÉ PREMIUN 100g</v>
      </c>
      <c r="E4954" s="144" t="str">
        <f>IF('[1]Hoja de pedidos'!$D4949&gt;0,'[1]Hoja de pedidos'!G4949,"")</f>
        <v>CX</v>
      </c>
      <c r="F4954" s="144" t="str">
        <f>IF('[1]Hoja de pedidos'!$D4949&gt;0,'[1]Hoja de pedidos'!H4949,"")</f>
        <v>LAMINACION</v>
      </c>
    </row>
    <row r="4955" spans="1:6" x14ac:dyDescent="0.25">
      <c r="A4955" s="144" t="str">
        <f>IF('[1]Hoja de pedidos'!$D4950&gt;0,'[1]Hoja de pedidos'!C4950,"")</f>
        <v>01-6003</v>
      </c>
      <c r="B4955" s="144" t="str">
        <f>IF('[1]Hoja de pedidos'!$D4950&gt;0,'[1]Hoja de pedidos'!D4950,"")</f>
        <v>TXDNBC070A002</v>
      </c>
      <c r="C4955" s="144" t="str">
        <f>IF('[1]Hoja de pedidos'!$D4950&gt;0,'[1]Hoja de pedidos'!E4950,"")</f>
        <v>DISTRIBUIDORA NACIONAL 2000, C.A.</v>
      </c>
      <c r="D4955" s="144" t="str">
        <f>IF('[1]Hoja de pedidos'!$D4950&gt;0,'[1]Hoja de pedidos'!F4950,"")</f>
        <v>LAMINACION IMPRESA BUEN CAFÉ PREMIUN 200g</v>
      </c>
      <c r="E4955" s="144" t="str">
        <f>IF('[1]Hoja de pedidos'!$D4950&gt;0,'[1]Hoja de pedidos'!G4950,"")</f>
        <v>CX</v>
      </c>
      <c r="F4955" s="144" t="str">
        <f>IF('[1]Hoja de pedidos'!$D4950&gt;0,'[1]Hoja de pedidos'!H4950,"")</f>
        <v>LAMINACION</v>
      </c>
    </row>
    <row r="4956" spans="1:6" x14ac:dyDescent="0.25">
      <c r="A4956" s="144" t="str">
        <f>IF('[1]Hoja de pedidos'!$D4951&gt;0,'[1]Hoja de pedidos'!C4951,"")</f>
        <v>01-6004</v>
      </c>
      <c r="B4956" s="144" t="str">
        <f>IF('[1]Hoja de pedidos'!$D4951&gt;0,'[1]Hoja de pedidos'!D4951,"")</f>
        <v>TXDNBC070B001</v>
      </c>
      <c r="C4956" s="144" t="str">
        <f>IF('[1]Hoja de pedidos'!$D4951&gt;0,'[1]Hoja de pedidos'!E4951,"")</f>
        <v>DISTRIBUIDORA NACIONAL 2000, C.A.</v>
      </c>
      <c r="D4956" s="144" t="str">
        <f>IF('[1]Hoja de pedidos'!$D4951&gt;0,'[1]Hoja de pedidos'!F4951,"")</f>
        <v>LAMINACION IMPRESA BUEN CAFÉ PREMIUN 500g</v>
      </c>
      <c r="E4956" s="144" t="str">
        <f>IF('[1]Hoja de pedidos'!$D4951&gt;0,'[1]Hoja de pedidos'!G4951,"")</f>
        <v>CX</v>
      </c>
      <c r="F4956" s="144" t="str">
        <f>IF('[1]Hoja de pedidos'!$D4951&gt;0,'[1]Hoja de pedidos'!H4951,"")</f>
        <v>LAMINACION</v>
      </c>
    </row>
    <row r="4957" spans="1:6" x14ac:dyDescent="0.25">
      <c r="A4957" s="144" t="str">
        <f>IF('[1]Hoja de pedidos'!$D4952&gt;0,'[1]Hoja de pedidos'!C4952,"")</f>
        <v>01-6058</v>
      </c>
      <c r="B4957" s="144" t="str">
        <f>IF('[1]Hoja de pedidos'!$D4952&gt;0,'[1]Hoja de pedidos'!D4952,"")</f>
        <v>TXPAHB059A001</v>
      </c>
      <c r="C4957" s="144" t="str">
        <f>IF('[1]Hoja de pedidos'!$D4952&gt;0,'[1]Hoja de pedidos'!E4952,"")</f>
        <v>PRAVENCA,C.A</v>
      </c>
      <c r="D4957" s="144" t="str">
        <f>IF('[1]Hoja de pedidos'!$D4952&gt;0,'[1]Hoja de pedidos'!F4952,"")</f>
        <v>LAMINACION IMP. HARINA PRECOCIDA MASIA 900g</v>
      </c>
      <c r="E4957" s="144" t="str">
        <f>IF('[1]Hoja de pedidos'!$D4952&gt;0,'[1]Hoja de pedidos'!G4952,"")</f>
        <v>CX</v>
      </c>
      <c r="F4957" s="144" t="str">
        <f>IF('[1]Hoja de pedidos'!$D4952&gt;0,'[1]Hoja de pedidos'!H4952,"")</f>
        <v>LAMINACION</v>
      </c>
    </row>
    <row r="4958" spans="1:6" x14ac:dyDescent="0.25">
      <c r="A4958" s="144" t="str">
        <f>IF('[1]Hoja de pedidos'!$D4953&gt;0,'[1]Hoja de pedidos'!C4953,"")</f>
        <v>01-6000</v>
      </c>
      <c r="B4958" s="144" t="str">
        <f>IF('[1]Hoja de pedidos'!$D4953&gt;0,'[1]Hoja de pedidos'!D4953,"")</f>
        <v>TXDNTP066B001</v>
      </c>
      <c r="C4958" s="144" t="str">
        <f>IF('[1]Hoja de pedidos'!$D4953&gt;0,'[1]Hoja de pedidos'!E4953,"")</f>
        <v>DISTRIBUIDORA NACIONAL 2000, C.A.</v>
      </c>
      <c r="D4958" s="144" t="str">
        <f>IF('[1]Hoja de pedidos'!$D4953&gt;0,'[1]Hoja de pedidos'!F4953,"")</f>
        <v>LAMINACION IMPRESA CAFÉ ANZOATEGUI TOSTADO Y MOLIDO PREMIUM 200g</v>
      </c>
      <c r="E4958" s="144" t="str">
        <f>IF('[1]Hoja de pedidos'!$D4953&gt;0,'[1]Hoja de pedidos'!G4953,"")</f>
        <v>CX</v>
      </c>
      <c r="F4958" s="144" t="str">
        <f>IF('[1]Hoja de pedidos'!$D4953&gt;0,'[1]Hoja de pedidos'!H4953,"")</f>
        <v>LAMINACION</v>
      </c>
    </row>
    <row r="4959" spans="1:6" x14ac:dyDescent="0.25">
      <c r="A4959" s="144" t="str">
        <f>IF('[1]Hoja de pedidos'!$D4954&gt;0,'[1]Hoja de pedidos'!C4954,"")</f>
        <v>21-0554</v>
      </c>
      <c r="B4959" s="144" t="str">
        <f>IF('[1]Hoja de pedidos'!$D4954&gt;0,'[1]Hoja de pedidos'!D4954,"")</f>
        <v>TXNVCL096A004</v>
      </c>
      <c r="C4959" s="144" t="str">
        <f>IF('[1]Hoja de pedidos'!$D4954&gt;0,'[1]Hoja de pedidos'!E4954,"")</f>
        <v>NESTLE VENEZUELA, S.A.</v>
      </c>
      <c r="D4959" s="144" t="str">
        <f>IF('[1]Hoja de pedidos'!$D4954&gt;0,'[1]Hoja de pedidos'!F4954,"")</f>
        <v>LAMINACION IMPRESA CERELAC 100g</v>
      </c>
      <c r="E4959" s="144" t="str">
        <f>IF('[1]Hoja de pedidos'!$D4954&gt;0,'[1]Hoja de pedidos'!G4954,"")</f>
        <v>CX</v>
      </c>
      <c r="F4959" s="144" t="str">
        <f>IF('[1]Hoja de pedidos'!$D4954&gt;0,'[1]Hoja de pedidos'!H4954,"")</f>
        <v>LAMINACION</v>
      </c>
    </row>
    <row r="4960" spans="1:6" x14ac:dyDescent="0.25">
      <c r="A4960" s="144" t="str">
        <f>IF('[1]Hoja de pedidos'!$D4955&gt;0,'[1]Hoja de pedidos'!C4955,"")</f>
        <v>21-0556</v>
      </c>
      <c r="B4960" s="144" t="str">
        <f>IF('[1]Hoja de pedidos'!$D4955&gt;0,'[1]Hoja de pedidos'!D4955,"")</f>
        <v>TXNVCL096C004</v>
      </c>
      <c r="C4960" s="144" t="str">
        <f>IF('[1]Hoja de pedidos'!$D4955&gt;0,'[1]Hoja de pedidos'!E4955,"")</f>
        <v>NESTLE VENEZUELA, S.A.</v>
      </c>
      <c r="D4960" s="144" t="str">
        <f>IF('[1]Hoja de pedidos'!$D4955&gt;0,'[1]Hoja de pedidos'!F4955,"")</f>
        <v>LAMINACION IMPRESA CERELAC 400g</v>
      </c>
      <c r="E4960" s="144" t="str">
        <f>IF('[1]Hoja de pedidos'!$D4955&gt;0,'[1]Hoja de pedidos'!G4955,"")</f>
        <v>CX</v>
      </c>
      <c r="F4960" s="144" t="str">
        <f>IF('[1]Hoja de pedidos'!$D4955&gt;0,'[1]Hoja de pedidos'!H4955,"")</f>
        <v>LAMINACION</v>
      </c>
    </row>
    <row r="4961" spans="1:6" x14ac:dyDescent="0.25">
      <c r="A4961" s="144" t="str">
        <f>IF('[1]Hoja de pedidos'!$D4956&gt;0,'[1]Hoja de pedidos'!C4956,"")</f>
        <v>01-6067</v>
      </c>
      <c r="B4961" s="144" t="str">
        <f>IF('[1]Hoja de pedidos'!$D4956&gt;0,'[1]Hoja de pedidos'!D4956,"")</f>
        <v>TMAPAL116B002</v>
      </c>
      <c r="C4961" s="144" t="str">
        <f>IF('[1]Hoja de pedidos'!$D4956&gt;0,'[1]Hoja de pedidos'!E4956,"")</f>
        <v>ALIMENTOS POLAR COMERCIAL, C.A.</v>
      </c>
      <c r="D4961" s="144" t="str">
        <f>IF('[1]Hoja de pedidos'!$D4956&gt;0,'[1]Hoja de pedidos'!F4956,"")</f>
        <v>ALUMINIO LAMINADO IMPRESO MAVESA 250g(Nuevo Diseño)</v>
      </c>
      <c r="E4961" s="144" t="str">
        <f>IF('[1]Hoja de pedidos'!$D4956&gt;0,'[1]Hoja de pedidos'!G4956,"")</f>
        <v>MCL</v>
      </c>
      <c r="F4961" s="144" t="str">
        <f>IF('[1]Hoja de pedidos'!$D4956&gt;0,'[1]Hoja de pedidos'!H4956,"")</f>
        <v>LAMINACION</v>
      </c>
    </row>
    <row r="4962" spans="1:6" x14ac:dyDescent="0.25">
      <c r="A4962" s="144" t="str">
        <f>IF('[1]Hoja de pedidos'!$D4957&gt;0,'[1]Hoja de pedidos'!C4957,"")</f>
        <v>01-6070</v>
      </c>
      <c r="B4962" s="144" t="str">
        <f>IF('[1]Hoja de pedidos'!$D4957&gt;0,'[1]Hoja de pedidos'!D4957,"")</f>
        <v>TMAPAL121B002</v>
      </c>
      <c r="C4962" s="144" t="str">
        <f>IF('[1]Hoja de pedidos'!$D4957&gt;0,'[1]Hoja de pedidos'!E4957,"")</f>
        <v>ALIMENTOS POLAR COMERCIAL, C.A.</v>
      </c>
      <c r="D4962" s="144" t="str">
        <f>IF('[1]Hoja de pedidos'!$D4957&gt;0,'[1]Hoja de pedidos'!F4957,"")</f>
        <v>ALUMINIO LAMINADO IMPRESO MAVESA 250 g</v>
      </c>
      <c r="E4962" s="144" t="str">
        <f>IF('[1]Hoja de pedidos'!$D4957&gt;0,'[1]Hoja de pedidos'!G4957,"")</f>
        <v>MCL</v>
      </c>
      <c r="F4962" s="144" t="str">
        <f>IF('[1]Hoja de pedidos'!$D4957&gt;0,'[1]Hoja de pedidos'!H4957,"")</f>
        <v>LAMINACION</v>
      </c>
    </row>
    <row r="4963" spans="1:6" x14ac:dyDescent="0.25">
      <c r="A4963" s="144" t="str">
        <f>IF('[1]Hoja de pedidos'!$D4958&gt;0,'[1]Hoja de pedidos'!C4958,"")</f>
        <v>01-6069</v>
      </c>
      <c r="B4963" s="144" t="str">
        <f>IF('[1]Hoja de pedidos'!$D4958&gt;0,'[1]Hoja de pedidos'!D4958,"")</f>
        <v>TMAPAL121A002</v>
      </c>
      <c r="C4963" s="144" t="str">
        <f>IF('[1]Hoja de pedidos'!$D4958&gt;0,'[1]Hoja de pedidos'!E4958,"")</f>
        <v>ALIMENTOS POLAR COMERCIAL, C.A.</v>
      </c>
      <c r="D4963" s="144" t="str">
        <f>IF('[1]Hoja de pedidos'!$D4958&gt;0,'[1]Hoja de pedidos'!F4958,"")</f>
        <v>ALUMINIO LAMINADO IMPRESO MAVESA 500g</v>
      </c>
      <c r="E4963" s="144" t="str">
        <f>IF('[1]Hoja de pedidos'!$D4958&gt;0,'[1]Hoja de pedidos'!G4958,"")</f>
        <v>MCL</v>
      </c>
      <c r="F4963" s="144" t="str">
        <f>IF('[1]Hoja de pedidos'!$D4958&gt;0,'[1]Hoja de pedidos'!H4958,"")</f>
        <v>LAMINACION</v>
      </c>
    </row>
    <row r="4964" spans="1:6" x14ac:dyDescent="0.25">
      <c r="A4964" s="144" t="str">
        <f>IF('[1]Hoja de pedidos'!$D4959&gt;0,'[1]Hoja de pedidos'!C4959,"")</f>
        <v>01-6066</v>
      </c>
      <c r="B4964" s="144" t="str">
        <f>IF('[1]Hoja de pedidos'!$D4959&gt;0,'[1]Hoja de pedidos'!D4959,"")</f>
        <v>TMAPAL116A002</v>
      </c>
      <c r="C4964" s="144" t="str">
        <f>IF('[1]Hoja de pedidos'!$D4959&gt;0,'[1]Hoja de pedidos'!E4959,"")</f>
        <v>ALIMENTOS POLAR COMERCIAL, C.A.</v>
      </c>
      <c r="D4964" s="144" t="str">
        <f>IF('[1]Hoja de pedidos'!$D4959&gt;0,'[1]Hoja de pedidos'!F4959,"")</f>
        <v>ALUMINIO LAMINADO IMPRESO MAVESA 500g(Nuevo Diseño)</v>
      </c>
      <c r="E4964" s="144" t="str">
        <f>IF('[1]Hoja de pedidos'!$D4959&gt;0,'[1]Hoja de pedidos'!G4959,"")</f>
        <v>MCL</v>
      </c>
      <c r="F4964" s="144" t="str">
        <f>IF('[1]Hoja de pedidos'!$D4959&gt;0,'[1]Hoja de pedidos'!H4959,"")</f>
        <v>LAMINACION</v>
      </c>
    </row>
    <row r="4965" spans="1:6" x14ac:dyDescent="0.25">
      <c r="A4965" s="144" t="str">
        <f>IF('[1]Hoja de pedidos'!$D4960&gt;0,'[1]Hoja de pedidos'!C4960,"")</f>
        <v>01-6068</v>
      </c>
      <c r="B4965" s="144" t="str">
        <f>IF('[1]Hoja de pedidos'!$D4960&gt;0,'[1]Hoja de pedidos'!D4960,"")</f>
        <v>TMAPAL121C002</v>
      </c>
      <c r="C4965" s="144" t="str">
        <f>IF('[1]Hoja de pedidos'!$D4960&gt;0,'[1]Hoja de pedidos'!E4960,"")</f>
        <v>ALIMENTOS POLAR COMERCIAL, C.A.</v>
      </c>
      <c r="D4965" s="144" t="str">
        <f>IF('[1]Hoja de pedidos'!$D4960&gt;0,'[1]Hoja de pedidos'!F4960,"")</f>
        <v>ALUMINIO LAMINADO IMPRESO MAVESA 1 Kg</v>
      </c>
      <c r="E4965" s="144" t="str">
        <f>IF('[1]Hoja de pedidos'!$D4960&gt;0,'[1]Hoja de pedidos'!G4960,"")</f>
        <v>MCL</v>
      </c>
      <c r="F4965" s="144" t="str">
        <f>IF('[1]Hoja de pedidos'!$D4960&gt;0,'[1]Hoja de pedidos'!H4960,"")</f>
        <v>LAMINACION</v>
      </c>
    </row>
    <row r="4966" spans="1:6" x14ac:dyDescent="0.25">
      <c r="A4966" s="144" t="str">
        <f>IF('[1]Hoja de pedidos'!$D4961&gt;0,'[1]Hoja de pedidos'!C4961,"")</f>
        <v>01-6065</v>
      </c>
      <c r="B4966" s="144" t="str">
        <f>IF('[1]Hoja de pedidos'!$D4961&gt;0,'[1]Hoja de pedidos'!D4961,"")</f>
        <v>TMAPAL116C002</v>
      </c>
      <c r="C4966" s="144" t="str">
        <f>IF('[1]Hoja de pedidos'!$D4961&gt;0,'[1]Hoja de pedidos'!E4961,"")</f>
        <v>ALIMENTOS POLAR COMERCIAL, C.A.</v>
      </c>
      <c r="D4966" s="144" t="str">
        <f>IF('[1]Hoja de pedidos'!$D4961&gt;0,'[1]Hoja de pedidos'!F4961,"")</f>
        <v>ALUMINIO LAMINADO IMPRESO MAVESA 1 Kg</v>
      </c>
      <c r="E4966" s="144" t="str">
        <f>IF('[1]Hoja de pedidos'!$D4961&gt;0,'[1]Hoja de pedidos'!G4961,"")</f>
        <v>MCL</v>
      </c>
      <c r="F4966" s="144" t="str">
        <f>IF('[1]Hoja de pedidos'!$D4961&gt;0,'[1]Hoja de pedidos'!H4961,"")</f>
        <v>LAMINACION</v>
      </c>
    </row>
    <row r="4967" spans="1:6" x14ac:dyDescent="0.25">
      <c r="A4967" s="144" t="str">
        <f>IF('[1]Hoja de pedidos'!$D4962&gt;0,'[1]Hoja de pedidos'!C4962,"")</f>
        <v>01-6074</v>
      </c>
      <c r="B4967" s="144" t="str">
        <f>IF('[1]Hoja de pedidos'!$D4962&gt;0,'[1]Hoja de pedidos'!D4962,"")</f>
        <v>TMPEGP228A004</v>
      </c>
      <c r="C4967" s="144" t="str">
        <f>IF('[1]Hoja de pedidos'!$D4962&gt;0,'[1]Hoja de pedidos'!E4962,"")</f>
        <v>PLASTICOS ESTUGAL C.A.</v>
      </c>
      <c r="D4967" s="144" t="str">
        <f>IF('[1]Hoja de pedidos'!$D4962&gt;0,'[1]Hoja de pedidos'!F4962,"")</f>
        <v>LINNER MTP  IMPRESO GARANTIA DE PUREZA</v>
      </c>
      <c r="E4967" s="144" t="str">
        <f>IF('[1]Hoja de pedidos'!$D4962&gt;0,'[1]Hoja de pedidos'!G4962,"")</f>
        <v>MCL</v>
      </c>
      <c r="F4967" s="144" t="str">
        <f>IF('[1]Hoja de pedidos'!$D4962&gt;0,'[1]Hoja de pedidos'!H4962,"")</f>
        <v>CORTE</v>
      </c>
    </row>
    <row r="4968" spans="1:6" x14ac:dyDescent="0.25">
      <c r="A4968" s="144" t="str">
        <f>IF('[1]Hoja de pedidos'!$D4963&gt;0,'[1]Hoja de pedidos'!C4963,"")</f>
        <v>01-6071</v>
      </c>
      <c r="B4968" s="144" t="str">
        <f>IF('[1]Hoja de pedidos'!$D4963&gt;0,'[1]Hoja de pedidos'!D4963,"")</f>
        <v>TMAPAL121B001</v>
      </c>
      <c r="C4968" s="144" t="str">
        <f>IF('[1]Hoja de pedidos'!$D4963&gt;0,'[1]Hoja de pedidos'!E4963,"")</f>
        <v>ALIMENTOS POLAR COMERCIAL, C.A.</v>
      </c>
      <c r="D4968" s="144" t="str">
        <f>IF('[1]Hoja de pedidos'!$D4963&gt;0,'[1]Hoja de pedidos'!F4963,"")</f>
        <v>ALUMINIO LAMINADO IMPRESO MAVESA 250 g</v>
      </c>
      <c r="E4968" s="144" t="str">
        <f>IF('[1]Hoja de pedidos'!$D4963&gt;0,'[1]Hoja de pedidos'!G4963,"")</f>
        <v>MCL</v>
      </c>
      <c r="F4968" s="144" t="str">
        <f>IF('[1]Hoja de pedidos'!$D4963&gt;0,'[1]Hoja de pedidos'!H4963,"")</f>
        <v>LAMINACION</v>
      </c>
    </row>
    <row r="4969" spans="1:6" x14ac:dyDescent="0.25">
      <c r="A4969" s="144" t="str">
        <f>IF('[1]Hoja de pedidos'!$D4964&gt;0,'[1]Hoja de pedidos'!C4964,"")</f>
        <v>01-6073</v>
      </c>
      <c r="B4969" s="144" t="str">
        <f>IF('[1]Hoja de pedidos'!$D4964&gt;0,'[1]Hoja de pedidos'!D4964,"")</f>
        <v>TMMCGP228A001</v>
      </c>
      <c r="C4969" s="144" t="str">
        <f>IF('[1]Hoja de pedidos'!$D4964&gt;0,'[1]Hoja de pedidos'!E4964,"")</f>
        <v>PLASTICOS ESTUGAL C.A.</v>
      </c>
      <c r="D4969" s="144" t="str">
        <f>IF('[1]Hoja de pedidos'!$D4964&gt;0,'[1]Hoja de pedidos'!F4964,"")</f>
        <v>LINER MTP IMPRESO GARANTIA DE PUREZA</v>
      </c>
      <c r="E4969" s="144" t="str">
        <f>IF('[1]Hoja de pedidos'!$D4964&gt;0,'[1]Hoja de pedidos'!G4964,"")</f>
        <v>MCL</v>
      </c>
      <c r="F4969" s="144" t="str">
        <f>IF('[1]Hoja de pedidos'!$D4964&gt;0,'[1]Hoja de pedidos'!H4964,"")</f>
        <v>LAMINACION</v>
      </c>
    </row>
    <row r="4970" spans="1:6" x14ac:dyDescent="0.25">
      <c r="A4970" s="144" t="str">
        <f>IF('[1]Hoja de pedidos'!$D4965&gt;0,'[1]Hoja de pedidos'!C4965,"")</f>
        <v>01-6072</v>
      </c>
      <c r="B4970" s="144" t="str">
        <f>IF('[1]Hoja de pedidos'!$D4965&gt;0,'[1]Hoja de pedidos'!D4965,"")</f>
        <v>TMAPAL121A001</v>
      </c>
      <c r="C4970" s="144" t="str">
        <f>IF('[1]Hoja de pedidos'!$D4965&gt;0,'[1]Hoja de pedidos'!E4965,"")</f>
        <v>ALIMENTOS POLAR COMERCIAL, C.A.</v>
      </c>
      <c r="D4970" s="144" t="str">
        <f>IF('[1]Hoja de pedidos'!$D4965&gt;0,'[1]Hoja de pedidos'!F4965,"")</f>
        <v>ALUMINIO LAMINADO IMPRESO MAVESA 500g</v>
      </c>
      <c r="E4970" s="144" t="str">
        <f>IF('[1]Hoja de pedidos'!$D4965&gt;0,'[1]Hoja de pedidos'!G4965,"")</f>
        <v>MCL</v>
      </c>
      <c r="F4970" s="144" t="str">
        <f>IF('[1]Hoja de pedidos'!$D4965&gt;0,'[1]Hoja de pedidos'!H4965,"")</f>
        <v>LAMINACION</v>
      </c>
    </row>
    <row r="4971" spans="1:6" x14ac:dyDescent="0.25">
      <c r="A4971" s="144" t="str">
        <f>IF('[1]Hoja de pedidos'!$D4966&gt;0,'[1]Hoja de pedidos'!C4966,"")</f>
        <v>01-6059</v>
      </c>
      <c r="B4971" s="144" t="str">
        <f>IF('[1]Hoja de pedidos'!$D4966&gt;0,'[1]Hoja de pedidos'!D4966,"")</f>
        <v>TXPCGU023A001</v>
      </c>
      <c r="C4971" s="144" t="str">
        <f>IF('[1]Hoja de pedidos'!$D4966&gt;0,'[1]Hoja de pedidos'!E4966,"")</f>
        <v xml:space="preserve">PEPSI-COLA VENEZUELA, C.A. </v>
      </c>
      <c r="D4971" s="144" t="str">
        <f>IF('[1]Hoja de pedidos'!$D4966&gt;0,'[1]Hoja de pedidos'!F4966,"")</f>
        <v>ETIQUETA IMPRESA GOLDEN UVA 2L</v>
      </c>
      <c r="E4971" s="144" t="str">
        <f>IF('[1]Hoja de pedidos'!$D4966&gt;0,'[1]Hoja de pedidos'!G4966,"")</f>
        <v>CX</v>
      </c>
      <c r="F4971" s="144" t="str">
        <f>IF('[1]Hoja de pedidos'!$D4966&gt;0,'[1]Hoja de pedidos'!H4966,"")</f>
        <v>CORTE</v>
      </c>
    </row>
    <row r="4972" spans="1:6" x14ac:dyDescent="0.25">
      <c r="A4972" s="144" t="str">
        <f>IF('[1]Hoja de pedidos'!$D4967&gt;0,'[1]Hoja de pedidos'!C4967,"")</f>
        <v>01-6060</v>
      </c>
      <c r="B4972" s="144" t="str">
        <f>IF('[1]Hoja de pedidos'!$D4967&gt;0,'[1]Hoja de pedidos'!D4967,"")</f>
        <v>TXPCGU023A001</v>
      </c>
      <c r="C4972" s="144" t="str">
        <f>IF('[1]Hoja de pedidos'!$D4967&gt;0,'[1]Hoja de pedidos'!E4967,"")</f>
        <v xml:space="preserve">PEPSI-COLA VENEZUELA, C.A. </v>
      </c>
      <c r="D4972" s="144" t="str">
        <f>IF('[1]Hoja de pedidos'!$D4967&gt;0,'[1]Hoja de pedidos'!F4967,"")</f>
        <v>ETIQUETA IMPRESA GOLDEN UVA 2L</v>
      </c>
      <c r="E4972" s="144" t="str">
        <f>IF('[1]Hoja de pedidos'!$D4967&gt;0,'[1]Hoja de pedidos'!G4967,"")</f>
        <v>CX</v>
      </c>
      <c r="F4972" s="144" t="str">
        <f>IF('[1]Hoja de pedidos'!$D4967&gt;0,'[1]Hoja de pedidos'!H4967,"")</f>
        <v>CORTE</v>
      </c>
    </row>
    <row r="4973" spans="1:6" x14ac:dyDescent="0.25">
      <c r="A4973" s="144" t="str">
        <f>IF('[1]Hoja de pedidos'!$D4968&gt;0,'[1]Hoja de pedidos'!C4968,"")</f>
        <v>01-6001</v>
      </c>
      <c r="B4973" s="144" t="str">
        <f>IF('[1]Hoja de pedidos'!$D4968&gt;0,'[1]Hoja de pedidos'!D4968,"")</f>
        <v>TXDNTP066C001</v>
      </c>
      <c r="C4973" s="144" t="str">
        <f>IF('[1]Hoja de pedidos'!$D4968&gt;0,'[1]Hoja de pedidos'!E4968,"")</f>
        <v>DISTRIBUIDORA NACIONAL 2000, C.A.</v>
      </c>
      <c r="D4973" s="144" t="str">
        <f>IF('[1]Hoja de pedidos'!$D4968&gt;0,'[1]Hoja de pedidos'!F4968,"")</f>
        <v>LAMINACION IMPRESA CAFÉ ANZOATEGUI TOSTADO Y MOLIDO PREMIUM 500g</v>
      </c>
      <c r="E4973" s="144" t="str">
        <f>IF('[1]Hoja de pedidos'!$D4968&gt;0,'[1]Hoja de pedidos'!G4968,"")</f>
        <v>CX</v>
      </c>
      <c r="F4973" s="144" t="str">
        <f>IF('[1]Hoja de pedidos'!$D4968&gt;0,'[1]Hoja de pedidos'!H4968,"")</f>
        <v>LAMINACION</v>
      </c>
    </row>
    <row r="4974" spans="1:6" x14ac:dyDescent="0.25">
      <c r="A4974" s="144" t="str">
        <f>IF('[1]Hoja de pedidos'!$D4969&gt;0,'[1]Hoja de pedidos'!C4969,"")</f>
        <v>01-6023</v>
      </c>
      <c r="B4974" s="144" t="str">
        <f>IF('[1]Hoja de pedidos'!$D4969&gt;0,'[1]Hoja de pedidos'!D4969,"")</f>
        <v>TMAHSC083C003</v>
      </c>
      <c r="C4974" s="144" t="str">
        <f>IF('[1]Hoja de pedidos'!$D4969&gt;0,'[1]Hoja de pedidos'!E4969,"")</f>
        <v>ALIMENTOS HEINZ, C.A.</v>
      </c>
      <c r="D4974" s="144" t="str">
        <f>IF('[1]Hoja de pedidos'!$D4969&gt;0,'[1]Hoja de pedidos'!F4969,"")</f>
        <v>LAMINACION IMPRESA GELATINA SONRISSA FRAMBUESA 132g.</v>
      </c>
      <c r="E4974" s="144" t="str">
        <f>IF('[1]Hoja de pedidos'!$D4969&gt;0,'[1]Hoja de pedidos'!G4969,"")</f>
        <v>MCL</v>
      </c>
      <c r="F4974" s="144" t="str">
        <f>IF('[1]Hoja de pedidos'!$D4969&gt;0,'[1]Hoja de pedidos'!H4969,"")</f>
        <v>LAMINACION</v>
      </c>
    </row>
    <row r="4975" spans="1:6" x14ac:dyDescent="0.25">
      <c r="A4975" s="144" t="str">
        <f>IF('[1]Hoja de pedidos'!$D4970&gt;0,'[1]Hoja de pedidos'!C4970,"")</f>
        <v>21-0575</v>
      </c>
      <c r="B4975" s="144" t="str">
        <f>IF('[1]Hoja de pedidos'!$D4970&gt;0,'[1]Hoja de pedidos'!D4970,"")</f>
        <v>TXSPSP035B002</v>
      </c>
      <c r="C4975" s="144" t="str">
        <f>IF('[1]Hoja de pedidos'!$D4970&gt;0,'[1]Hoja de pedidos'!E4970,"")</f>
        <v>C.A. SUCESORA DE JOSE PUIG &amp; CIA</v>
      </c>
      <c r="D4975" s="144" t="str">
        <f>IF('[1]Hoja de pedidos'!$D4970&gt;0,'[1]Hoja de pedidos'!F4970,"")</f>
        <v>ENVOLTORIO EXTERNO IMPRESO SODA PUIG 240g</v>
      </c>
      <c r="E4975" s="144" t="str">
        <f>IF('[1]Hoja de pedidos'!$D4970&gt;0,'[1]Hoja de pedidos'!G4970,"")</f>
        <v>CX</v>
      </c>
      <c r="F4975" s="144" t="str">
        <f>IF('[1]Hoja de pedidos'!$D4970&gt;0,'[1]Hoja de pedidos'!H4970,"")</f>
        <v>LAMINACION</v>
      </c>
    </row>
    <row r="4976" spans="1:6" x14ac:dyDescent="0.25">
      <c r="A4976" s="144" t="str">
        <f>IF('[1]Hoja de pedidos'!$D4971&gt;0,'[1]Hoja de pedidos'!C4971,"")</f>
        <v>01-6017</v>
      </c>
      <c r="B4976" s="144" t="str">
        <f>IF('[1]Hoja de pedidos'!$D4971&gt;0,'[1]Hoja de pedidos'!D4971,"")</f>
        <v>TMAHSK086A002</v>
      </c>
      <c r="C4976" s="144" t="str">
        <f>IF('[1]Hoja de pedidos'!$D4971&gt;0,'[1]Hoja de pedidos'!E4971,"")</f>
        <v>ALIMENTOS HEINZ, C.A.</v>
      </c>
      <c r="D4976" s="144" t="str">
        <f>IF('[1]Hoja de pedidos'!$D4971&gt;0,'[1]Hoja de pedidos'!F4971,"")</f>
        <v>LAMINACION IMPRESA SACHET KETCHUP 10g (frente)</v>
      </c>
      <c r="E4976" s="144" t="str">
        <f>IF('[1]Hoja de pedidos'!$D4971&gt;0,'[1]Hoja de pedidos'!G4971,"")</f>
        <v>MCL</v>
      </c>
      <c r="F4976" s="144" t="str">
        <f>IF('[1]Hoja de pedidos'!$D4971&gt;0,'[1]Hoja de pedidos'!H4971,"")</f>
        <v>LAMINACION</v>
      </c>
    </row>
    <row r="4977" spans="1:6" x14ac:dyDescent="0.25">
      <c r="A4977" s="144" t="str">
        <f>IF('[1]Hoja de pedidos'!$D4972&gt;0,'[1]Hoja de pedidos'!C4972,"")</f>
        <v>01-6018</v>
      </c>
      <c r="B4977" s="144" t="str">
        <f>IF('[1]Hoja de pedidos'!$D4972&gt;0,'[1]Hoja de pedidos'!D4972,"")</f>
        <v>TMAHSK086B003</v>
      </c>
      <c r="C4977" s="144" t="str">
        <f>IF('[1]Hoja de pedidos'!$D4972&gt;0,'[1]Hoja de pedidos'!E4972,"")</f>
        <v>ALIMENTOS HEINZ, C.A.</v>
      </c>
      <c r="D4977" s="144" t="str">
        <f>IF('[1]Hoja de pedidos'!$D4972&gt;0,'[1]Hoja de pedidos'!F4972,"")</f>
        <v>LAMINACION IMPRESA SACHET KETCHUP 10g (dorso)</v>
      </c>
      <c r="E4977" s="144" t="str">
        <f>IF('[1]Hoja de pedidos'!$D4972&gt;0,'[1]Hoja de pedidos'!G4972,"")</f>
        <v>MCL</v>
      </c>
      <c r="F4977" s="144" t="str">
        <f>IF('[1]Hoja de pedidos'!$D4972&gt;0,'[1]Hoja de pedidos'!H4972,"")</f>
        <v>LAMINACION</v>
      </c>
    </row>
    <row r="4978" spans="1:6" x14ac:dyDescent="0.25">
      <c r="A4978" s="144" t="str">
        <f>IF('[1]Hoja de pedidos'!$D4973&gt;0,'[1]Hoja de pedidos'!C4973,"")</f>
        <v>11-0122</v>
      </c>
      <c r="B4978" s="144" t="str">
        <f>IF('[1]Hoja de pedidos'!$D4973&gt;0,'[1]Hoja de pedidos'!D4973,"")</f>
        <v>TXAMMA040A001</v>
      </c>
      <c r="C4978" s="144" t="str">
        <f>IF('[1]Hoja de pedidos'!$D4973&gt;0,'[1]Hoja de pedidos'!E4973,"")</f>
        <v>AMACORP, C.A.</v>
      </c>
      <c r="D4978" s="144" t="str">
        <f>IF('[1]Hoja de pedidos'!$D4973&gt;0,'[1]Hoja de pedidos'!F4973,"")</f>
        <v>ETIQUETA LAMINADA IMPRESA MAYONESA AMACORP 175g</v>
      </c>
      <c r="E4978" s="144" t="str">
        <f>IF('[1]Hoja de pedidos'!$D4973&gt;0,'[1]Hoja de pedidos'!G4973,"")</f>
        <v>CX</v>
      </c>
      <c r="F4978" s="144" t="str">
        <f>IF('[1]Hoja de pedidos'!$D4973&gt;0,'[1]Hoja de pedidos'!H4973,"")</f>
        <v>LAMINACION</v>
      </c>
    </row>
    <row r="4979" spans="1:6" x14ac:dyDescent="0.25">
      <c r="A4979" s="144" t="str">
        <f>IF('[1]Hoja de pedidos'!$D4974&gt;0,'[1]Hoja de pedidos'!C4974,"")</f>
        <v>11-0123</v>
      </c>
      <c r="B4979" s="144" t="str">
        <f>IF('[1]Hoja de pedidos'!$D4974&gt;0,'[1]Hoja de pedidos'!D4974,"")</f>
        <v>TXAMMA040B001</v>
      </c>
      <c r="C4979" s="144" t="str">
        <f>IF('[1]Hoja de pedidos'!$D4974&gt;0,'[1]Hoja de pedidos'!E4974,"")</f>
        <v>AMACORP, C.A.</v>
      </c>
      <c r="D4979" s="144" t="str">
        <f>IF('[1]Hoja de pedidos'!$D4974&gt;0,'[1]Hoja de pedidos'!F4974,"")</f>
        <v>ETIQUETA LAMINADA IMPRESA MAYONESA AMACORP 445g</v>
      </c>
      <c r="E4979" s="144" t="str">
        <f>IF('[1]Hoja de pedidos'!$D4974&gt;0,'[1]Hoja de pedidos'!G4974,"")</f>
        <v>CX</v>
      </c>
      <c r="F4979" s="144" t="str">
        <f>IF('[1]Hoja de pedidos'!$D4974&gt;0,'[1]Hoja de pedidos'!H4974,"")</f>
        <v>LAMINACION</v>
      </c>
    </row>
    <row r="4980" spans="1:6" x14ac:dyDescent="0.25">
      <c r="A4980" s="144" t="str">
        <f>IF('[1]Hoja de pedidos'!$D4975&gt;0,'[1]Hoja de pedidos'!C4975,"")</f>
        <v>01-6021</v>
      </c>
      <c r="B4980" s="144" t="str">
        <f>IF('[1]Hoja de pedidos'!$D4975&gt;0,'[1]Hoja de pedidos'!D4975,"")</f>
        <v>TMTTLU2140001</v>
      </c>
      <c r="C4980" s="144" t="str">
        <f>IF('[1]Hoja de pedidos'!$D4975&gt;0,'[1]Hoja de pedidos'!E4975,"")</f>
        <v>INDUSTRIAS DE TAPAS TAIME, C.A .</v>
      </c>
      <c r="D4980" s="144" t="str">
        <f>IF('[1]Hoja de pedidos'!$D4975&gt;0,'[1]Hoja de pedidos'!F4975,"")</f>
        <v>LAMINACION LINER INDUCCION UNIVERSAL SIN IMPRESIÓN</v>
      </c>
      <c r="E4980" s="144" t="str">
        <f>IF('[1]Hoja de pedidos'!$D4975&gt;0,'[1]Hoja de pedidos'!G4975,"")</f>
        <v>MCL</v>
      </c>
      <c r="F4980" s="144" t="str">
        <f>IF('[1]Hoja de pedidos'!$D4975&gt;0,'[1]Hoja de pedidos'!H4975,"")</f>
        <v>CORTE</v>
      </c>
    </row>
    <row r="4981" spans="1:6" x14ac:dyDescent="0.25">
      <c r="A4981" s="144" t="str">
        <f>IF('[1]Hoja de pedidos'!$D4976&gt;0,'[1]Hoja de pedidos'!C4976,"")</f>
        <v>11-0124</v>
      </c>
      <c r="B4981" s="144" t="str">
        <f>IF('[1]Hoja de pedidos'!$D4976&gt;0,'[1]Hoja de pedidos'!D4976,"")</f>
        <v>TMECRM0990001</v>
      </c>
      <c r="C4981" s="144" t="str">
        <f>IF('[1]Hoja de pedidos'!$D4976&gt;0,'[1]Hoja de pedidos'!E4976,"")</f>
        <v>EMPACARIBE, C.A.</v>
      </c>
      <c r="D4981" s="144" t="str">
        <f>IF('[1]Hoja de pedidos'!$D4976&gt;0,'[1]Hoja de pedidos'!F4976,"")</f>
        <v>LAMINACION LINER RM 511 SIN IMPRESIÓN</v>
      </c>
      <c r="E4981" s="144" t="str">
        <f>IF('[1]Hoja de pedidos'!$D4976&gt;0,'[1]Hoja de pedidos'!G4976,"")</f>
        <v>MCL</v>
      </c>
      <c r="F4981" s="144" t="str">
        <f>IF('[1]Hoja de pedidos'!$D4976&gt;0,'[1]Hoja de pedidos'!H4976,"")</f>
        <v>LAMINACION</v>
      </c>
    </row>
    <row r="4982" spans="1:6" x14ac:dyDescent="0.25">
      <c r="A4982" s="144" t="str">
        <f>IF('[1]Hoja de pedidos'!$D4977&gt;0,'[1]Hoja de pedidos'!C4977,"")</f>
        <v>01-6075</v>
      </c>
      <c r="B4982" s="144" t="str">
        <f>IF('[1]Hoja de pedidos'!$D4977&gt;0,'[1]Hoja de pedidos'!D4977,"")</f>
        <v>TMMCGP228A000</v>
      </c>
      <c r="C4982" s="144" t="str">
        <f>IF('[1]Hoja de pedidos'!$D4977&gt;0,'[1]Hoja de pedidos'!E4977,"")</f>
        <v>MORROCEL, C.A.</v>
      </c>
      <c r="D4982" s="144" t="str">
        <f>IF('[1]Hoja de pedidos'!$D4977&gt;0,'[1]Hoja de pedidos'!F4977,"")</f>
        <v>LINNER MTP  IMPRESO GARANTIA DE PUREZA</v>
      </c>
      <c r="E4982" s="144" t="str">
        <f>IF('[1]Hoja de pedidos'!$D4977&gt;0,'[1]Hoja de pedidos'!G4977,"")</f>
        <v>MCL</v>
      </c>
      <c r="F4982" s="144" t="str">
        <f>IF('[1]Hoja de pedidos'!$D4977&gt;0,'[1]Hoja de pedidos'!H4977,"")</f>
        <v>LAMINACION</v>
      </c>
    </row>
    <row r="4983" spans="1:6" x14ac:dyDescent="0.25">
      <c r="A4983" s="144" t="str">
        <f>IF('[1]Hoja de pedidos'!$D4978&gt;0,'[1]Hoja de pedidos'!C4978,"")</f>
        <v>01-6076</v>
      </c>
      <c r="B4983" s="144" t="str">
        <f>IF('[1]Hoja de pedidos'!$D4978&gt;0,'[1]Hoja de pedidos'!D4978,"")</f>
        <v>TXAFAL057A001</v>
      </c>
      <c r="C4983" s="144" t="str">
        <f>IF('[1]Hoja de pedidos'!$D4978&gt;0,'[1]Hoja de pedidos'!E4978,"")</f>
        <v>FINA ARROZ C.A</v>
      </c>
      <c r="D4983" s="144" t="str">
        <f>IF('[1]Hoja de pedidos'!$D4978&gt;0,'[1]Hoja de pedidos'!F4978,"")</f>
        <v>EMPAQUE IMPRESO ARROZ LOLA 800g</v>
      </c>
      <c r="E4983" s="144" t="str">
        <f>IF('[1]Hoja de pedidos'!$D4978&gt;0,'[1]Hoja de pedidos'!G4978,"")</f>
        <v>CX</v>
      </c>
      <c r="F4983" s="144" t="str">
        <f>IF('[1]Hoja de pedidos'!$D4978&gt;0,'[1]Hoja de pedidos'!H4978,"")</f>
        <v>CORTE</v>
      </c>
    </row>
    <row r="4984" spans="1:6" x14ac:dyDescent="0.25">
      <c r="A4984" s="144" t="str">
        <f>IF('[1]Hoja de pedidos'!$D4979&gt;0,'[1]Hoja de pedidos'!C4979,"")</f>
        <v>01-6061</v>
      </c>
      <c r="B4984" s="144" t="str">
        <f>IF('[1]Hoja de pedidos'!$D4979&gt;0,'[1]Hoja de pedidos'!D4979,"")</f>
        <v>TXCVNB044A001</v>
      </c>
      <c r="C4984" s="144" t="str">
        <f>IF('[1]Hoja de pedidos'!$D4979&gt;0,'[1]Hoja de pedidos'!E4979,"")</f>
        <v>INDUSTRIAS NEVEX-VEN,C.A</v>
      </c>
      <c r="D4984" s="144" t="str">
        <f>IF('[1]Hoja de pedidos'!$D4979&gt;0,'[1]Hoja de pedidos'!F4979,"")</f>
        <v>ETIQUETA LAMINADA IMPRESA CLORO NEVEX BEBE 1L</v>
      </c>
      <c r="E4984" s="144" t="str">
        <f>IF('[1]Hoja de pedidos'!$D4979&gt;0,'[1]Hoja de pedidos'!G4979,"")</f>
        <v>CX</v>
      </c>
      <c r="F4984" s="144" t="str">
        <f>IF('[1]Hoja de pedidos'!$D4979&gt;0,'[1]Hoja de pedidos'!H4979,"")</f>
        <v>LAMINACION</v>
      </c>
    </row>
    <row r="4985" spans="1:6" x14ac:dyDescent="0.25">
      <c r="A4985" s="144" t="str">
        <f>IF('[1]Hoja de pedidos'!$D4980&gt;0,'[1]Hoja de pedidos'!C4980,"")</f>
        <v>01-6062</v>
      </c>
      <c r="B4985" s="144" t="str">
        <f>IF('[1]Hoja de pedidos'!$D4980&gt;0,'[1]Hoja de pedidos'!D4980,"")</f>
        <v>TXCVNL044A001</v>
      </c>
      <c r="C4985" s="144" t="str">
        <f>IF('[1]Hoja de pedidos'!$D4980&gt;0,'[1]Hoja de pedidos'!E4980,"")</f>
        <v>INDUSTRIAS NEVEX-VEN,C.A</v>
      </c>
      <c r="D4985" s="144" t="str">
        <f>IF('[1]Hoja de pedidos'!$D4980&gt;0,'[1]Hoja de pedidos'!F4980,"")</f>
        <v>ETIQUETA LAMINADA IMPRESA CLORO NEVEX LAVANDA 1L</v>
      </c>
      <c r="E4985" s="144" t="str">
        <f>IF('[1]Hoja de pedidos'!$D4980&gt;0,'[1]Hoja de pedidos'!G4980,"")</f>
        <v>CX</v>
      </c>
      <c r="F4985" s="144" t="str">
        <f>IF('[1]Hoja de pedidos'!$D4980&gt;0,'[1]Hoja de pedidos'!H4980,"")</f>
        <v>LAMINACION</v>
      </c>
    </row>
    <row r="4986" spans="1:6" x14ac:dyDescent="0.25">
      <c r="A4986" s="144" t="str">
        <f>IF('[1]Hoja de pedidos'!$D4981&gt;0,'[1]Hoja de pedidos'!C4981,"")</f>
        <v>01-6063</v>
      </c>
      <c r="B4986" s="144" t="str">
        <f>IF('[1]Hoja de pedidos'!$D4981&gt;0,'[1]Hoja de pedidos'!D4981,"")</f>
        <v>TXCVNM044A001</v>
      </c>
      <c r="C4986" s="144" t="str">
        <f>IF('[1]Hoja de pedidos'!$D4981&gt;0,'[1]Hoja de pedidos'!E4981,"")</f>
        <v>INDUSTRIAS NEVEX-VEN,C.A</v>
      </c>
      <c r="D4986" s="144" t="str">
        <f>IF('[1]Hoja de pedidos'!$D4981&gt;0,'[1]Hoja de pedidos'!F4981,"")</f>
        <v>ETIQUETA LAMINADA IMPRESA CLORO NEVEX LIMON 1L</v>
      </c>
      <c r="E4986" s="144" t="str">
        <f>IF('[1]Hoja de pedidos'!$D4981&gt;0,'[1]Hoja de pedidos'!G4981,"")</f>
        <v>CX</v>
      </c>
      <c r="F4986" s="144" t="str">
        <f>IF('[1]Hoja de pedidos'!$D4981&gt;0,'[1]Hoja de pedidos'!H4981,"")</f>
        <v>LAMINACION</v>
      </c>
    </row>
    <row r="4987" spans="1:6" x14ac:dyDescent="0.25">
      <c r="A4987" s="144" t="str">
        <f>IF('[1]Hoja de pedidos'!$D4982&gt;0,'[1]Hoja de pedidos'!C4982,"")</f>
        <v>01-6064</v>
      </c>
      <c r="B4987" s="144" t="str">
        <f>IF('[1]Hoja de pedidos'!$D4982&gt;0,'[1]Hoja de pedidos'!D4982,"")</f>
        <v>TXCVNR044A001</v>
      </c>
      <c r="C4987" s="144" t="str">
        <f>IF('[1]Hoja de pedidos'!$D4982&gt;0,'[1]Hoja de pedidos'!E4982,"")</f>
        <v>INDUSTRIAS NEVEX-VEN,C.A</v>
      </c>
      <c r="D4987" s="144" t="str">
        <f>IF('[1]Hoja de pedidos'!$D4982&gt;0,'[1]Hoja de pedidos'!F4982,"")</f>
        <v>ETIQUETA LAMINADA IMPRESA CLORO NEVEX REGULAR 1L</v>
      </c>
      <c r="E4987" s="144" t="str">
        <f>IF('[1]Hoja de pedidos'!$D4982&gt;0,'[1]Hoja de pedidos'!G4982,"")</f>
        <v>CX</v>
      </c>
      <c r="F4987" s="144" t="str">
        <f>IF('[1]Hoja de pedidos'!$D4982&gt;0,'[1]Hoja de pedidos'!H4982,"")</f>
        <v>LAMINACION</v>
      </c>
    </row>
    <row r="4988" spans="1:6" x14ac:dyDescent="0.25">
      <c r="A4988" s="144" t="str">
        <f>IF('[1]Hoja de pedidos'!$D4983&gt;0,'[1]Hoja de pedidos'!C4983,"")</f>
        <v>01-6079</v>
      </c>
      <c r="B4988" s="144" t="str">
        <f>IF('[1]Hoja de pedidos'!$D4983&gt;0,'[1]Hoja de pedidos'!D4983,"")</f>
        <v>TXPAHB059A002</v>
      </c>
      <c r="C4988" s="144" t="str">
        <f>IF('[1]Hoja de pedidos'!$D4983&gt;0,'[1]Hoja de pedidos'!E4983,"")</f>
        <v>PRAVENCA,C.A</v>
      </c>
      <c r="D4988" s="144" t="str">
        <f>IF('[1]Hoja de pedidos'!$D4983&gt;0,'[1]Hoja de pedidos'!F4983,"")</f>
        <v>LAMINACION IMP. HARINA PRECOCIDA MASIA 900g</v>
      </c>
      <c r="E4988" s="144" t="str">
        <f>IF('[1]Hoja de pedidos'!$D4983&gt;0,'[1]Hoja de pedidos'!G4983,"")</f>
        <v>CX</v>
      </c>
      <c r="F4988" s="144" t="str">
        <f>IF('[1]Hoja de pedidos'!$D4983&gt;0,'[1]Hoja de pedidos'!H4983,"")</f>
        <v>LAMINACION</v>
      </c>
    </row>
    <row r="4989" spans="1:6" x14ac:dyDescent="0.25">
      <c r="A4989" s="144" t="str">
        <f>IF('[1]Hoja de pedidos'!$D4984&gt;0,'[1]Hoja de pedidos'!C4984,"")</f>
        <v>01-6078</v>
      </c>
      <c r="B4989" s="144" t="str">
        <f>IF('[1]Hoja de pedidos'!$D4984&gt;0,'[1]Hoja de pedidos'!D4984,"")</f>
        <v>TMCCTM1270001</v>
      </c>
      <c r="C4989" s="144" t="str">
        <f>IF('[1]Hoja de pedidos'!$D4984&gt;0,'[1]Hoja de pedidos'!E4984,"")</f>
        <v>PRODUCTOS ALIMENTOS COOK CHILL, C.A.</v>
      </c>
      <c r="D4989" s="144" t="str">
        <f>IF('[1]Hoja de pedidos'!$D4984&gt;0,'[1]Hoja de pedidos'!F4984,"")</f>
        <v>LAMINACION TAPAS MINITINA SIN IMPRESIÓN</v>
      </c>
      <c r="E4989" s="144" t="str">
        <f>IF('[1]Hoja de pedidos'!$D4984&gt;0,'[1]Hoja de pedidos'!G4984,"")</f>
        <v>MCL</v>
      </c>
      <c r="F4989" s="144" t="str">
        <f>IF('[1]Hoja de pedidos'!$D4984&gt;0,'[1]Hoja de pedidos'!H4984,"")</f>
        <v>LAMINACION</v>
      </c>
    </row>
    <row r="4990" spans="1:6" x14ac:dyDescent="0.25">
      <c r="A4990" s="144" t="str">
        <f>IF('[1]Hoja de pedidos'!$D4985&gt;0,'[1]Hoja de pedidos'!C4985,"")</f>
        <v>01-6080</v>
      </c>
      <c r="B4990" s="144" t="str">
        <f>IF('[1]Hoja de pedidos'!$D4985&gt;0,'[1]Hoja de pedidos'!D4985,"")</f>
        <v>TXPAHB059A001</v>
      </c>
      <c r="C4990" s="144" t="str">
        <f>IF('[1]Hoja de pedidos'!$D4985&gt;0,'[1]Hoja de pedidos'!E4985,"")</f>
        <v>PRAVENCA,C.A</v>
      </c>
      <c r="D4990" s="144" t="str">
        <f>IF('[1]Hoja de pedidos'!$D4985&gt;0,'[1]Hoja de pedidos'!F4985,"")</f>
        <v>LAMINACION IMP. HARINA PRECOCIDA MASIA 900g</v>
      </c>
      <c r="E4990" s="144" t="str">
        <f>IF('[1]Hoja de pedidos'!$D4985&gt;0,'[1]Hoja de pedidos'!G4985,"")</f>
        <v>CX</v>
      </c>
      <c r="F4990" s="144" t="str">
        <f>IF('[1]Hoja de pedidos'!$D4985&gt;0,'[1]Hoja de pedidos'!H4985,"")</f>
        <v>LAMINACION</v>
      </c>
    </row>
    <row r="4991" spans="1:6" x14ac:dyDescent="0.25">
      <c r="A4991" s="144" t="str">
        <f>IF('[1]Hoja de pedidos'!$D4986&gt;0,'[1]Hoja de pedidos'!C4986,"")</f>
        <v>21-0553</v>
      </c>
      <c r="B4991" s="144" t="str">
        <f>IF('[1]Hoja de pedidos'!$D4986&gt;0,'[1]Hoja de pedidos'!D4986,"")</f>
        <v>TXNVCL096C004</v>
      </c>
      <c r="C4991" s="144" t="str">
        <f>IF('[1]Hoja de pedidos'!$D4986&gt;0,'[1]Hoja de pedidos'!E4986,"")</f>
        <v>NESTLE VENEZUELA, S.A.</v>
      </c>
      <c r="D4991" s="144" t="str">
        <f>IF('[1]Hoja de pedidos'!$D4986&gt;0,'[1]Hoja de pedidos'!F4986,"")</f>
        <v>LAMINACION IMPRESA CERELAC 400g</v>
      </c>
      <c r="E4991" s="144" t="str">
        <f>IF('[1]Hoja de pedidos'!$D4986&gt;0,'[1]Hoja de pedidos'!G4986,"")</f>
        <v>CX</v>
      </c>
      <c r="F4991" s="144" t="str">
        <f>IF('[1]Hoja de pedidos'!$D4986&gt;0,'[1]Hoja de pedidos'!H4986,"")</f>
        <v>LAMINACION</v>
      </c>
    </row>
    <row r="4992" spans="1:6" x14ac:dyDescent="0.25">
      <c r="A4992" s="144" t="str">
        <f>IF('[1]Hoja de pedidos'!$D4987&gt;0,'[1]Hoja de pedidos'!C4987,"")</f>
        <v>01-6052</v>
      </c>
      <c r="B4992" s="144" t="str">
        <f>IF('[1]Hoja de pedidos'!$D4987&gt;0,'[1]Hoja de pedidos'!D4987,"")</f>
        <v>TXPCGK023C002</v>
      </c>
      <c r="C4992" s="144" t="str">
        <f>IF('[1]Hoja de pedidos'!$D4987&gt;0,'[1]Hoja de pedidos'!E4987,"")</f>
        <v xml:space="preserve">PEPSI-COLA VENEZUELA, C.A. </v>
      </c>
      <c r="D4992" s="144" t="str">
        <f>IF('[1]Hoja de pedidos'!$D4987&gt;0,'[1]Hoja de pedidos'!F4987,"")</f>
        <v>ETIQUETA IMPRESA GOLDEN KOLITA 2L</v>
      </c>
      <c r="E4992" s="144" t="str">
        <f>IF('[1]Hoja de pedidos'!$D4987&gt;0,'[1]Hoja de pedidos'!G4987,"")</f>
        <v>CX</v>
      </c>
      <c r="F4992" s="144" t="str">
        <f>IF('[1]Hoja de pedidos'!$D4987&gt;0,'[1]Hoja de pedidos'!H4987,"")</f>
        <v>CORTE</v>
      </c>
    </row>
    <row r="4993" spans="1:6" x14ac:dyDescent="0.25">
      <c r="A4993" s="144" t="str">
        <f>IF('[1]Hoja de pedidos'!$D4988&gt;0,'[1]Hoja de pedidos'!C4988,"")</f>
        <v>01-6043</v>
      </c>
      <c r="B4993" s="144" t="str">
        <f>IF('[1]Hoja de pedidos'!$D4988&gt;0,'[1]Hoja de pedidos'!D4988,"")</f>
        <v>TXPCGK023B001</v>
      </c>
      <c r="C4993" s="144" t="str">
        <f>IF('[1]Hoja de pedidos'!$D4988&gt;0,'[1]Hoja de pedidos'!E4988,"")</f>
        <v xml:space="preserve">PEPSI-COLA VENEZUELA, C.A. </v>
      </c>
      <c r="D4993" s="144" t="str">
        <f>IF('[1]Hoja de pedidos'!$D4988&gt;0,'[1]Hoja de pedidos'!F4988,"")</f>
        <v>ETIQUETA IMPRESA GOLDEN KOLITA 1,5 L</v>
      </c>
      <c r="E4993" s="144" t="str">
        <f>IF('[1]Hoja de pedidos'!$D4988&gt;0,'[1]Hoja de pedidos'!G4988,"")</f>
        <v>CX</v>
      </c>
      <c r="F4993" s="144" t="str">
        <f>IF('[1]Hoja de pedidos'!$D4988&gt;0,'[1]Hoja de pedidos'!H4988,"")</f>
        <v>CORTE</v>
      </c>
    </row>
    <row r="4994" spans="1:6" x14ac:dyDescent="0.25">
      <c r="A4994" s="144" t="str">
        <f>IF('[1]Hoja de pedidos'!$D4989&gt;0,'[1]Hoja de pedidos'!C4989,"")</f>
        <v>01-6038</v>
      </c>
      <c r="B4994" s="144" t="str">
        <f>IF('[1]Hoja de pedidos'!$D4989&gt;0,'[1]Hoja de pedidos'!D4989,"")</f>
        <v>TXPCGM023C001</v>
      </c>
      <c r="C4994" s="144" t="str">
        <f>IF('[1]Hoja de pedidos'!$D4989&gt;0,'[1]Hoja de pedidos'!E4989,"")</f>
        <v xml:space="preserve">PEPSI-COLA VENEZUELA, C.A. </v>
      </c>
      <c r="D4994" s="144" t="str">
        <f>IF('[1]Hoja de pedidos'!$D4989&gt;0,'[1]Hoja de pedidos'!F4989,"")</f>
        <v>ETIQUETA IMPRESA GOLDEN MANZANA 2L</v>
      </c>
      <c r="E4994" s="144" t="str">
        <f>IF('[1]Hoja de pedidos'!$D4989&gt;0,'[1]Hoja de pedidos'!G4989,"")</f>
        <v>CX</v>
      </c>
      <c r="F4994" s="144" t="str">
        <f>IF('[1]Hoja de pedidos'!$D4989&gt;0,'[1]Hoja de pedidos'!H4989,"")</f>
        <v>CORTE</v>
      </c>
    </row>
    <row r="4995" spans="1:6" x14ac:dyDescent="0.25">
      <c r="A4995" s="144" t="str">
        <f>IF('[1]Hoja de pedidos'!$D4990&gt;0,'[1]Hoja de pedidos'!C4990,"")</f>
        <v>01-6049</v>
      </c>
      <c r="B4995" s="144" t="str">
        <f>IF('[1]Hoja de pedidos'!$D4990&gt;0,'[1]Hoja de pedidos'!D4990,"")</f>
        <v>TXPCGM023C001</v>
      </c>
      <c r="C4995" s="144" t="str">
        <f>IF('[1]Hoja de pedidos'!$D4990&gt;0,'[1]Hoja de pedidos'!E4990,"")</f>
        <v xml:space="preserve">PEPSI-COLA VENEZUELA, C.A. </v>
      </c>
      <c r="D4995" s="144" t="str">
        <f>IF('[1]Hoja de pedidos'!$D4990&gt;0,'[1]Hoja de pedidos'!F4990,"")</f>
        <v>ETIQUETA IMPRESA GOLDEN MANZANA 2L</v>
      </c>
      <c r="E4995" s="144" t="str">
        <f>IF('[1]Hoja de pedidos'!$D4990&gt;0,'[1]Hoja de pedidos'!G4990,"")</f>
        <v>CX</v>
      </c>
      <c r="F4995" s="144" t="str">
        <f>IF('[1]Hoja de pedidos'!$D4990&gt;0,'[1]Hoja de pedidos'!H4990,"")</f>
        <v>CORTE</v>
      </c>
    </row>
    <row r="4996" spans="1:6" x14ac:dyDescent="0.25">
      <c r="A4996" s="144" t="str">
        <f>IF('[1]Hoja de pedidos'!$D4991&gt;0,'[1]Hoja de pedidos'!C4991,"")</f>
        <v>01-6055</v>
      </c>
      <c r="B4996" s="144" t="str">
        <f>IF('[1]Hoja de pedidos'!$D4991&gt;0,'[1]Hoja de pedidos'!D4991,"")</f>
        <v>TXPCGM023C001</v>
      </c>
      <c r="C4996" s="144" t="str">
        <f>IF('[1]Hoja de pedidos'!$D4991&gt;0,'[1]Hoja de pedidos'!E4991,"")</f>
        <v xml:space="preserve">PEPSI-COLA VENEZUELA, C.A. </v>
      </c>
      <c r="D4996" s="144" t="str">
        <f>IF('[1]Hoja de pedidos'!$D4991&gt;0,'[1]Hoja de pedidos'!F4991,"")</f>
        <v>ETIQUETA IMPRESA GOLDEN MANZANA 2L</v>
      </c>
      <c r="E4996" s="144" t="str">
        <f>IF('[1]Hoja de pedidos'!$D4991&gt;0,'[1]Hoja de pedidos'!G4991,"")</f>
        <v>CX</v>
      </c>
      <c r="F4996" s="144" t="str">
        <f>IF('[1]Hoja de pedidos'!$D4991&gt;0,'[1]Hoja de pedidos'!H4991,"")</f>
        <v>CORTE</v>
      </c>
    </row>
    <row r="4997" spans="1:6" x14ac:dyDescent="0.25">
      <c r="A4997" s="144" t="str">
        <f>IF('[1]Hoja de pedidos'!$D4992&gt;0,'[1]Hoja de pedidos'!C4992,"")</f>
        <v>01-6039</v>
      </c>
      <c r="B4997" s="144" t="str">
        <f>IF('[1]Hoja de pedidos'!$D4992&gt;0,'[1]Hoja de pedidos'!D4992,"")</f>
        <v>TXPCGU023B001</v>
      </c>
      <c r="C4997" s="144" t="str">
        <f>IF('[1]Hoja de pedidos'!$D4992&gt;0,'[1]Hoja de pedidos'!E4992,"")</f>
        <v xml:space="preserve">PEPSI-COLA VENEZUELA, C.A. </v>
      </c>
      <c r="D4997" s="144" t="str">
        <f>IF('[1]Hoja de pedidos'!$D4992&gt;0,'[1]Hoja de pedidos'!F4992,"")</f>
        <v>ETIQUETA IMPRESA GOLDEN UVA 1,5L</v>
      </c>
      <c r="E4997" s="144" t="str">
        <f>IF('[1]Hoja de pedidos'!$D4992&gt;0,'[1]Hoja de pedidos'!G4992,"")</f>
        <v>CX</v>
      </c>
      <c r="F4997" s="144" t="str">
        <f>IF('[1]Hoja de pedidos'!$D4992&gt;0,'[1]Hoja de pedidos'!H4992,"")</f>
        <v>CORTE</v>
      </c>
    </row>
    <row r="4998" spans="1:6" x14ac:dyDescent="0.25">
      <c r="A4998" s="144" t="str">
        <f>IF('[1]Hoja de pedidos'!$D4993&gt;0,'[1]Hoja de pedidos'!C4993,"")</f>
        <v>01-6050</v>
      </c>
      <c r="B4998" s="144" t="str">
        <f>IF('[1]Hoja de pedidos'!$D4993&gt;0,'[1]Hoja de pedidos'!D4993,"")</f>
        <v>TXPCGU023B001</v>
      </c>
      <c r="C4998" s="144" t="str">
        <f>IF('[1]Hoja de pedidos'!$D4993&gt;0,'[1]Hoja de pedidos'!E4993,"")</f>
        <v xml:space="preserve">PEPSI-COLA VENEZUELA, C.A. </v>
      </c>
      <c r="D4998" s="144" t="str">
        <f>IF('[1]Hoja de pedidos'!$D4993&gt;0,'[1]Hoja de pedidos'!F4993,"")</f>
        <v>ETIQUETA IMPRESA GOLDEN UVA 1,5L</v>
      </c>
      <c r="E4998" s="144" t="str">
        <f>IF('[1]Hoja de pedidos'!$D4993&gt;0,'[1]Hoja de pedidos'!G4993,"")</f>
        <v>CX</v>
      </c>
      <c r="F4998" s="144" t="str">
        <f>IF('[1]Hoja de pedidos'!$D4993&gt;0,'[1]Hoja de pedidos'!H4993,"")</f>
        <v>CORTE</v>
      </c>
    </row>
    <row r="4999" spans="1:6" x14ac:dyDescent="0.25">
      <c r="A4999" s="144" t="str">
        <f>IF('[1]Hoja de pedidos'!$D4994&gt;0,'[1]Hoja de pedidos'!C4994,"")</f>
        <v>01-6046</v>
      </c>
      <c r="B4999" s="144" t="str">
        <f>IF('[1]Hoja de pedidos'!$D4994&gt;0,'[1]Hoja de pedidos'!D4994,"")</f>
        <v>TXPCSC023C002</v>
      </c>
      <c r="C4999" s="144" t="str">
        <f>IF('[1]Hoja de pedidos'!$D4994&gt;0,'[1]Hoja de pedidos'!E4994,"")</f>
        <v xml:space="preserve">PEPSI-COLA VENEZUELA, C.A. </v>
      </c>
      <c r="D4999" s="144" t="str">
        <f>IF('[1]Hoja de pedidos'!$D4994&gt;0,'[1]Hoja de pedidos'!F4994,"")</f>
        <v>ETIQUETA IMPRESA SEVEN UP CERO 1,5 L</v>
      </c>
      <c r="E4999" s="144" t="str">
        <f>IF('[1]Hoja de pedidos'!$D4994&gt;0,'[1]Hoja de pedidos'!G4994,"")</f>
        <v>CX</v>
      </c>
      <c r="F4999" s="144" t="str">
        <f>IF('[1]Hoja de pedidos'!$D4994&gt;0,'[1]Hoja de pedidos'!H4994,"")</f>
        <v>CORTE</v>
      </c>
    </row>
    <row r="5000" spans="1:6" x14ac:dyDescent="0.25">
      <c r="A5000" s="144" t="str">
        <f>IF('[1]Hoja de pedidos'!$D4995&gt;0,'[1]Hoja de pedidos'!C4995,"")</f>
        <v>01-6054</v>
      </c>
      <c r="B5000" s="144" t="str">
        <f>IF('[1]Hoja de pedidos'!$D4995&gt;0,'[1]Hoja de pedidos'!D4995,"")</f>
        <v>TXPCSC023C002</v>
      </c>
      <c r="C5000" s="144" t="str">
        <f>IF('[1]Hoja de pedidos'!$D4995&gt;0,'[1]Hoja de pedidos'!E4995,"")</f>
        <v xml:space="preserve">PEPSI-COLA VENEZUELA, C.A. </v>
      </c>
      <c r="D5000" s="144" t="str">
        <f>IF('[1]Hoja de pedidos'!$D4995&gt;0,'[1]Hoja de pedidos'!F4995,"")</f>
        <v>ETIQUETA IMPRESA SEVEN UP CERO 1,5 L</v>
      </c>
      <c r="E5000" s="144" t="str">
        <f>IF('[1]Hoja de pedidos'!$D4995&gt;0,'[1]Hoja de pedidos'!G4995,"")</f>
        <v>CX</v>
      </c>
      <c r="F5000" s="144" t="str">
        <f>IF('[1]Hoja de pedidos'!$D4995&gt;0,'[1]Hoja de pedidos'!H4995,"")</f>
        <v>CORTE</v>
      </c>
    </row>
    <row r="5001" spans="1:6" x14ac:dyDescent="0.25">
      <c r="A5001" s="144" t="str">
        <f>IF('[1]Hoja de pedidos'!$D4996&gt;0,'[1]Hoja de pedidos'!C4996,"")</f>
        <v>01-6040</v>
      </c>
      <c r="B5001" s="144" t="str">
        <f>IF('[1]Hoja de pedidos'!$D4996&gt;0,'[1]Hoja de pedidos'!D4996,"")</f>
        <v>TXPCGP023B001</v>
      </c>
      <c r="C5001" s="144" t="str">
        <f>IF('[1]Hoja de pedidos'!$D4996&gt;0,'[1]Hoja de pedidos'!E4996,"")</f>
        <v xml:space="preserve">PEPSI-COLA VENEZUELA, C.A. </v>
      </c>
      <c r="D5001" s="144" t="str">
        <f>IF('[1]Hoja de pedidos'!$D4996&gt;0,'[1]Hoja de pedidos'!F4996,"")</f>
        <v>ETIQUETA IMPRESA GOLDEN PIÑA 1,5L</v>
      </c>
      <c r="E5001" s="144" t="str">
        <f>IF('[1]Hoja de pedidos'!$D4996&gt;0,'[1]Hoja de pedidos'!G4996,"")</f>
        <v>CX</v>
      </c>
      <c r="F5001" s="144" t="str">
        <f>IF('[1]Hoja de pedidos'!$D4996&gt;0,'[1]Hoja de pedidos'!H4996,"")</f>
        <v>CORTE</v>
      </c>
    </row>
    <row r="5002" spans="1:6" x14ac:dyDescent="0.25">
      <c r="A5002" s="144" t="str">
        <f>IF('[1]Hoja de pedidos'!$D4997&gt;0,'[1]Hoja de pedidos'!C4997,"")</f>
        <v>01-6033</v>
      </c>
      <c r="B5002" s="144" t="str">
        <f>IF('[1]Hoja de pedidos'!$D4997&gt;0,'[1]Hoja de pedidos'!D4997,"")</f>
        <v>TXPCSC023D001</v>
      </c>
      <c r="C5002" s="144" t="str">
        <f>IF('[1]Hoja de pedidos'!$D4997&gt;0,'[1]Hoja de pedidos'!E4997,"")</f>
        <v xml:space="preserve">PEPSI-COLA VENEZUELA, C.A. </v>
      </c>
      <c r="D5002" s="144" t="str">
        <f>IF('[1]Hoja de pedidos'!$D4997&gt;0,'[1]Hoja de pedidos'!F4997,"")</f>
        <v>ETIQUETA IMPRESA SEVEN UP CERO 1 L</v>
      </c>
      <c r="E5002" s="144" t="str">
        <f>IF('[1]Hoja de pedidos'!$D4997&gt;0,'[1]Hoja de pedidos'!G4997,"")</f>
        <v>CX</v>
      </c>
      <c r="F5002" s="144" t="str">
        <f>IF('[1]Hoja de pedidos'!$D4997&gt;0,'[1]Hoja de pedidos'!H4997,"")</f>
        <v>CORTE</v>
      </c>
    </row>
    <row r="5003" spans="1:6" x14ac:dyDescent="0.25">
      <c r="A5003" s="144" t="str">
        <f>IF('[1]Hoja de pedidos'!$D4998&gt;0,'[1]Hoja de pedidos'!C4998,"")</f>
        <v>01-6041</v>
      </c>
      <c r="B5003" s="144" t="str">
        <f>IF('[1]Hoja de pedidos'!$D4998&gt;0,'[1]Hoja de pedidos'!D4998,"")</f>
        <v>TXPCSC023D001</v>
      </c>
      <c r="C5003" s="144" t="str">
        <f>IF('[1]Hoja de pedidos'!$D4998&gt;0,'[1]Hoja de pedidos'!E4998,"")</f>
        <v xml:space="preserve">PEPSI-COLA VENEZUELA, C.A. </v>
      </c>
      <c r="D5003" s="144" t="str">
        <f>IF('[1]Hoja de pedidos'!$D4998&gt;0,'[1]Hoja de pedidos'!F4998,"")</f>
        <v>ETIQUETA IMPRESA SEVEN UP CERO 1 L</v>
      </c>
      <c r="E5003" s="144" t="str">
        <f>IF('[1]Hoja de pedidos'!$D4998&gt;0,'[1]Hoja de pedidos'!G4998,"")</f>
        <v>CX</v>
      </c>
      <c r="F5003" s="144" t="str">
        <f>IF('[1]Hoja de pedidos'!$D4998&gt;0,'[1]Hoja de pedidos'!H4998,"")</f>
        <v>CORTE</v>
      </c>
    </row>
    <row r="5004" spans="1:6" x14ac:dyDescent="0.25">
      <c r="A5004" s="144" t="str">
        <f>IF('[1]Hoja de pedidos'!$D4999&gt;0,'[1]Hoja de pedidos'!C4999,"")</f>
        <v>01-6047</v>
      </c>
      <c r="B5004" s="144" t="str">
        <f>IF('[1]Hoja de pedidos'!$D4999&gt;0,'[1]Hoja de pedidos'!D4999,"")</f>
        <v>TXPCSC023A002</v>
      </c>
      <c r="C5004" s="144" t="str">
        <f>IF('[1]Hoja de pedidos'!$D4999&gt;0,'[1]Hoja de pedidos'!E4999,"")</f>
        <v xml:space="preserve">PEPSI-COLA VENEZUELA, C.A. </v>
      </c>
      <c r="D5004" s="144" t="str">
        <f>IF('[1]Hoja de pedidos'!$D4999&gt;0,'[1]Hoja de pedidos'!F4999,"")</f>
        <v>ETIQUETA IMPRESA SEVEN UP CERO 2 L</v>
      </c>
      <c r="E5004" s="144" t="str">
        <f>IF('[1]Hoja de pedidos'!$D4999&gt;0,'[1]Hoja de pedidos'!G4999,"")</f>
        <v>CX</v>
      </c>
      <c r="F5004" s="144" t="str">
        <f>IF('[1]Hoja de pedidos'!$D4999&gt;0,'[1]Hoja de pedidos'!H4999,"")</f>
        <v>CORTE</v>
      </c>
    </row>
    <row r="5005" spans="1:6" x14ac:dyDescent="0.25">
      <c r="A5005" s="144" t="str">
        <f>IF('[1]Hoja de pedidos'!$D5000&gt;0,'[1]Hoja de pedidos'!C5000,"")</f>
        <v>01-6051</v>
      </c>
      <c r="B5005" s="144" t="str">
        <f>IF('[1]Hoja de pedidos'!$D5000&gt;0,'[1]Hoja de pedidos'!D5000,"")</f>
        <v>TXPCGP023B001</v>
      </c>
      <c r="C5005" s="144" t="str">
        <f>IF('[1]Hoja de pedidos'!$D5000&gt;0,'[1]Hoja de pedidos'!E5000,"")</f>
        <v xml:space="preserve">PEPSI-COLA VENEZUELA, C.A. </v>
      </c>
      <c r="D5005" s="144" t="str">
        <f>IF('[1]Hoja de pedidos'!$D5000&gt;0,'[1]Hoja de pedidos'!F5000,"")</f>
        <v>ETIQUETA IMPRESA GOLDEN PIÑA 1,5L</v>
      </c>
      <c r="E5005" s="144" t="str">
        <f>IF('[1]Hoja de pedidos'!$D5000&gt;0,'[1]Hoja de pedidos'!G5000,"")</f>
        <v>CX</v>
      </c>
      <c r="F5005" s="144" t="str">
        <f>IF('[1]Hoja de pedidos'!$D5000&gt;0,'[1]Hoja de pedidos'!H5000,"")</f>
        <v>CORTE</v>
      </c>
    </row>
    <row r="5006" spans="1:6" x14ac:dyDescent="0.25">
      <c r="A5006" s="144" t="str">
        <f>IF('[1]Hoja de pedidos'!$D5001&gt;0,'[1]Hoja de pedidos'!C5001,"")</f>
        <v>01-5995</v>
      </c>
      <c r="B5006" s="144" t="str">
        <f>IF('[1]Hoja de pedidos'!$D5001&gt;0,'[1]Hoja de pedidos'!D5001,"")</f>
        <v>TMAWPP0460001</v>
      </c>
      <c r="C5006" s="144" t="str">
        <f>IF('[1]Hoja de pedidos'!$D5001&gt;0,'[1]Hoja de pedidos'!E5001,"")</f>
        <v>ALUW-WARE PRODUCTOS DE ALUMINIO C.A.</v>
      </c>
      <c r="D5006" s="144" t="str">
        <f>IF('[1]Hoja de pedidos'!$D5001&gt;0,'[1]Hoja de pedidos'!F5001,"")</f>
        <v>PAPEL DOBLE PARAFINADO SIN IMPRESIÓN</v>
      </c>
      <c r="E5006" s="144" t="str">
        <f>IF('[1]Hoja de pedidos'!$D5001&gt;0,'[1]Hoja de pedidos'!G5001,"")</f>
        <v>MCL</v>
      </c>
      <c r="F5006" s="144" t="str">
        <f>IF('[1]Hoja de pedidos'!$D5001&gt;0,'[1]Hoja de pedidos'!H5001,"")</f>
        <v>CORTE</v>
      </c>
    </row>
    <row r="5007" spans="1:6" x14ac:dyDescent="0.25">
      <c r="A5007" s="144" t="str">
        <f>IF('[1]Hoja de pedidos'!$D5002&gt;0,'[1]Hoja de pedidos'!C5002,"")</f>
        <v>21-0570</v>
      </c>
      <c r="B5007" s="144" t="str">
        <f>IF('[1]Hoja de pedidos'!$D5002&gt;0,'[1]Hoja de pedidos'!D5002,"")</f>
        <v>TXSPBC050A003</v>
      </c>
      <c r="C5007" s="144" t="str">
        <f>IF('[1]Hoja de pedidos'!$D5002&gt;0,'[1]Hoja de pedidos'!E5002,"")</f>
        <v>C.A. SUCESORA DE JOSE PUIG &amp; CIA</v>
      </c>
      <c r="D5007" s="144" t="str">
        <f>IF('[1]Hoja de pedidos'!$D5002&gt;0,'[1]Hoja de pedidos'!F5002,"")</f>
        <v>LAMINACION IMPRESA BROWNIES CHOCOLATE 175g</v>
      </c>
      <c r="E5007" s="144" t="str">
        <f>IF('[1]Hoja de pedidos'!$D5002&gt;0,'[1]Hoja de pedidos'!G5002,"")</f>
        <v>CX</v>
      </c>
      <c r="F5007" s="144" t="str">
        <f>IF('[1]Hoja de pedidos'!$D5002&gt;0,'[1]Hoja de pedidos'!H5002,"")</f>
        <v>LAMINACION</v>
      </c>
    </row>
    <row r="5008" spans="1:6" x14ac:dyDescent="0.25">
      <c r="A5008" s="144" t="str">
        <f>IF('[1]Hoja de pedidos'!$D5003&gt;0,'[1]Hoja de pedidos'!C5003,"")</f>
        <v>01-6035</v>
      </c>
      <c r="B5008" s="144" t="str">
        <f>IF('[1]Hoja de pedidos'!$D5003&gt;0,'[1]Hoja de pedidos'!D5003,"")</f>
        <v>TXPCPF023C003</v>
      </c>
      <c r="C5008" s="144" t="str">
        <f>IF('[1]Hoja de pedidos'!$D5003&gt;0,'[1]Hoja de pedidos'!E5003,"")</f>
        <v xml:space="preserve">PEPSI-COLA VENEZUELA, C.A. </v>
      </c>
      <c r="D5008" s="144" t="str">
        <f>IF('[1]Hoja de pedidos'!$D5003&gt;0,'[1]Hoja de pedidos'!F5003,"")</f>
        <v>ETIQUETA IMPRESA PEPSI FREE 2 L</v>
      </c>
      <c r="E5008" s="144" t="str">
        <f>IF('[1]Hoja de pedidos'!$D5003&gt;0,'[1]Hoja de pedidos'!G5003,"")</f>
        <v>CX</v>
      </c>
      <c r="F5008" s="144" t="str">
        <f>IF('[1]Hoja de pedidos'!$D5003&gt;0,'[1]Hoja de pedidos'!H5003,"")</f>
        <v>CORTE</v>
      </c>
    </row>
    <row r="5009" spans="1:6" x14ac:dyDescent="0.25">
      <c r="A5009" s="144" t="str">
        <f>IF('[1]Hoja de pedidos'!$D5004&gt;0,'[1]Hoja de pedidos'!C5004,"")</f>
        <v>01-6044</v>
      </c>
      <c r="B5009" s="144" t="str">
        <f>IF('[1]Hoja de pedidos'!$D5004&gt;0,'[1]Hoja de pedidos'!D5004,"")</f>
        <v>TXPCPF023C003</v>
      </c>
      <c r="C5009" s="144" t="str">
        <f>IF('[1]Hoja de pedidos'!$D5004&gt;0,'[1]Hoja de pedidos'!E5004,"")</f>
        <v xml:space="preserve">PEPSI-COLA VENEZUELA, C.A. </v>
      </c>
      <c r="D5009" s="144" t="str">
        <f>IF('[1]Hoja de pedidos'!$D5004&gt;0,'[1]Hoja de pedidos'!F5004,"")</f>
        <v>ETIQUETA IMPRESA PEPSI FREE 2 L</v>
      </c>
      <c r="E5009" s="144" t="str">
        <f>IF('[1]Hoja de pedidos'!$D5004&gt;0,'[1]Hoja de pedidos'!G5004,"")</f>
        <v>CX</v>
      </c>
      <c r="F5009" s="144" t="str">
        <f>IF('[1]Hoja de pedidos'!$D5004&gt;0,'[1]Hoja de pedidos'!H5004,"")</f>
        <v>CORTE</v>
      </c>
    </row>
    <row r="5010" spans="1:6" x14ac:dyDescent="0.25">
      <c r="A5010" s="144" t="str">
        <f>IF('[1]Hoja de pedidos'!$D5005&gt;0,'[1]Hoja de pedidos'!C5005,"")</f>
        <v>01-6082</v>
      </c>
      <c r="B5010" s="144" t="str">
        <f>IF('[1]Hoja de pedidos'!$D5005&gt;0,'[1]Hoja de pedidos'!D5005,"")</f>
        <v>TXIJDC023B001</v>
      </c>
      <c r="C5010" s="144" t="str">
        <f>IF('[1]Hoja de pedidos'!$D5005&gt;0,'[1]Hoja de pedidos'!E5005,"")</f>
        <v>INDUSTRIAS VENEZOLANA DE BEBIDAS JAU C.A</v>
      </c>
      <c r="D5010" s="144" t="str">
        <f>IF('[1]Hoja de pedidos'!$D5005&gt;0,'[1]Hoja de pedidos'!F5005,"")</f>
        <v>ETIQUETA IMPRESA DRINK COLA 400 ml</v>
      </c>
      <c r="E5010" s="144" t="str">
        <f>IF('[1]Hoja de pedidos'!$D5005&gt;0,'[1]Hoja de pedidos'!G5005,"")</f>
        <v>CX</v>
      </c>
      <c r="F5010" s="144" t="str">
        <f>IF('[1]Hoja de pedidos'!$D5005&gt;0,'[1]Hoja de pedidos'!H5005,"")</f>
        <v>CORTE</v>
      </c>
    </row>
    <row r="5011" spans="1:6" x14ac:dyDescent="0.25">
      <c r="A5011" s="144" t="str">
        <f>IF('[1]Hoja de pedidos'!$D5006&gt;0,'[1]Hoja de pedidos'!C5006,"")</f>
        <v>01-6045</v>
      </c>
      <c r="B5011" s="144" t="str">
        <f>IF('[1]Hoja de pedidos'!$D5006&gt;0,'[1]Hoja de pedidos'!D5006,"")</f>
        <v>TXPCPF023B003</v>
      </c>
      <c r="C5011" s="144" t="str">
        <f>IF('[1]Hoja de pedidos'!$D5006&gt;0,'[1]Hoja de pedidos'!E5006,"")</f>
        <v xml:space="preserve">PEPSI-COLA VENEZUELA, C.A. </v>
      </c>
      <c r="D5011" s="144" t="str">
        <f>IF('[1]Hoja de pedidos'!$D5006&gt;0,'[1]Hoja de pedidos'!F5006,"")</f>
        <v>ETIQUETA IMPRESA PEPSI FREE 1,5 L</v>
      </c>
      <c r="E5011" s="144" t="str">
        <f>IF('[1]Hoja de pedidos'!$D5006&gt;0,'[1]Hoja de pedidos'!G5006,"")</f>
        <v>CX</v>
      </c>
      <c r="F5011" s="144" t="str">
        <f>IF('[1]Hoja de pedidos'!$D5006&gt;0,'[1]Hoja de pedidos'!H5006,"")</f>
        <v>CORTE</v>
      </c>
    </row>
    <row r="5012" spans="1:6" x14ac:dyDescent="0.25">
      <c r="A5012" s="144" t="str">
        <f>IF('[1]Hoja de pedidos'!$D5007&gt;0,'[1]Hoja de pedidos'!C5007,"")</f>
        <v>01-6053</v>
      </c>
      <c r="B5012" s="144" t="str">
        <f>IF('[1]Hoja de pedidos'!$D5007&gt;0,'[1]Hoja de pedidos'!D5007,"")</f>
        <v>TXPCPF023B003</v>
      </c>
      <c r="C5012" s="144" t="str">
        <f>IF('[1]Hoja de pedidos'!$D5007&gt;0,'[1]Hoja de pedidos'!E5007,"")</f>
        <v xml:space="preserve">PEPSI-COLA VENEZUELA, C.A. </v>
      </c>
      <c r="D5012" s="144" t="str">
        <f>IF('[1]Hoja de pedidos'!$D5007&gt;0,'[1]Hoja de pedidos'!F5007,"")</f>
        <v>ETIQUETA IMPRESA PEPSI FREE 1,5 L</v>
      </c>
      <c r="E5012" s="144" t="str">
        <f>IF('[1]Hoja de pedidos'!$D5007&gt;0,'[1]Hoja de pedidos'!G5007,"")</f>
        <v>CX</v>
      </c>
      <c r="F5012" s="144" t="str">
        <f>IF('[1]Hoja de pedidos'!$D5007&gt;0,'[1]Hoja de pedidos'!H5007,"")</f>
        <v>CORTE</v>
      </c>
    </row>
    <row r="5013" spans="1:6" x14ac:dyDescent="0.25">
      <c r="A5013" s="144" t="str">
        <f>IF('[1]Hoja de pedidos'!$D5008&gt;0,'[1]Hoja de pedidos'!C5008,"")</f>
        <v>01-6037</v>
      </c>
      <c r="B5013" s="144" t="str">
        <f>IF('[1]Hoja de pedidos'!$D5008&gt;0,'[1]Hoja de pedidos'!D5008,"")</f>
        <v>TXPCEP023B003</v>
      </c>
      <c r="C5013" s="144" t="str">
        <f>IF('[1]Hoja de pedidos'!$D5008&gt;0,'[1]Hoja de pedidos'!E5008,"")</f>
        <v xml:space="preserve">PEPSI-COLA VENEZUELA, C.A. </v>
      </c>
      <c r="D5013" s="144" t="str">
        <f>IF('[1]Hoja de pedidos'!$D5008&gt;0,'[1]Hoja de pedidos'!F5008,"")</f>
        <v>ETIQUETA IMPRESA PEPSI FREE 1 L</v>
      </c>
      <c r="E5013" s="144" t="str">
        <f>IF('[1]Hoja de pedidos'!$D5008&gt;0,'[1]Hoja de pedidos'!G5008,"")</f>
        <v>CX</v>
      </c>
      <c r="F5013" s="144" t="str">
        <f>IF('[1]Hoja de pedidos'!$D5008&gt;0,'[1]Hoja de pedidos'!H5008,"")</f>
        <v>CORTE</v>
      </c>
    </row>
    <row r="5014" spans="1:6" x14ac:dyDescent="0.25">
      <c r="A5014" s="144" t="str">
        <f>IF('[1]Hoja de pedidos'!$D5009&gt;0,'[1]Hoja de pedidos'!C5009,"")</f>
        <v>01-6048</v>
      </c>
      <c r="B5014" s="144" t="str">
        <f>IF('[1]Hoja de pedidos'!$D5009&gt;0,'[1]Hoja de pedidos'!D5009,"")</f>
        <v>TXPCEP023B003</v>
      </c>
      <c r="C5014" s="144" t="str">
        <f>IF('[1]Hoja de pedidos'!$D5009&gt;0,'[1]Hoja de pedidos'!E5009,"")</f>
        <v xml:space="preserve">PEPSI-COLA VENEZUELA, C.A. </v>
      </c>
      <c r="D5014" s="144" t="str">
        <f>IF('[1]Hoja de pedidos'!$D5009&gt;0,'[1]Hoja de pedidos'!F5009,"")</f>
        <v>ETIQUETA IMPRESA PEPSI FREE 1 L</v>
      </c>
      <c r="E5014" s="144" t="str">
        <f>IF('[1]Hoja de pedidos'!$D5009&gt;0,'[1]Hoja de pedidos'!G5009,"")</f>
        <v>CX</v>
      </c>
      <c r="F5014" s="144" t="str">
        <f>IF('[1]Hoja de pedidos'!$D5009&gt;0,'[1]Hoja de pedidos'!H5009,"")</f>
        <v>CORTE</v>
      </c>
    </row>
    <row r="5015" spans="1:6" x14ac:dyDescent="0.25">
      <c r="A5015" s="144" t="str">
        <f>IF('[1]Hoja de pedidos'!$D5010&gt;0,'[1]Hoja de pedidos'!C5010,"")</f>
        <v>11-0128</v>
      </c>
      <c r="B5015" s="144" t="str">
        <f>IF('[1]Hoja de pedidos'!$D5010&gt;0,'[1]Hoja de pedidos'!D5010,"")</f>
        <v>TXECAC028A001</v>
      </c>
      <c r="C5015" s="144" t="str">
        <f>IF('[1]Hoja de pedidos'!$D5010&gt;0,'[1]Hoja de pedidos'!E5010,"")</f>
        <v>EMBOTELLADORA CRISTAL;C.A.</v>
      </c>
      <c r="D5015" s="144" t="str">
        <f>IF('[1]Hoja de pedidos'!$D5010&gt;0,'[1]Hoja de pedidos'!F5010,"")</f>
        <v xml:space="preserve">ETIQUETA IMPRESA AGUA MINERAL CRYSTAL 330 cm³ </v>
      </c>
      <c r="E5015" s="144" t="str">
        <f>IF('[1]Hoja de pedidos'!$D5010&gt;0,'[1]Hoja de pedidos'!G5010,"")</f>
        <v>CX</v>
      </c>
      <c r="F5015" s="144" t="str">
        <f>IF('[1]Hoja de pedidos'!$D5010&gt;0,'[1]Hoja de pedidos'!H5010,"")</f>
        <v>CORTE</v>
      </c>
    </row>
    <row r="5016" spans="1:6" x14ac:dyDescent="0.25">
      <c r="A5016" s="144" t="str">
        <f>IF('[1]Hoja de pedidos'!$D5011&gt;0,'[1]Hoja de pedidos'!C5011,"")</f>
        <v>01-6104</v>
      </c>
      <c r="B5016" s="144" t="str">
        <f>IF('[1]Hoja de pedidos'!$D5011&gt;0,'[1]Hoja de pedidos'!D5011,"")</f>
        <v>TXCLCM025A001</v>
      </c>
      <c r="C5016" s="144" t="str">
        <f>IF('[1]Hoja de pedidos'!$D5011&gt;0,'[1]Hoja de pedidos'!E5011,"")</f>
        <v>CELOVEN, C.A.</v>
      </c>
      <c r="D5016" s="144" t="str">
        <f>IF('[1]Hoja de pedidos'!$D5011&gt;0,'[1]Hoja de pedidos'!F5011,"")</f>
        <v>BOPP IMPRESO CINTA MRW</v>
      </c>
      <c r="E5016" s="144" t="str">
        <f>IF('[1]Hoja de pedidos'!$D5011&gt;0,'[1]Hoja de pedidos'!G5011,"")</f>
        <v>cx</v>
      </c>
      <c r="F5016" s="144" t="str">
        <f>IF('[1]Hoja de pedidos'!$D5011&gt;0,'[1]Hoja de pedidos'!H5011,"")</f>
        <v>CORTE</v>
      </c>
    </row>
    <row r="5017" spans="1:6" x14ac:dyDescent="0.25">
      <c r="A5017" s="144" t="str">
        <f>IF('[1]Hoja de pedidos'!$D5012&gt;0,'[1]Hoja de pedidos'!C5012,"")</f>
        <v>11-0127</v>
      </c>
      <c r="B5017" s="144" t="str">
        <f>IF('[1]Hoja de pedidos'!$D5012&gt;0,'[1]Hoja de pedidos'!D5012,"")</f>
        <v>TXECEC028D001</v>
      </c>
      <c r="C5017" s="144" t="str">
        <f>IF('[1]Hoja de pedidos'!$D5012&gt;0,'[1]Hoja de pedidos'!E5012,"")</f>
        <v>EMBOTELLADORA CRISTAL;C.A.</v>
      </c>
      <c r="D5017" s="144" t="str">
        <f>IF('[1]Hoja de pedidos'!$D5012&gt;0,'[1]Hoja de pedidos'!F5012,"")</f>
        <v xml:space="preserve">ETIQUETA IMPRESA AGUA CRYSTAL 600 cm³ </v>
      </c>
      <c r="E5017" s="144" t="str">
        <f>IF('[1]Hoja de pedidos'!$D5012&gt;0,'[1]Hoja de pedidos'!G5012,"")</f>
        <v>CX</v>
      </c>
      <c r="F5017" s="144" t="str">
        <f>IF('[1]Hoja de pedidos'!$D5012&gt;0,'[1]Hoja de pedidos'!H5012,"")</f>
        <v>CORTE</v>
      </c>
    </row>
    <row r="5018" spans="1:6" x14ac:dyDescent="0.25">
      <c r="A5018" s="144" t="str">
        <f>IF('[1]Hoja de pedidos'!$D5013&gt;0,'[1]Hoja de pedidos'!C5013,"")</f>
        <v>11-0126</v>
      </c>
      <c r="B5018" s="144" t="str">
        <f>IF('[1]Hoja de pedidos'!$D5013&gt;0,'[1]Hoja de pedidos'!D5013,"")</f>
        <v>TXECEC028D001</v>
      </c>
      <c r="C5018" s="144" t="str">
        <f>IF('[1]Hoja de pedidos'!$D5013&gt;0,'[1]Hoja de pedidos'!E5013,"")</f>
        <v>EMBOTELLADORA CRISTAL;C.A.</v>
      </c>
      <c r="D5018" s="144" t="str">
        <f>IF('[1]Hoja de pedidos'!$D5013&gt;0,'[1]Hoja de pedidos'!F5013,"")</f>
        <v xml:space="preserve">ETIQUETA IMPRESA AGUA CRYSTAL 600 cm³ </v>
      </c>
      <c r="E5018" s="144" t="str">
        <f>IF('[1]Hoja de pedidos'!$D5013&gt;0,'[1]Hoja de pedidos'!G5013,"")</f>
        <v>CX</v>
      </c>
      <c r="F5018" s="144" t="str">
        <f>IF('[1]Hoja de pedidos'!$D5013&gt;0,'[1]Hoja de pedidos'!H5013,"")</f>
        <v>CORTE</v>
      </c>
    </row>
    <row r="5019" spans="1:6" x14ac:dyDescent="0.25">
      <c r="A5019" s="144" t="str">
        <f>IF('[1]Hoja de pedidos'!$D5014&gt;0,'[1]Hoja de pedidos'!C5014,"")</f>
        <v/>
      </c>
      <c r="B5019" s="144" t="str">
        <f>IF('[1]Hoja de pedidos'!$D5014&gt;0,'[1]Hoja de pedidos'!D5014,"")</f>
        <v/>
      </c>
      <c r="C5019" s="144" t="str">
        <f>IF('[1]Hoja de pedidos'!$D5014&gt;0,'[1]Hoja de pedidos'!E5014,"")</f>
        <v/>
      </c>
      <c r="D5019" s="144" t="str">
        <f>IF('[1]Hoja de pedidos'!$D5014&gt;0,'[1]Hoja de pedidos'!F5014,"")</f>
        <v/>
      </c>
      <c r="E5019" s="144" t="str">
        <f>IF('[1]Hoja de pedidos'!$D5014&gt;0,'[1]Hoja de pedidos'!G5014,"")</f>
        <v/>
      </c>
      <c r="F5019" s="144" t="str">
        <f>IF('[1]Hoja de pedidos'!$D5014&gt;0,'[1]Hoja de pedidos'!H5014,"")</f>
        <v/>
      </c>
    </row>
    <row r="5020" spans="1:6" x14ac:dyDescent="0.25">
      <c r="A5020" s="144" t="str">
        <f>IF('[1]Hoja de pedidos'!$D5015&gt;0,'[1]Hoja de pedidos'!C5015,"")</f>
        <v/>
      </c>
      <c r="B5020" s="144" t="str">
        <f>IF('[1]Hoja de pedidos'!$D5015&gt;0,'[1]Hoja de pedidos'!D5015,"")</f>
        <v/>
      </c>
      <c r="C5020" s="144" t="str">
        <f>IF('[1]Hoja de pedidos'!$D5015&gt;0,'[1]Hoja de pedidos'!E5015,"")</f>
        <v/>
      </c>
      <c r="D5020" s="144" t="str">
        <f>IF('[1]Hoja de pedidos'!$D5015&gt;0,'[1]Hoja de pedidos'!F5015,"")</f>
        <v/>
      </c>
      <c r="E5020" s="144" t="str">
        <f>IF('[1]Hoja de pedidos'!$D5015&gt;0,'[1]Hoja de pedidos'!G5015,"")</f>
        <v/>
      </c>
      <c r="F5020" s="144" t="str">
        <f>IF('[1]Hoja de pedidos'!$D5015&gt;0,'[1]Hoja de pedidos'!H5015,"")</f>
        <v/>
      </c>
    </row>
    <row r="5021" spans="1:6" x14ac:dyDescent="0.25">
      <c r="A5021" s="144" t="str">
        <f>IF('[1]Hoja de pedidos'!$D5016&gt;0,'[1]Hoja de pedidos'!C5016,"")</f>
        <v/>
      </c>
      <c r="B5021" s="144" t="str">
        <f>IF('[1]Hoja de pedidos'!$D5016&gt;0,'[1]Hoja de pedidos'!D5016,"")</f>
        <v/>
      </c>
      <c r="C5021" s="144" t="str">
        <f>IF('[1]Hoja de pedidos'!$D5016&gt;0,'[1]Hoja de pedidos'!E5016,"")</f>
        <v/>
      </c>
      <c r="D5021" s="144" t="str">
        <f>IF('[1]Hoja de pedidos'!$D5016&gt;0,'[1]Hoja de pedidos'!F5016,"")</f>
        <v/>
      </c>
      <c r="E5021" s="144" t="str">
        <f>IF('[1]Hoja de pedidos'!$D5016&gt;0,'[1]Hoja de pedidos'!G5016,"")</f>
        <v/>
      </c>
      <c r="F5021" s="144" t="str">
        <f>IF('[1]Hoja de pedidos'!$D5016&gt;0,'[1]Hoja de pedidos'!H5016,"")</f>
        <v/>
      </c>
    </row>
    <row r="5022" spans="1:6" x14ac:dyDescent="0.25">
      <c r="A5022" s="144" t="str">
        <f>IF('[1]Hoja de pedidos'!$D5017&gt;0,'[1]Hoja de pedidos'!C5017,"")</f>
        <v/>
      </c>
      <c r="B5022" s="144" t="str">
        <f>IF('[1]Hoja de pedidos'!$D5017&gt;0,'[1]Hoja de pedidos'!D5017,"")</f>
        <v/>
      </c>
      <c r="C5022" s="144" t="str">
        <f>IF('[1]Hoja de pedidos'!$D5017&gt;0,'[1]Hoja de pedidos'!E5017,"")</f>
        <v/>
      </c>
      <c r="D5022" s="144" t="str">
        <f>IF('[1]Hoja de pedidos'!$D5017&gt;0,'[1]Hoja de pedidos'!F5017,"")</f>
        <v/>
      </c>
      <c r="E5022" s="144" t="str">
        <f>IF('[1]Hoja de pedidos'!$D5017&gt;0,'[1]Hoja de pedidos'!G5017,"")</f>
        <v/>
      </c>
      <c r="F5022" s="144" t="str">
        <f>IF('[1]Hoja de pedidos'!$D5017&gt;0,'[1]Hoja de pedidos'!H5017,"")</f>
        <v/>
      </c>
    </row>
    <row r="5023" spans="1:6" x14ac:dyDescent="0.25">
      <c r="A5023" s="144" t="str">
        <f>IF('[1]Hoja de pedidos'!$D5018&gt;0,'[1]Hoja de pedidos'!C5018,"")</f>
        <v/>
      </c>
      <c r="B5023" s="144" t="str">
        <f>IF('[1]Hoja de pedidos'!$D5018&gt;0,'[1]Hoja de pedidos'!D5018,"")</f>
        <v/>
      </c>
      <c r="C5023" s="144" t="str">
        <f>IF('[1]Hoja de pedidos'!$D5018&gt;0,'[1]Hoja de pedidos'!E5018,"")</f>
        <v/>
      </c>
      <c r="D5023" s="144" t="str">
        <f>IF('[1]Hoja de pedidos'!$D5018&gt;0,'[1]Hoja de pedidos'!F5018,"")</f>
        <v/>
      </c>
      <c r="E5023" s="144" t="str">
        <f>IF('[1]Hoja de pedidos'!$D5018&gt;0,'[1]Hoja de pedidos'!G5018,"")</f>
        <v/>
      </c>
      <c r="F5023" s="144" t="str">
        <f>IF('[1]Hoja de pedidos'!$D5018&gt;0,'[1]Hoja de pedidos'!H5018,"")</f>
        <v/>
      </c>
    </row>
    <row r="5024" spans="1:6" x14ac:dyDescent="0.25">
      <c r="A5024" s="144" t="str">
        <f>IF('[1]Hoja de pedidos'!$D5019&gt;0,'[1]Hoja de pedidos'!C5019,"")</f>
        <v/>
      </c>
      <c r="B5024" s="144" t="str">
        <f>IF('[1]Hoja de pedidos'!$D5019&gt;0,'[1]Hoja de pedidos'!D5019,"")</f>
        <v/>
      </c>
      <c r="C5024" s="144" t="str">
        <f>IF('[1]Hoja de pedidos'!$D5019&gt;0,'[1]Hoja de pedidos'!E5019,"")</f>
        <v/>
      </c>
      <c r="D5024" s="144" t="str">
        <f>IF('[1]Hoja de pedidos'!$D5019&gt;0,'[1]Hoja de pedidos'!F5019,"")</f>
        <v/>
      </c>
      <c r="E5024" s="144" t="str">
        <f>IF('[1]Hoja de pedidos'!$D5019&gt;0,'[1]Hoja de pedidos'!G5019,"")</f>
        <v/>
      </c>
      <c r="F5024" s="144" t="str">
        <f>IF('[1]Hoja de pedidos'!$D5019&gt;0,'[1]Hoja de pedidos'!H5019,"")</f>
        <v/>
      </c>
    </row>
    <row r="5025" spans="1:6" x14ac:dyDescent="0.25">
      <c r="A5025" s="144" t="str">
        <f>IF('[1]Hoja de pedidos'!$D5020&gt;0,'[1]Hoja de pedidos'!C5020,"")</f>
        <v/>
      </c>
      <c r="B5025" s="144" t="str">
        <f>IF('[1]Hoja de pedidos'!$D5020&gt;0,'[1]Hoja de pedidos'!D5020,"")</f>
        <v/>
      </c>
      <c r="C5025" s="144" t="str">
        <f>IF('[1]Hoja de pedidos'!$D5020&gt;0,'[1]Hoja de pedidos'!E5020,"")</f>
        <v/>
      </c>
      <c r="D5025" s="144" t="str">
        <f>IF('[1]Hoja de pedidos'!$D5020&gt;0,'[1]Hoja de pedidos'!F5020,"")</f>
        <v/>
      </c>
      <c r="E5025" s="144" t="str">
        <f>IF('[1]Hoja de pedidos'!$D5020&gt;0,'[1]Hoja de pedidos'!G5020,"")</f>
        <v/>
      </c>
      <c r="F5025" s="144" t="str">
        <f>IF('[1]Hoja de pedidos'!$D5020&gt;0,'[1]Hoja de pedidos'!H5020,"")</f>
        <v/>
      </c>
    </row>
    <row r="5026" spans="1:6" x14ac:dyDescent="0.25">
      <c r="A5026" s="144" t="str">
        <f>IF('[1]Hoja de pedidos'!$D5021&gt;0,'[1]Hoja de pedidos'!C5021,"")</f>
        <v/>
      </c>
      <c r="B5026" s="144" t="str">
        <f>IF('[1]Hoja de pedidos'!$D5021&gt;0,'[1]Hoja de pedidos'!D5021,"")</f>
        <v/>
      </c>
      <c r="C5026" s="144" t="str">
        <f>IF('[1]Hoja de pedidos'!$D5021&gt;0,'[1]Hoja de pedidos'!E5021,"")</f>
        <v/>
      </c>
      <c r="D5026" s="144" t="str">
        <f>IF('[1]Hoja de pedidos'!$D5021&gt;0,'[1]Hoja de pedidos'!F5021,"")</f>
        <v/>
      </c>
      <c r="E5026" s="144" t="str">
        <f>IF('[1]Hoja de pedidos'!$D5021&gt;0,'[1]Hoja de pedidos'!G5021,"")</f>
        <v/>
      </c>
      <c r="F5026" s="144" t="str">
        <f>IF('[1]Hoja de pedidos'!$D5021&gt;0,'[1]Hoja de pedidos'!H5021,"")</f>
        <v/>
      </c>
    </row>
    <row r="5027" spans="1:6" x14ac:dyDescent="0.25">
      <c r="A5027" s="144" t="str">
        <f>IF('[1]Hoja de pedidos'!$D5022&gt;0,'[1]Hoja de pedidos'!C5022,"")</f>
        <v/>
      </c>
      <c r="B5027" s="144" t="str">
        <f>IF('[1]Hoja de pedidos'!$D5022&gt;0,'[1]Hoja de pedidos'!D5022,"")</f>
        <v/>
      </c>
      <c r="C5027" s="144" t="str">
        <f>IF('[1]Hoja de pedidos'!$D5022&gt;0,'[1]Hoja de pedidos'!E5022,"")</f>
        <v/>
      </c>
      <c r="D5027" s="144" t="str">
        <f>IF('[1]Hoja de pedidos'!$D5022&gt;0,'[1]Hoja de pedidos'!F5022,"")</f>
        <v/>
      </c>
      <c r="E5027" s="144" t="str">
        <f>IF('[1]Hoja de pedidos'!$D5022&gt;0,'[1]Hoja de pedidos'!G5022,"")</f>
        <v/>
      </c>
      <c r="F5027" s="144" t="str">
        <f>IF('[1]Hoja de pedidos'!$D5022&gt;0,'[1]Hoja de pedidos'!H5022,"")</f>
        <v/>
      </c>
    </row>
    <row r="5028" spans="1:6" x14ac:dyDescent="0.25">
      <c r="A5028" s="144" t="str">
        <f>IF('[1]Hoja de pedidos'!$D5023&gt;0,'[1]Hoja de pedidos'!C5023,"")</f>
        <v/>
      </c>
      <c r="B5028" s="144" t="str">
        <f>IF('[1]Hoja de pedidos'!$D5023&gt;0,'[1]Hoja de pedidos'!D5023,"")</f>
        <v/>
      </c>
      <c r="C5028" s="144" t="str">
        <f>IF('[1]Hoja de pedidos'!$D5023&gt;0,'[1]Hoja de pedidos'!E5023,"")</f>
        <v/>
      </c>
      <c r="D5028" s="144" t="str">
        <f>IF('[1]Hoja de pedidos'!$D5023&gt;0,'[1]Hoja de pedidos'!F5023,"")</f>
        <v/>
      </c>
      <c r="E5028" s="144" t="str">
        <f>IF('[1]Hoja de pedidos'!$D5023&gt;0,'[1]Hoja de pedidos'!G5023,"")</f>
        <v/>
      </c>
      <c r="F5028" s="144" t="str">
        <f>IF('[1]Hoja de pedidos'!$D5023&gt;0,'[1]Hoja de pedidos'!H5023,"")</f>
        <v/>
      </c>
    </row>
    <row r="5029" spans="1:6" x14ac:dyDescent="0.25">
      <c r="A5029" s="144" t="str">
        <f>IF('[1]Hoja de pedidos'!$D5024&gt;0,'[1]Hoja de pedidos'!C5024,"")</f>
        <v/>
      </c>
      <c r="B5029" s="144" t="str">
        <f>IF('[1]Hoja de pedidos'!$D5024&gt;0,'[1]Hoja de pedidos'!D5024,"")</f>
        <v/>
      </c>
      <c r="C5029" s="144" t="str">
        <f>IF('[1]Hoja de pedidos'!$D5024&gt;0,'[1]Hoja de pedidos'!E5024,"")</f>
        <v/>
      </c>
      <c r="D5029" s="144" t="str">
        <f>IF('[1]Hoja de pedidos'!$D5024&gt;0,'[1]Hoja de pedidos'!F5024,"")</f>
        <v/>
      </c>
      <c r="E5029" s="144" t="str">
        <f>IF('[1]Hoja de pedidos'!$D5024&gt;0,'[1]Hoja de pedidos'!G5024,"")</f>
        <v/>
      </c>
      <c r="F5029" s="144" t="str">
        <f>IF('[1]Hoja de pedidos'!$D5024&gt;0,'[1]Hoja de pedidos'!H5024,"")</f>
        <v/>
      </c>
    </row>
    <row r="5030" spans="1:6" x14ac:dyDescent="0.25">
      <c r="A5030" s="144" t="str">
        <f>IF('[1]Hoja de pedidos'!$D5025&gt;0,'[1]Hoja de pedidos'!C5025,"")</f>
        <v/>
      </c>
      <c r="B5030" s="144" t="str">
        <f>IF('[1]Hoja de pedidos'!$D5025&gt;0,'[1]Hoja de pedidos'!D5025,"")</f>
        <v/>
      </c>
      <c r="C5030" s="144" t="str">
        <f>IF('[1]Hoja de pedidos'!$D5025&gt;0,'[1]Hoja de pedidos'!E5025,"")</f>
        <v/>
      </c>
      <c r="D5030" s="144" t="str">
        <f>IF('[1]Hoja de pedidos'!$D5025&gt;0,'[1]Hoja de pedidos'!F5025,"")</f>
        <v/>
      </c>
      <c r="E5030" s="144" t="str">
        <f>IF('[1]Hoja de pedidos'!$D5025&gt;0,'[1]Hoja de pedidos'!G5025,"")</f>
        <v/>
      </c>
      <c r="F5030" s="144" t="str">
        <f>IF('[1]Hoja de pedidos'!$D5025&gt;0,'[1]Hoja de pedidos'!H5025,"")</f>
        <v/>
      </c>
    </row>
    <row r="5031" spans="1:6" x14ac:dyDescent="0.25">
      <c r="A5031" s="144" t="str">
        <f>IF('[1]Hoja de pedidos'!$D5026&gt;0,'[1]Hoja de pedidos'!C5026,"")</f>
        <v/>
      </c>
      <c r="B5031" s="144" t="str">
        <f>IF('[1]Hoja de pedidos'!$D5026&gt;0,'[1]Hoja de pedidos'!D5026,"")</f>
        <v/>
      </c>
      <c r="C5031" s="144" t="str">
        <f>IF('[1]Hoja de pedidos'!$D5026&gt;0,'[1]Hoja de pedidos'!E5026,"")</f>
        <v/>
      </c>
      <c r="D5031" s="144" t="str">
        <f>IF('[1]Hoja de pedidos'!$D5026&gt;0,'[1]Hoja de pedidos'!F5026,"")</f>
        <v/>
      </c>
      <c r="E5031" s="144" t="str">
        <f>IF('[1]Hoja de pedidos'!$D5026&gt;0,'[1]Hoja de pedidos'!G5026,"")</f>
        <v/>
      </c>
      <c r="F5031" s="144" t="str">
        <f>IF('[1]Hoja de pedidos'!$D5026&gt;0,'[1]Hoja de pedidos'!H5026,"")</f>
        <v/>
      </c>
    </row>
    <row r="5032" spans="1:6" x14ac:dyDescent="0.25">
      <c r="A5032" s="144" t="str">
        <f>IF('[1]Hoja de pedidos'!$D5027&gt;0,'[1]Hoja de pedidos'!C5027,"")</f>
        <v/>
      </c>
      <c r="B5032" s="144" t="str">
        <f>IF('[1]Hoja de pedidos'!$D5027&gt;0,'[1]Hoja de pedidos'!D5027,"")</f>
        <v/>
      </c>
      <c r="C5032" s="144" t="str">
        <f>IF('[1]Hoja de pedidos'!$D5027&gt;0,'[1]Hoja de pedidos'!E5027,"")</f>
        <v/>
      </c>
      <c r="D5032" s="144" t="str">
        <f>IF('[1]Hoja de pedidos'!$D5027&gt;0,'[1]Hoja de pedidos'!F5027,"")</f>
        <v/>
      </c>
      <c r="E5032" s="144" t="str">
        <f>IF('[1]Hoja de pedidos'!$D5027&gt;0,'[1]Hoja de pedidos'!G5027,"")</f>
        <v/>
      </c>
      <c r="F5032" s="144" t="str">
        <f>IF('[1]Hoja de pedidos'!$D5027&gt;0,'[1]Hoja de pedidos'!H5027,"")</f>
        <v/>
      </c>
    </row>
    <row r="5033" spans="1:6" x14ac:dyDescent="0.25">
      <c r="A5033" s="144" t="str">
        <f>IF('[1]Hoja de pedidos'!$D5028&gt;0,'[1]Hoja de pedidos'!C5028,"")</f>
        <v/>
      </c>
      <c r="B5033" s="144" t="str">
        <f>IF('[1]Hoja de pedidos'!$D5028&gt;0,'[1]Hoja de pedidos'!D5028,"")</f>
        <v/>
      </c>
      <c r="C5033" s="144" t="str">
        <f>IF('[1]Hoja de pedidos'!$D5028&gt;0,'[1]Hoja de pedidos'!E5028,"")</f>
        <v/>
      </c>
      <c r="D5033" s="144" t="str">
        <f>IF('[1]Hoja de pedidos'!$D5028&gt;0,'[1]Hoja de pedidos'!F5028,"")</f>
        <v/>
      </c>
      <c r="E5033" s="144" t="str">
        <f>IF('[1]Hoja de pedidos'!$D5028&gt;0,'[1]Hoja de pedidos'!G5028,"")</f>
        <v/>
      </c>
      <c r="F5033" s="144" t="str">
        <f>IF('[1]Hoja de pedidos'!$D5028&gt;0,'[1]Hoja de pedidos'!H5028,"")</f>
        <v/>
      </c>
    </row>
    <row r="5034" spans="1:6" x14ac:dyDescent="0.25">
      <c r="A5034" s="144" t="str">
        <f>IF('[1]Hoja de pedidos'!$D5029&gt;0,'[1]Hoja de pedidos'!C5029,"")</f>
        <v/>
      </c>
      <c r="B5034" s="144" t="str">
        <f>IF('[1]Hoja de pedidos'!$D5029&gt;0,'[1]Hoja de pedidos'!D5029,"")</f>
        <v/>
      </c>
      <c r="C5034" s="144" t="str">
        <f>IF('[1]Hoja de pedidos'!$D5029&gt;0,'[1]Hoja de pedidos'!E5029,"")</f>
        <v/>
      </c>
      <c r="D5034" s="144" t="str">
        <f>IF('[1]Hoja de pedidos'!$D5029&gt;0,'[1]Hoja de pedidos'!F5029,"")</f>
        <v/>
      </c>
      <c r="E5034" s="144" t="str">
        <f>IF('[1]Hoja de pedidos'!$D5029&gt;0,'[1]Hoja de pedidos'!G5029,"")</f>
        <v/>
      </c>
      <c r="F5034" s="144" t="str">
        <f>IF('[1]Hoja de pedidos'!$D5029&gt;0,'[1]Hoja de pedidos'!H5029,"")</f>
        <v/>
      </c>
    </row>
    <row r="5035" spans="1:6" x14ac:dyDescent="0.25">
      <c r="A5035" s="144" t="str">
        <f>IF('[1]Hoja de pedidos'!$D5030&gt;0,'[1]Hoja de pedidos'!C5030,"")</f>
        <v/>
      </c>
      <c r="B5035" s="144" t="str">
        <f>IF('[1]Hoja de pedidos'!$D5030&gt;0,'[1]Hoja de pedidos'!D5030,"")</f>
        <v/>
      </c>
      <c r="C5035" s="144" t="str">
        <f>IF('[1]Hoja de pedidos'!$D5030&gt;0,'[1]Hoja de pedidos'!E5030,"")</f>
        <v/>
      </c>
      <c r="D5035" s="144" t="str">
        <f>IF('[1]Hoja de pedidos'!$D5030&gt;0,'[1]Hoja de pedidos'!F5030,"")</f>
        <v/>
      </c>
      <c r="E5035" s="144" t="str">
        <f>IF('[1]Hoja de pedidos'!$D5030&gt;0,'[1]Hoja de pedidos'!G5030,"")</f>
        <v/>
      </c>
      <c r="F5035" s="144" t="str">
        <f>IF('[1]Hoja de pedidos'!$D5030&gt;0,'[1]Hoja de pedidos'!H5030,"")</f>
        <v/>
      </c>
    </row>
    <row r="5036" spans="1:6" x14ac:dyDescent="0.25">
      <c r="A5036" s="144" t="str">
        <f>IF('[1]Hoja de pedidos'!$D5031&gt;0,'[1]Hoja de pedidos'!C5031,"")</f>
        <v/>
      </c>
      <c r="B5036" s="144" t="str">
        <f>IF('[1]Hoja de pedidos'!$D5031&gt;0,'[1]Hoja de pedidos'!D5031,"")</f>
        <v/>
      </c>
      <c r="C5036" s="144" t="str">
        <f>IF('[1]Hoja de pedidos'!$D5031&gt;0,'[1]Hoja de pedidos'!E5031,"")</f>
        <v/>
      </c>
      <c r="D5036" s="144" t="str">
        <f>IF('[1]Hoja de pedidos'!$D5031&gt;0,'[1]Hoja de pedidos'!F5031,"")</f>
        <v/>
      </c>
      <c r="E5036" s="144" t="str">
        <f>IF('[1]Hoja de pedidos'!$D5031&gt;0,'[1]Hoja de pedidos'!G5031,"")</f>
        <v/>
      </c>
      <c r="F5036" s="144" t="str">
        <f>IF('[1]Hoja de pedidos'!$D5031&gt;0,'[1]Hoja de pedidos'!H5031,"")</f>
        <v/>
      </c>
    </row>
    <row r="5037" spans="1:6" x14ac:dyDescent="0.25">
      <c r="A5037" s="144" t="str">
        <f>IF('[1]Hoja de pedidos'!$D5032&gt;0,'[1]Hoja de pedidos'!C5032,"")</f>
        <v/>
      </c>
      <c r="B5037" s="144" t="str">
        <f>IF('[1]Hoja de pedidos'!$D5032&gt;0,'[1]Hoja de pedidos'!D5032,"")</f>
        <v/>
      </c>
      <c r="C5037" s="144" t="str">
        <f>IF('[1]Hoja de pedidos'!$D5032&gt;0,'[1]Hoja de pedidos'!E5032,"")</f>
        <v/>
      </c>
      <c r="D5037" s="144" t="str">
        <f>IF('[1]Hoja de pedidos'!$D5032&gt;0,'[1]Hoja de pedidos'!F5032,"")</f>
        <v/>
      </c>
      <c r="E5037" s="144" t="str">
        <f>IF('[1]Hoja de pedidos'!$D5032&gt;0,'[1]Hoja de pedidos'!G5032,"")</f>
        <v/>
      </c>
      <c r="F5037" s="144" t="str">
        <f>IF('[1]Hoja de pedidos'!$D5032&gt;0,'[1]Hoja de pedidos'!H5032,"")</f>
        <v/>
      </c>
    </row>
    <row r="5038" spans="1:6" x14ac:dyDescent="0.25">
      <c r="A5038" s="144" t="str">
        <f>IF('[1]Hoja de pedidos'!$D5033&gt;0,'[1]Hoja de pedidos'!C5033,"")</f>
        <v/>
      </c>
      <c r="B5038" s="144" t="str">
        <f>IF('[1]Hoja de pedidos'!$D5033&gt;0,'[1]Hoja de pedidos'!D5033,"")</f>
        <v/>
      </c>
      <c r="C5038" s="144" t="str">
        <f>IF('[1]Hoja de pedidos'!$D5033&gt;0,'[1]Hoja de pedidos'!E5033,"")</f>
        <v/>
      </c>
      <c r="D5038" s="144" t="str">
        <f>IF('[1]Hoja de pedidos'!$D5033&gt;0,'[1]Hoja de pedidos'!F5033,"")</f>
        <v/>
      </c>
      <c r="E5038" s="144" t="str">
        <f>IF('[1]Hoja de pedidos'!$D5033&gt;0,'[1]Hoja de pedidos'!G5033,"")</f>
        <v/>
      </c>
      <c r="F5038" s="144" t="str">
        <f>IF('[1]Hoja de pedidos'!$D5033&gt;0,'[1]Hoja de pedidos'!H5033,"")</f>
        <v/>
      </c>
    </row>
    <row r="5039" spans="1:6" x14ac:dyDescent="0.25">
      <c r="A5039" s="144" t="str">
        <f>IF('[1]Hoja de pedidos'!$D5034&gt;0,'[1]Hoja de pedidos'!C5034,"")</f>
        <v/>
      </c>
      <c r="B5039" s="144" t="str">
        <f>IF('[1]Hoja de pedidos'!$D5034&gt;0,'[1]Hoja de pedidos'!D5034,"")</f>
        <v/>
      </c>
      <c r="C5039" s="144" t="str">
        <f>IF('[1]Hoja de pedidos'!$D5034&gt;0,'[1]Hoja de pedidos'!E5034,"")</f>
        <v/>
      </c>
      <c r="D5039" s="144" t="str">
        <f>IF('[1]Hoja de pedidos'!$D5034&gt;0,'[1]Hoja de pedidos'!F5034,"")</f>
        <v/>
      </c>
      <c r="E5039" s="144" t="str">
        <f>IF('[1]Hoja de pedidos'!$D5034&gt;0,'[1]Hoja de pedidos'!G5034,"")</f>
        <v/>
      </c>
      <c r="F5039" s="144" t="str">
        <f>IF('[1]Hoja de pedidos'!$D5034&gt;0,'[1]Hoja de pedidos'!H5034,"")</f>
        <v/>
      </c>
    </row>
    <row r="5040" spans="1:6" x14ac:dyDescent="0.25">
      <c r="A5040" s="144" t="str">
        <f>IF('[1]Hoja de pedidos'!$D5035&gt;0,'[1]Hoja de pedidos'!C5035,"")</f>
        <v/>
      </c>
      <c r="B5040" s="144" t="str">
        <f>IF('[1]Hoja de pedidos'!$D5035&gt;0,'[1]Hoja de pedidos'!D5035,"")</f>
        <v/>
      </c>
      <c r="C5040" s="144" t="str">
        <f>IF('[1]Hoja de pedidos'!$D5035&gt;0,'[1]Hoja de pedidos'!E5035,"")</f>
        <v/>
      </c>
      <c r="D5040" s="144" t="str">
        <f>IF('[1]Hoja de pedidos'!$D5035&gt;0,'[1]Hoja de pedidos'!F5035,"")</f>
        <v/>
      </c>
      <c r="E5040" s="144" t="str">
        <f>IF('[1]Hoja de pedidos'!$D5035&gt;0,'[1]Hoja de pedidos'!G5035,"")</f>
        <v/>
      </c>
      <c r="F5040" s="144" t="str">
        <f>IF('[1]Hoja de pedidos'!$D5035&gt;0,'[1]Hoja de pedidos'!H5035,"")</f>
        <v/>
      </c>
    </row>
    <row r="5041" spans="1:6" x14ac:dyDescent="0.25">
      <c r="A5041" s="144" t="str">
        <f>IF('[1]Hoja de pedidos'!$D5036&gt;0,'[1]Hoja de pedidos'!C5036,"")</f>
        <v/>
      </c>
      <c r="B5041" s="144" t="str">
        <f>IF('[1]Hoja de pedidos'!$D5036&gt;0,'[1]Hoja de pedidos'!D5036,"")</f>
        <v/>
      </c>
      <c r="C5041" s="144" t="str">
        <f>IF('[1]Hoja de pedidos'!$D5036&gt;0,'[1]Hoja de pedidos'!E5036,"")</f>
        <v/>
      </c>
      <c r="D5041" s="144" t="str">
        <f>IF('[1]Hoja de pedidos'!$D5036&gt;0,'[1]Hoja de pedidos'!F5036,"")</f>
        <v/>
      </c>
      <c r="E5041" s="144" t="str">
        <f>IF('[1]Hoja de pedidos'!$D5036&gt;0,'[1]Hoja de pedidos'!G5036,"")</f>
        <v/>
      </c>
      <c r="F5041" s="144" t="str">
        <f>IF('[1]Hoja de pedidos'!$D5036&gt;0,'[1]Hoja de pedidos'!H5036,"")</f>
        <v/>
      </c>
    </row>
    <row r="5042" spans="1:6" x14ac:dyDescent="0.25">
      <c r="A5042" s="144" t="str">
        <f>IF('[1]Hoja de pedidos'!$D5037&gt;0,'[1]Hoja de pedidos'!C5037,"")</f>
        <v/>
      </c>
      <c r="B5042" s="144" t="str">
        <f>IF('[1]Hoja de pedidos'!$D5037&gt;0,'[1]Hoja de pedidos'!D5037,"")</f>
        <v/>
      </c>
      <c r="C5042" s="144" t="str">
        <f>IF('[1]Hoja de pedidos'!$D5037&gt;0,'[1]Hoja de pedidos'!E5037,"")</f>
        <v/>
      </c>
      <c r="D5042" s="144" t="str">
        <f>IF('[1]Hoja de pedidos'!$D5037&gt;0,'[1]Hoja de pedidos'!F5037,"")</f>
        <v/>
      </c>
      <c r="E5042" s="144" t="str">
        <f>IF('[1]Hoja de pedidos'!$D5037&gt;0,'[1]Hoja de pedidos'!G5037,"")</f>
        <v/>
      </c>
      <c r="F5042" s="144" t="str">
        <f>IF('[1]Hoja de pedidos'!$D5037&gt;0,'[1]Hoja de pedidos'!H5037,"")</f>
        <v/>
      </c>
    </row>
    <row r="5043" spans="1:6" x14ac:dyDescent="0.25">
      <c r="A5043" s="144" t="str">
        <f>IF('[1]Hoja de pedidos'!$D5038&gt;0,'[1]Hoja de pedidos'!C5038,"")</f>
        <v/>
      </c>
      <c r="B5043" s="144" t="str">
        <f>IF('[1]Hoja de pedidos'!$D5038&gt;0,'[1]Hoja de pedidos'!D5038,"")</f>
        <v/>
      </c>
      <c r="C5043" s="144" t="str">
        <f>IF('[1]Hoja de pedidos'!$D5038&gt;0,'[1]Hoja de pedidos'!E5038,"")</f>
        <v/>
      </c>
      <c r="D5043" s="144" t="str">
        <f>IF('[1]Hoja de pedidos'!$D5038&gt;0,'[1]Hoja de pedidos'!F5038,"")</f>
        <v/>
      </c>
      <c r="E5043" s="144" t="str">
        <f>IF('[1]Hoja de pedidos'!$D5038&gt;0,'[1]Hoja de pedidos'!G5038,"")</f>
        <v/>
      </c>
      <c r="F5043" s="144" t="str">
        <f>IF('[1]Hoja de pedidos'!$D5038&gt;0,'[1]Hoja de pedidos'!H5038,"")</f>
        <v/>
      </c>
    </row>
    <row r="5044" spans="1:6" x14ac:dyDescent="0.25">
      <c r="A5044" s="144" t="str">
        <f>IF('[1]Hoja de pedidos'!$D5039&gt;0,'[1]Hoja de pedidos'!C5039,"")</f>
        <v/>
      </c>
      <c r="B5044" s="144" t="str">
        <f>IF('[1]Hoja de pedidos'!$D5039&gt;0,'[1]Hoja de pedidos'!D5039,"")</f>
        <v/>
      </c>
      <c r="C5044" s="144" t="str">
        <f>IF('[1]Hoja de pedidos'!$D5039&gt;0,'[1]Hoja de pedidos'!E5039,"")</f>
        <v/>
      </c>
      <c r="D5044" s="144" t="str">
        <f>IF('[1]Hoja de pedidos'!$D5039&gt;0,'[1]Hoja de pedidos'!F5039,"")</f>
        <v/>
      </c>
      <c r="E5044" s="144" t="str">
        <f>IF('[1]Hoja de pedidos'!$D5039&gt;0,'[1]Hoja de pedidos'!G5039,"")</f>
        <v/>
      </c>
      <c r="F5044" s="144" t="str">
        <f>IF('[1]Hoja de pedidos'!$D5039&gt;0,'[1]Hoja de pedidos'!H5039,"")</f>
        <v/>
      </c>
    </row>
    <row r="5045" spans="1:6" x14ac:dyDescent="0.25">
      <c r="A5045" s="144" t="str">
        <f>IF('[1]Hoja de pedidos'!$D5040&gt;0,'[1]Hoja de pedidos'!C5040,"")</f>
        <v/>
      </c>
      <c r="B5045" s="144" t="str">
        <f>IF('[1]Hoja de pedidos'!$D5040&gt;0,'[1]Hoja de pedidos'!D5040,"")</f>
        <v/>
      </c>
      <c r="C5045" s="144" t="str">
        <f>IF('[1]Hoja de pedidos'!$D5040&gt;0,'[1]Hoja de pedidos'!E5040,"")</f>
        <v/>
      </c>
      <c r="D5045" s="144" t="str">
        <f>IF('[1]Hoja de pedidos'!$D5040&gt;0,'[1]Hoja de pedidos'!F5040,"")</f>
        <v/>
      </c>
      <c r="E5045" s="144" t="str">
        <f>IF('[1]Hoja de pedidos'!$D5040&gt;0,'[1]Hoja de pedidos'!G5040,"")</f>
        <v/>
      </c>
      <c r="F5045" s="144" t="str">
        <f>IF('[1]Hoja de pedidos'!$D5040&gt;0,'[1]Hoja de pedidos'!H5040,"")</f>
        <v/>
      </c>
    </row>
    <row r="5046" spans="1:6" x14ac:dyDescent="0.25">
      <c r="A5046" s="144" t="str">
        <f>IF('[1]Hoja de pedidos'!$D5041&gt;0,'[1]Hoja de pedidos'!C5041,"")</f>
        <v/>
      </c>
      <c r="B5046" s="144" t="str">
        <f>IF('[1]Hoja de pedidos'!$D5041&gt;0,'[1]Hoja de pedidos'!D5041,"")</f>
        <v/>
      </c>
      <c r="C5046" s="144" t="str">
        <f>IF('[1]Hoja de pedidos'!$D5041&gt;0,'[1]Hoja de pedidos'!E5041,"")</f>
        <v/>
      </c>
      <c r="D5046" s="144" t="str">
        <f>IF('[1]Hoja de pedidos'!$D5041&gt;0,'[1]Hoja de pedidos'!F5041,"")</f>
        <v/>
      </c>
      <c r="E5046" s="144" t="str">
        <f>IF('[1]Hoja de pedidos'!$D5041&gt;0,'[1]Hoja de pedidos'!G5041,"")</f>
        <v/>
      </c>
      <c r="F5046" s="144" t="str">
        <f>IF('[1]Hoja de pedidos'!$D5041&gt;0,'[1]Hoja de pedidos'!H5041,"")</f>
        <v/>
      </c>
    </row>
    <row r="5047" spans="1:6" x14ac:dyDescent="0.25">
      <c r="A5047" s="144" t="str">
        <f>IF('[1]Hoja de pedidos'!$D5042&gt;0,'[1]Hoja de pedidos'!C5042,"")</f>
        <v/>
      </c>
      <c r="B5047" s="144" t="str">
        <f>IF('[1]Hoja de pedidos'!$D5042&gt;0,'[1]Hoja de pedidos'!D5042,"")</f>
        <v/>
      </c>
      <c r="C5047" s="144" t="str">
        <f>IF('[1]Hoja de pedidos'!$D5042&gt;0,'[1]Hoja de pedidos'!E5042,"")</f>
        <v/>
      </c>
      <c r="D5047" s="144" t="str">
        <f>IF('[1]Hoja de pedidos'!$D5042&gt;0,'[1]Hoja de pedidos'!F5042,"")</f>
        <v/>
      </c>
      <c r="E5047" s="144" t="str">
        <f>IF('[1]Hoja de pedidos'!$D5042&gt;0,'[1]Hoja de pedidos'!G5042,"")</f>
        <v/>
      </c>
      <c r="F5047" s="144" t="str">
        <f>IF('[1]Hoja de pedidos'!$D5042&gt;0,'[1]Hoja de pedidos'!H5042,"")</f>
        <v/>
      </c>
    </row>
    <row r="5048" spans="1:6" x14ac:dyDescent="0.25">
      <c r="A5048" s="144" t="str">
        <f>IF('[1]Hoja de pedidos'!$D5043&gt;0,'[1]Hoja de pedidos'!C5043,"")</f>
        <v/>
      </c>
      <c r="B5048" s="144" t="str">
        <f>IF('[1]Hoja de pedidos'!$D5043&gt;0,'[1]Hoja de pedidos'!D5043,"")</f>
        <v/>
      </c>
      <c r="C5048" s="144" t="str">
        <f>IF('[1]Hoja de pedidos'!$D5043&gt;0,'[1]Hoja de pedidos'!E5043,"")</f>
        <v/>
      </c>
      <c r="D5048" s="144" t="str">
        <f>IF('[1]Hoja de pedidos'!$D5043&gt;0,'[1]Hoja de pedidos'!F5043,"")</f>
        <v/>
      </c>
      <c r="E5048" s="144" t="str">
        <f>IF('[1]Hoja de pedidos'!$D5043&gt;0,'[1]Hoja de pedidos'!G5043,"")</f>
        <v/>
      </c>
      <c r="F5048" s="144" t="str">
        <f>IF('[1]Hoja de pedidos'!$D5043&gt;0,'[1]Hoja de pedidos'!H5043,"")</f>
        <v/>
      </c>
    </row>
    <row r="5049" spans="1:6" x14ac:dyDescent="0.25">
      <c r="A5049" s="144" t="str">
        <f>IF('[1]Hoja de pedidos'!$D5044&gt;0,'[1]Hoja de pedidos'!C5044,"")</f>
        <v/>
      </c>
      <c r="B5049" s="144" t="str">
        <f>IF('[1]Hoja de pedidos'!$D5044&gt;0,'[1]Hoja de pedidos'!D5044,"")</f>
        <v/>
      </c>
      <c r="C5049" s="144" t="str">
        <f>IF('[1]Hoja de pedidos'!$D5044&gt;0,'[1]Hoja de pedidos'!E5044,"")</f>
        <v/>
      </c>
      <c r="D5049" s="144" t="str">
        <f>IF('[1]Hoja de pedidos'!$D5044&gt;0,'[1]Hoja de pedidos'!F5044,"")</f>
        <v/>
      </c>
      <c r="E5049" s="144" t="str">
        <f>IF('[1]Hoja de pedidos'!$D5044&gt;0,'[1]Hoja de pedidos'!G5044,"")</f>
        <v/>
      </c>
      <c r="F5049" s="144" t="str">
        <f>IF('[1]Hoja de pedidos'!$D5044&gt;0,'[1]Hoja de pedidos'!H5044,"")</f>
        <v/>
      </c>
    </row>
    <row r="5050" spans="1:6" x14ac:dyDescent="0.25">
      <c r="A5050" s="144" t="str">
        <f>IF('[1]Hoja de pedidos'!$D5045&gt;0,'[1]Hoja de pedidos'!C5045,"")</f>
        <v/>
      </c>
      <c r="B5050" s="144" t="str">
        <f>IF('[1]Hoja de pedidos'!$D5045&gt;0,'[1]Hoja de pedidos'!D5045,"")</f>
        <v/>
      </c>
      <c r="C5050" s="144" t="str">
        <f>IF('[1]Hoja de pedidos'!$D5045&gt;0,'[1]Hoja de pedidos'!E5045,"")</f>
        <v/>
      </c>
      <c r="D5050" s="144" t="str">
        <f>IF('[1]Hoja de pedidos'!$D5045&gt;0,'[1]Hoja de pedidos'!F5045,"")</f>
        <v/>
      </c>
      <c r="E5050" s="144" t="str">
        <f>IF('[1]Hoja de pedidos'!$D5045&gt;0,'[1]Hoja de pedidos'!G5045,"")</f>
        <v/>
      </c>
      <c r="F5050" s="144" t="str">
        <f>IF('[1]Hoja de pedidos'!$D5045&gt;0,'[1]Hoja de pedidos'!H5045,"")</f>
        <v/>
      </c>
    </row>
    <row r="5051" spans="1:6" x14ac:dyDescent="0.25">
      <c r="A5051" s="144" t="str">
        <f>IF('[1]Hoja de pedidos'!$D5046&gt;0,'[1]Hoja de pedidos'!C5046,"")</f>
        <v/>
      </c>
      <c r="B5051" s="144" t="str">
        <f>IF('[1]Hoja de pedidos'!$D5046&gt;0,'[1]Hoja de pedidos'!D5046,"")</f>
        <v/>
      </c>
      <c r="C5051" s="144" t="str">
        <f>IF('[1]Hoja de pedidos'!$D5046&gt;0,'[1]Hoja de pedidos'!E5046,"")</f>
        <v/>
      </c>
      <c r="D5051" s="144" t="str">
        <f>IF('[1]Hoja de pedidos'!$D5046&gt;0,'[1]Hoja de pedidos'!F5046,"")</f>
        <v/>
      </c>
      <c r="E5051" s="144" t="str">
        <f>IF('[1]Hoja de pedidos'!$D5046&gt;0,'[1]Hoja de pedidos'!G5046,"")</f>
        <v/>
      </c>
      <c r="F5051" s="144" t="str">
        <f>IF('[1]Hoja de pedidos'!$D5046&gt;0,'[1]Hoja de pedidos'!H5046,"")</f>
        <v/>
      </c>
    </row>
    <row r="5052" spans="1:6" x14ac:dyDescent="0.25">
      <c r="A5052" s="144" t="str">
        <f>IF('[1]Hoja de pedidos'!$D5047&gt;0,'[1]Hoja de pedidos'!C5047,"")</f>
        <v/>
      </c>
      <c r="B5052" s="144" t="str">
        <f>IF('[1]Hoja de pedidos'!$D5047&gt;0,'[1]Hoja de pedidos'!D5047,"")</f>
        <v/>
      </c>
      <c r="C5052" s="144" t="str">
        <f>IF('[1]Hoja de pedidos'!$D5047&gt;0,'[1]Hoja de pedidos'!E5047,"")</f>
        <v/>
      </c>
      <c r="D5052" s="144" t="str">
        <f>IF('[1]Hoja de pedidos'!$D5047&gt;0,'[1]Hoja de pedidos'!F5047,"")</f>
        <v/>
      </c>
      <c r="E5052" s="144" t="str">
        <f>IF('[1]Hoja de pedidos'!$D5047&gt;0,'[1]Hoja de pedidos'!G5047,"")</f>
        <v/>
      </c>
      <c r="F5052" s="144" t="str">
        <f>IF('[1]Hoja de pedidos'!$D5047&gt;0,'[1]Hoja de pedidos'!H5047,"")</f>
        <v/>
      </c>
    </row>
    <row r="5053" spans="1:6" x14ac:dyDescent="0.25">
      <c r="A5053" s="144" t="str">
        <f>IF('[1]Hoja de pedidos'!$D5048&gt;0,'[1]Hoja de pedidos'!C5048,"")</f>
        <v/>
      </c>
      <c r="B5053" s="144" t="str">
        <f>IF('[1]Hoja de pedidos'!$D5048&gt;0,'[1]Hoja de pedidos'!D5048,"")</f>
        <v/>
      </c>
      <c r="C5053" s="144" t="str">
        <f>IF('[1]Hoja de pedidos'!$D5048&gt;0,'[1]Hoja de pedidos'!E5048,"")</f>
        <v/>
      </c>
      <c r="D5053" s="144" t="str">
        <f>IF('[1]Hoja de pedidos'!$D5048&gt;0,'[1]Hoja de pedidos'!F5048,"")</f>
        <v/>
      </c>
      <c r="E5053" s="144" t="str">
        <f>IF('[1]Hoja de pedidos'!$D5048&gt;0,'[1]Hoja de pedidos'!G5048,"")</f>
        <v/>
      </c>
      <c r="F5053" s="144" t="str">
        <f>IF('[1]Hoja de pedidos'!$D5048&gt;0,'[1]Hoja de pedidos'!H5048,"")</f>
        <v/>
      </c>
    </row>
    <row r="5054" spans="1:6" x14ac:dyDescent="0.25">
      <c r="A5054" s="144" t="str">
        <f>IF('[1]Hoja de pedidos'!$D5049&gt;0,'[1]Hoja de pedidos'!C5049,"")</f>
        <v/>
      </c>
      <c r="B5054" s="144" t="str">
        <f>IF('[1]Hoja de pedidos'!$D5049&gt;0,'[1]Hoja de pedidos'!D5049,"")</f>
        <v/>
      </c>
      <c r="C5054" s="144" t="str">
        <f>IF('[1]Hoja de pedidos'!$D5049&gt;0,'[1]Hoja de pedidos'!E5049,"")</f>
        <v/>
      </c>
      <c r="D5054" s="144" t="str">
        <f>IF('[1]Hoja de pedidos'!$D5049&gt;0,'[1]Hoja de pedidos'!F5049,"")</f>
        <v/>
      </c>
      <c r="E5054" s="144" t="str">
        <f>IF('[1]Hoja de pedidos'!$D5049&gt;0,'[1]Hoja de pedidos'!G5049,"")</f>
        <v/>
      </c>
      <c r="F5054" s="144" t="str">
        <f>IF('[1]Hoja de pedidos'!$D5049&gt;0,'[1]Hoja de pedidos'!H5049,"")</f>
        <v/>
      </c>
    </row>
    <row r="5055" spans="1:6" x14ac:dyDescent="0.25">
      <c r="A5055" s="144" t="str">
        <f>IF('[1]Hoja de pedidos'!$D5050&gt;0,'[1]Hoja de pedidos'!C5050,"")</f>
        <v/>
      </c>
      <c r="B5055" s="144" t="str">
        <f>IF('[1]Hoja de pedidos'!$D5050&gt;0,'[1]Hoja de pedidos'!D5050,"")</f>
        <v/>
      </c>
      <c r="C5055" s="144" t="str">
        <f>IF('[1]Hoja de pedidos'!$D5050&gt;0,'[1]Hoja de pedidos'!E5050,"")</f>
        <v/>
      </c>
      <c r="D5055" s="144" t="str">
        <f>IF('[1]Hoja de pedidos'!$D5050&gt;0,'[1]Hoja de pedidos'!F5050,"")</f>
        <v/>
      </c>
      <c r="E5055" s="144" t="str">
        <f>IF('[1]Hoja de pedidos'!$D5050&gt;0,'[1]Hoja de pedidos'!G5050,"")</f>
        <v/>
      </c>
      <c r="F5055" s="144" t="str">
        <f>IF('[1]Hoja de pedidos'!$D5050&gt;0,'[1]Hoja de pedidos'!H5050,"")</f>
        <v/>
      </c>
    </row>
    <row r="5056" spans="1:6" x14ac:dyDescent="0.25">
      <c r="A5056" s="144" t="str">
        <f>IF('[1]Hoja de pedidos'!$D5051&gt;0,'[1]Hoja de pedidos'!C5051,"")</f>
        <v/>
      </c>
      <c r="B5056" s="144" t="str">
        <f>IF('[1]Hoja de pedidos'!$D5051&gt;0,'[1]Hoja de pedidos'!D5051,"")</f>
        <v/>
      </c>
      <c r="C5056" s="144" t="str">
        <f>IF('[1]Hoja de pedidos'!$D5051&gt;0,'[1]Hoja de pedidos'!E5051,"")</f>
        <v/>
      </c>
      <c r="D5056" s="144" t="str">
        <f>IF('[1]Hoja de pedidos'!$D5051&gt;0,'[1]Hoja de pedidos'!F5051,"")</f>
        <v/>
      </c>
      <c r="E5056" s="144" t="str">
        <f>IF('[1]Hoja de pedidos'!$D5051&gt;0,'[1]Hoja de pedidos'!G5051,"")</f>
        <v/>
      </c>
      <c r="F5056" s="144" t="str">
        <f>IF('[1]Hoja de pedidos'!$D5051&gt;0,'[1]Hoja de pedidos'!H5051,"")</f>
        <v/>
      </c>
    </row>
    <row r="5057" spans="1:6" x14ac:dyDescent="0.25">
      <c r="A5057" s="144" t="str">
        <f>IF('[1]Hoja de pedidos'!$D5052&gt;0,'[1]Hoja de pedidos'!C5052,"")</f>
        <v/>
      </c>
      <c r="B5057" s="144" t="str">
        <f>IF('[1]Hoja de pedidos'!$D5052&gt;0,'[1]Hoja de pedidos'!D5052,"")</f>
        <v/>
      </c>
      <c r="C5057" s="144" t="str">
        <f>IF('[1]Hoja de pedidos'!$D5052&gt;0,'[1]Hoja de pedidos'!E5052,"")</f>
        <v/>
      </c>
      <c r="D5057" s="144" t="str">
        <f>IF('[1]Hoja de pedidos'!$D5052&gt;0,'[1]Hoja de pedidos'!F5052,"")</f>
        <v/>
      </c>
      <c r="E5057" s="144" t="str">
        <f>IF('[1]Hoja de pedidos'!$D5052&gt;0,'[1]Hoja de pedidos'!G5052,"")</f>
        <v/>
      </c>
      <c r="F5057" s="144" t="str">
        <f>IF('[1]Hoja de pedidos'!$D5052&gt;0,'[1]Hoja de pedidos'!H5052,"")</f>
        <v/>
      </c>
    </row>
    <row r="5058" spans="1:6" x14ac:dyDescent="0.25">
      <c r="A5058" s="144" t="str">
        <f>IF('[1]Hoja de pedidos'!$D5053&gt;0,'[1]Hoja de pedidos'!C5053,"")</f>
        <v/>
      </c>
      <c r="B5058" s="144" t="str">
        <f>IF('[1]Hoja de pedidos'!$D5053&gt;0,'[1]Hoja de pedidos'!D5053,"")</f>
        <v/>
      </c>
      <c r="C5058" s="144" t="str">
        <f>IF('[1]Hoja de pedidos'!$D5053&gt;0,'[1]Hoja de pedidos'!E5053,"")</f>
        <v/>
      </c>
      <c r="D5058" s="144" t="str">
        <f>IF('[1]Hoja de pedidos'!$D5053&gt;0,'[1]Hoja de pedidos'!F5053,"")</f>
        <v/>
      </c>
      <c r="E5058" s="144" t="str">
        <f>IF('[1]Hoja de pedidos'!$D5053&gt;0,'[1]Hoja de pedidos'!G5053,"")</f>
        <v/>
      </c>
      <c r="F5058" s="144" t="str">
        <f>IF('[1]Hoja de pedidos'!$D5053&gt;0,'[1]Hoja de pedidos'!H5053,"")</f>
        <v/>
      </c>
    </row>
    <row r="5059" spans="1:6" x14ac:dyDescent="0.25">
      <c r="A5059" s="144" t="str">
        <f>IF('[1]Hoja de pedidos'!$D5054&gt;0,'[1]Hoja de pedidos'!C5054,"")</f>
        <v/>
      </c>
      <c r="B5059" s="144" t="str">
        <f>IF('[1]Hoja de pedidos'!$D5054&gt;0,'[1]Hoja de pedidos'!D5054,"")</f>
        <v/>
      </c>
      <c r="C5059" s="144" t="str">
        <f>IF('[1]Hoja de pedidos'!$D5054&gt;0,'[1]Hoja de pedidos'!E5054,"")</f>
        <v/>
      </c>
      <c r="D5059" s="144" t="str">
        <f>IF('[1]Hoja de pedidos'!$D5054&gt;0,'[1]Hoja de pedidos'!F5054,"")</f>
        <v/>
      </c>
      <c r="E5059" s="144" t="str">
        <f>IF('[1]Hoja de pedidos'!$D5054&gt;0,'[1]Hoja de pedidos'!G5054,"")</f>
        <v/>
      </c>
      <c r="F5059" s="144" t="str">
        <f>IF('[1]Hoja de pedidos'!$D5054&gt;0,'[1]Hoja de pedidos'!H5054,"")</f>
        <v/>
      </c>
    </row>
    <row r="5060" spans="1:6" x14ac:dyDescent="0.25">
      <c r="A5060" s="144" t="str">
        <f>IF('[1]Hoja de pedidos'!$D5055&gt;0,'[1]Hoja de pedidos'!C5055,"")</f>
        <v/>
      </c>
      <c r="B5060" s="144" t="str">
        <f>IF('[1]Hoja de pedidos'!$D5055&gt;0,'[1]Hoja de pedidos'!D5055,"")</f>
        <v/>
      </c>
      <c r="C5060" s="144" t="str">
        <f>IF('[1]Hoja de pedidos'!$D5055&gt;0,'[1]Hoja de pedidos'!E5055,"")</f>
        <v/>
      </c>
      <c r="D5060" s="144" t="str">
        <f>IF('[1]Hoja de pedidos'!$D5055&gt;0,'[1]Hoja de pedidos'!F5055,"")</f>
        <v/>
      </c>
      <c r="E5060" s="144" t="str">
        <f>IF('[1]Hoja de pedidos'!$D5055&gt;0,'[1]Hoja de pedidos'!G5055,"")</f>
        <v/>
      </c>
      <c r="F5060" s="144" t="str">
        <f>IF('[1]Hoja de pedidos'!$D5055&gt;0,'[1]Hoja de pedidos'!H5055,"")</f>
        <v/>
      </c>
    </row>
    <row r="5061" spans="1:6" x14ac:dyDescent="0.25">
      <c r="A5061" s="144" t="str">
        <f>IF('[1]Hoja de pedidos'!$D5056&gt;0,'[1]Hoja de pedidos'!C5056,"")</f>
        <v/>
      </c>
      <c r="B5061" s="144" t="str">
        <f>IF('[1]Hoja de pedidos'!$D5056&gt;0,'[1]Hoja de pedidos'!D5056,"")</f>
        <v/>
      </c>
      <c r="C5061" s="144" t="str">
        <f>IF('[1]Hoja de pedidos'!$D5056&gt;0,'[1]Hoja de pedidos'!E5056,"")</f>
        <v/>
      </c>
      <c r="D5061" s="144" t="str">
        <f>IF('[1]Hoja de pedidos'!$D5056&gt;0,'[1]Hoja de pedidos'!F5056,"")</f>
        <v/>
      </c>
      <c r="E5061" s="144" t="str">
        <f>IF('[1]Hoja de pedidos'!$D5056&gt;0,'[1]Hoja de pedidos'!G5056,"")</f>
        <v/>
      </c>
      <c r="F5061" s="144" t="str">
        <f>IF('[1]Hoja de pedidos'!$D5056&gt;0,'[1]Hoja de pedidos'!H5056,"")</f>
        <v/>
      </c>
    </row>
    <row r="5062" spans="1:6" x14ac:dyDescent="0.25">
      <c r="A5062" s="144" t="str">
        <f>IF('[1]Hoja de pedidos'!$D5057&gt;0,'[1]Hoja de pedidos'!C5057,"")</f>
        <v/>
      </c>
      <c r="B5062" s="144" t="str">
        <f>IF('[1]Hoja de pedidos'!$D5057&gt;0,'[1]Hoja de pedidos'!D5057,"")</f>
        <v/>
      </c>
      <c r="C5062" s="144" t="str">
        <f>IF('[1]Hoja de pedidos'!$D5057&gt;0,'[1]Hoja de pedidos'!E5057,"")</f>
        <v/>
      </c>
      <c r="D5062" s="144" t="str">
        <f>IF('[1]Hoja de pedidos'!$D5057&gt;0,'[1]Hoja de pedidos'!F5057,"")</f>
        <v/>
      </c>
      <c r="E5062" s="144" t="str">
        <f>IF('[1]Hoja de pedidos'!$D5057&gt;0,'[1]Hoja de pedidos'!G5057,"")</f>
        <v/>
      </c>
      <c r="F5062" s="144" t="str">
        <f>IF('[1]Hoja de pedidos'!$D5057&gt;0,'[1]Hoja de pedidos'!H5057,"")</f>
        <v/>
      </c>
    </row>
    <row r="5063" spans="1:6" x14ac:dyDescent="0.25">
      <c r="A5063" s="144" t="str">
        <f>IF('[1]Hoja de pedidos'!$D5058&gt;0,'[1]Hoja de pedidos'!C5058,"")</f>
        <v/>
      </c>
      <c r="B5063" s="144" t="str">
        <f>IF('[1]Hoja de pedidos'!$D5058&gt;0,'[1]Hoja de pedidos'!D5058,"")</f>
        <v/>
      </c>
      <c r="C5063" s="144" t="str">
        <f>IF('[1]Hoja de pedidos'!$D5058&gt;0,'[1]Hoja de pedidos'!E5058,"")</f>
        <v/>
      </c>
      <c r="D5063" s="144" t="str">
        <f>IF('[1]Hoja de pedidos'!$D5058&gt;0,'[1]Hoja de pedidos'!F5058,"")</f>
        <v/>
      </c>
      <c r="E5063" s="144" t="str">
        <f>IF('[1]Hoja de pedidos'!$D5058&gt;0,'[1]Hoja de pedidos'!G5058,"")</f>
        <v/>
      </c>
      <c r="F5063" s="144" t="str">
        <f>IF('[1]Hoja de pedidos'!$D5058&gt;0,'[1]Hoja de pedidos'!H5058,"")</f>
        <v/>
      </c>
    </row>
    <row r="5064" spans="1:6" x14ac:dyDescent="0.25">
      <c r="A5064" s="144" t="str">
        <f>IF('[1]Hoja de pedidos'!$D5059&gt;0,'[1]Hoja de pedidos'!C5059,"")</f>
        <v/>
      </c>
      <c r="B5064" s="144" t="str">
        <f>IF('[1]Hoja de pedidos'!$D5059&gt;0,'[1]Hoja de pedidos'!D5059,"")</f>
        <v/>
      </c>
      <c r="C5064" s="144" t="str">
        <f>IF('[1]Hoja de pedidos'!$D5059&gt;0,'[1]Hoja de pedidos'!E5059,"")</f>
        <v/>
      </c>
      <c r="D5064" s="144" t="str">
        <f>IF('[1]Hoja de pedidos'!$D5059&gt;0,'[1]Hoja de pedidos'!F5059,"")</f>
        <v/>
      </c>
      <c r="E5064" s="144" t="str">
        <f>IF('[1]Hoja de pedidos'!$D5059&gt;0,'[1]Hoja de pedidos'!G5059,"")</f>
        <v/>
      </c>
      <c r="F5064" s="144" t="str">
        <f>IF('[1]Hoja de pedidos'!$D5059&gt;0,'[1]Hoja de pedidos'!H5059,"")</f>
        <v/>
      </c>
    </row>
    <row r="5065" spans="1:6" x14ac:dyDescent="0.25">
      <c r="A5065" s="144" t="str">
        <f>IF('[1]Hoja de pedidos'!$D5060&gt;0,'[1]Hoja de pedidos'!C5060,"")</f>
        <v/>
      </c>
      <c r="B5065" s="144" t="str">
        <f>IF('[1]Hoja de pedidos'!$D5060&gt;0,'[1]Hoja de pedidos'!D5060,"")</f>
        <v/>
      </c>
      <c r="C5065" s="144" t="str">
        <f>IF('[1]Hoja de pedidos'!$D5060&gt;0,'[1]Hoja de pedidos'!E5060,"")</f>
        <v/>
      </c>
      <c r="D5065" s="144" t="str">
        <f>IF('[1]Hoja de pedidos'!$D5060&gt;0,'[1]Hoja de pedidos'!F5060,"")</f>
        <v/>
      </c>
      <c r="E5065" s="144" t="str">
        <f>IF('[1]Hoja de pedidos'!$D5060&gt;0,'[1]Hoja de pedidos'!G5060,"")</f>
        <v/>
      </c>
      <c r="F5065" s="144" t="str">
        <f>IF('[1]Hoja de pedidos'!$D5060&gt;0,'[1]Hoja de pedidos'!H5060,"")</f>
        <v/>
      </c>
    </row>
    <row r="5066" spans="1:6" x14ac:dyDescent="0.25">
      <c r="A5066" s="144" t="str">
        <f>IF('[1]Hoja de pedidos'!$D5061&gt;0,'[1]Hoja de pedidos'!C5061,"")</f>
        <v/>
      </c>
      <c r="B5066" s="144" t="str">
        <f>IF('[1]Hoja de pedidos'!$D5061&gt;0,'[1]Hoja de pedidos'!D5061,"")</f>
        <v/>
      </c>
      <c r="C5066" s="144" t="str">
        <f>IF('[1]Hoja de pedidos'!$D5061&gt;0,'[1]Hoja de pedidos'!E5061,"")</f>
        <v/>
      </c>
      <c r="D5066" s="144" t="str">
        <f>IF('[1]Hoja de pedidos'!$D5061&gt;0,'[1]Hoja de pedidos'!F5061,"")</f>
        <v/>
      </c>
      <c r="E5066" s="144" t="str">
        <f>IF('[1]Hoja de pedidos'!$D5061&gt;0,'[1]Hoja de pedidos'!G5061,"")</f>
        <v/>
      </c>
      <c r="F5066" s="144" t="str">
        <f>IF('[1]Hoja de pedidos'!$D5061&gt;0,'[1]Hoja de pedidos'!H5061,"")</f>
        <v/>
      </c>
    </row>
    <row r="5067" spans="1:6" x14ac:dyDescent="0.25">
      <c r="A5067" s="144" t="str">
        <f>IF('[1]Hoja de pedidos'!$D5062&gt;0,'[1]Hoja de pedidos'!C5062,"")</f>
        <v/>
      </c>
      <c r="B5067" s="144" t="str">
        <f>IF('[1]Hoja de pedidos'!$D5062&gt;0,'[1]Hoja de pedidos'!D5062,"")</f>
        <v/>
      </c>
      <c r="C5067" s="144" t="str">
        <f>IF('[1]Hoja de pedidos'!$D5062&gt;0,'[1]Hoja de pedidos'!E5062,"")</f>
        <v/>
      </c>
      <c r="D5067" s="144" t="str">
        <f>IF('[1]Hoja de pedidos'!$D5062&gt;0,'[1]Hoja de pedidos'!F5062,"")</f>
        <v/>
      </c>
      <c r="E5067" s="144" t="str">
        <f>IF('[1]Hoja de pedidos'!$D5062&gt;0,'[1]Hoja de pedidos'!G5062,"")</f>
        <v/>
      </c>
      <c r="F5067" s="144" t="str">
        <f>IF('[1]Hoja de pedidos'!$D5062&gt;0,'[1]Hoja de pedidos'!H5062,"")</f>
        <v/>
      </c>
    </row>
    <row r="5068" spans="1:6" x14ac:dyDescent="0.25">
      <c r="A5068" s="144" t="str">
        <f>IF('[1]Hoja de pedidos'!$D5063&gt;0,'[1]Hoja de pedidos'!C5063,"")</f>
        <v/>
      </c>
      <c r="B5068" s="144" t="str">
        <f>IF('[1]Hoja de pedidos'!$D5063&gt;0,'[1]Hoja de pedidos'!D5063,"")</f>
        <v/>
      </c>
      <c r="C5068" s="144" t="str">
        <f>IF('[1]Hoja de pedidos'!$D5063&gt;0,'[1]Hoja de pedidos'!E5063,"")</f>
        <v/>
      </c>
      <c r="D5068" s="144" t="str">
        <f>IF('[1]Hoja de pedidos'!$D5063&gt;0,'[1]Hoja de pedidos'!F5063,"")</f>
        <v/>
      </c>
      <c r="E5068" s="144" t="str">
        <f>IF('[1]Hoja de pedidos'!$D5063&gt;0,'[1]Hoja de pedidos'!G5063,"")</f>
        <v/>
      </c>
      <c r="F5068" s="144" t="str">
        <f>IF('[1]Hoja de pedidos'!$D5063&gt;0,'[1]Hoja de pedidos'!H5063,"")</f>
        <v/>
      </c>
    </row>
    <row r="5069" spans="1:6" x14ac:dyDescent="0.25">
      <c r="A5069" s="144" t="str">
        <f>IF('[1]Hoja de pedidos'!$D5064&gt;0,'[1]Hoja de pedidos'!C5064,"")</f>
        <v/>
      </c>
      <c r="B5069" s="144" t="str">
        <f>IF('[1]Hoja de pedidos'!$D5064&gt;0,'[1]Hoja de pedidos'!D5064,"")</f>
        <v/>
      </c>
      <c r="C5069" s="144" t="str">
        <f>IF('[1]Hoja de pedidos'!$D5064&gt;0,'[1]Hoja de pedidos'!E5064,"")</f>
        <v/>
      </c>
      <c r="D5069" s="144" t="str">
        <f>IF('[1]Hoja de pedidos'!$D5064&gt;0,'[1]Hoja de pedidos'!F5064,"")</f>
        <v/>
      </c>
      <c r="E5069" s="144" t="str">
        <f>IF('[1]Hoja de pedidos'!$D5064&gt;0,'[1]Hoja de pedidos'!G5064,"")</f>
        <v/>
      </c>
      <c r="F5069" s="144" t="str">
        <f>IF('[1]Hoja de pedidos'!$D5064&gt;0,'[1]Hoja de pedidos'!H5064,"")</f>
        <v/>
      </c>
    </row>
    <row r="5070" spans="1:6" x14ac:dyDescent="0.25">
      <c r="A5070" s="144" t="str">
        <f>IF('[1]Hoja de pedidos'!$D5065&gt;0,'[1]Hoja de pedidos'!C5065,"")</f>
        <v/>
      </c>
      <c r="B5070" s="144" t="str">
        <f>IF('[1]Hoja de pedidos'!$D5065&gt;0,'[1]Hoja de pedidos'!D5065,"")</f>
        <v/>
      </c>
      <c r="C5070" s="144" t="str">
        <f>IF('[1]Hoja de pedidos'!$D5065&gt;0,'[1]Hoja de pedidos'!E5065,"")</f>
        <v/>
      </c>
      <c r="D5070" s="144" t="str">
        <f>IF('[1]Hoja de pedidos'!$D5065&gt;0,'[1]Hoja de pedidos'!F5065,"")</f>
        <v/>
      </c>
      <c r="E5070" s="144" t="str">
        <f>IF('[1]Hoja de pedidos'!$D5065&gt;0,'[1]Hoja de pedidos'!G5065,"")</f>
        <v/>
      </c>
      <c r="F5070" s="144" t="str">
        <f>IF('[1]Hoja de pedidos'!$D5065&gt;0,'[1]Hoja de pedidos'!H5065,"")</f>
        <v/>
      </c>
    </row>
    <row r="5071" spans="1:6" x14ac:dyDescent="0.25">
      <c r="A5071" s="144" t="str">
        <f>IF('[1]Hoja de pedidos'!$D5066&gt;0,'[1]Hoja de pedidos'!C5066,"")</f>
        <v/>
      </c>
      <c r="B5071" s="144" t="str">
        <f>IF('[1]Hoja de pedidos'!$D5066&gt;0,'[1]Hoja de pedidos'!D5066,"")</f>
        <v/>
      </c>
      <c r="C5071" s="144" t="str">
        <f>IF('[1]Hoja de pedidos'!$D5066&gt;0,'[1]Hoja de pedidos'!E5066,"")</f>
        <v/>
      </c>
      <c r="D5071" s="144" t="str">
        <f>IF('[1]Hoja de pedidos'!$D5066&gt;0,'[1]Hoja de pedidos'!F5066,"")</f>
        <v/>
      </c>
      <c r="E5071" s="144" t="str">
        <f>IF('[1]Hoja de pedidos'!$D5066&gt;0,'[1]Hoja de pedidos'!G5066,"")</f>
        <v/>
      </c>
      <c r="F5071" s="144" t="str">
        <f>IF('[1]Hoja de pedidos'!$D5066&gt;0,'[1]Hoja de pedidos'!H5066,"")</f>
        <v/>
      </c>
    </row>
    <row r="5072" spans="1:6" x14ac:dyDescent="0.25">
      <c r="A5072" s="144" t="str">
        <f>IF('[1]Hoja de pedidos'!$D5067&gt;0,'[1]Hoja de pedidos'!C5067,"")</f>
        <v/>
      </c>
      <c r="B5072" s="144" t="str">
        <f>IF('[1]Hoja de pedidos'!$D5067&gt;0,'[1]Hoja de pedidos'!D5067,"")</f>
        <v/>
      </c>
      <c r="C5072" s="144" t="str">
        <f>IF('[1]Hoja de pedidos'!$D5067&gt;0,'[1]Hoja de pedidos'!E5067,"")</f>
        <v/>
      </c>
      <c r="D5072" s="144" t="str">
        <f>IF('[1]Hoja de pedidos'!$D5067&gt;0,'[1]Hoja de pedidos'!F5067,"")</f>
        <v/>
      </c>
      <c r="E5072" s="144" t="str">
        <f>IF('[1]Hoja de pedidos'!$D5067&gt;0,'[1]Hoja de pedidos'!G5067,"")</f>
        <v/>
      </c>
      <c r="F5072" s="144" t="str">
        <f>IF('[1]Hoja de pedidos'!$D5067&gt;0,'[1]Hoja de pedidos'!H5067,"")</f>
        <v/>
      </c>
    </row>
    <row r="5073" spans="1:6" x14ac:dyDescent="0.25">
      <c r="A5073" s="144" t="str">
        <f>IF('[1]Hoja de pedidos'!$D5068&gt;0,'[1]Hoja de pedidos'!C5068,"")</f>
        <v/>
      </c>
      <c r="B5073" s="144" t="str">
        <f>IF('[1]Hoja de pedidos'!$D5068&gt;0,'[1]Hoja de pedidos'!D5068,"")</f>
        <v/>
      </c>
      <c r="C5073" s="144" t="str">
        <f>IF('[1]Hoja de pedidos'!$D5068&gt;0,'[1]Hoja de pedidos'!E5068,"")</f>
        <v/>
      </c>
      <c r="D5073" s="144" t="str">
        <f>IF('[1]Hoja de pedidos'!$D5068&gt;0,'[1]Hoja de pedidos'!F5068,"")</f>
        <v/>
      </c>
      <c r="E5073" s="144" t="str">
        <f>IF('[1]Hoja de pedidos'!$D5068&gt;0,'[1]Hoja de pedidos'!G5068,"")</f>
        <v/>
      </c>
      <c r="F5073" s="144" t="str">
        <f>IF('[1]Hoja de pedidos'!$D5068&gt;0,'[1]Hoja de pedidos'!H5068,"")</f>
        <v/>
      </c>
    </row>
    <row r="5074" spans="1:6" x14ac:dyDescent="0.25">
      <c r="A5074" s="144" t="str">
        <f>IF('[1]Hoja de pedidos'!$D5069&gt;0,'[1]Hoja de pedidos'!C5069,"")</f>
        <v/>
      </c>
      <c r="B5074" s="144" t="str">
        <f>IF('[1]Hoja de pedidos'!$D5069&gt;0,'[1]Hoja de pedidos'!D5069,"")</f>
        <v/>
      </c>
      <c r="C5074" s="144" t="str">
        <f>IF('[1]Hoja de pedidos'!$D5069&gt;0,'[1]Hoja de pedidos'!E5069,"")</f>
        <v/>
      </c>
      <c r="D5074" s="144" t="str">
        <f>IF('[1]Hoja de pedidos'!$D5069&gt;0,'[1]Hoja de pedidos'!F5069,"")</f>
        <v/>
      </c>
      <c r="E5074" s="144" t="str">
        <f>IF('[1]Hoja de pedidos'!$D5069&gt;0,'[1]Hoja de pedidos'!G5069,"")</f>
        <v/>
      </c>
      <c r="F5074" s="144" t="str">
        <f>IF('[1]Hoja de pedidos'!$D5069&gt;0,'[1]Hoja de pedidos'!H5069,"")</f>
        <v/>
      </c>
    </row>
    <row r="5075" spans="1:6" x14ac:dyDescent="0.25">
      <c r="A5075" s="144" t="str">
        <f>IF('[1]Hoja de pedidos'!$D5070&gt;0,'[1]Hoja de pedidos'!C5070,"")</f>
        <v/>
      </c>
      <c r="B5075" s="144" t="str">
        <f>IF('[1]Hoja de pedidos'!$D5070&gt;0,'[1]Hoja de pedidos'!D5070,"")</f>
        <v/>
      </c>
      <c r="C5075" s="144" t="str">
        <f>IF('[1]Hoja de pedidos'!$D5070&gt;0,'[1]Hoja de pedidos'!E5070,"")</f>
        <v/>
      </c>
      <c r="D5075" s="144" t="str">
        <f>IF('[1]Hoja de pedidos'!$D5070&gt;0,'[1]Hoja de pedidos'!F5070,"")</f>
        <v/>
      </c>
      <c r="E5075" s="144" t="str">
        <f>IF('[1]Hoja de pedidos'!$D5070&gt;0,'[1]Hoja de pedidos'!G5070,"")</f>
        <v/>
      </c>
      <c r="F5075" s="144" t="str">
        <f>IF('[1]Hoja de pedidos'!$D5070&gt;0,'[1]Hoja de pedidos'!H5070,"")</f>
        <v/>
      </c>
    </row>
    <row r="5076" spans="1:6" x14ac:dyDescent="0.25">
      <c r="A5076" s="144" t="str">
        <f>IF('[1]Hoja de pedidos'!$D5071&gt;0,'[1]Hoja de pedidos'!C5071,"")</f>
        <v/>
      </c>
      <c r="B5076" s="144" t="str">
        <f>IF('[1]Hoja de pedidos'!$D5071&gt;0,'[1]Hoja de pedidos'!D5071,"")</f>
        <v/>
      </c>
      <c r="C5076" s="144" t="str">
        <f>IF('[1]Hoja de pedidos'!$D5071&gt;0,'[1]Hoja de pedidos'!E5071,"")</f>
        <v/>
      </c>
      <c r="D5076" s="144" t="str">
        <f>IF('[1]Hoja de pedidos'!$D5071&gt;0,'[1]Hoja de pedidos'!F5071,"")</f>
        <v/>
      </c>
      <c r="E5076" s="144" t="str">
        <f>IF('[1]Hoja de pedidos'!$D5071&gt;0,'[1]Hoja de pedidos'!G5071,"")</f>
        <v/>
      </c>
      <c r="F5076" s="144" t="str">
        <f>IF('[1]Hoja de pedidos'!$D5071&gt;0,'[1]Hoja de pedidos'!H5071,"")</f>
        <v/>
      </c>
    </row>
    <row r="5077" spans="1:6" x14ac:dyDescent="0.25">
      <c r="A5077" s="144" t="str">
        <f>IF('[1]Hoja de pedidos'!$D5072&gt;0,'[1]Hoja de pedidos'!C5072,"")</f>
        <v/>
      </c>
      <c r="B5077" s="144" t="str">
        <f>IF('[1]Hoja de pedidos'!$D5072&gt;0,'[1]Hoja de pedidos'!D5072,"")</f>
        <v/>
      </c>
      <c r="C5077" s="144" t="str">
        <f>IF('[1]Hoja de pedidos'!$D5072&gt;0,'[1]Hoja de pedidos'!E5072,"")</f>
        <v/>
      </c>
      <c r="D5077" s="144" t="str">
        <f>IF('[1]Hoja de pedidos'!$D5072&gt;0,'[1]Hoja de pedidos'!F5072,"")</f>
        <v/>
      </c>
      <c r="E5077" s="144" t="str">
        <f>IF('[1]Hoja de pedidos'!$D5072&gt;0,'[1]Hoja de pedidos'!G5072,"")</f>
        <v/>
      </c>
      <c r="F5077" s="144" t="str">
        <f>IF('[1]Hoja de pedidos'!$D5072&gt;0,'[1]Hoja de pedidos'!H5072,"")</f>
        <v/>
      </c>
    </row>
    <row r="5078" spans="1:6" x14ac:dyDescent="0.25">
      <c r="A5078" s="144" t="str">
        <f>IF('[1]Hoja de pedidos'!$D5073&gt;0,'[1]Hoja de pedidos'!C5073,"")</f>
        <v/>
      </c>
      <c r="B5078" s="144" t="str">
        <f>IF('[1]Hoja de pedidos'!$D5073&gt;0,'[1]Hoja de pedidos'!D5073,"")</f>
        <v/>
      </c>
      <c r="C5078" s="144" t="str">
        <f>IF('[1]Hoja de pedidos'!$D5073&gt;0,'[1]Hoja de pedidos'!E5073,"")</f>
        <v/>
      </c>
      <c r="D5078" s="144" t="str">
        <f>IF('[1]Hoja de pedidos'!$D5073&gt;0,'[1]Hoja de pedidos'!F5073,"")</f>
        <v/>
      </c>
      <c r="E5078" s="144" t="str">
        <f>IF('[1]Hoja de pedidos'!$D5073&gt;0,'[1]Hoja de pedidos'!G5073,"")</f>
        <v/>
      </c>
      <c r="F5078" s="144" t="str">
        <f>IF('[1]Hoja de pedidos'!$D5073&gt;0,'[1]Hoja de pedidos'!H5073,"")</f>
        <v/>
      </c>
    </row>
    <row r="5079" spans="1:6" x14ac:dyDescent="0.25">
      <c r="A5079" s="144" t="str">
        <f>IF('[1]Hoja de pedidos'!$D5074&gt;0,'[1]Hoja de pedidos'!C5074,"")</f>
        <v/>
      </c>
      <c r="B5079" s="144" t="str">
        <f>IF('[1]Hoja de pedidos'!$D5074&gt;0,'[1]Hoja de pedidos'!D5074,"")</f>
        <v/>
      </c>
      <c r="C5079" s="144" t="str">
        <f>IF('[1]Hoja de pedidos'!$D5074&gt;0,'[1]Hoja de pedidos'!E5074,"")</f>
        <v/>
      </c>
      <c r="D5079" s="144" t="str">
        <f>IF('[1]Hoja de pedidos'!$D5074&gt;0,'[1]Hoja de pedidos'!F5074,"")</f>
        <v/>
      </c>
      <c r="E5079" s="144" t="str">
        <f>IF('[1]Hoja de pedidos'!$D5074&gt;0,'[1]Hoja de pedidos'!G5074,"")</f>
        <v/>
      </c>
      <c r="F5079" s="144" t="str">
        <f>IF('[1]Hoja de pedidos'!$D5074&gt;0,'[1]Hoja de pedidos'!H5074,"")</f>
        <v/>
      </c>
    </row>
    <row r="5080" spans="1:6" x14ac:dyDescent="0.25">
      <c r="A5080" s="144" t="str">
        <f>IF('[1]Hoja de pedidos'!$D5075&gt;0,'[1]Hoja de pedidos'!C5075,"")</f>
        <v/>
      </c>
      <c r="B5080" s="144" t="str">
        <f>IF('[1]Hoja de pedidos'!$D5075&gt;0,'[1]Hoja de pedidos'!D5075,"")</f>
        <v/>
      </c>
      <c r="C5080" s="144" t="str">
        <f>IF('[1]Hoja de pedidos'!$D5075&gt;0,'[1]Hoja de pedidos'!E5075,"")</f>
        <v/>
      </c>
      <c r="D5080" s="144" t="str">
        <f>IF('[1]Hoja de pedidos'!$D5075&gt;0,'[1]Hoja de pedidos'!F5075,"")</f>
        <v/>
      </c>
      <c r="E5080" s="144" t="str">
        <f>IF('[1]Hoja de pedidos'!$D5075&gt;0,'[1]Hoja de pedidos'!G5075,"")</f>
        <v/>
      </c>
      <c r="F5080" s="144" t="str">
        <f>IF('[1]Hoja de pedidos'!$D5075&gt;0,'[1]Hoja de pedidos'!H5075,"")</f>
        <v/>
      </c>
    </row>
    <row r="5081" spans="1:6" x14ac:dyDescent="0.25">
      <c r="A5081" s="144" t="str">
        <f>IF('[1]Hoja de pedidos'!$D5076&gt;0,'[1]Hoja de pedidos'!C5076,"")</f>
        <v/>
      </c>
      <c r="B5081" s="144" t="str">
        <f>IF('[1]Hoja de pedidos'!$D5076&gt;0,'[1]Hoja de pedidos'!D5076,"")</f>
        <v/>
      </c>
      <c r="C5081" s="144" t="str">
        <f>IF('[1]Hoja de pedidos'!$D5076&gt;0,'[1]Hoja de pedidos'!E5076,"")</f>
        <v/>
      </c>
      <c r="D5081" s="144" t="str">
        <f>IF('[1]Hoja de pedidos'!$D5076&gt;0,'[1]Hoja de pedidos'!F5076,"")</f>
        <v/>
      </c>
      <c r="E5081" s="144" t="str">
        <f>IF('[1]Hoja de pedidos'!$D5076&gt;0,'[1]Hoja de pedidos'!G5076,"")</f>
        <v/>
      </c>
      <c r="F5081" s="144" t="str">
        <f>IF('[1]Hoja de pedidos'!$D5076&gt;0,'[1]Hoja de pedidos'!H5076,"")</f>
        <v/>
      </c>
    </row>
    <row r="5082" spans="1:6" x14ac:dyDescent="0.25">
      <c r="A5082" s="144" t="str">
        <f>IF('[1]Hoja de pedidos'!$D5077&gt;0,'[1]Hoja de pedidos'!C5077,"")</f>
        <v/>
      </c>
      <c r="B5082" s="144" t="str">
        <f>IF('[1]Hoja de pedidos'!$D5077&gt;0,'[1]Hoja de pedidos'!D5077,"")</f>
        <v/>
      </c>
      <c r="C5082" s="144" t="str">
        <f>IF('[1]Hoja de pedidos'!$D5077&gt;0,'[1]Hoja de pedidos'!E5077,"")</f>
        <v/>
      </c>
      <c r="D5082" s="144" t="str">
        <f>IF('[1]Hoja de pedidos'!$D5077&gt;0,'[1]Hoja de pedidos'!F5077,"")</f>
        <v/>
      </c>
      <c r="E5082" s="144" t="str">
        <f>IF('[1]Hoja de pedidos'!$D5077&gt;0,'[1]Hoja de pedidos'!G5077,"")</f>
        <v/>
      </c>
      <c r="F5082" s="144" t="str">
        <f>IF('[1]Hoja de pedidos'!$D5077&gt;0,'[1]Hoja de pedidos'!H5077,"")</f>
        <v/>
      </c>
    </row>
    <row r="5083" spans="1:6" x14ac:dyDescent="0.25">
      <c r="A5083" s="144" t="str">
        <f>IF('[1]Hoja de pedidos'!$D5078&gt;0,'[1]Hoja de pedidos'!C5078,"")</f>
        <v/>
      </c>
      <c r="B5083" s="144" t="str">
        <f>IF('[1]Hoja de pedidos'!$D5078&gt;0,'[1]Hoja de pedidos'!D5078,"")</f>
        <v/>
      </c>
      <c r="C5083" s="144" t="str">
        <f>IF('[1]Hoja de pedidos'!$D5078&gt;0,'[1]Hoja de pedidos'!E5078,"")</f>
        <v/>
      </c>
      <c r="D5083" s="144" t="str">
        <f>IF('[1]Hoja de pedidos'!$D5078&gt;0,'[1]Hoja de pedidos'!F5078,"")</f>
        <v/>
      </c>
      <c r="E5083" s="144" t="str">
        <f>IF('[1]Hoja de pedidos'!$D5078&gt;0,'[1]Hoja de pedidos'!G5078,"")</f>
        <v/>
      </c>
      <c r="F5083" s="144" t="str">
        <f>IF('[1]Hoja de pedidos'!$D5078&gt;0,'[1]Hoja de pedidos'!H5078,"")</f>
        <v/>
      </c>
    </row>
    <row r="5084" spans="1:6" x14ac:dyDescent="0.25">
      <c r="A5084" s="144" t="str">
        <f>IF('[1]Hoja de pedidos'!$D5079&gt;0,'[1]Hoja de pedidos'!C5079,"")</f>
        <v/>
      </c>
      <c r="B5084" s="144" t="str">
        <f>IF('[1]Hoja de pedidos'!$D5079&gt;0,'[1]Hoja de pedidos'!D5079,"")</f>
        <v/>
      </c>
      <c r="C5084" s="144" t="str">
        <f>IF('[1]Hoja de pedidos'!$D5079&gt;0,'[1]Hoja de pedidos'!E5079,"")</f>
        <v/>
      </c>
      <c r="D5084" s="144" t="str">
        <f>IF('[1]Hoja de pedidos'!$D5079&gt;0,'[1]Hoja de pedidos'!F5079,"")</f>
        <v/>
      </c>
      <c r="E5084" s="144" t="str">
        <f>IF('[1]Hoja de pedidos'!$D5079&gt;0,'[1]Hoja de pedidos'!G5079,"")</f>
        <v/>
      </c>
      <c r="F5084" s="144" t="str">
        <f>IF('[1]Hoja de pedidos'!$D5079&gt;0,'[1]Hoja de pedidos'!H5079,"")</f>
        <v/>
      </c>
    </row>
    <row r="5085" spans="1:6" x14ac:dyDescent="0.25">
      <c r="A5085" s="144" t="str">
        <f>IF('[1]Hoja de pedidos'!$D5080&gt;0,'[1]Hoja de pedidos'!C5080,"")</f>
        <v/>
      </c>
      <c r="B5085" s="144" t="str">
        <f>IF('[1]Hoja de pedidos'!$D5080&gt;0,'[1]Hoja de pedidos'!D5080,"")</f>
        <v/>
      </c>
      <c r="C5085" s="144" t="str">
        <f>IF('[1]Hoja de pedidos'!$D5080&gt;0,'[1]Hoja de pedidos'!E5080,"")</f>
        <v/>
      </c>
      <c r="D5085" s="144" t="str">
        <f>IF('[1]Hoja de pedidos'!$D5080&gt;0,'[1]Hoja de pedidos'!F5080,"")</f>
        <v/>
      </c>
      <c r="E5085" s="144" t="str">
        <f>IF('[1]Hoja de pedidos'!$D5080&gt;0,'[1]Hoja de pedidos'!G5080,"")</f>
        <v/>
      </c>
      <c r="F5085" s="144" t="str">
        <f>IF('[1]Hoja de pedidos'!$D5080&gt;0,'[1]Hoja de pedidos'!H5080,"")</f>
        <v/>
      </c>
    </row>
    <row r="5086" spans="1:6" x14ac:dyDescent="0.25">
      <c r="A5086" s="144" t="str">
        <f>IF('[1]Hoja de pedidos'!$D5081&gt;0,'[1]Hoja de pedidos'!C5081,"")</f>
        <v/>
      </c>
      <c r="B5086" s="144" t="str">
        <f>IF('[1]Hoja de pedidos'!$D5081&gt;0,'[1]Hoja de pedidos'!D5081,"")</f>
        <v/>
      </c>
      <c r="C5086" s="144" t="str">
        <f>IF('[1]Hoja de pedidos'!$D5081&gt;0,'[1]Hoja de pedidos'!E5081,"")</f>
        <v/>
      </c>
      <c r="D5086" s="144" t="str">
        <f>IF('[1]Hoja de pedidos'!$D5081&gt;0,'[1]Hoja de pedidos'!F5081,"")</f>
        <v/>
      </c>
      <c r="E5086" s="144" t="str">
        <f>IF('[1]Hoja de pedidos'!$D5081&gt;0,'[1]Hoja de pedidos'!G5081,"")</f>
        <v/>
      </c>
      <c r="F5086" s="144" t="str">
        <f>IF('[1]Hoja de pedidos'!$D5081&gt;0,'[1]Hoja de pedidos'!H5081,"")</f>
        <v/>
      </c>
    </row>
    <row r="5087" spans="1:6" x14ac:dyDescent="0.25">
      <c r="A5087" s="144" t="str">
        <f>IF('[1]Hoja de pedidos'!$D5082&gt;0,'[1]Hoja de pedidos'!C5082,"")</f>
        <v/>
      </c>
      <c r="B5087" s="144" t="str">
        <f>IF('[1]Hoja de pedidos'!$D5082&gt;0,'[1]Hoja de pedidos'!D5082,"")</f>
        <v/>
      </c>
      <c r="C5087" s="144" t="str">
        <f>IF('[1]Hoja de pedidos'!$D5082&gt;0,'[1]Hoja de pedidos'!E5082,"")</f>
        <v/>
      </c>
      <c r="D5087" s="144" t="str">
        <f>IF('[1]Hoja de pedidos'!$D5082&gt;0,'[1]Hoja de pedidos'!F5082,"")</f>
        <v/>
      </c>
      <c r="E5087" s="144" t="str">
        <f>IF('[1]Hoja de pedidos'!$D5082&gt;0,'[1]Hoja de pedidos'!G5082,"")</f>
        <v/>
      </c>
      <c r="F5087" s="144" t="str">
        <f>IF('[1]Hoja de pedidos'!$D5082&gt;0,'[1]Hoja de pedidos'!H5082,"")</f>
        <v/>
      </c>
    </row>
    <row r="5088" spans="1:6" x14ac:dyDescent="0.25">
      <c r="A5088" s="144" t="str">
        <f>IF('[1]Hoja de pedidos'!$D5083&gt;0,'[1]Hoja de pedidos'!C5083,"")</f>
        <v/>
      </c>
      <c r="B5088" s="144" t="str">
        <f>IF('[1]Hoja de pedidos'!$D5083&gt;0,'[1]Hoja de pedidos'!D5083,"")</f>
        <v/>
      </c>
      <c r="C5088" s="144" t="str">
        <f>IF('[1]Hoja de pedidos'!$D5083&gt;0,'[1]Hoja de pedidos'!E5083,"")</f>
        <v/>
      </c>
      <c r="D5088" s="144" t="str">
        <f>IF('[1]Hoja de pedidos'!$D5083&gt;0,'[1]Hoja de pedidos'!F5083,"")</f>
        <v/>
      </c>
      <c r="E5088" s="144" t="str">
        <f>IF('[1]Hoja de pedidos'!$D5083&gt;0,'[1]Hoja de pedidos'!G5083,"")</f>
        <v/>
      </c>
      <c r="F5088" s="144" t="str">
        <f>IF('[1]Hoja de pedidos'!$D5083&gt;0,'[1]Hoja de pedidos'!H5083,"")</f>
        <v/>
      </c>
    </row>
    <row r="5089" spans="1:6" x14ac:dyDescent="0.25">
      <c r="A5089" s="144" t="str">
        <f>IF('[1]Hoja de pedidos'!$D5084&gt;0,'[1]Hoja de pedidos'!C5084,"")</f>
        <v/>
      </c>
      <c r="B5089" s="144" t="str">
        <f>IF('[1]Hoja de pedidos'!$D5084&gt;0,'[1]Hoja de pedidos'!D5084,"")</f>
        <v/>
      </c>
      <c r="C5089" s="144" t="str">
        <f>IF('[1]Hoja de pedidos'!$D5084&gt;0,'[1]Hoja de pedidos'!E5084,"")</f>
        <v/>
      </c>
      <c r="D5089" s="144" t="str">
        <f>IF('[1]Hoja de pedidos'!$D5084&gt;0,'[1]Hoja de pedidos'!F5084,"")</f>
        <v/>
      </c>
      <c r="E5089" s="144" t="str">
        <f>IF('[1]Hoja de pedidos'!$D5084&gt;0,'[1]Hoja de pedidos'!G5084,"")</f>
        <v/>
      </c>
      <c r="F5089" s="144" t="str">
        <f>IF('[1]Hoja de pedidos'!$D5084&gt;0,'[1]Hoja de pedidos'!H5084,"")</f>
        <v/>
      </c>
    </row>
    <row r="5090" spans="1:6" x14ac:dyDescent="0.25">
      <c r="A5090" s="144" t="str">
        <f>IF('[1]Hoja de pedidos'!$D5085&gt;0,'[1]Hoja de pedidos'!C5085,"")</f>
        <v/>
      </c>
      <c r="B5090" s="144" t="str">
        <f>IF('[1]Hoja de pedidos'!$D5085&gt;0,'[1]Hoja de pedidos'!D5085,"")</f>
        <v/>
      </c>
      <c r="C5090" s="144" t="str">
        <f>IF('[1]Hoja de pedidos'!$D5085&gt;0,'[1]Hoja de pedidos'!E5085,"")</f>
        <v/>
      </c>
      <c r="D5090" s="144" t="str">
        <f>IF('[1]Hoja de pedidos'!$D5085&gt;0,'[1]Hoja de pedidos'!F5085,"")</f>
        <v/>
      </c>
      <c r="E5090" s="144" t="str">
        <f>IF('[1]Hoja de pedidos'!$D5085&gt;0,'[1]Hoja de pedidos'!G5085,"")</f>
        <v/>
      </c>
      <c r="F5090" s="144" t="str">
        <f>IF('[1]Hoja de pedidos'!$D5085&gt;0,'[1]Hoja de pedidos'!H5085,"")</f>
        <v/>
      </c>
    </row>
    <row r="5091" spans="1:6" x14ac:dyDescent="0.25">
      <c r="A5091" s="144" t="str">
        <f>IF('[1]Hoja de pedidos'!$D5086&gt;0,'[1]Hoja de pedidos'!C5086,"")</f>
        <v/>
      </c>
      <c r="B5091" s="144" t="str">
        <f>IF('[1]Hoja de pedidos'!$D5086&gt;0,'[1]Hoja de pedidos'!D5086,"")</f>
        <v/>
      </c>
      <c r="C5091" s="144" t="str">
        <f>IF('[1]Hoja de pedidos'!$D5086&gt;0,'[1]Hoja de pedidos'!E5086,"")</f>
        <v/>
      </c>
      <c r="D5091" s="144" t="str">
        <f>IF('[1]Hoja de pedidos'!$D5086&gt;0,'[1]Hoja de pedidos'!F5086,"")</f>
        <v/>
      </c>
      <c r="E5091" s="144" t="str">
        <f>IF('[1]Hoja de pedidos'!$D5086&gt;0,'[1]Hoja de pedidos'!G5086,"")</f>
        <v/>
      </c>
      <c r="F5091" s="144" t="str">
        <f>IF('[1]Hoja de pedidos'!$D5086&gt;0,'[1]Hoja de pedidos'!H5086,"")</f>
        <v/>
      </c>
    </row>
    <row r="5092" spans="1:6" x14ac:dyDescent="0.25">
      <c r="A5092" s="144" t="str">
        <f>IF('[1]Hoja de pedidos'!$D5087&gt;0,'[1]Hoja de pedidos'!C5087,"")</f>
        <v/>
      </c>
      <c r="B5092" s="144" t="str">
        <f>IF('[1]Hoja de pedidos'!$D5087&gt;0,'[1]Hoja de pedidos'!D5087,"")</f>
        <v/>
      </c>
      <c r="C5092" s="144" t="str">
        <f>IF('[1]Hoja de pedidos'!$D5087&gt;0,'[1]Hoja de pedidos'!E5087,"")</f>
        <v/>
      </c>
      <c r="D5092" s="144" t="str">
        <f>IF('[1]Hoja de pedidos'!$D5087&gt;0,'[1]Hoja de pedidos'!F5087,"")</f>
        <v/>
      </c>
      <c r="E5092" s="144" t="str">
        <f>IF('[1]Hoja de pedidos'!$D5087&gt;0,'[1]Hoja de pedidos'!G5087,"")</f>
        <v/>
      </c>
      <c r="F5092" s="144" t="str">
        <f>IF('[1]Hoja de pedidos'!$D5087&gt;0,'[1]Hoja de pedidos'!H5087,"")</f>
        <v/>
      </c>
    </row>
    <row r="5093" spans="1:6" x14ac:dyDescent="0.25">
      <c r="A5093" s="144" t="str">
        <f>IF('[1]Hoja de pedidos'!$D5088&gt;0,'[1]Hoja de pedidos'!C5088,"")</f>
        <v/>
      </c>
      <c r="B5093" s="144" t="str">
        <f>IF('[1]Hoja de pedidos'!$D5088&gt;0,'[1]Hoja de pedidos'!D5088,"")</f>
        <v/>
      </c>
      <c r="C5093" s="144" t="str">
        <f>IF('[1]Hoja de pedidos'!$D5088&gt;0,'[1]Hoja de pedidos'!E5088,"")</f>
        <v/>
      </c>
      <c r="D5093" s="144" t="str">
        <f>IF('[1]Hoja de pedidos'!$D5088&gt;0,'[1]Hoja de pedidos'!F5088,"")</f>
        <v/>
      </c>
      <c r="E5093" s="144" t="str">
        <f>IF('[1]Hoja de pedidos'!$D5088&gt;0,'[1]Hoja de pedidos'!G5088,"")</f>
        <v/>
      </c>
      <c r="F5093" s="144" t="str">
        <f>IF('[1]Hoja de pedidos'!$D5088&gt;0,'[1]Hoja de pedidos'!H5088,"")</f>
        <v/>
      </c>
    </row>
    <row r="5094" spans="1:6" x14ac:dyDescent="0.25">
      <c r="A5094" s="144" t="str">
        <f>IF('[1]Hoja de pedidos'!$D5089&gt;0,'[1]Hoja de pedidos'!C5089,"")</f>
        <v/>
      </c>
      <c r="B5094" s="144" t="str">
        <f>IF('[1]Hoja de pedidos'!$D5089&gt;0,'[1]Hoja de pedidos'!D5089,"")</f>
        <v/>
      </c>
      <c r="C5094" s="144" t="str">
        <f>IF('[1]Hoja de pedidos'!$D5089&gt;0,'[1]Hoja de pedidos'!E5089,"")</f>
        <v/>
      </c>
      <c r="D5094" s="144" t="str">
        <f>IF('[1]Hoja de pedidos'!$D5089&gt;0,'[1]Hoja de pedidos'!F5089,"")</f>
        <v/>
      </c>
      <c r="E5094" s="144" t="str">
        <f>IF('[1]Hoja de pedidos'!$D5089&gt;0,'[1]Hoja de pedidos'!G5089,"")</f>
        <v/>
      </c>
      <c r="F5094" s="144" t="str">
        <f>IF('[1]Hoja de pedidos'!$D5089&gt;0,'[1]Hoja de pedidos'!H5089,"")</f>
        <v/>
      </c>
    </row>
    <row r="5095" spans="1:6" x14ac:dyDescent="0.25">
      <c r="A5095" s="144" t="str">
        <f>IF('[1]Hoja de pedidos'!$D5090&gt;0,'[1]Hoja de pedidos'!C5090,"")</f>
        <v/>
      </c>
      <c r="B5095" s="144" t="str">
        <f>IF('[1]Hoja de pedidos'!$D5090&gt;0,'[1]Hoja de pedidos'!D5090,"")</f>
        <v/>
      </c>
      <c r="C5095" s="144" t="str">
        <f>IF('[1]Hoja de pedidos'!$D5090&gt;0,'[1]Hoja de pedidos'!E5090,"")</f>
        <v/>
      </c>
      <c r="D5095" s="144" t="str">
        <f>IF('[1]Hoja de pedidos'!$D5090&gt;0,'[1]Hoja de pedidos'!F5090,"")</f>
        <v/>
      </c>
      <c r="E5095" s="144" t="str">
        <f>IF('[1]Hoja de pedidos'!$D5090&gt;0,'[1]Hoja de pedidos'!G5090,"")</f>
        <v/>
      </c>
      <c r="F5095" s="144" t="str">
        <f>IF('[1]Hoja de pedidos'!$D5090&gt;0,'[1]Hoja de pedidos'!H5090,"")</f>
        <v/>
      </c>
    </row>
    <row r="5096" spans="1:6" x14ac:dyDescent="0.25">
      <c r="A5096" s="144" t="str">
        <f>IF('[1]Hoja de pedidos'!$D5091&gt;0,'[1]Hoja de pedidos'!C5091,"")</f>
        <v/>
      </c>
      <c r="B5096" s="144" t="str">
        <f>IF('[1]Hoja de pedidos'!$D5091&gt;0,'[1]Hoja de pedidos'!D5091,"")</f>
        <v/>
      </c>
      <c r="C5096" s="144" t="str">
        <f>IF('[1]Hoja de pedidos'!$D5091&gt;0,'[1]Hoja de pedidos'!E5091,"")</f>
        <v/>
      </c>
      <c r="D5096" s="144" t="str">
        <f>IF('[1]Hoja de pedidos'!$D5091&gt;0,'[1]Hoja de pedidos'!F5091,"")</f>
        <v/>
      </c>
      <c r="E5096" s="144" t="str">
        <f>IF('[1]Hoja de pedidos'!$D5091&gt;0,'[1]Hoja de pedidos'!G5091,"")</f>
        <v/>
      </c>
      <c r="F5096" s="144" t="str">
        <f>IF('[1]Hoja de pedidos'!$D5091&gt;0,'[1]Hoja de pedidos'!H5091,"")</f>
        <v/>
      </c>
    </row>
    <row r="5097" spans="1:6" x14ac:dyDescent="0.25">
      <c r="A5097" s="144" t="str">
        <f>IF('[1]Hoja de pedidos'!$D5092&gt;0,'[1]Hoja de pedidos'!C5092,"")</f>
        <v/>
      </c>
      <c r="B5097" s="144" t="str">
        <f>IF('[1]Hoja de pedidos'!$D5092&gt;0,'[1]Hoja de pedidos'!D5092,"")</f>
        <v/>
      </c>
      <c r="C5097" s="144" t="str">
        <f>IF('[1]Hoja de pedidos'!$D5092&gt;0,'[1]Hoja de pedidos'!E5092,"")</f>
        <v/>
      </c>
      <c r="D5097" s="144" t="str">
        <f>IF('[1]Hoja de pedidos'!$D5092&gt;0,'[1]Hoja de pedidos'!F5092,"")</f>
        <v/>
      </c>
      <c r="E5097" s="144" t="str">
        <f>IF('[1]Hoja de pedidos'!$D5092&gt;0,'[1]Hoja de pedidos'!G5092,"")</f>
        <v/>
      </c>
      <c r="F5097" s="144" t="str">
        <f>IF('[1]Hoja de pedidos'!$D5092&gt;0,'[1]Hoja de pedidos'!H5092,"")</f>
        <v/>
      </c>
    </row>
    <row r="5098" spans="1:6" x14ac:dyDescent="0.25">
      <c r="A5098" s="144" t="str">
        <f>IF('[1]Hoja de pedidos'!$D5093&gt;0,'[1]Hoja de pedidos'!C5093,"")</f>
        <v/>
      </c>
      <c r="B5098" s="144" t="str">
        <f>IF('[1]Hoja de pedidos'!$D5093&gt;0,'[1]Hoja de pedidos'!D5093,"")</f>
        <v/>
      </c>
      <c r="C5098" s="144" t="str">
        <f>IF('[1]Hoja de pedidos'!$D5093&gt;0,'[1]Hoja de pedidos'!E5093,"")</f>
        <v/>
      </c>
      <c r="D5098" s="144" t="str">
        <f>IF('[1]Hoja de pedidos'!$D5093&gt;0,'[1]Hoja de pedidos'!F5093,"")</f>
        <v/>
      </c>
      <c r="E5098" s="144" t="str">
        <f>IF('[1]Hoja de pedidos'!$D5093&gt;0,'[1]Hoja de pedidos'!G5093,"")</f>
        <v/>
      </c>
      <c r="F5098" s="144" t="str">
        <f>IF('[1]Hoja de pedidos'!$D5093&gt;0,'[1]Hoja de pedidos'!H5093,"")</f>
        <v/>
      </c>
    </row>
    <row r="5099" spans="1:6" x14ac:dyDescent="0.25">
      <c r="A5099" s="144" t="str">
        <f>IF('[1]Hoja de pedidos'!$D5094&gt;0,'[1]Hoja de pedidos'!C5094,"")</f>
        <v/>
      </c>
      <c r="B5099" s="144" t="str">
        <f>IF('[1]Hoja de pedidos'!$D5094&gt;0,'[1]Hoja de pedidos'!D5094,"")</f>
        <v/>
      </c>
      <c r="C5099" s="144" t="str">
        <f>IF('[1]Hoja de pedidos'!$D5094&gt;0,'[1]Hoja de pedidos'!E5094,"")</f>
        <v/>
      </c>
      <c r="D5099" s="144" t="str">
        <f>IF('[1]Hoja de pedidos'!$D5094&gt;0,'[1]Hoja de pedidos'!F5094,"")</f>
        <v/>
      </c>
      <c r="E5099" s="144" t="str">
        <f>IF('[1]Hoja de pedidos'!$D5094&gt;0,'[1]Hoja de pedidos'!G5094,"")</f>
        <v/>
      </c>
      <c r="F5099" s="144" t="str">
        <f>IF('[1]Hoja de pedidos'!$D5094&gt;0,'[1]Hoja de pedidos'!H5094,"")</f>
        <v/>
      </c>
    </row>
    <row r="5100" spans="1:6" x14ac:dyDescent="0.25">
      <c r="A5100" s="144" t="str">
        <f>IF('[1]Hoja de pedidos'!$D5095&gt;0,'[1]Hoja de pedidos'!C5095,"")</f>
        <v/>
      </c>
      <c r="B5100" s="144" t="str">
        <f>IF('[1]Hoja de pedidos'!$D5095&gt;0,'[1]Hoja de pedidos'!D5095,"")</f>
        <v/>
      </c>
      <c r="C5100" s="144" t="str">
        <f>IF('[1]Hoja de pedidos'!$D5095&gt;0,'[1]Hoja de pedidos'!E5095,"")</f>
        <v/>
      </c>
      <c r="D5100" s="144" t="str">
        <f>IF('[1]Hoja de pedidos'!$D5095&gt;0,'[1]Hoja de pedidos'!F5095,"")</f>
        <v/>
      </c>
      <c r="E5100" s="144" t="str">
        <f>IF('[1]Hoja de pedidos'!$D5095&gt;0,'[1]Hoja de pedidos'!G5095,"")</f>
        <v/>
      </c>
      <c r="F5100" s="144" t="str">
        <f>IF('[1]Hoja de pedidos'!$D5095&gt;0,'[1]Hoja de pedidos'!H5095,"")</f>
        <v/>
      </c>
    </row>
    <row r="5101" spans="1:6" x14ac:dyDescent="0.25">
      <c r="A5101" s="144" t="str">
        <f>IF('[1]Hoja de pedidos'!$D5096&gt;0,'[1]Hoja de pedidos'!C5096,"")</f>
        <v/>
      </c>
      <c r="B5101" s="144" t="str">
        <f>IF('[1]Hoja de pedidos'!$D5096&gt;0,'[1]Hoja de pedidos'!D5096,"")</f>
        <v/>
      </c>
      <c r="C5101" s="144" t="str">
        <f>IF('[1]Hoja de pedidos'!$D5096&gt;0,'[1]Hoja de pedidos'!E5096,"")</f>
        <v/>
      </c>
      <c r="D5101" s="144" t="str">
        <f>IF('[1]Hoja de pedidos'!$D5096&gt;0,'[1]Hoja de pedidos'!F5096,"")</f>
        <v/>
      </c>
      <c r="E5101" s="144" t="str">
        <f>IF('[1]Hoja de pedidos'!$D5096&gt;0,'[1]Hoja de pedidos'!G5096,"")</f>
        <v/>
      </c>
      <c r="F5101" s="144" t="str">
        <f>IF('[1]Hoja de pedidos'!$D5096&gt;0,'[1]Hoja de pedidos'!H5096,"")</f>
        <v/>
      </c>
    </row>
    <row r="5102" spans="1:6" x14ac:dyDescent="0.25">
      <c r="A5102" s="144" t="str">
        <f>IF('[1]Hoja de pedidos'!$D5097&gt;0,'[1]Hoja de pedidos'!C5097,"")</f>
        <v/>
      </c>
      <c r="B5102" s="144" t="str">
        <f>IF('[1]Hoja de pedidos'!$D5097&gt;0,'[1]Hoja de pedidos'!D5097,"")</f>
        <v/>
      </c>
      <c r="C5102" s="144" t="str">
        <f>IF('[1]Hoja de pedidos'!$D5097&gt;0,'[1]Hoja de pedidos'!E5097,"")</f>
        <v/>
      </c>
      <c r="D5102" s="144" t="str">
        <f>IF('[1]Hoja de pedidos'!$D5097&gt;0,'[1]Hoja de pedidos'!F5097,"")</f>
        <v/>
      </c>
      <c r="E5102" s="144" t="str">
        <f>IF('[1]Hoja de pedidos'!$D5097&gt;0,'[1]Hoja de pedidos'!G5097,"")</f>
        <v/>
      </c>
      <c r="F5102" s="144" t="str">
        <f>IF('[1]Hoja de pedidos'!$D5097&gt;0,'[1]Hoja de pedidos'!H5097,"")</f>
        <v/>
      </c>
    </row>
    <row r="5103" spans="1:6" x14ac:dyDescent="0.25">
      <c r="A5103" s="144" t="str">
        <f>IF('[1]Hoja de pedidos'!$D5098&gt;0,'[1]Hoja de pedidos'!C5098,"")</f>
        <v/>
      </c>
      <c r="B5103" s="144" t="str">
        <f>IF('[1]Hoja de pedidos'!$D5098&gt;0,'[1]Hoja de pedidos'!D5098,"")</f>
        <v/>
      </c>
      <c r="C5103" s="144" t="str">
        <f>IF('[1]Hoja de pedidos'!$D5098&gt;0,'[1]Hoja de pedidos'!E5098,"")</f>
        <v/>
      </c>
      <c r="D5103" s="144" t="str">
        <f>IF('[1]Hoja de pedidos'!$D5098&gt;0,'[1]Hoja de pedidos'!F5098,"")</f>
        <v/>
      </c>
      <c r="E5103" s="144" t="str">
        <f>IF('[1]Hoja de pedidos'!$D5098&gt;0,'[1]Hoja de pedidos'!G5098,"")</f>
        <v/>
      </c>
      <c r="F5103" s="144" t="str">
        <f>IF('[1]Hoja de pedidos'!$D5098&gt;0,'[1]Hoja de pedidos'!H5098,"")</f>
        <v/>
      </c>
    </row>
    <row r="5104" spans="1:6" x14ac:dyDescent="0.25">
      <c r="A5104" s="144" t="str">
        <f>IF('[1]Hoja de pedidos'!$D5099&gt;0,'[1]Hoja de pedidos'!C5099,"")</f>
        <v/>
      </c>
      <c r="B5104" s="144" t="str">
        <f>IF('[1]Hoja de pedidos'!$D5099&gt;0,'[1]Hoja de pedidos'!D5099,"")</f>
        <v/>
      </c>
      <c r="C5104" s="144" t="str">
        <f>IF('[1]Hoja de pedidos'!$D5099&gt;0,'[1]Hoja de pedidos'!E5099,"")</f>
        <v/>
      </c>
      <c r="D5104" s="144" t="str">
        <f>IF('[1]Hoja de pedidos'!$D5099&gt;0,'[1]Hoja de pedidos'!F5099,"")</f>
        <v/>
      </c>
      <c r="E5104" s="144" t="str">
        <f>IF('[1]Hoja de pedidos'!$D5099&gt;0,'[1]Hoja de pedidos'!G5099,"")</f>
        <v/>
      </c>
      <c r="F5104" s="144" t="str">
        <f>IF('[1]Hoja de pedidos'!$D5099&gt;0,'[1]Hoja de pedidos'!H5099,"")</f>
        <v/>
      </c>
    </row>
    <row r="5105" spans="1:6" x14ac:dyDescent="0.25">
      <c r="A5105" s="144" t="str">
        <f>IF('[1]Hoja de pedidos'!$D5100&gt;0,'[1]Hoja de pedidos'!C5100,"")</f>
        <v/>
      </c>
      <c r="B5105" s="144" t="str">
        <f>IF('[1]Hoja de pedidos'!$D5100&gt;0,'[1]Hoja de pedidos'!D5100,"")</f>
        <v/>
      </c>
      <c r="C5105" s="144" t="str">
        <f>IF('[1]Hoja de pedidos'!$D5100&gt;0,'[1]Hoja de pedidos'!E5100,"")</f>
        <v/>
      </c>
      <c r="D5105" s="144" t="str">
        <f>IF('[1]Hoja de pedidos'!$D5100&gt;0,'[1]Hoja de pedidos'!F5100,"")</f>
        <v/>
      </c>
      <c r="E5105" s="144" t="str">
        <f>IF('[1]Hoja de pedidos'!$D5100&gt;0,'[1]Hoja de pedidos'!G5100,"")</f>
        <v/>
      </c>
      <c r="F5105" s="144" t="str">
        <f>IF('[1]Hoja de pedidos'!$D5100&gt;0,'[1]Hoja de pedidos'!H5100,"")</f>
        <v/>
      </c>
    </row>
    <row r="5106" spans="1:6" x14ac:dyDescent="0.25">
      <c r="A5106" s="144" t="str">
        <f>IF('[1]Hoja de pedidos'!$D5101&gt;0,'[1]Hoja de pedidos'!C5101,"")</f>
        <v/>
      </c>
      <c r="B5106" s="144" t="str">
        <f>IF('[1]Hoja de pedidos'!$D5101&gt;0,'[1]Hoja de pedidos'!D5101,"")</f>
        <v/>
      </c>
      <c r="C5106" s="144" t="str">
        <f>IF('[1]Hoja de pedidos'!$D5101&gt;0,'[1]Hoja de pedidos'!E5101,"")</f>
        <v/>
      </c>
      <c r="D5106" s="144" t="str">
        <f>IF('[1]Hoja de pedidos'!$D5101&gt;0,'[1]Hoja de pedidos'!F5101,"")</f>
        <v/>
      </c>
      <c r="E5106" s="144" t="str">
        <f>IF('[1]Hoja de pedidos'!$D5101&gt;0,'[1]Hoja de pedidos'!G5101,"")</f>
        <v/>
      </c>
      <c r="F5106" s="144" t="str">
        <f>IF('[1]Hoja de pedidos'!$D5101&gt;0,'[1]Hoja de pedidos'!H5101,"")</f>
        <v/>
      </c>
    </row>
    <row r="5107" spans="1:6" x14ac:dyDescent="0.25">
      <c r="A5107" s="144" t="str">
        <f>IF('[1]Hoja de pedidos'!$D5102&gt;0,'[1]Hoja de pedidos'!C5102,"")</f>
        <v/>
      </c>
      <c r="B5107" s="144" t="str">
        <f>IF('[1]Hoja de pedidos'!$D5102&gt;0,'[1]Hoja de pedidos'!D5102,"")</f>
        <v/>
      </c>
      <c r="C5107" s="144" t="str">
        <f>IF('[1]Hoja de pedidos'!$D5102&gt;0,'[1]Hoja de pedidos'!E5102,"")</f>
        <v/>
      </c>
      <c r="D5107" s="144" t="str">
        <f>IF('[1]Hoja de pedidos'!$D5102&gt;0,'[1]Hoja de pedidos'!F5102,"")</f>
        <v/>
      </c>
      <c r="E5107" s="144" t="str">
        <f>IF('[1]Hoja de pedidos'!$D5102&gt;0,'[1]Hoja de pedidos'!G5102,"")</f>
        <v/>
      </c>
      <c r="F5107" s="144" t="str">
        <f>IF('[1]Hoja de pedidos'!$D5102&gt;0,'[1]Hoja de pedidos'!H5102,"")</f>
        <v/>
      </c>
    </row>
    <row r="5108" spans="1:6" x14ac:dyDescent="0.25">
      <c r="A5108" s="144" t="str">
        <f>IF('[1]Hoja de pedidos'!$D5103&gt;0,'[1]Hoja de pedidos'!C5103,"")</f>
        <v/>
      </c>
      <c r="B5108" s="144" t="str">
        <f>IF('[1]Hoja de pedidos'!$D5103&gt;0,'[1]Hoja de pedidos'!D5103,"")</f>
        <v/>
      </c>
      <c r="C5108" s="144" t="str">
        <f>IF('[1]Hoja de pedidos'!$D5103&gt;0,'[1]Hoja de pedidos'!E5103,"")</f>
        <v/>
      </c>
      <c r="D5108" s="144" t="str">
        <f>IF('[1]Hoja de pedidos'!$D5103&gt;0,'[1]Hoja de pedidos'!F5103,"")</f>
        <v/>
      </c>
      <c r="E5108" s="144" t="str">
        <f>IF('[1]Hoja de pedidos'!$D5103&gt;0,'[1]Hoja de pedidos'!G5103,"")</f>
        <v/>
      </c>
      <c r="F5108" s="144" t="str">
        <f>IF('[1]Hoja de pedidos'!$D5103&gt;0,'[1]Hoja de pedidos'!H5103,"")</f>
        <v/>
      </c>
    </row>
    <row r="5109" spans="1:6" x14ac:dyDescent="0.25">
      <c r="A5109" s="144" t="str">
        <f>IF('[1]Hoja de pedidos'!$D5104&gt;0,'[1]Hoja de pedidos'!C5104,"")</f>
        <v/>
      </c>
      <c r="B5109" s="144" t="str">
        <f>IF('[1]Hoja de pedidos'!$D5104&gt;0,'[1]Hoja de pedidos'!D5104,"")</f>
        <v/>
      </c>
      <c r="C5109" s="144" t="str">
        <f>IF('[1]Hoja de pedidos'!$D5104&gt;0,'[1]Hoja de pedidos'!E5104,"")</f>
        <v/>
      </c>
      <c r="D5109" s="144" t="str">
        <f>IF('[1]Hoja de pedidos'!$D5104&gt;0,'[1]Hoja de pedidos'!F5104,"")</f>
        <v/>
      </c>
      <c r="E5109" s="144" t="str">
        <f>IF('[1]Hoja de pedidos'!$D5104&gt;0,'[1]Hoja de pedidos'!G5104,"")</f>
        <v/>
      </c>
      <c r="F5109" s="144" t="str">
        <f>IF('[1]Hoja de pedidos'!$D5104&gt;0,'[1]Hoja de pedidos'!H5104,"")</f>
        <v/>
      </c>
    </row>
    <row r="5110" spans="1:6" x14ac:dyDescent="0.25">
      <c r="A5110" s="144" t="str">
        <f>IF('[1]Hoja de pedidos'!$D5105&gt;0,'[1]Hoja de pedidos'!C5105,"")</f>
        <v/>
      </c>
      <c r="B5110" s="144" t="str">
        <f>IF('[1]Hoja de pedidos'!$D5105&gt;0,'[1]Hoja de pedidos'!D5105,"")</f>
        <v/>
      </c>
      <c r="C5110" s="144" t="str">
        <f>IF('[1]Hoja de pedidos'!$D5105&gt;0,'[1]Hoja de pedidos'!E5105,"")</f>
        <v/>
      </c>
      <c r="D5110" s="144" t="str">
        <f>IF('[1]Hoja de pedidos'!$D5105&gt;0,'[1]Hoja de pedidos'!F5105,"")</f>
        <v/>
      </c>
      <c r="E5110" s="144" t="str">
        <f>IF('[1]Hoja de pedidos'!$D5105&gt;0,'[1]Hoja de pedidos'!G5105,"")</f>
        <v/>
      </c>
      <c r="F5110" s="144" t="str">
        <f>IF('[1]Hoja de pedidos'!$D5105&gt;0,'[1]Hoja de pedidos'!H5105,"")</f>
        <v/>
      </c>
    </row>
    <row r="5111" spans="1:6" x14ac:dyDescent="0.25">
      <c r="A5111" s="144" t="str">
        <f>IF('[1]Hoja de pedidos'!$D5106&gt;0,'[1]Hoja de pedidos'!C5106,"")</f>
        <v/>
      </c>
      <c r="B5111" s="144" t="str">
        <f>IF('[1]Hoja de pedidos'!$D5106&gt;0,'[1]Hoja de pedidos'!D5106,"")</f>
        <v/>
      </c>
      <c r="C5111" s="144" t="str">
        <f>IF('[1]Hoja de pedidos'!$D5106&gt;0,'[1]Hoja de pedidos'!E5106,"")</f>
        <v/>
      </c>
      <c r="D5111" s="144" t="str">
        <f>IF('[1]Hoja de pedidos'!$D5106&gt;0,'[1]Hoja de pedidos'!F5106,"")</f>
        <v/>
      </c>
      <c r="E5111" s="144" t="str">
        <f>IF('[1]Hoja de pedidos'!$D5106&gt;0,'[1]Hoja de pedidos'!G5106,"")</f>
        <v/>
      </c>
      <c r="F5111" s="144" t="str">
        <f>IF('[1]Hoja de pedidos'!$D5106&gt;0,'[1]Hoja de pedidos'!H5106,"")</f>
        <v/>
      </c>
    </row>
    <row r="5112" spans="1:6" x14ac:dyDescent="0.25">
      <c r="A5112" s="144" t="str">
        <f>IF('[1]Hoja de pedidos'!$D5107&gt;0,'[1]Hoja de pedidos'!C5107,"")</f>
        <v/>
      </c>
      <c r="B5112" s="144" t="str">
        <f>IF('[1]Hoja de pedidos'!$D5107&gt;0,'[1]Hoja de pedidos'!D5107,"")</f>
        <v/>
      </c>
      <c r="C5112" s="144" t="str">
        <f>IF('[1]Hoja de pedidos'!$D5107&gt;0,'[1]Hoja de pedidos'!E5107,"")</f>
        <v/>
      </c>
      <c r="D5112" s="144" t="str">
        <f>IF('[1]Hoja de pedidos'!$D5107&gt;0,'[1]Hoja de pedidos'!F5107,"")</f>
        <v/>
      </c>
      <c r="E5112" s="144" t="str">
        <f>IF('[1]Hoja de pedidos'!$D5107&gt;0,'[1]Hoja de pedidos'!G5107,"")</f>
        <v/>
      </c>
      <c r="F5112" s="144" t="str">
        <f>IF('[1]Hoja de pedidos'!$D5107&gt;0,'[1]Hoja de pedidos'!H5107,"")</f>
        <v/>
      </c>
    </row>
    <row r="5113" spans="1:6" x14ac:dyDescent="0.25">
      <c r="A5113" s="144" t="str">
        <f>IF('[1]Hoja de pedidos'!$D5108&gt;0,'[1]Hoja de pedidos'!C5108,"")</f>
        <v/>
      </c>
      <c r="B5113" s="144" t="str">
        <f>IF('[1]Hoja de pedidos'!$D5108&gt;0,'[1]Hoja de pedidos'!D5108,"")</f>
        <v/>
      </c>
      <c r="C5113" s="144" t="str">
        <f>IF('[1]Hoja de pedidos'!$D5108&gt;0,'[1]Hoja de pedidos'!E5108,"")</f>
        <v/>
      </c>
      <c r="D5113" s="144" t="str">
        <f>IF('[1]Hoja de pedidos'!$D5108&gt;0,'[1]Hoja de pedidos'!F5108,"")</f>
        <v/>
      </c>
      <c r="E5113" s="144" t="str">
        <f>IF('[1]Hoja de pedidos'!$D5108&gt;0,'[1]Hoja de pedidos'!G5108,"")</f>
        <v/>
      </c>
      <c r="F5113" s="144" t="str">
        <f>IF('[1]Hoja de pedidos'!$D5108&gt;0,'[1]Hoja de pedidos'!H5108,"")</f>
        <v/>
      </c>
    </row>
    <row r="5114" spans="1:6" x14ac:dyDescent="0.25">
      <c r="A5114" s="144" t="str">
        <f>IF('[1]Hoja de pedidos'!$D5109&gt;0,'[1]Hoja de pedidos'!C5109,"")</f>
        <v/>
      </c>
      <c r="B5114" s="144" t="str">
        <f>IF('[1]Hoja de pedidos'!$D5109&gt;0,'[1]Hoja de pedidos'!D5109,"")</f>
        <v/>
      </c>
      <c r="C5114" s="144" t="str">
        <f>IF('[1]Hoja de pedidos'!$D5109&gt;0,'[1]Hoja de pedidos'!E5109,"")</f>
        <v/>
      </c>
      <c r="D5114" s="144" t="str">
        <f>IF('[1]Hoja de pedidos'!$D5109&gt;0,'[1]Hoja de pedidos'!F5109,"")</f>
        <v/>
      </c>
      <c r="E5114" s="144" t="str">
        <f>IF('[1]Hoja de pedidos'!$D5109&gt;0,'[1]Hoja de pedidos'!G5109,"")</f>
        <v/>
      </c>
      <c r="F5114" s="144" t="str">
        <f>IF('[1]Hoja de pedidos'!$D5109&gt;0,'[1]Hoja de pedidos'!H5109,"")</f>
        <v/>
      </c>
    </row>
    <row r="5115" spans="1:6" x14ac:dyDescent="0.25">
      <c r="A5115" s="144" t="str">
        <f>IF('[1]Hoja de pedidos'!$D5110&gt;0,'[1]Hoja de pedidos'!C5110,"")</f>
        <v/>
      </c>
      <c r="B5115" s="144" t="str">
        <f>IF('[1]Hoja de pedidos'!$D5110&gt;0,'[1]Hoja de pedidos'!D5110,"")</f>
        <v/>
      </c>
      <c r="C5115" s="144" t="str">
        <f>IF('[1]Hoja de pedidos'!$D5110&gt;0,'[1]Hoja de pedidos'!E5110,"")</f>
        <v/>
      </c>
      <c r="D5115" s="144" t="str">
        <f>IF('[1]Hoja de pedidos'!$D5110&gt;0,'[1]Hoja de pedidos'!F5110,"")</f>
        <v/>
      </c>
      <c r="E5115" s="144" t="str">
        <f>IF('[1]Hoja de pedidos'!$D5110&gt;0,'[1]Hoja de pedidos'!G5110,"")</f>
        <v/>
      </c>
      <c r="F5115" s="144" t="str">
        <f>IF('[1]Hoja de pedidos'!$D5110&gt;0,'[1]Hoja de pedidos'!H5110,"")</f>
        <v/>
      </c>
    </row>
    <row r="5116" spans="1:6" x14ac:dyDescent="0.25">
      <c r="A5116" s="144" t="str">
        <f>IF('[1]Hoja de pedidos'!$D5111&gt;0,'[1]Hoja de pedidos'!C5111,"")</f>
        <v/>
      </c>
      <c r="B5116" s="144" t="str">
        <f>IF('[1]Hoja de pedidos'!$D5111&gt;0,'[1]Hoja de pedidos'!D5111,"")</f>
        <v/>
      </c>
      <c r="C5116" s="144" t="str">
        <f>IF('[1]Hoja de pedidos'!$D5111&gt;0,'[1]Hoja de pedidos'!E5111,"")</f>
        <v/>
      </c>
      <c r="D5116" s="144" t="str">
        <f>IF('[1]Hoja de pedidos'!$D5111&gt;0,'[1]Hoja de pedidos'!F5111,"")</f>
        <v/>
      </c>
      <c r="E5116" s="144" t="str">
        <f>IF('[1]Hoja de pedidos'!$D5111&gt;0,'[1]Hoja de pedidos'!G5111,"")</f>
        <v/>
      </c>
      <c r="F5116" s="144" t="str">
        <f>IF('[1]Hoja de pedidos'!$D5111&gt;0,'[1]Hoja de pedidos'!H5111,"")</f>
        <v/>
      </c>
    </row>
    <row r="5117" spans="1:6" x14ac:dyDescent="0.25">
      <c r="A5117" s="144" t="str">
        <f>IF('[1]Hoja de pedidos'!$D5112&gt;0,'[1]Hoja de pedidos'!C5112,"")</f>
        <v/>
      </c>
      <c r="B5117" s="144" t="str">
        <f>IF('[1]Hoja de pedidos'!$D5112&gt;0,'[1]Hoja de pedidos'!D5112,"")</f>
        <v/>
      </c>
      <c r="C5117" s="144" t="str">
        <f>IF('[1]Hoja de pedidos'!$D5112&gt;0,'[1]Hoja de pedidos'!E5112,"")</f>
        <v/>
      </c>
      <c r="D5117" s="144" t="str">
        <f>IF('[1]Hoja de pedidos'!$D5112&gt;0,'[1]Hoja de pedidos'!F5112,"")</f>
        <v/>
      </c>
      <c r="E5117" s="144" t="str">
        <f>IF('[1]Hoja de pedidos'!$D5112&gt;0,'[1]Hoja de pedidos'!G5112,"")</f>
        <v/>
      </c>
      <c r="F5117" s="144" t="str">
        <f>IF('[1]Hoja de pedidos'!$D5112&gt;0,'[1]Hoja de pedidos'!H5112,"")</f>
        <v/>
      </c>
    </row>
    <row r="5118" spans="1:6" x14ac:dyDescent="0.25">
      <c r="A5118" s="144" t="str">
        <f>IF('[1]Hoja de pedidos'!$D5113&gt;0,'[1]Hoja de pedidos'!C5113,"")</f>
        <v/>
      </c>
      <c r="B5118" s="144" t="str">
        <f>IF('[1]Hoja de pedidos'!$D5113&gt;0,'[1]Hoja de pedidos'!D5113,"")</f>
        <v/>
      </c>
      <c r="C5118" s="144" t="str">
        <f>IF('[1]Hoja de pedidos'!$D5113&gt;0,'[1]Hoja de pedidos'!E5113,"")</f>
        <v/>
      </c>
      <c r="D5118" s="144" t="str">
        <f>IF('[1]Hoja de pedidos'!$D5113&gt;0,'[1]Hoja de pedidos'!F5113,"")</f>
        <v/>
      </c>
      <c r="E5118" s="144" t="str">
        <f>IF('[1]Hoja de pedidos'!$D5113&gt;0,'[1]Hoja de pedidos'!G5113,"")</f>
        <v/>
      </c>
      <c r="F5118" s="144" t="str">
        <f>IF('[1]Hoja de pedidos'!$D5113&gt;0,'[1]Hoja de pedidos'!H5113,"")</f>
        <v/>
      </c>
    </row>
    <row r="5119" spans="1:6" x14ac:dyDescent="0.25">
      <c r="A5119" s="144" t="str">
        <f>IF('[1]Hoja de pedidos'!$D5114&gt;0,'[1]Hoja de pedidos'!C5114,"")</f>
        <v/>
      </c>
      <c r="B5119" s="144" t="str">
        <f>IF('[1]Hoja de pedidos'!$D5114&gt;0,'[1]Hoja de pedidos'!D5114,"")</f>
        <v/>
      </c>
      <c r="C5119" s="144" t="str">
        <f>IF('[1]Hoja de pedidos'!$D5114&gt;0,'[1]Hoja de pedidos'!E5114,"")</f>
        <v/>
      </c>
      <c r="D5119" s="144" t="str">
        <f>IF('[1]Hoja de pedidos'!$D5114&gt;0,'[1]Hoja de pedidos'!F5114,"")</f>
        <v/>
      </c>
      <c r="E5119" s="144" t="str">
        <f>IF('[1]Hoja de pedidos'!$D5114&gt;0,'[1]Hoja de pedidos'!G5114,"")</f>
        <v/>
      </c>
      <c r="F5119" s="144" t="str">
        <f>IF('[1]Hoja de pedidos'!$D5114&gt;0,'[1]Hoja de pedidos'!H5114,"")</f>
        <v/>
      </c>
    </row>
    <row r="5120" spans="1:6" x14ac:dyDescent="0.25">
      <c r="A5120" s="144" t="str">
        <f>IF('[1]Hoja de pedidos'!$D5115&gt;0,'[1]Hoja de pedidos'!C5115,"")</f>
        <v/>
      </c>
      <c r="B5120" s="144" t="str">
        <f>IF('[1]Hoja de pedidos'!$D5115&gt;0,'[1]Hoja de pedidos'!D5115,"")</f>
        <v/>
      </c>
      <c r="C5120" s="144" t="str">
        <f>IF('[1]Hoja de pedidos'!$D5115&gt;0,'[1]Hoja de pedidos'!E5115,"")</f>
        <v/>
      </c>
      <c r="D5120" s="144" t="str">
        <f>IF('[1]Hoja de pedidos'!$D5115&gt;0,'[1]Hoja de pedidos'!F5115,"")</f>
        <v/>
      </c>
      <c r="E5120" s="144" t="str">
        <f>IF('[1]Hoja de pedidos'!$D5115&gt;0,'[1]Hoja de pedidos'!G5115,"")</f>
        <v/>
      </c>
      <c r="F5120" s="144" t="str">
        <f>IF('[1]Hoja de pedidos'!$D5115&gt;0,'[1]Hoja de pedidos'!H5115,"")</f>
        <v/>
      </c>
    </row>
    <row r="5121" spans="1:6" x14ac:dyDescent="0.25">
      <c r="A5121" s="144" t="str">
        <f>IF('[1]Hoja de pedidos'!$D5116&gt;0,'[1]Hoja de pedidos'!C5116,"")</f>
        <v/>
      </c>
      <c r="B5121" s="144" t="str">
        <f>IF('[1]Hoja de pedidos'!$D5116&gt;0,'[1]Hoja de pedidos'!D5116,"")</f>
        <v/>
      </c>
      <c r="C5121" s="144" t="str">
        <f>IF('[1]Hoja de pedidos'!$D5116&gt;0,'[1]Hoja de pedidos'!E5116,"")</f>
        <v/>
      </c>
      <c r="D5121" s="144" t="str">
        <f>IF('[1]Hoja de pedidos'!$D5116&gt;0,'[1]Hoja de pedidos'!F5116,"")</f>
        <v/>
      </c>
      <c r="E5121" s="144" t="str">
        <f>IF('[1]Hoja de pedidos'!$D5116&gt;0,'[1]Hoja de pedidos'!G5116,"")</f>
        <v/>
      </c>
      <c r="F5121" s="144" t="str">
        <f>IF('[1]Hoja de pedidos'!$D5116&gt;0,'[1]Hoja de pedidos'!H5116,"")</f>
        <v/>
      </c>
    </row>
    <row r="5122" spans="1:6" x14ac:dyDescent="0.25">
      <c r="A5122" s="144" t="str">
        <f>IF('[1]Hoja de pedidos'!$D5117&gt;0,'[1]Hoja de pedidos'!C5117,"")</f>
        <v/>
      </c>
      <c r="B5122" s="144" t="str">
        <f>IF('[1]Hoja de pedidos'!$D5117&gt;0,'[1]Hoja de pedidos'!D5117,"")</f>
        <v/>
      </c>
      <c r="C5122" s="144" t="str">
        <f>IF('[1]Hoja de pedidos'!$D5117&gt;0,'[1]Hoja de pedidos'!E5117,"")</f>
        <v/>
      </c>
      <c r="D5122" s="144" t="str">
        <f>IF('[1]Hoja de pedidos'!$D5117&gt;0,'[1]Hoja de pedidos'!F5117,"")</f>
        <v/>
      </c>
      <c r="E5122" s="144" t="str">
        <f>IF('[1]Hoja de pedidos'!$D5117&gt;0,'[1]Hoja de pedidos'!G5117,"")</f>
        <v/>
      </c>
      <c r="F5122" s="144" t="str">
        <f>IF('[1]Hoja de pedidos'!$D5117&gt;0,'[1]Hoja de pedidos'!H5117,"")</f>
        <v/>
      </c>
    </row>
    <row r="5123" spans="1:6" x14ac:dyDescent="0.25">
      <c r="A5123" s="144" t="str">
        <f>IF('[1]Hoja de pedidos'!$D5118&gt;0,'[1]Hoja de pedidos'!C5118,"")</f>
        <v/>
      </c>
      <c r="B5123" s="144" t="str">
        <f>IF('[1]Hoja de pedidos'!$D5118&gt;0,'[1]Hoja de pedidos'!D5118,"")</f>
        <v/>
      </c>
      <c r="C5123" s="144" t="str">
        <f>IF('[1]Hoja de pedidos'!$D5118&gt;0,'[1]Hoja de pedidos'!E5118,"")</f>
        <v/>
      </c>
      <c r="D5123" s="144" t="str">
        <f>IF('[1]Hoja de pedidos'!$D5118&gt;0,'[1]Hoja de pedidos'!F5118,"")</f>
        <v/>
      </c>
      <c r="E5123" s="144" t="str">
        <f>IF('[1]Hoja de pedidos'!$D5118&gt;0,'[1]Hoja de pedidos'!G5118,"")</f>
        <v/>
      </c>
      <c r="F5123" s="144" t="str">
        <f>IF('[1]Hoja de pedidos'!$D5118&gt;0,'[1]Hoja de pedidos'!H5118,"")</f>
        <v/>
      </c>
    </row>
    <row r="5124" spans="1:6" x14ac:dyDescent="0.25">
      <c r="A5124" s="144" t="str">
        <f>IF('[1]Hoja de pedidos'!$D5119&gt;0,'[1]Hoja de pedidos'!C5119,"")</f>
        <v/>
      </c>
      <c r="B5124" s="144" t="str">
        <f>IF('[1]Hoja de pedidos'!$D5119&gt;0,'[1]Hoja de pedidos'!D5119,"")</f>
        <v/>
      </c>
      <c r="C5124" s="144" t="str">
        <f>IF('[1]Hoja de pedidos'!$D5119&gt;0,'[1]Hoja de pedidos'!E5119,"")</f>
        <v/>
      </c>
      <c r="D5124" s="144" t="str">
        <f>IF('[1]Hoja de pedidos'!$D5119&gt;0,'[1]Hoja de pedidos'!F5119,"")</f>
        <v/>
      </c>
      <c r="E5124" s="144" t="str">
        <f>IF('[1]Hoja de pedidos'!$D5119&gt;0,'[1]Hoja de pedidos'!G5119,"")</f>
        <v/>
      </c>
      <c r="F5124" s="144" t="str">
        <f>IF('[1]Hoja de pedidos'!$D5119&gt;0,'[1]Hoja de pedidos'!H5119,"")</f>
        <v/>
      </c>
    </row>
    <row r="5125" spans="1:6" x14ac:dyDescent="0.25">
      <c r="A5125" s="144" t="str">
        <f>IF('[1]Hoja de pedidos'!$D5120&gt;0,'[1]Hoja de pedidos'!C5120,"")</f>
        <v/>
      </c>
      <c r="B5125" s="144" t="str">
        <f>IF('[1]Hoja de pedidos'!$D5120&gt;0,'[1]Hoja de pedidos'!D5120,"")</f>
        <v/>
      </c>
      <c r="C5125" s="144" t="str">
        <f>IF('[1]Hoja de pedidos'!$D5120&gt;0,'[1]Hoja de pedidos'!E5120,"")</f>
        <v/>
      </c>
      <c r="D5125" s="144" t="str">
        <f>IF('[1]Hoja de pedidos'!$D5120&gt;0,'[1]Hoja de pedidos'!F5120,"")</f>
        <v/>
      </c>
      <c r="E5125" s="144" t="str">
        <f>IF('[1]Hoja de pedidos'!$D5120&gt;0,'[1]Hoja de pedidos'!G5120,"")</f>
        <v/>
      </c>
      <c r="F5125" s="144" t="str">
        <f>IF('[1]Hoja de pedidos'!$D5120&gt;0,'[1]Hoja de pedidos'!H5120,"")</f>
        <v/>
      </c>
    </row>
    <row r="5126" spans="1:6" x14ac:dyDescent="0.25">
      <c r="A5126" s="144" t="str">
        <f>IF('[1]Hoja de pedidos'!$D5121&gt;0,'[1]Hoja de pedidos'!C5121,"")</f>
        <v/>
      </c>
      <c r="B5126" s="144" t="str">
        <f>IF('[1]Hoja de pedidos'!$D5121&gt;0,'[1]Hoja de pedidos'!D5121,"")</f>
        <v/>
      </c>
      <c r="C5126" s="144" t="str">
        <f>IF('[1]Hoja de pedidos'!$D5121&gt;0,'[1]Hoja de pedidos'!E5121,"")</f>
        <v/>
      </c>
      <c r="D5126" s="144" t="str">
        <f>IF('[1]Hoja de pedidos'!$D5121&gt;0,'[1]Hoja de pedidos'!F5121,"")</f>
        <v/>
      </c>
      <c r="E5126" s="144" t="str">
        <f>IF('[1]Hoja de pedidos'!$D5121&gt;0,'[1]Hoja de pedidos'!G5121,"")</f>
        <v/>
      </c>
      <c r="F5126" s="144" t="str">
        <f>IF('[1]Hoja de pedidos'!$D5121&gt;0,'[1]Hoja de pedidos'!H5121,"")</f>
        <v/>
      </c>
    </row>
    <row r="5127" spans="1:6" x14ac:dyDescent="0.25">
      <c r="A5127" s="144" t="str">
        <f>IF('[1]Hoja de pedidos'!$D5122&gt;0,'[1]Hoja de pedidos'!C5122,"")</f>
        <v/>
      </c>
      <c r="B5127" s="144" t="str">
        <f>IF('[1]Hoja de pedidos'!$D5122&gt;0,'[1]Hoja de pedidos'!D5122,"")</f>
        <v/>
      </c>
      <c r="C5127" s="144" t="str">
        <f>IF('[1]Hoja de pedidos'!$D5122&gt;0,'[1]Hoja de pedidos'!E5122,"")</f>
        <v/>
      </c>
      <c r="D5127" s="144" t="str">
        <f>IF('[1]Hoja de pedidos'!$D5122&gt;0,'[1]Hoja de pedidos'!F5122,"")</f>
        <v/>
      </c>
      <c r="E5127" s="144" t="str">
        <f>IF('[1]Hoja de pedidos'!$D5122&gt;0,'[1]Hoja de pedidos'!G5122,"")</f>
        <v/>
      </c>
      <c r="F5127" s="144" t="str">
        <f>IF('[1]Hoja de pedidos'!$D5122&gt;0,'[1]Hoja de pedidos'!H5122,"")</f>
        <v/>
      </c>
    </row>
    <row r="5128" spans="1:6" x14ac:dyDescent="0.25">
      <c r="A5128" s="144" t="str">
        <f>IF('[1]Hoja de pedidos'!$D5123&gt;0,'[1]Hoja de pedidos'!C5123,"")</f>
        <v/>
      </c>
      <c r="B5128" s="144" t="str">
        <f>IF('[1]Hoja de pedidos'!$D5123&gt;0,'[1]Hoja de pedidos'!D5123,"")</f>
        <v/>
      </c>
      <c r="C5128" s="144" t="str">
        <f>IF('[1]Hoja de pedidos'!$D5123&gt;0,'[1]Hoja de pedidos'!E5123,"")</f>
        <v/>
      </c>
      <c r="D5128" s="144" t="str">
        <f>IF('[1]Hoja de pedidos'!$D5123&gt;0,'[1]Hoja de pedidos'!F5123,"")</f>
        <v/>
      </c>
      <c r="E5128" s="144" t="str">
        <f>IF('[1]Hoja de pedidos'!$D5123&gt;0,'[1]Hoja de pedidos'!G5123,"")</f>
        <v/>
      </c>
      <c r="F5128" s="144" t="str">
        <f>IF('[1]Hoja de pedidos'!$D5123&gt;0,'[1]Hoja de pedidos'!H5123,"")</f>
        <v/>
      </c>
    </row>
    <row r="5129" spans="1:6" x14ac:dyDescent="0.25">
      <c r="A5129" s="144" t="str">
        <f>IF('[1]Hoja de pedidos'!$D5124&gt;0,'[1]Hoja de pedidos'!C5124,"")</f>
        <v/>
      </c>
      <c r="B5129" s="144" t="str">
        <f>IF('[1]Hoja de pedidos'!$D5124&gt;0,'[1]Hoja de pedidos'!D5124,"")</f>
        <v/>
      </c>
      <c r="C5129" s="144" t="str">
        <f>IF('[1]Hoja de pedidos'!$D5124&gt;0,'[1]Hoja de pedidos'!E5124,"")</f>
        <v/>
      </c>
      <c r="D5129" s="144" t="str">
        <f>IF('[1]Hoja de pedidos'!$D5124&gt;0,'[1]Hoja de pedidos'!F5124,"")</f>
        <v/>
      </c>
      <c r="E5129" s="144" t="str">
        <f>IF('[1]Hoja de pedidos'!$D5124&gt;0,'[1]Hoja de pedidos'!G5124,"")</f>
        <v/>
      </c>
      <c r="F5129" s="144" t="str">
        <f>IF('[1]Hoja de pedidos'!$D5124&gt;0,'[1]Hoja de pedidos'!H5124,"")</f>
        <v/>
      </c>
    </row>
    <row r="5130" spans="1:6" x14ac:dyDescent="0.25">
      <c r="A5130" s="144" t="str">
        <f>IF('[1]Hoja de pedidos'!$D5125&gt;0,'[1]Hoja de pedidos'!C5125,"")</f>
        <v/>
      </c>
      <c r="B5130" s="144" t="str">
        <f>IF('[1]Hoja de pedidos'!$D5125&gt;0,'[1]Hoja de pedidos'!D5125,"")</f>
        <v/>
      </c>
      <c r="C5130" s="144" t="str">
        <f>IF('[1]Hoja de pedidos'!$D5125&gt;0,'[1]Hoja de pedidos'!E5125,"")</f>
        <v/>
      </c>
      <c r="D5130" s="144" t="str">
        <f>IF('[1]Hoja de pedidos'!$D5125&gt;0,'[1]Hoja de pedidos'!F5125,"")</f>
        <v/>
      </c>
      <c r="E5130" s="144" t="str">
        <f>IF('[1]Hoja de pedidos'!$D5125&gt;0,'[1]Hoja de pedidos'!G5125,"")</f>
        <v/>
      </c>
      <c r="F5130" s="144" t="str">
        <f>IF('[1]Hoja de pedidos'!$D5125&gt;0,'[1]Hoja de pedidos'!H5125,"")</f>
        <v/>
      </c>
    </row>
    <row r="5131" spans="1:6" x14ac:dyDescent="0.25">
      <c r="A5131" s="144" t="str">
        <f>IF('[1]Hoja de pedidos'!$D5126&gt;0,'[1]Hoja de pedidos'!C5126,"")</f>
        <v/>
      </c>
      <c r="B5131" s="144" t="str">
        <f>IF('[1]Hoja de pedidos'!$D5126&gt;0,'[1]Hoja de pedidos'!D5126,"")</f>
        <v/>
      </c>
      <c r="C5131" s="144" t="str">
        <f>IF('[1]Hoja de pedidos'!$D5126&gt;0,'[1]Hoja de pedidos'!E5126,"")</f>
        <v/>
      </c>
      <c r="D5131" s="144" t="str">
        <f>IF('[1]Hoja de pedidos'!$D5126&gt;0,'[1]Hoja de pedidos'!F5126,"")</f>
        <v/>
      </c>
      <c r="E5131" s="144" t="str">
        <f>IF('[1]Hoja de pedidos'!$D5126&gt;0,'[1]Hoja de pedidos'!G5126,"")</f>
        <v/>
      </c>
      <c r="F5131" s="144" t="str">
        <f>IF('[1]Hoja de pedidos'!$D5126&gt;0,'[1]Hoja de pedidos'!H5126,"")</f>
        <v/>
      </c>
    </row>
    <row r="5132" spans="1:6" x14ac:dyDescent="0.25">
      <c r="A5132" s="144" t="str">
        <f>IF('[1]Hoja de pedidos'!$D5127&gt;0,'[1]Hoja de pedidos'!C5127,"")</f>
        <v/>
      </c>
      <c r="B5132" s="144" t="str">
        <f>IF('[1]Hoja de pedidos'!$D5127&gt;0,'[1]Hoja de pedidos'!D5127,"")</f>
        <v/>
      </c>
      <c r="C5132" s="144" t="str">
        <f>IF('[1]Hoja de pedidos'!$D5127&gt;0,'[1]Hoja de pedidos'!E5127,"")</f>
        <v/>
      </c>
      <c r="D5132" s="144" t="str">
        <f>IF('[1]Hoja de pedidos'!$D5127&gt;0,'[1]Hoja de pedidos'!F5127,"")</f>
        <v/>
      </c>
      <c r="E5132" s="144" t="str">
        <f>IF('[1]Hoja de pedidos'!$D5127&gt;0,'[1]Hoja de pedidos'!G5127,"")</f>
        <v/>
      </c>
      <c r="F5132" s="144" t="str">
        <f>IF('[1]Hoja de pedidos'!$D5127&gt;0,'[1]Hoja de pedidos'!H5127,"")</f>
        <v/>
      </c>
    </row>
    <row r="5133" spans="1:6" x14ac:dyDescent="0.25">
      <c r="A5133" s="144" t="str">
        <f>IF('[1]Hoja de pedidos'!$D5128&gt;0,'[1]Hoja de pedidos'!C5128,"")</f>
        <v/>
      </c>
      <c r="B5133" s="144" t="str">
        <f>IF('[1]Hoja de pedidos'!$D5128&gt;0,'[1]Hoja de pedidos'!D5128,"")</f>
        <v/>
      </c>
      <c r="C5133" s="144" t="str">
        <f>IF('[1]Hoja de pedidos'!$D5128&gt;0,'[1]Hoja de pedidos'!E5128,"")</f>
        <v/>
      </c>
      <c r="D5133" s="144" t="str">
        <f>IF('[1]Hoja de pedidos'!$D5128&gt;0,'[1]Hoja de pedidos'!F5128,"")</f>
        <v/>
      </c>
      <c r="E5133" s="144" t="str">
        <f>IF('[1]Hoja de pedidos'!$D5128&gt;0,'[1]Hoja de pedidos'!G5128,"")</f>
        <v/>
      </c>
      <c r="F5133" s="144" t="str">
        <f>IF('[1]Hoja de pedidos'!$D5128&gt;0,'[1]Hoja de pedidos'!H5128,"")</f>
        <v/>
      </c>
    </row>
    <row r="5134" spans="1:6" x14ac:dyDescent="0.25">
      <c r="A5134" s="144" t="str">
        <f>IF('[1]Hoja de pedidos'!$D5129&gt;0,'[1]Hoja de pedidos'!C5129,"")</f>
        <v/>
      </c>
      <c r="B5134" s="144" t="str">
        <f>IF('[1]Hoja de pedidos'!$D5129&gt;0,'[1]Hoja de pedidos'!D5129,"")</f>
        <v/>
      </c>
      <c r="C5134" s="144" t="str">
        <f>IF('[1]Hoja de pedidos'!$D5129&gt;0,'[1]Hoja de pedidos'!E5129,"")</f>
        <v/>
      </c>
      <c r="D5134" s="144" t="str">
        <f>IF('[1]Hoja de pedidos'!$D5129&gt;0,'[1]Hoja de pedidos'!F5129,"")</f>
        <v/>
      </c>
      <c r="E5134" s="144" t="str">
        <f>IF('[1]Hoja de pedidos'!$D5129&gt;0,'[1]Hoja de pedidos'!G5129,"")</f>
        <v/>
      </c>
      <c r="F5134" s="144" t="str">
        <f>IF('[1]Hoja de pedidos'!$D5129&gt;0,'[1]Hoja de pedidos'!H5129,"")</f>
        <v/>
      </c>
    </row>
    <row r="5135" spans="1:6" x14ac:dyDescent="0.25">
      <c r="A5135" s="144" t="str">
        <f>IF('[1]Hoja de pedidos'!$D5130&gt;0,'[1]Hoja de pedidos'!C5130,"")</f>
        <v/>
      </c>
      <c r="B5135" s="144" t="str">
        <f>IF('[1]Hoja de pedidos'!$D5130&gt;0,'[1]Hoja de pedidos'!D5130,"")</f>
        <v/>
      </c>
      <c r="C5135" s="144" t="str">
        <f>IF('[1]Hoja de pedidos'!$D5130&gt;0,'[1]Hoja de pedidos'!E5130,"")</f>
        <v/>
      </c>
      <c r="D5135" s="144" t="str">
        <f>IF('[1]Hoja de pedidos'!$D5130&gt;0,'[1]Hoja de pedidos'!F5130,"")</f>
        <v/>
      </c>
      <c r="E5135" s="144" t="str">
        <f>IF('[1]Hoja de pedidos'!$D5130&gt;0,'[1]Hoja de pedidos'!G5130,"")</f>
        <v/>
      </c>
      <c r="F5135" s="144" t="str">
        <f>IF('[1]Hoja de pedidos'!$D5130&gt;0,'[1]Hoja de pedidos'!H5130,"")</f>
        <v/>
      </c>
    </row>
    <row r="5136" spans="1:6" x14ac:dyDescent="0.25">
      <c r="A5136" s="144" t="str">
        <f>IF('[1]Hoja de pedidos'!$D5131&gt;0,'[1]Hoja de pedidos'!C5131,"")</f>
        <v/>
      </c>
      <c r="B5136" s="144" t="str">
        <f>IF('[1]Hoja de pedidos'!$D5131&gt;0,'[1]Hoja de pedidos'!D5131,"")</f>
        <v/>
      </c>
      <c r="C5136" s="144" t="str">
        <f>IF('[1]Hoja de pedidos'!$D5131&gt;0,'[1]Hoja de pedidos'!E5131,"")</f>
        <v/>
      </c>
      <c r="D5136" s="144" t="str">
        <f>IF('[1]Hoja de pedidos'!$D5131&gt;0,'[1]Hoja de pedidos'!F5131,"")</f>
        <v/>
      </c>
      <c r="E5136" s="144" t="str">
        <f>IF('[1]Hoja de pedidos'!$D5131&gt;0,'[1]Hoja de pedidos'!G5131,"")</f>
        <v/>
      </c>
      <c r="F5136" s="144" t="str">
        <f>IF('[1]Hoja de pedidos'!$D5131&gt;0,'[1]Hoja de pedidos'!H5131,"")</f>
        <v/>
      </c>
    </row>
    <row r="5137" spans="1:6" x14ac:dyDescent="0.25">
      <c r="A5137" s="144" t="str">
        <f>IF('[1]Hoja de pedidos'!$D5132&gt;0,'[1]Hoja de pedidos'!C5132,"")</f>
        <v/>
      </c>
      <c r="B5137" s="144" t="str">
        <f>IF('[1]Hoja de pedidos'!$D5132&gt;0,'[1]Hoja de pedidos'!D5132,"")</f>
        <v/>
      </c>
      <c r="C5137" s="144" t="str">
        <f>IF('[1]Hoja de pedidos'!$D5132&gt;0,'[1]Hoja de pedidos'!E5132,"")</f>
        <v/>
      </c>
      <c r="D5137" s="144" t="str">
        <f>IF('[1]Hoja de pedidos'!$D5132&gt;0,'[1]Hoja de pedidos'!F5132,"")</f>
        <v/>
      </c>
      <c r="E5137" s="144" t="str">
        <f>IF('[1]Hoja de pedidos'!$D5132&gt;0,'[1]Hoja de pedidos'!G5132,"")</f>
        <v/>
      </c>
      <c r="F5137" s="144" t="str">
        <f>IF('[1]Hoja de pedidos'!$D5132&gt;0,'[1]Hoja de pedidos'!H5132,"")</f>
        <v/>
      </c>
    </row>
    <row r="5138" spans="1:6" x14ac:dyDescent="0.25">
      <c r="A5138" s="144" t="str">
        <f>IF('[1]Hoja de pedidos'!$D5133&gt;0,'[1]Hoja de pedidos'!C5133,"")</f>
        <v/>
      </c>
      <c r="B5138" s="144" t="str">
        <f>IF('[1]Hoja de pedidos'!$D5133&gt;0,'[1]Hoja de pedidos'!D5133,"")</f>
        <v/>
      </c>
      <c r="C5138" s="144" t="str">
        <f>IF('[1]Hoja de pedidos'!$D5133&gt;0,'[1]Hoja de pedidos'!E5133,"")</f>
        <v/>
      </c>
      <c r="D5138" s="144" t="str">
        <f>IF('[1]Hoja de pedidos'!$D5133&gt;0,'[1]Hoja de pedidos'!F5133,"")</f>
        <v/>
      </c>
      <c r="E5138" s="144" t="str">
        <f>IF('[1]Hoja de pedidos'!$D5133&gt;0,'[1]Hoja de pedidos'!G5133,"")</f>
        <v/>
      </c>
      <c r="F5138" s="144" t="str">
        <f>IF('[1]Hoja de pedidos'!$D5133&gt;0,'[1]Hoja de pedidos'!H5133,"")</f>
        <v/>
      </c>
    </row>
    <row r="5139" spans="1:6" x14ac:dyDescent="0.25">
      <c r="A5139" s="144" t="str">
        <f>IF('[1]Hoja de pedidos'!$D5134&gt;0,'[1]Hoja de pedidos'!C5134,"")</f>
        <v/>
      </c>
      <c r="B5139" s="144" t="str">
        <f>IF('[1]Hoja de pedidos'!$D5134&gt;0,'[1]Hoja de pedidos'!D5134,"")</f>
        <v/>
      </c>
      <c r="C5139" s="144" t="str">
        <f>IF('[1]Hoja de pedidos'!$D5134&gt;0,'[1]Hoja de pedidos'!E5134,"")</f>
        <v/>
      </c>
      <c r="D5139" s="144" t="str">
        <f>IF('[1]Hoja de pedidos'!$D5134&gt;0,'[1]Hoja de pedidos'!F5134,"")</f>
        <v/>
      </c>
      <c r="E5139" s="144" t="str">
        <f>IF('[1]Hoja de pedidos'!$D5134&gt;0,'[1]Hoja de pedidos'!G5134,"")</f>
        <v/>
      </c>
      <c r="F5139" s="144" t="str">
        <f>IF('[1]Hoja de pedidos'!$D5134&gt;0,'[1]Hoja de pedidos'!H5134,"")</f>
        <v/>
      </c>
    </row>
    <row r="5140" spans="1:6" x14ac:dyDescent="0.25">
      <c r="A5140" s="144" t="str">
        <f>IF('[1]Hoja de pedidos'!$D5135&gt;0,'[1]Hoja de pedidos'!C5135,"")</f>
        <v/>
      </c>
      <c r="B5140" s="144" t="str">
        <f>IF('[1]Hoja de pedidos'!$D5135&gt;0,'[1]Hoja de pedidos'!D5135,"")</f>
        <v/>
      </c>
      <c r="C5140" s="144" t="str">
        <f>IF('[1]Hoja de pedidos'!$D5135&gt;0,'[1]Hoja de pedidos'!E5135,"")</f>
        <v/>
      </c>
      <c r="D5140" s="144" t="str">
        <f>IF('[1]Hoja de pedidos'!$D5135&gt;0,'[1]Hoja de pedidos'!F5135,"")</f>
        <v/>
      </c>
      <c r="E5140" s="144" t="str">
        <f>IF('[1]Hoja de pedidos'!$D5135&gt;0,'[1]Hoja de pedidos'!G5135,"")</f>
        <v/>
      </c>
      <c r="F5140" s="144" t="str">
        <f>IF('[1]Hoja de pedidos'!$D5135&gt;0,'[1]Hoja de pedidos'!H5135,"")</f>
        <v/>
      </c>
    </row>
    <row r="5141" spans="1:6" x14ac:dyDescent="0.25">
      <c r="A5141" s="144" t="str">
        <f>IF('[1]Hoja de pedidos'!$D5136&gt;0,'[1]Hoja de pedidos'!C5136,"")</f>
        <v/>
      </c>
      <c r="B5141" s="144" t="str">
        <f>IF('[1]Hoja de pedidos'!$D5136&gt;0,'[1]Hoja de pedidos'!D5136,"")</f>
        <v/>
      </c>
      <c r="C5141" s="144" t="str">
        <f>IF('[1]Hoja de pedidos'!$D5136&gt;0,'[1]Hoja de pedidos'!E5136,"")</f>
        <v/>
      </c>
      <c r="D5141" s="144" t="str">
        <f>IF('[1]Hoja de pedidos'!$D5136&gt;0,'[1]Hoja de pedidos'!F5136,"")</f>
        <v/>
      </c>
      <c r="E5141" s="144" t="str">
        <f>IF('[1]Hoja de pedidos'!$D5136&gt;0,'[1]Hoja de pedidos'!G5136,"")</f>
        <v/>
      </c>
      <c r="F5141" s="144" t="str">
        <f>IF('[1]Hoja de pedidos'!$D5136&gt;0,'[1]Hoja de pedidos'!H5136,"")</f>
        <v/>
      </c>
    </row>
    <row r="5142" spans="1:6" x14ac:dyDescent="0.25">
      <c r="A5142" s="144" t="str">
        <f>IF('[1]Hoja de pedidos'!$D5137&gt;0,'[1]Hoja de pedidos'!C5137,"")</f>
        <v/>
      </c>
      <c r="B5142" s="144" t="str">
        <f>IF('[1]Hoja de pedidos'!$D5137&gt;0,'[1]Hoja de pedidos'!D5137,"")</f>
        <v/>
      </c>
      <c r="C5142" s="144" t="str">
        <f>IF('[1]Hoja de pedidos'!$D5137&gt;0,'[1]Hoja de pedidos'!E5137,"")</f>
        <v/>
      </c>
      <c r="D5142" s="144" t="str">
        <f>IF('[1]Hoja de pedidos'!$D5137&gt;0,'[1]Hoja de pedidos'!F5137,"")</f>
        <v/>
      </c>
      <c r="E5142" s="144" t="str">
        <f>IF('[1]Hoja de pedidos'!$D5137&gt;0,'[1]Hoja de pedidos'!G5137,"")</f>
        <v/>
      </c>
      <c r="F5142" s="144" t="str">
        <f>IF('[1]Hoja de pedidos'!$D5137&gt;0,'[1]Hoja de pedidos'!H5137,"")</f>
        <v/>
      </c>
    </row>
    <row r="5143" spans="1:6" x14ac:dyDescent="0.25">
      <c r="A5143" s="144" t="str">
        <f>IF('[1]Hoja de pedidos'!$D5138&gt;0,'[1]Hoja de pedidos'!C5138,"")</f>
        <v/>
      </c>
      <c r="B5143" s="144" t="str">
        <f>IF('[1]Hoja de pedidos'!$D5138&gt;0,'[1]Hoja de pedidos'!D5138,"")</f>
        <v/>
      </c>
      <c r="C5143" s="144" t="str">
        <f>IF('[1]Hoja de pedidos'!$D5138&gt;0,'[1]Hoja de pedidos'!E5138,"")</f>
        <v/>
      </c>
      <c r="D5143" s="144" t="str">
        <f>IF('[1]Hoja de pedidos'!$D5138&gt;0,'[1]Hoja de pedidos'!F5138,"")</f>
        <v/>
      </c>
      <c r="E5143" s="144" t="str">
        <f>IF('[1]Hoja de pedidos'!$D5138&gt;0,'[1]Hoja de pedidos'!G5138,"")</f>
        <v/>
      </c>
      <c r="F5143" s="144" t="str">
        <f>IF('[1]Hoja de pedidos'!$D5138&gt;0,'[1]Hoja de pedidos'!H5138,"")</f>
        <v/>
      </c>
    </row>
    <row r="5144" spans="1:6" x14ac:dyDescent="0.25">
      <c r="A5144" s="144" t="str">
        <f>IF('[1]Hoja de pedidos'!$D5139&gt;0,'[1]Hoja de pedidos'!C5139,"")</f>
        <v/>
      </c>
      <c r="B5144" s="144" t="str">
        <f>IF('[1]Hoja de pedidos'!$D5139&gt;0,'[1]Hoja de pedidos'!D5139,"")</f>
        <v/>
      </c>
      <c r="C5144" s="144" t="str">
        <f>IF('[1]Hoja de pedidos'!$D5139&gt;0,'[1]Hoja de pedidos'!E5139,"")</f>
        <v/>
      </c>
      <c r="D5144" s="144" t="str">
        <f>IF('[1]Hoja de pedidos'!$D5139&gt;0,'[1]Hoja de pedidos'!F5139,"")</f>
        <v/>
      </c>
      <c r="E5144" s="144" t="str">
        <f>IF('[1]Hoja de pedidos'!$D5139&gt;0,'[1]Hoja de pedidos'!G5139,"")</f>
        <v/>
      </c>
      <c r="F5144" s="144" t="str">
        <f>IF('[1]Hoja de pedidos'!$D5139&gt;0,'[1]Hoja de pedidos'!H5139,"")</f>
        <v/>
      </c>
    </row>
    <row r="5145" spans="1:6" x14ac:dyDescent="0.25">
      <c r="A5145" s="144" t="str">
        <f>IF('[1]Hoja de pedidos'!$D5140&gt;0,'[1]Hoja de pedidos'!C5140,"")</f>
        <v/>
      </c>
      <c r="B5145" s="144" t="str">
        <f>IF('[1]Hoja de pedidos'!$D5140&gt;0,'[1]Hoja de pedidos'!D5140,"")</f>
        <v/>
      </c>
      <c r="C5145" s="144" t="str">
        <f>IF('[1]Hoja de pedidos'!$D5140&gt;0,'[1]Hoja de pedidos'!E5140,"")</f>
        <v/>
      </c>
      <c r="D5145" s="144" t="str">
        <f>IF('[1]Hoja de pedidos'!$D5140&gt;0,'[1]Hoja de pedidos'!F5140,"")</f>
        <v/>
      </c>
      <c r="E5145" s="144" t="str">
        <f>IF('[1]Hoja de pedidos'!$D5140&gt;0,'[1]Hoja de pedidos'!G5140,"")</f>
        <v/>
      </c>
      <c r="F5145" s="144" t="str">
        <f>IF('[1]Hoja de pedidos'!$D5140&gt;0,'[1]Hoja de pedidos'!H5140,"")</f>
        <v/>
      </c>
    </row>
    <row r="5146" spans="1:6" x14ac:dyDescent="0.25">
      <c r="A5146" s="144" t="str">
        <f>IF('[1]Hoja de pedidos'!$D5141&gt;0,'[1]Hoja de pedidos'!C5141,"")</f>
        <v/>
      </c>
      <c r="B5146" s="144" t="str">
        <f>IF('[1]Hoja de pedidos'!$D5141&gt;0,'[1]Hoja de pedidos'!D5141,"")</f>
        <v/>
      </c>
      <c r="C5146" s="144" t="str">
        <f>IF('[1]Hoja de pedidos'!$D5141&gt;0,'[1]Hoja de pedidos'!E5141,"")</f>
        <v/>
      </c>
      <c r="D5146" s="144" t="str">
        <f>IF('[1]Hoja de pedidos'!$D5141&gt;0,'[1]Hoja de pedidos'!F5141,"")</f>
        <v/>
      </c>
      <c r="E5146" s="144" t="str">
        <f>IF('[1]Hoja de pedidos'!$D5141&gt;0,'[1]Hoja de pedidos'!G5141,"")</f>
        <v/>
      </c>
      <c r="F5146" s="144" t="str">
        <f>IF('[1]Hoja de pedidos'!$D5141&gt;0,'[1]Hoja de pedidos'!H5141,"")</f>
        <v/>
      </c>
    </row>
    <row r="5147" spans="1:6" x14ac:dyDescent="0.25">
      <c r="A5147" s="144" t="str">
        <f>IF('[1]Hoja de pedidos'!$D5142&gt;0,'[1]Hoja de pedidos'!C5142,"")</f>
        <v/>
      </c>
      <c r="B5147" s="144" t="str">
        <f>IF('[1]Hoja de pedidos'!$D5142&gt;0,'[1]Hoja de pedidos'!D5142,"")</f>
        <v/>
      </c>
      <c r="C5147" s="144" t="str">
        <f>IF('[1]Hoja de pedidos'!$D5142&gt;0,'[1]Hoja de pedidos'!E5142,"")</f>
        <v/>
      </c>
      <c r="D5147" s="144" t="str">
        <f>IF('[1]Hoja de pedidos'!$D5142&gt;0,'[1]Hoja de pedidos'!F5142,"")</f>
        <v/>
      </c>
      <c r="E5147" s="144" t="str">
        <f>IF('[1]Hoja de pedidos'!$D5142&gt;0,'[1]Hoja de pedidos'!G5142,"")</f>
        <v/>
      </c>
      <c r="F5147" s="144" t="str">
        <f>IF('[1]Hoja de pedidos'!$D5142&gt;0,'[1]Hoja de pedidos'!H5142,"")</f>
        <v/>
      </c>
    </row>
    <row r="5148" spans="1:6" x14ac:dyDescent="0.25">
      <c r="A5148" s="144" t="str">
        <f>IF('[1]Hoja de pedidos'!$D5143&gt;0,'[1]Hoja de pedidos'!C5143,"")</f>
        <v/>
      </c>
      <c r="B5148" s="144" t="str">
        <f>IF('[1]Hoja de pedidos'!$D5143&gt;0,'[1]Hoja de pedidos'!D5143,"")</f>
        <v/>
      </c>
      <c r="C5148" s="144" t="str">
        <f>IF('[1]Hoja de pedidos'!$D5143&gt;0,'[1]Hoja de pedidos'!E5143,"")</f>
        <v/>
      </c>
      <c r="D5148" s="144" t="str">
        <f>IF('[1]Hoja de pedidos'!$D5143&gt;0,'[1]Hoja de pedidos'!F5143,"")</f>
        <v/>
      </c>
      <c r="E5148" s="144" t="str">
        <f>IF('[1]Hoja de pedidos'!$D5143&gt;0,'[1]Hoja de pedidos'!G5143,"")</f>
        <v/>
      </c>
      <c r="F5148" s="144" t="str">
        <f>IF('[1]Hoja de pedidos'!$D5143&gt;0,'[1]Hoja de pedidos'!H5143,"")</f>
        <v/>
      </c>
    </row>
    <row r="5149" spans="1:6" x14ac:dyDescent="0.25">
      <c r="A5149" s="144" t="str">
        <f>IF('[1]Hoja de pedidos'!$D5144&gt;0,'[1]Hoja de pedidos'!C5144,"")</f>
        <v/>
      </c>
      <c r="B5149" s="144" t="str">
        <f>IF('[1]Hoja de pedidos'!$D5144&gt;0,'[1]Hoja de pedidos'!D5144,"")</f>
        <v/>
      </c>
      <c r="C5149" s="144" t="str">
        <f>IF('[1]Hoja de pedidos'!$D5144&gt;0,'[1]Hoja de pedidos'!E5144,"")</f>
        <v/>
      </c>
      <c r="D5149" s="144" t="str">
        <f>IF('[1]Hoja de pedidos'!$D5144&gt;0,'[1]Hoja de pedidos'!F5144,"")</f>
        <v/>
      </c>
      <c r="E5149" s="144" t="str">
        <f>IF('[1]Hoja de pedidos'!$D5144&gt;0,'[1]Hoja de pedidos'!G5144,"")</f>
        <v/>
      </c>
      <c r="F5149" s="144" t="str">
        <f>IF('[1]Hoja de pedidos'!$D5144&gt;0,'[1]Hoja de pedidos'!H5144,"")</f>
        <v/>
      </c>
    </row>
    <row r="5150" spans="1:6" x14ac:dyDescent="0.25">
      <c r="A5150" s="144" t="str">
        <f>IF('[1]Hoja de pedidos'!$D5145&gt;0,'[1]Hoja de pedidos'!C5145,"")</f>
        <v/>
      </c>
      <c r="B5150" s="144" t="str">
        <f>IF('[1]Hoja de pedidos'!$D5145&gt;0,'[1]Hoja de pedidos'!D5145,"")</f>
        <v/>
      </c>
      <c r="C5150" s="144" t="str">
        <f>IF('[1]Hoja de pedidos'!$D5145&gt;0,'[1]Hoja de pedidos'!E5145,"")</f>
        <v/>
      </c>
      <c r="D5150" s="144" t="str">
        <f>IF('[1]Hoja de pedidos'!$D5145&gt;0,'[1]Hoja de pedidos'!F5145,"")</f>
        <v/>
      </c>
      <c r="E5150" s="144" t="str">
        <f>IF('[1]Hoja de pedidos'!$D5145&gt;0,'[1]Hoja de pedidos'!G5145,"")</f>
        <v/>
      </c>
      <c r="F5150" s="144" t="str">
        <f>IF('[1]Hoja de pedidos'!$D5145&gt;0,'[1]Hoja de pedidos'!H5145,"")</f>
        <v/>
      </c>
    </row>
    <row r="5151" spans="1:6" x14ac:dyDescent="0.25">
      <c r="A5151" s="144" t="str">
        <f>IF('[1]Hoja de pedidos'!$D5146&gt;0,'[1]Hoja de pedidos'!C5146,"")</f>
        <v/>
      </c>
      <c r="B5151" s="144" t="str">
        <f>IF('[1]Hoja de pedidos'!$D5146&gt;0,'[1]Hoja de pedidos'!D5146,"")</f>
        <v/>
      </c>
      <c r="C5151" s="144" t="str">
        <f>IF('[1]Hoja de pedidos'!$D5146&gt;0,'[1]Hoja de pedidos'!E5146,"")</f>
        <v/>
      </c>
      <c r="D5151" s="144" t="str">
        <f>IF('[1]Hoja de pedidos'!$D5146&gt;0,'[1]Hoja de pedidos'!F5146,"")</f>
        <v/>
      </c>
      <c r="E5151" s="144" t="str">
        <f>IF('[1]Hoja de pedidos'!$D5146&gt;0,'[1]Hoja de pedidos'!G5146,"")</f>
        <v/>
      </c>
      <c r="F5151" s="144" t="str">
        <f>IF('[1]Hoja de pedidos'!$D5146&gt;0,'[1]Hoja de pedidos'!H5146,"")</f>
        <v/>
      </c>
    </row>
    <row r="5152" spans="1:6" x14ac:dyDescent="0.25">
      <c r="A5152" s="144" t="str">
        <f>IF('[1]Hoja de pedidos'!$D5147&gt;0,'[1]Hoja de pedidos'!C5147,"")</f>
        <v/>
      </c>
      <c r="B5152" s="144" t="str">
        <f>IF('[1]Hoja de pedidos'!$D5147&gt;0,'[1]Hoja de pedidos'!D5147,"")</f>
        <v/>
      </c>
      <c r="C5152" s="144" t="str">
        <f>IF('[1]Hoja de pedidos'!$D5147&gt;0,'[1]Hoja de pedidos'!E5147,"")</f>
        <v/>
      </c>
      <c r="D5152" s="144" t="str">
        <f>IF('[1]Hoja de pedidos'!$D5147&gt;0,'[1]Hoja de pedidos'!F5147,"")</f>
        <v/>
      </c>
      <c r="E5152" s="144" t="str">
        <f>IF('[1]Hoja de pedidos'!$D5147&gt;0,'[1]Hoja de pedidos'!G5147,"")</f>
        <v/>
      </c>
      <c r="F5152" s="144" t="str">
        <f>IF('[1]Hoja de pedidos'!$D5147&gt;0,'[1]Hoja de pedidos'!H5147,"")</f>
        <v/>
      </c>
    </row>
    <row r="5153" spans="1:6" x14ac:dyDescent="0.25">
      <c r="A5153" s="144" t="str">
        <f>IF('[1]Hoja de pedidos'!$D5148&gt;0,'[1]Hoja de pedidos'!C5148,"")</f>
        <v/>
      </c>
      <c r="B5153" s="144" t="str">
        <f>IF('[1]Hoja de pedidos'!$D5148&gt;0,'[1]Hoja de pedidos'!D5148,"")</f>
        <v/>
      </c>
      <c r="C5153" s="144" t="str">
        <f>IF('[1]Hoja de pedidos'!$D5148&gt;0,'[1]Hoja de pedidos'!E5148,"")</f>
        <v/>
      </c>
      <c r="D5153" s="144" t="str">
        <f>IF('[1]Hoja de pedidos'!$D5148&gt;0,'[1]Hoja de pedidos'!F5148,"")</f>
        <v/>
      </c>
      <c r="E5153" s="144" t="str">
        <f>IF('[1]Hoja de pedidos'!$D5148&gt;0,'[1]Hoja de pedidos'!G5148,"")</f>
        <v/>
      </c>
      <c r="F5153" s="144" t="str">
        <f>IF('[1]Hoja de pedidos'!$D5148&gt;0,'[1]Hoja de pedidos'!H5148,"")</f>
        <v/>
      </c>
    </row>
    <row r="5154" spans="1:6" x14ac:dyDescent="0.25">
      <c r="A5154" s="144" t="str">
        <f>IF('[1]Hoja de pedidos'!$D5149&gt;0,'[1]Hoja de pedidos'!C5149,"")</f>
        <v/>
      </c>
      <c r="B5154" s="144" t="str">
        <f>IF('[1]Hoja de pedidos'!$D5149&gt;0,'[1]Hoja de pedidos'!D5149,"")</f>
        <v/>
      </c>
      <c r="C5154" s="144" t="str">
        <f>IF('[1]Hoja de pedidos'!$D5149&gt;0,'[1]Hoja de pedidos'!E5149,"")</f>
        <v/>
      </c>
      <c r="D5154" s="144" t="str">
        <f>IF('[1]Hoja de pedidos'!$D5149&gt;0,'[1]Hoja de pedidos'!F5149,"")</f>
        <v/>
      </c>
      <c r="E5154" s="144" t="str">
        <f>IF('[1]Hoja de pedidos'!$D5149&gt;0,'[1]Hoja de pedidos'!G5149,"")</f>
        <v/>
      </c>
      <c r="F5154" s="144" t="str">
        <f>IF('[1]Hoja de pedidos'!$D5149&gt;0,'[1]Hoja de pedidos'!H5149,"")</f>
        <v/>
      </c>
    </row>
    <row r="5155" spans="1:6" x14ac:dyDescent="0.25">
      <c r="A5155" s="144" t="str">
        <f>IF('[1]Hoja de pedidos'!$D5150&gt;0,'[1]Hoja de pedidos'!C5150,"")</f>
        <v/>
      </c>
      <c r="B5155" s="144" t="str">
        <f>IF('[1]Hoja de pedidos'!$D5150&gt;0,'[1]Hoja de pedidos'!D5150,"")</f>
        <v/>
      </c>
      <c r="C5155" s="144" t="str">
        <f>IF('[1]Hoja de pedidos'!$D5150&gt;0,'[1]Hoja de pedidos'!E5150,"")</f>
        <v/>
      </c>
      <c r="D5155" s="144" t="str">
        <f>IF('[1]Hoja de pedidos'!$D5150&gt;0,'[1]Hoja de pedidos'!F5150,"")</f>
        <v/>
      </c>
      <c r="E5155" s="144" t="str">
        <f>IF('[1]Hoja de pedidos'!$D5150&gt;0,'[1]Hoja de pedidos'!G5150,"")</f>
        <v/>
      </c>
      <c r="F5155" s="144" t="str">
        <f>IF('[1]Hoja de pedidos'!$D5150&gt;0,'[1]Hoja de pedidos'!H5150,"")</f>
        <v/>
      </c>
    </row>
    <row r="5156" spans="1:6" x14ac:dyDescent="0.25">
      <c r="A5156" s="144" t="str">
        <f>IF('[1]Hoja de pedidos'!$D5151&gt;0,'[1]Hoja de pedidos'!C5151,"")</f>
        <v/>
      </c>
      <c r="B5156" s="144" t="str">
        <f>IF('[1]Hoja de pedidos'!$D5151&gt;0,'[1]Hoja de pedidos'!D5151,"")</f>
        <v/>
      </c>
      <c r="C5156" s="144" t="str">
        <f>IF('[1]Hoja de pedidos'!$D5151&gt;0,'[1]Hoja de pedidos'!E5151,"")</f>
        <v/>
      </c>
      <c r="D5156" s="144" t="str">
        <f>IF('[1]Hoja de pedidos'!$D5151&gt;0,'[1]Hoja de pedidos'!F5151,"")</f>
        <v/>
      </c>
      <c r="E5156" s="144" t="str">
        <f>IF('[1]Hoja de pedidos'!$D5151&gt;0,'[1]Hoja de pedidos'!G5151,"")</f>
        <v/>
      </c>
      <c r="F5156" s="144" t="str">
        <f>IF('[1]Hoja de pedidos'!$D5151&gt;0,'[1]Hoja de pedidos'!H5151,"")</f>
        <v/>
      </c>
    </row>
    <row r="5157" spans="1:6" x14ac:dyDescent="0.25">
      <c r="A5157" s="144" t="str">
        <f>IF('[1]Hoja de pedidos'!$D5152&gt;0,'[1]Hoja de pedidos'!C5152,"")</f>
        <v/>
      </c>
      <c r="B5157" s="144" t="str">
        <f>IF('[1]Hoja de pedidos'!$D5152&gt;0,'[1]Hoja de pedidos'!D5152,"")</f>
        <v/>
      </c>
      <c r="C5157" s="144" t="str">
        <f>IF('[1]Hoja de pedidos'!$D5152&gt;0,'[1]Hoja de pedidos'!E5152,"")</f>
        <v/>
      </c>
      <c r="D5157" s="144" t="str">
        <f>IF('[1]Hoja de pedidos'!$D5152&gt;0,'[1]Hoja de pedidos'!F5152,"")</f>
        <v/>
      </c>
      <c r="E5157" s="144" t="str">
        <f>IF('[1]Hoja de pedidos'!$D5152&gt;0,'[1]Hoja de pedidos'!G5152,"")</f>
        <v/>
      </c>
      <c r="F5157" s="144" t="str">
        <f>IF('[1]Hoja de pedidos'!$D5152&gt;0,'[1]Hoja de pedidos'!H5152,"")</f>
        <v/>
      </c>
    </row>
    <row r="5158" spans="1:6" x14ac:dyDescent="0.25">
      <c r="A5158" s="144" t="str">
        <f>IF('[1]Hoja de pedidos'!$D5153&gt;0,'[1]Hoja de pedidos'!C5153,"")</f>
        <v/>
      </c>
      <c r="B5158" s="144" t="str">
        <f>IF('[1]Hoja de pedidos'!$D5153&gt;0,'[1]Hoja de pedidos'!D5153,"")</f>
        <v/>
      </c>
      <c r="C5158" s="144" t="str">
        <f>IF('[1]Hoja de pedidos'!$D5153&gt;0,'[1]Hoja de pedidos'!E5153,"")</f>
        <v/>
      </c>
      <c r="D5158" s="144" t="str">
        <f>IF('[1]Hoja de pedidos'!$D5153&gt;0,'[1]Hoja de pedidos'!F5153,"")</f>
        <v/>
      </c>
      <c r="E5158" s="144" t="str">
        <f>IF('[1]Hoja de pedidos'!$D5153&gt;0,'[1]Hoja de pedidos'!G5153,"")</f>
        <v/>
      </c>
      <c r="F5158" s="144" t="str">
        <f>IF('[1]Hoja de pedidos'!$D5153&gt;0,'[1]Hoja de pedidos'!H5153,"")</f>
        <v/>
      </c>
    </row>
    <row r="5159" spans="1:6" x14ac:dyDescent="0.25">
      <c r="A5159" s="144" t="str">
        <f>IF('[1]Hoja de pedidos'!$D5154&gt;0,'[1]Hoja de pedidos'!C5154,"")</f>
        <v/>
      </c>
      <c r="B5159" s="144" t="str">
        <f>IF('[1]Hoja de pedidos'!$D5154&gt;0,'[1]Hoja de pedidos'!D5154,"")</f>
        <v/>
      </c>
      <c r="C5159" s="144" t="str">
        <f>IF('[1]Hoja de pedidos'!$D5154&gt;0,'[1]Hoja de pedidos'!E5154,"")</f>
        <v/>
      </c>
      <c r="D5159" s="144" t="str">
        <f>IF('[1]Hoja de pedidos'!$D5154&gt;0,'[1]Hoja de pedidos'!F5154,"")</f>
        <v/>
      </c>
      <c r="E5159" s="144" t="str">
        <f>IF('[1]Hoja de pedidos'!$D5154&gt;0,'[1]Hoja de pedidos'!G5154,"")</f>
        <v/>
      </c>
      <c r="F5159" s="144" t="str">
        <f>IF('[1]Hoja de pedidos'!$D5154&gt;0,'[1]Hoja de pedidos'!H5154,"")</f>
        <v/>
      </c>
    </row>
    <row r="5160" spans="1:6" x14ac:dyDescent="0.25">
      <c r="A5160" s="144" t="str">
        <f>IF('[1]Hoja de pedidos'!$D5155&gt;0,'[1]Hoja de pedidos'!C5155,"")</f>
        <v/>
      </c>
      <c r="B5160" s="144" t="str">
        <f>IF('[1]Hoja de pedidos'!$D5155&gt;0,'[1]Hoja de pedidos'!D5155,"")</f>
        <v/>
      </c>
      <c r="C5160" s="144" t="str">
        <f>IF('[1]Hoja de pedidos'!$D5155&gt;0,'[1]Hoja de pedidos'!E5155,"")</f>
        <v/>
      </c>
      <c r="D5160" s="144" t="str">
        <f>IF('[1]Hoja de pedidos'!$D5155&gt;0,'[1]Hoja de pedidos'!F5155,"")</f>
        <v/>
      </c>
      <c r="E5160" s="144" t="str">
        <f>IF('[1]Hoja de pedidos'!$D5155&gt;0,'[1]Hoja de pedidos'!G5155,"")</f>
        <v/>
      </c>
      <c r="F5160" s="144" t="str">
        <f>IF('[1]Hoja de pedidos'!$D5155&gt;0,'[1]Hoja de pedidos'!H5155,"")</f>
        <v/>
      </c>
    </row>
    <row r="5161" spans="1:6" x14ac:dyDescent="0.25">
      <c r="A5161" s="144" t="str">
        <f>IF('[1]Hoja de pedidos'!$D5156&gt;0,'[1]Hoja de pedidos'!C5156,"")</f>
        <v/>
      </c>
      <c r="B5161" s="144" t="str">
        <f>IF('[1]Hoja de pedidos'!$D5156&gt;0,'[1]Hoja de pedidos'!D5156,"")</f>
        <v/>
      </c>
      <c r="C5161" s="144" t="str">
        <f>IF('[1]Hoja de pedidos'!$D5156&gt;0,'[1]Hoja de pedidos'!E5156,"")</f>
        <v/>
      </c>
      <c r="D5161" s="144" t="str">
        <f>IF('[1]Hoja de pedidos'!$D5156&gt;0,'[1]Hoja de pedidos'!F5156,"")</f>
        <v/>
      </c>
      <c r="E5161" s="144" t="str">
        <f>IF('[1]Hoja de pedidos'!$D5156&gt;0,'[1]Hoja de pedidos'!G5156,"")</f>
        <v/>
      </c>
      <c r="F5161" s="144" t="str">
        <f>IF('[1]Hoja de pedidos'!$D5156&gt;0,'[1]Hoja de pedidos'!H5156,"")</f>
        <v/>
      </c>
    </row>
    <row r="5162" spans="1:6" x14ac:dyDescent="0.25">
      <c r="A5162" s="144" t="str">
        <f>IF('[1]Hoja de pedidos'!$D5157&gt;0,'[1]Hoja de pedidos'!C5157,"")</f>
        <v/>
      </c>
      <c r="B5162" s="144" t="str">
        <f>IF('[1]Hoja de pedidos'!$D5157&gt;0,'[1]Hoja de pedidos'!D5157,"")</f>
        <v/>
      </c>
      <c r="C5162" s="144" t="str">
        <f>IF('[1]Hoja de pedidos'!$D5157&gt;0,'[1]Hoja de pedidos'!E5157,"")</f>
        <v/>
      </c>
      <c r="D5162" s="144" t="str">
        <f>IF('[1]Hoja de pedidos'!$D5157&gt;0,'[1]Hoja de pedidos'!F5157,"")</f>
        <v/>
      </c>
      <c r="E5162" s="144" t="str">
        <f>IF('[1]Hoja de pedidos'!$D5157&gt;0,'[1]Hoja de pedidos'!G5157,"")</f>
        <v/>
      </c>
      <c r="F5162" s="144" t="str">
        <f>IF('[1]Hoja de pedidos'!$D5157&gt;0,'[1]Hoja de pedidos'!H5157,"")</f>
        <v/>
      </c>
    </row>
    <row r="5163" spans="1:6" x14ac:dyDescent="0.25">
      <c r="A5163" s="144" t="str">
        <f>IF('[1]Hoja de pedidos'!$D5158&gt;0,'[1]Hoja de pedidos'!C5158,"")</f>
        <v/>
      </c>
      <c r="B5163" s="144" t="str">
        <f>IF('[1]Hoja de pedidos'!$D5158&gt;0,'[1]Hoja de pedidos'!D5158,"")</f>
        <v/>
      </c>
      <c r="C5163" s="144" t="str">
        <f>IF('[1]Hoja de pedidos'!$D5158&gt;0,'[1]Hoja de pedidos'!E5158,"")</f>
        <v/>
      </c>
      <c r="D5163" s="144" t="str">
        <f>IF('[1]Hoja de pedidos'!$D5158&gt;0,'[1]Hoja de pedidos'!F5158,"")</f>
        <v/>
      </c>
      <c r="E5163" s="144" t="str">
        <f>IF('[1]Hoja de pedidos'!$D5158&gt;0,'[1]Hoja de pedidos'!G5158,"")</f>
        <v/>
      </c>
      <c r="F5163" s="144" t="str">
        <f>IF('[1]Hoja de pedidos'!$D5158&gt;0,'[1]Hoja de pedidos'!H5158,"")</f>
        <v/>
      </c>
    </row>
    <row r="5164" spans="1:6" x14ac:dyDescent="0.25">
      <c r="A5164" s="144" t="str">
        <f>IF('[1]Hoja de pedidos'!$D5159&gt;0,'[1]Hoja de pedidos'!C5159,"")</f>
        <v/>
      </c>
      <c r="B5164" s="144" t="str">
        <f>IF('[1]Hoja de pedidos'!$D5159&gt;0,'[1]Hoja de pedidos'!D5159,"")</f>
        <v/>
      </c>
      <c r="C5164" s="144" t="str">
        <f>IF('[1]Hoja de pedidos'!$D5159&gt;0,'[1]Hoja de pedidos'!E5159,"")</f>
        <v/>
      </c>
      <c r="D5164" s="144" t="str">
        <f>IF('[1]Hoja de pedidos'!$D5159&gt;0,'[1]Hoja de pedidos'!F5159,"")</f>
        <v/>
      </c>
      <c r="E5164" s="144" t="str">
        <f>IF('[1]Hoja de pedidos'!$D5159&gt;0,'[1]Hoja de pedidos'!G5159,"")</f>
        <v/>
      </c>
      <c r="F5164" s="144" t="str">
        <f>IF('[1]Hoja de pedidos'!$D5159&gt;0,'[1]Hoja de pedidos'!H5159,"")</f>
        <v/>
      </c>
    </row>
    <row r="5165" spans="1:6" x14ac:dyDescent="0.25">
      <c r="A5165" s="144" t="str">
        <f>IF('[1]Hoja de pedidos'!$D5160&gt;0,'[1]Hoja de pedidos'!C5160,"")</f>
        <v/>
      </c>
      <c r="B5165" s="144" t="str">
        <f>IF('[1]Hoja de pedidos'!$D5160&gt;0,'[1]Hoja de pedidos'!D5160,"")</f>
        <v/>
      </c>
      <c r="C5165" s="144" t="str">
        <f>IF('[1]Hoja de pedidos'!$D5160&gt;0,'[1]Hoja de pedidos'!E5160,"")</f>
        <v/>
      </c>
      <c r="D5165" s="144" t="str">
        <f>IF('[1]Hoja de pedidos'!$D5160&gt;0,'[1]Hoja de pedidos'!F5160,"")</f>
        <v/>
      </c>
      <c r="E5165" s="144" t="str">
        <f>IF('[1]Hoja de pedidos'!$D5160&gt;0,'[1]Hoja de pedidos'!G5160,"")</f>
        <v/>
      </c>
      <c r="F5165" s="144" t="str">
        <f>IF('[1]Hoja de pedidos'!$D5160&gt;0,'[1]Hoja de pedidos'!H5160,"")</f>
        <v/>
      </c>
    </row>
    <row r="5166" spans="1:6" x14ac:dyDescent="0.25">
      <c r="A5166" s="144" t="str">
        <f>IF('[1]Hoja de pedidos'!$D5161&gt;0,'[1]Hoja de pedidos'!C5161,"")</f>
        <v/>
      </c>
      <c r="B5166" s="144" t="str">
        <f>IF('[1]Hoja de pedidos'!$D5161&gt;0,'[1]Hoja de pedidos'!D5161,"")</f>
        <v/>
      </c>
      <c r="C5166" s="144" t="str">
        <f>IF('[1]Hoja de pedidos'!$D5161&gt;0,'[1]Hoja de pedidos'!E5161,"")</f>
        <v/>
      </c>
      <c r="D5166" s="144" t="str">
        <f>IF('[1]Hoja de pedidos'!$D5161&gt;0,'[1]Hoja de pedidos'!F5161,"")</f>
        <v/>
      </c>
      <c r="E5166" s="144" t="str">
        <f>IF('[1]Hoja de pedidos'!$D5161&gt;0,'[1]Hoja de pedidos'!G5161,"")</f>
        <v/>
      </c>
      <c r="F5166" s="144" t="str">
        <f>IF('[1]Hoja de pedidos'!$D5161&gt;0,'[1]Hoja de pedidos'!H5161,"")</f>
        <v/>
      </c>
    </row>
    <row r="5167" spans="1:6" x14ac:dyDescent="0.25">
      <c r="A5167" s="144" t="str">
        <f>IF('[1]Hoja de pedidos'!$D5162&gt;0,'[1]Hoja de pedidos'!C5162,"")</f>
        <v/>
      </c>
      <c r="B5167" s="144" t="str">
        <f>IF('[1]Hoja de pedidos'!$D5162&gt;0,'[1]Hoja de pedidos'!D5162,"")</f>
        <v/>
      </c>
      <c r="C5167" s="144" t="str">
        <f>IF('[1]Hoja de pedidos'!$D5162&gt;0,'[1]Hoja de pedidos'!E5162,"")</f>
        <v/>
      </c>
      <c r="D5167" s="144" t="str">
        <f>IF('[1]Hoja de pedidos'!$D5162&gt;0,'[1]Hoja de pedidos'!F5162,"")</f>
        <v/>
      </c>
      <c r="E5167" s="144" t="str">
        <f>IF('[1]Hoja de pedidos'!$D5162&gt;0,'[1]Hoja de pedidos'!G5162,"")</f>
        <v/>
      </c>
      <c r="F5167" s="144" t="str">
        <f>IF('[1]Hoja de pedidos'!$D5162&gt;0,'[1]Hoja de pedidos'!H5162,"")</f>
        <v/>
      </c>
    </row>
    <row r="5168" spans="1:6" x14ac:dyDescent="0.25">
      <c r="A5168" s="144" t="str">
        <f>IF('[1]Hoja de pedidos'!$D5163&gt;0,'[1]Hoja de pedidos'!C5163,"")</f>
        <v/>
      </c>
      <c r="B5168" s="144" t="str">
        <f>IF('[1]Hoja de pedidos'!$D5163&gt;0,'[1]Hoja de pedidos'!D5163,"")</f>
        <v/>
      </c>
      <c r="C5168" s="144" t="str">
        <f>IF('[1]Hoja de pedidos'!$D5163&gt;0,'[1]Hoja de pedidos'!E5163,"")</f>
        <v/>
      </c>
      <c r="D5168" s="144" t="str">
        <f>IF('[1]Hoja de pedidos'!$D5163&gt;0,'[1]Hoja de pedidos'!F5163,"")</f>
        <v/>
      </c>
      <c r="E5168" s="144" t="str">
        <f>IF('[1]Hoja de pedidos'!$D5163&gt;0,'[1]Hoja de pedidos'!G5163,"")</f>
        <v/>
      </c>
      <c r="F5168" s="144" t="str">
        <f>IF('[1]Hoja de pedidos'!$D5163&gt;0,'[1]Hoja de pedidos'!H5163,"")</f>
        <v/>
      </c>
    </row>
    <row r="5169" spans="1:6" x14ac:dyDescent="0.25">
      <c r="A5169" s="144" t="str">
        <f>IF('[1]Hoja de pedidos'!$D5164&gt;0,'[1]Hoja de pedidos'!C5164,"")</f>
        <v/>
      </c>
      <c r="B5169" s="144" t="str">
        <f>IF('[1]Hoja de pedidos'!$D5164&gt;0,'[1]Hoja de pedidos'!D5164,"")</f>
        <v/>
      </c>
      <c r="C5169" s="144" t="str">
        <f>IF('[1]Hoja de pedidos'!$D5164&gt;0,'[1]Hoja de pedidos'!E5164,"")</f>
        <v/>
      </c>
      <c r="D5169" s="144" t="str">
        <f>IF('[1]Hoja de pedidos'!$D5164&gt;0,'[1]Hoja de pedidos'!F5164,"")</f>
        <v/>
      </c>
      <c r="E5169" s="144" t="str">
        <f>IF('[1]Hoja de pedidos'!$D5164&gt;0,'[1]Hoja de pedidos'!G5164,"")</f>
        <v/>
      </c>
      <c r="F5169" s="144" t="str">
        <f>IF('[1]Hoja de pedidos'!$D5164&gt;0,'[1]Hoja de pedidos'!H5164,"")</f>
        <v/>
      </c>
    </row>
    <row r="5170" spans="1:6" x14ac:dyDescent="0.25">
      <c r="A5170" s="144" t="str">
        <f>IF('[1]Hoja de pedidos'!$D5165&gt;0,'[1]Hoja de pedidos'!C5165,"")</f>
        <v/>
      </c>
      <c r="B5170" s="144" t="str">
        <f>IF('[1]Hoja de pedidos'!$D5165&gt;0,'[1]Hoja de pedidos'!D5165,"")</f>
        <v/>
      </c>
      <c r="C5170" s="144" t="str">
        <f>IF('[1]Hoja de pedidos'!$D5165&gt;0,'[1]Hoja de pedidos'!E5165,"")</f>
        <v/>
      </c>
      <c r="D5170" s="144" t="str">
        <f>IF('[1]Hoja de pedidos'!$D5165&gt;0,'[1]Hoja de pedidos'!F5165,"")</f>
        <v/>
      </c>
      <c r="E5170" s="144" t="str">
        <f>IF('[1]Hoja de pedidos'!$D5165&gt;0,'[1]Hoja de pedidos'!G5165,"")</f>
        <v/>
      </c>
      <c r="F5170" s="144" t="str">
        <f>IF('[1]Hoja de pedidos'!$D5165&gt;0,'[1]Hoja de pedidos'!H5165,"")</f>
        <v/>
      </c>
    </row>
    <row r="5171" spans="1:6" x14ac:dyDescent="0.25">
      <c r="A5171" s="144" t="str">
        <f>IF('[1]Hoja de pedidos'!$D5166&gt;0,'[1]Hoja de pedidos'!C5166,"")</f>
        <v/>
      </c>
      <c r="B5171" s="144" t="str">
        <f>IF('[1]Hoja de pedidos'!$D5166&gt;0,'[1]Hoja de pedidos'!D5166,"")</f>
        <v/>
      </c>
      <c r="C5171" s="144" t="str">
        <f>IF('[1]Hoja de pedidos'!$D5166&gt;0,'[1]Hoja de pedidos'!E5166,"")</f>
        <v/>
      </c>
      <c r="D5171" s="144" t="str">
        <f>IF('[1]Hoja de pedidos'!$D5166&gt;0,'[1]Hoja de pedidos'!F5166,"")</f>
        <v/>
      </c>
      <c r="E5171" s="144" t="str">
        <f>IF('[1]Hoja de pedidos'!$D5166&gt;0,'[1]Hoja de pedidos'!G5166,"")</f>
        <v/>
      </c>
      <c r="F5171" s="144" t="str">
        <f>IF('[1]Hoja de pedidos'!$D5166&gt;0,'[1]Hoja de pedidos'!H5166,"")</f>
        <v/>
      </c>
    </row>
    <row r="5172" spans="1:6" x14ac:dyDescent="0.25">
      <c r="A5172" s="144" t="str">
        <f>IF('[1]Hoja de pedidos'!$D5167&gt;0,'[1]Hoja de pedidos'!C5167,"")</f>
        <v/>
      </c>
      <c r="B5172" s="144" t="str">
        <f>IF('[1]Hoja de pedidos'!$D5167&gt;0,'[1]Hoja de pedidos'!D5167,"")</f>
        <v/>
      </c>
      <c r="C5172" s="144" t="str">
        <f>IF('[1]Hoja de pedidos'!$D5167&gt;0,'[1]Hoja de pedidos'!E5167,"")</f>
        <v/>
      </c>
      <c r="D5172" s="144" t="str">
        <f>IF('[1]Hoja de pedidos'!$D5167&gt;0,'[1]Hoja de pedidos'!F5167,"")</f>
        <v/>
      </c>
      <c r="E5172" s="144" t="str">
        <f>IF('[1]Hoja de pedidos'!$D5167&gt;0,'[1]Hoja de pedidos'!G5167,"")</f>
        <v/>
      </c>
      <c r="F5172" s="144" t="str">
        <f>IF('[1]Hoja de pedidos'!$D5167&gt;0,'[1]Hoja de pedidos'!H5167,"")</f>
        <v/>
      </c>
    </row>
    <row r="5173" spans="1:6" x14ac:dyDescent="0.25">
      <c r="A5173" s="144" t="str">
        <f>IF('[1]Hoja de pedidos'!$D5168&gt;0,'[1]Hoja de pedidos'!C5168,"")</f>
        <v/>
      </c>
      <c r="B5173" s="144" t="str">
        <f>IF('[1]Hoja de pedidos'!$D5168&gt;0,'[1]Hoja de pedidos'!D5168,"")</f>
        <v/>
      </c>
      <c r="C5173" s="144" t="str">
        <f>IF('[1]Hoja de pedidos'!$D5168&gt;0,'[1]Hoja de pedidos'!E5168,"")</f>
        <v/>
      </c>
      <c r="D5173" s="144" t="str">
        <f>IF('[1]Hoja de pedidos'!$D5168&gt;0,'[1]Hoja de pedidos'!F5168,"")</f>
        <v/>
      </c>
      <c r="E5173" s="144" t="str">
        <f>IF('[1]Hoja de pedidos'!$D5168&gt;0,'[1]Hoja de pedidos'!G5168,"")</f>
        <v/>
      </c>
      <c r="F5173" s="144" t="str">
        <f>IF('[1]Hoja de pedidos'!$D5168&gt;0,'[1]Hoja de pedidos'!H5168,"")</f>
        <v/>
      </c>
    </row>
    <row r="5174" spans="1:6" x14ac:dyDescent="0.25">
      <c r="A5174" s="144" t="str">
        <f>IF('[1]Hoja de pedidos'!$D5169&gt;0,'[1]Hoja de pedidos'!C5169,"")</f>
        <v/>
      </c>
      <c r="B5174" s="144" t="str">
        <f>IF('[1]Hoja de pedidos'!$D5169&gt;0,'[1]Hoja de pedidos'!D5169,"")</f>
        <v/>
      </c>
      <c r="C5174" s="144" t="str">
        <f>IF('[1]Hoja de pedidos'!$D5169&gt;0,'[1]Hoja de pedidos'!E5169,"")</f>
        <v/>
      </c>
      <c r="D5174" s="144" t="str">
        <f>IF('[1]Hoja de pedidos'!$D5169&gt;0,'[1]Hoja de pedidos'!F5169,"")</f>
        <v/>
      </c>
      <c r="E5174" s="144" t="str">
        <f>IF('[1]Hoja de pedidos'!$D5169&gt;0,'[1]Hoja de pedidos'!G5169,"")</f>
        <v/>
      </c>
      <c r="F5174" s="144" t="str">
        <f>IF('[1]Hoja de pedidos'!$D5169&gt;0,'[1]Hoja de pedidos'!H5169,"")</f>
        <v/>
      </c>
    </row>
    <row r="5175" spans="1:6" x14ac:dyDescent="0.25">
      <c r="A5175" s="144" t="str">
        <f>IF('[1]Hoja de pedidos'!$D5170&gt;0,'[1]Hoja de pedidos'!C5170,"")</f>
        <v/>
      </c>
      <c r="B5175" s="144" t="str">
        <f>IF('[1]Hoja de pedidos'!$D5170&gt;0,'[1]Hoja de pedidos'!D5170,"")</f>
        <v/>
      </c>
      <c r="C5175" s="144" t="str">
        <f>IF('[1]Hoja de pedidos'!$D5170&gt;0,'[1]Hoja de pedidos'!E5170,"")</f>
        <v/>
      </c>
      <c r="D5175" s="144" t="str">
        <f>IF('[1]Hoja de pedidos'!$D5170&gt;0,'[1]Hoja de pedidos'!F5170,"")</f>
        <v/>
      </c>
      <c r="E5175" s="144" t="str">
        <f>IF('[1]Hoja de pedidos'!$D5170&gt;0,'[1]Hoja de pedidos'!G5170,"")</f>
        <v/>
      </c>
      <c r="F5175" s="144" t="str">
        <f>IF('[1]Hoja de pedidos'!$D5170&gt;0,'[1]Hoja de pedidos'!H5170,"")</f>
        <v/>
      </c>
    </row>
    <row r="5176" spans="1:6" x14ac:dyDescent="0.25">
      <c r="A5176" s="144" t="str">
        <f>IF('[1]Hoja de pedidos'!$D5171&gt;0,'[1]Hoja de pedidos'!C5171,"")</f>
        <v/>
      </c>
      <c r="B5176" s="144" t="str">
        <f>IF('[1]Hoja de pedidos'!$D5171&gt;0,'[1]Hoja de pedidos'!D5171,"")</f>
        <v/>
      </c>
      <c r="C5176" s="144" t="str">
        <f>IF('[1]Hoja de pedidos'!$D5171&gt;0,'[1]Hoja de pedidos'!E5171,"")</f>
        <v/>
      </c>
      <c r="D5176" s="144" t="str">
        <f>IF('[1]Hoja de pedidos'!$D5171&gt;0,'[1]Hoja de pedidos'!F5171,"")</f>
        <v/>
      </c>
      <c r="E5176" s="144" t="str">
        <f>IF('[1]Hoja de pedidos'!$D5171&gt;0,'[1]Hoja de pedidos'!G5171,"")</f>
        <v/>
      </c>
      <c r="F5176" s="144" t="str">
        <f>IF('[1]Hoja de pedidos'!$D5171&gt;0,'[1]Hoja de pedidos'!H5171,"")</f>
        <v/>
      </c>
    </row>
    <row r="5177" spans="1:6" x14ac:dyDescent="0.25">
      <c r="A5177" s="144" t="str">
        <f>IF('[1]Hoja de pedidos'!$D5172&gt;0,'[1]Hoja de pedidos'!C5172,"")</f>
        <v/>
      </c>
      <c r="B5177" s="144" t="str">
        <f>IF('[1]Hoja de pedidos'!$D5172&gt;0,'[1]Hoja de pedidos'!D5172,"")</f>
        <v/>
      </c>
      <c r="C5177" s="144" t="str">
        <f>IF('[1]Hoja de pedidos'!$D5172&gt;0,'[1]Hoja de pedidos'!E5172,"")</f>
        <v/>
      </c>
      <c r="D5177" s="144" t="str">
        <f>IF('[1]Hoja de pedidos'!$D5172&gt;0,'[1]Hoja de pedidos'!F5172,"")</f>
        <v/>
      </c>
      <c r="E5177" s="144" t="str">
        <f>IF('[1]Hoja de pedidos'!$D5172&gt;0,'[1]Hoja de pedidos'!G5172,"")</f>
        <v/>
      </c>
      <c r="F5177" s="144" t="str">
        <f>IF('[1]Hoja de pedidos'!$D5172&gt;0,'[1]Hoja de pedidos'!H5172,"")</f>
        <v/>
      </c>
    </row>
    <row r="5178" spans="1:6" x14ac:dyDescent="0.25">
      <c r="A5178" s="144" t="str">
        <f>IF('[1]Hoja de pedidos'!$D5173&gt;0,'[1]Hoja de pedidos'!C5173,"")</f>
        <v/>
      </c>
      <c r="B5178" s="144" t="str">
        <f>IF('[1]Hoja de pedidos'!$D5173&gt;0,'[1]Hoja de pedidos'!D5173,"")</f>
        <v/>
      </c>
      <c r="C5178" s="144" t="str">
        <f>IF('[1]Hoja de pedidos'!$D5173&gt;0,'[1]Hoja de pedidos'!E5173,"")</f>
        <v/>
      </c>
      <c r="D5178" s="144" t="str">
        <f>IF('[1]Hoja de pedidos'!$D5173&gt;0,'[1]Hoja de pedidos'!F5173,"")</f>
        <v/>
      </c>
      <c r="E5178" s="144" t="str">
        <f>IF('[1]Hoja de pedidos'!$D5173&gt;0,'[1]Hoja de pedidos'!G5173,"")</f>
        <v/>
      </c>
      <c r="F5178" s="144" t="str">
        <f>IF('[1]Hoja de pedidos'!$D5173&gt;0,'[1]Hoja de pedidos'!H5173,"")</f>
        <v/>
      </c>
    </row>
    <row r="5179" spans="1:6" x14ac:dyDescent="0.25">
      <c r="A5179" s="144" t="str">
        <f>IF('[1]Hoja de pedidos'!$D5174&gt;0,'[1]Hoja de pedidos'!C5174,"")</f>
        <v/>
      </c>
      <c r="B5179" s="144" t="str">
        <f>IF('[1]Hoja de pedidos'!$D5174&gt;0,'[1]Hoja de pedidos'!D5174,"")</f>
        <v/>
      </c>
      <c r="C5179" s="144" t="str">
        <f>IF('[1]Hoja de pedidos'!$D5174&gt;0,'[1]Hoja de pedidos'!E5174,"")</f>
        <v/>
      </c>
      <c r="D5179" s="144" t="str">
        <f>IF('[1]Hoja de pedidos'!$D5174&gt;0,'[1]Hoja de pedidos'!F5174,"")</f>
        <v/>
      </c>
      <c r="E5179" s="144" t="str">
        <f>IF('[1]Hoja de pedidos'!$D5174&gt;0,'[1]Hoja de pedidos'!G5174,"")</f>
        <v/>
      </c>
      <c r="F5179" s="144" t="str">
        <f>IF('[1]Hoja de pedidos'!$D5174&gt;0,'[1]Hoja de pedidos'!H5174,"")</f>
        <v/>
      </c>
    </row>
    <row r="5180" spans="1:6" x14ac:dyDescent="0.25">
      <c r="A5180" s="144" t="str">
        <f>IF('[1]Hoja de pedidos'!$D5175&gt;0,'[1]Hoja de pedidos'!C5175,"")</f>
        <v/>
      </c>
      <c r="B5180" s="144" t="str">
        <f>IF('[1]Hoja de pedidos'!$D5175&gt;0,'[1]Hoja de pedidos'!D5175,"")</f>
        <v/>
      </c>
      <c r="C5180" s="144" t="str">
        <f>IF('[1]Hoja de pedidos'!$D5175&gt;0,'[1]Hoja de pedidos'!E5175,"")</f>
        <v/>
      </c>
      <c r="D5180" s="144" t="str">
        <f>IF('[1]Hoja de pedidos'!$D5175&gt;0,'[1]Hoja de pedidos'!F5175,"")</f>
        <v/>
      </c>
      <c r="E5180" s="144" t="str">
        <f>IF('[1]Hoja de pedidos'!$D5175&gt;0,'[1]Hoja de pedidos'!G5175,"")</f>
        <v/>
      </c>
      <c r="F5180" s="144" t="str">
        <f>IF('[1]Hoja de pedidos'!$D5175&gt;0,'[1]Hoja de pedidos'!H5175,"")</f>
        <v/>
      </c>
    </row>
    <row r="5181" spans="1:6" x14ac:dyDescent="0.25">
      <c r="A5181" s="144" t="str">
        <f>IF('[1]Hoja de pedidos'!$D5176&gt;0,'[1]Hoja de pedidos'!C5176,"")</f>
        <v/>
      </c>
      <c r="B5181" s="144" t="str">
        <f>IF('[1]Hoja de pedidos'!$D5176&gt;0,'[1]Hoja de pedidos'!D5176,"")</f>
        <v/>
      </c>
      <c r="C5181" s="144" t="str">
        <f>IF('[1]Hoja de pedidos'!$D5176&gt;0,'[1]Hoja de pedidos'!E5176,"")</f>
        <v/>
      </c>
      <c r="D5181" s="144" t="str">
        <f>IF('[1]Hoja de pedidos'!$D5176&gt;0,'[1]Hoja de pedidos'!F5176,"")</f>
        <v/>
      </c>
      <c r="E5181" s="144" t="str">
        <f>IF('[1]Hoja de pedidos'!$D5176&gt;0,'[1]Hoja de pedidos'!G5176,"")</f>
        <v/>
      </c>
      <c r="F5181" s="144" t="str">
        <f>IF('[1]Hoja de pedidos'!$D5176&gt;0,'[1]Hoja de pedidos'!H5176,"")</f>
        <v/>
      </c>
    </row>
    <row r="5182" spans="1:6" x14ac:dyDescent="0.25">
      <c r="A5182" s="144" t="str">
        <f>IF('[1]Hoja de pedidos'!$D5177&gt;0,'[1]Hoja de pedidos'!C5177,"")</f>
        <v/>
      </c>
      <c r="B5182" s="144" t="str">
        <f>IF('[1]Hoja de pedidos'!$D5177&gt;0,'[1]Hoja de pedidos'!D5177,"")</f>
        <v/>
      </c>
      <c r="C5182" s="144" t="str">
        <f>IF('[1]Hoja de pedidos'!$D5177&gt;0,'[1]Hoja de pedidos'!E5177,"")</f>
        <v/>
      </c>
      <c r="D5182" s="144" t="str">
        <f>IF('[1]Hoja de pedidos'!$D5177&gt;0,'[1]Hoja de pedidos'!F5177,"")</f>
        <v/>
      </c>
      <c r="E5182" s="144" t="str">
        <f>IF('[1]Hoja de pedidos'!$D5177&gt;0,'[1]Hoja de pedidos'!G5177,"")</f>
        <v/>
      </c>
      <c r="F5182" s="144" t="str">
        <f>IF('[1]Hoja de pedidos'!$D5177&gt;0,'[1]Hoja de pedidos'!H5177,"")</f>
        <v/>
      </c>
    </row>
    <row r="5183" spans="1:6" x14ac:dyDescent="0.25">
      <c r="A5183" s="144" t="str">
        <f>IF('[1]Hoja de pedidos'!$D5178&gt;0,'[1]Hoja de pedidos'!C5178,"")</f>
        <v/>
      </c>
      <c r="B5183" s="144" t="str">
        <f>IF('[1]Hoja de pedidos'!$D5178&gt;0,'[1]Hoja de pedidos'!D5178,"")</f>
        <v/>
      </c>
      <c r="C5183" s="144" t="str">
        <f>IF('[1]Hoja de pedidos'!$D5178&gt;0,'[1]Hoja de pedidos'!E5178,"")</f>
        <v/>
      </c>
      <c r="D5183" s="144" t="str">
        <f>IF('[1]Hoja de pedidos'!$D5178&gt;0,'[1]Hoja de pedidos'!F5178,"")</f>
        <v/>
      </c>
      <c r="E5183" s="144" t="str">
        <f>IF('[1]Hoja de pedidos'!$D5178&gt;0,'[1]Hoja de pedidos'!G5178,"")</f>
        <v/>
      </c>
      <c r="F5183" s="144" t="str">
        <f>IF('[1]Hoja de pedidos'!$D5178&gt;0,'[1]Hoja de pedidos'!H5178,"")</f>
        <v/>
      </c>
    </row>
    <row r="5184" spans="1:6" x14ac:dyDescent="0.25">
      <c r="A5184" s="144" t="str">
        <f>IF('[1]Hoja de pedidos'!$D5179&gt;0,'[1]Hoja de pedidos'!C5179,"")</f>
        <v/>
      </c>
      <c r="B5184" s="144" t="str">
        <f>IF('[1]Hoja de pedidos'!$D5179&gt;0,'[1]Hoja de pedidos'!D5179,"")</f>
        <v/>
      </c>
      <c r="C5184" s="144" t="str">
        <f>IF('[1]Hoja de pedidos'!$D5179&gt;0,'[1]Hoja de pedidos'!E5179,"")</f>
        <v/>
      </c>
      <c r="D5184" s="144" t="str">
        <f>IF('[1]Hoja de pedidos'!$D5179&gt;0,'[1]Hoja de pedidos'!F5179,"")</f>
        <v/>
      </c>
      <c r="E5184" s="144" t="str">
        <f>IF('[1]Hoja de pedidos'!$D5179&gt;0,'[1]Hoja de pedidos'!G5179,"")</f>
        <v/>
      </c>
      <c r="F5184" s="144" t="str">
        <f>IF('[1]Hoja de pedidos'!$D5179&gt;0,'[1]Hoja de pedidos'!H5179,"")</f>
        <v/>
      </c>
    </row>
    <row r="5185" spans="1:6" x14ac:dyDescent="0.25">
      <c r="A5185" s="144" t="str">
        <f>IF('[1]Hoja de pedidos'!$D5180&gt;0,'[1]Hoja de pedidos'!C5180,"")</f>
        <v/>
      </c>
      <c r="B5185" s="144" t="str">
        <f>IF('[1]Hoja de pedidos'!$D5180&gt;0,'[1]Hoja de pedidos'!D5180,"")</f>
        <v/>
      </c>
      <c r="C5185" s="144" t="str">
        <f>IF('[1]Hoja de pedidos'!$D5180&gt;0,'[1]Hoja de pedidos'!E5180,"")</f>
        <v/>
      </c>
      <c r="D5185" s="144" t="str">
        <f>IF('[1]Hoja de pedidos'!$D5180&gt;0,'[1]Hoja de pedidos'!F5180,"")</f>
        <v/>
      </c>
      <c r="E5185" s="144" t="str">
        <f>IF('[1]Hoja de pedidos'!$D5180&gt;0,'[1]Hoja de pedidos'!G5180,"")</f>
        <v/>
      </c>
      <c r="F5185" s="144" t="str">
        <f>IF('[1]Hoja de pedidos'!$D5180&gt;0,'[1]Hoja de pedidos'!H5180,"")</f>
        <v/>
      </c>
    </row>
    <row r="5186" spans="1:6" x14ac:dyDescent="0.25">
      <c r="A5186" s="144" t="str">
        <f>IF('[1]Hoja de pedidos'!$D5181&gt;0,'[1]Hoja de pedidos'!C5181,"")</f>
        <v/>
      </c>
      <c r="B5186" s="144" t="str">
        <f>IF('[1]Hoja de pedidos'!$D5181&gt;0,'[1]Hoja de pedidos'!D5181,"")</f>
        <v/>
      </c>
      <c r="C5186" s="144" t="str">
        <f>IF('[1]Hoja de pedidos'!$D5181&gt;0,'[1]Hoja de pedidos'!E5181,"")</f>
        <v/>
      </c>
      <c r="D5186" s="144" t="str">
        <f>IF('[1]Hoja de pedidos'!$D5181&gt;0,'[1]Hoja de pedidos'!F5181,"")</f>
        <v/>
      </c>
      <c r="E5186" s="144" t="str">
        <f>IF('[1]Hoja de pedidos'!$D5181&gt;0,'[1]Hoja de pedidos'!G5181,"")</f>
        <v/>
      </c>
      <c r="F5186" s="144" t="str">
        <f>IF('[1]Hoja de pedidos'!$D5181&gt;0,'[1]Hoja de pedidos'!H5181,"")</f>
        <v/>
      </c>
    </row>
    <row r="5187" spans="1:6" x14ac:dyDescent="0.25">
      <c r="A5187" s="144" t="str">
        <f>IF('[1]Hoja de pedidos'!$D5182&gt;0,'[1]Hoja de pedidos'!C5182,"")</f>
        <v/>
      </c>
      <c r="B5187" s="144" t="str">
        <f>IF('[1]Hoja de pedidos'!$D5182&gt;0,'[1]Hoja de pedidos'!D5182,"")</f>
        <v/>
      </c>
      <c r="C5187" s="144" t="str">
        <f>IF('[1]Hoja de pedidos'!$D5182&gt;0,'[1]Hoja de pedidos'!E5182,"")</f>
        <v/>
      </c>
      <c r="D5187" s="144" t="str">
        <f>IF('[1]Hoja de pedidos'!$D5182&gt;0,'[1]Hoja de pedidos'!F5182,"")</f>
        <v/>
      </c>
      <c r="E5187" s="144" t="str">
        <f>IF('[1]Hoja de pedidos'!$D5182&gt;0,'[1]Hoja de pedidos'!G5182,"")</f>
        <v/>
      </c>
      <c r="F5187" s="144" t="str">
        <f>IF('[1]Hoja de pedidos'!$D5182&gt;0,'[1]Hoja de pedidos'!H5182,"")</f>
        <v/>
      </c>
    </row>
    <row r="5188" spans="1:6" x14ac:dyDescent="0.25">
      <c r="A5188" s="144" t="str">
        <f>IF('[1]Hoja de pedidos'!$D5183&gt;0,'[1]Hoja de pedidos'!C5183,"")</f>
        <v/>
      </c>
      <c r="B5188" s="144" t="str">
        <f>IF('[1]Hoja de pedidos'!$D5183&gt;0,'[1]Hoja de pedidos'!D5183,"")</f>
        <v/>
      </c>
      <c r="C5188" s="144" t="str">
        <f>IF('[1]Hoja de pedidos'!$D5183&gt;0,'[1]Hoja de pedidos'!E5183,"")</f>
        <v/>
      </c>
      <c r="D5188" s="144" t="str">
        <f>IF('[1]Hoja de pedidos'!$D5183&gt;0,'[1]Hoja de pedidos'!F5183,"")</f>
        <v/>
      </c>
      <c r="E5188" s="144" t="str">
        <f>IF('[1]Hoja de pedidos'!$D5183&gt;0,'[1]Hoja de pedidos'!G5183,"")</f>
        <v/>
      </c>
      <c r="F5188" s="144" t="str">
        <f>IF('[1]Hoja de pedidos'!$D5183&gt;0,'[1]Hoja de pedidos'!H5183,"")</f>
        <v/>
      </c>
    </row>
    <row r="5189" spans="1:6" x14ac:dyDescent="0.25">
      <c r="A5189" s="144" t="str">
        <f>IF('[1]Hoja de pedidos'!$D5184&gt;0,'[1]Hoja de pedidos'!C5184,"")</f>
        <v/>
      </c>
      <c r="B5189" s="144" t="str">
        <f>IF('[1]Hoja de pedidos'!$D5184&gt;0,'[1]Hoja de pedidos'!D5184,"")</f>
        <v/>
      </c>
      <c r="C5189" s="144" t="str">
        <f>IF('[1]Hoja de pedidos'!$D5184&gt;0,'[1]Hoja de pedidos'!E5184,"")</f>
        <v/>
      </c>
      <c r="D5189" s="144" t="str">
        <f>IF('[1]Hoja de pedidos'!$D5184&gt;0,'[1]Hoja de pedidos'!F5184,"")</f>
        <v/>
      </c>
      <c r="E5189" s="144" t="str">
        <f>IF('[1]Hoja de pedidos'!$D5184&gt;0,'[1]Hoja de pedidos'!G5184,"")</f>
        <v/>
      </c>
      <c r="F5189" s="144" t="str">
        <f>IF('[1]Hoja de pedidos'!$D5184&gt;0,'[1]Hoja de pedidos'!H5184,"")</f>
        <v/>
      </c>
    </row>
    <row r="5190" spans="1:6" x14ac:dyDescent="0.25">
      <c r="A5190" s="144" t="str">
        <f>IF('[1]Hoja de pedidos'!$D5185&gt;0,'[1]Hoja de pedidos'!C5185,"")</f>
        <v/>
      </c>
      <c r="B5190" s="144" t="str">
        <f>IF('[1]Hoja de pedidos'!$D5185&gt;0,'[1]Hoja de pedidos'!D5185,"")</f>
        <v/>
      </c>
      <c r="C5190" s="144" t="str">
        <f>IF('[1]Hoja de pedidos'!$D5185&gt;0,'[1]Hoja de pedidos'!E5185,"")</f>
        <v/>
      </c>
      <c r="D5190" s="144" t="str">
        <f>IF('[1]Hoja de pedidos'!$D5185&gt;0,'[1]Hoja de pedidos'!F5185,"")</f>
        <v/>
      </c>
      <c r="E5190" s="144" t="str">
        <f>IF('[1]Hoja de pedidos'!$D5185&gt;0,'[1]Hoja de pedidos'!G5185,"")</f>
        <v/>
      </c>
      <c r="F5190" s="144" t="str">
        <f>IF('[1]Hoja de pedidos'!$D5185&gt;0,'[1]Hoja de pedidos'!H5185,"")</f>
        <v/>
      </c>
    </row>
    <row r="5191" spans="1:6" x14ac:dyDescent="0.25">
      <c r="A5191" s="144" t="str">
        <f>IF('[1]Hoja de pedidos'!$D5186&gt;0,'[1]Hoja de pedidos'!C5186,"")</f>
        <v/>
      </c>
      <c r="B5191" s="144" t="str">
        <f>IF('[1]Hoja de pedidos'!$D5186&gt;0,'[1]Hoja de pedidos'!D5186,"")</f>
        <v/>
      </c>
      <c r="C5191" s="144" t="str">
        <f>IF('[1]Hoja de pedidos'!$D5186&gt;0,'[1]Hoja de pedidos'!E5186,"")</f>
        <v/>
      </c>
      <c r="D5191" s="144" t="str">
        <f>IF('[1]Hoja de pedidos'!$D5186&gt;0,'[1]Hoja de pedidos'!F5186,"")</f>
        <v/>
      </c>
      <c r="E5191" s="144" t="str">
        <f>IF('[1]Hoja de pedidos'!$D5186&gt;0,'[1]Hoja de pedidos'!G5186,"")</f>
        <v/>
      </c>
      <c r="F5191" s="144" t="str">
        <f>IF('[1]Hoja de pedidos'!$D5186&gt;0,'[1]Hoja de pedidos'!H5186,"")</f>
        <v/>
      </c>
    </row>
    <row r="5192" spans="1:6" x14ac:dyDescent="0.25">
      <c r="A5192" s="144" t="str">
        <f>IF('[1]Hoja de pedidos'!$D5187&gt;0,'[1]Hoja de pedidos'!C5187,"")</f>
        <v/>
      </c>
      <c r="B5192" s="144" t="str">
        <f>IF('[1]Hoja de pedidos'!$D5187&gt;0,'[1]Hoja de pedidos'!D5187,"")</f>
        <v/>
      </c>
      <c r="C5192" s="144" t="str">
        <f>IF('[1]Hoja de pedidos'!$D5187&gt;0,'[1]Hoja de pedidos'!E5187,"")</f>
        <v/>
      </c>
      <c r="D5192" s="144" t="str">
        <f>IF('[1]Hoja de pedidos'!$D5187&gt;0,'[1]Hoja de pedidos'!F5187,"")</f>
        <v/>
      </c>
      <c r="E5192" s="144" t="str">
        <f>IF('[1]Hoja de pedidos'!$D5187&gt;0,'[1]Hoja de pedidos'!G5187,"")</f>
        <v/>
      </c>
      <c r="F5192" s="144" t="str">
        <f>IF('[1]Hoja de pedidos'!$D5187&gt;0,'[1]Hoja de pedidos'!H5187,"")</f>
        <v/>
      </c>
    </row>
    <row r="5193" spans="1:6" x14ac:dyDescent="0.25">
      <c r="A5193" s="144" t="str">
        <f>IF('[1]Hoja de pedidos'!$D5188&gt;0,'[1]Hoja de pedidos'!C5188,"")</f>
        <v/>
      </c>
      <c r="B5193" s="144" t="str">
        <f>IF('[1]Hoja de pedidos'!$D5188&gt;0,'[1]Hoja de pedidos'!D5188,"")</f>
        <v/>
      </c>
      <c r="C5193" s="144" t="str">
        <f>IF('[1]Hoja de pedidos'!$D5188&gt;0,'[1]Hoja de pedidos'!E5188,"")</f>
        <v/>
      </c>
      <c r="D5193" s="144" t="str">
        <f>IF('[1]Hoja de pedidos'!$D5188&gt;0,'[1]Hoja de pedidos'!F5188,"")</f>
        <v/>
      </c>
      <c r="E5193" s="144" t="str">
        <f>IF('[1]Hoja de pedidos'!$D5188&gt;0,'[1]Hoja de pedidos'!G5188,"")</f>
        <v/>
      </c>
      <c r="F5193" s="144" t="str">
        <f>IF('[1]Hoja de pedidos'!$D5188&gt;0,'[1]Hoja de pedidos'!H5188,"")</f>
        <v/>
      </c>
    </row>
    <row r="5194" spans="1:6" x14ac:dyDescent="0.25">
      <c r="A5194" s="144" t="str">
        <f>IF('[1]Hoja de pedidos'!$D5189&gt;0,'[1]Hoja de pedidos'!C5189,"")</f>
        <v/>
      </c>
      <c r="B5194" s="144" t="str">
        <f>IF('[1]Hoja de pedidos'!$D5189&gt;0,'[1]Hoja de pedidos'!D5189,"")</f>
        <v/>
      </c>
      <c r="C5194" s="144" t="str">
        <f>IF('[1]Hoja de pedidos'!$D5189&gt;0,'[1]Hoja de pedidos'!E5189,"")</f>
        <v/>
      </c>
      <c r="D5194" s="144" t="str">
        <f>IF('[1]Hoja de pedidos'!$D5189&gt;0,'[1]Hoja de pedidos'!F5189,"")</f>
        <v/>
      </c>
      <c r="E5194" s="144" t="str">
        <f>IF('[1]Hoja de pedidos'!$D5189&gt;0,'[1]Hoja de pedidos'!G5189,"")</f>
        <v/>
      </c>
      <c r="F5194" s="144" t="str">
        <f>IF('[1]Hoja de pedidos'!$D5189&gt;0,'[1]Hoja de pedidos'!H5189,"")</f>
        <v/>
      </c>
    </row>
    <row r="5195" spans="1:6" x14ac:dyDescent="0.25">
      <c r="A5195" s="144" t="str">
        <f>IF('[1]Hoja de pedidos'!$D5190&gt;0,'[1]Hoja de pedidos'!C5190,"")</f>
        <v/>
      </c>
      <c r="B5195" s="144" t="str">
        <f>IF('[1]Hoja de pedidos'!$D5190&gt;0,'[1]Hoja de pedidos'!D5190,"")</f>
        <v/>
      </c>
      <c r="C5195" s="144" t="str">
        <f>IF('[1]Hoja de pedidos'!$D5190&gt;0,'[1]Hoja de pedidos'!E5190,"")</f>
        <v/>
      </c>
      <c r="D5195" s="144" t="str">
        <f>IF('[1]Hoja de pedidos'!$D5190&gt;0,'[1]Hoja de pedidos'!F5190,"")</f>
        <v/>
      </c>
      <c r="E5195" s="144" t="str">
        <f>IF('[1]Hoja de pedidos'!$D5190&gt;0,'[1]Hoja de pedidos'!G5190,"")</f>
        <v/>
      </c>
      <c r="F5195" s="144" t="str">
        <f>IF('[1]Hoja de pedidos'!$D5190&gt;0,'[1]Hoja de pedidos'!H5190,"")</f>
        <v/>
      </c>
    </row>
    <row r="5196" spans="1:6" x14ac:dyDescent="0.25">
      <c r="A5196" s="144" t="str">
        <f>IF('[1]Hoja de pedidos'!$D5191&gt;0,'[1]Hoja de pedidos'!C5191,"")</f>
        <v/>
      </c>
      <c r="B5196" s="144" t="str">
        <f>IF('[1]Hoja de pedidos'!$D5191&gt;0,'[1]Hoja de pedidos'!D5191,"")</f>
        <v/>
      </c>
      <c r="C5196" s="144" t="str">
        <f>IF('[1]Hoja de pedidos'!$D5191&gt;0,'[1]Hoja de pedidos'!E5191,"")</f>
        <v/>
      </c>
      <c r="D5196" s="144" t="str">
        <f>IF('[1]Hoja de pedidos'!$D5191&gt;0,'[1]Hoja de pedidos'!F5191,"")</f>
        <v/>
      </c>
      <c r="E5196" s="144" t="str">
        <f>IF('[1]Hoja de pedidos'!$D5191&gt;0,'[1]Hoja de pedidos'!G5191,"")</f>
        <v/>
      </c>
      <c r="F5196" s="144" t="str">
        <f>IF('[1]Hoja de pedidos'!$D5191&gt;0,'[1]Hoja de pedidos'!H5191,"")</f>
        <v/>
      </c>
    </row>
    <row r="5197" spans="1:6" x14ac:dyDescent="0.25">
      <c r="A5197" s="144" t="str">
        <f>IF('[1]Hoja de pedidos'!$D5192&gt;0,'[1]Hoja de pedidos'!C5192,"")</f>
        <v/>
      </c>
      <c r="B5197" s="144" t="str">
        <f>IF('[1]Hoja de pedidos'!$D5192&gt;0,'[1]Hoja de pedidos'!D5192,"")</f>
        <v/>
      </c>
      <c r="C5197" s="144" t="str">
        <f>IF('[1]Hoja de pedidos'!$D5192&gt;0,'[1]Hoja de pedidos'!E5192,"")</f>
        <v/>
      </c>
      <c r="D5197" s="144" t="str">
        <f>IF('[1]Hoja de pedidos'!$D5192&gt;0,'[1]Hoja de pedidos'!F5192,"")</f>
        <v/>
      </c>
      <c r="E5197" s="144" t="str">
        <f>IF('[1]Hoja de pedidos'!$D5192&gt;0,'[1]Hoja de pedidos'!G5192,"")</f>
        <v/>
      </c>
      <c r="F5197" s="144" t="str">
        <f>IF('[1]Hoja de pedidos'!$D5192&gt;0,'[1]Hoja de pedidos'!H5192,"")</f>
        <v/>
      </c>
    </row>
    <row r="5198" spans="1:6" x14ac:dyDescent="0.25">
      <c r="A5198" s="144" t="str">
        <f>IF('[1]Hoja de pedidos'!$D5193&gt;0,'[1]Hoja de pedidos'!C5193,"")</f>
        <v/>
      </c>
      <c r="B5198" s="144" t="str">
        <f>IF('[1]Hoja de pedidos'!$D5193&gt;0,'[1]Hoja de pedidos'!D5193,"")</f>
        <v/>
      </c>
      <c r="C5198" s="144" t="str">
        <f>IF('[1]Hoja de pedidos'!$D5193&gt;0,'[1]Hoja de pedidos'!E5193,"")</f>
        <v/>
      </c>
      <c r="D5198" s="144" t="str">
        <f>IF('[1]Hoja de pedidos'!$D5193&gt;0,'[1]Hoja de pedidos'!F5193,"")</f>
        <v/>
      </c>
      <c r="E5198" s="144" t="str">
        <f>IF('[1]Hoja de pedidos'!$D5193&gt;0,'[1]Hoja de pedidos'!G5193,"")</f>
        <v/>
      </c>
      <c r="F5198" s="144" t="str">
        <f>IF('[1]Hoja de pedidos'!$D5193&gt;0,'[1]Hoja de pedidos'!H5193,"")</f>
        <v/>
      </c>
    </row>
    <row r="5199" spans="1:6" x14ac:dyDescent="0.25">
      <c r="A5199" s="144" t="str">
        <f>IF('[1]Hoja de pedidos'!$D5194&gt;0,'[1]Hoja de pedidos'!C5194,"")</f>
        <v/>
      </c>
      <c r="B5199" s="144" t="str">
        <f>IF('[1]Hoja de pedidos'!$D5194&gt;0,'[1]Hoja de pedidos'!D5194,"")</f>
        <v/>
      </c>
      <c r="C5199" s="144" t="str">
        <f>IF('[1]Hoja de pedidos'!$D5194&gt;0,'[1]Hoja de pedidos'!E5194,"")</f>
        <v/>
      </c>
      <c r="D5199" s="144" t="str">
        <f>IF('[1]Hoja de pedidos'!$D5194&gt;0,'[1]Hoja de pedidos'!F5194,"")</f>
        <v/>
      </c>
      <c r="E5199" s="144" t="str">
        <f>IF('[1]Hoja de pedidos'!$D5194&gt;0,'[1]Hoja de pedidos'!G5194,"")</f>
        <v/>
      </c>
      <c r="F5199" s="144" t="str">
        <f>IF('[1]Hoja de pedidos'!$D5194&gt;0,'[1]Hoja de pedidos'!H5194,"")</f>
        <v/>
      </c>
    </row>
    <row r="5200" spans="1:6" x14ac:dyDescent="0.25">
      <c r="A5200" s="144" t="str">
        <f>IF('[1]Hoja de pedidos'!$D5195&gt;0,'[1]Hoja de pedidos'!C5195,"")</f>
        <v/>
      </c>
      <c r="B5200" s="144" t="str">
        <f>IF('[1]Hoja de pedidos'!$D5195&gt;0,'[1]Hoja de pedidos'!D5195,"")</f>
        <v/>
      </c>
      <c r="C5200" s="144" t="str">
        <f>IF('[1]Hoja de pedidos'!$D5195&gt;0,'[1]Hoja de pedidos'!E5195,"")</f>
        <v/>
      </c>
      <c r="D5200" s="144" t="str">
        <f>IF('[1]Hoja de pedidos'!$D5195&gt;0,'[1]Hoja de pedidos'!F5195,"")</f>
        <v/>
      </c>
      <c r="E5200" s="144" t="str">
        <f>IF('[1]Hoja de pedidos'!$D5195&gt;0,'[1]Hoja de pedidos'!G5195,"")</f>
        <v/>
      </c>
      <c r="F5200" s="144" t="str">
        <f>IF('[1]Hoja de pedidos'!$D5195&gt;0,'[1]Hoja de pedidos'!H5195,"")</f>
        <v/>
      </c>
    </row>
    <row r="5201" spans="1:6" x14ac:dyDescent="0.25">
      <c r="A5201" s="144" t="str">
        <f>IF('[1]Hoja de pedidos'!$D5196&gt;0,'[1]Hoja de pedidos'!C5196,"")</f>
        <v/>
      </c>
      <c r="B5201" s="144" t="str">
        <f>IF('[1]Hoja de pedidos'!$D5196&gt;0,'[1]Hoja de pedidos'!D5196,"")</f>
        <v/>
      </c>
      <c r="C5201" s="144" t="str">
        <f>IF('[1]Hoja de pedidos'!$D5196&gt;0,'[1]Hoja de pedidos'!E5196,"")</f>
        <v/>
      </c>
      <c r="D5201" s="144" t="str">
        <f>IF('[1]Hoja de pedidos'!$D5196&gt;0,'[1]Hoja de pedidos'!F5196,"")</f>
        <v/>
      </c>
      <c r="E5201" s="144" t="str">
        <f>IF('[1]Hoja de pedidos'!$D5196&gt;0,'[1]Hoja de pedidos'!G5196,"")</f>
        <v/>
      </c>
      <c r="F5201" s="144" t="str">
        <f>IF('[1]Hoja de pedidos'!$D5196&gt;0,'[1]Hoja de pedidos'!H5196,"")</f>
        <v/>
      </c>
    </row>
    <row r="5202" spans="1:6" x14ac:dyDescent="0.25">
      <c r="A5202" s="144" t="str">
        <f>IF('[1]Hoja de pedidos'!$D5197&gt;0,'[1]Hoja de pedidos'!C5197,"")</f>
        <v/>
      </c>
      <c r="B5202" s="144" t="str">
        <f>IF('[1]Hoja de pedidos'!$D5197&gt;0,'[1]Hoja de pedidos'!D5197,"")</f>
        <v/>
      </c>
      <c r="C5202" s="144" t="str">
        <f>IF('[1]Hoja de pedidos'!$D5197&gt;0,'[1]Hoja de pedidos'!E5197,"")</f>
        <v/>
      </c>
      <c r="D5202" s="144" t="str">
        <f>IF('[1]Hoja de pedidos'!$D5197&gt;0,'[1]Hoja de pedidos'!F5197,"")</f>
        <v/>
      </c>
      <c r="E5202" s="144" t="str">
        <f>IF('[1]Hoja de pedidos'!$D5197&gt;0,'[1]Hoja de pedidos'!G5197,"")</f>
        <v/>
      </c>
      <c r="F5202" s="144" t="str">
        <f>IF('[1]Hoja de pedidos'!$D5197&gt;0,'[1]Hoja de pedidos'!H5197,"")</f>
        <v/>
      </c>
    </row>
    <row r="5203" spans="1:6" x14ac:dyDescent="0.25">
      <c r="A5203" s="144" t="str">
        <f>IF('[1]Hoja de pedidos'!$D5198&gt;0,'[1]Hoja de pedidos'!C5198,"")</f>
        <v/>
      </c>
      <c r="B5203" s="144" t="str">
        <f>IF('[1]Hoja de pedidos'!$D5198&gt;0,'[1]Hoja de pedidos'!D5198,"")</f>
        <v/>
      </c>
      <c r="C5203" s="144" t="str">
        <f>IF('[1]Hoja de pedidos'!$D5198&gt;0,'[1]Hoja de pedidos'!E5198,"")</f>
        <v/>
      </c>
      <c r="D5203" s="144" t="str">
        <f>IF('[1]Hoja de pedidos'!$D5198&gt;0,'[1]Hoja de pedidos'!F5198,"")</f>
        <v/>
      </c>
      <c r="E5203" s="144" t="str">
        <f>IF('[1]Hoja de pedidos'!$D5198&gt;0,'[1]Hoja de pedidos'!G5198,"")</f>
        <v/>
      </c>
      <c r="F5203" s="144" t="str">
        <f>IF('[1]Hoja de pedidos'!$D5198&gt;0,'[1]Hoja de pedidos'!H5198,"")</f>
        <v/>
      </c>
    </row>
    <row r="5204" spans="1:6" x14ac:dyDescent="0.25">
      <c r="A5204" s="144" t="str">
        <f>IF('[1]Hoja de pedidos'!$D5199&gt;0,'[1]Hoja de pedidos'!C5199,"")</f>
        <v/>
      </c>
      <c r="B5204" s="144" t="str">
        <f>IF('[1]Hoja de pedidos'!$D5199&gt;0,'[1]Hoja de pedidos'!D5199,"")</f>
        <v/>
      </c>
      <c r="C5204" s="144" t="str">
        <f>IF('[1]Hoja de pedidos'!$D5199&gt;0,'[1]Hoja de pedidos'!E5199,"")</f>
        <v/>
      </c>
      <c r="D5204" s="144" t="str">
        <f>IF('[1]Hoja de pedidos'!$D5199&gt;0,'[1]Hoja de pedidos'!F5199,"")</f>
        <v/>
      </c>
      <c r="E5204" s="144" t="str">
        <f>IF('[1]Hoja de pedidos'!$D5199&gt;0,'[1]Hoja de pedidos'!G5199,"")</f>
        <v/>
      </c>
      <c r="F5204" s="144" t="str">
        <f>IF('[1]Hoja de pedidos'!$D5199&gt;0,'[1]Hoja de pedidos'!H5199,"")</f>
        <v/>
      </c>
    </row>
    <row r="5205" spans="1:6" x14ac:dyDescent="0.25">
      <c r="A5205" s="144" t="str">
        <f>IF('[1]Hoja de pedidos'!$D5200&gt;0,'[1]Hoja de pedidos'!C5200,"")</f>
        <v/>
      </c>
      <c r="B5205" s="144" t="str">
        <f>IF('[1]Hoja de pedidos'!$D5200&gt;0,'[1]Hoja de pedidos'!D5200,"")</f>
        <v/>
      </c>
      <c r="C5205" s="144" t="str">
        <f>IF('[1]Hoja de pedidos'!$D5200&gt;0,'[1]Hoja de pedidos'!E5200,"")</f>
        <v/>
      </c>
      <c r="D5205" s="144" t="str">
        <f>IF('[1]Hoja de pedidos'!$D5200&gt;0,'[1]Hoja de pedidos'!F5200,"")</f>
        <v/>
      </c>
      <c r="E5205" s="144" t="str">
        <f>IF('[1]Hoja de pedidos'!$D5200&gt;0,'[1]Hoja de pedidos'!G5200,"")</f>
        <v/>
      </c>
      <c r="F5205" s="144" t="str">
        <f>IF('[1]Hoja de pedidos'!$D5200&gt;0,'[1]Hoja de pedidos'!H5200,"")</f>
        <v/>
      </c>
    </row>
    <row r="5206" spans="1:6" x14ac:dyDescent="0.25">
      <c r="A5206" s="144" t="str">
        <f>IF('[1]Hoja de pedidos'!$D5201&gt;0,'[1]Hoja de pedidos'!C5201,"")</f>
        <v/>
      </c>
      <c r="B5206" s="144" t="str">
        <f>IF('[1]Hoja de pedidos'!$D5201&gt;0,'[1]Hoja de pedidos'!D5201,"")</f>
        <v/>
      </c>
      <c r="C5206" s="144" t="str">
        <f>IF('[1]Hoja de pedidos'!$D5201&gt;0,'[1]Hoja de pedidos'!E5201,"")</f>
        <v/>
      </c>
      <c r="D5206" s="144" t="str">
        <f>IF('[1]Hoja de pedidos'!$D5201&gt;0,'[1]Hoja de pedidos'!F5201,"")</f>
        <v/>
      </c>
      <c r="E5206" s="144" t="str">
        <f>IF('[1]Hoja de pedidos'!$D5201&gt;0,'[1]Hoja de pedidos'!G5201,"")</f>
        <v/>
      </c>
      <c r="F5206" s="144" t="str">
        <f>IF('[1]Hoja de pedidos'!$D5201&gt;0,'[1]Hoja de pedidos'!H5201,"")</f>
        <v/>
      </c>
    </row>
    <row r="5207" spans="1:6" x14ac:dyDescent="0.25">
      <c r="A5207" s="144" t="str">
        <f>IF('[1]Hoja de pedidos'!$D5202&gt;0,'[1]Hoja de pedidos'!C5202,"")</f>
        <v/>
      </c>
      <c r="B5207" s="144" t="str">
        <f>IF('[1]Hoja de pedidos'!$D5202&gt;0,'[1]Hoja de pedidos'!D5202,"")</f>
        <v/>
      </c>
      <c r="C5207" s="144" t="str">
        <f>IF('[1]Hoja de pedidos'!$D5202&gt;0,'[1]Hoja de pedidos'!E5202,"")</f>
        <v/>
      </c>
      <c r="D5207" s="144" t="str">
        <f>IF('[1]Hoja de pedidos'!$D5202&gt;0,'[1]Hoja de pedidos'!F5202,"")</f>
        <v/>
      </c>
      <c r="E5207" s="144" t="str">
        <f>IF('[1]Hoja de pedidos'!$D5202&gt;0,'[1]Hoja de pedidos'!G5202,"")</f>
        <v/>
      </c>
      <c r="F5207" s="144" t="str">
        <f>IF('[1]Hoja de pedidos'!$D5202&gt;0,'[1]Hoja de pedidos'!H5202,"")</f>
        <v/>
      </c>
    </row>
    <row r="5208" spans="1:6" x14ac:dyDescent="0.25">
      <c r="A5208" s="144" t="str">
        <f>IF('[1]Hoja de pedidos'!$D5203&gt;0,'[1]Hoja de pedidos'!C5203,"")</f>
        <v/>
      </c>
      <c r="B5208" s="144" t="str">
        <f>IF('[1]Hoja de pedidos'!$D5203&gt;0,'[1]Hoja de pedidos'!D5203,"")</f>
        <v/>
      </c>
      <c r="C5208" s="144" t="str">
        <f>IF('[1]Hoja de pedidos'!$D5203&gt;0,'[1]Hoja de pedidos'!E5203,"")</f>
        <v/>
      </c>
      <c r="D5208" s="144" t="str">
        <f>IF('[1]Hoja de pedidos'!$D5203&gt;0,'[1]Hoja de pedidos'!F5203,"")</f>
        <v/>
      </c>
      <c r="E5208" s="144" t="str">
        <f>IF('[1]Hoja de pedidos'!$D5203&gt;0,'[1]Hoja de pedidos'!G5203,"")</f>
        <v/>
      </c>
      <c r="F5208" s="144" t="str">
        <f>IF('[1]Hoja de pedidos'!$D5203&gt;0,'[1]Hoja de pedidos'!H5203,"")</f>
        <v/>
      </c>
    </row>
    <row r="5209" spans="1:6" x14ac:dyDescent="0.25">
      <c r="A5209" s="144" t="str">
        <f>IF('[1]Hoja de pedidos'!$D5204&gt;0,'[1]Hoja de pedidos'!C5204,"")</f>
        <v/>
      </c>
      <c r="B5209" s="144" t="str">
        <f>IF('[1]Hoja de pedidos'!$D5204&gt;0,'[1]Hoja de pedidos'!D5204,"")</f>
        <v/>
      </c>
      <c r="C5209" s="144" t="str">
        <f>IF('[1]Hoja de pedidos'!$D5204&gt;0,'[1]Hoja de pedidos'!E5204,"")</f>
        <v/>
      </c>
      <c r="D5209" s="144" t="str">
        <f>IF('[1]Hoja de pedidos'!$D5204&gt;0,'[1]Hoja de pedidos'!F5204,"")</f>
        <v/>
      </c>
      <c r="E5209" s="144" t="str">
        <f>IF('[1]Hoja de pedidos'!$D5204&gt;0,'[1]Hoja de pedidos'!G5204,"")</f>
        <v/>
      </c>
      <c r="F5209" s="144" t="str">
        <f>IF('[1]Hoja de pedidos'!$D5204&gt;0,'[1]Hoja de pedidos'!H5204,"")</f>
        <v/>
      </c>
    </row>
    <row r="5210" spans="1:6" x14ac:dyDescent="0.25">
      <c r="A5210" s="144" t="str">
        <f>IF('[1]Hoja de pedidos'!$D5205&gt;0,'[1]Hoja de pedidos'!C5205,"")</f>
        <v/>
      </c>
      <c r="B5210" s="144" t="str">
        <f>IF('[1]Hoja de pedidos'!$D5205&gt;0,'[1]Hoja de pedidos'!D5205,"")</f>
        <v/>
      </c>
      <c r="C5210" s="144" t="str">
        <f>IF('[1]Hoja de pedidos'!$D5205&gt;0,'[1]Hoja de pedidos'!E5205,"")</f>
        <v/>
      </c>
      <c r="D5210" s="144" t="str">
        <f>IF('[1]Hoja de pedidos'!$D5205&gt;0,'[1]Hoja de pedidos'!F5205,"")</f>
        <v/>
      </c>
      <c r="E5210" s="144" t="str">
        <f>IF('[1]Hoja de pedidos'!$D5205&gt;0,'[1]Hoja de pedidos'!G5205,"")</f>
        <v/>
      </c>
      <c r="F5210" s="144" t="str">
        <f>IF('[1]Hoja de pedidos'!$D5205&gt;0,'[1]Hoja de pedidos'!H5205,"")</f>
        <v/>
      </c>
    </row>
    <row r="5211" spans="1:6" x14ac:dyDescent="0.25">
      <c r="A5211" s="144" t="str">
        <f>IF('[1]Hoja de pedidos'!$D5206&gt;0,'[1]Hoja de pedidos'!C5206,"")</f>
        <v/>
      </c>
      <c r="B5211" s="144" t="str">
        <f>IF('[1]Hoja de pedidos'!$D5206&gt;0,'[1]Hoja de pedidos'!D5206,"")</f>
        <v/>
      </c>
      <c r="C5211" s="144" t="str">
        <f>IF('[1]Hoja de pedidos'!$D5206&gt;0,'[1]Hoja de pedidos'!E5206,"")</f>
        <v/>
      </c>
      <c r="D5211" s="144" t="str">
        <f>IF('[1]Hoja de pedidos'!$D5206&gt;0,'[1]Hoja de pedidos'!F5206,"")</f>
        <v/>
      </c>
      <c r="E5211" s="144" t="str">
        <f>IF('[1]Hoja de pedidos'!$D5206&gt;0,'[1]Hoja de pedidos'!G5206,"")</f>
        <v/>
      </c>
      <c r="F5211" s="144" t="str">
        <f>IF('[1]Hoja de pedidos'!$D5206&gt;0,'[1]Hoja de pedidos'!H5206,"")</f>
        <v/>
      </c>
    </row>
    <row r="5212" spans="1:6" x14ac:dyDescent="0.25">
      <c r="A5212" s="144" t="str">
        <f>IF('[1]Hoja de pedidos'!$D5207&gt;0,'[1]Hoja de pedidos'!C5207,"")</f>
        <v/>
      </c>
      <c r="B5212" s="144" t="str">
        <f>IF('[1]Hoja de pedidos'!$D5207&gt;0,'[1]Hoja de pedidos'!D5207,"")</f>
        <v/>
      </c>
      <c r="C5212" s="144" t="str">
        <f>IF('[1]Hoja de pedidos'!$D5207&gt;0,'[1]Hoja de pedidos'!E5207,"")</f>
        <v/>
      </c>
      <c r="D5212" s="144" t="str">
        <f>IF('[1]Hoja de pedidos'!$D5207&gt;0,'[1]Hoja de pedidos'!F5207,"")</f>
        <v/>
      </c>
      <c r="E5212" s="144" t="str">
        <f>IF('[1]Hoja de pedidos'!$D5207&gt;0,'[1]Hoja de pedidos'!G5207,"")</f>
        <v/>
      </c>
      <c r="F5212" s="144" t="str">
        <f>IF('[1]Hoja de pedidos'!$D5207&gt;0,'[1]Hoja de pedidos'!H5207,"")</f>
        <v/>
      </c>
    </row>
    <row r="5213" spans="1:6" x14ac:dyDescent="0.25">
      <c r="A5213" s="144" t="str">
        <f>IF('[1]Hoja de pedidos'!$D5208&gt;0,'[1]Hoja de pedidos'!C5208,"")</f>
        <v/>
      </c>
      <c r="B5213" s="144" t="str">
        <f>IF('[1]Hoja de pedidos'!$D5208&gt;0,'[1]Hoja de pedidos'!D5208,"")</f>
        <v/>
      </c>
      <c r="C5213" s="144" t="str">
        <f>IF('[1]Hoja de pedidos'!$D5208&gt;0,'[1]Hoja de pedidos'!E5208,"")</f>
        <v/>
      </c>
      <c r="D5213" s="144" t="str">
        <f>IF('[1]Hoja de pedidos'!$D5208&gt;0,'[1]Hoja de pedidos'!F5208,"")</f>
        <v/>
      </c>
      <c r="E5213" s="144" t="str">
        <f>IF('[1]Hoja de pedidos'!$D5208&gt;0,'[1]Hoja de pedidos'!G5208,"")</f>
        <v/>
      </c>
      <c r="F5213" s="144" t="str">
        <f>IF('[1]Hoja de pedidos'!$D5208&gt;0,'[1]Hoja de pedidos'!H5208,"")</f>
        <v/>
      </c>
    </row>
    <row r="5214" spans="1:6" x14ac:dyDescent="0.25">
      <c r="A5214" s="144" t="str">
        <f>IF('[1]Hoja de pedidos'!$D5209&gt;0,'[1]Hoja de pedidos'!C5209,"")</f>
        <v/>
      </c>
      <c r="B5214" s="144" t="str">
        <f>IF('[1]Hoja de pedidos'!$D5209&gt;0,'[1]Hoja de pedidos'!D5209,"")</f>
        <v/>
      </c>
      <c r="C5214" s="144" t="str">
        <f>IF('[1]Hoja de pedidos'!$D5209&gt;0,'[1]Hoja de pedidos'!E5209,"")</f>
        <v/>
      </c>
      <c r="D5214" s="144" t="str">
        <f>IF('[1]Hoja de pedidos'!$D5209&gt;0,'[1]Hoja de pedidos'!F5209,"")</f>
        <v/>
      </c>
      <c r="E5214" s="144" t="str">
        <f>IF('[1]Hoja de pedidos'!$D5209&gt;0,'[1]Hoja de pedidos'!G5209,"")</f>
        <v/>
      </c>
      <c r="F5214" s="144" t="str">
        <f>IF('[1]Hoja de pedidos'!$D5209&gt;0,'[1]Hoja de pedidos'!H5209,"")</f>
        <v/>
      </c>
    </row>
    <row r="5215" spans="1:6" x14ac:dyDescent="0.25">
      <c r="A5215" s="144" t="str">
        <f>IF('[1]Hoja de pedidos'!$D5210&gt;0,'[1]Hoja de pedidos'!C5210,"")</f>
        <v/>
      </c>
      <c r="B5215" s="144" t="str">
        <f>IF('[1]Hoja de pedidos'!$D5210&gt;0,'[1]Hoja de pedidos'!D5210,"")</f>
        <v/>
      </c>
      <c r="C5215" s="144" t="str">
        <f>IF('[1]Hoja de pedidos'!$D5210&gt;0,'[1]Hoja de pedidos'!E5210,"")</f>
        <v/>
      </c>
      <c r="D5215" s="144" t="str">
        <f>IF('[1]Hoja de pedidos'!$D5210&gt;0,'[1]Hoja de pedidos'!F5210,"")</f>
        <v/>
      </c>
      <c r="E5215" s="144" t="str">
        <f>IF('[1]Hoja de pedidos'!$D5210&gt;0,'[1]Hoja de pedidos'!G5210,"")</f>
        <v/>
      </c>
      <c r="F5215" s="144" t="str">
        <f>IF('[1]Hoja de pedidos'!$D5210&gt;0,'[1]Hoja de pedidos'!H5210,"")</f>
        <v/>
      </c>
    </row>
    <row r="5216" spans="1:6" x14ac:dyDescent="0.25">
      <c r="A5216" s="144" t="str">
        <f>IF('[1]Hoja de pedidos'!$D5211&gt;0,'[1]Hoja de pedidos'!C5211,"")</f>
        <v/>
      </c>
      <c r="B5216" s="144" t="str">
        <f>IF('[1]Hoja de pedidos'!$D5211&gt;0,'[1]Hoja de pedidos'!D5211,"")</f>
        <v/>
      </c>
      <c r="C5216" s="144" t="str">
        <f>IF('[1]Hoja de pedidos'!$D5211&gt;0,'[1]Hoja de pedidos'!E5211,"")</f>
        <v/>
      </c>
      <c r="D5216" s="144" t="str">
        <f>IF('[1]Hoja de pedidos'!$D5211&gt;0,'[1]Hoja de pedidos'!F5211,"")</f>
        <v/>
      </c>
      <c r="E5216" s="144" t="str">
        <f>IF('[1]Hoja de pedidos'!$D5211&gt;0,'[1]Hoja de pedidos'!G5211,"")</f>
        <v/>
      </c>
      <c r="F5216" s="144" t="str">
        <f>IF('[1]Hoja de pedidos'!$D5211&gt;0,'[1]Hoja de pedidos'!H5211,"")</f>
        <v/>
      </c>
    </row>
    <row r="5217" spans="1:6" x14ac:dyDescent="0.25">
      <c r="A5217" s="144" t="str">
        <f>IF('[1]Hoja de pedidos'!$D5212&gt;0,'[1]Hoja de pedidos'!C5212,"")</f>
        <v/>
      </c>
      <c r="B5217" s="144" t="str">
        <f>IF('[1]Hoja de pedidos'!$D5212&gt;0,'[1]Hoja de pedidos'!D5212,"")</f>
        <v/>
      </c>
      <c r="C5217" s="144" t="str">
        <f>IF('[1]Hoja de pedidos'!$D5212&gt;0,'[1]Hoja de pedidos'!E5212,"")</f>
        <v/>
      </c>
      <c r="D5217" s="144" t="str">
        <f>IF('[1]Hoja de pedidos'!$D5212&gt;0,'[1]Hoja de pedidos'!F5212,"")</f>
        <v/>
      </c>
      <c r="E5217" s="144" t="str">
        <f>IF('[1]Hoja de pedidos'!$D5212&gt;0,'[1]Hoja de pedidos'!G5212,"")</f>
        <v/>
      </c>
      <c r="F5217" s="144" t="str">
        <f>IF('[1]Hoja de pedidos'!$D5212&gt;0,'[1]Hoja de pedidos'!H5212,"")</f>
        <v/>
      </c>
    </row>
    <row r="5218" spans="1:6" x14ac:dyDescent="0.25">
      <c r="A5218" s="144" t="str">
        <f>IF('[1]Hoja de pedidos'!$D5213&gt;0,'[1]Hoja de pedidos'!C5213,"")</f>
        <v/>
      </c>
      <c r="B5218" s="144" t="str">
        <f>IF('[1]Hoja de pedidos'!$D5213&gt;0,'[1]Hoja de pedidos'!D5213,"")</f>
        <v/>
      </c>
      <c r="C5218" s="144" t="str">
        <f>IF('[1]Hoja de pedidos'!$D5213&gt;0,'[1]Hoja de pedidos'!E5213,"")</f>
        <v/>
      </c>
      <c r="D5218" s="144" t="str">
        <f>IF('[1]Hoja de pedidos'!$D5213&gt;0,'[1]Hoja de pedidos'!F5213,"")</f>
        <v/>
      </c>
      <c r="E5218" s="144" t="str">
        <f>IF('[1]Hoja de pedidos'!$D5213&gt;0,'[1]Hoja de pedidos'!G5213,"")</f>
        <v/>
      </c>
      <c r="F5218" s="144" t="str">
        <f>IF('[1]Hoja de pedidos'!$D5213&gt;0,'[1]Hoja de pedidos'!H5213,"")</f>
        <v/>
      </c>
    </row>
    <row r="5219" spans="1:6" x14ac:dyDescent="0.25">
      <c r="A5219" s="144" t="str">
        <f>IF('[1]Hoja de pedidos'!$D5214&gt;0,'[1]Hoja de pedidos'!C5214,"")</f>
        <v/>
      </c>
      <c r="B5219" s="144" t="str">
        <f>IF('[1]Hoja de pedidos'!$D5214&gt;0,'[1]Hoja de pedidos'!D5214,"")</f>
        <v/>
      </c>
      <c r="C5219" s="144" t="str">
        <f>IF('[1]Hoja de pedidos'!$D5214&gt;0,'[1]Hoja de pedidos'!E5214,"")</f>
        <v/>
      </c>
      <c r="D5219" s="144" t="str">
        <f>IF('[1]Hoja de pedidos'!$D5214&gt;0,'[1]Hoja de pedidos'!F5214,"")</f>
        <v/>
      </c>
      <c r="E5219" s="144" t="str">
        <f>IF('[1]Hoja de pedidos'!$D5214&gt;0,'[1]Hoja de pedidos'!G5214,"")</f>
        <v/>
      </c>
      <c r="F5219" s="144" t="str">
        <f>IF('[1]Hoja de pedidos'!$D5214&gt;0,'[1]Hoja de pedidos'!H5214,"")</f>
        <v/>
      </c>
    </row>
    <row r="5220" spans="1:6" x14ac:dyDescent="0.25">
      <c r="A5220" s="144" t="str">
        <f>IF('[1]Hoja de pedidos'!$D5215&gt;0,'[1]Hoja de pedidos'!C5215,"")</f>
        <v/>
      </c>
      <c r="B5220" s="144" t="str">
        <f>IF('[1]Hoja de pedidos'!$D5215&gt;0,'[1]Hoja de pedidos'!D5215,"")</f>
        <v/>
      </c>
      <c r="C5220" s="144" t="str">
        <f>IF('[1]Hoja de pedidos'!$D5215&gt;0,'[1]Hoja de pedidos'!E5215,"")</f>
        <v/>
      </c>
      <c r="D5220" s="144" t="str">
        <f>IF('[1]Hoja de pedidos'!$D5215&gt;0,'[1]Hoja de pedidos'!F5215,"")</f>
        <v/>
      </c>
      <c r="E5220" s="144" t="str">
        <f>IF('[1]Hoja de pedidos'!$D5215&gt;0,'[1]Hoja de pedidos'!G5215,"")</f>
        <v/>
      </c>
      <c r="F5220" s="144" t="str">
        <f>IF('[1]Hoja de pedidos'!$D5215&gt;0,'[1]Hoja de pedidos'!H5215,"")</f>
        <v/>
      </c>
    </row>
    <row r="5221" spans="1:6" x14ac:dyDescent="0.25">
      <c r="A5221" s="144" t="str">
        <f>IF('[1]Hoja de pedidos'!$D5216&gt;0,'[1]Hoja de pedidos'!C5216,"")</f>
        <v/>
      </c>
      <c r="B5221" s="144" t="str">
        <f>IF('[1]Hoja de pedidos'!$D5216&gt;0,'[1]Hoja de pedidos'!D5216,"")</f>
        <v/>
      </c>
      <c r="C5221" s="144" t="str">
        <f>IF('[1]Hoja de pedidos'!$D5216&gt;0,'[1]Hoja de pedidos'!E5216,"")</f>
        <v/>
      </c>
      <c r="D5221" s="144" t="str">
        <f>IF('[1]Hoja de pedidos'!$D5216&gt;0,'[1]Hoja de pedidos'!F5216,"")</f>
        <v/>
      </c>
      <c r="E5221" s="144" t="str">
        <f>IF('[1]Hoja de pedidos'!$D5216&gt;0,'[1]Hoja de pedidos'!G5216,"")</f>
        <v/>
      </c>
      <c r="F5221" s="144" t="str">
        <f>IF('[1]Hoja de pedidos'!$D5216&gt;0,'[1]Hoja de pedidos'!H5216,"")</f>
        <v/>
      </c>
    </row>
    <row r="5222" spans="1:6" x14ac:dyDescent="0.25">
      <c r="A5222" s="144" t="str">
        <f>IF('[1]Hoja de pedidos'!$D5217&gt;0,'[1]Hoja de pedidos'!C5217,"")</f>
        <v/>
      </c>
      <c r="B5222" s="144" t="str">
        <f>IF('[1]Hoja de pedidos'!$D5217&gt;0,'[1]Hoja de pedidos'!D5217,"")</f>
        <v/>
      </c>
      <c r="C5222" s="144" t="str">
        <f>IF('[1]Hoja de pedidos'!$D5217&gt;0,'[1]Hoja de pedidos'!E5217,"")</f>
        <v/>
      </c>
      <c r="D5222" s="144" t="str">
        <f>IF('[1]Hoja de pedidos'!$D5217&gt;0,'[1]Hoja de pedidos'!F5217,"")</f>
        <v/>
      </c>
      <c r="E5222" s="144" t="str">
        <f>IF('[1]Hoja de pedidos'!$D5217&gt;0,'[1]Hoja de pedidos'!G5217,"")</f>
        <v/>
      </c>
      <c r="F5222" s="144" t="str">
        <f>IF('[1]Hoja de pedidos'!$D5217&gt;0,'[1]Hoja de pedidos'!H5217,"")</f>
        <v/>
      </c>
    </row>
    <row r="5223" spans="1:6" x14ac:dyDescent="0.25">
      <c r="A5223" s="144" t="str">
        <f>IF('[1]Hoja de pedidos'!$D5218&gt;0,'[1]Hoja de pedidos'!C5218,"")</f>
        <v/>
      </c>
      <c r="B5223" s="144" t="str">
        <f>IF('[1]Hoja de pedidos'!$D5218&gt;0,'[1]Hoja de pedidos'!D5218,"")</f>
        <v/>
      </c>
      <c r="C5223" s="144" t="str">
        <f>IF('[1]Hoja de pedidos'!$D5218&gt;0,'[1]Hoja de pedidos'!E5218,"")</f>
        <v/>
      </c>
      <c r="D5223" s="144" t="str">
        <f>IF('[1]Hoja de pedidos'!$D5218&gt;0,'[1]Hoja de pedidos'!F5218,"")</f>
        <v/>
      </c>
      <c r="E5223" s="144" t="str">
        <f>IF('[1]Hoja de pedidos'!$D5218&gt;0,'[1]Hoja de pedidos'!G5218,"")</f>
        <v/>
      </c>
      <c r="F5223" s="144" t="str">
        <f>IF('[1]Hoja de pedidos'!$D5218&gt;0,'[1]Hoja de pedidos'!H5218,"")</f>
        <v/>
      </c>
    </row>
    <row r="5224" spans="1:6" x14ac:dyDescent="0.25">
      <c r="A5224" s="144" t="str">
        <f>IF('[1]Hoja de pedidos'!$D5219&gt;0,'[1]Hoja de pedidos'!C5219,"")</f>
        <v/>
      </c>
      <c r="B5224" s="144" t="str">
        <f>IF('[1]Hoja de pedidos'!$D5219&gt;0,'[1]Hoja de pedidos'!D5219,"")</f>
        <v/>
      </c>
      <c r="C5224" s="144" t="str">
        <f>IF('[1]Hoja de pedidos'!$D5219&gt;0,'[1]Hoja de pedidos'!E5219,"")</f>
        <v/>
      </c>
      <c r="D5224" s="144" t="str">
        <f>IF('[1]Hoja de pedidos'!$D5219&gt;0,'[1]Hoja de pedidos'!F5219,"")</f>
        <v/>
      </c>
      <c r="E5224" s="144" t="str">
        <f>IF('[1]Hoja de pedidos'!$D5219&gt;0,'[1]Hoja de pedidos'!G5219,"")</f>
        <v/>
      </c>
      <c r="F5224" s="144" t="str">
        <f>IF('[1]Hoja de pedidos'!$D5219&gt;0,'[1]Hoja de pedidos'!H5219,"")</f>
        <v/>
      </c>
    </row>
    <row r="5225" spans="1:6" x14ac:dyDescent="0.25">
      <c r="A5225" s="144" t="str">
        <f>IF('[1]Hoja de pedidos'!$D5220&gt;0,'[1]Hoja de pedidos'!C5220,"")</f>
        <v/>
      </c>
      <c r="B5225" s="144" t="str">
        <f>IF('[1]Hoja de pedidos'!$D5220&gt;0,'[1]Hoja de pedidos'!D5220,"")</f>
        <v/>
      </c>
      <c r="C5225" s="144" t="str">
        <f>IF('[1]Hoja de pedidos'!$D5220&gt;0,'[1]Hoja de pedidos'!E5220,"")</f>
        <v/>
      </c>
      <c r="D5225" s="144" t="str">
        <f>IF('[1]Hoja de pedidos'!$D5220&gt;0,'[1]Hoja de pedidos'!F5220,"")</f>
        <v/>
      </c>
      <c r="E5225" s="144" t="str">
        <f>IF('[1]Hoja de pedidos'!$D5220&gt;0,'[1]Hoja de pedidos'!G5220,"")</f>
        <v/>
      </c>
      <c r="F5225" s="144" t="str">
        <f>IF('[1]Hoja de pedidos'!$D5220&gt;0,'[1]Hoja de pedidos'!H5220,"")</f>
        <v/>
      </c>
    </row>
    <row r="5226" spans="1:6" x14ac:dyDescent="0.25">
      <c r="A5226" s="144" t="str">
        <f>IF('[1]Hoja de pedidos'!$D5221&gt;0,'[1]Hoja de pedidos'!C5221,"")</f>
        <v/>
      </c>
      <c r="B5226" s="144" t="str">
        <f>IF('[1]Hoja de pedidos'!$D5221&gt;0,'[1]Hoja de pedidos'!D5221,"")</f>
        <v/>
      </c>
      <c r="C5226" s="144" t="str">
        <f>IF('[1]Hoja de pedidos'!$D5221&gt;0,'[1]Hoja de pedidos'!E5221,"")</f>
        <v/>
      </c>
      <c r="D5226" s="144" t="str">
        <f>IF('[1]Hoja de pedidos'!$D5221&gt;0,'[1]Hoja de pedidos'!F5221,"")</f>
        <v/>
      </c>
      <c r="E5226" s="144" t="str">
        <f>IF('[1]Hoja de pedidos'!$D5221&gt;0,'[1]Hoja de pedidos'!G5221,"")</f>
        <v/>
      </c>
      <c r="F5226" s="144" t="str">
        <f>IF('[1]Hoja de pedidos'!$D5221&gt;0,'[1]Hoja de pedidos'!H5221,"")</f>
        <v/>
      </c>
    </row>
    <row r="5227" spans="1:6" x14ac:dyDescent="0.25">
      <c r="A5227" s="144" t="str">
        <f>IF('[1]Hoja de pedidos'!$D5222&gt;0,'[1]Hoja de pedidos'!C5222,"")</f>
        <v/>
      </c>
      <c r="B5227" s="144" t="str">
        <f>IF('[1]Hoja de pedidos'!$D5222&gt;0,'[1]Hoja de pedidos'!D5222,"")</f>
        <v/>
      </c>
      <c r="C5227" s="144" t="str">
        <f>IF('[1]Hoja de pedidos'!$D5222&gt;0,'[1]Hoja de pedidos'!E5222,"")</f>
        <v/>
      </c>
      <c r="D5227" s="144" t="str">
        <f>IF('[1]Hoja de pedidos'!$D5222&gt;0,'[1]Hoja de pedidos'!F5222,"")</f>
        <v/>
      </c>
      <c r="E5227" s="144" t="str">
        <f>IF('[1]Hoja de pedidos'!$D5222&gt;0,'[1]Hoja de pedidos'!G5222,"")</f>
        <v/>
      </c>
      <c r="F5227" s="144" t="str">
        <f>IF('[1]Hoja de pedidos'!$D5222&gt;0,'[1]Hoja de pedidos'!H5222,"")</f>
        <v/>
      </c>
    </row>
    <row r="5228" spans="1:6" x14ac:dyDescent="0.25">
      <c r="A5228" s="144" t="str">
        <f>IF('[1]Hoja de pedidos'!$D5223&gt;0,'[1]Hoja de pedidos'!C5223,"")</f>
        <v/>
      </c>
      <c r="B5228" s="144" t="str">
        <f>IF('[1]Hoja de pedidos'!$D5223&gt;0,'[1]Hoja de pedidos'!D5223,"")</f>
        <v/>
      </c>
      <c r="C5228" s="144" t="str">
        <f>IF('[1]Hoja de pedidos'!$D5223&gt;0,'[1]Hoja de pedidos'!E5223,"")</f>
        <v/>
      </c>
      <c r="D5228" s="144" t="str">
        <f>IF('[1]Hoja de pedidos'!$D5223&gt;0,'[1]Hoja de pedidos'!F5223,"")</f>
        <v/>
      </c>
      <c r="E5228" s="144" t="str">
        <f>IF('[1]Hoja de pedidos'!$D5223&gt;0,'[1]Hoja de pedidos'!G5223,"")</f>
        <v/>
      </c>
      <c r="F5228" s="144" t="str">
        <f>IF('[1]Hoja de pedidos'!$D5223&gt;0,'[1]Hoja de pedidos'!H5223,"")</f>
        <v/>
      </c>
    </row>
    <row r="5229" spans="1:6" x14ac:dyDescent="0.25">
      <c r="A5229" s="144" t="str">
        <f>IF('[1]Hoja de pedidos'!$D5224&gt;0,'[1]Hoja de pedidos'!C5224,"")</f>
        <v/>
      </c>
      <c r="B5229" s="144" t="str">
        <f>IF('[1]Hoja de pedidos'!$D5224&gt;0,'[1]Hoja de pedidos'!D5224,"")</f>
        <v/>
      </c>
      <c r="C5229" s="144" t="str">
        <f>IF('[1]Hoja de pedidos'!$D5224&gt;0,'[1]Hoja de pedidos'!E5224,"")</f>
        <v/>
      </c>
      <c r="D5229" s="144" t="str">
        <f>IF('[1]Hoja de pedidos'!$D5224&gt;0,'[1]Hoja de pedidos'!F5224,"")</f>
        <v/>
      </c>
      <c r="E5229" s="144" t="str">
        <f>IF('[1]Hoja de pedidos'!$D5224&gt;0,'[1]Hoja de pedidos'!G5224,"")</f>
        <v/>
      </c>
      <c r="F5229" s="144" t="str">
        <f>IF('[1]Hoja de pedidos'!$D5224&gt;0,'[1]Hoja de pedidos'!H5224,"")</f>
        <v/>
      </c>
    </row>
    <row r="5230" spans="1:6" x14ac:dyDescent="0.25">
      <c r="A5230" s="144" t="str">
        <f>IF('[1]Hoja de pedidos'!$D5225&gt;0,'[1]Hoja de pedidos'!C5225,"")</f>
        <v/>
      </c>
      <c r="B5230" s="144" t="str">
        <f>IF('[1]Hoja de pedidos'!$D5225&gt;0,'[1]Hoja de pedidos'!D5225,"")</f>
        <v/>
      </c>
      <c r="C5230" s="144" t="str">
        <f>IF('[1]Hoja de pedidos'!$D5225&gt;0,'[1]Hoja de pedidos'!E5225,"")</f>
        <v/>
      </c>
      <c r="D5230" s="144" t="str">
        <f>IF('[1]Hoja de pedidos'!$D5225&gt;0,'[1]Hoja de pedidos'!F5225,"")</f>
        <v/>
      </c>
      <c r="E5230" s="144" t="str">
        <f>IF('[1]Hoja de pedidos'!$D5225&gt;0,'[1]Hoja de pedidos'!G5225,"")</f>
        <v/>
      </c>
      <c r="F5230" s="144" t="str">
        <f>IF('[1]Hoja de pedidos'!$D5225&gt;0,'[1]Hoja de pedidos'!H5225,"")</f>
        <v/>
      </c>
    </row>
    <row r="5231" spans="1:6" x14ac:dyDescent="0.25">
      <c r="A5231" s="144" t="str">
        <f>IF('[1]Hoja de pedidos'!$D5226&gt;0,'[1]Hoja de pedidos'!C5226,"")</f>
        <v/>
      </c>
      <c r="B5231" s="144" t="str">
        <f>IF('[1]Hoja de pedidos'!$D5226&gt;0,'[1]Hoja de pedidos'!D5226,"")</f>
        <v/>
      </c>
      <c r="C5231" s="144" t="str">
        <f>IF('[1]Hoja de pedidos'!$D5226&gt;0,'[1]Hoja de pedidos'!E5226,"")</f>
        <v/>
      </c>
      <c r="D5231" s="144" t="str">
        <f>IF('[1]Hoja de pedidos'!$D5226&gt;0,'[1]Hoja de pedidos'!F5226,"")</f>
        <v/>
      </c>
      <c r="E5231" s="144" t="str">
        <f>IF('[1]Hoja de pedidos'!$D5226&gt;0,'[1]Hoja de pedidos'!G5226,"")</f>
        <v/>
      </c>
      <c r="F5231" s="144" t="str">
        <f>IF('[1]Hoja de pedidos'!$D5226&gt;0,'[1]Hoja de pedidos'!H5226,"")</f>
        <v/>
      </c>
    </row>
    <row r="5232" spans="1:6" x14ac:dyDescent="0.25">
      <c r="A5232" s="144" t="str">
        <f>IF('[1]Hoja de pedidos'!$D5227&gt;0,'[1]Hoja de pedidos'!C5227,"")</f>
        <v/>
      </c>
      <c r="B5232" s="144" t="str">
        <f>IF('[1]Hoja de pedidos'!$D5227&gt;0,'[1]Hoja de pedidos'!D5227,"")</f>
        <v/>
      </c>
      <c r="C5232" s="144" t="str">
        <f>IF('[1]Hoja de pedidos'!$D5227&gt;0,'[1]Hoja de pedidos'!E5227,"")</f>
        <v/>
      </c>
      <c r="D5232" s="144" t="str">
        <f>IF('[1]Hoja de pedidos'!$D5227&gt;0,'[1]Hoja de pedidos'!F5227,"")</f>
        <v/>
      </c>
      <c r="E5232" s="144" t="str">
        <f>IF('[1]Hoja de pedidos'!$D5227&gt;0,'[1]Hoja de pedidos'!G5227,"")</f>
        <v/>
      </c>
      <c r="F5232" s="144" t="str">
        <f>IF('[1]Hoja de pedidos'!$D5227&gt;0,'[1]Hoja de pedidos'!H5227,"")</f>
        <v/>
      </c>
    </row>
    <row r="5233" spans="1:6" x14ac:dyDescent="0.25">
      <c r="A5233" s="144" t="str">
        <f>IF('[1]Hoja de pedidos'!$D5228&gt;0,'[1]Hoja de pedidos'!C5228,"")</f>
        <v/>
      </c>
      <c r="B5233" s="144" t="str">
        <f>IF('[1]Hoja de pedidos'!$D5228&gt;0,'[1]Hoja de pedidos'!D5228,"")</f>
        <v/>
      </c>
      <c r="C5233" s="144" t="str">
        <f>IF('[1]Hoja de pedidos'!$D5228&gt;0,'[1]Hoja de pedidos'!E5228,"")</f>
        <v/>
      </c>
      <c r="D5233" s="144" t="str">
        <f>IF('[1]Hoja de pedidos'!$D5228&gt;0,'[1]Hoja de pedidos'!F5228,"")</f>
        <v/>
      </c>
      <c r="E5233" s="144" t="str">
        <f>IF('[1]Hoja de pedidos'!$D5228&gt;0,'[1]Hoja de pedidos'!G5228,"")</f>
        <v/>
      </c>
      <c r="F5233" s="144" t="str">
        <f>IF('[1]Hoja de pedidos'!$D5228&gt;0,'[1]Hoja de pedidos'!H5228,"")</f>
        <v/>
      </c>
    </row>
    <row r="5234" spans="1:6" x14ac:dyDescent="0.25">
      <c r="A5234" s="144" t="str">
        <f>IF('[1]Hoja de pedidos'!$D5229&gt;0,'[1]Hoja de pedidos'!C5229,"")</f>
        <v/>
      </c>
      <c r="B5234" s="144" t="str">
        <f>IF('[1]Hoja de pedidos'!$D5229&gt;0,'[1]Hoja de pedidos'!D5229,"")</f>
        <v/>
      </c>
      <c r="C5234" s="144" t="str">
        <f>IF('[1]Hoja de pedidos'!$D5229&gt;0,'[1]Hoja de pedidos'!E5229,"")</f>
        <v/>
      </c>
      <c r="D5234" s="144" t="str">
        <f>IF('[1]Hoja de pedidos'!$D5229&gt;0,'[1]Hoja de pedidos'!F5229,"")</f>
        <v/>
      </c>
      <c r="E5234" s="144" t="str">
        <f>IF('[1]Hoja de pedidos'!$D5229&gt;0,'[1]Hoja de pedidos'!G5229,"")</f>
        <v/>
      </c>
      <c r="F5234" s="144" t="str">
        <f>IF('[1]Hoja de pedidos'!$D5229&gt;0,'[1]Hoja de pedidos'!H5229,"")</f>
        <v/>
      </c>
    </row>
    <row r="5235" spans="1:6" x14ac:dyDescent="0.25">
      <c r="A5235" s="144" t="str">
        <f>IF('[1]Hoja de pedidos'!$D5230&gt;0,'[1]Hoja de pedidos'!C5230,"")</f>
        <v/>
      </c>
      <c r="B5235" s="144" t="str">
        <f>IF('[1]Hoja de pedidos'!$D5230&gt;0,'[1]Hoja de pedidos'!D5230,"")</f>
        <v/>
      </c>
      <c r="C5235" s="144" t="str">
        <f>IF('[1]Hoja de pedidos'!$D5230&gt;0,'[1]Hoja de pedidos'!E5230,"")</f>
        <v/>
      </c>
      <c r="D5235" s="144" t="str">
        <f>IF('[1]Hoja de pedidos'!$D5230&gt;0,'[1]Hoja de pedidos'!F5230,"")</f>
        <v/>
      </c>
      <c r="E5235" s="144" t="str">
        <f>IF('[1]Hoja de pedidos'!$D5230&gt;0,'[1]Hoja de pedidos'!G5230,"")</f>
        <v/>
      </c>
      <c r="F5235" s="144" t="str">
        <f>IF('[1]Hoja de pedidos'!$D5230&gt;0,'[1]Hoja de pedidos'!H5230,"")</f>
        <v/>
      </c>
    </row>
    <row r="5236" spans="1:6" x14ac:dyDescent="0.25">
      <c r="A5236" s="144" t="str">
        <f>IF('[1]Hoja de pedidos'!$D5231&gt;0,'[1]Hoja de pedidos'!C5231,"")</f>
        <v/>
      </c>
      <c r="B5236" s="144" t="str">
        <f>IF('[1]Hoja de pedidos'!$D5231&gt;0,'[1]Hoja de pedidos'!D5231,"")</f>
        <v/>
      </c>
      <c r="C5236" s="144" t="str">
        <f>IF('[1]Hoja de pedidos'!$D5231&gt;0,'[1]Hoja de pedidos'!E5231,"")</f>
        <v/>
      </c>
      <c r="D5236" s="144" t="str">
        <f>IF('[1]Hoja de pedidos'!$D5231&gt;0,'[1]Hoja de pedidos'!F5231,"")</f>
        <v/>
      </c>
      <c r="E5236" s="144" t="str">
        <f>IF('[1]Hoja de pedidos'!$D5231&gt;0,'[1]Hoja de pedidos'!G5231,"")</f>
        <v/>
      </c>
      <c r="F5236" s="144" t="str">
        <f>IF('[1]Hoja de pedidos'!$D5231&gt;0,'[1]Hoja de pedidos'!H5231,"")</f>
        <v/>
      </c>
    </row>
    <row r="5237" spans="1:6" x14ac:dyDescent="0.25">
      <c r="A5237" s="144" t="str">
        <f>IF('[1]Hoja de pedidos'!$D5232&gt;0,'[1]Hoja de pedidos'!C5232,"")</f>
        <v/>
      </c>
      <c r="B5237" s="144" t="str">
        <f>IF('[1]Hoja de pedidos'!$D5232&gt;0,'[1]Hoja de pedidos'!D5232,"")</f>
        <v/>
      </c>
      <c r="C5237" s="144" t="str">
        <f>IF('[1]Hoja de pedidos'!$D5232&gt;0,'[1]Hoja de pedidos'!E5232,"")</f>
        <v/>
      </c>
      <c r="D5237" s="144" t="str">
        <f>IF('[1]Hoja de pedidos'!$D5232&gt;0,'[1]Hoja de pedidos'!F5232,"")</f>
        <v/>
      </c>
      <c r="E5237" s="144" t="str">
        <f>IF('[1]Hoja de pedidos'!$D5232&gt;0,'[1]Hoja de pedidos'!G5232,"")</f>
        <v/>
      </c>
      <c r="F5237" s="144" t="str">
        <f>IF('[1]Hoja de pedidos'!$D5232&gt;0,'[1]Hoja de pedidos'!H5232,"")</f>
        <v/>
      </c>
    </row>
    <row r="5238" spans="1:6" x14ac:dyDescent="0.25">
      <c r="A5238" s="144" t="str">
        <f>IF('[1]Hoja de pedidos'!$D5233&gt;0,'[1]Hoja de pedidos'!C5233,"")</f>
        <v/>
      </c>
      <c r="B5238" s="144" t="str">
        <f>IF('[1]Hoja de pedidos'!$D5233&gt;0,'[1]Hoja de pedidos'!D5233,"")</f>
        <v/>
      </c>
      <c r="C5238" s="144" t="str">
        <f>IF('[1]Hoja de pedidos'!$D5233&gt;0,'[1]Hoja de pedidos'!E5233,"")</f>
        <v/>
      </c>
      <c r="D5238" s="144" t="str">
        <f>IF('[1]Hoja de pedidos'!$D5233&gt;0,'[1]Hoja de pedidos'!F5233,"")</f>
        <v/>
      </c>
      <c r="E5238" s="144" t="str">
        <f>IF('[1]Hoja de pedidos'!$D5233&gt;0,'[1]Hoja de pedidos'!G5233,"")</f>
        <v/>
      </c>
      <c r="F5238" s="144" t="str">
        <f>IF('[1]Hoja de pedidos'!$D5233&gt;0,'[1]Hoja de pedidos'!H5233,"")</f>
        <v/>
      </c>
    </row>
    <row r="5239" spans="1:6" x14ac:dyDescent="0.25">
      <c r="A5239" s="144" t="str">
        <f>IF('[1]Hoja de pedidos'!$D5234&gt;0,'[1]Hoja de pedidos'!C5234,"")</f>
        <v/>
      </c>
      <c r="B5239" s="144" t="str">
        <f>IF('[1]Hoja de pedidos'!$D5234&gt;0,'[1]Hoja de pedidos'!D5234,"")</f>
        <v/>
      </c>
      <c r="C5239" s="144" t="str">
        <f>IF('[1]Hoja de pedidos'!$D5234&gt;0,'[1]Hoja de pedidos'!E5234,"")</f>
        <v/>
      </c>
      <c r="D5239" s="144" t="str">
        <f>IF('[1]Hoja de pedidos'!$D5234&gt;0,'[1]Hoja de pedidos'!F5234,"")</f>
        <v/>
      </c>
      <c r="E5239" s="144" t="str">
        <f>IF('[1]Hoja de pedidos'!$D5234&gt;0,'[1]Hoja de pedidos'!G5234,"")</f>
        <v/>
      </c>
      <c r="F5239" s="144" t="str">
        <f>IF('[1]Hoja de pedidos'!$D5234&gt;0,'[1]Hoja de pedidos'!H5234,"")</f>
        <v/>
      </c>
    </row>
    <row r="5240" spans="1:6" x14ac:dyDescent="0.25">
      <c r="A5240" s="144" t="str">
        <f>IF('[1]Hoja de pedidos'!$D5235&gt;0,'[1]Hoja de pedidos'!C5235,"")</f>
        <v/>
      </c>
      <c r="B5240" s="144" t="str">
        <f>IF('[1]Hoja de pedidos'!$D5235&gt;0,'[1]Hoja de pedidos'!D5235,"")</f>
        <v/>
      </c>
      <c r="C5240" s="144" t="str">
        <f>IF('[1]Hoja de pedidos'!$D5235&gt;0,'[1]Hoja de pedidos'!E5235,"")</f>
        <v/>
      </c>
      <c r="D5240" s="144" t="str">
        <f>IF('[1]Hoja de pedidos'!$D5235&gt;0,'[1]Hoja de pedidos'!F5235,"")</f>
        <v/>
      </c>
      <c r="E5240" s="144" t="str">
        <f>IF('[1]Hoja de pedidos'!$D5235&gt;0,'[1]Hoja de pedidos'!G5235,"")</f>
        <v/>
      </c>
      <c r="F5240" s="144" t="str">
        <f>IF('[1]Hoja de pedidos'!$D5235&gt;0,'[1]Hoja de pedidos'!H5235,"")</f>
        <v/>
      </c>
    </row>
    <row r="5241" spans="1:6" x14ac:dyDescent="0.25">
      <c r="A5241" s="144" t="str">
        <f>IF('[1]Hoja de pedidos'!$D5236&gt;0,'[1]Hoja de pedidos'!C5236,"")</f>
        <v/>
      </c>
      <c r="B5241" s="144" t="str">
        <f>IF('[1]Hoja de pedidos'!$D5236&gt;0,'[1]Hoja de pedidos'!D5236,"")</f>
        <v/>
      </c>
      <c r="C5241" s="144" t="str">
        <f>IF('[1]Hoja de pedidos'!$D5236&gt;0,'[1]Hoja de pedidos'!E5236,"")</f>
        <v/>
      </c>
      <c r="D5241" s="144" t="str">
        <f>IF('[1]Hoja de pedidos'!$D5236&gt;0,'[1]Hoja de pedidos'!F5236,"")</f>
        <v/>
      </c>
      <c r="E5241" s="144" t="str">
        <f>IF('[1]Hoja de pedidos'!$D5236&gt;0,'[1]Hoja de pedidos'!G5236,"")</f>
        <v/>
      </c>
      <c r="F5241" s="144" t="str">
        <f>IF('[1]Hoja de pedidos'!$D5236&gt;0,'[1]Hoja de pedidos'!H5236,"")</f>
        <v/>
      </c>
    </row>
    <row r="5242" spans="1:6" x14ac:dyDescent="0.25">
      <c r="A5242" s="144" t="str">
        <f>IF('[1]Hoja de pedidos'!$D5237&gt;0,'[1]Hoja de pedidos'!C5237,"")</f>
        <v/>
      </c>
      <c r="B5242" s="144" t="str">
        <f>IF('[1]Hoja de pedidos'!$D5237&gt;0,'[1]Hoja de pedidos'!D5237,"")</f>
        <v/>
      </c>
      <c r="C5242" s="144" t="str">
        <f>IF('[1]Hoja de pedidos'!$D5237&gt;0,'[1]Hoja de pedidos'!E5237,"")</f>
        <v/>
      </c>
      <c r="D5242" s="144" t="str">
        <f>IF('[1]Hoja de pedidos'!$D5237&gt;0,'[1]Hoja de pedidos'!F5237,"")</f>
        <v/>
      </c>
      <c r="E5242" s="144" t="str">
        <f>IF('[1]Hoja de pedidos'!$D5237&gt;0,'[1]Hoja de pedidos'!G5237,"")</f>
        <v/>
      </c>
      <c r="F5242" s="144" t="str">
        <f>IF('[1]Hoja de pedidos'!$D5237&gt;0,'[1]Hoja de pedidos'!H5237,"")</f>
        <v/>
      </c>
    </row>
    <row r="5243" spans="1:6" x14ac:dyDescent="0.25">
      <c r="A5243" s="144" t="str">
        <f>IF('[1]Hoja de pedidos'!$D5238&gt;0,'[1]Hoja de pedidos'!C5238,"")</f>
        <v/>
      </c>
      <c r="B5243" s="144" t="str">
        <f>IF('[1]Hoja de pedidos'!$D5238&gt;0,'[1]Hoja de pedidos'!D5238,"")</f>
        <v/>
      </c>
      <c r="C5243" s="144" t="str">
        <f>IF('[1]Hoja de pedidos'!$D5238&gt;0,'[1]Hoja de pedidos'!E5238,"")</f>
        <v/>
      </c>
      <c r="D5243" s="144" t="str">
        <f>IF('[1]Hoja de pedidos'!$D5238&gt;0,'[1]Hoja de pedidos'!F5238,"")</f>
        <v/>
      </c>
      <c r="E5243" s="144" t="str">
        <f>IF('[1]Hoja de pedidos'!$D5238&gt;0,'[1]Hoja de pedidos'!G5238,"")</f>
        <v/>
      </c>
      <c r="F5243" s="144" t="str">
        <f>IF('[1]Hoja de pedidos'!$D5238&gt;0,'[1]Hoja de pedidos'!H5238,"")</f>
        <v/>
      </c>
    </row>
    <row r="5244" spans="1:6" x14ac:dyDescent="0.25">
      <c r="A5244" s="144" t="str">
        <f>IF('[1]Hoja de pedidos'!$D5239&gt;0,'[1]Hoja de pedidos'!C5239,"")</f>
        <v/>
      </c>
      <c r="B5244" s="144" t="str">
        <f>IF('[1]Hoja de pedidos'!$D5239&gt;0,'[1]Hoja de pedidos'!D5239,"")</f>
        <v/>
      </c>
      <c r="C5244" s="144" t="str">
        <f>IF('[1]Hoja de pedidos'!$D5239&gt;0,'[1]Hoja de pedidos'!E5239,"")</f>
        <v/>
      </c>
      <c r="D5244" s="144" t="str">
        <f>IF('[1]Hoja de pedidos'!$D5239&gt;0,'[1]Hoja de pedidos'!F5239,"")</f>
        <v/>
      </c>
      <c r="E5244" s="144" t="str">
        <f>IF('[1]Hoja de pedidos'!$D5239&gt;0,'[1]Hoja de pedidos'!G5239,"")</f>
        <v/>
      </c>
      <c r="F5244" s="144" t="str">
        <f>IF('[1]Hoja de pedidos'!$D5239&gt;0,'[1]Hoja de pedidos'!H5239,"")</f>
        <v/>
      </c>
    </row>
    <row r="5245" spans="1:6" x14ac:dyDescent="0.25">
      <c r="A5245" s="144" t="str">
        <f>IF('[1]Hoja de pedidos'!$D5240&gt;0,'[1]Hoja de pedidos'!C5240,"")</f>
        <v/>
      </c>
      <c r="B5245" s="144" t="str">
        <f>IF('[1]Hoja de pedidos'!$D5240&gt;0,'[1]Hoja de pedidos'!D5240,"")</f>
        <v/>
      </c>
      <c r="C5245" s="144" t="str">
        <f>IF('[1]Hoja de pedidos'!$D5240&gt;0,'[1]Hoja de pedidos'!E5240,"")</f>
        <v/>
      </c>
      <c r="D5245" s="144" t="str">
        <f>IF('[1]Hoja de pedidos'!$D5240&gt;0,'[1]Hoja de pedidos'!F5240,"")</f>
        <v/>
      </c>
      <c r="E5245" s="144" t="str">
        <f>IF('[1]Hoja de pedidos'!$D5240&gt;0,'[1]Hoja de pedidos'!G5240,"")</f>
        <v/>
      </c>
      <c r="F5245" s="144" t="str">
        <f>IF('[1]Hoja de pedidos'!$D5240&gt;0,'[1]Hoja de pedidos'!H5240,"")</f>
        <v/>
      </c>
    </row>
    <row r="5246" spans="1:6" x14ac:dyDescent="0.25">
      <c r="A5246" s="144" t="str">
        <f>IF('[1]Hoja de pedidos'!$D5241&gt;0,'[1]Hoja de pedidos'!C5241,"")</f>
        <v/>
      </c>
      <c r="B5246" s="144" t="str">
        <f>IF('[1]Hoja de pedidos'!$D5241&gt;0,'[1]Hoja de pedidos'!D5241,"")</f>
        <v/>
      </c>
      <c r="C5246" s="144" t="str">
        <f>IF('[1]Hoja de pedidos'!$D5241&gt;0,'[1]Hoja de pedidos'!E5241,"")</f>
        <v/>
      </c>
      <c r="D5246" s="144" t="str">
        <f>IF('[1]Hoja de pedidos'!$D5241&gt;0,'[1]Hoja de pedidos'!F5241,"")</f>
        <v/>
      </c>
      <c r="E5246" s="144" t="str">
        <f>IF('[1]Hoja de pedidos'!$D5241&gt;0,'[1]Hoja de pedidos'!G5241,"")</f>
        <v/>
      </c>
      <c r="F5246" s="144" t="str">
        <f>IF('[1]Hoja de pedidos'!$D5241&gt;0,'[1]Hoja de pedidos'!H5241,"")</f>
        <v/>
      </c>
    </row>
    <row r="5247" spans="1:6" x14ac:dyDescent="0.25">
      <c r="A5247" s="144" t="str">
        <f>IF('[1]Hoja de pedidos'!$D5242&gt;0,'[1]Hoja de pedidos'!C5242,"")</f>
        <v/>
      </c>
      <c r="B5247" s="144" t="str">
        <f>IF('[1]Hoja de pedidos'!$D5242&gt;0,'[1]Hoja de pedidos'!D5242,"")</f>
        <v/>
      </c>
      <c r="C5247" s="144" t="str">
        <f>IF('[1]Hoja de pedidos'!$D5242&gt;0,'[1]Hoja de pedidos'!E5242,"")</f>
        <v/>
      </c>
      <c r="D5247" s="144" t="str">
        <f>IF('[1]Hoja de pedidos'!$D5242&gt;0,'[1]Hoja de pedidos'!F5242,"")</f>
        <v/>
      </c>
      <c r="E5247" s="144" t="str">
        <f>IF('[1]Hoja de pedidos'!$D5242&gt;0,'[1]Hoja de pedidos'!G5242,"")</f>
        <v/>
      </c>
      <c r="F5247" s="144" t="str">
        <f>IF('[1]Hoja de pedidos'!$D5242&gt;0,'[1]Hoja de pedidos'!H5242,"")</f>
        <v/>
      </c>
    </row>
    <row r="5248" spans="1:6" x14ac:dyDescent="0.25">
      <c r="A5248" s="144" t="str">
        <f>IF('[1]Hoja de pedidos'!$D5243&gt;0,'[1]Hoja de pedidos'!C5243,"")</f>
        <v/>
      </c>
      <c r="B5248" s="144" t="str">
        <f>IF('[1]Hoja de pedidos'!$D5243&gt;0,'[1]Hoja de pedidos'!D5243,"")</f>
        <v/>
      </c>
      <c r="C5248" s="144" t="str">
        <f>IF('[1]Hoja de pedidos'!$D5243&gt;0,'[1]Hoja de pedidos'!E5243,"")</f>
        <v/>
      </c>
      <c r="D5248" s="144" t="str">
        <f>IF('[1]Hoja de pedidos'!$D5243&gt;0,'[1]Hoja de pedidos'!F5243,"")</f>
        <v/>
      </c>
      <c r="E5248" s="144" t="str">
        <f>IF('[1]Hoja de pedidos'!$D5243&gt;0,'[1]Hoja de pedidos'!G5243,"")</f>
        <v/>
      </c>
      <c r="F5248" s="144" t="str">
        <f>IF('[1]Hoja de pedidos'!$D5243&gt;0,'[1]Hoja de pedidos'!H5243,"")</f>
        <v/>
      </c>
    </row>
    <row r="5249" spans="1:6" x14ac:dyDescent="0.25">
      <c r="A5249" s="144" t="str">
        <f>IF('[1]Hoja de pedidos'!$D5244&gt;0,'[1]Hoja de pedidos'!C5244,"")</f>
        <v/>
      </c>
      <c r="B5249" s="144" t="str">
        <f>IF('[1]Hoja de pedidos'!$D5244&gt;0,'[1]Hoja de pedidos'!D5244,"")</f>
        <v/>
      </c>
      <c r="C5249" s="144" t="str">
        <f>IF('[1]Hoja de pedidos'!$D5244&gt;0,'[1]Hoja de pedidos'!E5244,"")</f>
        <v/>
      </c>
      <c r="D5249" s="144" t="str">
        <f>IF('[1]Hoja de pedidos'!$D5244&gt;0,'[1]Hoja de pedidos'!F5244,"")</f>
        <v/>
      </c>
      <c r="E5249" s="144" t="str">
        <f>IF('[1]Hoja de pedidos'!$D5244&gt;0,'[1]Hoja de pedidos'!G5244,"")</f>
        <v/>
      </c>
      <c r="F5249" s="144" t="str">
        <f>IF('[1]Hoja de pedidos'!$D5244&gt;0,'[1]Hoja de pedidos'!H5244,"")</f>
        <v/>
      </c>
    </row>
    <row r="5250" spans="1:6" x14ac:dyDescent="0.25">
      <c r="A5250" s="144" t="str">
        <f>IF('[1]Hoja de pedidos'!$D5245&gt;0,'[1]Hoja de pedidos'!C5245,"")</f>
        <v/>
      </c>
      <c r="B5250" s="144" t="str">
        <f>IF('[1]Hoja de pedidos'!$D5245&gt;0,'[1]Hoja de pedidos'!D5245,"")</f>
        <v/>
      </c>
      <c r="C5250" s="144" t="str">
        <f>IF('[1]Hoja de pedidos'!$D5245&gt;0,'[1]Hoja de pedidos'!E5245,"")</f>
        <v/>
      </c>
      <c r="D5250" s="144" t="str">
        <f>IF('[1]Hoja de pedidos'!$D5245&gt;0,'[1]Hoja de pedidos'!F5245,"")</f>
        <v/>
      </c>
      <c r="E5250" s="144" t="str">
        <f>IF('[1]Hoja de pedidos'!$D5245&gt;0,'[1]Hoja de pedidos'!G5245,"")</f>
        <v/>
      </c>
      <c r="F5250" s="144" t="str">
        <f>IF('[1]Hoja de pedidos'!$D5245&gt;0,'[1]Hoja de pedidos'!H5245,"")</f>
        <v/>
      </c>
    </row>
    <row r="5251" spans="1:6" x14ac:dyDescent="0.25">
      <c r="A5251" s="144" t="str">
        <f>IF('[1]Hoja de pedidos'!$D5246&gt;0,'[1]Hoja de pedidos'!C5246,"")</f>
        <v/>
      </c>
      <c r="B5251" s="144" t="str">
        <f>IF('[1]Hoja de pedidos'!$D5246&gt;0,'[1]Hoja de pedidos'!D5246,"")</f>
        <v/>
      </c>
      <c r="C5251" s="144" t="str">
        <f>IF('[1]Hoja de pedidos'!$D5246&gt;0,'[1]Hoja de pedidos'!E5246,"")</f>
        <v/>
      </c>
      <c r="D5251" s="144" t="str">
        <f>IF('[1]Hoja de pedidos'!$D5246&gt;0,'[1]Hoja de pedidos'!F5246,"")</f>
        <v/>
      </c>
      <c r="E5251" s="144" t="str">
        <f>IF('[1]Hoja de pedidos'!$D5246&gt;0,'[1]Hoja de pedidos'!G5246,"")</f>
        <v/>
      </c>
      <c r="F5251" s="144" t="str">
        <f>IF('[1]Hoja de pedidos'!$D5246&gt;0,'[1]Hoja de pedidos'!H5246,"")</f>
        <v/>
      </c>
    </row>
    <row r="5252" spans="1:6" x14ac:dyDescent="0.25">
      <c r="A5252" s="144" t="str">
        <f>IF('[1]Hoja de pedidos'!$D5247&gt;0,'[1]Hoja de pedidos'!C5247,"")</f>
        <v/>
      </c>
      <c r="B5252" s="144" t="str">
        <f>IF('[1]Hoja de pedidos'!$D5247&gt;0,'[1]Hoja de pedidos'!D5247,"")</f>
        <v/>
      </c>
      <c r="C5252" s="144" t="str">
        <f>IF('[1]Hoja de pedidos'!$D5247&gt;0,'[1]Hoja de pedidos'!E5247,"")</f>
        <v/>
      </c>
      <c r="D5252" s="144" t="str">
        <f>IF('[1]Hoja de pedidos'!$D5247&gt;0,'[1]Hoja de pedidos'!F5247,"")</f>
        <v/>
      </c>
      <c r="E5252" s="144" t="str">
        <f>IF('[1]Hoja de pedidos'!$D5247&gt;0,'[1]Hoja de pedidos'!G5247,"")</f>
        <v/>
      </c>
      <c r="F5252" s="144" t="str">
        <f>IF('[1]Hoja de pedidos'!$D5247&gt;0,'[1]Hoja de pedidos'!H5247,"")</f>
        <v/>
      </c>
    </row>
    <row r="5253" spans="1:6" x14ac:dyDescent="0.25">
      <c r="A5253" s="144" t="str">
        <f>IF('[1]Hoja de pedidos'!$D5248&gt;0,'[1]Hoja de pedidos'!C5248,"")</f>
        <v/>
      </c>
      <c r="B5253" s="144" t="str">
        <f>IF('[1]Hoja de pedidos'!$D5248&gt;0,'[1]Hoja de pedidos'!D5248,"")</f>
        <v/>
      </c>
      <c r="C5253" s="144" t="str">
        <f>IF('[1]Hoja de pedidos'!$D5248&gt;0,'[1]Hoja de pedidos'!E5248,"")</f>
        <v/>
      </c>
      <c r="D5253" s="144" t="str">
        <f>IF('[1]Hoja de pedidos'!$D5248&gt;0,'[1]Hoja de pedidos'!F5248,"")</f>
        <v/>
      </c>
      <c r="E5253" s="144" t="str">
        <f>IF('[1]Hoja de pedidos'!$D5248&gt;0,'[1]Hoja de pedidos'!G5248,"")</f>
        <v/>
      </c>
      <c r="F5253" s="144" t="str">
        <f>IF('[1]Hoja de pedidos'!$D5248&gt;0,'[1]Hoja de pedidos'!H5248,"")</f>
        <v/>
      </c>
    </row>
    <row r="5254" spans="1:6" x14ac:dyDescent="0.25">
      <c r="A5254" s="144" t="str">
        <f>IF('[1]Hoja de pedidos'!$D5249&gt;0,'[1]Hoja de pedidos'!C5249,"")</f>
        <v/>
      </c>
      <c r="B5254" s="144" t="str">
        <f>IF('[1]Hoja de pedidos'!$D5249&gt;0,'[1]Hoja de pedidos'!D5249,"")</f>
        <v/>
      </c>
      <c r="C5254" s="144" t="str">
        <f>IF('[1]Hoja de pedidos'!$D5249&gt;0,'[1]Hoja de pedidos'!E5249,"")</f>
        <v/>
      </c>
      <c r="D5254" s="144" t="str">
        <f>IF('[1]Hoja de pedidos'!$D5249&gt;0,'[1]Hoja de pedidos'!F5249,"")</f>
        <v/>
      </c>
      <c r="E5254" s="144" t="str">
        <f>IF('[1]Hoja de pedidos'!$D5249&gt;0,'[1]Hoja de pedidos'!G5249,"")</f>
        <v/>
      </c>
      <c r="F5254" s="144" t="str">
        <f>IF('[1]Hoja de pedidos'!$D5249&gt;0,'[1]Hoja de pedidos'!H5249,"")</f>
        <v/>
      </c>
    </row>
    <row r="5255" spans="1:6" x14ac:dyDescent="0.25">
      <c r="A5255" s="144" t="str">
        <f>IF('[1]Hoja de pedidos'!$D5250&gt;0,'[1]Hoja de pedidos'!C5250,"")</f>
        <v/>
      </c>
      <c r="B5255" s="144" t="str">
        <f>IF('[1]Hoja de pedidos'!$D5250&gt;0,'[1]Hoja de pedidos'!D5250,"")</f>
        <v/>
      </c>
      <c r="C5255" s="144" t="str">
        <f>IF('[1]Hoja de pedidos'!$D5250&gt;0,'[1]Hoja de pedidos'!E5250,"")</f>
        <v/>
      </c>
      <c r="D5255" s="144" t="str">
        <f>IF('[1]Hoja de pedidos'!$D5250&gt;0,'[1]Hoja de pedidos'!F5250,"")</f>
        <v/>
      </c>
      <c r="E5255" s="144" t="str">
        <f>IF('[1]Hoja de pedidos'!$D5250&gt;0,'[1]Hoja de pedidos'!G5250,"")</f>
        <v/>
      </c>
      <c r="F5255" s="144" t="str">
        <f>IF('[1]Hoja de pedidos'!$D5250&gt;0,'[1]Hoja de pedidos'!H5250,"")</f>
        <v/>
      </c>
    </row>
    <row r="5256" spans="1:6" x14ac:dyDescent="0.25">
      <c r="A5256" s="144" t="str">
        <f>IF('[1]Hoja de pedidos'!$D5251&gt;0,'[1]Hoja de pedidos'!C5251,"")</f>
        <v/>
      </c>
      <c r="B5256" s="144" t="str">
        <f>IF('[1]Hoja de pedidos'!$D5251&gt;0,'[1]Hoja de pedidos'!D5251,"")</f>
        <v/>
      </c>
      <c r="C5256" s="144" t="str">
        <f>IF('[1]Hoja de pedidos'!$D5251&gt;0,'[1]Hoja de pedidos'!E5251,"")</f>
        <v/>
      </c>
      <c r="D5256" s="144" t="str">
        <f>IF('[1]Hoja de pedidos'!$D5251&gt;0,'[1]Hoja de pedidos'!F5251,"")</f>
        <v/>
      </c>
      <c r="E5256" s="144" t="str">
        <f>IF('[1]Hoja de pedidos'!$D5251&gt;0,'[1]Hoja de pedidos'!G5251,"")</f>
        <v/>
      </c>
      <c r="F5256" s="144" t="str">
        <f>IF('[1]Hoja de pedidos'!$D5251&gt;0,'[1]Hoja de pedidos'!H5251,"")</f>
        <v/>
      </c>
    </row>
    <row r="5257" spans="1:6" x14ac:dyDescent="0.25">
      <c r="A5257" s="144" t="str">
        <f>IF('[1]Hoja de pedidos'!$D5252&gt;0,'[1]Hoja de pedidos'!C5252,"")</f>
        <v/>
      </c>
      <c r="B5257" s="144" t="str">
        <f>IF('[1]Hoja de pedidos'!$D5252&gt;0,'[1]Hoja de pedidos'!D5252,"")</f>
        <v/>
      </c>
      <c r="C5257" s="144" t="str">
        <f>IF('[1]Hoja de pedidos'!$D5252&gt;0,'[1]Hoja de pedidos'!E5252,"")</f>
        <v/>
      </c>
      <c r="D5257" s="144" t="str">
        <f>IF('[1]Hoja de pedidos'!$D5252&gt;0,'[1]Hoja de pedidos'!F5252,"")</f>
        <v/>
      </c>
      <c r="E5257" s="144" t="str">
        <f>IF('[1]Hoja de pedidos'!$D5252&gt;0,'[1]Hoja de pedidos'!G5252,"")</f>
        <v/>
      </c>
      <c r="F5257" s="144" t="str">
        <f>IF('[1]Hoja de pedidos'!$D5252&gt;0,'[1]Hoja de pedidos'!H5252,"")</f>
        <v/>
      </c>
    </row>
    <row r="5258" spans="1:6" x14ac:dyDescent="0.25">
      <c r="A5258" s="144" t="str">
        <f>IF('[1]Hoja de pedidos'!$D5253&gt;0,'[1]Hoja de pedidos'!C5253,"")</f>
        <v/>
      </c>
      <c r="B5258" s="144" t="str">
        <f>IF('[1]Hoja de pedidos'!$D5253&gt;0,'[1]Hoja de pedidos'!D5253,"")</f>
        <v/>
      </c>
      <c r="C5258" s="144" t="str">
        <f>IF('[1]Hoja de pedidos'!$D5253&gt;0,'[1]Hoja de pedidos'!E5253,"")</f>
        <v/>
      </c>
      <c r="D5258" s="144" t="str">
        <f>IF('[1]Hoja de pedidos'!$D5253&gt;0,'[1]Hoja de pedidos'!F5253,"")</f>
        <v/>
      </c>
      <c r="E5258" s="144" t="str">
        <f>IF('[1]Hoja de pedidos'!$D5253&gt;0,'[1]Hoja de pedidos'!G5253,"")</f>
        <v/>
      </c>
      <c r="F5258" s="144" t="str">
        <f>IF('[1]Hoja de pedidos'!$D5253&gt;0,'[1]Hoja de pedidos'!H5253,"")</f>
        <v/>
      </c>
    </row>
    <row r="5259" spans="1:6" x14ac:dyDescent="0.25">
      <c r="A5259" s="144" t="str">
        <f>IF('[1]Hoja de pedidos'!$D5254&gt;0,'[1]Hoja de pedidos'!C5254,"")</f>
        <v/>
      </c>
      <c r="B5259" s="144" t="str">
        <f>IF('[1]Hoja de pedidos'!$D5254&gt;0,'[1]Hoja de pedidos'!D5254,"")</f>
        <v/>
      </c>
      <c r="C5259" s="144" t="str">
        <f>IF('[1]Hoja de pedidos'!$D5254&gt;0,'[1]Hoja de pedidos'!E5254,"")</f>
        <v/>
      </c>
      <c r="D5259" s="144" t="str">
        <f>IF('[1]Hoja de pedidos'!$D5254&gt;0,'[1]Hoja de pedidos'!F5254,"")</f>
        <v/>
      </c>
      <c r="E5259" s="144" t="str">
        <f>IF('[1]Hoja de pedidos'!$D5254&gt;0,'[1]Hoja de pedidos'!G5254,"")</f>
        <v/>
      </c>
      <c r="F5259" s="144" t="str">
        <f>IF('[1]Hoja de pedidos'!$D5254&gt;0,'[1]Hoja de pedidos'!H5254,"")</f>
        <v/>
      </c>
    </row>
    <row r="5260" spans="1:6" x14ac:dyDescent="0.25">
      <c r="A5260" s="144" t="str">
        <f>IF('[1]Hoja de pedidos'!$D5255&gt;0,'[1]Hoja de pedidos'!C5255,"")</f>
        <v/>
      </c>
      <c r="B5260" s="144" t="str">
        <f>IF('[1]Hoja de pedidos'!$D5255&gt;0,'[1]Hoja de pedidos'!D5255,"")</f>
        <v/>
      </c>
      <c r="C5260" s="144" t="str">
        <f>IF('[1]Hoja de pedidos'!$D5255&gt;0,'[1]Hoja de pedidos'!E5255,"")</f>
        <v/>
      </c>
      <c r="D5260" s="144" t="str">
        <f>IF('[1]Hoja de pedidos'!$D5255&gt;0,'[1]Hoja de pedidos'!F5255,"")</f>
        <v/>
      </c>
      <c r="E5260" s="144" t="str">
        <f>IF('[1]Hoja de pedidos'!$D5255&gt;0,'[1]Hoja de pedidos'!G5255,"")</f>
        <v/>
      </c>
      <c r="F5260" s="144" t="str">
        <f>IF('[1]Hoja de pedidos'!$D5255&gt;0,'[1]Hoja de pedidos'!H5255,"")</f>
        <v/>
      </c>
    </row>
    <row r="5261" spans="1:6" x14ac:dyDescent="0.25">
      <c r="A5261" s="144" t="str">
        <f>IF('[1]Hoja de pedidos'!$D5256&gt;0,'[1]Hoja de pedidos'!C5256,"")</f>
        <v/>
      </c>
      <c r="B5261" s="144" t="str">
        <f>IF('[1]Hoja de pedidos'!$D5256&gt;0,'[1]Hoja de pedidos'!D5256,"")</f>
        <v/>
      </c>
      <c r="C5261" s="144" t="str">
        <f>IF('[1]Hoja de pedidos'!$D5256&gt;0,'[1]Hoja de pedidos'!E5256,"")</f>
        <v/>
      </c>
      <c r="D5261" s="144" t="str">
        <f>IF('[1]Hoja de pedidos'!$D5256&gt;0,'[1]Hoja de pedidos'!F5256,"")</f>
        <v/>
      </c>
      <c r="E5261" s="144" t="str">
        <f>IF('[1]Hoja de pedidos'!$D5256&gt;0,'[1]Hoja de pedidos'!G5256,"")</f>
        <v/>
      </c>
      <c r="F5261" s="144" t="str">
        <f>IF('[1]Hoja de pedidos'!$D5256&gt;0,'[1]Hoja de pedidos'!H5256,"")</f>
        <v/>
      </c>
    </row>
    <row r="5262" spans="1:6" x14ac:dyDescent="0.25">
      <c r="A5262" s="144" t="str">
        <f>IF('[1]Hoja de pedidos'!$D5257&gt;0,'[1]Hoja de pedidos'!C5257,"")</f>
        <v/>
      </c>
      <c r="B5262" s="144" t="str">
        <f>IF('[1]Hoja de pedidos'!$D5257&gt;0,'[1]Hoja de pedidos'!D5257,"")</f>
        <v/>
      </c>
      <c r="C5262" s="144" t="str">
        <f>IF('[1]Hoja de pedidos'!$D5257&gt;0,'[1]Hoja de pedidos'!E5257,"")</f>
        <v/>
      </c>
      <c r="D5262" s="144" t="str">
        <f>IF('[1]Hoja de pedidos'!$D5257&gt;0,'[1]Hoja de pedidos'!F5257,"")</f>
        <v/>
      </c>
      <c r="E5262" s="144" t="str">
        <f>IF('[1]Hoja de pedidos'!$D5257&gt;0,'[1]Hoja de pedidos'!G5257,"")</f>
        <v/>
      </c>
      <c r="F5262" s="144" t="str">
        <f>IF('[1]Hoja de pedidos'!$D5257&gt;0,'[1]Hoja de pedidos'!H5257,"")</f>
        <v/>
      </c>
    </row>
    <row r="5263" spans="1:6" x14ac:dyDescent="0.25">
      <c r="A5263" s="144" t="str">
        <f>IF('[1]Hoja de pedidos'!$D5258&gt;0,'[1]Hoja de pedidos'!C5258,"")</f>
        <v/>
      </c>
      <c r="B5263" s="144" t="str">
        <f>IF('[1]Hoja de pedidos'!$D5258&gt;0,'[1]Hoja de pedidos'!D5258,"")</f>
        <v/>
      </c>
      <c r="C5263" s="144" t="str">
        <f>IF('[1]Hoja de pedidos'!$D5258&gt;0,'[1]Hoja de pedidos'!E5258,"")</f>
        <v/>
      </c>
      <c r="D5263" s="144" t="str">
        <f>IF('[1]Hoja de pedidos'!$D5258&gt;0,'[1]Hoja de pedidos'!F5258,"")</f>
        <v/>
      </c>
      <c r="E5263" s="144" t="str">
        <f>IF('[1]Hoja de pedidos'!$D5258&gt;0,'[1]Hoja de pedidos'!G5258,"")</f>
        <v/>
      </c>
      <c r="F5263" s="144" t="str">
        <f>IF('[1]Hoja de pedidos'!$D5258&gt;0,'[1]Hoja de pedidos'!H5258,"")</f>
        <v/>
      </c>
    </row>
    <row r="5264" spans="1:6" x14ac:dyDescent="0.25">
      <c r="A5264" s="144" t="str">
        <f>IF('[1]Hoja de pedidos'!$D5259&gt;0,'[1]Hoja de pedidos'!C5259,"")</f>
        <v/>
      </c>
      <c r="B5264" s="144" t="str">
        <f>IF('[1]Hoja de pedidos'!$D5259&gt;0,'[1]Hoja de pedidos'!D5259,"")</f>
        <v/>
      </c>
      <c r="C5264" s="144" t="str">
        <f>IF('[1]Hoja de pedidos'!$D5259&gt;0,'[1]Hoja de pedidos'!E5259,"")</f>
        <v/>
      </c>
      <c r="D5264" s="144" t="str">
        <f>IF('[1]Hoja de pedidos'!$D5259&gt;0,'[1]Hoja de pedidos'!F5259,"")</f>
        <v/>
      </c>
      <c r="E5264" s="144" t="str">
        <f>IF('[1]Hoja de pedidos'!$D5259&gt;0,'[1]Hoja de pedidos'!G5259,"")</f>
        <v/>
      </c>
      <c r="F5264" s="144" t="str">
        <f>IF('[1]Hoja de pedidos'!$D5259&gt;0,'[1]Hoja de pedidos'!H5259,"")</f>
        <v/>
      </c>
    </row>
    <row r="5265" spans="1:6" x14ac:dyDescent="0.25">
      <c r="A5265" s="144" t="str">
        <f>IF('[1]Hoja de pedidos'!$D5260&gt;0,'[1]Hoja de pedidos'!C5260,"")</f>
        <v/>
      </c>
      <c r="B5265" s="144" t="str">
        <f>IF('[1]Hoja de pedidos'!$D5260&gt;0,'[1]Hoja de pedidos'!D5260,"")</f>
        <v/>
      </c>
      <c r="C5265" s="144" t="str">
        <f>IF('[1]Hoja de pedidos'!$D5260&gt;0,'[1]Hoja de pedidos'!E5260,"")</f>
        <v/>
      </c>
      <c r="D5265" s="144" t="str">
        <f>IF('[1]Hoja de pedidos'!$D5260&gt;0,'[1]Hoja de pedidos'!F5260,"")</f>
        <v/>
      </c>
      <c r="E5265" s="144" t="str">
        <f>IF('[1]Hoja de pedidos'!$D5260&gt;0,'[1]Hoja de pedidos'!G5260,"")</f>
        <v/>
      </c>
      <c r="F5265" s="144" t="str">
        <f>IF('[1]Hoja de pedidos'!$D5260&gt;0,'[1]Hoja de pedidos'!H5260,"")</f>
        <v/>
      </c>
    </row>
    <row r="5266" spans="1:6" x14ac:dyDescent="0.25">
      <c r="A5266" s="144" t="str">
        <f>IF('[1]Hoja de pedidos'!$D5261&gt;0,'[1]Hoja de pedidos'!C5261,"")</f>
        <v/>
      </c>
      <c r="B5266" s="144" t="str">
        <f>IF('[1]Hoja de pedidos'!$D5261&gt;0,'[1]Hoja de pedidos'!D5261,"")</f>
        <v/>
      </c>
      <c r="C5266" s="144" t="str">
        <f>IF('[1]Hoja de pedidos'!$D5261&gt;0,'[1]Hoja de pedidos'!E5261,"")</f>
        <v/>
      </c>
      <c r="D5266" s="144" t="str">
        <f>IF('[1]Hoja de pedidos'!$D5261&gt;0,'[1]Hoja de pedidos'!F5261,"")</f>
        <v/>
      </c>
      <c r="E5266" s="144" t="str">
        <f>IF('[1]Hoja de pedidos'!$D5261&gt;0,'[1]Hoja de pedidos'!G5261,"")</f>
        <v/>
      </c>
      <c r="F5266" s="144" t="str">
        <f>IF('[1]Hoja de pedidos'!$D5261&gt;0,'[1]Hoja de pedidos'!H5261,"")</f>
        <v/>
      </c>
    </row>
    <row r="5267" spans="1:6" x14ac:dyDescent="0.25">
      <c r="A5267" s="144" t="str">
        <f>IF('[1]Hoja de pedidos'!$D5262&gt;0,'[1]Hoja de pedidos'!C5262,"")</f>
        <v/>
      </c>
      <c r="B5267" s="144" t="str">
        <f>IF('[1]Hoja de pedidos'!$D5262&gt;0,'[1]Hoja de pedidos'!D5262,"")</f>
        <v/>
      </c>
      <c r="C5267" s="144" t="str">
        <f>IF('[1]Hoja de pedidos'!$D5262&gt;0,'[1]Hoja de pedidos'!E5262,"")</f>
        <v/>
      </c>
      <c r="D5267" s="144" t="str">
        <f>IF('[1]Hoja de pedidos'!$D5262&gt;0,'[1]Hoja de pedidos'!F5262,"")</f>
        <v/>
      </c>
      <c r="E5267" s="144" t="str">
        <f>IF('[1]Hoja de pedidos'!$D5262&gt;0,'[1]Hoja de pedidos'!G5262,"")</f>
        <v/>
      </c>
      <c r="F5267" s="144" t="str">
        <f>IF('[1]Hoja de pedidos'!$D5262&gt;0,'[1]Hoja de pedidos'!H5262,"")</f>
        <v/>
      </c>
    </row>
    <row r="5268" spans="1:6" x14ac:dyDescent="0.25">
      <c r="A5268" s="144" t="str">
        <f>IF('[1]Hoja de pedidos'!$D5263&gt;0,'[1]Hoja de pedidos'!C5263,"")</f>
        <v/>
      </c>
      <c r="B5268" s="144" t="str">
        <f>IF('[1]Hoja de pedidos'!$D5263&gt;0,'[1]Hoja de pedidos'!D5263,"")</f>
        <v/>
      </c>
      <c r="C5268" s="144" t="str">
        <f>IF('[1]Hoja de pedidos'!$D5263&gt;0,'[1]Hoja de pedidos'!E5263,"")</f>
        <v/>
      </c>
      <c r="D5268" s="144" t="str">
        <f>IF('[1]Hoja de pedidos'!$D5263&gt;0,'[1]Hoja de pedidos'!F5263,"")</f>
        <v/>
      </c>
      <c r="E5268" s="144" t="str">
        <f>IF('[1]Hoja de pedidos'!$D5263&gt;0,'[1]Hoja de pedidos'!G5263,"")</f>
        <v/>
      </c>
      <c r="F5268" s="144" t="str">
        <f>IF('[1]Hoja de pedidos'!$D5263&gt;0,'[1]Hoja de pedidos'!H5263,"")</f>
        <v/>
      </c>
    </row>
    <row r="5269" spans="1:6" x14ac:dyDescent="0.25">
      <c r="A5269" s="144" t="str">
        <f>IF('[1]Hoja de pedidos'!$D5264&gt;0,'[1]Hoja de pedidos'!C5264,"")</f>
        <v/>
      </c>
      <c r="B5269" s="144" t="str">
        <f>IF('[1]Hoja de pedidos'!$D5264&gt;0,'[1]Hoja de pedidos'!D5264,"")</f>
        <v/>
      </c>
      <c r="C5269" s="144" t="str">
        <f>IF('[1]Hoja de pedidos'!$D5264&gt;0,'[1]Hoja de pedidos'!E5264,"")</f>
        <v/>
      </c>
      <c r="D5269" s="144" t="str">
        <f>IF('[1]Hoja de pedidos'!$D5264&gt;0,'[1]Hoja de pedidos'!F5264,"")</f>
        <v/>
      </c>
      <c r="E5269" s="144" t="str">
        <f>IF('[1]Hoja de pedidos'!$D5264&gt;0,'[1]Hoja de pedidos'!G5264,"")</f>
        <v/>
      </c>
      <c r="F5269" s="144" t="str">
        <f>IF('[1]Hoja de pedidos'!$D5264&gt;0,'[1]Hoja de pedidos'!H5264,"")</f>
        <v/>
      </c>
    </row>
    <row r="5270" spans="1:6" x14ac:dyDescent="0.25">
      <c r="A5270" s="144" t="str">
        <f>IF('[1]Hoja de pedidos'!$D5265&gt;0,'[1]Hoja de pedidos'!C5265,"")</f>
        <v/>
      </c>
      <c r="B5270" s="144" t="str">
        <f>IF('[1]Hoja de pedidos'!$D5265&gt;0,'[1]Hoja de pedidos'!D5265,"")</f>
        <v/>
      </c>
      <c r="C5270" s="144" t="str">
        <f>IF('[1]Hoja de pedidos'!$D5265&gt;0,'[1]Hoja de pedidos'!E5265,"")</f>
        <v/>
      </c>
      <c r="D5270" s="144" t="str">
        <f>IF('[1]Hoja de pedidos'!$D5265&gt;0,'[1]Hoja de pedidos'!F5265,"")</f>
        <v/>
      </c>
      <c r="E5270" s="144" t="str">
        <f>IF('[1]Hoja de pedidos'!$D5265&gt;0,'[1]Hoja de pedidos'!G5265,"")</f>
        <v/>
      </c>
      <c r="F5270" s="144" t="str">
        <f>IF('[1]Hoja de pedidos'!$D5265&gt;0,'[1]Hoja de pedidos'!H5265,"")</f>
        <v/>
      </c>
    </row>
    <row r="5271" spans="1:6" x14ac:dyDescent="0.25">
      <c r="A5271" s="144" t="str">
        <f>IF('[1]Hoja de pedidos'!$D5266&gt;0,'[1]Hoja de pedidos'!C5266,"")</f>
        <v/>
      </c>
      <c r="B5271" s="144" t="str">
        <f>IF('[1]Hoja de pedidos'!$D5266&gt;0,'[1]Hoja de pedidos'!D5266,"")</f>
        <v/>
      </c>
      <c r="C5271" s="144" t="str">
        <f>IF('[1]Hoja de pedidos'!$D5266&gt;0,'[1]Hoja de pedidos'!E5266,"")</f>
        <v/>
      </c>
      <c r="D5271" s="144" t="str">
        <f>IF('[1]Hoja de pedidos'!$D5266&gt;0,'[1]Hoja de pedidos'!F5266,"")</f>
        <v/>
      </c>
      <c r="E5271" s="144" t="str">
        <f>IF('[1]Hoja de pedidos'!$D5266&gt;0,'[1]Hoja de pedidos'!G5266,"")</f>
        <v/>
      </c>
      <c r="F5271" s="144" t="str">
        <f>IF('[1]Hoja de pedidos'!$D5266&gt;0,'[1]Hoja de pedidos'!H5266,"")</f>
        <v/>
      </c>
    </row>
    <row r="5272" spans="1:6" x14ac:dyDescent="0.25">
      <c r="A5272" s="144" t="str">
        <f>IF('[1]Hoja de pedidos'!$D5267&gt;0,'[1]Hoja de pedidos'!C5267,"")</f>
        <v/>
      </c>
      <c r="B5272" s="144" t="str">
        <f>IF('[1]Hoja de pedidos'!$D5267&gt;0,'[1]Hoja de pedidos'!D5267,"")</f>
        <v/>
      </c>
      <c r="C5272" s="144" t="str">
        <f>IF('[1]Hoja de pedidos'!$D5267&gt;0,'[1]Hoja de pedidos'!E5267,"")</f>
        <v/>
      </c>
      <c r="D5272" s="144" t="str">
        <f>IF('[1]Hoja de pedidos'!$D5267&gt;0,'[1]Hoja de pedidos'!F5267,"")</f>
        <v/>
      </c>
      <c r="E5272" s="144" t="str">
        <f>IF('[1]Hoja de pedidos'!$D5267&gt;0,'[1]Hoja de pedidos'!G5267,"")</f>
        <v/>
      </c>
      <c r="F5272" s="144" t="str">
        <f>IF('[1]Hoja de pedidos'!$D5267&gt;0,'[1]Hoja de pedidos'!H5267,"")</f>
        <v/>
      </c>
    </row>
    <row r="5273" spans="1:6" x14ac:dyDescent="0.25">
      <c r="A5273" s="144" t="str">
        <f>IF('[1]Hoja de pedidos'!$D5268&gt;0,'[1]Hoja de pedidos'!C5268,"")</f>
        <v/>
      </c>
      <c r="B5273" s="144" t="str">
        <f>IF('[1]Hoja de pedidos'!$D5268&gt;0,'[1]Hoja de pedidos'!D5268,"")</f>
        <v/>
      </c>
      <c r="C5273" s="144" t="str">
        <f>IF('[1]Hoja de pedidos'!$D5268&gt;0,'[1]Hoja de pedidos'!E5268,"")</f>
        <v/>
      </c>
      <c r="D5273" s="144" t="str">
        <f>IF('[1]Hoja de pedidos'!$D5268&gt;0,'[1]Hoja de pedidos'!F5268,"")</f>
        <v/>
      </c>
      <c r="E5273" s="144" t="str">
        <f>IF('[1]Hoja de pedidos'!$D5268&gt;0,'[1]Hoja de pedidos'!G5268,"")</f>
        <v/>
      </c>
      <c r="F5273" s="144" t="str">
        <f>IF('[1]Hoja de pedidos'!$D5268&gt;0,'[1]Hoja de pedidos'!H5268,"")</f>
        <v/>
      </c>
    </row>
    <row r="5274" spans="1:6" x14ac:dyDescent="0.25">
      <c r="A5274" s="144" t="str">
        <f>IF('[1]Hoja de pedidos'!$D5269&gt;0,'[1]Hoja de pedidos'!C5269,"")</f>
        <v/>
      </c>
      <c r="B5274" s="144" t="str">
        <f>IF('[1]Hoja de pedidos'!$D5269&gt;0,'[1]Hoja de pedidos'!D5269,"")</f>
        <v/>
      </c>
      <c r="C5274" s="144" t="str">
        <f>IF('[1]Hoja de pedidos'!$D5269&gt;0,'[1]Hoja de pedidos'!E5269,"")</f>
        <v/>
      </c>
      <c r="D5274" s="144" t="str">
        <f>IF('[1]Hoja de pedidos'!$D5269&gt;0,'[1]Hoja de pedidos'!F5269,"")</f>
        <v/>
      </c>
      <c r="E5274" s="144" t="str">
        <f>IF('[1]Hoja de pedidos'!$D5269&gt;0,'[1]Hoja de pedidos'!G5269,"")</f>
        <v/>
      </c>
      <c r="F5274" s="144" t="str">
        <f>IF('[1]Hoja de pedidos'!$D5269&gt;0,'[1]Hoja de pedidos'!H5269,"")</f>
        <v/>
      </c>
    </row>
    <row r="5275" spans="1:6" x14ac:dyDescent="0.25">
      <c r="A5275" s="144" t="str">
        <f>IF('[1]Hoja de pedidos'!$D5270&gt;0,'[1]Hoja de pedidos'!C5270,"")</f>
        <v/>
      </c>
      <c r="B5275" s="144" t="str">
        <f>IF('[1]Hoja de pedidos'!$D5270&gt;0,'[1]Hoja de pedidos'!D5270,"")</f>
        <v/>
      </c>
      <c r="C5275" s="144" t="str">
        <f>IF('[1]Hoja de pedidos'!$D5270&gt;0,'[1]Hoja de pedidos'!E5270,"")</f>
        <v/>
      </c>
      <c r="D5275" s="144" t="str">
        <f>IF('[1]Hoja de pedidos'!$D5270&gt;0,'[1]Hoja de pedidos'!F5270,"")</f>
        <v/>
      </c>
      <c r="E5275" s="144" t="str">
        <f>IF('[1]Hoja de pedidos'!$D5270&gt;0,'[1]Hoja de pedidos'!G5270,"")</f>
        <v/>
      </c>
      <c r="F5275" s="144" t="str">
        <f>IF('[1]Hoja de pedidos'!$D5270&gt;0,'[1]Hoja de pedidos'!H5270,"")</f>
        <v/>
      </c>
    </row>
    <row r="5276" spans="1:6" x14ac:dyDescent="0.25">
      <c r="A5276" s="144" t="str">
        <f>IF('[1]Hoja de pedidos'!$D5271&gt;0,'[1]Hoja de pedidos'!C5271,"")</f>
        <v/>
      </c>
      <c r="B5276" s="144" t="str">
        <f>IF('[1]Hoja de pedidos'!$D5271&gt;0,'[1]Hoja de pedidos'!D5271,"")</f>
        <v/>
      </c>
      <c r="C5276" s="144" t="str">
        <f>IF('[1]Hoja de pedidos'!$D5271&gt;0,'[1]Hoja de pedidos'!E5271,"")</f>
        <v/>
      </c>
      <c r="D5276" s="144" t="str">
        <f>IF('[1]Hoja de pedidos'!$D5271&gt;0,'[1]Hoja de pedidos'!F5271,"")</f>
        <v/>
      </c>
      <c r="E5276" s="144" t="str">
        <f>IF('[1]Hoja de pedidos'!$D5271&gt;0,'[1]Hoja de pedidos'!G5271,"")</f>
        <v/>
      </c>
      <c r="F5276" s="144" t="str">
        <f>IF('[1]Hoja de pedidos'!$D5271&gt;0,'[1]Hoja de pedidos'!H5271,"")</f>
        <v/>
      </c>
    </row>
    <row r="5277" spans="1:6" x14ac:dyDescent="0.25">
      <c r="A5277" s="144" t="str">
        <f>IF('[1]Hoja de pedidos'!$D5272&gt;0,'[1]Hoja de pedidos'!C5272,"")</f>
        <v/>
      </c>
      <c r="B5277" s="144" t="str">
        <f>IF('[1]Hoja de pedidos'!$D5272&gt;0,'[1]Hoja de pedidos'!D5272,"")</f>
        <v/>
      </c>
      <c r="C5277" s="144" t="str">
        <f>IF('[1]Hoja de pedidos'!$D5272&gt;0,'[1]Hoja de pedidos'!E5272,"")</f>
        <v/>
      </c>
      <c r="D5277" s="144" t="str">
        <f>IF('[1]Hoja de pedidos'!$D5272&gt;0,'[1]Hoja de pedidos'!F5272,"")</f>
        <v/>
      </c>
      <c r="E5277" s="144" t="str">
        <f>IF('[1]Hoja de pedidos'!$D5272&gt;0,'[1]Hoja de pedidos'!G5272,"")</f>
        <v/>
      </c>
      <c r="F5277" s="144" t="str">
        <f>IF('[1]Hoja de pedidos'!$D5272&gt;0,'[1]Hoja de pedidos'!H5272,"")</f>
        <v/>
      </c>
    </row>
    <row r="5278" spans="1:6" x14ac:dyDescent="0.25">
      <c r="A5278" s="144" t="str">
        <f>IF('[1]Hoja de pedidos'!$D5273&gt;0,'[1]Hoja de pedidos'!C5273,"")</f>
        <v/>
      </c>
      <c r="B5278" s="144" t="str">
        <f>IF('[1]Hoja de pedidos'!$D5273&gt;0,'[1]Hoja de pedidos'!D5273,"")</f>
        <v/>
      </c>
      <c r="C5278" s="144" t="str">
        <f>IF('[1]Hoja de pedidos'!$D5273&gt;0,'[1]Hoja de pedidos'!E5273,"")</f>
        <v/>
      </c>
      <c r="D5278" s="144" t="str">
        <f>IF('[1]Hoja de pedidos'!$D5273&gt;0,'[1]Hoja de pedidos'!F5273,"")</f>
        <v/>
      </c>
      <c r="E5278" s="144" t="str">
        <f>IF('[1]Hoja de pedidos'!$D5273&gt;0,'[1]Hoja de pedidos'!G5273,"")</f>
        <v/>
      </c>
      <c r="F5278" s="144" t="str">
        <f>IF('[1]Hoja de pedidos'!$D5273&gt;0,'[1]Hoja de pedidos'!H5273,"")</f>
        <v/>
      </c>
    </row>
    <row r="5279" spans="1:6" x14ac:dyDescent="0.25">
      <c r="A5279" s="144" t="str">
        <f>IF('[1]Hoja de pedidos'!$D5274&gt;0,'[1]Hoja de pedidos'!C5274,"")</f>
        <v/>
      </c>
      <c r="B5279" s="144" t="str">
        <f>IF('[1]Hoja de pedidos'!$D5274&gt;0,'[1]Hoja de pedidos'!D5274,"")</f>
        <v/>
      </c>
      <c r="C5279" s="144" t="str">
        <f>IF('[1]Hoja de pedidos'!$D5274&gt;0,'[1]Hoja de pedidos'!E5274,"")</f>
        <v/>
      </c>
      <c r="D5279" s="144" t="str">
        <f>IF('[1]Hoja de pedidos'!$D5274&gt;0,'[1]Hoja de pedidos'!F5274,"")</f>
        <v/>
      </c>
      <c r="E5279" s="144" t="str">
        <f>IF('[1]Hoja de pedidos'!$D5274&gt;0,'[1]Hoja de pedidos'!G5274,"")</f>
        <v/>
      </c>
      <c r="F5279" s="144" t="str">
        <f>IF('[1]Hoja de pedidos'!$D5274&gt;0,'[1]Hoja de pedidos'!H5274,"")</f>
        <v/>
      </c>
    </row>
    <row r="5280" spans="1:6" x14ac:dyDescent="0.25">
      <c r="A5280" s="144" t="str">
        <f>IF('[1]Hoja de pedidos'!$D5275&gt;0,'[1]Hoja de pedidos'!C5275,"")</f>
        <v/>
      </c>
      <c r="B5280" s="144" t="str">
        <f>IF('[1]Hoja de pedidos'!$D5275&gt;0,'[1]Hoja de pedidos'!D5275,"")</f>
        <v/>
      </c>
      <c r="C5280" s="144" t="str">
        <f>IF('[1]Hoja de pedidos'!$D5275&gt;0,'[1]Hoja de pedidos'!E5275,"")</f>
        <v/>
      </c>
      <c r="D5280" s="144" t="str">
        <f>IF('[1]Hoja de pedidos'!$D5275&gt;0,'[1]Hoja de pedidos'!F5275,"")</f>
        <v/>
      </c>
      <c r="E5280" s="144" t="str">
        <f>IF('[1]Hoja de pedidos'!$D5275&gt;0,'[1]Hoja de pedidos'!G5275,"")</f>
        <v/>
      </c>
      <c r="F5280" s="144" t="str">
        <f>IF('[1]Hoja de pedidos'!$D5275&gt;0,'[1]Hoja de pedidos'!H5275,"")</f>
        <v/>
      </c>
    </row>
    <row r="5281" spans="1:6" x14ac:dyDescent="0.25">
      <c r="A5281" s="144" t="str">
        <f>IF('[1]Hoja de pedidos'!$D5276&gt;0,'[1]Hoja de pedidos'!C5276,"")</f>
        <v/>
      </c>
      <c r="B5281" s="144" t="str">
        <f>IF('[1]Hoja de pedidos'!$D5276&gt;0,'[1]Hoja de pedidos'!D5276,"")</f>
        <v/>
      </c>
      <c r="C5281" s="144" t="str">
        <f>IF('[1]Hoja de pedidos'!$D5276&gt;0,'[1]Hoja de pedidos'!E5276,"")</f>
        <v/>
      </c>
      <c r="D5281" s="144" t="str">
        <f>IF('[1]Hoja de pedidos'!$D5276&gt;0,'[1]Hoja de pedidos'!F5276,"")</f>
        <v/>
      </c>
      <c r="E5281" s="144" t="str">
        <f>IF('[1]Hoja de pedidos'!$D5276&gt;0,'[1]Hoja de pedidos'!G5276,"")</f>
        <v/>
      </c>
      <c r="F5281" s="144" t="str">
        <f>IF('[1]Hoja de pedidos'!$D5276&gt;0,'[1]Hoja de pedidos'!H5276,"")</f>
        <v/>
      </c>
    </row>
    <row r="5282" spans="1:6" x14ac:dyDescent="0.25">
      <c r="A5282" s="144" t="str">
        <f>IF('[1]Hoja de pedidos'!$D5277&gt;0,'[1]Hoja de pedidos'!C5277,"")</f>
        <v/>
      </c>
      <c r="B5282" s="144" t="str">
        <f>IF('[1]Hoja de pedidos'!$D5277&gt;0,'[1]Hoja de pedidos'!D5277,"")</f>
        <v/>
      </c>
      <c r="C5282" s="144" t="str">
        <f>IF('[1]Hoja de pedidos'!$D5277&gt;0,'[1]Hoja de pedidos'!E5277,"")</f>
        <v/>
      </c>
      <c r="D5282" s="144" t="str">
        <f>IF('[1]Hoja de pedidos'!$D5277&gt;0,'[1]Hoja de pedidos'!F5277,"")</f>
        <v/>
      </c>
      <c r="E5282" s="144" t="str">
        <f>IF('[1]Hoja de pedidos'!$D5277&gt;0,'[1]Hoja de pedidos'!G5277,"")</f>
        <v/>
      </c>
      <c r="F5282" s="144" t="str">
        <f>IF('[1]Hoja de pedidos'!$D5277&gt;0,'[1]Hoja de pedidos'!H5277,"")</f>
        <v/>
      </c>
    </row>
    <row r="5283" spans="1:6" x14ac:dyDescent="0.25">
      <c r="A5283" s="144" t="str">
        <f>IF('[1]Hoja de pedidos'!$D5278&gt;0,'[1]Hoja de pedidos'!C5278,"")</f>
        <v/>
      </c>
      <c r="B5283" s="144" t="str">
        <f>IF('[1]Hoja de pedidos'!$D5278&gt;0,'[1]Hoja de pedidos'!D5278,"")</f>
        <v/>
      </c>
      <c r="C5283" s="144" t="str">
        <f>IF('[1]Hoja de pedidos'!$D5278&gt;0,'[1]Hoja de pedidos'!E5278,"")</f>
        <v/>
      </c>
      <c r="D5283" s="144" t="str">
        <f>IF('[1]Hoja de pedidos'!$D5278&gt;0,'[1]Hoja de pedidos'!F5278,"")</f>
        <v/>
      </c>
      <c r="E5283" s="144" t="str">
        <f>IF('[1]Hoja de pedidos'!$D5278&gt;0,'[1]Hoja de pedidos'!G5278,"")</f>
        <v/>
      </c>
      <c r="F5283" s="144" t="str">
        <f>IF('[1]Hoja de pedidos'!$D5278&gt;0,'[1]Hoja de pedidos'!H5278,"")</f>
        <v/>
      </c>
    </row>
    <row r="5284" spans="1:6" x14ac:dyDescent="0.25">
      <c r="A5284" s="144" t="str">
        <f>IF('[1]Hoja de pedidos'!$D5279&gt;0,'[1]Hoja de pedidos'!C5279,"")</f>
        <v/>
      </c>
      <c r="B5284" s="144" t="str">
        <f>IF('[1]Hoja de pedidos'!$D5279&gt;0,'[1]Hoja de pedidos'!D5279,"")</f>
        <v/>
      </c>
      <c r="C5284" s="144" t="str">
        <f>IF('[1]Hoja de pedidos'!$D5279&gt;0,'[1]Hoja de pedidos'!E5279,"")</f>
        <v/>
      </c>
      <c r="D5284" s="144" t="str">
        <f>IF('[1]Hoja de pedidos'!$D5279&gt;0,'[1]Hoja de pedidos'!F5279,"")</f>
        <v/>
      </c>
      <c r="E5284" s="144" t="str">
        <f>IF('[1]Hoja de pedidos'!$D5279&gt;0,'[1]Hoja de pedidos'!G5279,"")</f>
        <v/>
      </c>
      <c r="F5284" s="144" t="str">
        <f>IF('[1]Hoja de pedidos'!$D5279&gt;0,'[1]Hoja de pedidos'!H5279,"")</f>
        <v/>
      </c>
    </row>
    <row r="5285" spans="1:6" x14ac:dyDescent="0.25">
      <c r="A5285" s="144" t="str">
        <f>IF('[1]Hoja de pedidos'!$D5280&gt;0,'[1]Hoja de pedidos'!C5280,"")</f>
        <v/>
      </c>
      <c r="B5285" s="144" t="str">
        <f>IF('[1]Hoja de pedidos'!$D5280&gt;0,'[1]Hoja de pedidos'!D5280,"")</f>
        <v/>
      </c>
      <c r="C5285" s="144" t="str">
        <f>IF('[1]Hoja de pedidos'!$D5280&gt;0,'[1]Hoja de pedidos'!E5280,"")</f>
        <v/>
      </c>
      <c r="D5285" s="144" t="str">
        <f>IF('[1]Hoja de pedidos'!$D5280&gt;0,'[1]Hoja de pedidos'!F5280,"")</f>
        <v/>
      </c>
      <c r="E5285" s="144" t="str">
        <f>IF('[1]Hoja de pedidos'!$D5280&gt;0,'[1]Hoja de pedidos'!G5280,"")</f>
        <v/>
      </c>
      <c r="F5285" s="144" t="str">
        <f>IF('[1]Hoja de pedidos'!$D5280&gt;0,'[1]Hoja de pedidos'!H5280,"")</f>
        <v/>
      </c>
    </row>
    <row r="5286" spans="1:6" x14ac:dyDescent="0.25">
      <c r="A5286" s="144" t="str">
        <f>IF('[1]Hoja de pedidos'!$D5281&gt;0,'[1]Hoja de pedidos'!C5281,"")</f>
        <v/>
      </c>
      <c r="B5286" s="144" t="str">
        <f>IF('[1]Hoja de pedidos'!$D5281&gt;0,'[1]Hoja de pedidos'!D5281,"")</f>
        <v/>
      </c>
      <c r="C5286" s="144" t="str">
        <f>IF('[1]Hoja de pedidos'!$D5281&gt;0,'[1]Hoja de pedidos'!E5281,"")</f>
        <v/>
      </c>
      <c r="D5286" s="144" t="str">
        <f>IF('[1]Hoja de pedidos'!$D5281&gt;0,'[1]Hoja de pedidos'!F5281,"")</f>
        <v/>
      </c>
      <c r="E5286" s="144" t="str">
        <f>IF('[1]Hoja de pedidos'!$D5281&gt;0,'[1]Hoja de pedidos'!G5281,"")</f>
        <v/>
      </c>
      <c r="F5286" s="144" t="str">
        <f>IF('[1]Hoja de pedidos'!$D5281&gt;0,'[1]Hoja de pedidos'!H5281,"")</f>
        <v/>
      </c>
    </row>
    <row r="5287" spans="1:6" x14ac:dyDescent="0.25">
      <c r="A5287" s="144" t="str">
        <f>IF('[1]Hoja de pedidos'!$D5282&gt;0,'[1]Hoja de pedidos'!C5282,"")</f>
        <v/>
      </c>
      <c r="B5287" s="144" t="str">
        <f>IF('[1]Hoja de pedidos'!$D5282&gt;0,'[1]Hoja de pedidos'!D5282,"")</f>
        <v/>
      </c>
      <c r="C5287" s="144" t="str">
        <f>IF('[1]Hoja de pedidos'!$D5282&gt;0,'[1]Hoja de pedidos'!E5282,"")</f>
        <v/>
      </c>
      <c r="D5287" s="144" t="str">
        <f>IF('[1]Hoja de pedidos'!$D5282&gt;0,'[1]Hoja de pedidos'!F5282,"")</f>
        <v/>
      </c>
      <c r="E5287" s="144" t="str">
        <f>IF('[1]Hoja de pedidos'!$D5282&gt;0,'[1]Hoja de pedidos'!G5282,"")</f>
        <v/>
      </c>
      <c r="F5287" s="144" t="str">
        <f>IF('[1]Hoja de pedidos'!$D5282&gt;0,'[1]Hoja de pedidos'!H5282,"")</f>
        <v/>
      </c>
    </row>
    <row r="5288" spans="1:6" x14ac:dyDescent="0.25">
      <c r="A5288" s="144" t="str">
        <f>IF('[1]Hoja de pedidos'!$D5283&gt;0,'[1]Hoja de pedidos'!C5283,"")</f>
        <v/>
      </c>
      <c r="B5288" s="144" t="str">
        <f>IF('[1]Hoja de pedidos'!$D5283&gt;0,'[1]Hoja de pedidos'!D5283,"")</f>
        <v/>
      </c>
      <c r="C5288" s="144" t="str">
        <f>IF('[1]Hoja de pedidos'!$D5283&gt;0,'[1]Hoja de pedidos'!E5283,"")</f>
        <v/>
      </c>
      <c r="D5288" s="144" t="str">
        <f>IF('[1]Hoja de pedidos'!$D5283&gt;0,'[1]Hoja de pedidos'!F5283,"")</f>
        <v/>
      </c>
      <c r="E5288" s="144" t="str">
        <f>IF('[1]Hoja de pedidos'!$D5283&gt;0,'[1]Hoja de pedidos'!G5283,"")</f>
        <v/>
      </c>
      <c r="F5288" s="144" t="str">
        <f>IF('[1]Hoja de pedidos'!$D5283&gt;0,'[1]Hoja de pedidos'!H5283,"")</f>
        <v/>
      </c>
    </row>
    <row r="5289" spans="1:6" x14ac:dyDescent="0.25">
      <c r="A5289" s="144" t="str">
        <f>IF('[1]Hoja de pedidos'!$D5284&gt;0,'[1]Hoja de pedidos'!C5284,"")</f>
        <v/>
      </c>
      <c r="B5289" s="144" t="str">
        <f>IF('[1]Hoja de pedidos'!$D5284&gt;0,'[1]Hoja de pedidos'!D5284,"")</f>
        <v/>
      </c>
      <c r="C5289" s="144" t="str">
        <f>IF('[1]Hoja de pedidos'!$D5284&gt;0,'[1]Hoja de pedidos'!E5284,"")</f>
        <v/>
      </c>
      <c r="D5289" s="144" t="str">
        <f>IF('[1]Hoja de pedidos'!$D5284&gt;0,'[1]Hoja de pedidos'!F5284,"")</f>
        <v/>
      </c>
      <c r="E5289" s="144" t="str">
        <f>IF('[1]Hoja de pedidos'!$D5284&gt;0,'[1]Hoja de pedidos'!G5284,"")</f>
        <v/>
      </c>
      <c r="F5289" s="144" t="str">
        <f>IF('[1]Hoja de pedidos'!$D5284&gt;0,'[1]Hoja de pedidos'!H5284,"")</f>
        <v/>
      </c>
    </row>
    <row r="5290" spans="1:6" x14ac:dyDescent="0.25">
      <c r="A5290" s="144" t="str">
        <f>IF('[1]Hoja de pedidos'!$D5285&gt;0,'[1]Hoja de pedidos'!C5285,"")</f>
        <v/>
      </c>
      <c r="B5290" s="144" t="str">
        <f>IF('[1]Hoja de pedidos'!$D5285&gt;0,'[1]Hoja de pedidos'!D5285,"")</f>
        <v/>
      </c>
      <c r="C5290" s="144" t="str">
        <f>IF('[1]Hoja de pedidos'!$D5285&gt;0,'[1]Hoja de pedidos'!E5285,"")</f>
        <v/>
      </c>
      <c r="D5290" s="144" t="str">
        <f>IF('[1]Hoja de pedidos'!$D5285&gt;0,'[1]Hoja de pedidos'!F5285,"")</f>
        <v/>
      </c>
      <c r="E5290" s="144" t="str">
        <f>IF('[1]Hoja de pedidos'!$D5285&gt;0,'[1]Hoja de pedidos'!G5285,"")</f>
        <v/>
      </c>
      <c r="F5290" s="144" t="str">
        <f>IF('[1]Hoja de pedidos'!$D5285&gt;0,'[1]Hoja de pedidos'!H5285,"")</f>
        <v/>
      </c>
    </row>
    <row r="5291" spans="1:6" x14ac:dyDescent="0.25">
      <c r="A5291" s="144" t="str">
        <f>IF('[1]Hoja de pedidos'!$D5286&gt;0,'[1]Hoja de pedidos'!C5286,"")</f>
        <v/>
      </c>
      <c r="B5291" s="144" t="str">
        <f>IF('[1]Hoja de pedidos'!$D5286&gt;0,'[1]Hoja de pedidos'!D5286,"")</f>
        <v/>
      </c>
      <c r="C5291" s="144" t="str">
        <f>IF('[1]Hoja de pedidos'!$D5286&gt;0,'[1]Hoja de pedidos'!E5286,"")</f>
        <v/>
      </c>
      <c r="D5291" s="144" t="str">
        <f>IF('[1]Hoja de pedidos'!$D5286&gt;0,'[1]Hoja de pedidos'!F5286,"")</f>
        <v/>
      </c>
      <c r="E5291" s="144" t="str">
        <f>IF('[1]Hoja de pedidos'!$D5286&gt;0,'[1]Hoja de pedidos'!G5286,"")</f>
        <v/>
      </c>
      <c r="F5291" s="144" t="str">
        <f>IF('[1]Hoja de pedidos'!$D5286&gt;0,'[1]Hoja de pedidos'!H5286,"")</f>
        <v/>
      </c>
    </row>
    <row r="5292" spans="1:6" x14ac:dyDescent="0.25">
      <c r="A5292" s="144" t="str">
        <f>IF('[1]Hoja de pedidos'!$D5287&gt;0,'[1]Hoja de pedidos'!C5287,"")</f>
        <v/>
      </c>
      <c r="B5292" s="144" t="str">
        <f>IF('[1]Hoja de pedidos'!$D5287&gt;0,'[1]Hoja de pedidos'!D5287,"")</f>
        <v/>
      </c>
      <c r="C5292" s="144" t="str">
        <f>IF('[1]Hoja de pedidos'!$D5287&gt;0,'[1]Hoja de pedidos'!E5287,"")</f>
        <v/>
      </c>
      <c r="D5292" s="144" t="str">
        <f>IF('[1]Hoja de pedidos'!$D5287&gt;0,'[1]Hoja de pedidos'!F5287,"")</f>
        <v/>
      </c>
      <c r="E5292" s="144" t="str">
        <f>IF('[1]Hoja de pedidos'!$D5287&gt;0,'[1]Hoja de pedidos'!G5287,"")</f>
        <v/>
      </c>
      <c r="F5292" s="144" t="str">
        <f>IF('[1]Hoja de pedidos'!$D5287&gt;0,'[1]Hoja de pedidos'!H5287,"")</f>
        <v/>
      </c>
    </row>
    <row r="5293" spans="1:6" x14ac:dyDescent="0.25">
      <c r="A5293" s="144" t="str">
        <f>IF('[1]Hoja de pedidos'!$D5288&gt;0,'[1]Hoja de pedidos'!C5288,"")</f>
        <v/>
      </c>
      <c r="B5293" s="144" t="str">
        <f>IF('[1]Hoja de pedidos'!$D5288&gt;0,'[1]Hoja de pedidos'!D5288,"")</f>
        <v/>
      </c>
      <c r="C5293" s="144" t="str">
        <f>IF('[1]Hoja de pedidos'!$D5288&gt;0,'[1]Hoja de pedidos'!E5288,"")</f>
        <v/>
      </c>
      <c r="D5293" s="144" t="str">
        <f>IF('[1]Hoja de pedidos'!$D5288&gt;0,'[1]Hoja de pedidos'!F5288,"")</f>
        <v/>
      </c>
      <c r="E5293" s="144" t="str">
        <f>IF('[1]Hoja de pedidos'!$D5288&gt;0,'[1]Hoja de pedidos'!G5288,"")</f>
        <v/>
      </c>
      <c r="F5293" s="144" t="str">
        <f>IF('[1]Hoja de pedidos'!$D5288&gt;0,'[1]Hoja de pedidos'!H5288,"")</f>
        <v/>
      </c>
    </row>
    <row r="5294" spans="1:6" x14ac:dyDescent="0.25">
      <c r="A5294" s="144" t="str">
        <f>IF('[1]Hoja de pedidos'!$D5289&gt;0,'[1]Hoja de pedidos'!C5289,"")</f>
        <v/>
      </c>
      <c r="B5294" s="144" t="str">
        <f>IF('[1]Hoja de pedidos'!$D5289&gt;0,'[1]Hoja de pedidos'!D5289,"")</f>
        <v/>
      </c>
      <c r="C5294" s="144" t="str">
        <f>IF('[1]Hoja de pedidos'!$D5289&gt;0,'[1]Hoja de pedidos'!E5289,"")</f>
        <v/>
      </c>
      <c r="D5294" s="144" t="str">
        <f>IF('[1]Hoja de pedidos'!$D5289&gt;0,'[1]Hoja de pedidos'!F5289,"")</f>
        <v/>
      </c>
      <c r="E5294" s="144" t="str">
        <f>IF('[1]Hoja de pedidos'!$D5289&gt;0,'[1]Hoja de pedidos'!G5289,"")</f>
        <v/>
      </c>
      <c r="F5294" s="144" t="str">
        <f>IF('[1]Hoja de pedidos'!$D5289&gt;0,'[1]Hoja de pedidos'!H5289,"")</f>
        <v/>
      </c>
    </row>
    <row r="5295" spans="1:6" x14ac:dyDescent="0.25">
      <c r="A5295" s="144" t="str">
        <f>IF('[1]Hoja de pedidos'!$D5290&gt;0,'[1]Hoja de pedidos'!C5290,"")</f>
        <v/>
      </c>
      <c r="B5295" s="144" t="str">
        <f>IF('[1]Hoja de pedidos'!$D5290&gt;0,'[1]Hoja de pedidos'!D5290,"")</f>
        <v/>
      </c>
      <c r="C5295" s="144" t="str">
        <f>IF('[1]Hoja de pedidos'!$D5290&gt;0,'[1]Hoja de pedidos'!E5290,"")</f>
        <v/>
      </c>
      <c r="D5295" s="144" t="str">
        <f>IF('[1]Hoja de pedidos'!$D5290&gt;0,'[1]Hoja de pedidos'!F5290,"")</f>
        <v/>
      </c>
      <c r="E5295" s="144" t="str">
        <f>IF('[1]Hoja de pedidos'!$D5290&gt;0,'[1]Hoja de pedidos'!G5290,"")</f>
        <v/>
      </c>
      <c r="F5295" s="144" t="str">
        <f>IF('[1]Hoja de pedidos'!$D5290&gt;0,'[1]Hoja de pedidos'!H5290,"")</f>
        <v/>
      </c>
    </row>
    <row r="5296" spans="1:6" x14ac:dyDescent="0.25">
      <c r="A5296" s="144" t="str">
        <f>IF('[1]Hoja de pedidos'!$D5291&gt;0,'[1]Hoja de pedidos'!C5291,"")</f>
        <v/>
      </c>
      <c r="B5296" s="144" t="str">
        <f>IF('[1]Hoja de pedidos'!$D5291&gt;0,'[1]Hoja de pedidos'!D5291,"")</f>
        <v/>
      </c>
      <c r="C5296" s="144" t="str">
        <f>IF('[1]Hoja de pedidos'!$D5291&gt;0,'[1]Hoja de pedidos'!E5291,"")</f>
        <v/>
      </c>
      <c r="D5296" s="144" t="str">
        <f>IF('[1]Hoja de pedidos'!$D5291&gt;0,'[1]Hoja de pedidos'!F5291,"")</f>
        <v/>
      </c>
      <c r="E5296" s="144" t="str">
        <f>IF('[1]Hoja de pedidos'!$D5291&gt;0,'[1]Hoja de pedidos'!G5291,"")</f>
        <v/>
      </c>
      <c r="F5296" s="144" t="str">
        <f>IF('[1]Hoja de pedidos'!$D5291&gt;0,'[1]Hoja de pedidos'!H5291,"")</f>
        <v/>
      </c>
    </row>
    <row r="5297" spans="1:6" x14ac:dyDescent="0.25">
      <c r="A5297" s="144" t="str">
        <f>IF('[1]Hoja de pedidos'!$D5292&gt;0,'[1]Hoja de pedidos'!C5292,"")</f>
        <v/>
      </c>
      <c r="B5297" s="144" t="str">
        <f>IF('[1]Hoja de pedidos'!$D5292&gt;0,'[1]Hoja de pedidos'!D5292,"")</f>
        <v/>
      </c>
      <c r="C5297" s="144" t="str">
        <f>IF('[1]Hoja de pedidos'!$D5292&gt;0,'[1]Hoja de pedidos'!E5292,"")</f>
        <v/>
      </c>
      <c r="D5297" s="144" t="str">
        <f>IF('[1]Hoja de pedidos'!$D5292&gt;0,'[1]Hoja de pedidos'!F5292,"")</f>
        <v/>
      </c>
      <c r="E5297" s="144" t="str">
        <f>IF('[1]Hoja de pedidos'!$D5292&gt;0,'[1]Hoja de pedidos'!G5292,"")</f>
        <v/>
      </c>
      <c r="F5297" s="144" t="str">
        <f>IF('[1]Hoja de pedidos'!$D5292&gt;0,'[1]Hoja de pedidos'!H5292,"")</f>
        <v/>
      </c>
    </row>
    <row r="5298" spans="1:6" x14ac:dyDescent="0.25">
      <c r="A5298" s="144" t="str">
        <f>IF('[1]Hoja de pedidos'!$D5293&gt;0,'[1]Hoja de pedidos'!C5293,"")</f>
        <v/>
      </c>
      <c r="B5298" s="144" t="str">
        <f>IF('[1]Hoja de pedidos'!$D5293&gt;0,'[1]Hoja de pedidos'!D5293,"")</f>
        <v/>
      </c>
      <c r="C5298" s="144" t="str">
        <f>IF('[1]Hoja de pedidos'!$D5293&gt;0,'[1]Hoja de pedidos'!E5293,"")</f>
        <v/>
      </c>
      <c r="D5298" s="144" t="str">
        <f>IF('[1]Hoja de pedidos'!$D5293&gt;0,'[1]Hoja de pedidos'!F5293,"")</f>
        <v/>
      </c>
      <c r="E5298" s="144" t="str">
        <f>IF('[1]Hoja de pedidos'!$D5293&gt;0,'[1]Hoja de pedidos'!G5293,"")</f>
        <v/>
      </c>
      <c r="F5298" s="144" t="str">
        <f>IF('[1]Hoja de pedidos'!$D5293&gt;0,'[1]Hoja de pedidos'!H5293,"")</f>
        <v/>
      </c>
    </row>
    <row r="5299" spans="1:6" x14ac:dyDescent="0.25">
      <c r="A5299" s="144" t="str">
        <f>IF('[1]Hoja de pedidos'!$D5294&gt;0,'[1]Hoja de pedidos'!C5294,"")</f>
        <v/>
      </c>
      <c r="B5299" s="144" t="str">
        <f>IF('[1]Hoja de pedidos'!$D5294&gt;0,'[1]Hoja de pedidos'!D5294,"")</f>
        <v/>
      </c>
      <c r="C5299" s="144" t="str">
        <f>IF('[1]Hoja de pedidos'!$D5294&gt;0,'[1]Hoja de pedidos'!E5294,"")</f>
        <v/>
      </c>
      <c r="D5299" s="144" t="str">
        <f>IF('[1]Hoja de pedidos'!$D5294&gt;0,'[1]Hoja de pedidos'!F5294,"")</f>
        <v/>
      </c>
      <c r="E5299" s="144" t="str">
        <f>IF('[1]Hoja de pedidos'!$D5294&gt;0,'[1]Hoja de pedidos'!G5294,"")</f>
        <v/>
      </c>
      <c r="F5299" s="144" t="str">
        <f>IF('[1]Hoja de pedidos'!$D5294&gt;0,'[1]Hoja de pedidos'!H5294,"")</f>
        <v/>
      </c>
    </row>
    <row r="5300" spans="1:6" x14ac:dyDescent="0.25">
      <c r="A5300" s="144" t="str">
        <f>IF('[1]Hoja de pedidos'!$D5295&gt;0,'[1]Hoja de pedidos'!C5295,"")</f>
        <v/>
      </c>
      <c r="B5300" s="144" t="str">
        <f>IF('[1]Hoja de pedidos'!$D5295&gt;0,'[1]Hoja de pedidos'!D5295,"")</f>
        <v/>
      </c>
      <c r="C5300" s="144" t="str">
        <f>IF('[1]Hoja de pedidos'!$D5295&gt;0,'[1]Hoja de pedidos'!E5295,"")</f>
        <v/>
      </c>
      <c r="D5300" s="144" t="str">
        <f>IF('[1]Hoja de pedidos'!$D5295&gt;0,'[1]Hoja de pedidos'!F5295,"")</f>
        <v/>
      </c>
      <c r="E5300" s="144" t="str">
        <f>IF('[1]Hoja de pedidos'!$D5295&gt;0,'[1]Hoja de pedidos'!G5295,"")</f>
        <v/>
      </c>
      <c r="F5300" s="144" t="str">
        <f>IF('[1]Hoja de pedidos'!$D5295&gt;0,'[1]Hoja de pedidos'!H5295,"")</f>
        <v/>
      </c>
    </row>
    <row r="5301" spans="1:6" x14ac:dyDescent="0.25">
      <c r="A5301" s="144" t="str">
        <f>IF('[1]Hoja de pedidos'!$D5296&gt;0,'[1]Hoja de pedidos'!C5296,"")</f>
        <v/>
      </c>
      <c r="B5301" s="144" t="str">
        <f>IF('[1]Hoja de pedidos'!$D5296&gt;0,'[1]Hoja de pedidos'!D5296,"")</f>
        <v/>
      </c>
      <c r="C5301" s="144" t="str">
        <f>IF('[1]Hoja de pedidos'!$D5296&gt;0,'[1]Hoja de pedidos'!E5296,"")</f>
        <v/>
      </c>
      <c r="D5301" s="144" t="str">
        <f>IF('[1]Hoja de pedidos'!$D5296&gt;0,'[1]Hoja de pedidos'!F5296,"")</f>
        <v/>
      </c>
      <c r="E5301" s="144" t="str">
        <f>IF('[1]Hoja de pedidos'!$D5296&gt;0,'[1]Hoja de pedidos'!G5296,"")</f>
        <v/>
      </c>
      <c r="F5301" s="144" t="str">
        <f>IF('[1]Hoja de pedidos'!$D5296&gt;0,'[1]Hoja de pedidos'!H5296,"")</f>
        <v/>
      </c>
    </row>
    <row r="5302" spans="1:6" x14ac:dyDescent="0.25">
      <c r="A5302" s="144" t="str">
        <f>IF('[1]Hoja de pedidos'!$D5297&gt;0,'[1]Hoja de pedidos'!C5297,"")</f>
        <v/>
      </c>
      <c r="B5302" s="144" t="str">
        <f>IF('[1]Hoja de pedidos'!$D5297&gt;0,'[1]Hoja de pedidos'!D5297,"")</f>
        <v/>
      </c>
      <c r="C5302" s="144" t="str">
        <f>IF('[1]Hoja de pedidos'!$D5297&gt;0,'[1]Hoja de pedidos'!E5297,"")</f>
        <v/>
      </c>
      <c r="D5302" s="144" t="str">
        <f>IF('[1]Hoja de pedidos'!$D5297&gt;0,'[1]Hoja de pedidos'!F5297,"")</f>
        <v/>
      </c>
      <c r="E5302" s="144" t="str">
        <f>IF('[1]Hoja de pedidos'!$D5297&gt;0,'[1]Hoja de pedidos'!G5297,"")</f>
        <v/>
      </c>
      <c r="F5302" s="144" t="str">
        <f>IF('[1]Hoja de pedidos'!$D5297&gt;0,'[1]Hoja de pedidos'!H5297,"")</f>
        <v/>
      </c>
    </row>
    <row r="5303" spans="1:6" x14ac:dyDescent="0.25">
      <c r="A5303" s="144" t="str">
        <f>IF('[1]Hoja de pedidos'!$D5298&gt;0,'[1]Hoja de pedidos'!C5298,"")</f>
        <v/>
      </c>
      <c r="B5303" s="144" t="str">
        <f>IF('[1]Hoja de pedidos'!$D5298&gt;0,'[1]Hoja de pedidos'!D5298,"")</f>
        <v/>
      </c>
      <c r="C5303" s="144" t="str">
        <f>IF('[1]Hoja de pedidos'!$D5298&gt;0,'[1]Hoja de pedidos'!E5298,"")</f>
        <v/>
      </c>
      <c r="D5303" s="144" t="str">
        <f>IF('[1]Hoja de pedidos'!$D5298&gt;0,'[1]Hoja de pedidos'!F5298,"")</f>
        <v/>
      </c>
      <c r="E5303" s="144" t="str">
        <f>IF('[1]Hoja de pedidos'!$D5298&gt;0,'[1]Hoja de pedidos'!G5298,"")</f>
        <v/>
      </c>
      <c r="F5303" s="144" t="str">
        <f>IF('[1]Hoja de pedidos'!$D5298&gt;0,'[1]Hoja de pedidos'!H5298,"")</f>
        <v/>
      </c>
    </row>
    <row r="5304" spans="1:6" x14ac:dyDescent="0.25">
      <c r="A5304" s="144" t="str">
        <f>IF('[1]Hoja de pedidos'!$D5299&gt;0,'[1]Hoja de pedidos'!C5299,"")</f>
        <v/>
      </c>
      <c r="B5304" s="144" t="str">
        <f>IF('[1]Hoja de pedidos'!$D5299&gt;0,'[1]Hoja de pedidos'!D5299,"")</f>
        <v/>
      </c>
      <c r="C5304" s="144" t="str">
        <f>IF('[1]Hoja de pedidos'!$D5299&gt;0,'[1]Hoja de pedidos'!E5299,"")</f>
        <v/>
      </c>
      <c r="D5304" s="144" t="str">
        <f>IF('[1]Hoja de pedidos'!$D5299&gt;0,'[1]Hoja de pedidos'!F5299,"")</f>
        <v/>
      </c>
      <c r="E5304" s="144" t="str">
        <f>IF('[1]Hoja de pedidos'!$D5299&gt;0,'[1]Hoja de pedidos'!G5299,"")</f>
        <v/>
      </c>
      <c r="F5304" s="144" t="str">
        <f>IF('[1]Hoja de pedidos'!$D5299&gt;0,'[1]Hoja de pedidos'!H5299,"")</f>
        <v/>
      </c>
    </row>
    <row r="5305" spans="1:6" x14ac:dyDescent="0.25">
      <c r="A5305" s="144" t="str">
        <f>IF('[1]Hoja de pedidos'!$D5300&gt;0,'[1]Hoja de pedidos'!C5300,"")</f>
        <v/>
      </c>
      <c r="B5305" s="144" t="str">
        <f>IF('[1]Hoja de pedidos'!$D5300&gt;0,'[1]Hoja de pedidos'!D5300,"")</f>
        <v/>
      </c>
      <c r="C5305" s="144" t="str">
        <f>IF('[1]Hoja de pedidos'!$D5300&gt;0,'[1]Hoja de pedidos'!E5300,"")</f>
        <v/>
      </c>
      <c r="D5305" s="144" t="str">
        <f>IF('[1]Hoja de pedidos'!$D5300&gt;0,'[1]Hoja de pedidos'!F5300,"")</f>
        <v/>
      </c>
      <c r="E5305" s="144" t="str">
        <f>IF('[1]Hoja de pedidos'!$D5300&gt;0,'[1]Hoja de pedidos'!G5300,"")</f>
        <v/>
      </c>
      <c r="F5305" s="144" t="str">
        <f>IF('[1]Hoja de pedidos'!$D5300&gt;0,'[1]Hoja de pedidos'!H5300,"")</f>
        <v/>
      </c>
    </row>
    <row r="5306" spans="1:6" x14ac:dyDescent="0.25">
      <c r="A5306" s="144" t="str">
        <f>IF('[1]Hoja de pedidos'!$D5301&gt;0,'[1]Hoja de pedidos'!C5301,"")</f>
        <v/>
      </c>
      <c r="B5306" s="144" t="str">
        <f>IF('[1]Hoja de pedidos'!$D5301&gt;0,'[1]Hoja de pedidos'!D5301,"")</f>
        <v/>
      </c>
      <c r="C5306" s="144" t="str">
        <f>IF('[1]Hoja de pedidos'!$D5301&gt;0,'[1]Hoja de pedidos'!E5301,"")</f>
        <v/>
      </c>
      <c r="D5306" s="144" t="str">
        <f>IF('[1]Hoja de pedidos'!$D5301&gt;0,'[1]Hoja de pedidos'!F5301,"")</f>
        <v/>
      </c>
      <c r="E5306" s="144" t="str">
        <f>IF('[1]Hoja de pedidos'!$D5301&gt;0,'[1]Hoja de pedidos'!G5301,"")</f>
        <v/>
      </c>
      <c r="F5306" s="144" t="str">
        <f>IF('[1]Hoja de pedidos'!$D5301&gt;0,'[1]Hoja de pedidos'!H5301,"")</f>
        <v/>
      </c>
    </row>
    <row r="5307" spans="1:6" x14ac:dyDescent="0.25">
      <c r="A5307" s="144" t="str">
        <f>IF('[1]Hoja de pedidos'!$D5302&gt;0,'[1]Hoja de pedidos'!C5302,"")</f>
        <v/>
      </c>
      <c r="B5307" s="144" t="str">
        <f>IF('[1]Hoja de pedidos'!$D5302&gt;0,'[1]Hoja de pedidos'!D5302,"")</f>
        <v/>
      </c>
      <c r="C5307" s="144" t="str">
        <f>IF('[1]Hoja de pedidos'!$D5302&gt;0,'[1]Hoja de pedidos'!E5302,"")</f>
        <v/>
      </c>
      <c r="D5307" s="144" t="str">
        <f>IF('[1]Hoja de pedidos'!$D5302&gt;0,'[1]Hoja de pedidos'!F5302,"")</f>
        <v/>
      </c>
      <c r="E5307" s="144" t="str">
        <f>IF('[1]Hoja de pedidos'!$D5302&gt;0,'[1]Hoja de pedidos'!G5302,"")</f>
        <v/>
      </c>
      <c r="F5307" s="144" t="str">
        <f>IF('[1]Hoja de pedidos'!$D5302&gt;0,'[1]Hoja de pedidos'!H5302,"")</f>
        <v/>
      </c>
    </row>
    <row r="5308" spans="1:6" x14ac:dyDescent="0.25">
      <c r="A5308" s="144" t="str">
        <f>IF('[1]Hoja de pedidos'!$D5303&gt;0,'[1]Hoja de pedidos'!C5303,"")</f>
        <v/>
      </c>
      <c r="B5308" s="144" t="str">
        <f>IF('[1]Hoja de pedidos'!$D5303&gt;0,'[1]Hoja de pedidos'!D5303,"")</f>
        <v/>
      </c>
      <c r="C5308" s="144" t="str">
        <f>IF('[1]Hoja de pedidos'!$D5303&gt;0,'[1]Hoja de pedidos'!E5303,"")</f>
        <v/>
      </c>
      <c r="D5308" s="144" t="str">
        <f>IF('[1]Hoja de pedidos'!$D5303&gt;0,'[1]Hoja de pedidos'!F5303,"")</f>
        <v/>
      </c>
      <c r="E5308" s="144" t="str">
        <f>IF('[1]Hoja de pedidos'!$D5303&gt;0,'[1]Hoja de pedidos'!G5303,"")</f>
        <v/>
      </c>
      <c r="F5308" s="144" t="str">
        <f>IF('[1]Hoja de pedidos'!$D5303&gt;0,'[1]Hoja de pedidos'!H5303,"")</f>
        <v/>
      </c>
    </row>
    <row r="5309" spans="1:6" x14ac:dyDescent="0.25">
      <c r="A5309" s="144" t="str">
        <f>IF('[1]Hoja de pedidos'!$D5304&gt;0,'[1]Hoja de pedidos'!C5304,"")</f>
        <v/>
      </c>
      <c r="B5309" s="144" t="str">
        <f>IF('[1]Hoja de pedidos'!$D5304&gt;0,'[1]Hoja de pedidos'!D5304,"")</f>
        <v/>
      </c>
      <c r="C5309" s="144" t="str">
        <f>IF('[1]Hoja de pedidos'!$D5304&gt;0,'[1]Hoja de pedidos'!E5304,"")</f>
        <v/>
      </c>
      <c r="D5309" s="144" t="str">
        <f>IF('[1]Hoja de pedidos'!$D5304&gt;0,'[1]Hoja de pedidos'!F5304,"")</f>
        <v/>
      </c>
      <c r="E5309" s="144" t="str">
        <f>IF('[1]Hoja de pedidos'!$D5304&gt;0,'[1]Hoja de pedidos'!G5304,"")</f>
        <v/>
      </c>
      <c r="F5309" s="144" t="str">
        <f>IF('[1]Hoja de pedidos'!$D5304&gt;0,'[1]Hoja de pedidos'!H5304,"")</f>
        <v/>
      </c>
    </row>
    <row r="5310" spans="1:6" x14ac:dyDescent="0.25">
      <c r="A5310" s="144" t="str">
        <f>IF('[1]Hoja de pedidos'!$D5305&gt;0,'[1]Hoja de pedidos'!C5305,"")</f>
        <v/>
      </c>
      <c r="B5310" s="144" t="str">
        <f>IF('[1]Hoja de pedidos'!$D5305&gt;0,'[1]Hoja de pedidos'!D5305,"")</f>
        <v/>
      </c>
      <c r="C5310" s="144" t="str">
        <f>IF('[1]Hoja de pedidos'!$D5305&gt;0,'[1]Hoja de pedidos'!E5305,"")</f>
        <v/>
      </c>
      <c r="D5310" s="144" t="str">
        <f>IF('[1]Hoja de pedidos'!$D5305&gt;0,'[1]Hoja de pedidos'!F5305,"")</f>
        <v/>
      </c>
      <c r="E5310" s="144" t="str">
        <f>IF('[1]Hoja de pedidos'!$D5305&gt;0,'[1]Hoja de pedidos'!G5305,"")</f>
        <v/>
      </c>
      <c r="F5310" s="144" t="str">
        <f>IF('[1]Hoja de pedidos'!$D5305&gt;0,'[1]Hoja de pedidos'!H5305,"")</f>
        <v/>
      </c>
    </row>
    <row r="5311" spans="1:6" x14ac:dyDescent="0.25">
      <c r="A5311" s="144" t="str">
        <f>IF('[1]Hoja de pedidos'!$D5306&gt;0,'[1]Hoja de pedidos'!C5306,"")</f>
        <v/>
      </c>
      <c r="B5311" s="144" t="str">
        <f>IF('[1]Hoja de pedidos'!$D5306&gt;0,'[1]Hoja de pedidos'!D5306,"")</f>
        <v/>
      </c>
      <c r="C5311" s="144" t="str">
        <f>IF('[1]Hoja de pedidos'!$D5306&gt;0,'[1]Hoja de pedidos'!E5306,"")</f>
        <v/>
      </c>
      <c r="D5311" s="144" t="str">
        <f>IF('[1]Hoja de pedidos'!$D5306&gt;0,'[1]Hoja de pedidos'!F5306,"")</f>
        <v/>
      </c>
      <c r="E5311" s="144" t="str">
        <f>IF('[1]Hoja de pedidos'!$D5306&gt;0,'[1]Hoja de pedidos'!G5306,"")</f>
        <v/>
      </c>
      <c r="F5311" s="144" t="str">
        <f>IF('[1]Hoja de pedidos'!$D5306&gt;0,'[1]Hoja de pedidos'!H5306,"")</f>
        <v/>
      </c>
    </row>
    <row r="5312" spans="1:6" x14ac:dyDescent="0.25">
      <c r="A5312" s="144" t="str">
        <f>IF('[1]Hoja de pedidos'!$D5307&gt;0,'[1]Hoja de pedidos'!C5307,"")</f>
        <v/>
      </c>
      <c r="B5312" s="144" t="str">
        <f>IF('[1]Hoja de pedidos'!$D5307&gt;0,'[1]Hoja de pedidos'!D5307,"")</f>
        <v/>
      </c>
      <c r="C5312" s="144" t="str">
        <f>IF('[1]Hoja de pedidos'!$D5307&gt;0,'[1]Hoja de pedidos'!E5307,"")</f>
        <v/>
      </c>
      <c r="D5312" s="144" t="str">
        <f>IF('[1]Hoja de pedidos'!$D5307&gt;0,'[1]Hoja de pedidos'!F5307,"")</f>
        <v/>
      </c>
      <c r="E5312" s="144" t="str">
        <f>IF('[1]Hoja de pedidos'!$D5307&gt;0,'[1]Hoja de pedidos'!G5307,"")</f>
        <v/>
      </c>
      <c r="F5312" s="144" t="str">
        <f>IF('[1]Hoja de pedidos'!$D5307&gt;0,'[1]Hoja de pedidos'!H5307,"")</f>
        <v/>
      </c>
    </row>
    <row r="5313" spans="1:6" x14ac:dyDescent="0.25">
      <c r="A5313" s="144" t="str">
        <f>IF('[1]Hoja de pedidos'!$D5308&gt;0,'[1]Hoja de pedidos'!C5308,"")</f>
        <v/>
      </c>
      <c r="B5313" s="144" t="str">
        <f>IF('[1]Hoja de pedidos'!$D5308&gt;0,'[1]Hoja de pedidos'!D5308,"")</f>
        <v/>
      </c>
      <c r="C5313" s="144" t="str">
        <f>IF('[1]Hoja de pedidos'!$D5308&gt;0,'[1]Hoja de pedidos'!E5308,"")</f>
        <v/>
      </c>
      <c r="D5313" s="144" t="str">
        <f>IF('[1]Hoja de pedidos'!$D5308&gt;0,'[1]Hoja de pedidos'!F5308,"")</f>
        <v/>
      </c>
      <c r="E5313" s="144" t="str">
        <f>IF('[1]Hoja de pedidos'!$D5308&gt;0,'[1]Hoja de pedidos'!G5308,"")</f>
        <v/>
      </c>
      <c r="F5313" s="144" t="str">
        <f>IF('[1]Hoja de pedidos'!$D5308&gt;0,'[1]Hoja de pedidos'!H5308,"")</f>
        <v/>
      </c>
    </row>
    <row r="5314" spans="1:6" x14ac:dyDescent="0.25">
      <c r="A5314" s="144" t="str">
        <f>IF('[1]Hoja de pedidos'!$D5309&gt;0,'[1]Hoja de pedidos'!C5309,"")</f>
        <v/>
      </c>
      <c r="B5314" s="144" t="str">
        <f>IF('[1]Hoja de pedidos'!$D5309&gt;0,'[1]Hoja de pedidos'!D5309,"")</f>
        <v/>
      </c>
      <c r="C5314" s="144" t="str">
        <f>IF('[1]Hoja de pedidos'!$D5309&gt;0,'[1]Hoja de pedidos'!E5309,"")</f>
        <v/>
      </c>
      <c r="D5314" s="144" t="str">
        <f>IF('[1]Hoja de pedidos'!$D5309&gt;0,'[1]Hoja de pedidos'!F5309,"")</f>
        <v/>
      </c>
      <c r="E5314" s="144" t="str">
        <f>IF('[1]Hoja de pedidos'!$D5309&gt;0,'[1]Hoja de pedidos'!G5309,"")</f>
        <v/>
      </c>
      <c r="F5314" s="144" t="str">
        <f>IF('[1]Hoja de pedidos'!$D5309&gt;0,'[1]Hoja de pedidos'!H5309,"")</f>
        <v/>
      </c>
    </row>
    <row r="5315" spans="1:6" x14ac:dyDescent="0.25">
      <c r="A5315" s="144" t="str">
        <f>IF('[1]Hoja de pedidos'!$D5310&gt;0,'[1]Hoja de pedidos'!C5310,"")</f>
        <v/>
      </c>
      <c r="B5315" s="144" t="str">
        <f>IF('[1]Hoja de pedidos'!$D5310&gt;0,'[1]Hoja de pedidos'!D5310,"")</f>
        <v/>
      </c>
      <c r="C5315" s="144" t="str">
        <f>IF('[1]Hoja de pedidos'!$D5310&gt;0,'[1]Hoja de pedidos'!E5310,"")</f>
        <v/>
      </c>
      <c r="D5315" s="144" t="str">
        <f>IF('[1]Hoja de pedidos'!$D5310&gt;0,'[1]Hoja de pedidos'!F5310,"")</f>
        <v/>
      </c>
      <c r="E5315" s="144" t="str">
        <f>IF('[1]Hoja de pedidos'!$D5310&gt;0,'[1]Hoja de pedidos'!G5310,"")</f>
        <v/>
      </c>
      <c r="F5315" s="144" t="str">
        <f>IF('[1]Hoja de pedidos'!$D5310&gt;0,'[1]Hoja de pedidos'!H5310,"")</f>
        <v/>
      </c>
    </row>
    <row r="5316" spans="1:6" x14ac:dyDescent="0.25">
      <c r="A5316" s="144" t="str">
        <f>IF('[1]Hoja de pedidos'!$D5311&gt;0,'[1]Hoja de pedidos'!C5311,"")</f>
        <v/>
      </c>
      <c r="B5316" s="144" t="str">
        <f>IF('[1]Hoja de pedidos'!$D5311&gt;0,'[1]Hoja de pedidos'!D5311,"")</f>
        <v/>
      </c>
      <c r="C5316" s="144" t="str">
        <f>IF('[1]Hoja de pedidos'!$D5311&gt;0,'[1]Hoja de pedidos'!E5311,"")</f>
        <v/>
      </c>
      <c r="D5316" s="144" t="str">
        <f>IF('[1]Hoja de pedidos'!$D5311&gt;0,'[1]Hoja de pedidos'!F5311,"")</f>
        <v/>
      </c>
      <c r="E5316" s="144" t="str">
        <f>IF('[1]Hoja de pedidos'!$D5311&gt;0,'[1]Hoja de pedidos'!G5311,"")</f>
        <v/>
      </c>
      <c r="F5316" s="144" t="str">
        <f>IF('[1]Hoja de pedidos'!$D5311&gt;0,'[1]Hoja de pedidos'!H5311,"")</f>
        <v/>
      </c>
    </row>
    <row r="5317" spans="1:6" x14ac:dyDescent="0.25">
      <c r="A5317" s="144" t="str">
        <f>IF('[1]Hoja de pedidos'!$D5312&gt;0,'[1]Hoja de pedidos'!C5312,"")</f>
        <v/>
      </c>
      <c r="B5317" s="144" t="str">
        <f>IF('[1]Hoja de pedidos'!$D5312&gt;0,'[1]Hoja de pedidos'!D5312,"")</f>
        <v/>
      </c>
      <c r="C5317" s="144" t="str">
        <f>IF('[1]Hoja de pedidos'!$D5312&gt;0,'[1]Hoja de pedidos'!E5312,"")</f>
        <v/>
      </c>
      <c r="D5317" s="144" t="str">
        <f>IF('[1]Hoja de pedidos'!$D5312&gt;0,'[1]Hoja de pedidos'!F5312,"")</f>
        <v/>
      </c>
      <c r="E5317" s="144" t="str">
        <f>IF('[1]Hoja de pedidos'!$D5312&gt;0,'[1]Hoja de pedidos'!G5312,"")</f>
        <v/>
      </c>
      <c r="F5317" s="144" t="str">
        <f>IF('[1]Hoja de pedidos'!$D5312&gt;0,'[1]Hoja de pedidos'!H5312,"")</f>
        <v/>
      </c>
    </row>
    <row r="5318" spans="1:6" x14ac:dyDescent="0.25">
      <c r="A5318" s="144" t="str">
        <f>IF('[1]Hoja de pedidos'!$D5313&gt;0,'[1]Hoja de pedidos'!C5313,"")</f>
        <v/>
      </c>
      <c r="B5318" s="144" t="str">
        <f>IF('[1]Hoja de pedidos'!$D5313&gt;0,'[1]Hoja de pedidos'!D5313,"")</f>
        <v/>
      </c>
      <c r="C5318" s="144" t="str">
        <f>IF('[1]Hoja de pedidos'!$D5313&gt;0,'[1]Hoja de pedidos'!E5313,"")</f>
        <v/>
      </c>
      <c r="D5318" s="144" t="str">
        <f>IF('[1]Hoja de pedidos'!$D5313&gt;0,'[1]Hoja de pedidos'!F5313,"")</f>
        <v/>
      </c>
      <c r="E5318" s="144" t="str">
        <f>IF('[1]Hoja de pedidos'!$D5313&gt;0,'[1]Hoja de pedidos'!G5313,"")</f>
        <v/>
      </c>
      <c r="F5318" s="144" t="str">
        <f>IF('[1]Hoja de pedidos'!$D5313&gt;0,'[1]Hoja de pedidos'!H5313,"")</f>
        <v/>
      </c>
    </row>
    <row r="5319" spans="1:6" x14ac:dyDescent="0.25">
      <c r="A5319" s="144" t="str">
        <f>IF('[1]Hoja de pedidos'!$D5314&gt;0,'[1]Hoja de pedidos'!C5314,"")</f>
        <v/>
      </c>
      <c r="B5319" s="144" t="str">
        <f>IF('[1]Hoja de pedidos'!$D5314&gt;0,'[1]Hoja de pedidos'!D5314,"")</f>
        <v/>
      </c>
      <c r="C5319" s="144" t="str">
        <f>IF('[1]Hoja de pedidos'!$D5314&gt;0,'[1]Hoja de pedidos'!E5314,"")</f>
        <v/>
      </c>
      <c r="D5319" s="144" t="str">
        <f>IF('[1]Hoja de pedidos'!$D5314&gt;0,'[1]Hoja de pedidos'!F5314,"")</f>
        <v/>
      </c>
      <c r="E5319" s="144" t="str">
        <f>IF('[1]Hoja de pedidos'!$D5314&gt;0,'[1]Hoja de pedidos'!G5314,"")</f>
        <v/>
      </c>
      <c r="F5319" s="144" t="str">
        <f>IF('[1]Hoja de pedidos'!$D5314&gt;0,'[1]Hoja de pedidos'!H5314,"")</f>
        <v/>
      </c>
    </row>
    <row r="5320" spans="1:6" x14ac:dyDescent="0.25">
      <c r="A5320" s="144" t="str">
        <f>IF('[1]Hoja de pedidos'!$D5315&gt;0,'[1]Hoja de pedidos'!C5315,"")</f>
        <v/>
      </c>
      <c r="B5320" s="144" t="str">
        <f>IF('[1]Hoja de pedidos'!$D5315&gt;0,'[1]Hoja de pedidos'!D5315,"")</f>
        <v/>
      </c>
      <c r="C5320" s="144" t="str">
        <f>IF('[1]Hoja de pedidos'!$D5315&gt;0,'[1]Hoja de pedidos'!E5315,"")</f>
        <v/>
      </c>
      <c r="D5320" s="144" t="str">
        <f>IF('[1]Hoja de pedidos'!$D5315&gt;0,'[1]Hoja de pedidos'!F5315,"")</f>
        <v/>
      </c>
      <c r="E5320" s="144" t="str">
        <f>IF('[1]Hoja de pedidos'!$D5315&gt;0,'[1]Hoja de pedidos'!G5315,"")</f>
        <v/>
      </c>
      <c r="F5320" s="144" t="str">
        <f>IF('[1]Hoja de pedidos'!$D5315&gt;0,'[1]Hoja de pedidos'!H5315,"")</f>
        <v/>
      </c>
    </row>
    <row r="5321" spans="1:6" x14ac:dyDescent="0.25">
      <c r="A5321" s="144" t="str">
        <f>IF('[1]Hoja de pedidos'!$D5316&gt;0,'[1]Hoja de pedidos'!C5316,"")</f>
        <v/>
      </c>
      <c r="B5321" s="144" t="str">
        <f>IF('[1]Hoja de pedidos'!$D5316&gt;0,'[1]Hoja de pedidos'!D5316,"")</f>
        <v/>
      </c>
      <c r="C5321" s="144" t="str">
        <f>IF('[1]Hoja de pedidos'!$D5316&gt;0,'[1]Hoja de pedidos'!E5316,"")</f>
        <v/>
      </c>
      <c r="D5321" s="144" t="str">
        <f>IF('[1]Hoja de pedidos'!$D5316&gt;0,'[1]Hoja de pedidos'!F5316,"")</f>
        <v/>
      </c>
      <c r="E5321" s="144" t="str">
        <f>IF('[1]Hoja de pedidos'!$D5316&gt;0,'[1]Hoja de pedidos'!G5316,"")</f>
        <v/>
      </c>
      <c r="F5321" s="144" t="str">
        <f>IF('[1]Hoja de pedidos'!$D5316&gt;0,'[1]Hoja de pedidos'!H5316,"")</f>
        <v/>
      </c>
    </row>
    <row r="5322" spans="1:6" x14ac:dyDescent="0.25">
      <c r="A5322" s="144" t="str">
        <f>IF('[1]Hoja de pedidos'!$D5317&gt;0,'[1]Hoja de pedidos'!C5317,"")</f>
        <v/>
      </c>
      <c r="B5322" s="144" t="str">
        <f>IF('[1]Hoja de pedidos'!$D5317&gt;0,'[1]Hoja de pedidos'!D5317,"")</f>
        <v/>
      </c>
      <c r="C5322" s="144" t="str">
        <f>IF('[1]Hoja de pedidos'!$D5317&gt;0,'[1]Hoja de pedidos'!E5317,"")</f>
        <v/>
      </c>
      <c r="D5322" s="144" t="str">
        <f>IF('[1]Hoja de pedidos'!$D5317&gt;0,'[1]Hoja de pedidos'!F5317,"")</f>
        <v/>
      </c>
      <c r="E5322" s="144" t="str">
        <f>IF('[1]Hoja de pedidos'!$D5317&gt;0,'[1]Hoja de pedidos'!G5317,"")</f>
        <v/>
      </c>
      <c r="F5322" s="144" t="str">
        <f>IF('[1]Hoja de pedidos'!$D5317&gt;0,'[1]Hoja de pedidos'!H5317,"")</f>
        <v/>
      </c>
    </row>
    <row r="5323" spans="1:6" x14ac:dyDescent="0.25">
      <c r="A5323" s="144" t="str">
        <f>IF('[1]Hoja de pedidos'!$D5318&gt;0,'[1]Hoja de pedidos'!C5318,"")</f>
        <v/>
      </c>
      <c r="B5323" s="144" t="str">
        <f>IF('[1]Hoja de pedidos'!$D5318&gt;0,'[1]Hoja de pedidos'!D5318,"")</f>
        <v/>
      </c>
      <c r="C5323" s="144" t="str">
        <f>IF('[1]Hoja de pedidos'!$D5318&gt;0,'[1]Hoja de pedidos'!E5318,"")</f>
        <v/>
      </c>
      <c r="D5323" s="144" t="str">
        <f>IF('[1]Hoja de pedidos'!$D5318&gt;0,'[1]Hoja de pedidos'!F5318,"")</f>
        <v/>
      </c>
      <c r="E5323" s="144" t="str">
        <f>IF('[1]Hoja de pedidos'!$D5318&gt;0,'[1]Hoja de pedidos'!G5318,"")</f>
        <v/>
      </c>
      <c r="F5323" s="144" t="str">
        <f>IF('[1]Hoja de pedidos'!$D5318&gt;0,'[1]Hoja de pedidos'!H5318,"")</f>
        <v/>
      </c>
    </row>
    <row r="5324" spans="1:6" x14ac:dyDescent="0.25">
      <c r="A5324" s="144" t="str">
        <f>IF('[1]Hoja de pedidos'!$D5319&gt;0,'[1]Hoja de pedidos'!C5319,"")</f>
        <v/>
      </c>
      <c r="B5324" s="144" t="str">
        <f>IF('[1]Hoja de pedidos'!$D5319&gt;0,'[1]Hoja de pedidos'!D5319,"")</f>
        <v/>
      </c>
      <c r="C5324" s="144" t="str">
        <f>IF('[1]Hoja de pedidos'!$D5319&gt;0,'[1]Hoja de pedidos'!E5319,"")</f>
        <v/>
      </c>
      <c r="D5324" s="144" t="str">
        <f>IF('[1]Hoja de pedidos'!$D5319&gt;0,'[1]Hoja de pedidos'!F5319,"")</f>
        <v/>
      </c>
      <c r="E5324" s="144" t="str">
        <f>IF('[1]Hoja de pedidos'!$D5319&gt;0,'[1]Hoja de pedidos'!G5319,"")</f>
        <v/>
      </c>
      <c r="F5324" s="144" t="str">
        <f>IF('[1]Hoja de pedidos'!$D5319&gt;0,'[1]Hoja de pedidos'!H5319,"")</f>
        <v/>
      </c>
    </row>
    <row r="5325" spans="1:6" x14ac:dyDescent="0.25">
      <c r="A5325" s="144" t="str">
        <f>IF('[1]Hoja de pedidos'!$D5320&gt;0,'[1]Hoja de pedidos'!C5320,"")</f>
        <v/>
      </c>
      <c r="B5325" s="144" t="str">
        <f>IF('[1]Hoja de pedidos'!$D5320&gt;0,'[1]Hoja de pedidos'!D5320,"")</f>
        <v/>
      </c>
      <c r="C5325" s="144" t="str">
        <f>IF('[1]Hoja de pedidos'!$D5320&gt;0,'[1]Hoja de pedidos'!E5320,"")</f>
        <v/>
      </c>
      <c r="D5325" s="144" t="str">
        <f>IF('[1]Hoja de pedidos'!$D5320&gt;0,'[1]Hoja de pedidos'!F5320,"")</f>
        <v/>
      </c>
      <c r="E5325" s="144" t="str">
        <f>IF('[1]Hoja de pedidos'!$D5320&gt;0,'[1]Hoja de pedidos'!G5320,"")</f>
        <v/>
      </c>
      <c r="F5325" s="144" t="str">
        <f>IF('[1]Hoja de pedidos'!$D5320&gt;0,'[1]Hoja de pedidos'!H5320,"")</f>
        <v/>
      </c>
    </row>
    <row r="5326" spans="1:6" x14ac:dyDescent="0.25">
      <c r="A5326" s="144" t="str">
        <f>IF('[1]Hoja de pedidos'!$D5321&gt;0,'[1]Hoja de pedidos'!C5321,"")</f>
        <v/>
      </c>
      <c r="B5326" s="144" t="str">
        <f>IF('[1]Hoja de pedidos'!$D5321&gt;0,'[1]Hoja de pedidos'!D5321,"")</f>
        <v/>
      </c>
      <c r="C5326" s="144" t="str">
        <f>IF('[1]Hoja de pedidos'!$D5321&gt;0,'[1]Hoja de pedidos'!E5321,"")</f>
        <v/>
      </c>
      <c r="D5326" s="144" t="str">
        <f>IF('[1]Hoja de pedidos'!$D5321&gt;0,'[1]Hoja de pedidos'!F5321,"")</f>
        <v/>
      </c>
      <c r="E5326" s="144" t="str">
        <f>IF('[1]Hoja de pedidos'!$D5321&gt;0,'[1]Hoja de pedidos'!G5321,"")</f>
        <v/>
      </c>
      <c r="F5326" s="144" t="str">
        <f>IF('[1]Hoja de pedidos'!$D5321&gt;0,'[1]Hoja de pedidos'!H5321,"")</f>
        <v/>
      </c>
    </row>
    <row r="5327" spans="1:6" x14ac:dyDescent="0.25">
      <c r="A5327" s="144" t="str">
        <f>IF('[1]Hoja de pedidos'!$D5322&gt;0,'[1]Hoja de pedidos'!C5322,"")</f>
        <v/>
      </c>
      <c r="B5327" s="144" t="str">
        <f>IF('[1]Hoja de pedidos'!$D5322&gt;0,'[1]Hoja de pedidos'!D5322,"")</f>
        <v/>
      </c>
      <c r="C5327" s="144" t="str">
        <f>IF('[1]Hoja de pedidos'!$D5322&gt;0,'[1]Hoja de pedidos'!E5322,"")</f>
        <v/>
      </c>
      <c r="D5327" s="144" t="str">
        <f>IF('[1]Hoja de pedidos'!$D5322&gt;0,'[1]Hoja de pedidos'!F5322,"")</f>
        <v/>
      </c>
      <c r="E5327" s="144" t="str">
        <f>IF('[1]Hoja de pedidos'!$D5322&gt;0,'[1]Hoja de pedidos'!G5322,"")</f>
        <v/>
      </c>
      <c r="F5327" s="144" t="str">
        <f>IF('[1]Hoja de pedidos'!$D5322&gt;0,'[1]Hoja de pedidos'!H5322,"")</f>
        <v/>
      </c>
    </row>
    <row r="5328" spans="1:6" x14ac:dyDescent="0.25">
      <c r="A5328" s="144" t="str">
        <f>IF('[1]Hoja de pedidos'!$D5323&gt;0,'[1]Hoja de pedidos'!C5323,"")</f>
        <v/>
      </c>
      <c r="B5328" s="144" t="str">
        <f>IF('[1]Hoja de pedidos'!$D5323&gt;0,'[1]Hoja de pedidos'!D5323,"")</f>
        <v/>
      </c>
      <c r="C5328" s="144" t="str">
        <f>IF('[1]Hoja de pedidos'!$D5323&gt;0,'[1]Hoja de pedidos'!E5323,"")</f>
        <v/>
      </c>
      <c r="D5328" s="144" t="str">
        <f>IF('[1]Hoja de pedidos'!$D5323&gt;0,'[1]Hoja de pedidos'!F5323,"")</f>
        <v/>
      </c>
      <c r="E5328" s="144" t="str">
        <f>IF('[1]Hoja de pedidos'!$D5323&gt;0,'[1]Hoja de pedidos'!G5323,"")</f>
        <v/>
      </c>
      <c r="F5328" s="144" t="str">
        <f>IF('[1]Hoja de pedidos'!$D5323&gt;0,'[1]Hoja de pedidos'!H5323,"")</f>
        <v/>
      </c>
    </row>
    <row r="5329" spans="1:6" x14ac:dyDescent="0.25">
      <c r="A5329" s="144" t="str">
        <f>IF('[1]Hoja de pedidos'!$D5324&gt;0,'[1]Hoja de pedidos'!C5324,"")</f>
        <v/>
      </c>
      <c r="B5329" s="144" t="str">
        <f>IF('[1]Hoja de pedidos'!$D5324&gt;0,'[1]Hoja de pedidos'!D5324,"")</f>
        <v/>
      </c>
      <c r="C5329" s="144" t="str">
        <f>IF('[1]Hoja de pedidos'!$D5324&gt;0,'[1]Hoja de pedidos'!E5324,"")</f>
        <v/>
      </c>
      <c r="D5329" s="144" t="str">
        <f>IF('[1]Hoja de pedidos'!$D5324&gt;0,'[1]Hoja de pedidos'!F5324,"")</f>
        <v/>
      </c>
      <c r="E5329" s="144" t="str">
        <f>IF('[1]Hoja de pedidos'!$D5324&gt;0,'[1]Hoja de pedidos'!G5324,"")</f>
        <v/>
      </c>
      <c r="F5329" s="144" t="str">
        <f>IF('[1]Hoja de pedidos'!$D5324&gt;0,'[1]Hoja de pedidos'!H5324,"")</f>
        <v/>
      </c>
    </row>
    <row r="5330" spans="1:6" x14ac:dyDescent="0.25">
      <c r="A5330" s="144" t="str">
        <f>IF('[1]Hoja de pedidos'!$D5325&gt;0,'[1]Hoja de pedidos'!C5325,"")</f>
        <v/>
      </c>
      <c r="B5330" s="144" t="str">
        <f>IF('[1]Hoja de pedidos'!$D5325&gt;0,'[1]Hoja de pedidos'!D5325,"")</f>
        <v/>
      </c>
      <c r="C5330" s="144" t="str">
        <f>IF('[1]Hoja de pedidos'!$D5325&gt;0,'[1]Hoja de pedidos'!E5325,"")</f>
        <v/>
      </c>
      <c r="D5330" s="144" t="str">
        <f>IF('[1]Hoja de pedidos'!$D5325&gt;0,'[1]Hoja de pedidos'!F5325,"")</f>
        <v/>
      </c>
      <c r="E5330" s="144" t="str">
        <f>IF('[1]Hoja de pedidos'!$D5325&gt;0,'[1]Hoja de pedidos'!G5325,"")</f>
        <v/>
      </c>
      <c r="F5330" s="144" t="str">
        <f>IF('[1]Hoja de pedidos'!$D5325&gt;0,'[1]Hoja de pedidos'!H5325,"")</f>
        <v/>
      </c>
    </row>
    <row r="5331" spans="1:6" x14ac:dyDescent="0.25">
      <c r="A5331" s="144" t="str">
        <f>IF('[1]Hoja de pedidos'!$D5326&gt;0,'[1]Hoja de pedidos'!C5326,"")</f>
        <v/>
      </c>
      <c r="B5331" s="144" t="str">
        <f>IF('[1]Hoja de pedidos'!$D5326&gt;0,'[1]Hoja de pedidos'!D5326,"")</f>
        <v/>
      </c>
      <c r="C5331" s="144" t="str">
        <f>IF('[1]Hoja de pedidos'!$D5326&gt;0,'[1]Hoja de pedidos'!E5326,"")</f>
        <v/>
      </c>
      <c r="D5331" s="144" t="str">
        <f>IF('[1]Hoja de pedidos'!$D5326&gt;0,'[1]Hoja de pedidos'!F5326,"")</f>
        <v/>
      </c>
      <c r="E5331" s="144" t="str">
        <f>IF('[1]Hoja de pedidos'!$D5326&gt;0,'[1]Hoja de pedidos'!G5326,"")</f>
        <v/>
      </c>
      <c r="F5331" s="144" t="str">
        <f>IF('[1]Hoja de pedidos'!$D5326&gt;0,'[1]Hoja de pedidos'!H5326,"")</f>
        <v/>
      </c>
    </row>
    <row r="5332" spans="1:6" x14ac:dyDescent="0.25">
      <c r="A5332" s="144" t="str">
        <f>IF('[1]Hoja de pedidos'!$D5327&gt;0,'[1]Hoja de pedidos'!C5327,"")</f>
        <v/>
      </c>
      <c r="B5332" s="144" t="str">
        <f>IF('[1]Hoja de pedidos'!$D5327&gt;0,'[1]Hoja de pedidos'!D5327,"")</f>
        <v/>
      </c>
      <c r="C5332" s="144" t="str">
        <f>IF('[1]Hoja de pedidos'!$D5327&gt;0,'[1]Hoja de pedidos'!E5327,"")</f>
        <v/>
      </c>
      <c r="D5332" s="144" t="str">
        <f>IF('[1]Hoja de pedidos'!$D5327&gt;0,'[1]Hoja de pedidos'!F5327,"")</f>
        <v/>
      </c>
      <c r="E5332" s="144" t="str">
        <f>IF('[1]Hoja de pedidos'!$D5327&gt;0,'[1]Hoja de pedidos'!G5327,"")</f>
        <v/>
      </c>
      <c r="F5332" s="144" t="str">
        <f>IF('[1]Hoja de pedidos'!$D5327&gt;0,'[1]Hoja de pedidos'!H5327,"")</f>
        <v/>
      </c>
    </row>
    <row r="5333" spans="1:6" x14ac:dyDescent="0.25">
      <c r="A5333" s="144" t="str">
        <f>IF('[1]Hoja de pedidos'!$D5328&gt;0,'[1]Hoja de pedidos'!C5328,"")</f>
        <v/>
      </c>
      <c r="B5333" s="144" t="str">
        <f>IF('[1]Hoja de pedidos'!$D5328&gt;0,'[1]Hoja de pedidos'!D5328,"")</f>
        <v/>
      </c>
      <c r="C5333" s="144" t="str">
        <f>IF('[1]Hoja de pedidos'!$D5328&gt;0,'[1]Hoja de pedidos'!E5328,"")</f>
        <v/>
      </c>
      <c r="D5333" s="144" t="str">
        <f>IF('[1]Hoja de pedidos'!$D5328&gt;0,'[1]Hoja de pedidos'!F5328,"")</f>
        <v/>
      </c>
      <c r="E5333" s="144" t="str">
        <f>IF('[1]Hoja de pedidos'!$D5328&gt;0,'[1]Hoja de pedidos'!G5328,"")</f>
        <v/>
      </c>
      <c r="F5333" s="144" t="str">
        <f>IF('[1]Hoja de pedidos'!$D5328&gt;0,'[1]Hoja de pedidos'!H5328,"")</f>
        <v/>
      </c>
    </row>
    <row r="5334" spans="1:6" x14ac:dyDescent="0.25">
      <c r="A5334" s="144" t="str">
        <f>IF('[1]Hoja de pedidos'!$D5329&gt;0,'[1]Hoja de pedidos'!C5329,"")</f>
        <v/>
      </c>
      <c r="B5334" s="144" t="str">
        <f>IF('[1]Hoja de pedidos'!$D5329&gt;0,'[1]Hoja de pedidos'!D5329,"")</f>
        <v/>
      </c>
      <c r="C5334" s="144" t="str">
        <f>IF('[1]Hoja de pedidos'!$D5329&gt;0,'[1]Hoja de pedidos'!E5329,"")</f>
        <v/>
      </c>
      <c r="D5334" s="144" t="str">
        <f>IF('[1]Hoja de pedidos'!$D5329&gt;0,'[1]Hoja de pedidos'!F5329,"")</f>
        <v/>
      </c>
      <c r="E5334" s="144" t="str">
        <f>IF('[1]Hoja de pedidos'!$D5329&gt;0,'[1]Hoja de pedidos'!G5329,"")</f>
        <v/>
      </c>
      <c r="F5334" s="144" t="str">
        <f>IF('[1]Hoja de pedidos'!$D5329&gt;0,'[1]Hoja de pedidos'!H5329,"")</f>
        <v/>
      </c>
    </row>
    <row r="5335" spans="1:6" x14ac:dyDescent="0.25">
      <c r="A5335" s="144" t="str">
        <f>IF('[1]Hoja de pedidos'!$D5330&gt;0,'[1]Hoja de pedidos'!C5330,"")</f>
        <v/>
      </c>
      <c r="B5335" s="144" t="str">
        <f>IF('[1]Hoja de pedidos'!$D5330&gt;0,'[1]Hoja de pedidos'!D5330,"")</f>
        <v/>
      </c>
      <c r="C5335" s="144" t="str">
        <f>IF('[1]Hoja de pedidos'!$D5330&gt;0,'[1]Hoja de pedidos'!E5330,"")</f>
        <v/>
      </c>
      <c r="D5335" s="144" t="str">
        <f>IF('[1]Hoja de pedidos'!$D5330&gt;0,'[1]Hoja de pedidos'!F5330,"")</f>
        <v/>
      </c>
      <c r="E5335" s="144" t="str">
        <f>IF('[1]Hoja de pedidos'!$D5330&gt;0,'[1]Hoja de pedidos'!G5330,"")</f>
        <v/>
      </c>
      <c r="F5335" s="144" t="str">
        <f>IF('[1]Hoja de pedidos'!$D5330&gt;0,'[1]Hoja de pedidos'!H5330,"")</f>
        <v/>
      </c>
    </row>
    <row r="5336" spans="1:6" x14ac:dyDescent="0.25">
      <c r="A5336" s="144" t="str">
        <f>IF('[1]Hoja de pedidos'!$D5331&gt;0,'[1]Hoja de pedidos'!C5331,"")</f>
        <v/>
      </c>
      <c r="B5336" s="144" t="str">
        <f>IF('[1]Hoja de pedidos'!$D5331&gt;0,'[1]Hoja de pedidos'!D5331,"")</f>
        <v/>
      </c>
      <c r="C5336" s="144" t="str">
        <f>IF('[1]Hoja de pedidos'!$D5331&gt;0,'[1]Hoja de pedidos'!E5331,"")</f>
        <v/>
      </c>
      <c r="D5336" s="144" t="str">
        <f>IF('[1]Hoja de pedidos'!$D5331&gt;0,'[1]Hoja de pedidos'!F5331,"")</f>
        <v/>
      </c>
      <c r="E5336" s="144" t="str">
        <f>IF('[1]Hoja de pedidos'!$D5331&gt;0,'[1]Hoja de pedidos'!G5331,"")</f>
        <v/>
      </c>
      <c r="F5336" s="144" t="str">
        <f>IF('[1]Hoja de pedidos'!$D5331&gt;0,'[1]Hoja de pedidos'!H5331,"")</f>
        <v/>
      </c>
    </row>
    <row r="5337" spans="1:6" x14ac:dyDescent="0.25">
      <c r="A5337" s="144" t="str">
        <f>IF('[1]Hoja de pedidos'!$D5332&gt;0,'[1]Hoja de pedidos'!C5332,"")</f>
        <v/>
      </c>
      <c r="B5337" s="144" t="str">
        <f>IF('[1]Hoja de pedidos'!$D5332&gt;0,'[1]Hoja de pedidos'!D5332,"")</f>
        <v/>
      </c>
      <c r="C5337" s="144" t="str">
        <f>IF('[1]Hoja de pedidos'!$D5332&gt;0,'[1]Hoja de pedidos'!E5332,"")</f>
        <v/>
      </c>
      <c r="D5337" s="144" t="str">
        <f>IF('[1]Hoja de pedidos'!$D5332&gt;0,'[1]Hoja de pedidos'!F5332,"")</f>
        <v/>
      </c>
      <c r="E5337" s="144" t="str">
        <f>IF('[1]Hoja de pedidos'!$D5332&gt;0,'[1]Hoja de pedidos'!G5332,"")</f>
        <v/>
      </c>
      <c r="F5337" s="144" t="str">
        <f>IF('[1]Hoja de pedidos'!$D5332&gt;0,'[1]Hoja de pedidos'!H5332,"")</f>
        <v/>
      </c>
    </row>
    <row r="5338" spans="1:6" x14ac:dyDescent="0.25">
      <c r="A5338" s="144" t="str">
        <f>IF('[1]Hoja de pedidos'!$D5333&gt;0,'[1]Hoja de pedidos'!C5333,"")</f>
        <v/>
      </c>
      <c r="B5338" s="144" t="str">
        <f>IF('[1]Hoja de pedidos'!$D5333&gt;0,'[1]Hoja de pedidos'!D5333,"")</f>
        <v/>
      </c>
      <c r="C5338" s="144" t="str">
        <f>IF('[1]Hoja de pedidos'!$D5333&gt;0,'[1]Hoja de pedidos'!E5333,"")</f>
        <v/>
      </c>
      <c r="D5338" s="144" t="str">
        <f>IF('[1]Hoja de pedidos'!$D5333&gt;0,'[1]Hoja de pedidos'!F5333,"")</f>
        <v/>
      </c>
      <c r="E5338" s="144" t="str">
        <f>IF('[1]Hoja de pedidos'!$D5333&gt;0,'[1]Hoja de pedidos'!G5333,"")</f>
        <v/>
      </c>
      <c r="F5338" s="144" t="str">
        <f>IF('[1]Hoja de pedidos'!$D5333&gt;0,'[1]Hoja de pedidos'!H5333,"")</f>
        <v/>
      </c>
    </row>
    <row r="5339" spans="1:6" x14ac:dyDescent="0.25">
      <c r="A5339" s="144" t="str">
        <f>IF('[1]Hoja de pedidos'!$D5334&gt;0,'[1]Hoja de pedidos'!C5334,"")</f>
        <v/>
      </c>
      <c r="B5339" s="144" t="str">
        <f>IF('[1]Hoja de pedidos'!$D5334&gt;0,'[1]Hoja de pedidos'!D5334,"")</f>
        <v/>
      </c>
      <c r="C5339" s="144" t="str">
        <f>IF('[1]Hoja de pedidos'!$D5334&gt;0,'[1]Hoja de pedidos'!E5334,"")</f>
        <v/>
      </c>
      <c r="D5339" s="144" t="str">
        <f>IF('[1]Hoja de pedidos'!$D5334&gt;0,'[1]Hoja de pedidos'!F5334,"")</f>
        <v/>
      </c>
      <c r="E5339" s="144" t="str">
        <f>IF('[1]Hoja de pedidos'!$D5334&gt;0,'[1]Hoja de pedidos'!G5334,"")</f>
        <v/>
      </c>
      <c r="F5339" s="144" t="str">
        <f>IF('[1]Hoja de pedidos'!$D5334&gt;0,'[1]Hoja de pedidos'!H5334,"")</f>
        <v/>
      </c>
    </row>
    <row r="5340" spans="1:6" x14ac:dyDescent="0.25">
      <c r="A5340" s="144" t="str">
        <f>IF('[1]Hoja de pedidos'!$D5335&gt;0,'[1]Hoja de pedidos'!C5335,"")</f>
        <v/>
      </c>
      <c r="B5340" s="144" t="str">
        <f>IF('[1]Hoja de pedidos'!$D5335&gt;0,'[1]Hoja de pedidos'!D5335,"")</f>
        <v/>
      </c>
      <c r="C5340" s="144" t="str">
        <f>IF('[1]Hoja de pedidos'!$D5335&gt;0,'[1]Hoja de pedidos'!E5335,"")</f>
        <v/>
      </c>
      <c r="D5340" s="144" t="str">
        <f>IF('[1]Hoja de pedidos'!$D5335&gt;0,'[1]Hoja de pedidos'!F5335,"")</f>
        <v/>
      </c>
      <c r="E5340" s="144" t="str">
        <f>IF('[1]Hoja de pedidos'!$D5335&gt;0,'[1]Hoja de pedidos'!G5335,"")</f>
        <v/>
      </c>
      <c r="F5340" s="144" t="str">
        <f>IF('[1]Hoja de pedidos'!$D5335&gt;0,'[1]Hoja de pedidos'!H5335,"")</f>
        <v/>
      </c>
    </row>
    <row r="5341" spans="1:6" x14ac:dyDescent="0.25">
      <c r="A5341" s="144" t="str">
        <f>IF('[1]Hoja de pedidos'!$D5336&gt;0,'[1]Hoja de pedidos'!C5336,"")</f>
        <v/>
      </c>
      <c r="B5341" s="144" t="str">
        <f>IF('[1]Hoja de pedidos'!$D5336&gt;0,'[1]Hoja de pedidos'!D5336,"")</f>
        <v/>
      </c>
      <c r="C5341" s="144" t="str">
        <f>IF('[1]Hoja de pedidos'!$D5336&gt;0,'[1]Hoja de pedidos'!E5336,"")</f>
        <v/>
      </c>
      <c r="D5341" s="144" t="str">
        <f>IF('[1]Hoja de pedidos'!$D5336&gt;0,'[1]Hoja de pedidos'!F5336,"")</f>
        <v/>
      </c>
      <c r="E5341" s="144" t="str">
        <f>IF('[1]Hoja de pedidos'!$D5336&gt;0,'[1]Hoja de pedidos'!G5336,"")</f>
        <v/>
      </c>
      <c r="F5341" s="144" t="str">
        <f>IF('[1]Hoja de pedidos'!$D5336&gt;0,'[1]Hoja de pedidos'!H5336,"")</f>
        <v/>
      </c>
    </row>
    <row r="5342" spans="1:6" x14ac:dyDescent="0.25">
      <c r="A5342" s="144" t="str">
        <f>IF('[1]Hoja de pedidos'!$D5337&gt;0,'[1]Hoja de pedidos'!C5337,"")</f>
        <v/>
      </c>
      <c r="B5342" s="144" t="str">
        <f>IF('[1]Hoja de pedidos'!$D5337&gt;0,'[1]Hoja de pedidos'!D5337,"")</f>
        <v/>
      </c>
      <c r="C5342" s="144" t="str">
        <f>IF('[1]Hoja de pedidos'!$D5337&gt;0,'[1]Hoja de pedidos'!E5337,"")</f>
        <v/>
      </c>
      <c r="D5342" s="144" t="str">
        <f>IF('[1]Hoja de pedidos'!$D5337&gt;0,'[1]Hoja de pedidos'!F5337,"")</f>
        <v/>
      </c>
      <c r="E5342" s="144" t="str">
        <f>IF('[1]Hoja de pedidos'!$D5337&gt;0,'[1]Hoja de pedidos'!G5337,"")</f>
        <v/>
      </c>
      <c r="F5342" s="144" t="str">
        <f>IF('[1]Hoja de pedidos'!$D5337&gt;0,'[1]Hoja de pedidos'!H5337,"")</f>
        <v/>
      </c>
    </row>
    <row r="5343" spans="1:6" x14ac:dyDescent="0.25">
      <c r="A5343" s="144" t="str">
        <f>IF('[1]Hoja de pedidos'!$D5338&gt;0,'[1]Hoja de pedidos'!C5338,"")</f>
        <v/>
      </c>
      <c r="B5343" s="144" t="str">
        <f>IF('[1]Hoja de pedidos'!$D5338&gt;0,'[1]Hoja de pedidos'!D5338,"")</f>
        <v/>
      </c>
      <c r="C5343" s="144" t="str">
        <f>IF('[1]Hoja de pedidos'!$D5338&gt;0,'[1]Hoja de pedidos'!E5338,"")</f>
        <v/>
      </c>
      <c r="D5343" s="144" t="str">
        <f>IF('[1]Hoja de pedidos'!$D5338&gt;0,'[1]Hoja de pedidos'!F5338,"")</f>
        <v/>
      </c>
      <c r="E5343" s="144" t="str">
        <f>IF('[1]Hoja de pedidos'!$D5338&gt;0,'[1]Hoja de pedidos'!G5338,"")</f>
        <v/>
      </c>
      <c r="F5343" s="144" t="str">
        <f>IF('[1]Hoja de pedidos'!$D5338&gt;0,'[1]Hoja de pedidos'!H5338,"")</f>
        <v/>
      </c>
    </row>
    <row r="5344" spans="1:6" x14ac:dyDescent="0.25">
      <c r="A5344" s="144" t="str">
        <f>IF('[1]Hoja de pedidos'!$D5339&gt;0,'[1]Hoja de pedidos'!C5339,"")</f>
        <v/>
      </c>
      <c r="B5344" s="144" t="str">
        <f>IF('[1]Hoja de pedidos'!$D5339&gt;0,'[1]Hoja de pedidos'!D5339,"")</f>
        <v/>
      </c>
      <c r="C5344" s="144" t="str">
        <f>IF('[1]Hoja de pedidos'!$D5339&gt;0,'[1]Hoja de pedidos'!E5339,"")</f>
        <v/>
      </c>
      <c r="D5344" s="144" t="str">
        <f>IF('[1]Hoja de pedidos'!$D5339&gt;0,'[1]Hoja de pedidos'!F5339,"")</f>
        <v/>
      </c>
      <c r="E5344" s="144" t="str">
        <f>IF('[1]Hoja de pedidos'!$D5339&gt;0,'[1]Hoja de pedidos'!G5339,"")</f>
        <v/>
      </c>
      <c r="F5344" s="144" t="str">
        <f>IF('[1]Hoja de pedidos'!$D5339&gt;0,'[1]Hoja de pedidos'!H5339,"")</f>
        <v/>
      </c>
    </row>
    <row r="5345" spans="1:6" x14ac:dyDescent="0.25">
      <c r="A5345" s="144" t="str">
        <f>IF('[1]Hoja de pedidos'!$D5340&gt;0,'[1]Hoja de pedidos'!C5340,"")</f>
        <v/>
      </c>
      <c r="B5345" s="144" t="str">
        <f>IF('[1]Hoja de pedidos'!$D5340&gt;0,'[1]Hoja de pedidos'!D5340,"")</f>
        <v/>
      </c>
      <c r="C5345" s="144" t="str">
        <f>IF('[1]Hoja de pedidos'!$D5340&gt;0,'[1]Hoja de pedidos'!E5340,"")</f>
        <v/>
      </c>
      <c r="D5345" s="144" t="str">
        <f>IF('[1]Hoja de pedidos'!$D5340&gt;0,'[1]Hoja de pedidos'!F5340,"")</f>
        <v/>
      </c>
      <c r="E5345" s="144" t="str">
        <f>IF('[1]Hoja de pedidos'!$D5340&gt;0,'[1]Hoja de pedidos'!G5340,"")</f>
        <v/>
      </c>
      <c r="F5345" s="144" t="str">
        <f>IF('[1]Hoja de pedidos'!$D5340&gt;0,'[1]Hoja de pedidos'!H5340,"")</f>
        <v/>
      </c>
    </row>
    <row r="5346" spans="1:6" x14ac:dyDescent="0.25">
      <c r="A5346" s="144" t="str">
        <f>IF('[1]Hoja de pedidos'!$D5341&gt;0,'[1]Hoja de pedidos'!C5341,"")</f>
        <v/>
      </c>
      <c r="B5346" s="144" t="str">
        <f>IF('[1]Hoja de pedidos'!$D5341&gt;0,'[1]Hoja de pedidos'!D5341,"")</f>
        <v/>
      </c>
      <c r="C5346" s="144" t="str">
        <f>IF('[1]Hoja de pedidos'!$D5341&gt;0,'[1]Hoja de pedidos'!E5341,"")</f>
        <v/>
      </c>
      <c r="D5346" s="144" t="str">
        <f>IF('[1]Hoja de pedidos'!$D5341&gt;0,'[1]Hoja de pedidos'!F5341,"")</f>
        <v/>
      </c>
      <c r="E5346" s="144" t="str">
        <f>IF('[1]Hoja de pedidos'!$D5341&gt;0,'[1]Hoja de pedidos'!G5341,"")</f>
        <v/>
      </c>
      <c r="F5346" s="144" t="str">
        <f>IF('[1]Hoja de pedidos'!$D5341&gt;0,'[1]Hoja de pedidos'!H5341,"")</f>
        <v/>
      </c>
    </row>
    <row r="5347" spans="1:6" x14ac:dyDescent="0.25">
      <c r="A5347" s="144" t="str">
        <f>IF('[1]Hoja de pedidos'!$D5342&gt;0,'[1]Hoja de pedidos'!C5342,"")</f>
        <v/>
      </c>
      <c r="B5347" s="144" t="str">
        <f>IF('[1]Hoja de pedidos'!$D5342&gt;0,'[1]Hoja de pedidos'!D5342,"")</f>
        <v/>
      </c>
      <c r="C5347" s="144" t="str">
        <f>IF('[1]Hoja de pedidos'!$D5342&gt;0,'[1]Hoja de pedidos'!E5342,"")</f>
        <v/>
      </c>
      <c r="D5347" s="144" t="str">
        <f>IF('[1]Hoja de pedidos'!$D5342&gt;0,'[1]Hoja de pedidos'!F5342,"")</f>
        <v/>
      </c>
      <c r="E5347" s="144" t="str">
        <f>IF('[1]Hoja de pedidos'!$D5342&gt;0,'[1]Hoja de pedidos'!G5342,"")</f>
        <v/>
      </c>
      <c r="F5347" s="144" t="str">
        <f>IF('[1]Hoja de pedidos'!$D5342&gt;0,'[1]Hoja de pedidos'!H5342,"")</f>
        <v/>
      </c>
    </row>
    <row r="5348" spans="1:6" x14ac:dyDescent="0.25">
      <c r="A5348" s="144" t="str">
        <f>IF('[1]Hoja de pedidos'!$D5343&gt;0,'[1]Hoja de pedidos'!C5343,"")</f>
        <v/>
      </c>
      <c r="B5348" s="144" t="str">
        <f>IF('[1]Hoja de pedidos'!$D5343&gt;0,'[1]Hoja de pedidos'!D5343,"")</f>
        <v/>
      </c>
      <c r="C5348" s="144" t="str">
        <f>IF('[1]Hoja de pedidos'!$D5343&gt;0,'[1]Hoja de pedidos'!E5343,"")</f>
        <v/>
      </c>
      <c r="D5348" s="144" t="str">
        <f>IF('[1]Hoja de pedidos'!$D5343&gt;0,'[1]Hoja de pedidos'!F5343,"")</f>
        <v/>
      </c>
      <c r="E5348" s="144" t="str">
        <f>IF('[1]Hoja de pedidos'!$D5343&gt;0,'[1]Hoja de pedidos'!G5343,"")</f>
        <v/>
      </c>
      <c r="F5348" s="144" t="str">
        <f>IF('[1]Hoja de pedidos'!$D5343&gt;0,'[1]Hoja de pedidos'!H5343,"")</f>
        <v/>
      </c>
    </row>
    <row r="5349" spans="1:6" x14ac:dyDescent="0.25">
      <c r="A5349" s="144" t="str">
        <f>IF('[1]Hoja de pedidos'!$D5344&gt;0,'[1]Hoja de pedidos'!C5344,"")</f>
        <v/>
      </c>
      <c r="B5349" s="144" t="str">
        <f>IF('[1]Hoja de pedidos'!$D5344&gt;0,'[1]Hoja de pedidos'!D5344,"")</f>
        <v/>
      </c>
      <c r="C5349" s="144" t="str">
        <f>IF('[1]Hoja de pedidos'!$D5344&gt;0,'[1]Hoja de pedidos'!E5344,"")</f>
        <v/>
      </c>
      <c r="D5349" s="144" t="str">
        <f>IF('[1]Hoja de pedidos'!$D5344&gt;0,'[1]Hoja de pedidos'!F5344,"")</f>
        <v/>
      </c>
      <c r="E5349" s="144" t="str">
        <f>IF('[1]Hoja de pedidos'!$D5344&gt;0,'[1]Hoja de pedidos'!G5344,"")</f>
        <v/>
      </c>
      <c r="F5349" s="144" t="str">
        <f>IF('[1]Hoja de pedidos'!$D5344&gt;0,'[1]Hoja de pedidos'!H5344,"")</f>
        <v/>
      </c>
    </row>
    <row r="5350" spans="1:6" x14ac:dyDescent="0.25">
      <c r="A5350" s="144" t="str">
        <f>IF('[1]Hoja de pedidos'!$D5345&gt;0,'[1]Hoja de pedidos'!C5345,"")</f>
        <v/>
      </c>
      <c r="B5350" s="144" t="str">
        <f>IF('[1]Hoja de pedidos'!$D5345&gt;0,'[1]Hoja de pedidos'!D5345,"")</f>
        <v/>
      </c>
      <c r="C5350" s="144" t="str">
        <f>IF('[1]Hoja de pedidos'!$D5345&gt;0,'[1]Hoja de pedidos'!E5345,"")</f>
        <v/>
      </c>
      <c r="D5350" s="144" t="str">
        <f>IF('[1]Hoja de pedidos'!$D5345&gt;0,'[1]Hoja de pedidos'!F5345,"")</f>
        <v/>
      </c>
      <c r="E5350" s="144" t="str">
        <f>IF('[1]Hoja de pedidos'!$D5345&gt;0,'[1]Hoja de pedidos'!G5345,"")</f>
        <v/>
      </c>
      <c r="F5350" s="144" t="str">
        <f>IF('[1]Hoja de pedidos'!$D5345&gt;0,'[1]Hoja de pedidos'!H5345,"")</f>
        <v/>
      </c>
    </row>
    <row r="5351" spans="1:6" x14ac:dyDescent="0.25">
      <c r="A5351" s="144" t="str">
        <f>IF('[1]Hoja de pedidos'!$D5346&gt;0,'[1]Hoja de pedidos'!C5346,"")</f>
        <v/>
      </c>
      <c r="B5351" s="144" t="str">
        <f>IF('[1]Hoja de pedidos'!$D5346&gt;0,'[1]Hoja de pedidos'!D5346,"")</f>
        <v/>
      </c>
      <c r="C5351" s="144" t="str">
        <f>IF('[1]Hoja de pedidos'!$D5346&gt;0,'[1]Hoja de pedidos'!E5346,"")</f>
        <v/>
      </c>
      <c r="D5351" s="144" t="str">
        <f>IF('[1]Hoja de pedidos'!$D5346&gt;0,'[1]Hoja de pedidos'!F5346,"")</f>
        <v/>
      </c>
      <c r="E5351" s="144" t="str">
        <f>IF('[1]Hoja de pedidos'!$D5346&gt;0,'[1]Hoja de pedidos'!G5346,"")</f>
        <v/>
      </c>
      <c r="F5351" s="144" t="str">
        <f>IF('[1]Hoja de pedidos'!$D5346&gt;0,'[1]Hoja de pedidos'!H5346,"")</f>
        <v/>
      </c>
    </row>
    <row r="5352" spans="1:6" x14ac:dyDescent="0.25">
      <c r="A5352" s="144" t="str">
        <f>IF('[1]Hoja de pedidos'!$D5347&gt;0,'[1]Hoja de pedidos'!C5347,"")</f>
        <v/>
      </c>
      <c r="B5352" s="144" t="str">
        <f>IF('[1]Hoja de pedidos'!$D5347&gt;0,'[1]Hoja de pedidos'!D5347,"")</f>
        <v/>
      </c>
      <c r="C5352" s="144" t="str">
        <f>IF('[1]Hoja de pedidos'!$D5347&gt;0,'[1]Hoja de pedidos'!E5347,"")</f>
        <v/>
      </c>
      <c r="D5352" s="144" t="str">
        <f>IF('[1]Hoja de pedidos'!$D5347&gt;0,'[1]Hoja de pedidos'!F5347,"")</f>
        <v/>
      </c>
      <c r="E5352" s="144" t="str">
        <f>IF('[1]Hoja de pedidos'!$D5347&gt;0,'[1]Hoja de pedidos'!G5347,"")</f>
        <v/>
      </c>
      <c r="F5352" s="144" t="str">
        <f>IF('[1]Hoja de pedidos'!$D5347&gt;0,'[1]Hoja de pedidos'!H5347,"")</f>
        <v/>
      </c>
    </row>
    <row r="5353" spans="1:6" x14ac:dyDescent="0.25">
      <c r="A5353" s="144" t="str">
        <f>IF('[1]Hoja de pedidos'!$D5348&gt;0,'[1]Hoja de pedidos'!C5348,"")</f>
        <v/>
      </c>
      <c r="B5353" s="144" t="str">
        <f>IF('[1]Hoja de pedidos'!$D5348&gt;0,'[1]Hoja de pedidos'!D5348,"")</f>
        <v/>
      </c>
      <c r="C5353" s="144" t="str">
        <f>IF('[1]Hoja de pedidos'!$D5348&gt;0,'[1]Hoja de pedidos'!E5348,"")</f>
        <v/>
      </c>
      <c r="D5353" s="144" t="str">
        <f>IF('[1]Hoja de pedidos'!$D5348&gt;0,'[1]Hoja de pedidos'!F5348,"")</f>
        <v/>
      </c>
      <c r="E5353" s="144" t="str">
        <f>IF('[1]Hoja de pedidos'!$D5348&gt;0,'[1]Hoja de pedidos'!G5348,"")</f>
        <v/>
      </c>
      <c r="F5353" s="144" t="str">
        <f>IF('[1]Hoja de pedidos'!$D5348&gt;0,'[1]Hoja de pedidos'!H5348,"")</f>
        <v/>
      </c>
    </row>
    <row r="5354" spans="1:6" x14ac:dyDescent="0.25">
      <c r="A5354" s="144" t="str">
        <f>IF('[1]Hoja de pedidos'!$D5349&gt;0,'[1]Hoja de pedidos'!C5349,"")</f>
        <v/>
      </c>
      <c r="B5354" s="144" t="str">
        <f>IF('[1]Hoja de pedidos'!$D5349&gt;0,'[1]Hoja de pedidos'!D5349,"")</f>
        <v/>
      </c>
      <c r="C5354" s="144" t="str">
        <f>IF('[1]Hoja de pedidos'!$D5349&gt;0,'[1]Hoja de pedidos'!E5349,"")</f>
        <v/>
      </c>
      <c r="D5354" s="144" t="str">
        <f>IF('[1]Hoja de pedidos'!$D5349&gt;0,'[1]Hoja de pedidos'!F5349,"")</f>
        <v/>
      </c>
      <c r="E5354" s="144" t="str">
        <f>IF('[1]Hoja de pedidos'!$D5349&gt;0,'[1]Hoja de pedidos'!G5349,"")</f>
        <v/>
      </c>
      <c r="F5354" s="144" t="str">
        <f>IF('[1]Hoja de pedidos'!$D5349&gt;0,'[1]Hoja de pedidos'!H5349,"")</f>
        <v/>
      </c>
    </row>
    <row r="5355" spans="1:6" x14ac:dyDescent="0.25">
      <c r="A5355" s="144" t="str">
        <f>IF('[1]Hoja de pedidos'!$D5350&gt;0,'[1]Hoja de pedidos'!C5350,"")</f>
        <v/>
      </c>
      <c r="B5355" s="144" t="str">
        <f>IF('[1]Hoja de pedidos'!$D5350&gt;0,'[1]Hoja de pedidos'!D5350,"")</f>
        <v/>
      </c>
      <c r="C5355" s="144" t="str">
        <f>IF('[1]Hoja de pedidos'!$D5350&gt;0,'[1]Hoja de pedidos'!E5350,"")</f>
        <v/>
      </c>
      <c r="D5355" s="144" t="str">
        <f>IF('[1]Hoja de pedidos'!$D5350&gt;0,'[1]Hoja de pedidos'!F5350,"")</f>
        <v/>
      </c>
      <c r="E5355" s="144" t="str">
        <f>IF('[1]Hoja de pedidos'!$D5350&gt;0,'[1]Hoja de pedidos'!G5350,"")</f>
        <v/>
      </c>
      <c r="F5355" s="144" t="str">
        <f>IF('[1]Hoja de pedidos'!$D5350&gt;0,'[1]Hoja de pedidos'!H5350,"")</f>
        <v/>
      </c>
    </row>
    <row r="5356" spans="1:6" x14ac:dyDescent="0.25">
      <c r="A5356" s="144" t="str">
        <f>IF('[1]Hoja de pedidos'!$D5351&gt;0,'[1]Hoja de pedidos'!C5351,"")</f>
        <v/>
      </c>
      <c r="B5356" s="144" t="str">
        <f>IF('[1]Hoja de pedidos'!$D5351&gt;0,'[1]Hoja de pedidos'!D5351,"")</f>
        <v/>
      </c>
      <c r="C5356" s="144" t="str">
        <f>IF('[1]Hoja de pedidos'!$D5351&gt;0,'[1]Hoja de pedidos'!E5351,"")</f>
        <v/>
      </c>
      <c r="D5356" s="144" t="str">
        <f>IF('[1]Hoja de pedidos'!$D5351&gt;0,'[1]Hoja de pedidos'!F5351,"")</f>
        <v/>
      </c>
      <c r="E5356" s="144" t="str">
        <f>IF('[1]Hoja de pedidos'!$D5351&gt;0,'[1]Hoja de pedidos'!G5351,"")</f>
        <v/>
      </c>
      <c r="F5356" s="144" t="str">
        <f>IF('[1]Hoja de pedidos'!$D5351&gt;0,'[1]Hoja de pedidos'!H5351,"")</f>
        <v/>
      </c>
    </row>
    <row r="5357" spans="1:6" x14ac:dyDescent="0.25">
      <c r="A5357" s="144" t="str">
        <f>IF('[1]Hoja de pedidos'!$D5352&gt;0,'[1]Hoja de pedidos'!C5352,"")</f>
        <v/>
      </c>
      <c r="B5357" s="144" t="str">
        <f>IF('[1]Hoja de pedidos'!$D5352&gt;0,'[1]Hoja de pedidos'!D5352,"")</f>
        <v/>
      </c>
      <c r="C5357" s="144" t="str">
        <f>IF('[1]Hoja de pedidos'!$D5352&gt;0,'[1]Hoja de pedidos'!E5352,"")</f>
        <v/>
      </c>
      <c r="D5357" s="144" t="str">
        <f>IF('[1]Hoja de pedidos'!$D5352&gt;0,'[1]Hoja de pedidos'!F5352,"")</f>
        <v/>
      </c>
      <c r="E5357" s="144" t="str">
        <f>IF('[1]Hoja de pedidos'!$D5352&gt;0,'[1]Hoja de pedidos'!G5352,"")</f>
        <v/>
      </c>
      <c r="F5357" s="144" t="str">
        <f>IF('[1]Hoja de pedidos'!$D5352&gt;0,'[1]Hoja de pedidos'!H5352,"")</f>
        <v/>
      </c>
    </row>
    <row r="5358" spans="1:6" x14ac:dyDescent="0.25">
      <c r="A5358" s="144" t="str">
        <f>IF('[1]Hoja de pedidos'!$D5353&gt;0,'[1]Hoja de pedidos'!C5353,"")</f>
        <v/>
      </c>
      <c r="B5358" s="144" t="str">
        <f>IF('[1]Hoja de pedidos'!$D5353&gt;0,'[1]Hoja de pedidos'!D5353,"")</f>
        <v/>
      </c>
      <c r="C5358" s="144" t="str">
        <f>IF('[1]Hoja de pedidos'!$D5353&gt;0,'[1]Hoja de pedidos'!E5353,"")</f>
        <v/>
      </c>
      <c r="D5358" s="144" t="str">
        <f>IF('[1]Hoja de pedidos'!$D5353&gt;0,'[1]Hoja de pedidos'!F5353,"")</f>
        <v/>
      </c>
      <c r="E5358" s="144" t="str">
        <f>IF('[1]Hoja de pedidos'!$D5353&gt;0,'[1]Hoja de pedidos'!G5353,"")</f>
        <v/>
      </c>
      <c r="F5358" s="144" t="str">
        <f>IF('[1]Hoja de pedidos'!$D5353&gt;0,'[1]Hoja de pedidos'!H5353,"")</f>
        <v/>
      </c>
    </row>
    <row r="5359" spans="1:6" x14ac:dyDescent="0.25">
      <c r="A5359" s="144" t="str">
        <f>IF('[1]Hoja de pedidos'!$D5354&gt;0,'[1]Hoja de pedidos'!C5354,"")</f>
        <v/>
      </c>
      <c r="B5359" s="144" t="str">
        <f>IF('[1]Hoja de pedidos'!$D5354&gt;0,'[1]Hoja de pedidos'!D5354,"")</f>
        <v/>
      </c>
      <c r="C5359" s="144" t="str">
        <f>IF('[1]Hoja de pedidos'!$D5354&gt;0,'[1]Hoja de pedidos'!E5354,"")</f>
        <v/>
      </c>
      <c r="D5359" s="144" t="str">
        <f>IF('[1]Hoja de pedidos'!$D5354&gt;0,'[1]Hoja de pedidos'!F5354,"")</f>
        <v/>
      </c>
      <c r="E5359" s="144" t="str">
        <f>IF('[1]Hoja de pedidos'!$D5354&gt;0,'[1]Hoja de pedidos'!G5354,"")</f>
        <v/>
      </c>
      <c r="F5359" s="144" t="str">
        <f>IF('[1]Hoja de pedidos'!$D5354&gt;0,'[1]Hoja de pedidos'!H5354,"")</f>
        <v/>
      </c>
    </row>
    <row r="5360" spans="1:6" x14ac:dyDescent="0.25">
      <c r="A5360" s="144" t="str">
        <f>IF('[1]Hoja de pedidos'!$D5355&gt;0,'[1]Hoja de pedidos'!C5355,"")</f>
        <v/>
      </c>
      <c r="B5360" s="144" t="str">
        <f>IF('[1]Hoja de pedidos'!$D5355&gt;0,'[1]Hoja de pedidos'!D5355,"")</f>
        <v/>
      </c>
      <c r="C5360" s="144" t="str">
        <f>IF('[1]Hoja de pedidos'!$D5355&gt;0,'[1]Hoja de pedidos'!E5355,"")</f>
        <v/>
      </c>
      <c r="D5360" s="144" t="str">
        <f>IF('[1]Hoja de pedidos'!$D5355&gt;0,'[1]Hoja de pedidos'!F5355,"")</f>
        <v/>
      </c>
      <c r="E5360" s="144" t="str">
        <f>IF('[1]Hoja de pedidos'!$D5355&gt;0,'[1]Hoja de pedidos'!G5355,"")</f>
        <v/>
      </c>
      <c r="F5360" s="144" t="str">
        <f>IF('[1]Hoja de pedidos'!$D5355&gt;0,'[1]Hoja de pedidos'!H5355,"")</f>
        <v/>
      </c>
    </row>
    <row r="5361" spans="1:6" x14ac:dyDescent="0.25">
      <c r="A5361" s="144" t="str">
        <f>IF('[1]Hoja de pedidos'!$D5356&gt;0,'[1]Hoja de pedidos'!C5356,"")</f>
        <v/>
      </c>
      <c r="B5361" s="144" t="str">
        <f>IF('[1]Hoja de pedidos'!$D5356&gt;0,'[1]Hoja de pedidos'!D5356,"")</f>
        <v/>
      </c>
      <c r="C5361" s="144" t="str">
        <f>IF('[1]Hoja de pedidos'!$D5356&gt;0,'[1]Hoja de pedidos'!E5356,"")</f>
        <v/>
      </c>
      <c r="D5361" s="144" t="str">
        <f>IF('[1]Hoja de pedidos'!$D5356&gt;0,'[1]Hoja de pedidos'!F5356,"")</f>
        <v/>
      </c>
      <c r="E5361" s="144" t="str">
        <f>IF('[1]Hoja de pedidos'!$D5356&gt;0,'[1]Hoja de pedidos'!G5356,"")</f>
        <v/>
      </c>
      <c r="F5361" s="144" t="str">
        <f>IF('[1]Hoja de pedidos'!$D5356&gt;0,'[1]Hoja de pedidos'!H5356,"")</f>
        <v/>
      </c>
    </row>
    <row r="5362" spans="1:6" x14ac:dyDescent="0.25">
      <c r="A5362" s="144" t="str">
        <f>IF('[1]Hoja de pedidos'!$D5357&gt;0,'[1]Hoja de pedidos'!C5357,"")</f>
        <v/>
      </c>
      <c r="B5362" s="144" t="str">
        <f>IF('[1]Hoja de pedidos'!$D5357&gt;0,'[1]Hoja de pedidos'!D5357,"")</f>
        <v/>
      </c>
      <c r="C5362" s="144" t="str">
        <f>IF('[1]Hoja de pedidos'!$D5357&gt;0,'[1]Hoja de pedidos'!E5357,"")</f>
        <v/>
      </c>
      <c r="D5362" s="144" t="str">
        <f>IF('[1]Hoja de pedidos'!$D5357&gt;0,'[1]Hoja de pedidos'!F5357,"")</f>
        <v/>
      </c>
      <c r="E5362" s="144" t="str">
        <f>IF('[1]Hoja de pedidos'!$D5357&gt;0,'[1]Hoja de pedidos'!G5357,"")</f>
        <v/>
      </c>
      <c r="F5362" s="144" t="str">
        <f>IF('[1]Hoja de pedidos'!$D5357&gt;0,'[1]Hoja de pedidos'!H5357,"")</f>
        <v/>
      </c>
    </row>
    <row r="5363" spans="1:6" x14ac:dyDescent="0.25">
      <c r="A5363" s="144" t="str">
        <f>IF('[1]Hoja de pedidos'!$D5358&gt;0,'[1]Hoja de pedidos'!C5358,"")</f>
        <v/>
      </c>
      <c r="B5363" s="144" t="str">
        <f>IF('[1]Hoja de pedidos'!$D5358&gt;0,'[1]Hoja de pedidos'!D5358,"")</f>
        <v/>
      </c>
      <c r="C5363" s="144" t="str">
        <f>IF('[1]Hoja de pedidos'!$D5358&gt;0,'[1]Hoja de pedidos'!E5358,"")</f>
        <v/>
      </c>
      <c r="D5363" s="144" t="str">
        <f>IF('[1]Hoja de pedidos'!$D5358&gt;0,'[1]Hoja de pedidos'!F5358,"")</f>
        <v/>
      </c>
      <c r="E5363" s="144" t="str">
        <f>IF('[1]Hoja de pedidos'!$D5358&gt;0,'[1]Hoja de pedidos'!G5358,"")</f>
        <v/>
      </c>
      <c r="F5363" s="144" t="str">
        <f>IF('[1]Hoja de pedidos'!$D5358&gt;0,'[1]Hoja de pedidos'!H5358,"")</f>
        <v/>
      </c>
    </row>
    <row r="5364" spans="1:6" x14ac:dyDescent="0.25">
      <c r="A5364" s="144" t="str">
        <f>IF('[1]Hoja de pedidos'!$D5359&gt;0,'[1]Hoja de pedidos'!C5359,"")</f>
        <v/>
      </c>
      <c r="B5364" s="144" t="str">
        <f>IF('[1]Hoja de pedidos'!$D5359&gt;0,'[1]Hoja de pedidos'!D5359,"")</f>
        <v/>
      </c>
      <c r="C5364" s="144" t="str">
        <f>IF('[1]Hoja de pedidos'!$D5359&gt;0,'[1]Hoja de pedidos'!E5359,"")</f>
        <v/>
      </c>
      <c r="D5364" s="144" t="str">
        <f>IF('[1]Hoja de pedidos'!$D5359&gt;0,'[1]Hoja de pedidos'!F5359,"")</f>
        <v/>
      </c>
      <c r="E5364" s="144" t="str">
        <f>IF('[1]Hoja de pedidos'!$D5359&gt;0,'[1]Hoja de pedidos'!G5359,"")</f>
        <v/>
      </c>
      <c r="F5364" s="144" t="str">
        <f>IF('[1]Hoja de pedidos'!$D5359&gt;0,'[1]Hoja de pedidos'!H5359,"")</f>
        <v/>
      </c>
    </row>
    <row r="5365" spans="1:6" x14ac:dyDescent="0.25">
      <c r="A5365" s="144" t="str">
        <f>IF('[1]Hoja de pedidos'!$D5360&gt;0,'[1]Hoja de pedidos'!C5360,"")</f>
        <v/>
      </c>
      <c r="B5365" s="144" t="str">
        <f>IF('[1]Hoja de pedidos'!$D5360&gt;0,'[1]Hoja de pedidos'!D5360,"")</f>
        <v/>
      </c>
      <c r="C5365" s="144" t="str">
        <f>IF('[1]Hoja de pedidos'!$D5360&gt;0,'[1]Hoja de pedidos'!E5360,"")</f>
        <v/>
      </c>
      <c r="D5365" s="144" t="str">
        <f>IF('[1]Hoja de pedidos'!$D5360&gt;0,'[1]Hoja de pedidos'!F5360,"")</f>
        <v/>
      </c>
      <c r="E5365" s="144" t="str">
        <f>IF('[1]Hoja de pedidos'!$D5360&gt;0,'[1]Hoja de pedidos'!G5360,"")</f>
        <v/>
      </c>
      <c r="F5365" s="144" t="str">
        <f>IF('[1]Hoja de pedidos'!$D5360&gt;0,'[1]Hoja de pedidos'!H5360,"")</f>
        <v/>
      </c>
    </row>
    <row r="5366" spans="1:6" x14ac:dyDescent="0.25">
      <c r="A5366" s="144" t="str">
        <f>IF('[1]Hoja de pedidos'!$D5361&gt;0,'[1]Hoja de pedidos'!C5361,"")</f>
        <v/>
      </c>
      <c r="B5366" s="144" t="str">
        <f>IF('[1]Hoja de pedidos'!$D5361&gt;0,'[1]Hoja de pedidos'!D5361,"")</f>
        <v/>
      </c>
      <c r="C5366" s="144" t="str">
        <f>IF('[1]Hoja de pedidos'!$D5361&gt;0,'[1]Hoja de pedidos'!E5361,"")</f>
        <v/>
      </c>
      <c r="D5366" s="144" t="str">
        <f>IF('[1]Hoja de pedidos'!$D5361&gt;0,'[1]Hoja de pedidos'!F5361,"")</f>
        <v/>
      </c>
      <c r="E5366" s="144" t="str">
        <f>IF('[1]Hoja de pedidos'!$D5361&gt;0,'[1]Hoja de pedidos'!G5361,"")</f>
        <v/>
      </c>
      <c r="F5366" s="144" t="str">
        <f>IF('[1]Hoja de pedidos'!$D5361&gt;0,'[1]Hoja de pedidos'!H5361,"")</f>
        <v/>
      </c>
    </row>
    <row r="5367" spans="1:6" x14ac:dyDescent="0.25">
      <c r="A5367" s="144" t="str">
        <f>IF('[1]Hoja de pedidos'!$D5362&gt;0,'[1]Hoja de pedidos'!C5362,"")</f>
        <v/>
      </c>
      <c r="B5367" s="144" t="str">
        <f>IF('[1]Hoja de pedidos'!$D5362&gt;0,'[1]Hoja de pedidos'!D5362,"")</f>
        <v/>
      </c>
      <c r="C5367" s="144" t="str">
        <f>IF('[1]Hoja de pedidos'!$D5362&gt;0,'[1]Hoja de pedidos'!E5362,"")</f>
        <v/>
      </c>
      <c r="D5367" s="144" t="str">
        <f>IF('[1]Hoja de pedidos'!$D5362&gt;0,'[1]Hoja de pedidos'!F5362,"")</f>
        <v/>
      </c>
      <c r="E5367" s="144" t="str">
        <f>IF('[1]Hoja de pedidos'!$D5362&gt;0,'[1]Hoja de pedidos'!G5362,"")</f>
        <v/>
      </c>
      <c r="F5367" s="144" t="str">
        <f>IF('[1]Hoja de pedidos'!$D5362&gt;0,'[1]Hoja de pedidos'!H5362,"")</f>
        <v/>
      </c>
    </row>
    <row r="5368" spans="1:6" x14ac:dyDescent="0.25">
      <c r="A5368" s="144" t="str">
        <f>IF('[1]Hoja de pedidos'!$D5363&gt;0,'[1]Hoja de pedidos'!C5363,"")</f>
        <v/>
      </c>
      <c r="B5368" s="144" t="str">
        <f>IF('[1]Hoja de pedidos'!$D5363&gt;0,'[1]Hoja de pedidos'!D5363,"")</f>
        <v/>
      </c>
      <c r="C5368" s="144" t="str">
        <f>IF('[1]Hoja de pedidos'!$D5363&gt;0,'[1]Hoja de pedidos'!E5363,"")</f>
        <v/>
      </c>
      <c r="D5368" s="144" t="str">
        <f>IF('[1]Hoja de pedidos'!$D5363&gt;0,'[1]Hoja de pedidos'!F5363,"")</f>
        <v/>
      </c>
      <c r="E5368" s="144" t="str">
        <f>IF('[1]Hoja de pedidos'!$D5363&gt;0,'[1]Hoja de pedidos'!G5363,"")</f>
        <v/>
      </c>
      <c r="F5368" s="144" t="str">
        <f>IF('[1]Hoja de pedidos'!$D5363&gt;0,'[1]Hoja de pedidos'!H5363,"")</f>
        <v/>
      </c>
    </row>
    <row r="5369" spans="1:6" x14ac:dyDescent="0.25">
      <c r="A5369" s="144" t="str">
        <f>IF('[1]Hoja de pedidos'!$D5364&gt;0,'[1]Hoja de pedidos'!C5364,"")</f>
        <v/>
      </c>
      <c r="B5369" s="144" t="str">
        <f>IF('[1]Hoja de pedidos'!$D5364&gt;0,'[1]Hoja de pedidos'!D5364,"")</f>
        <v/>
      </c>
      <c r="C5369" s="144" t="str">
        <f>IF('[1]Hoja de pedidos'!$D5364&gt;0,'[1]Hoja de pedidos'!E5364,"")</f>
        <v/>
      </c>
      <c r="D5369" s="144" t="str">
        <f>IF('[1]Hoja de pedidos'!$D5364&gt;0,'[1]Hoja de pedidos'!F5364,"")</f>
        <v/>
      </c>
      <c r="E5369" s="144" t="str">
        <f>IF('[1]Hoja de pedidos'!$D5364&gt;0,'[1]Hoja de pedidos'!G5364,"")</f>
        <v/>
      </c>
      <c r="F5369" s="144" t="str">
        <f>IF('[1]Hoja de pedidos'!$D5364&gt;0,'[1]Hoja de pedidos'!H5364,"")</f>
        <v/>
      </c>
    </row>
    <row r="5370" spans="1:6" x14ac:dyDescent="0.25">
      <c r="A5370" s="144" t="str">
        <f>IF('[1]Hoja de pedidos'!$D5365&gt;0,'[1]Hoja de pedidos'!C5365,"")</f>
        <v/>
      </c>
      <c r="B5370" s="144" t="str">
        <f>IF('[1]Hoja de pedidos'!$D5365&gt;0,'[1]Hoja de pedidos'!D5365,"")</f>
        <v/>
      </c>
      <c r="C5370" s="144" t="str">
        <f>IF('[1]Hoja de pedidos'!$D5365&gt;0,'[1]Hoja de pedidos'!E5365,"")</f>
        <v/>
      </c>
      <c r="D5370" s="144" t="str">
        <f>IF('[1]Hoja de pedidos'!$D5365&gt;0,'[1]Hoja de pedidos'!F5365,"")</f>
        <v/>
      </c>
      <c r="E5370" s="144" t="str">
        <f>IF('[1]Hoja de pedidos'!$D5365&gt;0,'[1]Hoja de pedidos'!G5365,"")</f>
        <v/>
      </c>
      <c r="F5370" s="144" t="str">
        <f>IF('[1]Hoja de pedidos'!$D5365&gt;0,'[1]Hoja de pedidos'!H5365,"")</f>
        <v/>
      </c>
    </row>
    <row r="5371" spans="1:6" x14ac:dyDescent="0.25">
      <c r="A5371" s="144" t="str">
        <f>IF('[1]Hoja de pedidos'!$D5366&gt;0,'[1]Hoja de pedidos'!C5366,"")</f>
        <v/>
      </c>
      <c r="B5371" s="144" t="str">
        <f>IF('[1]Hoja de pedidos'!$D5366&gt;0,'[1]Hoja de pedidos'!D5366,"")</f>
        <v/>
      </c>
      <c r="C5371" s="144" t="str">
        <f>IF('[1]Hoja de pedidos'!$D5366&gt;0,'[1]Hoja de pedidos'!E5366,"")</f>
        <v/>
      </c>
      <c r="D5371" s="144" t="str">
        <f>IF('[1]Hoja de pedidos'!$D5366&gt;0,'[1]Hoja de pedidos'!F5366,"")</f>
        <v/>
      </c>
      <c r="E5371" s="144" t="str">
        <f>IF('[1]Hoja de pedidos'!$D5366&gt;0,'[1]Hoja de pedidos'!G5366,"")</f>
        <v/>
      </c>
      <c r="F5371" s="144" t="str">
        <f>IF('[1]Hoja de pedidos'!$D5366&gt;0,'[1]Hoja de pedidos'!H5366,"")</f>
        <v/>
      </c>
    </row>
    <row r="5372" spans="1:6" x14ac:dyDescent="0.25">
      <c r="A5372" s="144" t="str">
        <f>IF('[1]Hoja de pedidos'!$D5367&gt;0,'[1]Hoja de pedidos'!C5367,"")</f>
        <v/>
      </c>
      <c r="B5372" s="144" t="str">
        <f>IF('[1]Hoja de pedidos'!$D5367&gt;0,'[1]Hoja de pedidos'!D5367,"")</f>
        <v/>
      </c>
      <c r="C5372" s="144" t="str">
        <f>IF('[1]Hoja de pedidos'!$D5367&gt;0,'[1]Hoja de pedidos'!E5367,"")</f>
        <v/>
      </c>
      <c r="D5372" s="144" t="str">
        <f>IF('[1]Hoja de pedidos'!$D5367&gt;0,'[1]Hoja de pedidos'!F5367,"")</f>
        <v/>
      </c>
      <c r="E5372" s="144" t="str">
        <f>IF('[1]Hoja de pedidos'!$D5367&gt;0,'[1]Hoja de pedidos'!G5367,"")</f>
        <v/>
      </c>
      <c r="F5372" s="144" t="str">
        <f>IF('[1]Hoja de pedidos'!$D5367&gt;0,'[1]Hoja de pedidos'!H5367,"")</f>
        <v/>
      </c>
    </row>
    <row r="5373" spans="1:6" x14ac:dyDescent="0.25">
      <c r="A5373" s="144" t="str">
        <f>IF('[1]Hoja de pedidos'!$D5368&gt;0,'[1]Hoja de pedidos'!C5368,"")</f>
        <v/>
      </c>
      <c r="B5373" s="144" t="str">
        <f>IF('[1]Hoja de pedidos'!$D5368&gt;0,'[1]Hoja de pedidos'!D5368,"")</f>
        <v/>
      </c>
      <c r="C5373" s="144" t="str">
        <f>IF('[1]Hoja de pedidos'!$D5368&gt;0,'[1]Hoja de pedidos'!E5368,"")</f>
        <v/>
      </c>
      <c r="D5373" s="144" t="str">
        <f>IF('[1]Hoja de pedidos'!$D5368&gt;0,'[1]Hoja de pedidos'!F5368,"")</f>
        <v/>
      </c>
      <c r="E5373" s="144" t="str">
        <f>IF('[1]Hoja de pedidos'!$D5368&gt;0,'[1]Hoja de pedidos'!G5368,"")</f>
        <v/>
      </c>
      <c r="F5373" s="144" t="str">
        <f>IF('[1]Hoja de pedidos'!$D5368&gt;0,'[1]Hoja de pedidos'!H5368,"")</f>
        <v/>
      </c>
    </row>
    <row r="5374" spans="1:6" x14ac:dyDescent="0.25">
      <c r="A5374" s="144" t="str">
        <f>IF('[1]Hoja de pedidos'!$D5369&gt;0,'[1]Hoja de pedidos'!C5369,"")</f>
        <v/>
      </c>
      <c r="B5374" s="144" t="str">
        <f>IF('[1]Hoja de pedidos'!$D5369&gt;0,'[1]Hoja de pedidos'!D5369,"")</f>
        <v/>
      </c>
      <c r="C5374" s="144" t="str">
        <f>IF('[1]Hoja de pedidos'!$D5369&gt;0,'[1]Hoja de pedidos'!E5369,"")</f>
        <v/>
      </c>
      <c r="D5374" s="144" t="str">
        <f>IF('[1]Hoja de pedidos'!$D5369&gt;0,'[1]Hoja de pedidos'!F5369,"")</f>
        <v/>
      </c>
      <c r="E5374" s="144" t="str">
        <f>IF('[1]Hoja de pedidos'!$D5369&gt;0,'[1]Hoja de pedidos'!G5369,"")</f>
        <v/>
      </c>
      <c r="F5374" s="144" t="str">
        <f>IF('[1]Hoja de pedidos'!$D5369&gt;0,'[1]Hoja de pedidos'!H5369,"")</f>
        <v/>
      </c>
    </row>
    <row r="5375" spans="1:6" x14ac:dyDescent="0.25">
      <c r="A5375" s="144" t="str">
        <f>IF('[1]Hoja de pedidos'!$D5370&gt;0,'[1]Hoja de pedidos'!C5370,"")</f>
        <v/>
      </c>
      <c r="B5375" s="144" t="str">
        <f>IF('[1]Hoja de pedidos'!$D5370&gt;0,'[1]Hoja de pedidos'!D5370,"")</f>
        <v/>
      </c>
      <c r="C5375" s="144" t="str">
        <f>IF('[1]Hoja de pedidos'!$D5370&gt;0,'[1]Hoja de pedidos'!E5370,"")</f>
        <v/>
      </c>
      <c r="D5375" s="144" t="str">
        <f>IF('[1]Hoja de pedidos'!$D5370&gt;0,'[1]Hoja de pedidos'!F5370,"")</f>
        <v/>
      </c>
      <c r="E5375" s="144" t="str">
        <f>IF('[1]Hoja de pedidos'!$D5370&gt;0,'[1]Hoja de pedidos'!G5370,"")</f>
        <v/>
      </c>
      <c r="F5375" s="144" t="str">
        <f>IF('[1]Hoja de pedidos'!$D5370&gt;0,'[1]Hoja de pedidos'!H5370,"")</f>
        <v/>
      </c>
    </row>
    <row r="5376" spans="1:6" x14ac:dyDescent="0.25">
      <c r="A5376" s="144" t="str">
        <f>IF('[1]Hoja de pedidos'!$D5371&gt;0,'[1]Hoja de pedidos'!C5371,"")</f>
        <v/>
      </c>
      <c r="B5376" s="144" t="str">
        <f>IF('[1]Hoja de pedidos'!$D5371&gt;0,'[1]Hoja de pedidos'!D5371,"")</f>
        <v/>
      </c>
      <c r="C5376" s="144" t="str">
        <f>IF('[1]Hoja de pedidos'!$D5371&gt;0,'[1]Hoja de pedidos'!E5371,"")</f>
        <v/>
      </c>
      <c r="D5376" s="144" t="str">
        <f>IF('[1]Hoja de pedidos'!$D5371&gt;0,'[1]Hoja de pedidos'!F5371,"")</f>
        <v/>
      </c>
      <c r="E5376" s="144" t="str">
        <f>IF('[1]Hoja de pedidos'!$D5371&gt;0,'[1]Hoja de pedidos'!G5371,"")</f>
        <v/>
      </c>
      <c r="F5376" s="144" t="str">
        <f>IF('[1]Hoja de pedidos'!$D5371&gt;0,'[1]Hoja de pedidos'!H5371,"")</f>
        <v/>
      </c>
    </row>
    <row r="5377" spans="1:6" x14ac:dyDescent="0.25">
      <c r="A5377" s="144" t="str">
        <f>IF('[1]Hoja de pedidos'!$D5372&gt;0,'[1]Hoja de pedidos'!C5372,"")</f>
        <v/>
      </c>
      <c r="B5377" s="144" t="str">
        <f>IF('[1]Hoja de pedidos'!$D5372&gt;0,'[1]Hoja de pedidos'!D5372,"")</f>
        <v/>
      </c>
      <c r="C5377" s="144" t="str">
        <f>IF('[1]Hoja de pedidos'!$D5372&gt;0,'[1]Hoja de pedidos'!E5372,"")</f>
        <v/>
      </c>
      <c r="D5377" s="144" t="str">
        <f>IF('[1]Hoja de pedidos'!$D5372&gt;0,'[1]Hoja de pedidos'!F5372,"")</f>
        <v/>
      </c>
      <c r="E5377" s="144" t="str">
        <f>IF('[1]Hoja de pedidos'!$D5372&gt;0,'[1]Hoja de pedidos'!G5372,"")</f>
        <v/>
      </c>
      <c r="F5377" s="144" t="str">
        <f>IF('[1]Hoja de pedidos'!$D5372&gt;0,'[1]Hoja de pedidos'!H5372,"")</f>
        <v/>
      </c>
    </row>
    <row r="5378" spans="1:6" x14ac:dyDescent="0.25">
      <c r="A5378" s="144" t="str">
        <f>IF('[1]Hoja de pedidos'!$D5373&gt;0,'[1]Hoja de pedidos'!C5373,"")</f>
        <v/>
      </c>
      <c r="B5378" s="144" t="str">
        <f>IF('[1]Hoja de pedidos'!$D5373&gt;0,'[1]Hoja de pedidos'!D5373,"")</f>
        <v/>
      </c>
      <c r="C5378" s="144" t="str">
        <f>IF('[1]Hoja de pedidos'!$D5373&gt;0,'[1]Hoja de pedidos'!E5373,"")</f>
        <v/>
      </c>
      <c r="D5378" s="144" t="str">
        <f>IF('[1]Hoja de pedidos'!$D5373&gt;0,'[1]Hoja de pedidos'!F5373,"")</f>
        <v/>
      </c>
      <c r="E5378" s="144" t="str">
        <f>IF('[1]Hoja de pedidos'!$D5373&gt;0,'[1]Hoja de pedidos'!G5373,"")</f>
        <v/>
      </c>
      <c r="F5378" s="144" t="str">
        <f>IF('[1]Hoja de pedidos'!$D5373&gt;0,'[1]Hoja de pedidos'!H5373,"")</f>
        <v/>
      </c>
    </row>
    <row r="5379" spans="1:6" x14ac:dyDescent="0.25">
      <c r="A5379" s="144" t="str">
        <f>IF('[1]Hoja de pedidos'!$D5374&gt;0,'[1]Hoja de pedidos'!C5374,"")</f>
        <v/>
      </c>
      <c r="B5379" s="144" t="str">
        <f>IF('[1]Hoja de pedidos'!$D5374&gt;0,'[1]Hoja de pedidos'!D5374,"")</f>
        <v/>
      </c>
      <c r="C5379" s="144" t="str">
        <f>IF('[1]Hoja de pedidos'!$D5374&gt;0,'[1]Hoja de pedidos'!E5374,"")</f>
        <v/>
      </c>
      <c r="D5379" s="144" t="str">
        <f>IF('[1]Hoja de pedidos'!$D5374&gt;0,'[1]Hoja de pedidos'!F5374,"")</f>
        <v/>
      </c>
      <c r="E5379" s="144" t="str">
        <f>IF('[1]Hoja de pedidos'!$D5374&gt;0,'[1]Hoja de pedidos'!G5374,"")</f>
        <v/>
      </c>
      <c r="F5379" s="144" t="str">
        <f>IF('[1]Hoja de pedidos'!$D5374&gt;0,'[1]Hoja de pedidos'!H5374,"")</f>
        <v/>
      </c>
    </row>
    <row r="5380" spans="1:6" x14ac:dyDescent="0.25">
      <c r="A5380" s="144" t="str">
        <f>IF('[1]Hoja de pedidos'!$D5375&gt;0,'[1]Hoja de pedidos'!C5375,"")</f>
        <v/>
      </c>
      <c r="B5380" s="144" t="str">
        <f>IF('[1]Hoja de pedidos'!$D5375&gt;0,'[1]Hoja de pedidos'!D5375,"")</f>
        <v/>
      </c>
      <c r="C5380" s="144" t="str">
        <f>IF('[1]Hoja de pedidos'!$D5375&gt;0,'[1]Hoja de pedidos'!E5375,"")</f>
        <v/>
      </c>
      <c r="D5380" s="144" t="str">
        <f>IF('[1]Hoja de pedidos'!$D5375&gt;0,'[1]Hoja de pedidos'!F5375,"")</f>
        <v/>
      </c>
      <c r="E5380" s="144" t="str">
        <f>IF('[1]Hoja de pedidos'!$D5375&gt;0,'[1]Hoja de pedidos'!G5375,"")</f>
        <v/>
      </c>
      <c r="F5380" s="144" t="str">
        <f>IF('[1]Hoja de pedidos'!$D5375&gt;0,'[1]Hoja de pedidos'!H5375,"")</f>
        <v/>
      </c>
    </row>
    <row r="5381" spans="1:6" x14ac:dyDescent="0.25">
      <c r="A5381" s="144" t="str">
        <f>IF('[1]Hoja de pedidos'!$D5376&gt;0,'[1]Hoja de pedidos'!C5376,"")</f>
        <v/>
      </c>
      <c r="B5381" s="144" t="str">
        <f>IF('[1]Hoja de pedidos'!$D5376&gt;0,'[1]Hoja de pedidos'!D5376,"")</f>
        <v/>
      </c>
      <c r="C5381" s="144" t="str">
        <f>IF('[1]Hoja de pedidos'!$D5376&gt;0,'[1]Hoja de pedidos'!E5376,"")</f>
        <v/>
      </c>
      <c r="D5381" s="144" t="str">
        <f>IF('[1]Hoja de pedidos'!$D5376&gt;0,'[1]Hoja de pedidos'!F5376,"")</f>
        <v/>
      </c>
      <c r="E5381" s="144" t="str">
        <f>IF('[1]Hoja de pedidos'!$D5376&gt;0,'[1]Hoja de pedidos'!G5376,"")</f>
        <v/>
      </c>
      <c r="F5381" s="144" t="str">
        <f>IF('[1]Hoja de pedidos'!$D5376&gt;0,'[1]Hoja de pedidos'!H5376,"")</f>
        <v/>
      </c>
    </row>
    <row r="5382" spans="1:6" x14ac:dyDescent="0.25">
      <c r="A5382" s="144" t="str">
        <f>IF('[1]Hoja de pedidos'!$D5377&gt;0,'[1]Hoja de pedidos'!C5377,"")</f>
        <v/>
      </c>
      <c r="B5382" s="144" t="str">
        <f>IF('[1]Hoja de pedidos'!$D5377&gt;0,'[1]Hoja de pedidos'!D5377,"")</f>
        <v/>
      </c>
      <c r="C5382" s="144" t="str">
        <f>IF('[1]Hoja de pedidos'!$D5377&gt;0,'[1]Hoja de pedidos'!E5377,"")</f>
        <v/>
      </c>
      <c r="D5382" s="144" t="str">
        <f>IF('[1]Hoja de pedidos'!$D5377&gt;0,'[1]Hoja de pedidos'!F5377,"")</f>
        <v/>
      </c>
      <c r="E5382" s="144" t="str">
        <f>IF('[1]Hoja de pedidos'!$D5377&gt;0,'[1]Hoja de pedidos'!G5377,"")</f>
        <v/>
      </c>
      <c r="F5382" s="144" t="str">
        <f>IF('[1]Hoja de pedidos'!$D5377&gt;0,'[1]Hoja de pedidos'!H5377,"")</f>
        <v/>
      </c>
    </row>
    <row r="5383" spans="1:6" x14ac:dyDescent="0.25">
      <c r="A5383" s="144" t="str">
        <f>IF('[1]Hoja de pedidos'!$D5378&gt;0,'[1]Hoja de pedidos'!C5378,"")</f>
        <v/>
      </c>
      <c r="B5383" s="144" t="str">
        <f>IF('[1]Hoja de pedidos'!$D5378&gt;0,'[1]Hoja de pedidos'!D5378,"")</f>
        <v/>
      </c>
      <c r="C5383" s="144" t="str">
        <f>IF('[1]Hoja de pedidos'!$D5378&gt;0,'[1]Hoja de pedidos'!E5378,"")</f>
        <v/>
      </c>
      <c r="D5383" s="144" t="str">
        <f>IF('[1]Hoja de pedidos'!$D5378&gt;0,'[1]Hoja de pedidos'!F5378,"")</f>
        <v/>
      </c>
      <c r="E5383" s="144" t="str">
        <f>IF('[1]Hoja de pedidos'!$D5378&gt;0,'[1]Hoja de pedidos'!G5378,"")</f>
        <v/>
      </c>
      <c r="F5383" s="144" t="str">
        <f>IF('[1]Hoja de pedidos'!$D5378&gt;0,'[1]Hoja de pedidos'!H5378,"")</f>
        <v/>
      </c>
    </row>
    <row r="5384" spans="1:6" x14ac:dyDescent="0.25">
      <c r="A5384" s="144" t="str">
        <f>IF('[1]Hoja de pedidos'!$D5379&gt;0,'[1]Hoja de pedidos'!C5379,"")</f>
        <v/>
      </c>
      <c r="B5384" s="144" t="str">
        <f>IF('[1]Hoja de pedidos'!$D5379&gt;0,'[1]Hoja de pedidos'!D5379,"")</f>
        <v/>
      </c>
      <c r="C5384" s="144" t="str">
        <f>IF('[1]Hoja de pedidos'!$D5379&gt;0,'[1]Hoja de pedidos'!E5379,"")</f>
        <v/>
      </c>
      <c r="D5384" s="144" t="str">
        <f>IF('[1]Hoja de pedidos'!$D5379&gt;0,'[1]Hoja de pedidos'!F5379,"")</f>
        <v/>
      </c>
      <c r="E5384" s="144" t="str">
        <f>IF('[1]Hoja de pedidos'!$D5379&gt;0,'[1]Hoja de pedidos'!G5379,"")</f>
        <v/>
      </c>
      <c r="F5384" s="144" t="str">
        <f>IF('[1]Hoja de pedidos'!$D5379&gt;0,'[1]Hoja de pedidos'!H5379,"")</f>
        <v/>
      </c>
    </row>
    <row r="5385" spans="1:6" x14ac:dyDescent="0.25">
      <c r="A5385" s="144" t="str">
        <f>IF('[1]Hoja de pedidos'!$D5380&gt;0,'[1]Hoja de pedidos'!C5380,"")</f>
        <v/>
      </c>
      <c r="B5385" s="144" t="str">
        <f>IF('[1]Hoja de pedidos'!$D5380&gt;0,'[1]Hoja de pedidos'!D5380,"")</f>
        <v/>
      </c>
      <c r="C5385" s="144" t="str">
        <f>IF('[1]Hoja de pedidos'!$D5380&gt;0,'[1]Hoja de pedidos'!E5380,"")</f>
        <v/>
      </c>
      <c r="D5385" s="144" t="str">
        <f>IF('[1]Hoja de pedidos'!$D5380&gt;0,'[1]Hoja de pedidos'!F5380,"")</f>
        <v/>
      </c>
      <c r="E5385" s="144" t="str">
        <f>IF('[1]Hoja de pedidos'!$D5380&gt;0,'[1]Hoja de pedidos'!G5380,"")</f>
        <v/>
      </c>
      <c r="F5385" s="144" t="str">
        <f>IF('[1]Hoja de pedidos'!$D5380&gt;0,'[1]Hoja de pedidos'!H5380,"")</f>
        <v/>
      </c>
    </row>
    <row r="5386" spans="1:6" x14ac:dyDescent="0.25">
      <c r="A5386" s="144" t="str">
        <f>IF('[1]Hoja de pedidos'!$D5381&gt;0,'[1]Hoja de pedidos'!C5381,"")</f>
        <v/>
      </c>
      <c r="B5386" s="144" t="str">
        <f>IF('[1]Hoja de pedidos'!$D5381&gt;0,'[1]Hoja de pedidos'!D5381,"")</f>
        <v/>
      </c>
      <c r="C5386" s="144" t="str">
        <f>IF('[1]Hoja de pedidos'!$D5381&gt;0,'[1]Hoja de pedidos'!E5381,"")</f>
        <v/>
      </c>
      <c r="D5386" s="144" t="str">
        <f>IF('[1]Hoja de pedidos'!$D5381&gt;0,'[1]Hoja de pedidos'!F5381,"")</f>
        <v/>
      </c>
      <c r="E5386" s="144" t="str">
        <f>IF('[1]Hoja de pedidos'!$D5381&gt;0,'[1]Hoja de pedidos'!G5381,"")</f>
        <v/>
      </c>
      <c r="F5386" s="144" t="str">
        <f>IF('[1]Hoja de pedidos'!$D5381&gt;0,'[1]Hoja de pedidos'!H5381,"")</f>
        <v/>
      </c>
    </row>
    <row r="5387" spans="1:6" x14ac:dyDescent="0.25">
      <c r="A5387" s="144" t="str">
        <f>IF('[1]Hoja de pedidos'!$D5382&gt;0,'[1]Hoja de pedidos'!C5382,"")</f>
        <v/>
      </c>
      <c r="B5387" s="144" t="str">
        <f>IF('[1]Hoja de pedidos'!$D5382&gt;0,'[1]Hoja de pedidos'!D5382,"")</f>
        <v/>
      </c>
      <c r="C5387" s="144" t="str">
        <f>IF('[1]Hoja de pedidos'!$D5382&gt;0,'[1]Hoja de pedidos'!E5382,"")</f>
        <v/>
      </c>
      <c r="D5387" s="144" t="str">
        <f>IF('[1]Hoja de pedidos'!$D5382&gt;0,'[1]Hoja de pedidos'!F5382,"")</f>
        <v/>
      </c>
      <c r="E5387" s="144" t="str">
        <f>IF('[1]Hoja de pedidos'!$D5382&gt;0,'[1]Hoja de pedidos'!G5382,"")</f>
        <v/>
      </c>
      <c r="F5387" s="144" t="str">
        <f>IF('[1]Hoja de pedidos'!$D5382&gt;0,'[1]Hoja de pedidos'!H5382,"")</f>
        <v/>
      </c>
    </row>
    <row r="5388" spans="1:6" x14ac:dyDescent="0.25">
      <c r="A5388" s="144" t="str">
        <f>IF('[1]Hoja de pedidos'!$D5383&gt;0,'[1]Hoja de pedidos'!C5383,"")</f>
        <v/>
      </c>
      <c r="B5388" s="144" t="str">
        <f>IF('[1]Hoja de pedidos'!$D5383&gt;0,'[1]Hoja de pedidos'!D5383,"")</f>
        <v/>
      </c>
      <c r="C5388" s="144" t="str">
        <f>IF('[1]Hoja de pedidos'!$D5383&gt;0,'[1]Hoja de pedidos'!E5383,"")</f>
        <v/>
      </c>
      <c r="D5388" s="144" t="str">
        <f>IF('[1]Hoja de pedidos'!$D5383&gt;0,'[1]Hoja de pedidos'!F5383,"")</f>
        <v/>
      </c>
      <c r="E5388" s="144" t="str">
        <f>IF('[1]Hoja de pedidos'!$D5383&gt;0,'[1]Hoja de pedidos'!G5383,"")</f>
        <v/>
      </c>
      <c r="F5388" s="144" t="str">
        <f>IF('[1]Hoja de pedidos'!$D5383&gt;0,'[1]Hoja de pedidos'!H5383,"")</f>
        <v/>
      </c>
    </row>
    <row r="5389" spans="1:6" x14ac:dyDescent="0.25">
      <c r="A5389" s="144" t="str">
        <f>IF('[1]Hoja de pedidos'!$D5384&gt;0,'[1]Hoja de pedidos'!C5384,"")</f>
        <v/>
      </c>
      <c r="B5389" s="144" t="str">
        <f>IF('[1]Hoja de pedidos'!$D5384&gt;0,'[1]Hoja de pedidos'!D5384,"")</f>
        <v/>
      </c>
      <c r="C5389" s="144" t="str">
        <f>IF('[1]Hoja de pedidos'!$D5384&gt;0,'[1]Hoja de pedidos'!E5384,"")</f>
        <v/>
      </c>
      <c r="D5389" s="144" t="str">
        <f>IF('[1]Hoja de pedidos'!$D5384&gt;0,'[1]Hoja de pedidos'!F5384,"")</f>
        <v/>
      </c>
      <c r="E5389" s="144" t="str">
        <f>IF('[1]Hoja de pedidos'!$D5384&gt;0,'[1]Hoja de pedidos'!G5384,"")</f>
        <v/>
      </c>
      <c r="F5389" s="144" t="str">
        <f>IF('[1]Hoja de pedidos'!$D5384&gt;0,'[1]Hoja de pedidos'!H5384,"")</f>
        <v/>
      </c>
    </row>
    <row r="5390" spans="1:6" x14ac:dyDescent="0.25">
      <c r="A5390" s="144" t="str">
        <f>IF('[1]Hoja de pedidos'!$D5385&gt;0,'[1]Hoja de pedidos'!C5385,"")</f>
        <v/>
      </c>
      <c r="B5390" s="144" t="str">
        <f>IF('[1]Hoja de pedidos'!$D5385&gt;0,'[1]Hoja de pedidos'!D5385,"")</f>
        <v/>
      </c>
      <c r="C5390" s="144" t="str">
        <f>IF('[1]Hoja de pedidos'!$D5385&gt;0,'[1]Hoja de pedidos'!E5385,"")</f>
        <v/>
      </c>
      <c r="D5390" s="144" t="str">
        <f>IF('[1]Hoja de pedidos'!$D5385&gt;0,'[1]Hoja de pedidos'!F5385,"")</f>
        <v/>
      </c>
      <c r="E5390" s="144" t="str">
        <f>IF('[1]Hoja de pedidos'!$D5385&gt;0,'[1]Hoja de pedidos'!G5385,"")</f>
        <v/>
      </c>
      <c r="F5390" s="144" t="str">
        <f>IF('[1]Hoja de pedidos'!$D5385&gt;0,'[1]Hoja de pedidos'!H5385,"")</f>
        <v/>
      </c>
    </row>
    <row r="5391" spans="1:6" x14ac:dyDescent="0.25">
      <c r="A5391" s="144" t="str">
        <f>IF('[1]Hoja de pedidos'!$D5386&gt;0,'[1]Hoja de pedidos'!C5386,"")</f>
        <v/>
      </c>
      <c r="B5391" s="144" t="str">
        <f>IF('[1]Hoja de pedidos'!$D5386&gt;0,'[1]Hoja de pedidos'!D5386,"")</f>
        <v/>
      </c>
      <c r="C5391" s="144" t="str">
        <f>IF('[1]Hoja de pedidos'!$D5386&gt;0,'[1]Hoja de pedidos'!E5386,"")</f>
        <v/>
      </c>
      <c r="D5391" s="144" t="str">
        <f>IF('[1]Hoja de pedidos'!$D5386&gt;0,'[1]Hoja de pedidos'!F5386,"")</f>
        <v/>
      </c>
      <c r="E5391" s="144" t="str">
        <f>IF('[1]Hoja de pedidos'!$D5386&gt;0,'[1]Hoja de pedidos'!G5386,"")</f>
        <v/>
      </c>
      <c r="F5391" s="144" t="str">
        <f>IF('[1]Hoja de pedidos'!$D5386&gt;0,'[1]Hoja de pedidos'!H5386,"")</f>
        <v/>
      </c>
    </row>
    <row r="5392" spans="1:6" x14ac:dyDescent="0.25">
      <c r="A5392" s="144" t="str">
        <f>IF('[1]Hoja de pedidos'!$D5387&gt;0,'[1]Hoja de pedidos'!C5387,"")</f>
        <v/>
      </c>
      <c r="B5392" s="144" t="str">
        <f>IF('[1]Hoja de pedidos'!$D5387&gt;0,'[1]Hoja de pedidos'!D5387,"")</f>
        <v/>
      </c>
      <c r="C5392" s="144" t="str">
        <f>IF('[1]Hoja de pedidos'!$D5387&gt;0,'[1]Hoja de pedidos'!E5387,"")</f>
        <v/>
      </c>
      <c r="D5392" s="144" t="str">
        <f>IF('[1]Hoja de pedidos'!$D5387&gt;0,'[1]Hoja de pedidos'!F5387,"")</f>
        <v/>
      </c>
      <c r="E5392" s="144" t="str">
        <f>IF('[1]Hoja de pedidos'!$D5387&gt;0,'[1]Hoja de pedidos'!G5387,"")</f>
        <v/>
      </c>
      <c r="F5392" s="144" t="str">
        <f>IF('[1]Hoja de pedidos'!$D5387&gt;0,'[1]Hoja de pedidos'!H5387,"")</f>
        <v/>
      </c>
    </row>
    <row r="5393" spans="1:6" x14ac:dyDescent="0.25">
      <c r="A5393" s="144" t="str">
        <f>IF('[1]Hoja de pedidos'!$D5388&gt;0,'[1]Hoja de pedidos'!C5388,"")</f>
        <v/>
      </c>
      <c r="B5393" s="144" t="str">
        <f>IF('[1]Hoja de pedidos'!$D5388&gt;0,'[1]Hoja de pedidos'!D5388,"")</f>
        <v/>
      </c>
      <c r="C5393" s="144" t="str">
        <f>IF('[1]Hoja de pedidos'!$D5388&gt;0,'[1]Hoja de pedidos'!E5388,"")</f>
        <v/>
      </c>
      <c r="D5393" s="144" t="str">
        <f>IF('[1]Hoja de pedidos'!$D5388&gt;0,'[1]Hoja de pedidos'!F5388,"")</f>
        <v/>
      </c>
      <c r="E5393" s="144" t="str">
        <f>IF('[1]Hoja de pedidos'!$D5388&gt;0,'[1]Hoja de pedidos'!G5388,"")</f>
        <v/>
      </c>
      <c r="F5393" s="144" t="str">
        <f>IF('[1]Hoja de pedidos'!$D5388&gt;0,'[1]Hoja de pedidos'!H5388,"")</f>
        <v/>
      </c>
    </row>
    <row r="5394" spans="1:6" x14ac:dyDescent="0.25">
      <c r="A5394" s="144" t="str">
        <f>IF('[1]Hoja de pedidos'!$D5389&gt;0,'[1]Hoja de pedidos'!C5389,"")</f>
        <v/>
      </c>
      <c r="B5394" s="144" t="str">
        <f>IF('[1]Hoja de pedidos'!$D5389&gt;0,'[1]Hoja de pedidos'!D5389,"")</f>
        <v/>
      </c>
      <c r="C5394" s="144" t="str">
        <f>IF('[1]Hoja de pedidos'!$D5389&gt;0,'[1]Hoja de pedidos'!E5389,"")</f>
        <v/>
      </c>
      <c r="D5394" s="144" t="str">
        <f>IF('[1]Hoja de pedidos'!$D5389&gt;0,'[1]Hoja de pedidos'!F5389,"")</f>
        <v/>
      </c>
      <c r="E5394" s="144" t="str">
        <f>IF('[1]Hoja de pedidos'!$D5389&gt;0,'[1]Hoja de pedidos'!G5389,"")</f>
        <v/>
      </c>
      <c r="F5394" s="144" t="str">
        <f>IF('[1]Hoja de pedidos'!$D5389&gt;0,'[1]Hoja de pedidos'!H5389,"")</f>
        <v/>
      </c>
    </row>
    <row r="5395" spans="1:6" x14ac:dyDescent="0.25">
      <c r="A5395" s="144" t="str">
        <f>IF('[1]Hoja de pedidos'!$D5390&gt;0,'[1]Hoja de pedidos'!C5390,"")</f>
        <v/>
      </c>
      <c r="B5395" s="144" t="str">
        <f>IF('[1]Hoja de pedidos'!$D5390&gt;0,'[1]Hoja de pedidos'!D5390,"")</f>
        <v/>
      </c>
      <c r="C5395" s="144" t="str">
        <f>IF('[1]Hoja de pedidos'!$D5390&gt;0,'[1]Hoja de pedidos'!E5390,"")</f>
        <v/>
      </c>
      <c r="D5395" s="144" t="str">
        <f>IF('[1]Hoja de pedidos'!$D5390&gt;0,'[1]Hoja de pedidos'!F5390,"")</f>
        <v/>
      </c>
      <c r="E5395" s="144" t="str">
        <f>IF('[1]Hoja de pedidos'!$D5390&gt;0,'[1]Hoja de pedidos'!G5390,"")</f>
        <v/>
      </c>
      <c r="F5395" s="144" t="str">
        <f>IF('[1]Hoja de pedidos'!$D5390&gt;0,'[1]Hoja de pedidos'!H5390,"")</f>
        <v/>
      </c>
    </row>
    <row r="5396" spans="1:6" x14ac:dyDescent="0.25">
      <c r="A5396" s="144" t="str">
        <f>IF('[1]Hoja de pedidos'!$D5391&gt;0,'[1]Hoja de pedidos'!C5391,"")</f>
        <v/>
      </c>
      <c r="B5396" s="144" t="str">
        <f>IF('[1]Hoja de pedidos'!$D5391&gt;0,'[1]Hoja de pedidos'!D5391,"")</f>
        <v/>
      </c>
      <c r="C5396" s="144" t="str">
        <f>IF('[1]Hoja de pedidos'!$D5391&gt;0,'[1]Hoja de pedidos'!E5391,"")</f>
        <v/>
      </c>
      <c r="D5396" s="144" t="str">
        <f>IF('[1]Hoja de pedidos'!$D5391&gt;0,'[1]Hoja de pedidos'!F5391,"")</f>
        <v/>
      </c>
      <c r="E5396" s="144" t="str">
        <f>IF('[1]Hoja de pedidos'!$D5391&gt;0,'[1]Hoja de pedidos'!G5391,"")</f>
        <v/>
      </c>
      <c r="F5396" s="144" t="str">
        <f>IF('[1]Hoja de pedidos'!$D5391&gt;0,'[1]Hoja de pedidos'!H5391,"")</f>
        <v/>
      </c>
    </row>
    <row r="5397" spans="1:6" x14ac:dyDescent="0.25">
      <c r="A5397" s="144" t="str">
        <f>IF('[1]Hoja de pedidos'!$D5392&gt;0,'[1]Hoja de pedidos'!C5392,"")</f>
        <v/>
      </c>
      <c r="B5397" s="144" t="str">
        <f>IF('[1]Hoja de pedidos'!$D5392&gt;0,'[1]Hoja de pedidos'!D5392,"")</f>
        <v/>
      </c>
      <c r="C5397" s="144" t="str">
        <f>IF('[1]Hoja de pedidos'!$D5392&gt;0,'[1]Hoja de pedidos'!E5392,"")</f>
        <v/>
      </c>
      <c r="D5397" s="144" t="str">
        <f>IF('[1]Hoja de pedidos'!$D5392&gt;0,'[1]Hoja de pedidos'!F5392,"")</f>
        <v/>
      </c>
      <c r="E5397" s="144" t="str">
        <f>IF('[1]Hoja de pedidos'!$D5392&gt;0,'[1]Hoja de pedidos'!G5392,"")</f>
        <v/>
      </c>
      <c r="F5397" s="144" t="str">
        <f>IF('[1]Hoja de pedidos'!$D5392&gt;0,'[1]Hoja de pedidos'!H5392,"")</f>
        <v/>
      </c>
    </row>
    <row r="5398" spans="1:6" x14ac:dyDescent="0.25">
      <c r="A5398" s="144" t="str">
        <f>IF('[1]Hoja de pedidos'!$D5393&gt;0,'[1]Hoja de pedidos'!C5393,"")</f>
        <v/>
      </c>
      <c r="B5398" s="144" t="str">
        <f>IF('[1]Hoja de pedidos'!$D5393&gt;0,'[1]Hoja de pedidos'!D5393,"")</f>
        <v/>
      </c>
      <c r="C5398" s="144" t="str">
        <f>IF('[1]Hoja de pedidos'!$D5393&gt;0,'[1]Hoja de pedidos'!E5393,"")</f>
        <v/>
      </c>
      <c r="D5398" s="144" t="str">
        <f>IF('[1]Hoja de pedidos'!$D5393&gt;0,'[1]Hoja de pedidos'!F5393,"")</f>
        <v/>
      </c>
      <c r="E5398" s="144" t="str">
        <f>IF('[1]Hoja de pedidos'!$D5393&gt;0,'[1]Hoja de pedidos'!G5393,"")</f>
        <v/>
      </c>
      <c r="F5398" s="144" t="str">
        <f>IF('[1]Hoja de pedidos'!$D5393&gt;0,'[1]Hoja de pedidos'!H5393,"")</f>
        <v/>
      </c>
    </row>
    <row r="5399" spans="1:6" x14ac:dyDescent="0.25">
      <c r="A5399" s="144" t="str">
        <f>IF('[1]Hoja de pedidos'!$D5394&gt;0,'[1]Hoja de pedidos'!C5394,"")</f>
        <v/>
      </c>
      <c r="B5399" s="144" t="str">
        <f>IF('[1]Hoja de pedidos'!$D5394&gt;0,'[1]Hoja de pedidos'!D5394,"")</f>
        <v/>
      </c>
      <c r="C5399" s="144" t="str">
        <f>IF('[1]Hoja de pedidos'!$D5394&gt;0,'[1]Hoja de pedidos'!E5394,"")</f>
        <v/>
      </c>
      <c r="D5399" s="144" t="str">
        <f>IF('[1]Hoja de pedidos'!$D5394&gt;0,'[1]Hoja de pedidos'!F5394,"")</f>
        <v/>
      </c>
      <c r="E5399" s="144" t="str">
        <f>IF('[1]Hoja de pedidos'!$D5394&gt;0,'[1]Hoja de pedidos'!G5394,"")</f>
        <v/>
      </c>
      <c r="F5399" s="144" t="str">
        <f>IF('[1]Hoja de pedidos'!$D5394&gt;0,'[1]Hoja de pedidos'!H5394,"")</f>
        <v/>
      </c>
    </row>
    <row r="5400" spans="1:6" x14ac:dyDescent="0.25">
      <c r="A5400" s="144" t="str">
        <f>IF('[1]Hoja de pedidos'!$D5395&gt;0,'[1]Hoja de pedidos'!C5395,"")</f>
        <v/>
      </c>
      <c r="B5400" s="144" t="str">
        <f>IF('[1]Hoja de pedidos'!$D5395&gt;0,'[1]Hoja de pedidos'!D5395,"")</f>
        <v/>
      </c>
      <c r="C5400" s="144" t="str">
        <f>IF('[1]Hoja de pedidos'!$D5395&gt;0,'[1]Hoja de pedidos'!E5395,"")</f>
        <v/>
      </c>
      <c r="D5400" s="144" t="str">
        <f>IF('[1]Hoja de pedidos'!$D5395&gt;0,'[1]Hoja de pedidos'!F5395,"")</f>
        <v/>
      </c>
      <c r="E5400" s="144" t="str">
        <f>IF('[1]Hoja de pedidos'!$D5395&gt;0,'[1]Hoja de pedidos'!G5395,"")</f>
        <v/>
      </c>
      <c r="F5400" s="144" t="str">
        <f>IF('[1]Hoja de pedidos'!$D5395&gt;0,'[1]Hoja de pedidos'!H5395,"")</f>
        <v/>
      </c>
    </row>
    <row r="5401" spans="1:6" x14ac:dyDescent="0.25">
      <c r="A5401" s="144" t="str">
        <f>IF('[1]Hoja de pedidos'!$D5396&gt;0,'[1]Hoja de pedidos'!C5396,"")</f>
        <v/>
      </c>
      <c r="B5401" s="144" t="str">
        <f>IF('[1]Hoja de pedidos'!$D5396&gt;0,'[1]Hoja de pedidos'!D5396,"")</f>
        <v/>
      </c>
      <c r="C5401" s="144" t="str">
        <f>IF('[1]Hoja de pedidos'!$D5396&gt;0,'[1]Hoja de pedidos'!E5396,"")</f>
        <v/>
      </c>
      <c r="D5401" s="144" t="str">
        <f>IF('[1]Hoja de pedidos'!$D5396&gt;0,'[1]Hoja de pedidos'!F5396,"")</f>
        <v/>
      </c>
      <c r="E5401" s="144" t="str">
        <f>IF('[1]Hoja de pedidos'!$D5396&gt;0,'[1]Hoja de pedidos'!G5396,"")</f>
        <v/>
      </c>
      <c r="F5401" s="144" t="str">
        <f>IF('[1]Hoja de pedidos'!$D5396&gt;0,'[1]Hoja de pedidos'!H5396,"")</f>
        <v/>
      </c>
    </row>
    <row r="5402" spans="1:6" x14ac:dyDescent="0.25">
      <c r="A5402" s="144" t="str">
        <f>IF('[1]Hoja de pedidos'!$D5397&gt;0,'[1]Hoja de pedidos'!C5397,"")</f>
        <v/>
      </c>
      <c r="B5402" s="144" t="str">
        <f>IF('[1]Hoja de pedidos'!$D5397&gt;0,'[1]Hoja de pedidos'!D5397,"")</f>
        <v/>
      </c>
      <c r="C5402" s="144" t="str">
        <f>IF('[1]Hoja de pedidos'!$D5397&gt;0,'[1]Hoja de pedidos'!E5397,"")</f>
        <v/>
      </c>
      <c r="D5402" s="144" t="str">
        <f>IF('[1]Hoja de pedidos'!$D5397&gt;0,'[1]Hoja de pedidos'!F5397,"")</f>
        <v/>
      </c>
      <c r="E5402" s="144" t="str">
        <f>IF('[1]Hoja de pedidos'!$D5397&gt;0,'[1]Hoja de pedidos'!G5397,"")</f>
        <v/>
      </c>
      <c r="F5402" s="144" t="str">
        <f>IF('[1]Hoja de pedidos'!$D5397&gt;0,'[1]Hoja de pedidos'!H5397,"")</f>
        <v/>
      </c>
    </row>
    <row r="5403" spans="1:6" x14ac:dyDescent="0.25">
      <c r="A5403" s="144" t="str">
        <f>IF('[1]Hoja de pedidos'!$D5398&gt;0,'[1]Hoja de pedidos'!C5398,"")</f>
        <v/>
      </c>
      <c r="B5403" s="144" t="str">
        <f>IF('[1]Hoja de pedidos'!$D5398&gt;0,'[1]Hoja de pedidos'!D5398,"")</f>
        <v/>
      </c>
      <c r="C5403" s="144" t="str">
        <f>IF('[1]Hoja de pedidos'!$D5398&gt;0,'[1]Hoja de pedidos'!E5398,"")</f>
        <v/>
      </c>
      <c r="D5403" s="144" t="str">
        <f>IF('[1]Hoja de pedidos'!$D5398&gt;0,'[1]Hoja de pedidos'!F5398,"")</f>
        <v/>
      </c>
      <c r="E5403" s="144" t="str">
        <f>IF('[1]Hoja de pedidos'!$D5398&gt;0,'[1]Hoja de pedidos'!G5398,"")</f>
        <v/>
      </c>
      <c r="F5403" s="144" t="str">
        <f>IF('[1]Hoja de pedidos'!$D5398&gt;0,'[1]Hoja de pedidos'!H5398,"")</f>
        <v/>
      </c>
    </row>
    <row r="5404" spans="1:6" x14ac:dyDescent="0.25">
      <c r="A5404" s="144" t="str">
        <f>IF('[1]Hoja de pedidos'!$D5399&gt;0,'[1]Hoja de pedidos'!C5399,"")</f>
        <v/>
      </c>
      <c r="B5404" s="144" t="str">
        <f>IF('[1]Hoja de pedidos'!$D5399&gt;0,'[1]Hoja de pedidos'!D5399,"")</f>
        <v/>
      </c>
      <c r="C5404" s="144" t="str">
        <f>IF('[1]Hoja de pedidos'!$D5399&gt;0,'[1]Hoja de pedidos'!E5399,"")</f>
        <v/>
      </c>
      <c r="D5404" s="144" t="str">
        <f>IF('[1]Hoja de pedidos'!$D5399&gt;0,'[1]Hoja de pedidos'!F5399,"")</f>
        <v/>
      </c>
      <c r="E5404" s="144" t="str">
        <f>IF('[1]Hoja de pedidos'!$D5399&gt;0,'[1]Hoja de pedidos'!G5399,"")</f>
        <v/>
      </c>
      <c r="F5404" s="144" t="str">
        <f>IF('[1]Hoja de pedidos'!$D5399&gt;0,'[1]Hoja de pedidos'!H5399,"")</f>
        <v/>
      </c>
    </row>
    <row r="5405" spans="1:6" x14ac:dyDescent="0.25">
      <c r="A5405" s="144" t="str">
        <f>IF('[1]Hoja de pedidos'!$D5400&gt;0,'[1]Hoja de pedidos'!C5400,"")</f>
        <v/>
      </c>
      <c r="B5405" s="144" t="str">
        <f>IF('[1]Hoja de pedidos'!$D5400&gt;0,'[1]Hoja de pedidos'!D5400,"")</f>
        <v/>
      </c>
      <c r="C5405" s="144" t="str">
        <f>IF('[1]Hoja de pedidos'!$D5400&gt;0,'[1]Hoja de pedidos'!E5400,"")</f>
        <v/>
      </c>
      <c r="D5405" s="144" t="str">
        <f>IF('[1]Hoja de pedidos'!$D5400&gt;0,'[1]Hoja de pedidos'!F5400,"")</f>
        <v/>
      </c>
      <c r="E5405" s="144" t="str">
        <f>IF('[1]Hoja de pedidos'!$D5400&gt;0,'[1]Hoja de pedidos'!G5400,"")</f>
        <v/>
      </c>
      <c r="F5405" s="144" t="str">
        <f>IF('[1]Hoja de pedidos'!$D5400&gt;0,'[1]Hoja de pedidos'!H5400,"")</f>
        <v/>
      </c>
    </row>
    <row r="5406" spans="1:6" x14ac:dyDescent="0.25">
      <c r="A5406" s="144" t="str">
        <f>IF('[1]Hoja de pedidos'!$D5401&gt;0,'[1]Hoja de pedidos'!C5401,"")</f>
        <v/>
      </c>
      <c r="B5406" s="144" t="str">
        <f>IF('[1]Hoja de pedidos'!$D5401&gt;0,'[1]Hoja de pedidos'!D5401,"")</f>
        <v/>
      </c>
      <c r="C5406" s="144" t="str">
        <f>IF('[1]Hoja de pedidos'!$D5401&gt;0,'[1]Hoja de pedidos'!E5401,"")</f>
        <v/>
      </c>
      <c r="D5406" s="144" t="str">
        <f>IF('[1]Hoja de pedidos'!$D5401&gt;0,'[1]Hoja de pedidos'!F5401,"")</f>
        <v/>
      </c>
      <c r="E5406" s="144" t="str">
        <f>IF('[1]Hoja de pedidos'!$D5401&gt;0,'[1]Hoja de pedidos'!G5401,"")</f>
        <v/>
      </c>
      <c r="F5406" s="144" t="str">
        <f>IF('[1]Hoja de pedidos'!$D5401&gt;0,'[1]Hoja de pedidos'!H5401,"")</f>
        <v/>
      </c>
    </row>
    <row r="5407" spans="1:6" x14ac:dyDescent="0.25">
      <c r="A5407" s="144" t="str">
        <f>IF('[1]Hoja de pedidos'!$D5402&gt;0,'[1]Hoja de pedidos'!C5402,"")</f>
        <v/>
      </c>
      <c r="B5407" s="144" t="str">
        <f>IF('[1]Hoja de pedidos'!$D5402&gt;0,'[1]Hoja de pedidos'!D5402,"")</f>
        <v/>
      </c>
      <c r="C5407" s="144" t="str">
        <f>IF('[1]Hoja de pedidos'!$D5402&gt;0,'[1]Hoja de pedidos'!E5402,"")</f>
        <v/>
      </c>
      <c r="D5407" s="144" t="str">
        <f>IF('[1]Hoja de pedidos'!$D5402&gt;0,'[1]Hoja de pedidos'!F5402,"")</f>
        <v/>
      </c>
      <c r="E5407" s="144" t="str">
        <f>IF('[1]Hoja de pedidos'!$D5402&gt;0,'[1]Hoja de pedidos'!G5402,"")</f>
        <v/>
      </c>
      <c r="F5407" s="144" t="str">
        <f>IF('[1]Hoja de pedidos'!$D5402&gt;0,'[1]Hoja de pedidos'!H5402,"")</f>
        <v/>
      </c>
    </row>
    <row r="5408" spans="1:6" x14ac:dyDescent="0.25">
      <c r="A5408" s="144" t="str">
        <f>IF('[1]Hoja de pedidos'!$D5403&gt;0,'[1]Hoja de pedidos'!C5403,"")</f>
        <v/>
      </c>
      <c r="B5408" s="144" t="str">
        <f>IF('[1]Hoja de pedidos'!$D5403&gt;0,'[1]Hoja de pedidos'!D5403,"")</f>
        <v/>
      </c>
      <c r="C5408" s="144" t="str">
        <f>IF('[1]Hoja de pedidos'!$D5403&gt;0,'[1]Hoja de pedidos'!E5403,"")</f>
        <v/>
      </c>
      <c r="D5408" s="144" t="str">
        <f>IF('[1]Hoja de pedidos'!$D5403&gt;0,'[1]Hoja de pedidos'!F5403,"")</f>
        <v/>
      </c>
      <c r="E5408" s="144" t="str">
        <f>IF('[1]Hoja de pedidos'!$D5403&gt;0,'[1]Hoja de pedidos'!G5403,"")</f>
        <v/>
      </c>
      <c r="F5408" s="144" t="str">
        <f>IF('[1]Hoja de pedidos'!$D5403&gt;0,'[1]Hoja de pedidos'!H5403,"")</f>
        <v/>
      </c>
    </row>
    <row r="5409" spans="1:6" x14ac:dyDescent="0.25">
      <c r="A5409" s="144" t="str">
        <f>IF('[1]Hoja de pedidos'!$D5404&gt;0,'[1]Hoja de pedidos'!C5404,"")</f>
        <v/>
      </c>
      <c r="B5409" s="144" t="str">
        <f>IF('[1]Hoja de pedidos'!$D5404&gt;0,'[1]Hoja de pedidos'!D5404,"")</f>
        <v/>
      </c>
      <c r="C5409" s="144" t="str">
        <f>IF('[1]Hoja de pedidos'!$D5404&gt;0,'[1]Hoja de pedidos'!E5404,"")</f>
        <v/>
      </c>
      <c r="D5409" s="144" t="str">
        <f>IF('[1]Hoja de pedidos'!$D5404&gt;0,'[1]Hoja de pedidos'!F5404,"")</f>
        <v/>
      </c>
      <c r="E5409" s="144" t="str">
        <f>IF('[1]Hoja de pedidos'!$D5404&gt;0,'[1]Hoja de pedidos'!G5404,"")</f>
        <v/>
      </c>
      <c r="F5409" s="144" t="str">
        <f>IF('[1]Hoja de pedidos'!$D5404&gt;0,'[1]Hoja de pedidos'!H5404,"")</f>
        <v/>
      </c>
    </row>
    <row r="5410" spans="1:6" x14ac:dyDescent="0.25">
      <c r="A5410" s="144" t="str">
        <f>IF('[1]Hoja de pedidos'!$D5405&gt;0,'[1]Hoja de pedidos'!C5405,"")</f>
        <v/>
      </c>
      <c r="B5410" s="144" t="str">
        <f>IF('[1]Hoja de pedidos'!$D5405&gt;0,'[1]Hoja de pedidos'!D5405,"")</f>
        <v/>
      </c>
      <c r="C5410" s="144" t="str">
        <f>IF('[1]Hoja de pedidos'!$D5405&gt;0,'[1]Hoja de pedidos'!E5405,"")</f>
        <v/>
      </c>
      <c r="D5410" s="144" t="str">
        <f>IF('[1]Hoja de pedidos'!$D5405&gt;0,'[1]Hoja de pedidos'!F5405,"")</f>
        <v/>
      </c>
      <c r="E5410" s="144" t="str">
        <f>IF('[1]Hoja de pedidos'!$D5405&gt;0,'[1]Hoja de pedidos'!G5405,"")</f>
        <v/>
      </c>
      <c r="F5410" s="144" t="str">
        <f>IF('[1]Hoja de pedidos'!$D5405&gt;0,'[1]Hoja de pedidos'!H5405,"")</f>
        <v/>
      </c>
    </row>
    <row r="5411" spans="1:6" x14ac:dyDescent="0.25">
      <c r="A5411" s="144" t="str">
        <f>IF('[1]Hoja de pedidos'!$D5406&gt;0,'[1]Hoja de pedidos'!C5406,"")</f>
        <v/>
      </c>
      <c r="B5411" s="144" t="str">
        <f>IF('[1]Hoja de pedidos'!$D5406&gt;0,'[1]Hoja de pedidos'!D5406,"")</f>
        <v/>
      </c>
      <c r="C5411" s="144" t="str">
        <f>IF('[1]Hoja de pedidos'!$D5406&gt;0,'[1]Hoja de pedidos'!E5406,"")</f>
        <v/>
      </c>
      <c r="D5411" s="144" t="str">
        <f>IF('[1]Hoja de pedidos'!$D5406&gt;0,'[1]Hoja de pedidos'!F5406,"")</f>
        <v/>
      </c>
      <c r="E5411" s="144" t="str">
        <f>IF('[1]Hoja de pedidos'!$D5406&gt;0,'[1]Hoja de pedidos'!G5406,"")</f>
        <v/>
      </c>
      <c r="F5411" s="144" t="str">
        <f>IF('[1]Hoja de pedidos'!$D5406&gt;0,'[1]Hoja de pedidos'!H5406,"")</f>
        <v/>
      </c>
    </row>
    <row r="5412" spans="1:6" x14ac:dyDescent="0.25">
      <c r="A5412" s="144" t="str">
        <f>IF('[1]Hoja de pedidos'!$D5407&gt;0,'[1]Hoja de pedidos'!C5407,"")</f>
        <v/>
      </c>
      <c r="B5412" s="144" t="str">
        <f>IF('[1]Hoja de pedidos'!$D5407&gt;0,'[1]Hoja de pedidos'!D5407,"")</f>
        <v/>
      </c>
      <c r="C5412" s="144" t="str">
        <f>IF('[1]Hoja de pedidos'!$D5407&gt;0,'[1]Hoja de pedidos'!E5407,"")</f>
        <v/>
      </c>
      <c r="D5412" s="144" t="str">
        <f>IF('[1]Hoja de pedidos'!$D5407&gt;0,'[1]Hoja de pedidos'!F5407,"")</f>
        <v/>
      </c>
      <c r="E5412" s="144" t="str">
        <f>IF('[1]Hoja de pedidos'!$D5407&gt;0,'[1]Hoja de pedidos'!G5407,"")</f>
        <v/>
      </c>
      <c r="F5412" s="144" t="str">
        <f>IF('[1]Hoja de pedidos'!$D5407&gt;0,'[1]Hoja de pedidos'!H5407,"")</f>
        <v/>
      </c>
    </row>
    <row r="5413" spans="1:6" x14ac:dyDescent="0.25">
      <c r="A5413" s="144" t="str">
        <f>IF('[1]Hoja de pedidos'!$D5408&gt;0,'[1]Hoja de pedidos'!C5408,"")</f>
        <v/>
      </c>
      <c r="B5413" s="144" t="str">
        <f>IF('[1]Hoja de pedidos'!$D5408&gt;0,'[1]Hoja de pedidos'!D5408,"")</f>
        <v/>
      </c>
      <c r="C5413" s="144" t="str">
        <f>IF('[1]Hoja de pedidos'!$D5408&gt;0,'[1]Hoja de pedidos'!E5408,"")</f>
        <v/>
      </c>
      <c r="D5413" s="144" t="str">
        <f>IF('[1]Hoja de pedidos'!$D5408&gt;0,'[1]Hoja de pedidos'!F5408,"")</f>
        <v/>
      </c>
      <c r="E5413" s="144" t="str">
        <f>IF('[1]Hoja de pedidos'!$D5408&gt;0,'[1]Hoja de pedidos'!G5408,"")</f>
        <v/>
      </c>
      <c r="F5413" s="144" t="str">
        <f>IF('[1]Hoja de pedidos'!$D5408&gt;0,'[1]Hoja de pedidos'!H5408,"")</f>
        <v/>
      </c>
    </row>
    <row r="5414" spans="1:6" x14ac:dyDescent="0.25">
      <c r="A5414" s="144" t="str">
        <f>IF('[1]Hoja de pedidos'!$D5409&gt;0,'[1]Hoja de pedidos'!C5409,"")</f>
        <v/>
      </c>
      <c r="B5414" s="144" t="str">
        <f>IF('[1]Hoja de pedidos'!$D5409&gt;0,'[1]Hoja de pedidos'!D5409,"")</f>
        <v/>
      </c>
      <c r="C5414" s="144" t="str">
        <f>IF('[1]Hoja de pedidos'!$D5409&gt;0,'[1]Hoja de pedidos'!E5409,"")</f>
        <v/>
      </c>
      <c r="D5414" s="144" t="str">
        <f>IF('[1]Hoja de pedidos'!$D5409&gt;0,'[1]Hoja de pedidos'!F5409,"")</f>
        <v/>
      </c>
      <c r="E5414" s="144" t="str">
        <f>IF('[1]Hoja de pedidos'!$D5409&gt;0,'[1]Hoja de pedidos'!G5409,"")</f>
        <v/>
      </c>
      <c r="F5414" s="144" t="str">
        <f>IF('[1]Hoja de pedidos'!$D5409&gt;0,'[1]Hoja de pedidos'!H5409,"")</f>
        <v/>
      </c>
    </row>
    <row r="5415" spans="1:6" x14ac:dyDescent="0.25">
      <c r="A5415" s="144" t="str">
        <f>IF('[1]Hoja de pedidos'!$D5410&gt;0,'[1]Hoja de pedidos'!C5410,"")</f>
        <v/>
      </c>
      <c r="B5415" s="144" t="str">
        <f>IF('[1]Hoja de pedidos'!$D5410&gt;0,'[1]Hoja de pedidos'!D5410,"")</f>
        <v/>
      </c>
      <c r="C5415" s="144" t="str">
        <f>IF('[1]Hoja de pedidos'!$D5410&gt;0,'[1]Hoja de pedidos'!E5410,"")</f>
        <v/>
      </c>
      <c r="D5415" s="144" t="str">
        <f>IF('[1]Hoja de pedidos'!$D5410&gt;0,'[1]Hoja de pedidos'!F5410,"")</f>
        <v/>
      </c>
      <c r="E5415" s="144" t="str">
        <f>IF('[1]Hoja de pedidos'!$D5410&gt;0,'[1]Hoja de pedidos'!G5410,"")</f>
        <v/>
      </c>
      <c r="F5415" s="144" t="str">
        <f>IF('[1]Hoja de pedidos'!$D5410&gt;0,'[1]Hoja de pedidos'!H5410,"")</f>
        <v/>
      </c>
    </row>
    <row r="5416" spans="1:6" x14ac:dyDescent="0.25">
      <c r="A5416" s="144" t="str">
        <f>IF('[1]Hoja de pedidos'!$D5411&gt;0,'[1]Hoja de pedidos'!C5411,"")</f>
        <v/>
      </c>
      <c r="B5416" s="144" t="str">
        <f>IF('[1]Hoja de pedidos'!$D5411&gt;0,'[1]Hoja de pedidos'!D5411,"")</f>
        <v/>
      </c>
      <c r="C5416" s="144" t="str">
        <f>IF('[1]Hoja de pedidos'!$D5411&gt;0,'[1]Hoja de pedidos'!E5411,"")</f>
        <v/>
      </c>
      <c r="D5416" s="144" t="str">
        <f>IF('[1]Hoja de pedidos'!$D5411&gt;0,'[1]Hoja de pedidos'!F5411,"")</f>
        <v/>
      </c>
      <c r="E5416" s="144" t="str">
        <f>IF('[1]Hoja de pedidos'!$D5411&gt;0,'[1]Hoja de pedidos'!G5411,"")</f>
        <v/>
      </c>
      <c r="F5416" s="144" t="str">
        <f>IF('[1]Hoja de pedidos'!$D5411&gt;0,'[1]Hoja de pedidos'!H5411,"")</f>
        <v/>
      </c>
    </row>
    <row r="5417" spans="1:6" x14ac:dyDescent="0.25">
      <c r="A5417" s="144" t="str">
        <f>IF('[1]Hoja de pedidos'!$D5412&gt;0,'[1]Hoja de pedidos'!C5412,"")</f>
        <v/>
      </c>
      <c r="B5417" s="144" t="str">
        <f>IF('[1]Hoja de pedidos'!$D5412&gt;0,'[1]Hoja de pedidos'!D5412,"")</f>
        <v/>
      </c>
      <c r="C5417" s="144" t="str">
        <f>IF('[1]Hoja de pedidos'!$D5412&gt;0,'[1]Hoja de pedidos'!E5412,"")</f>
        <v/>
      </c>
      <c r="D5417" s="144" t="str">
        <f>IF('[1]Hoja de pedidos'!$D5412&gt;0,'[1]Hoja de pedidos'!F5412,"")</f>
        <v/>
      </c>
      <c r="E5417" s="144" t="str">
        <f>IF('[1]Hoja de pedidos'!$D5412&gt;0,'[1]Hoja de pedidos'!G5412,"")</f>
        <v/>
      </c>
      <c r="F5417" s="144" t="str">
        <f>IF('[1]Hoja de pedidos'!$D5412&gt;0,'[1]Hoja de pedidos'!H5412,"")</f>
        <v/>
      </c>
    </row>
    <row r="5418" spans="1:6" x14ac:dyDescent="0.25">
      <c r="A5418" s="144" t="str">
        <f>IF('[1]Hoja de pedidos'!$D5413&gt;0,'[1]Hoja de pedidos'!C5413,"")</f>
        <v/>
      </c>
      <c r="B5418" s="144" t="str">
        <f>IF('[1]Hoja de pedidos'!$D5413&gt;0,'[1]Hoja de pedidos'!D5413,"")</f>
        <v/>
      </c>
      <c r="C5418" s="144" t="str">
        <f>IF('[1]Hoja de pedidos'!$D5413&gt;0,'[1]Hoja de pedidos'!E5413,"")</f>
        <v/>
      </c>
      <c r="D5418" s="144" t="str">
        <f>IF('[1]Hoja de pedidos'!$D5413&gt;0,'[1]Hoja de pedidos'!F5413,"")</f>
        <v/>
      </c>
      <c r="E5418" s="144" t="str">
        <f>IF('[1]Hoja de pedidos'!$D5413&gt;0,'[1]Hoja de pedidos'!G5413,"")</f>
        <v/>
      </c>
      <c r="F5418" s="144" t="str">
        <f>IF('[1]Hoja de pedidos'!$D5413&gt;0,'[1]Hoja de pedidos'!H5413,"")</f>
        <v/>
      </c>
    </row>
    <row r="5419" spans="1:6" x14ac:dyDescent="0.25">
      <c r="A5419" s="144" t="str">
        <f>IF('[1]Hoja de pedidos'!$D5414&gt;0,'[1]Hoja de pedidos'!C5414,"")</f>
        <v/>
      </c>
      <c r="B5419" s="144" t="str">
        <f>IF('[1]Hoja de pedidos'!$D5414&gt;0,'[1]Hoja de pedidos'!D5414,"")</f>
        <v/>
      </c>
      <c r="C5419" s="144" t="str">
        <f>IF('[1]Hoja de pedidos'!$D5414&gt;0,'[1]Hoja de pedidos'!E5414,"")</f>
        <v/>
      </c>
      <c r="D5419" s="144" t="str">
        <f>IF('[1]Hoja de pedidos'!$D5414&gt;0,'[1]Hoja de pedidos'!F5414,"")</f>
        <v/>
      </c>
      <c r="E5419" s="144" t="str">
        <f>IF('[1]Hoja de pedidos'!$D5414&gt;0,'[1]Hoja de pedidos'!G5414,"")</f>
        <v/>
      </c>
      <c r="F5419" s="144" t="str">
        <f>IF('[1]Hoja de pedidos'!$D5414&gt;0,'[1]Hoja de pedidos'!H5414,"")</f>
        <v/>
      </c>
    </row>
    <row r="5420" spans="1:6" x14ac:dyDescent="0.25">
      <c r="A5420" s="144" t="str">
        <f>IF('[1]Hoja de pedidos'!$D5415&gt;0,'[1]Hoja de pedidos'!C5415,"")</f>
        <v/>
      </c>
      <c r="B5420" s="144" t="str">
        <f>IF('[1]Hoja de pedidos'!$D5415&gt;0,'[1]Hoja de pedidos'!D5415,"")</f>
        <v/>
      </c>
      <c r="C5420" s="144" t="str">
        <f>IF('[1]Hoja de pedidos'!$D5415&gt;0,'[1]Hoja de pedidos'!E5415,"")</f>
        <v/>
      </c>
      <c r="D5420" s="144" t="str">
        <f>IF('[1]Hoja de pedidos'!$D5415&gt;0,'[1]Hoja de pedidos'!F5415,"")</f>
        <v/>
      </c>
      <c r="E5420" s="144" t="str">
        <f>IF('[1]Hoja de pedidos'!$D5415&gt;0,'[1]Hoja de pedidos'!G5415,"")</f>
        <v/>
      </c>
      <c r="F5420" s="144" t="str">
        <f>IF('[1]Hoja de pedidos'!$D5415&gt;0,'[1]Hoja de pedidos'!H5415,"")</f>
        <v/>
      </c>
    </row>
    <row r="5421" spans="1:6" x14ac:dyDescent="0.25">
      <c r="A5421" s="144" t="str">
        <f>IF('[1]Hoja de pedidos'!$D5416&gt;0,'[1]Hoja de pedidos'!C5416,"")</f>
        <v/>
      </c>
      <c r="B5421" s="144" t="str">
        <f>IF('[1]Hoja de pedidos'!$D5416&gt;0,'[1]Hoja de pedidos'!D5416,"")</f>
        <v/>
      </c>
      <c r="C5421" s="144" t="str">
        <f>IF('[1]Hoja de pedidos'!$D5416&gt;0,'[1]Hoja de pedidos'!E5416,"")</f>
        <v/>
      </c>
      <c r="D5421" s="144" t="str">
        <f>IF('[1]Hoja de pedidos'!$D5416&gt;0,'[1]Hoja de pedidos'!F5416,"")</f>
        <v/>
      </c>
      <c r="E5421" s="144" t="str">
        <f>IF('[1]Hoja de pedidos'!$D5416&gt;0,'[1]Hoja de pedidos'!G5416,"")</f>
        <v/>
      </c>
      <c r="F5421" s="144" t="str">
        <f>IF('[1]Hoja de pedidos'!$D5416&gt;0,'[1]Hoja de pedidos'!H5416,"")</f>
        <v/>
      </c>
    </row>
    <row r="5422" spans="1:6" x14ac:dyDescent="0.25">
      <c r="A5422" s="144" t="str">
        <f>IF('[1]Hoja de pedidos'!$D5417&gt;0,'[1]Hoja de pedidos'!C5417,"")</f>
        <v/>
      </c>
      <c r="B5422" s="144" t="str">
        <f>IF('[1]Hoja de pedidos'!$D5417&gt;0,'[1]Hoja de pedidos'!D5417,"")</f>
        <v/>
      </c>
      <c r="C5422" s="144" t="str">
        <f>IF('[1]Hoja de pedidos'!$D5417&gt;0,'[1]Hoja de pedidos'!E5417,"")</f>
        <v/>
      </c>
      <c r="D5422" s="144" t="str">
        <f>IF('[1]Hoja de pedidos'!$D5417&gt;0,'[1]Hoja de pedidos'!F5417,"")</f>
        <v/>
      </c>
      <c r="E5422" s="144" t="str">
        <f>IF('[1]Hoja de pedidos'!$D5417&gt;0,'[1]Hoja de pedidos'!G5417,"")</f>
        <v/>
      </c>
      <c r="F5422" s="144" t="str">
        <f>IF('[1]Hoja de pedidos'!$D5417&gt;0,'[1]Hoja de pedidos'!H5417,"")</f>
        <v/>
      </c>
    </row>
    <row r="5423" spans="1:6" x14ac:dyDescent="0.25">
      <c r="A5423" s="144" t="str">
        <f>IF('[1]Hoja de pedidos'!$D5418&gt;0,'[1]Hoja de pedidos'!C5418,"")</f>
        <v/>
      </c>
      <c r="B5423" s="144" t="str">
        <f>IF('[1]Hoja de pedidos'!$D5418&gt;0,'[1]Hoja de pedidos'!D5418,"")</f>
        <v/>
      </c>
      <c r="C5423" s="144" t="str">
        <f>IF('[1]Hoja de pedidos'!$D5418&gt;0,'[1]Hoja de pedidos'!E5418,"")</f>
        <v/>
      </c>
      <c r="D5423" s="144" t="str">
        <f>IF('[1]Hoja de pedidos'!$D5418&gt;0,'[1]Hoja de pedidos'!F5418,"")</f>
        <v/>
      </c>
      <c r="E5423" s="144" t="str">
        <f>IF('[1]Hoja de pedidos'!$D5418&gt;0,'[1]Hoja de pedidos'!G5418,"")</f>
        <v/>
      </c>
      <c r="F5423" s="144" t="str">
        <f>IF('[1]Hoja de pedidos'!$D5418&gt;0,'[1]Hoja de pedidos'!H5418,"")</f>
        <v/>
      </c>
    </row>
    <row r="5424" spans="1:6" x14ac:dyDescent="0.25">
      <c r="A5424" s="144" t="str">
        <f>IF('[1]Hoja de pedidos'!$D5419&gt;0,'[1]Hoja de pedidos'!C5419,"")</f>
        <v/>
      </c>
      <c r="B5424" s="144" t="str">
        <f>IF('[1]Hoja de pedidos'!$D5419&gt;0,'[1]Hoja de pedidos'!D5419,"")</f>
        <v/>
      </c>
      <c r="C5424" s="144" t="str">
        <f>IF('[1]Hoja de pedidos'!$D5419&gt;0,'[1]Hoja de pedidos'!E5419,"")</f>
        <v/>
      </c>
      <c r="D5424" s="144" t="str">
        <f>IF('[1]Hoja de pedidos'!$D5419&gt;0,'[1]Hoja de pedidos'!F5419,"")</f>
        <v/>
      </c>
      <c r="E5424" s="144" t="str">
        <f>IF('[1]Hoja de pedidos'!$D5419&gt;0,'[1]Hoja de pedidos'!G5419,"")</f>
        <v/>
      </c>
      <c r="F5424" s="144" t="str">
        <f>IF('[1]Hoja de pedidos'!$D5419&gt;0,'[1]Hoja de pedidos'!H5419,"")</f>
        <v/>
      </c>
    </row>
    <row r="5425" spans="1:6" x14ac:dyDescent="0.25">
      <c r="A5425" s="144" t="str">
        <f>IF('[1]Hoja de pedidos'!$D5420&gt;0,'[1]Hoja de pedidos'!C5420,"")</f>
        <v/>
      </c>
      <c r="B5425" s="144" t="str">
        <f>IF('[1]Hoja de pedidos'!$D5420&gt;0,'[1]Hoja de pedidos'!D5420,"")</f>
        <v/>
      </c>
      <c r="C5425" s="144" t="str">
        <f>IF('[1]Hoja de pedidos'!$D5420&gt;0,'[1]Hoja de pedidos'!E5420,"")</f>
        <v/>
      </c>
      <c r="D5425" s="144" t="str">
        <f>IF('[1]Hoja de pedidos'!$D5420&gt;0,'[1]Hoja de pedidos'!F5420,"")</f>
        <v/>
      </c>
      <c r="E5425" s="144" t="str">
        <f>IF('[1]Hoja de pedidos'!$D5420&gt;0,'[1]Hoja de pedidos'!G5420,"")</f>
        <v/>
      </c>
      <c r="F5425" s="144" t="str">
        <f>IF('[1]Hoja de pedidos'!$D5420&gt;0,'[1]Hoja de pedidos'!H5420,"")</f>
        <v/>
      </c>
    </row>
    <row r="5426" spans="1:6" x14ac:dyDescent="0.25">
      <c r="A5426" s="144" t="str">
        <f>IF('[1]Hoja de pedidos'!$D5421&gt;0,'[1]Hoja de pedidos'!C5421,"")</f>
        <v/>
      </c>
      <c r="B5426" s="144" t="str">
        <f>IF('[1]Hoja de pedidos'!$D5421&gt;0,'[1]Hoja de pedidos'!D5421,"")</f>
        <v/>
      </c>
      <c r="C5426" s="144" t="str">
        <f>IF('[1]Hoja de pedidos'!$D5421&gt;0,'[1]Hoja de pedidos'!E5421,"")</f>
        <v/>
      </c>
      <c r="D5426" s="144" t="str">
        <f>IF('[1]Hoja de pedidos'!$D5421&gt;0,'[1]Hoja de pedidos'!F5421,"")</f>
        <v/>
      </c>
      <c r="E5426" s="144" t="str">
        <f>IF('[1]Hoja de pedidos'!$D5421&gt;0,'[1]Hoja de pedidos'!G5421,"")</f>
        <v/>
      </c>
      <c r="F5426" s="144" t="str">
        <f>IF('[1]Hoja de pedidos'!$D5421&gt;0,'[1]Hoja de pedidos'!H5421,"")</f>
        <v/>
      </c>
    </row>
    <row r="5427" spans="1:6" x14ac:dyDescent="0.25">
      <c r="A5427" s="144" t="str">
        <f>IF('[1]Hoja de pedidos'!$D5422&gt;0,'[1]Hoja de pedidos'!C5422,"")</f>
        <v/>
      </c>
      <c r="B5427" s="144" t="str">
        <f>IF('[1]Hoja de pedidos'!$D5422&gt;0,'[1]Hoja de pedidos'!D5422,"")</f>
        <v/>
      </c>
      <c r="C5427" s="144" t="str">
        <f>IF('[1]Hoja de pedidos'!$D5422&gt;0,'[1]Hoja de pedidos'!E5422,"")</f>
        <v/>
      </c>
      <c r="D5427" s="144" t="str">
        <f>IF('[1]Hoja de pedidos'!$D5422&gt;0,'[1]Hoja de pedidos'!F5422,"")</f>
        <v/>
      </c>
      <c r="E5427" s="144" t="str">
        <f>IF('[1]Hoja de pedidos'!$D5422&gt;0,'[1]Hoja de pedidos'!G5422,"")</f>
        <v/>
      </c>
      <c r="F5427" s="144" t="str">
        <f>IF('[1]Hoja de pedidos'!$D5422&gt;0,'[1]Hoja de pedidos'!H5422,"")</f>
        <v/>
      </c>
    </row>
    <row r="5428" spans="1:6" x14ac:dyDescent="0.25">
      <c r="A5428" s="144" t="str">
        <f>IF('[1]Hoja de pedidos'!$D5423&gt;0,'[1]Hoja de pedidos'!C5423,"")</f>
        <v/>
      </c>
      <c r="B5428" s="144" t="str">
        <f>IF('[1]Hoja de pedidos'!$D5423&gt;0,'[1]Hoja de pedidos'!D5423,"")</f>
        <v/>
      </c>
      <c r="C5428" s="144" t="str">
        <f>IF('[1]Hoja de pedidos'!$D5423&gt;0,'[1]Hoja de pedidos'!E5423,"")</f>
        <v/>
      </c>
      <c r="D5428" s="144" t="str">
        <f>IF('[1]Hoja de pedidos'!$D5423&gt;0,'[1]Hoja de pedidos'!F5423,"")</f>
        <v/>
      </c>
      <c r="E5428" s="144" t="str">
        <f>IF('[1]Hoja de pedidos'!$D5423&gt;0,'[1]Hoja de pedidos'!G5423,"")</f>
        <v/>
      </c>
      <c r="F5428" s="144" t="str">
        <f>IF('[1]Hoja de pedidos'!$D5423&gt;0,'[1]Hoja de pedidos'!H5423,"")</f>
        <v/>
      </c>
    </row>
    <row r="5429" spans="1:6" x14ac:dyDescent="0.25">
      <c r="A5429" s="144" t="str">
        <f>IF('[1]Hoja de pedidos'!$D5424&gt;0,'[1]Hoja de pedidos'!C5424,"")</f>
        <v/>
      </c>
      <c r="B5429" s="144" t="str">
        <f>IF('[1]Hoja de pedidos'!$D5424&gt;0,'[1]Hoja de pedidos'!D5424,"")</f>
        <v/>
      </c>
      <c r="C5429" s="144" t="str">
        <f>IF('[1]Hoja de pedidos'!$D5424&gt;0,'[1]Hoja de pedidos'!E5424,"")</f>
        <v/>
      </c>
      <c r="D5429" s="144" t="str">
        <f>IF('[1]Hoja de pedidos'!$D5424&gt;0,'[1]Hoja de pedidos'!F5424,"")</f>
        <v/>
      </c>
      <c r="E5429" s="144" t="str">
        <f>IF('[1]Hoja de pedidos'!$D5424&gt;0,'[1]Hoja de pedidos'!G5424,"")</f>
        <v/>
      </c>
      <c r="F5429" s="144" t="str">
        <f>IF('[1]Hoja de pedidos'!$D5424&gt;0,'[1]Hoja de pedidos'!H5424,"")</f>
        <v/>
      </c>
    </row>
    <row r="5430" spans="1:6" x14ac:dyDescent="0.25">
      <c r="A5430" s="144" t="str">
        <f>IF('[1]Hoja de pedidos'!$D5425&gt;0,'[1]Hoja de pedidos'!C5425,"")</f>
        <v/>
      </c>
      <c r="B5430" s="144" t="str">
        <f>IF('[1]Hoja de pedidos'!$D5425&gt;0,'[1]Hoja de pedidos'!D5425,"")</f>
        <v/>
      </c>
      <c r="C5430" s="144" t="str">
        <f>IF('[1]Hoja de pedidos'!$D5425&gt;0,'[1]Hoja de pedidos'!E5425,"")</f>
        <v/>
      </c>
      <c r="D5430" s="144" t="str">
        <f>IF('[1]Hoja de pedidos'!$D5425&gt;0,'[1]Hoja de pedidos'!F5425,"")</f>
        <v/>
      </c>
      <c r="E5430" s="144" t="str">
        <f>IF('[1]Hoja de pedidos'!$D5425&gt;0,'[1]Hoja de pedidos'!G5425,"")</f>
        <v/>
      </c>
      <c r="F5430" s="144" t="str">
        <f>IF('[1]Hoja de pedidos'!$D5425&gt;0,'[1]Hoja de pedidos'!H5425,"")</f>
        <v/>
      </c>
    </row>
    <row r="5431" spans="1:6" x14ac:dyDescent="0.25">
      <c r="A5431" s="144" t="str">
        <f>IF('[1]Hoja de pedidos'!$D5426&gt;0,'[1]Hoja de pedidos'!C5426,"")</f>
        <v/>
      </c>
      <c r="B5431" s="144" t="str">
        <f>IF('[1]Hoja de pedidos'!$D5426&gt;0,'[1]Hoja de pedidos'!D5426,"")</f>
        <v/>
      </c>
      <c r="C5431" s="144" t="str">
        <f>IF('[1]Hoja de pedidos'!$D5426&gt;0,'[1]Hoja de pedidos'!E5426,"")</f>
        <v/>
      </c>
      <c r="D5431" s="144" t="str">
        <f>IF('[1]Hoja de pedidos'!$D5426&gt;0,'[1]Hoja de pedidos'!F5426,"")</f>
        <v/>
      </c>
      <c r="E5431" s="144" t="str">
        <f>IF('[1]Hoja de pedidos'!$D5426&gt;0,'[1]Hoja de pedidos'!G5426,"")</f>
        <v/>
      </c>
      <c r="F5431" s="144" t="str">
        <f>IF('[1]Hoja de pedidos'!$D5426&gt;0,'[1]Hoja de pedidos'!H5426,"")</f>
        <v/>
      </c>
    </row>
    <row r="5432" spans="1:6" x14ac:dyDescent="0.25">
      <c r="A5432" s="144" t="str">
        <f>IF('[1]Hoja de pedidos'!$D5427&gt;0,'[1]Hoja de pedidos'!C5427,"")</f>
        <v/>
      </c>
      <c r="B5432" s="144" t="str">
        <f>IF('[1]Hoja de pedidos'!$D5427&gt;0,'[1]Hoja de pedidos'!D5427,"")</f>
        <v/>
      </c>
      <c r="C5432" s="144" t="str">
        <f>IF('[1]Hoja de pedidos'!$D5427&gt;0,'[1]Hoja de pedidos'!E5427,"")</f>
        <v/>
      </c>
      <c r="D5432" s="144" t="str">
        <f>IF('[1]Hoja de pedidos'!$D5427&gt;0,'[1]Hoja de pedidos'!F5427,"")</f>
        <v/>
      </c>
      <c r="E5432" s="144" t="str">
        <f>IF('[1]Hoja de pedidos'!$D5427&gt;0,'[1]Hoja de pedidos'!G5427,"")</f>
        <v/>
      </c>
      <c r="F5432" s="144" t="str">
        <f>IF('[1]Hoja de pedidos'!$D5427&gt;0,'[1]Hoja de pedidos'!H5427,"")</f>
        <v/>
      </c>
    </row>
    <row r="5433" spans="1:6" x14ac:dyDescent="0.25">
      <c r="A5433" s="144" t="str">
        <f>IF('[1]Hoja de pedidos'!$D5428&gt;0,'[1]Hoja de pedidos'!C5428,"")</f>
        <v/>
      </c>
      <c r="B5433" s="144" t="str">
        <f>IF('[1]Hoja de pedidos'!$D5428&gt;0,'[1]Hoja de pedidos'!D5428,"")</f>
        <v/>
      </c>
      <c r="C5433" s="144" t="str">
        <f>IF('[1]Hoja de pedidos'!$D5428&gt;0,'[1]Hoja de pedidos'!E5428,"")</f>
        <v/>
      </c>
      <c r="D5433" s="144" t="str">
        <f>IF('[1]Hoja de pedidos'!$D5428&gt;0,'[1]Hoja de pedidos'!F5428,"")</f>
        <v/>
      </c>
      <c r="E5433" s="144" t="str">
        <f>IF('[1]Hoja de pedidos'!$D5428&gt;0,'[1]Hoja de pedidos'!G5428,"")</f>
        <v/>
      </c>
      <c r="F5433" s="144" t="str">
        <f>IF('[1]Hoja de pedidos'!$D5428&gt;0,'[1]Hoja de pedidos'!H5428,"")</f>
        <v/>
      </c>
    </row>
    <row r="5434" spans="1:6" x14ac:dyDescent="0.25">
      <c r="A5434" s="144" t="str">
        <f>IF('[1]Hoja de pedidos'!$D5429&gt;0,'[1]Hoja de pedidos'!C5429,"")</f>
        <v/>
      </c>
      <c r="B5434" s="144" t="str">
        <f>IF('[1]Hoja de pedidos'!$D5429&gt;0,'[1]Hoja de pedidos'!D5429,"")</f>
        <v/>
      </c>
      <c r="C5434" s="144" t="str">
        <f>IF('[1]Hoja de pedidos'!$D5429&gt;0,'[1]Hoja de pedidos'!E5429,"")</f>
        <v/>
      </c>
      <c r="D5434" s="144" t="str">
        <f>IF('[1]Hoja de pedidos'!$D5429&gt;0,'[1]Hoja de pedidos'!F5429,"")</f>
        <v/>
      </c>
      <c r="E5434" s="144" t="str">
        <f>IF('[1]Hoja de pedidos'!$D5429&gt;0,'[1]Hoja de pedidos'!G5429,"")</f>
        <v/>
      </c>
      <c r="F5434" s="144" t="str">
        <f>IF('[1]Hoja de pedidos'!$D5429&gt;0,'[1]Hoja de pedidos'!H5429,"")</f>
        <v/>
      </c>
    </row>
    <row r="5435" spans="1:6" x14ac:dyDescent="0.25">
      <c r="A5435" s="144" t="str">
        <f>IF('[1]Hoja de pedidos'!$D5430&gt;0,'[1]Hoja de pedidos'!C5430,"")</f>
        <v/>
      </c>
      <c r="B5435" s="144" t="str">
        <f>IF('[1]Hoja de pedidos'!$D5430&gt;0,'[1]Hoja de pedidos'!D5430,"")</f>
        <v/>
      </c>
      <c r="C5435" s="144" t="str">
        <f>IF('[1]Hoja de pedidos'!$D5430&gt;0,'[1]Hoja de pedidos'!E5430,"")</f>
        <v/>
      </c>
      <c r="D5435" s="144" t="str">
        <f>IF('[1]Hoja de pedidos'!$D5430&gt;0,'[1]Hoja de pedidos'!F5430,"")</f>
        <v/>
      </c>
      <c r="E5435" s="144" t="str">
        <f>IF('[1]Hoja de pedidos'!$D5430&gt;0,'[1]Hoja de pedidos'!G5430,"")</f>
        <v/>
      </c>
      <c r="F5435" s="144" t="str">
        <f>IF('[1]Hoja de pedidos'!$D5430&gt;0,'[1]Hoja de pedidos'!H5430,"")</f>
        <v/>
      </c>
    </row>
    <row r="5436" spans="1:6" x14ac:dyDescent="0.25">
      <c r="A5436" s="144" t="str">
        <f>IF('[1]Hoja de pedidos'!$D5431&gt;0,'[1]Hoja de pedidos'!C5431,"")</f>
        <v/>
      </c>
      <c r="B5436" s="144" t="str">
        <f>IF('[1]Hoja de pedidos'!$D5431&gt;0,'[1]Hoja de pedidos'!D5431,"")</f>
        <v/>
      </c>
      <c r="C5436" s="144" t="str">
        <f>IF('[1]Hoja de pedidos'!$D5431&gt;0,'[1]Hoja de pedidos'!E5431,"")</f>
        <v/>
      </c>
      <c r="D5436" s="144" t="str">
        <f>IF('[1]Hoja de pedidos'!$D5431&gt;0,'[1]Hoja de pedidos'!F5431,"")</f>
        <v/>
      </c>
      <c r="E5436" s="144" t="str">
        <f>IF('[1]Hoja de pedidos'!$D5431&gt;0,'[1]Hoja de pedidos'!G5431,"")</f>
        <v/>
      </c>
      <c r="F5436" s="144" t="str">
        <f>IF('[1]Hoja de pedidos'!$D5431&gt;0,'[1]Hoja de pedidos'!H5431,"")</f>
        <v/>
      </c>
    </row>
    <row r="5437" spans="1:6" x14ac:dyDescent="0.25">
      <c r="A5437" s="144" t="str">
        <f>IF('[1]Hoja de pedidos'!$D5432&gt;0,'[1]Hoja de pedidos'!C5432,"")</f>
        <v/>
      </c>
      <c r="B5437" s="144" t="str">
        <f>IF('[1]Hoja de pedidos'!$D5432&gt;0,'[1]Hoja de pedidos'!D5432,"")</f>
        <v/>
      </c>
      <c r="C5437" s="144" t="str">
        <f>IF('[1]Hoja de pedidos'!$D5432&gt;0,'[1]Hoja de pedidos'!E5432,"")</f>
        <v/>
      </c>
      <c r="D5437" s="144" t="str">
        <f>IF('[1]Hoja de pedidos'!$D5432&gt;0,'[1]Hoja de pedidos'!F5432,"")</f>
        <v/>
      </c>
      <c r="E5437" s="144" t="str">
        <f>IF('[1]Hoja de pedidos'!$D5432&gt;0,'[1]Hoja de pedidos'!G5432,"")</f>
        <v/>
      </c>
      <c r="F5437" s="144" t="str">
        <f>IF('[1]Hoja de pedidos'!$D5432&gt;0,'[1]Hoja de pedidos'!H5432,"")</f>
        <v/>
      </c>
    </row>
    <row r="5438" spans="1:6" x14ac:dyDescent="0.25">
      <c r="A5438" s="144" t="str">
        <f>IF('[1]Hoja de pedidos'!$D5433&gt;0,'[1]Hoja de pedidos'!C5433,"")</f>
        <v/>
      </c>
      <c r="B5438" s="144" t="str">
        <f>IF('[1]Hoja de pedidos'!$D5433&gt;0,'[1]Hoja de pedidos'!D5433,"")</f>
        <v/>
      </c>
      <c r="C5438" s="144" t="str">
        <f>IF('[1]Hoja de pedidos'!$D5433&gt;0,'[1]Hoja de pedidos'!E5433,"")</f>
        <v/>
      </c>
      <c r="D5438" s="144" t="str">
        <f>IF('[1]Hoja de pedidos'!$D5433&gt;0,'[1]Hoja de pedidos'!F5433,"")</f>
        <v/>
      </c>
      <c r="E5438" s="144" t="str">
        <f>IF('[1]Hoja de pedidos'!$D5433&gt;0,'[1]Hoja de pedidos'!G5433,"")</f>
        <v/>
      </c>
      <c r="F5438" s="144" t="str">
        <f>IF('[1]Hoja de pedidos'!$D5433&gt;0,'[1]Hoja de pedidos'!H5433,"")</f>
        <v/>
      </c>
    </row>
    <row r="5439" spans="1:6" x14ac:dyDescent="0.25">
      <c r="A5439" s="144" t="str">
        <f>IF('[1]Hoja de pedidos'!$D5434&gt;0,'[1]Hoja de pedidos'!C5434,"")</f>
        <v/>
      </c>
      <c r="B5439" s="144" t="str">
        <f>IF('[1]Hoja de pedidos'!$D5434&gt;0,'[1]Hoja de pedidos'!D5434,"")</f>
        <v/>
      </c>
      <c r="C5439" s="144" t="str">
        <f>IF('[1]Hoja de pedidos'!$D5434&gt;0,'[1]Hoja de pedidos'!E5434,"")</f>
        <v/>
      </c>
      <c r="D5439" s="144" t="str">
        <f>IF('[1]Hoja de pedidos'!$D5434&gt;0,'[1]Hoja de pedidos'!F5434,"")</f>
        <v/>
      </c>
      <c r="E5439" s="144" t="str">
        <f>IF('[1]Hoja de pedidos'!$D5434&gt;0,'[1]Hoja de pedidos'!G5434,"")</f>
        <v/>
      </c>
      <c r="F5439" s="144" t="str">
        <f>IF('[1]Hoja de pedidos'!$D5434&gt;0,'[1]Hoja de pedidos'!H5434,"")</f>
        <v/>
      </c>
    </row>
    <row r="5440" spans="1:6" x14ac:dyDescent="0.25">
      <c r="A5440" s="144" t="str">
        <f>IF('[1]Hoja de pedidos'!$D5435&gt;0,'[1]Hoja de pedidos'!C5435,"")</f>
        <v/>
      </c>
      <c r="B5440" s="144" t="str">
        <f>IF('[1]Hoja de pedidos'!$D5435&gt;0,'[1]Hoja de pedidos'!D5435,"")</f>
        <v/>
      </c>
      <c r="C5440" s="144" t="str">
        <f>IF('[1]Hoja de pedidos'!$D5435&gt;0,'[1]Hoja de pedidos'!E5435,"")</f>
        <v/>
      </c>
      <c r="D5440" s="144" t="str">
        <f>IF('[1]Hoja de pedidos'!$D5435&gt;0,'[1]Hoja de pedidos'!F5435,"")</f>
        <v/>
      </c>
      <c r="E5440" s="144" t="str">
        <f>IF('[1]Hoja de pedidos'!$D5435&gt;0,'[1]Hoja de pedidos'!G5435,"")</f>
        <v/>
      </c>
      <c r="F5440" s="144" t="str">
        <f>IF('[1]Hoja de pedidos'!$D5435&gt;0,'[1]Hoja de pedidos'!H5435,"")</f>
        <v/>
      </c>
    </row>
    <row r="5441" spans="1:6" x14ac:dyDescent="0.25">
      <c r="A5441" s="144" t="str">
        <f>IF('[1]Hoja de pedidos'!$D5436&gt;0,'[1]Hoja de pedidos'!C5436,"")</f>
        <v/>
      </c>
      <c r="B5441" s="144" t="str">
        <f>IF('[1]Hoja de pedidos'!$D5436&gt;0,'[1]Hoja de pedidos'!D5436,"")</f>
        <v/>
      </c>
      <c r="C5441" s="144" t="str">
        <f>IF('[1]Hoja de pedidos'!$D5436&gt;0,'[1]Hoja de pedidos'!E5436,"")</f>
        <v/>
      </c>
      <c r="D5441" s="144" t="str">
        <f>IF('[1]Hoja de pedidos'!$D5436&gt;0,'[1]Hoja de pedidos'!F5436,"")</f>
        <v/>
      </c>
      <c r="E5441" s="144" t="str">
        <f>IF('[1]Hoja de pedidos'!$D5436&gt;0,'[1]Hoja de pedidos'!G5436,"")</f>
        <v/>
      </c>
      <c r="F5441" s="144" t="str">
        <f>IF('[1]Hoja de pedidos'!$D5436&gt;0,'[1]Hoja de pedidos'!H5436,"")</f>
        <v/>
      </c>
    </row>
    <row r="5442" spans="1:6" x14ac:dyDescent="0.25">
      <c r="A5442" s="144" t="str">
        <f>IF('[1]Hoja de pedidos'!$D5437&gt;0,'[1]Hoja de pedidos'!C5437,"")</f>
        <v/>
      </c>
      <c r="B5442" s="144" t="str">
        <f>IF('[1]Hoja de pedidos'!$D5437&gt;0,'[1]Hoja de pedidos'!D5437,"")</f>
        <v/>
      </c>
      <c r="C5442" s="144" t="str">
        <f>IF('[1]Hoja de pedidos'!$D5437&gt;0,'[1]Hoja de pedidos'!E5437,"")</f>
        <v/>
      </c>
      <c r="D5442" s="144" t="str">
        <f>IF('[1]Hoja de pedidos'!$D5437&gt;0,'[1]Hoja de pedidos'!F5437,"")</f>
        <v/>
      </c>
      <c r="E5442" s="144" t="str">
        <f>IF('[1]Hoja de pedidos'!$D5437&gt;0,'[1]Hoja de pedidos'!G5437,"")</f>
        <v/>
      </c>
      <c r="F5442" s="144" t="str">
        <f>IF('[1]Hoja de pedidos'!$D5437&gt;0,'[1]Hoja de pedidos'!H5437,"")</f>
        <v/>
      </c>
    </row>
    <row r="5443" spans="1:6" x14ac:dyDescent="0.25">
      <c r="A5443" s="144" t="str">
        <f>IF('[1]Hoja de pedidos'!$D5438&gt;0,'[1]Hoja de pedidos'!C5438,"")</f>
        <v/>
      </c>
      <c r="B5443" s="144" t="str">
        <f>IF('[1]Hoja de pedidos'!$D5438&gt;0,'[1]Hoja de pedidos'!D5438,"")</f>
        <v/>
      </c>
      <c r="C5443" s="144" t="str">
        <f>IF('[1]Hoja de pedidos'!$D5438&gt;0,'[1]Hoja de pedidos'!E5438,"")</f>
        <v/>
      </c>
      <c r="D5443" s="144" t="str">
        <f>IF('[1]Hoja de pedidos'!$D5438&gt;0,'[1]Hoja de pedidos'!F5438,"")</f>
        <v/>
      </c>
      <c r="E5443" s="144" t="str">
        <f>IF('[1]Hoja de pedidos'!$D5438&gt;0,'[1]Hoja de pedidos'!G5438,"")</f>
        <v/>
      </c>
      <c r="F5443" s="144" t="str">
        <f>IF('[1]Hoja de pedidos'!$D5438&gt;0,'[1]Hoja de pedidos'!H5438,"")</f>
        <v/>
      </c>
    </row>
    <row r="5444" spans="1:6" x14ac:dyDescent="0.25">
      <c r="A5444" s="144" t="str">
        <f>IF('[1]Hoja de pedidos'!$D5439&gt;0,'[1]Hoja de pedidos'!C5439,"")</f>
        <v/>
      </c>
      <c r="B5444" s="144" t="str">
        <f>IF('[1]Hoja de pedidos'!$D5439&gt;0,'[1]Hoja de pedidos'!D5439,"")</f>
        <v/>
      </c>
      <c r="C5444" s="144" t="str">
        <f>IF('[1]Hoja de pedidos'!$D5439&gt;0,'[1]Hoja de pedidos'!E5439,"")</f>
        <v/>
      </c>
      <c r="D5444" s="144" t="str">
        <f>IF('[1]Hoja de pedidos'!$D5439&gt;0,'[1]Hoja de pedidos'!F5439,"")</f>
        <v/>
      </c>
      <c r="E5444" s="144" t="str">
        <f>IF('[1]Hoja de pedidos'!$D5439&gt;0,'[1]Hoja de pedidos'!G5439,"")</f>
        <v/>
      </c>
      <c r="F5444" s="144" t="str">
        <f>IF('[1]Hoja de pedidos'!$D5439&gt;0,'[1]Hoja de pedidos'!H5439,"")</f>
        <v/>
      </c>
    </row>
    <row r="5445" spans="1:6" x14ac:dyDescent="0.25">
      <c r="A5445" s="144" t="str">
        <f>IF('[1]Hoja de pedidos'!$D5440&gt;0,'[1]Hoja de pedidos'!C5440,"")</f>
        <v/>
      </c>
      <c r="B5445" s="144" t="str">
        <f>IF('[1]Hoja de pedidos'!$D5440&gt;0,'[1]Hoja de pedidos'!D5440,"")</f>
        <v/>
      </c>
      <c r="C5445" s="144" t="str">
        <f>IF('[1]Hoja de pedidos'!$D5440&gt;0,'[1]Hoja de pedidos'!E5440,"")</f>
        <v/>
      </c>
      <c r="D5445" s="144" t="str">
        <f>IF('[1]Hoja de pedidos'!$D5440&gt;0,'[1]Hoja de pedidos'!F5440,"")</f>
        <v/>
      </c>
      <c r="E5445" s="144" t="str">
        <f>IF('[1]Hoja de pedidos'!$D5440&gt;0,'[1]Hoja de pedidos'!G5440,"")</f>
        <v/>
      </c>
      <c r="F5445" s="144" t="str">
        <f>IF('[1]Hoja de pedidos'!$D5440&gt;0,'[1]Hoja de pedidos'!H5440,"")</f>
        <v/>
      </c>
    </row>
    <row r="5446" spans="1:6" x14ac:dyDescent="0.25">
      <c r="A5446" s="144" t="str">
        <f>IF('[1]Hoja de pedidos'!$D5441&gt;0,'[1]Hoja de pedidos'!C5441,"")</f>
        <v/>
      </c>
      <c r="B5446" s="144" t="str">
        <f>IF('[1]Hoja de pedidos'!$D5441&gt;0,'[1]Hoja de pedidos'!D5441,"")</f>
        <v/>
      </c>
      <c r="C5446" s="144" t="str">
        <f>IF('[1]Hoja de pedidos'!$D5441&gt;0,'[1]Hoja de pedidos'!E5441,"")</f>
        <v/>
      </c>
      <c r="D5446" s="144" t="str">
        <f>IF('[1]Hoja de pedidos'!$D5441&gt;0,'[1]Hoja de pedidos'!F5441,"")</f>
        <v/>
      </c>
      <c r="E5446" s="144" t="str">
        <f>IF('[1]Hoja de pedidos'!$D5441&gt;0,'[1]Hoja de pedidos'!G5441,"")</f>
        <v/>
      </c>
      <c r="F5446" s="144" t="str">
        <f>IF('[1]Hoja de pedidos'!$D5441&gt;0,'[1]Hoja de pedidos'!H5441,"")</f>
        <v/>
      </c>
    </row>
    <row r="5447" spans="1:6" x14ac:dyDescent="0.25">
      <c r="A5447" s="144" t="str">
        <f>IF('[1]Hoja de pedidos'!$D5442&gt;0,'[1]Hoja de pedidos'!C5442,"")</f>
        <v/>
      </c>
      <c r="B5447" s="144" t="str">
        <f>IF('[1]Hoja de pedidos'!$D5442&gt;0,'[1]Hoja de pedidos'!D5442,"")</f>
        <v/>
      </c>
      <c r="C5447" s="144" t="str">
        <f>IF('[1]Hoja de pedidos'!$D5442&gt;0,'[1]Hoja de pedidos'!E5442,"")</f>
        <v/>
      </c>
      <c r="D5447" s="144" t="str">
        <f>IF('[1]Hoja de pedidos'!$D5442&gt;0,'[1]Hoja de pedidos'!F5442,"")</f>
        <v/>
      </c>
      <c r="E5447" s="144" t="str">
        <f>IF('[1]Hoja de pedidos'!$D5442&gt;0,'[1]Hoja de pedidos'!G5442,"")</f>
        <v/>
      </c>
      <c r="F5447" s="144" t="str">
        <f>IF('[1]Hoja de pedidos'!$D5442&gt;0,'[1]Hoja de pedidos'!H5442,"")</f>
        <v/>
      </c>
    </row>
    <row r="5448" spans="1:6" x14ac:dyDescent="0.25">
      <c r="A5448" s="144" t="str">
        <f>IF('[1]Hoja de pedidos'!$D5443&gt;0,'[1]Hoja de pedidos'!C5443,"")</f>
        <v/>
      </c>
      <c r="B5448" s="144" t="str">
        <f>IF('[1]Hoja de pedidos'!$D5443&gt;0,'[1]Hoja de pedidos'!D5443,"")</f>
        <v/>
      </c>
      <c r="C5448" s="144" t="str">
        <f>IF('[1]Hoja de pedidos'!$D5443&gt;0,'[1]Hoja de pedidos'!E5443,"")</f>
        <v/>
      </c>
      <c r="D5448" s="144" t="str">
        <f>IF('[1]Hoja de pedidos'!$D5443&gt;0,'[1]Hoja de pedidos'!F5443,"")</f>
        <v/>
      </c>
      <c r="E5448" s="144" t="str">
        <f>IF('[1]Hoja de pedidos'!$D5443&gt;0,'[1]Hoja de pedidos'!G5443,"")</f>
        <v/>
      </c>
      <c r="F5448" s="144" t="str">
        <f>IF('[1]Hoja de pedidos'!$D5443&gt;0,'[1]Hoja de pedidos'!H5443,"")</f>
        <v/>
      </c>
    </row>
    <row r="5449" spans="1:6" x14ac:dyDescent="0.25">
      <c r="A5449" s="144" t="str">
        <f>IF('[1]Hoja de pedidos'!$D5444&gt;0,'[1]Hoja de pedidos'!C5444,"")</f>
        <v/>
      </c>
      <c r="B5449" s="144" t="str">
        <f>IF('[1]Hoja de pedidos'!$D5444&gt;0,'[1]Hoja de pedidos'!D5444,"")</f>
        <v/>
      </c>
      <c r="C5449" s="144" t="str">
        <f>IF('[1]Hoja de pedidos'!$D5444&gt;0,'[1]Hoja de pedidos'!E5444,"")</f>
        <v/>
      </c>
      <c r="D5449" s="144" t="str">
        <f>IF('[1]Hoja de pedidos'!$D5444&gt;0,'[1]Hoja de pedidos'!F5444,"")</f>
        <v/>
      </c>
      <c r="E5449" s="144" t="str">
        <f>IF('[1]Hoja de pedidos'!$D5444&gt;0,'[1]Hoja de pedidos'!G5444,"")</f>
        <v/>
      </c>
      <c r="F5449" s="144" t="str">
        <f>IF('[1]Hoja de pedidos'!$D5444&gt;0,'[1]Hoja de pedidos'!H5444,"")</f>
        <v/>
      </c>
    </row>
    <row r="5450" spans="1:6" x14ac:dyDescent="0.25">
      <c r="A5450" s="144" t="str">
        <f>IF('[1]Hoja de pedidos'!$D5445&gt;0,'[1]Hoja de pedidos'!C5445,"")</f>
        <v/>
      </c>
      <c r="B5450" s="144" t="str">
        <f>IF('[1]Hoja de pedidos'!$D5445&gt;0,'[1]Hoja de pedidos'!D5445,"")</f>
        <v/>
      </c>
      <c r="C5450" s="144" t="str">
        <f>IF('[1]Hoja de pedidos'!$D5445&gt;0,'[1]Hoja de pedidos'!E5445,"")</f>
        <v/>
      </c>
      <c r="D5450" s="144" t="str">
        <f>IF('[1]Hoja de pedidos'!$D5445&gt;0,'[1]Hoja de pedidos'!F5445,"")</f>
        <v/>
      </c>
      <c r="E5450" s="144" t="str">
        <f>IF('[1]Hoja de pedidos'!$D5445&gt;0,'[1]Hoja de pedidos'!G5445,"")</f>
        <v/>
      </c>
      <c r="F5450" s="144" t="str">
        <f>IF('[1]Hoja de pedidos'!$D5445&gt;0,'[1]Hoja de pedidos'!H5445,"")</f>
        <v/>
      </c>
    </row>
    <row r="5451" spans="1:6" x14ac:dyDescent="0.25">
      <c r="A5451" s="144" t="str">
        <f>IF('[1]Hoja de pedidos'!$D5446&gt;0,'[1]Hoja de pedidos'!C5446,"")</f>
        <v/>
      </c>
      <c r="B5451" s="144" t="str">
        <f>IF('[1]Hoja de pedidos'!$D5446&gt;0,'[1]Hoja de pedidos'!D5446,"")</f>
        <v/>
      </c>
      <c r="C5451" s="144" t="str">
        <f>IF('[1]Hoja de pedidos'!$D5446&gt;0,'[1]Hoja de pedidos'!E5446,"")</f>
        <v/>
      </c>
      <c r="D5451" s="144" t="str">
        <f>IF('[1]Hoja de pedidos'!$D5446&gt;0,'[1]Hoja de pedidos'!F5446,"")</f>
        <v/>
      </c>
      <c r="E5451" s="144" t="str">
        <f>IF('[1]Hoja de pedidos'!$D5446&gt;0,'[1]Hoja de pedidos'!G5446,"")</f>
        <v/>
      </c>
      <c r="F5451" s="144" t="str">
        <f>IF('[1]Hoja de pedidos'!$D5446&gt;0,'[1]Hoja de pedidos'!H5446,"")</f>
        <v/>
      </c>
    </row>
    <row r="5452" spans="1:6" x14ac:dyDescent="0.25">
      <c r="A5452" s="144" t="str">
        <f>IF('[1]Hoja de pedidos'!$D5447&gt;0,'[1]Hoja de pedidos'!C5447,"")</f>
        <v/>
      </c>
      <c r="B5452" s="144" t="str">
        <f>IF('[1]Hoja de pedidos'!$D5447&gt;0,'[1]Hoja de pedidos'!D5447,"")</f>
        <v/>
      </c>
      <c r="C5452" s="144" t="str">
        <f>IF('[1]Hoja de pedidos'!$D5447&gt;0,'[1]Hoja de pedidos'!E5447,"")</f>
        <v/>
      </c>
      <c r="D5452" s="144" t="str">
        <f>IF('[1]Hoja de pedidos'!$D5447&gt;0,'[1]Hoja de pedidos'!F5447,"")</f>
        <v/>
      </c>
      <c r="E5452" s="144" t="str">
        <f>IF('[1]Hoja de pedidos'!$D5447&gt;0,'[1]Hoja de pedidos'!G5447,"")</f>
        <v/>
      </c>
      <c r="F5452" s="144" t="str">
        <f>IF('[1]Hoja de pedidos'!$D5447&gt;0,'[1]Hoja de pedidos'!H5447,"")</f>
        <v/>
      </c>
    </row>
    <row r="5453" spans="1:6" x14ac:dyDescent="0.25">
      <c r="A5453" s="144" t="str">
        <f>IF('[1]Hoja de pedidos'!$D5448&gt;0,'[1]Hoja de pedidos'!C5448,"")</f>
        <v/>
      </c>
      <c r="B5453" s="144" t="str">
        <f>IF('[1]Hoja de pedidos'!$D5448&gt;0,'[1]Hoja de pedidos'!D5448,"")</f>
        <v/>
      </c>
      <c r="C5453" s="144" t="str">
        <f>IF('[1]Hoja de pedidos'!$D5448&gt;0,'[1]Hoja de pedidos'!E5448,"")</f>
        <v/>
      </c>
      <c r="D5453" s="144" t="str">
        <f>IF('[1]Hoja de pedidos'!$D5448&gt;0,'[1]Hoja de pedidos'!F5448,"")</f>
        <v/>
      </c>
      <c r="E5453" s="144" t="str">
        <f>IF('[1]Hoja de pedidos'!$D5448&gt;0,'[1]Hoja de pedidos'!G5448,"")</f>
        <v/>
      </c>
      <c r="F5453" s="144" t="str">
        <f>IF('[1]Hoja de pedidos'!$D5448&gt;0,'[1]Hoja de pedidos'!H5448,"")</f>
        <v/>
      </c>
    </row>
    <row r="5454" spans="1:6" x14ac:dyDescent="0.25">
      <c r="A5454" s="144" t="str">
        <f>IF('[1]Hoja de pedidos'!$D5449&gt;0,'[1]Hoja de pedidos'!C5449,"")</f>
        <v/>
      </c>
      <c r="B5454" s="144" t="str">
        <f>IF('[1]Hoja de pedidos'!$D5449&gt;0,'[1]Hoja de pedidos'!D5449,"")</f>
        <v/>
      </c>
      <c r="C5454" s="144" t="str">
        <f>IF('[1]Hoja de pedidos'!$D5449&gt;0,'[1]Hoja de pedidos'!E5449,"")</f>
        <v/>
      </c>
      <c r="D5454" s="144" t="str">
        <f>IF('[1]Hoja de pedidos'!$D5449&gt;0,'[1]Hoja de pedidos'!F5449,"")</f>
        <v/>
      </c>
      <c r="E5454" s="144" t="str">
        <f>IF('[1]Hoja de pedidos'!$D5449&gt;0,'[1]Hoja de pedidos'!G5449,"")</f>
        <v/>
      </c>
      <c r="F5454" s="144" t="str">
        <f>IF('[1]Hoja de pedidos'!$D5449&gt;0,'[1]Hoja de pedidos'!H5449,"")</f>
        <v/>
      </c>
    </row>
    <row r="5455" spans="1:6" x14ac:dyDescent="0.25">
      <c r="A5455" s="144" t="str">
        <f>IF('[1]Hoja de pedidos'!$D5450&gt;0,'[1]Hoja de pedidos'!C5450,"")</f>
        <v/>
      </c>
      <c r="B5455" s="144" t="str">
        <f>IF('[1]Hoja de pedidos'!$D5450&gt;0,'[1]Hoja de pedidos'!D5450,"")</f>
        <v/>
      </c>
      <c r="C5455" s="144" t="str">
        <f>IF('[1]Hoja de pedidos'!$D5450&gt;0,'[1]Hoja de pedidos'!E5450,"")</f>
        <v/>
      </c>
      <c r="D5455" s="144" t="str">
        <f>IF('[1]Hoja de pedidos'!$D5450&gt;0,'[1]Hoja de pedidos'!F5450,"")</f>
        <v/>
      </c>
      <c r="E5455" s="144" t="str">
        <f>IF('[1]Hoja de pedidos'!$D5450&gt;0,'[1]Hoja de pedidos'!G5450,"")</f>
        <v/>
      </c>
      <c r="F5455" s="144" t="str">
        <f>IF('[1]Hoja de pedidos'!$D5450&gt;0,'[1]Hoja de pedidos'!H5450,"")</f>
        <v/>
      </c>
    </row>
    <row r="5456" spans="1:6" x14ac:dyDescent="0.25">
      <c r="A5456" s="144" t="str">
        <f>IF('[1]Hoja de pedidos'!$D5451&gt;0,'[1]Hoja de pedidos'!C5451,"")</f>
        <v/>
      </c>
      <c r="B5456" s="144" t="str">
        <f>IF('[1]Hoja de pedidos'!$D5451&gt;0,'[1]Hoja de pedidos'!D5451,"")</f>
        <v/>
      </c>
      <c r="C5456" s="144" t="str">
        <f>IF('[1]Hoja de pedidos'!$D5451&gt;0,'[1]Hoja de pedidos'!E5451,"")</f>
        <v/>
      </c>
      <c r="D5456" s="144" t="str">
        <f>IF('[1]Hoja de pedidos'!$D5451&gt;0,'[1]Hoja de pedidos'!F5451,"")</f>
        <v/>
      </c>
      <c r="E5456" s="144" t="str">
        <f>IF('[1]Hoja de pedidos'!$D5451&gt;0,'[1]Hoja de pedidos'!G5451,"")</f>
        <v/>
      </c>
      <c r="F5456" s="144" t="str">
        <f>IF('[1]Hoja de pedidos'!$D5451&gt;0,'[1]Hoja de pedidos'!H5451,"")</f>
        <v/>
      </c>
    </row>
    <row r="5457" spans="1:6" x14ac:dyDescent="0.25">
      <c r="A5457" s="144" t="str">
        <f>IF('[1]Hoja de pedidos'!$D5452&gt;0,'[1]Hoja de pedidos'!C5452,"")</f>
        <v/>
      </c>
      <c r="B5457" s="144" t="str">
        <f>IF('[1]Hoja de pedidos'!$D5452&gt;0,'[1]Hoja de pedidos'!D5452,"")</f>
        <v/>
      </c>
      <c r="C5457" s="144" t="str">
        <f>IF('[1]Hoja de pedidos'!$D5452&gt;0,'[1]Hoja de pedidos'!E5452,"")</f>
        <v/>
      </c>
      <c r="D5457" s="144" t="str">
        <f>IF('[1]Hoja de pedidos'!$D5452&gt;0,'[1]Hoja de pedidos'!F5452,"")</f>
        <v/>
      </c>
      <c r="E5457" s="144" t="str">
        <f>IF('[1]Hoja de pedidos'!$D5452&gt;0,'[1]Hoja de pedidos'!G5452,"")</f>
        <v/>
      </c>
      <c r="F5457" s="144" t="str">
        <f>IF('[1]Hoja de pedidos'!$D5452&gt;0,'[1]Hoja de pedidos'!H5452,"")</f>
        <v/>
      </c>
    </row>
    <row r="5458" spans="1:6" x14ac:dyDescent="0.25">
      <c r="A5458" s="144" t="str">
        <f>IF('[1]Hoja de pedidos'!$D5453&gt;0,'[1]Hoja de pedidos'!C5453,"")</f>
        <v/>
      </c>
      <c r="B5458" s="144" t="str">
        <f>IF('[1]Hoja de pedidos'!$D5453&gt;0,'[1]Hoja de pedidos'!D5453,"")</f>
        <v/>
      </c>
      <c r="C5458" s="144" t="str">
        <f>IF('[1]Hoja de pedidos'!$D5453&gt;0,'[1]Hoja de pedidos'!E5453,"")</f>
        <v/>
      </c>
      <c r="D5458" s="144" t="str">
        <f>IF('[1]Hoja de pedidos'!$D5453&gt;0,'[1]Hoja de pedidos'!F5453,"")</f>
        <v/>
      </c>
      <c r="E5458" s="144" t="str">
        <f>IF('[1]Hoja de pedidos'!$D5453&gt;0,'[1]Hoja de pedidos'!G5453,"")</f>
        <v/>
      </c>
      <c r="F5458" s="144" t="str">
        <f>IF('[1]Hoja de pedidos'!$D5453&gt;0,'[1]Hoja de pedidos'!H5453,"")</f>
        <v/>
      </c>
    </row>
    <row r="5459" spans="1:6" x14ac:dyDescent="0.25">
      <c r="A5459" s="144" t="str">
        <f>IF('[1]Hoja de pedidos'!$D5454&gt;0,'[1]Hoja de pedidos'!C5454,"")</f>
        <v/>
      </c>
      <c r="B5459" s="144" t="str">
        <f>IF('[1]Hoja de pedidos'!$D5454&gt;0,'[1]Hoja de pedidos'!D5454,"")</f>
        <v/>
      </c>
      <c r="C5459" s="144" t="str">
        <f>IF('[1]Hoja de pedidos'!$D5454&gt;0,'[1]Hoja de pedidos'!E5454,"")</f>
        <v/>
      </c>
      <c r="D5459" s="144" t="str">
        <f>IF('[1]Hoja de pedidos'!$D5454&gt;0,'[1]Hoja de pedidos'!F5454,"")</f>
        <v/>
      </c>
      <c r="E5459" s="144" t="str">
        <f>IF('[1]Hoja de pedidos'!$D5454&gt;0,'[1]Hoja de pedidos'!G5454,"")</f>
        <v/>
      </c>
      <c r="F5459" s="144" t="str">
        <f>IF('[1]Hoja de pedidos'!$D5454&gt;0,'[1]Hoja de pedidos'!H5454,"")</f>
        <v/>
      </c>
    </row>
    <row r="5460" spans="1:6" x14ac:dyDescent="0.25">
      <c r="A5460" s="144" t="str">
        <f>IF('[1]Hoja de pedidos'!$D5455&gt;0,'[1]Hoja de pedidos'!C5455,"")</f>
        <v/>
      </c>
      <c r="B5460" s="144" t="str">
        <f>IF('[1]Hoja de pedidos'!$D5455&gt;0,'[1]Hoja de pedidos'!D5455,"")</f>
        <v/>
      </c>
      <c r="C5460" s="144" t="str">
        <f>IF('[1]Hoja de pedidos'!$D5455&gt;0,'[1]Hoja de pedidos'!E5455,"")</f>
        <v/>
      </c>
      <c r="D5460" s="144" t="str">
        <f>IF('[1]Hoja de pedidos'!$D5455&gt;0,'[1]Hoja de pedidos'!F5455,"")</f>
        <v/>
      </c>
      <c r="E5460" s="144" t="str">
        <f>IF('[1]Hoja de pedidos'!$D5455&gt;0,'[1]Hoja de pedidos'!G5455,"")</f>
        <v/>
      </c>
      <c r="F5460" s="144" t="str">
        <f>IF('[1]Hoja de pedidos'!$D5455&gt;0,'[1]Hoja de pedidos'!H5455,"")</f>
        <v/>
      </c>
    </row>
    <row r="5461" spans="1:6" x14ac:dyDescent="0.25">
      <c r="A5461" s="144" t="str">
        <f>IF('[1]Hoja de pedidos'!$D5456&gt;0,'[1]Hoja de pedidos'!C5456,"")</f>
        <v/>
      </c>
      <c r="B5461" s="144" t="str">
        <f>IF('[1]Hoja de pedidos'!$D5456&gt;0,'[1]Hoja de pedidos'!D5456,"")</f>
        <v/>
      </c>
      <c r="C5461" s="144" t="str">
        <f>IF('[1]Hoja de pedidos'!$D5456&gt;0,'[1]Hoja de pedidos'!E5456,"")</f>
        <v/>
      </c>
      <c r="D5461" s="144" t="str">
        <f>IF('[1]Hoja de pedidos'!$D5456&gt;0,'[1]Hoja de pedidos'!F5456,"")</f>
        <v/>
      </c>
      <c r="E5461" s="144" t="str">
        <f>IF('[1]Hoja de pedidos'!$D5456&gt;0,'[1]Hoja de pedidos'!G5456,"")</f>
        <v/>
      </c>
      <c r="F5461" s="144" t="str">
        <f>IF('[1]Hoja de pedidos'!$D5456&gt;0,'[1]Hoja de pedidos'!H5456,"")</f>
        <v/>
      </c>
    </row>
    <row r="5462" spans="1:6" x14ac:dyDescent="0.25">
      <c r="A5462" s="144" t="str">
        <f>IF('[1]Hoja de pedidos'!$D5457&gt;0,'[1]Hoja de pedidos'!C5457,"")</f>
        <v/>
      </c>
      <c r="B5462" s="144" t="str">
        <f>IF('[1]Hoja de pedidos'!$D5457&gt;0,'[1]Hoja de pedidos'!D5457,"")</f>
        <v/>
      </c>
      <c r="C5462" s="144" t="str">
        <f>IF('[1]Hoja de pedidos'!$D5457&gt;0,'[1]Hoja de pedidos'!E5457,"")</f>
        <v/>
      </c>
      <c r="D5462" s="144" t="str">
        <f>IF('[1]Hoja de pedidos'!$D5457&gt;0,'[1]Hoja de pedidos'!F5457,"")</f>
        <v/>
      </c>
      <c r="E5462" s="144" t="str">
        <f>IF('[1]Hoja de pedidos'!$D5457&gt;0,'[1]Hoja de pedidos'!G5457,"")</f>
        <v/>
      </c>
      <c r="F5462" s="144" t="str">
        <f>IF('[1]Hoja de pedidos'!$D5457&gt;0,'[1]Hoja de pedidos'!H5457,"")</f>
        <v/>
      </c>
    </row>
    <row r="5463" spans="1:6" x14ac:dyDescent="0.25">
      <c r="A5463" s="144" t="str">
        <f>IF('[1]Hoja de pedidos'!$D5458&gt;0,'[1]Hoja de pedidos'!C5458,"")</f>
        <v/>
      </c>
      <c r="B5463" s="144" t="str">
        <f>IF('[1]Hoja de pedidos'!$D5458&gt;0,'[1]Hoja de pedidos'!D5458,"")</f>
        <v/>
      </c>
      <c r="C5463" s="144" t="str">
        <f>IF('[1]Hoja de pedidos'!$D5458&gt;0,'[1]Hoja de pedidos'!E5458,"")</f>
        <v/>
      </c>
      <c r="D5463" s="144" t="str">
        <f>IF('[1]Hoja de pedidos'!$D5458&gt;0,'[1]Hoja de pedidos'!F5458,"")</f>
        <v/>
      </c>
      <c r="E5463" s="144" t="str">
        <f>IF('[1]Hoja de pedidos'!$D5458&gt;0,'[1]Hoja de pedidos'!G5458,"")</f>
        <v/>
      </c>
      <c r="F5463" s="144" t="str">
        <f>IF('[1]Hoja de pedidos'!$D5458&gt;0,'[1]Hoja de pedidos'!H5458,"")</f>
        <v/>
      </c>
    </row>
    <row r="5464" spans="1:6" x14ac:dyDescent="0.25">
      <c r="A5464" s="144" t="str">
        <f>IF('[1]Hoja de pedidos'!$D5459&gt;0,'[1]Hoja de pedidos'!C5459,"")</f>
        <v/>
      </c>
      <c r="B5464" s="144" t="str">
        <f>IF('[1]Hoja de pedidos'!$D5459&gt;0,'[1]Hoja de pedidos'!D5459,"")</f>
        <v/>
      </c>
      <c r="C5464" s="144" t="str">
        <f>IF('[1]Hoja de pedidos'!$D5459&gt;0,'[1]Hoja de pedidos'!E5459,"")</f>
        <v/>
      </c>
      <c r="D5464" s="144" t="str">
        <f>IF('[1]Hoja de pedidos'!$D5459&gt;0,'[1]Hoja de pedidos'!F5459,"")</f>
        <v/>
      </c>
      <c r="E5464" s="144" t="str">
        <f>IF('[1]Hoja de pedidos'!$D5459&gt;0,'[1]Hoja de pedidos'!G5459,"")</f>
        <v/>
      </c>
      <c r="F5464" s="144" t="str">
        <f>IF('[1]Hoja de pedidos'!$D5459&gt;0,'[1]Hoja de pedidos'!H5459,"")</f>
        <v/>
      </c>
    </row>
    <row r="5465" spans="1:6" x14ac:dyDescent="0.25">
      <c r="A5465" s="144" t="str">
        <f>IF('[1]Hoja de pedidos'!$D5460&gt;0,'[1]Hoja de pedidos'!C5460,"")</f>
        <v/>
      </c>
      <c r="B5465" s="144" t="str">
        <f>IF('[1]Hoja de pedidos'!$D5460&gt;0,'[1]Hoja de pedidos'!D5460,"")</f>
        <v/>
      </c>
      <c r="C5465" s="144" t="str">
        <f>IF('[1]Hoja de pedidos'!$D5460&gt;0,'[1]Hoja de pedidos'!E5460,"")</f>
        <v/>
      </c>
      <c r="D5465" s="144" t="str">
        <f>IF('[1]Hoja de pedidos'!$D5460&gt;0,'[1]Hoja de pedidos'!F5460,"")</f>
        <v/>
      </c>
      <c r="E5465" s="144" t="str">
        <f>IF('[1]Hoja de pedidos'!$D5460&gt;0,'[1]Hoja de pedidos'!G5460,"")</f>
        <v/>
      </c>
      <c r="F5465" s="144" t="str">
        <f>IF('[1]Hoja de pedidos'!$D5460&gt;0,'[1]Hoja de pedidos'!H5460,"")</f>
        <v/>
      </c>
    </row>
    <row r="5466" spans="1:6" x14ac:dyDescent="0.25">
      <c r="A5466" s="144" t="str">
        <f>IF('[1]Hoja de pedidos'!$D5461&gt;0,'[1]Hoja de pedidos'!C5461,"")</f>
        <v/>
      </c>
      <c r="B5466" s="144" t="str">
        <f>IF('[1]Hoja de pedidos'!$D5461&gt;0,'[1]Hoja de pedidos'!D5461,"")</f>
        <v/>
      </c>
      <c r="C5466" s="144" t="str">
        <f>IF('[1]Hoja de pedidos'!$D5461&gt;0,'[1]Hoja de pedidos'!E5461,"")</f>
        <v/>
      </c>
      <c r="D5466" s="144" t="str">
        <f>IF('[1]Hoja de pedidos'!$D5461&gt;0,'[1]Hoja de pedidos'!F5461,"")</f>
        <v/>
      </c>
      <c r="E5466" s="144" t="str">
        <f>IF('[1]Hoja de pedidos'!$D5461&gt;0,'[1]Hoja de pedidos'!G5461,"")</f>
        <v/>
      </c>
      <c r="F5466" s="144" t="str">
        <f>IF('[1]Hoja de pedidos'!$D5461&gt;0,'[1]Hoja de pedidos'!H5461,"")</f>
        <v/>
      </c>
    </row>
    <row r="5467" spans="1:6" x14ac:dyDescent="0.25">
      <c r="A5467" s="144" t="str">
        <f>IF('[1]Hoja de pedidos'!$D5462&gt;0,'[1]Hoja de pedidos'!C5462,"")</f>
        <v/>
      </c>
      <c r="B5467" s="144" t="str">
        <f>IF('[1]Hoja de pedidos'!$D5462&gt;0,'[1]Hoja de pedidos'!D5462,"")</f>
        <v/>
      </c>
      <c r="C5467" s="144" t="str">
        <f>IF('[1]Hoja de pedidos'!$D5462&gt;0,'[1]Hoja de pedidos'!E5462,"")</f>
        <v/>
      </c>
      <c r="D5467" s="144" t="str">
        <f>IF('[1]Hoja de pedidos'!$D5462&gt;0,'[1]Hoja de pedidos'!F5462,"")</f>
        <v/>
      </c>
      <c r="E5467" s="144" t="str">
        <f>IF('[1]Hoja de pedidos'!$D5462&gt;0,'[1]Hoja de pedidos'!G5462,"")</f>
        <v/>
      </c>
      <c r="F5467" s="144" t="str">
        <f>IF('[1]Hoja de pedidos'!$D5462&gt;0,'[1]Hoja de pedidos'!H5462,"")</f>
        <v/>
      </c>
    </row>
    <row r="5468" spans="1:6" x14ac:dyDescent="0.25">
      <c r="A5468" s="144" t="str">
        <f>IF('[1]Hoja de pedidos'!$D5463&gt;0,'[1]Hoja de pedidos'!C5463,"")</f>
        <v/>
      </c>
      <c r="B5468" s="144" t="str">
        <f>IF('[1]Hoja de pedidos'!$D5463&gt;0,'[1]Hoja de pedidos'!D5463,"")</f>
        <v/>
      </c>
      <c r="C5468" s="144" t="str">
        <f>IF('[1]Hoja de pedidos'!$D5463&gt;0,'[1]Hoja de pedidos'!E5463,"")</f>
        <v/>
      </c>
      <c r="D5468" s="144" t="str">
        <f>IF('[1]Hoja de pedidos'!$D5463&gt;0,'[1]Hoja de pedidos'!F5463,"")</f>
        <v/>
      </c>
      <c r="E5468" s="144" t="str">
        <f>IF('[1]Hoja de pedidos'!$D5463&gt;0,'[1]Hoja de pedidos'!G5463,"")</f>
        <v/>
      </c>
      <c r="F5468" s="144" t="str">
        <f>IF('[1]Hoja de pedidos'!$D5463&gt;0,'[1]Hoja de pedidos'!H5463,"")</f>
        <v/>
      </c>
    </row>
    <row r="5469" spans="1:6" x14ac:dyDescent="0.25">
      <c r="A5469" s="144" t="str">
        <f>IF('[1]Hoja de pedidos'!$D5464&gt;0,'[1]Hoja de pedidos'!C5464,"")</f>
        <v/>
      </c>
      <c r="B5469" s="144" t="str">
        <f>IF('[1]Hoja de pedidos'!$D5464&gt;0,'[1]Hoja de pedidos'!D5464,"")</f>
        <v/>
      </c>
      <c r="C5469" s="144" t="str">
        <f>IF('[1]Hoja de pedidos'!$D5464&gt;0,'[1]Hoja de pedidos'!E5464,"")</f>
        <v/>
      </c>
      <c r="D5469" s="144" t="str">
        <f>IF('[1]Hoja de pedidos'!$D5464&gt;0,'[1]Hoja de pedidos'!F5464,"")</f>
        <v/>
      </c>
      <c r="E5469" s="144" t="str">
        <f>IF('[1]Hoja de pedidos'!$D5464&gt;0,'[1]Hoja de pedidos'!G5464,"")</f>
        <v/>
      </c>
      <c r="F5469" s="144" t="str">
        <f>IF('[1]Hoja de pedidos'!$D5464&gt;0,'[1]Hoja de pedidos'!H5464,"")</f>
        <v/>
      </c>
    </row>
    <row r="5470" spans="1:6" x14ac:dyDescent="0.25">
      <c r="A5470" s="144" t="str">
        <f>IF('[1]Hoja de pedidos'!$D5465&gt;0,'[1]Hoja de pedidos'!C5465,"")</f>
        <v/>
      </c>
      <c r="B5470" s="144" t="str">
        <f>IF('[1]Hoja de pedidos'!$D5465&gt;0,'[1]Hoja de pedidos'!D5465,"")</f>
        <v/>
      </c>
      <c r="C5470" s="144" t="str">
        <f>IF('[1]Hoja de pedidos'!$D5465&gt;0,'[1]Hoja de pedidos'!E5465,"")</f>
        <v/>
      </c>
      <c r="D5470" s="144" t="str">
        <f>IF('[1]Hoja de pedidos'!$D5465&gt;0,'[1]Hoja de pedidos'!F5465,"")</f>
        <v/>
      </c>
      <c r="E5470" s="144" t="str">
        <f>IF('[1]Hoja de pedidos'!$D5465&gt;0,'[1]Hoja de pedidos'!G5465,"")</f>
        <v/>
      </c>
      <c r="F5470" s="144" t="str">
        <f>IF('[1]Hoja de pedidos'!$D5465&gt;0,'[1]Hoja de pedidos'!H5465,"")</f>
        <v/>
      </c>
    </row>
    <row r="5471" spans="1:6" x14ac:dyDescent="0.25">
      <c r="A5471" s="144" t="str">
        <f>IF('[1]Hoja de pedidos'!$D5466&gt;0,'[1]Hoja de pedidos'!C5466,"")</f>
        <v/>
      </c>
      <c r="B5471" s="144" t="str">
        <f>IF('[1]Hoja de pedidos'!$D5466&gt;0,'[1]Hoja de pedidos'!D5466,"")</f>
        <v/>
      </c>
      <c r="C5471" s="144" t="str">
        <f>IF('[1]Hoja de pedidos'!$D5466&gt;0,'[1]Hoja de pedidos'!E5466,"")</f>
        <v/>
      </c>
      <c r="D5471" s="144" t="str">
        <f>IF('[1]Hoja de pedidos'!$D5466&gt;0,'[1]Hoja de pedidos'!F5466,"")</f>
        <v/>
      </c>
      <c r="E5471" s="144" t="str">
        <f>IF('[1]Hoja de pedidos'!$D5466&gt;0,'[1]Hoja de pedidos'!G5466,"")</f>
        <v/>
      </c>
      <c r="F5471" s="144" t="str">
        <f>IF('[1]Hoja de pedidos'!$D5466&gt;0,'[1]Hoja de pedidos'!H5466,"")</f>
        <v/>
      </c>
    </row>
    <row r="5472" spans="1:6" x14ac:dyDescent="0.25">
      <c r="A5472" s="144" t="str">
        <f>IF('[1]Hoja de pedidos'!$D5467&gt;0,'[1]Hoja de pedidos'!C5467,"")</f>
        <v/>
      </c>
      <c r="B5472" s="144" t="str">
        <f>IF('[1]Hoja de pedidos'!$D5467&gt;0,'[1]Hoja de pedidos'!D5467,"")</f>
        <v/>
      </c>
      <c r="C5472" s="144" t="str">
        <f>IF('[1]Hoja de pedidos'!$D5467&gt;0,'[1]Hoja de pedidos'!E5467,"")</f>
        <v/>
      </c>
      <c r="D5472" s="144" t="str">
        <f>IF('[1]Hoja de pedidos'!$D5467&gt;0,'[1]Hoja de pedidos'!F5467,"")</f>
        <v/>
      </c>
      <c r="E5472" s="144" t="str">
        <f>IF('[1]Hoja de pedidos'!$D5467&gt;0,'[1]Hoja de pedidos'!G5467,"")</f>
        <v/>
      </c>
      <c r="F5472" s="144" t="str">
        <f>IF('[1]Hoja de pedidos'!$D5467&gt;0,'[1]Hoja de pedidos'!H5467,"")</f>
        <v/>
      </c>
    </row>
    <row r="5473" spans="1:6" x14ac:dyDescent="0.25">
      <c r="A5473" s="144" t="str">
        <f>IF('[1]Hoja de pedidos'!$D5468&gt;0,'[1]Hoja de pedidos'!C5468,"")</f>
        <v/>
      </c>
      <c r="B5473" s="144" t="str">
        <f>IF('[1]Hoja de pedidos'!$D5468&gt;0,'[1]Hoja de pedidos'!D5468,"")</f>
        <v/>
      </c>
      <c r="C5473" s="144" t="str">
        <f>IF('[1]Hoja de pedidos'!$D5468&gt;0,'[1]Hoja de pedidos'!E5468,"")</f>
        <v/>
      </c>
      <c r="D5473" s="144" t="str">
        <f>IF('[1]Hoja de pedidos'!$D5468&gt;0,'[1]Hoja de pedidos'!F5468,"")</f>
        <v/>
      </c>
      <c r="E5473" s="144" t="str">
        <f>IF('[1]Hoja de pedidos'!$D5468&gt;0,'[1]Hoja de pedidos'!G5468,"")</f>
        <v/>
      </c>
      <c r="F5473" s="144" t="str">
        <f>IF('[1]Hoja de pedidos'!$D5468&gt;0,'[1]Hoja de pedidos'!H5468,"")</f>
        <v/>
      </c>
    </row>
    <row r="5474" spans="1:6" x14ac:dyDescent="0.25">
      <c r="A5474" s="144" t="str">
        <f>IF('[1]Hoja de pedidos'!$D5469&gt;0,'[1]Hoja de pedidos'!C5469,"")</f>
        <v/>
      </c>
      <c r="B5474" s="144" t="str">
        <f>IF('[1]Hoja de pedidos'!$D5469&gt;0,'[1]Hoja de pedidos'!D5469,"")</f>
        <v/>
      </c>
      <c r="C5474" s="144" t="str">
        <f>IF('[1]Hoja de pedidos'!$D5469&gt;0,'[1]Hoja de pedidos'!E5469,"")</f>
        <v/>
      </c>
      <c r="D5474" s="144" t="str">
        <f>IF('[1]Hoja de pedidos'!$D5469&gt;0,'[1]Hoja de pedidos'!F5469,"")</f>
        <v/>
      </c>
      <c r="E5474" s="144" t="str">
        <f>IF('[1]Hoja de pedidos'!$D5469&gt;0,'[1]Hoja de pedidos'!G5469,"")</f>
        <v/>
      </c>
      <c r="F5474" s="144" t="str">
        <f>IF('[1]Hoja de pedidos'!$D5469&gt;0,'[1]Hoja de pedidos'!H5469,"")</f>
        <v/>
      </c>
    </row>
    <row r="5475" spans="1:6" x14ac:dyDescent="0.25">
      <c r="A5475" s="144" t="str">
        <f>IF('[1]Hoja de pedidos'!$D5470&gt;0,'[1]Hoja de pedidos'!C5470,"")</f>
        <v/>
      </c>
      <c r="B5475" s="144" t="str">
        <f>IF('[1]Hoja de pedidos'!$D5470&gt;0,'[1]Hoja de pedidos'!D5470,"")</f>
        <v/>
      </c>
      <c r="C5475" s="144" t="str">
        <f>IF('[1]Hoja de pedidos'!$D5470&gt;0,'[1]Hoja de pedidos'!E5470,"")</f>
        <v/>
      </c>
      <c r="D5475" s="144" t="str">
        <f>IF('[1]Hoja de pedidos'!$D5470&gt;0,'[1]Hoja de pedidos'!F5470,"")</f>
        <v/>
      </c>
      <c r="E5475" s="144" t="str">
        <f>IF('[1]Hoja de pedidos'!$D5470&gt;0,'[1]Hoja de pedidos'!G5470,"")</f>
        <v/>
      </c>
      <c r="F5475" s="144" t="str">
        <f>IF('[1]Hoja de pedidos'!$D5470&gt;0,'[1]Hoja de pedidos'!H5470,"")</f>
        <v/>
      </c>
    </row>
    <row r="5476" spans="1:6" x14ac:dyDescent="0.25">
      <c r="A5476" s="144" t="str">
        <f>IF('[1]Hoja de pedidos'!$D5471&gt;0,'[1]Hoja de pedidos'!C5471,"")</f>
        <v/>
      </c>
      <c r="B5476" s="144" t="str">
        <f>IF('[1]Hoja de pedidos'!$D5471&gt;0,'[1]Hoja de pedidos'!D5471,"")</f>
        <v/>
      </c>
      <c r="C5476" s="144" t="str">
        <f>IF('[1]Hoja de pedidos'!$D5471&gt;0,'[1]Hoja de pedidos'!E5471,"")</f>
        <v/>
      </c>
      <c r="D5476" s="144" t="str">
        <f>IF('[1]Hoja de pedidos'!$D5471&gt;0,'[1]Hoja de pedidos'!F5471,"")</f>
        <v/>
      </c>
      <c r="E5476" s="144" t="str">
        <f>IF('[1]Hoja de pedidos'!$D5471&gt;0,'[1]Hoja de pedidos'!G5471,"")</f>
        <v/>
      </c>
      <c r="F5476" s="144" t="str">
        <f>IF('[1]Hoja de pedidos'!$D5471&gt;0,'[1]Hoja de pedidos'!H5471,"")</f>
        <v/>
      </c>
    </row>
    <row r="5477" spans="1:6" x14ac:dyDescent="0.25">
      <c r="A5477" s="144" t="str">
        <f>IF('[1]Hoja de pedidos'!$D5472&gt;0,'[1]Hoja de pedidos'!C5472,"")</f>
        <v/>
      </c>
      <c r="B5477" s="144" t="str">
        <f>IF('[1]Hoja de pedidos'!$D5472&gt;0,'[1]Hoja de pedidos'!D5472,"")</f>
        <v/>
      </c>
      <c r="C5477" s="144" t="str">
        <f>IF('[1]Hoja de pedidos'!$D5472&gt;0,'[1]Hoja de pedidos'!E5472,"")</f>
        <v/>
      </c>
      <c r="D5477" s="144" t="str">
        <f>IF('[1]Hoja de pedidos'!$D5472&gt;0,'[1]Hoja de pedidos'!F5472,"")</f>
        <v/>
      </c>
      <c r="E5477" s="144" t="str">
        <f>IF('[1]Hoja de pedidos'!$D5472&gt;0,'[1]Hoja de pedidos'!G5472,"")</f>
        <v/>
      </c>
      <c r="F5477" s="144" t="str">
        <f>IF('[1]Hoja de pedidos'!$D5472&gt;0,'[1]Hoja de pedidos'!H5472,"")</f>
        <v/>
      </c>
    </row>
    <row r="5478" spans="1:6" x14ac:dyDescent="0.25">
      <c r="A5478" s="144" t="str">
        <f>IF('[1]Hoja de pedidos'!$D5473&gt;0,'[1]Hoja de pedidos'!C5473,"")</f>
        <v/>
      </c>
      <c r="B5478" s="144" t="str">
        <f>IF('[1]Hoja de pedidos'!$D5473&gt;0,'[1]Hoja de pedidos'!D5473,"")</f>
        <v/>
      </c>
      <c r="C5478" s="144" t="str">
        <f>IF('[1]Hoja de pedidos'!$D5473&gt;0,'[1]Hoja de pedidos'!E5473,"")</f>
        <v/>
      </c>
      <c r="D5478" s="144" t="str">
        <f>IF('[1]Hoja de pedidos'!$D5473&gt;0,'[1]Hoja de pedidos'!F5473,"")</f>
        <v/>
      </c>
      <c r="E5478" s="144" t="str">
        <f>IF('[1]Hoja de pedidos'!$D5473&gt;0,'[1]Hoja de pedidos'!G5473,"")</f>
        <v/>
      </c>
      <c r="F5478" s="144" t="str">
        <f>IF('[1]Hoja de pedidos'!$D5473&gt;0,'[1]Hoja de pedidos'!H5473,"")</f>
        <v/>
      </c>
    </row>
    <row r="5479" spans="1:6" x14ac:dyDescent="0.25">
      <c r="A5479" s="144" t="str">
        <f>IF('[1]Hoja de pedidos'!$D5474&gt;0,'[1]Hoja de pedidos'!C5474,"")</f>
        <v/>
      </c>
      <c r="B5479" s="144" t="str">
        <f>IF('[1]Hoja de pedidos'!$D5474&gt;0,'[1]Hoja de pedidos'!D5474,"")</f>
        <v/>
      </c>
      <c r="C5479" s="144" t="str">
        <f>IF('[1]Hoja de pedidos'!$D5474&gt;0,'[1]Hoja de pedidos'!E5474,"")</f>
        <v/>
      </c>
      <c r="D5479" s="144" t="str">
        <f>IF('[1]Hoja de pedidos'!$D5474&gt;0,'[1]Hoja de pedidos'!F5474,"")</f>
        <v/>
      </c>
      <c r="E5479" s="144" t="str">
        <f>IF('[1]Hoja de pedidos'!$D5474&gt;0,'[1]Hoja de pedidos'!G5474,"")</f>
        <v/>
      </c>
      <c r="F5479" s="144" t="str">
        <f>IF('[1]Hoja de pedidos'!$D5474&gt;0,'[1]Hoja de pedidos'!H5474,"")</f>
        <v/>
      </c>
    </row>
    <row r="5480" spans="1:6" x14ac:dyDescent="0.25">
      <c r="A5480" s="144" t="str">
        <f>IF('[1]Hoja de pedidos'!$D5475&gt;0,'[1]Hoja de pedidos'!C5475,"")</f>
        <v/>
      </c>
      <c r="B5480" s="144" t="str">
        <f>IF('[1]Hoja de pedidos'!$D5475&gt;0,'[1]Hoja de pedidos'!D5475,"")</f>
        <v/>
      </c>
      <c r="C5480" s="144" t="str">
        <f>IF('[1]Hoja de pedidos'!$D5475&gt;0,'[1]Hoja de pedidos'!E5475,"")</f>
        <v/>
      </c>
      <c r="D5480" s="144" t="str">
        <f>IF('[1]Hoja de pedidos'!$D5475&gt;0,'[1]Hoja de pedidos'!F5475,"")</f>
        <v/>
      </c>
      <c r="E5480" s="144" t="str">
        <f>IF('[1]Hoja de pedidos'!$D5475&gt;0,'[1]Hoja de pedidos'!G5475,"")</f>
        <v/>
      </c>
      <c r="F5480" s="144" t="str">
        <f>IF('[1]Hoja de pedidos'!$D5475&gt;0,'[1]Hoja de pedidos'!H5475,"")</f>
        <v/>
      </c>
    </row>
    <row r="5481" spans="1:6" x14ac:dyDescent="0.25">
      <c r="A5481" s="144" t="str">
        <f>IF('[1]Hoja de pedidos'!$D5476&gt;0,'[1]Hoja de pedidos'!C5476,"")</f>
        <v/>
      </c>
      <c r="B5481" s="144" t="str">
        <f>IF('[1]Hoja de pedidos'!$D5476&gt;0,'[1]Hoja de pedidos'!D5476,"")</f>
        <v/>
      </c>
      <c r="C5481" s="144" t="str">
        <f>IF('[1]Hoja de pedidos'!$D5476&gt;0,'[1]Hoja de pedidos'!E5476,"")</f>
        <v/>
      </c>
      <c r="D5481" s="144" t="str">
        <f>IF('[1]Hoja de pedidos'!$D5476&gt;0,'[1]Hoja de pedidos'!F5476,"")</f>
        <v/>
      </c>
      <c r="E5481" s="144" t="str">
        <f>IF('[1]Hoja de pedidos'!$D5476&gt;0,'[1]Hoja de pedidos'!G5476,"")</f>
        <v/>
      </c>
      <c r="F5481" s="144" t="str">
        <f>IF('[1]Hoja de pedidos'!$D5476&gt;0,'[1]Hoja de pedidos'!H5476,"")</f>
        <v/>
      </c>
    </row>
    <row r="5482" spans="1:6" x14ac:dyDescent="0.25">
      <c r="A5482" s="144" t="str">
        <f>IF('[1]Hoja de pedidos'!$D5477&gt;0,'[1]Hoja de pedidos'!C5477,"")</f>
        <v/>
      </c>
      <c r="B5482" s="144" t="str">
        <f>IF('[1]Hoja de pedidos'!$D5477&gt;0,'[1]Hoja de pedidos'!D5477,"")</f>
        <v/>
      </c>
      <c r="C5482" s="144" t="str">
        <f>IF('[1]Hoja de pedidos'!$D5477&gt;0,'[1]Hoja de pedidos'!E5477,"")</f>
        <v/>
      </c>
      <c r="D5482" s="144" t="str">
        <f>IF('[1]Hoja de pedidos'!$D5477&gt;0,'[1]Hoja de pedidos'!F5477,"")</f>
        <v/>
      </c>
      <c r="E5482" s="144" t="str">
        <f>IF('[1]Hoja de pedidos'!$D5477&gt;0,'[1]Hoja de pedidos'!G5477,"")</f>
        <v/>
      </c>
      <c r="F5482" s="144" t="str">
        <f>IF('[1]Hoja de pedidos'!$D5477&gt;0,'[1]Hoja de pedidos'!H5477,"")</f>
        <v/>
      </c>
    </row>
    <row r="5483" spans="1:6" x14ac:dyDescent="0.25">
      <c r="A5483" s="144" t="str">
        <f>IF('[1]Hoja de pedidos'!$D5478&gt;0,'[1]Hoja de pedidos'!C5478,"")</f>
        <v/>
      </c>
      <c r="B5483" s="144" t="str">
        <f>IF('[1]Hoja de pedidos'!$D5478&gt;0,'[1]Hoja de pedidos'!D5478,"")</f>
        <v/>
      </c>
      <c r="C5483" s="144" t="str">
        <f>IF('[1]Hoja de pedidos'!$D5478&gt;0,'[1]Hoja de pedidos'!E5478,"")</f>
        <v/>
      </c>
      <c r="D5483" s="144" t="str">
        <f>IF('[1]Hoja de pedidos'!$D5478&gt;0,'[1]Hoja de pedidos'!F5478,"")</f>
        <v/>
      </c>
      <c r="E5483" s="144" t="str">
        <f>IF('[1]Hoja de pedidos'!$D5478&gt;0,'[1]Hoja de pedidos'!G5478,"")</f>
        <v/>
      </c>
      <c r="F5483" s="144" t="str">
        <f>IF('[1]Hoja de pedidos'!$D5478&gt;0,'[1]Hoja de pedidos'!H5478,"")</f>
        <v/>
      </c>
    </row>
    <row r="5484" spans="1:6" x14ac:dyDescent="0.25">
      <c r="A5484" s="144" t="str">
        <f>IF('[1]Hoja de pedidos'!$D5479&gt;0,'[1]Hoja de pedidos'!C5479,"")</f>
        <v/>
      </c>
      <c r="B5484" s="144" t="str">
        <f>IF('[1]Hoja de pedidos'!$D5479&gt;0,'[1]Hoja de pedidos'!D5479,"")</f>
        <v/>
      </c>
      <c r="C5484" s="144" t="str">
        <f>IF('[1]Hoja de pedidos'!$D5479&gt;0,'[1]Hoja de pedidos'!E5479,"")</f>
        <v/>
      </c>
      <c r="D5484" s="144" t="str">
        <f>IF('[1]Hoja de pedidos'!$D5479&gt;0,'[1]Hoja de pedidos'!F5479,"")</f>
        <v/>
      </c>
      <c r="E5484" s="144" t="str">
        <f>IF('[1]Hoja de pedidos'!$D5479&gt;0,'[1]Hoja de pedidos'!G5479,"")</f>
        <v/>
      </c>
      <c r="F5484" s="144" t="str">
        <f>IF('[1]Hoja de pedidos'!$D5479&gt;0,'[1]Hoja de pedidos'!H5479,"")</f>
        <v/>
      </c>
    </row>
    <row r="5485" spans="1:6" x14ac:dyDescent="0.25">
      <c r="A5485" s="144" t="str">
        <f>IF('[1]Hoja de pedidos'!$D5480&gt;0,'[1]Hoja de pedidos'!C5480,"")</f>
        <v/>
      </c>
      <c r="B5485" s="144" t="str">
        <f>IF('[1]Hoja de pedidos'!$D5480&gt;0,'[1]Hoja de pedidos'!D5480,"")</f>
        <v/>
      </c>
      <c r="C5485" s="144" t="str">
        <f>IF('[1]Hoja de pedidos'!$D5480&gt;0,'[1]Hoja de pedidos'!E5480,"")</f>
        <v/>
      </c>
      <c r="D5485" s="144" t="str">
        <f>IF('[1]Hoja de pedidos'!$D5480&gt;0,'[1]Hoja de pedidos'!F5480,"")</f>
        <v/>
      </c>
      <c r="E5485" s="144" t="str">
        <f>IF('[1]Hoja de pedidos'!$D5480&gt;0,'[1]Hoja de pedidos'!G5480,"")</f>
        <v/>
      </c>
      <c r="F5485" s="144" t="str">
        <f>IF('[1]Hoja de pedidos'!$D5480&gt;0,'[1]Hoja de pedidos'!H5480,"")</f>
        <v/>
      </c>
    </row>
    <row r="5486" spans="1:6" x14ac:dyDescent="0.25">
      <c r="A5486" s="144" t="str">
        <f>IF('[1]Hoja de pedidos'!$D5481&gt;0,'[1]Hoja de pedidos'!C5481,"")</f>
        <v/>
      </c>
      <c r="B5486" s="144" t="str">
        <f>IF('[1]Hoja de pedidos'!$D5481&gt;0,'[1]Hoja de pedidos'!D5481,"")</f>
        <v/>
      </c>
      <c r="C5486" s="144" t="str">
        <f>IF('[1]Hoja de pedidos'!$D5481&gt;0,'[1]Hoja de pedidos'!E5481,"")</f>
        <v/>
      </c>
      <c r="D5486" s="144" t="str">
        <f>IF('[1]Hoja de pedidos'!$D5481&gt;0,'[1]Hoja de pedidos'!F5481,"")</f>
        <v/>
      </c>
      <c r="E5486" s="144" t="str">
        <f>IF('[1]Hoja de pedidos'!$D5481&gt;0,'[1]Hoja de pedidos'!G5481,"")</f>
        <v/>
      </c>
      <c r="F5486" s="144" t="str">
        <f>IF('[1]Hoja de pedidos'!$D5481&gt;0,'[1]Hoja de pedidos'!H5481,"")</f>
        <v/>
      </c>
    </row>
    <row r="5487" spans="1:6" x14ac:dyDescent="0.25">
      <c r="A5487" s="144" t="str">
        <f>IF('[1]Hoja de pedidos'!$D5482&gt;0,'[1]Hoja de pedidos'!C5482,"")</f>
        <v/>
      </c>
      <c r="B5487" s="144" t="str">
        <f>IF('[1]Hoja de pedidos'!$D5482&gt;0,'[1]Hoja de pedidos'!D5482,"")</f>
        <v/>
      </c>
      <c r="C5487" s="144" t="str">
        <f>IF('[1]Hoja de pedidos'!$D5482&gt;0,'[1]Hoja de pedidos'!E5482,"")</f>
        <v/>
      </c>
      <c r="D5487" s="144" t="str">
        <f>IF('[1]Hoja de pedidos'!$D5482&gt;0,'[1]Hoja de pedidos'!F5482,"")</f>
        <v/>
      </c>
      <c r="E5487" s="144" t="str">
        <f>IF('[1]Hoja de pedidos'!$D5482&gt;0,'[1]Hoja de pedidos'!G5482,"")</f>
        <v/>
      </c>
      <c r="F5487" s="144" t="str">
        <f>IF('[1]Hoja de pedidos'!$D5482&gt;0,'[1]Hoja de pedidos'!H5482,"")</f>
        <v/>
      </c>
    </row>
    <row r="5488" spans="1:6" x14ac:dyDescent="0.25">
      <c r="A5488" s="144" t="str">
        <f>IF('[1]Hoja de pedidos'!$D5483&gt;0,'[1]Hoja de pedidos'!C5483,"")</f>
        <v/>
      </c>
      <c r="B5488" s="144" t="str">
        <f>IF('[1]Hoja de pedidos'!$D5483&gt;0,'[1]Hoja de pedidos'!D5483,"")</f>
        <v/>
      </c>
      <c r="C5488" s="144" t="str">
        <f>IF('[1]Hoja de pedidos'!$D5483&gt;0,'[1]Hoja de pedidos'!E5483,"")</f>
        <v/>
      </c>
      <c r="D5488" s="144" t="str">
        <f>IF('[1]Hoja de pedidos'!$D5483&gt;0,'[1]Hoja de pedidos'!F5483,"")</f>
        <v/>
      </c>
      <c r="E5488" s="144" t="str">
        <f>IF('[1]Hoja de pedidos'!$D5483&gt;0,'[1]Hoja de pedidos'!G5483,"")</f>
        <v/>
      </c>
      <c r="F5488" s="144" t="str">
        <f>IF('[1]Hoja de pedidos'!$D5483&gt;0,'[1]Hoja de pedidos'!H5483,"")</f>
        <v/>
      </c>
    </row>
    <row r="5489" spans="1:6" x14ac:dyDescent="0.25">
      <c r="A5489" s="144" t="str">
        <f>IF('[1]Hoja de pedidos'!$D5484&gt;0,'[1]Hoja de pedidos'!C5484,"")</f>
        <v/>
      </c>
      <c r="B5489" s="144" t="str">
        <f>IF('[1]Hoja de pedidos'!$D5484&gt;0,'[1]Hoja de pedidos'!D5484,"")</f>
        <v/>
      </c>
      <c r="C5489" s="144" t="str">
        <f>IF('[1]Hoja de pedidos'!$D5484&gt;0,'[1]Hoja de pedidos'!E5484,"")</f>
        <v/>
      </c>
      <c r="D5489" s="144" t="str">
        <f>IF('[1]Hoja de pedidos'!$D5484&gt;0,'[1]Hoja de pedidos'!F5484,"")</f>
        <v/>
      </c>
      <c r="E5489" s="144" t="str">
        <f>IF('[1]Hoja de pedidos'!$D5484&gt;0,'[1]Hoja de pedidos'!G5484,"")</f>
        <v/>
      </c>
      <c r="F5489" s="144" t="str">
        <f>IF('[1]Hoja de pedidos'!$D5484&gt;0,'[1]Hoja de pedidos'!H5484,"")</f>
        <v/>
      </c>
    </row>
    <row r="5490" spans="1:6" x14ac:dyDescent="0.25">
      <c r="A5490" s="144" t="str">
        <f>IF('[1]Hoja de pedidos'!$D5485&gt;0,'[1]Hoja de pedidos'!C5485,"")</f>
        <v/>
      </c>
      <c r="B5490" s="144" t="str">
        <f>IF('[1]Hoja de pedidos'!$D5485&gt;0,'[1]Hoja de pedidos'!D5485,"")</f>
        <v/>
      </c>
      <c r="C5490" s="144" t="str">
        <f>IF('[1]Hoja de pedidos'!$D5485&gt;0,'[1]Hoja de pedidos'!E5485,"")</f>
        <v/>
      </c>
      <c r="D5490" s="144" t="str">
        <f>IF('[1]Hoja de pedidos'!$D5485&gt;0,'[1]Hoja de pedidos'!F5485,"")</f>
        <v/>
      </c>
      <c r="E5490" s="144" t="str">
        <f>IF('[1]Hoja de pedidos'!$D5485&gt;0,'[1]Hoja de pedidos'!G5485,"")</f>
        <v/>
      </c>
      <c r="F5490" s="144" t="str">
        <f>IF('[1]Hoja de pedidos'!$D5485&gt;0,'[1]Hoja de pedidos'!H5485,"")</f>
        <v/>
      </c>
    </row>
    <row r="5491" spans="1:6" x14ac:dyDescent="0.25">
      <c r="A5491" s="144" t="str">
        <f>IF('[1]Hoja de pedidos'!$D5486&gt;0,'[1]Hoja de pedidos'!C5486,"")</f>
        <v/>
      </c>
      <c r="B5491" s="144" t="str">
        <f>IF('[1]Hoja de pedidos'!$D5486&gt;0,'[1]Hoja de pedidos'!D5486,"")</f>
        <v/>
      </c>
      <c r="C5491" s="144" t="str">
        <f>IF('[1]Hoja de pedidos'!$D5486&gt;0,'[1]Hoja de pedidos'!E5486,"")</f>
        <v/>
      </c>
      <c r="D5491" s="144" t="str">
        <f>IF('[1]Hoja de pedidos'!$D5486&gt;0,'[1]Hoja de pedidos'!F5486,"")</f>
        <v/>
      </c>
      <c r="E5491" s="144" t="str">
        <f>IF('[1]Hoja de pedidos'!$D5486&gt;0,'[1]Hoja de pedidos'!G5486,"")</f>
        <v/>
      </c>
      <c r="F5491" s="144" t="str">
        <f>IF('[1]Hoja de pedidos'!$D5486&gt;0,'[1]Hoja de pedidos'!H5486,"")</f>
        <v/>
      </c>
    </row>
    <row r="5492" spans="1:6" x14ac:dyDescent="0.25">
      <c r="A5492" s="144" t="str">
        <f>IF('[1]Hoja de pedidos'!$D5487&gt;0,'[1]Hoja de pedidos'!C5487,"")</f>
        <v/>
      </c>
      <c r="B5492" s="144" t="str">
        <f>IF('[1]Hoja de pedidos'!$D5487&gt;0,'[1]Hoja de pedidos'!D5487,"")</f>
        <v/>
      </c>
      <c r="C5492" s="144" t="str">
        <f>IF('[1]Hoja de pedidos'!$D5487&gt;0,'[1]Hoja de pedidos'!E5487,"")</f>
        <v/>
      </c>
      <c r="D5492" s="144" t="str">
        <f>IF('[1]Hoja de pedidos'!$D5487&gt;0,'[1]Hoja de pedidos'!F5487,"")</f>
        <v/>
      </c>
      <c r="E5492" s="144" t="str">
        <f>IF('[1]Hoja de pedidos'!$D5487&gt;0,'[1]Hoja de pedidos'!G5487,"")</f>
        <v/>
      </c>
      <c r="F5492" s="144" t="str">
        <f>IF('[1]Hoja de pedidos'!$D5487&gt;0,'[1]Hoja de pedidos'!H5487,"")</f>
        <v/>
      </c>
    </row>
    <row r="5493" spans="1:6" x14ac:dyDescent="0.25">
      <c r="A5493" s="144" t="str">
        <f>IF('[1]Hoja de pedidos'!$D5488&gt;0,'[1]Hoja de pedidos'!C5488,"")</f>
        <v/>
      </c>
      <c r="B5493" s="144" t="str">
        <f>IF('[1]Hoja de pedidos'!$D5488&gt;0,'[1]Hoja de pedidos'!D5488,"")</f>
        <v/>
      </c>
      <c r="C5493" s="144" t="str">
        <f>IF('[1]Hoja de pedidos'!$D5488&gt;0,'[1]Hoja de pedidos'!E5488,"")</f>
        <v/>
      </c>
      <c r="D5493" s="144" t="str">
        <f>IF('[1]Hoja de pedidos'!$D5488&gt;0,'[1]Hoja de pedidos'!F5488,"")</f>
        <v/>
      </c>
      <c r="E5493" s="144" t="str">
        <f>IF('[1]Hoja de pedidos'!$D5488&gt;0,'[1]Hoja de pedidos'!G5488,"")</f>
        <v/>
      </c>
      <c r="F5493" s="144" t="str">
        <f>IF('[1]Hoja de pedidos'!$D5488&gt;0,'[1]Hoja de pedidos'!H5488,"")</f>
        <v/>
      </c>
    </row>
    <row r="5494" spans="1:6" x14ac:dyDescent="0.25">
      <c r="A5494" s="144" t="str">
        <f>IF('[1]Hoja de pedidos'!$D5489&gt;0,'[1]Hoja de pedidos'!C5489,"")</f>
        <v/>
      </c>
      <c r="B5494" s="144" t="str">
        <f>IF('[1]Hoja de pedidos'!$D5489&gt;0,'[1]Hoja de pedidos'!D5489,"")</f>
        <v/>
      </c>
      <c r="C5494" s="144" t="str">
        <f>IF('[1]Hoja de pedidos'!$D5489&gt;0,'[1]Hoja de pedidos'!E5489,"")</f>
        <v/>
      </c>
      <c r="D5494" s="144" t="str">
        <f>IF('[1]Hoja de pedidos'!$D5489&gt;0,'[1]Hoja de pedidos'!F5489,"")</f>
        <v/>
      </c>
      <c r="E5494" s="144" t="str">
        <f>IF('[1]Hoja de pedidos'!$D5489&gt;0,'[1]Hoja de pedidos'!G5489,"")</f>
        <v/>
      </c>
      <c r="F5494" s="144" t="str">
        <f>IF('[1]Hoja de pedidos'!$D5489&gt;0,'[1]Hoja de pedidos'!H5489,"")</f>
        <v/>
      </c>
    </row>
    <row r="5495" spans="1:6" x14ac:dyDescent="0.25">
      <c r="A5495" s="144" t="str">
        <f>IF('[1]Hoja de pedidos'!$D5490&gt;0,'[1]Hoja de pedidos'!C5490,"")</f>
        <v/>
      </c>
      <c r="B5495" s="144" t="str">
        <f>IF('[1]Hoja de pedidos'!$D5490&gt;0,'[1]Hoja de pedidos'!D5490,"")</f>
        <v/>
      </c>
      <c r="C5495" s="144" t="str">
        <f>IF('[1]Hoja de pedidos'!$D5490&gt;0,'[1]Hoja de pedidos'!E5490,"")</f>
        <v/>
      </c>
      <c r="D5495" s="144" t="str">
        <f>IF('[1]Hoja de pedidos'!$D5490&gt;0,'[1]Hoja de pedidos'!F5490,"")</f>
        <v/>
      </c>
      <c r="E5495" s="144" t="str">
        <f>IF('[1]Hoja de pedidos'!$D5490&gt;0,'[1]Hoja de pedidos'!G5490,"")</f>
        <v/>
      </c>
      <c r="F5495" s="144" t="str">
        <f>IF('[1]Hoja de pedidos'!$D5490&gt;0,'[1]Hoja de pedidos'!H5490,"")</f>
        <v/>
      </c>
    </row>
    <row r="5496" spans="1:6" x14ac:dyDescent="0.25">
      <c r="A5496" s="144" t="str">
        <f>IF('[1]Hoja de pedidos'!$D5491&gt;0,'[1]Hoja de pedidos'!C5491,"")</f>
        <v/>
      </c>
      <c r="B5496" s="144" t="str">
        <f>IF('[1]Hoja de pedidos'!$D5491&gt;0,'[1]Hoja de pedidos'!D5491,"")</f>
        <v/>
      </c>
      <c r="C5496" s="144" t="str">
        <f>IF('[1]Hoja de pedidos'!$D5491&gt;0,'[1]Hoja de pedidos'!E5491,"")</f>
        <v/>
      </c>
      <c r="D5496" s="144" t="str">
        <f>IF('[1]Hoja de pedidos'!$D5491&gt;0,'[1]Hoja de pedidos'!F5491,"")</f>
        <v/>
      </c>
      <c r="E5496" s="144" t="str">
        <f>IF('[1]Hoja de pedidos'!$D5491&gt;0,'[1]Hoja de pedidos'!G5491,"")</f>
        <v/>
      </c>
      <c r="F5496" s="144" t="str">
        <f>IF('[1]Hoja de pedidos'!$D5491&gt;0,'[1]Hoja de pedidos'!H5491,"")</f>
        <v/>
      </c>
    </row>
    <row r="5497" spans="1:6" x14ac:dyDescent="0.25">
      <c r="A5497" s="144" t="str">
        <f>IF('[1]Hoja de pedidos'!$D5492&gt;0,'[1]Hoja de pedidos'!C5492,"")</f>
        <v/>
      </c>
      <c r="B5497" s="144" t="str">
        <f>IF('[1]Hoja de pedidos'!$D5492&gt;0,'[1]Hoja de pedidos'!D5492,"")</f>
        <v/>
      </c>
      <c r="C5497" s="144" t="str">
        <f>IF('[1]Hoja de pedidos'!$D5492&gt;0,'[1]Hoja de pedidos'!E5492,"")</f>
        <v/>
      </c>
      <c r="D5497" s="144" t="str">
        <f>IF('[1]Hoja de pedidos'!$D5492&gt;0,'[1]Hoja de pedidos'!F5492,"")</f>
        <v/>
      </c>
      <c r="E5497" s="144" t="str">
        <f>IF('[1]Hoja de pedidos'!$D5492&gt;0,'[1]Hoja de pedidos'!G5492,"")</f>
        <v/>
      </c>
      <c r="F5497" s="144" t="str">
        <f>IF('[1]Hoja de pedidos'!$D5492&gt;0,'[1]Hoja de pedidos'!H5492,"")</f>
        <v/>
      </c>
    </row>
    <row r="5498" spans="1:6" x14ac:dyDescent="0.25">
      <c r="A5498" s="144" t="str">
        <f>IF('[1]Hoja de pedidos'!$D5493&gt;0,'[1]Hoja de pedidos'!C5493,"")</f>
        <v/>
      </c>
      <c r="B5498" s="144" t="str">
        <f>IF('[1]Hoja de pedidos'!$D5493&gt;0,'[1]Hoja de pedidos'!D5493,"")</f>
        <v/>
      </c>
      <c r="C5498" s="144" t="str">
        <f>IF('[1]Hoja de pedidos'!$D5493&gt;0,'[1]Hoja de pedidos'!E5493,"")</f>
        <v/>
      </c>
      <c r="D5498" s="144" t="str">
        <f>IF('[1]Hoja de pedidos'!$D5493&gt;0,'[1]Hoja de pedidos'!F5493,"")</f>
        <v/>
      </c>
      <c r="E5498" s="144" t="str">
        <f>IF('[1]Hoja de pedidos'!$D5493&gt;0,'[1]Hoja de pedidos'!G5493,"")</f>
        <v/>
      </c>
      <c r="F5498" s="144" t="str">
        <f>IF('[1]Hoja de pedidos'!$D5493&gt;0,'[1]Hoja de pedidos'!H5493,"")</f>
        <v/>
      </c>
    </row>
    <row r="5499" spans="1:6" x14ac:dyDescent="0.25">
      <c r="A5499" s="144" t="str">
        <f>IF('[1]Hoja de pedidos'!$D5494&gt;0,'[1]Hoja de pedidos'!C5494,"")</f>
        <v/>
      </c>
      <c r="B5499" s="144" t="str">
        <f>IF('[1]Hoja de pedidos'!$D5494&gt;0,'[1]Hoja de pedidos'!D5494,"")</f>
        <v/>
      </c>
      <c r="C5499" s="144" t="str">
        <f>IF('[1]Hoja de pedidos'!$D5494&gt;0,'[1]Hoja de pedidos'!E5494,"")</f>
        <v/>
      </c>
      <c r="D5499" s="144" t="str">
        <f>IF('[1]Hoja de pedidos'!$D5494&gt;0,'[1]Hoja de pedidos'!F5494,"")</f>
        <v/>
      </c>
      <c r="E5499" s="144" t="str">
        <f>IF('[1]Hoja de pedidos'!$D5494&gt;0,'[1]Hoja de pedidos'!G5494,"")</f>
        <v/>
      </c>
      <c r="F5499" s="144" t="str">
        <f>IF('[1]Hoja de pedidos'!$D5494&gt;0,'[1]Hoja de pedidos'!H5494,"")</f>
        <v/>
      </c>
    </row>
    <row r="5500" spans="1:6" x14ac:dyDescent="0.25">
      <c r="A5500" s="144" t="str">
        <f>IF('[1]Hoja de pedidos'!$D5495&gt;0,'[1]Hoja de pedidos'!C5495,"")</f>
        <v/>
      </c>
      <c r="B5500" s="144" t="str">
        <f>IF('[1]Hoja de pedidos'!$D5495&gt;0,'[1]Hoja de pedidos'!D5495,"")</f>
        <v/>
      </c>
      <c r="C5500" s="144" t="str">
        <f>IF('[1]Hoja de pedidos'!$D5495&gt;0,'[1]Hoja de pedidos'!E5495,"")</f>
        <v/>
      </c>
      <c r="D5500" s="144" t="str">
        <f>IF('[1]Hoja de pedidos'!$D5495&gt;0,'[1]Hoja de pedidos'!F5495,"")</f>
        <v/>
      </c>
      <c r="E5500" s="144" t="str">
        <f>IF('[1]Hoja de pedidos'!$D5495&gt;0,'[1]Hoja de pedidos'!G5495,"")</f>
        <v/>
      </c>
      <c r="F5500" s="144" t="str">
        <f>IF('[1]Hoja de pedidos'!$D5495&gt;0,'[1]Hoja de pedidos'!H5495,"")</f>
        <v/>
      </c>
    </row>
    <row r="5501" spans="1:6" x14ac:dyDescent="0.25">
      <c r="A5501" s="144" t="str">
        <f>IF('[1]Hoja de pedidos'!$D5496&gt;0,'[1]Hoja de pedidos'!C5496,"")</f>
        <v/>
      </c>
      <c r="B5501" s="144" t="str">
        <f>IF('[1]Hoja de pedidos'!$D5496&gt;0,'[1]Hoja de pedidos'!D5496,"")</f>
        <v/>
      </c>
      <c r="C5501" s="144" t="str">
        <f>IF('[1]Hoja de pedidos'!$D5496&gt;0,'[1]Hoja de pedidos'!E5496,"")</f>
        <v/>
      </c>
      <c r="D5501" s="144" t="str">
        <f>IF('[1]Hoja de pedidos'!$D5496&gt;0,'[1]Hoja de pedidos'!F5496,"")</f>
        <v/>
      </c>
      <c r="E5501" s="144" t="str">
        <f>IF('[1]Hoja de pedidos'!$D5496&gt;0,'[1]Hoja de pedidos'!G5496,"")</f>
        <v/>
      </c>
      <c r="F5501" s="144" t="str">
        <f>IF('[1]Hoja de pedidos'!$D5496&gt;0,'[1]Hoja de pedidos'!H5496,"")</f>
        <v/>
      </c>
    </row>
    <row r="5502" spans="1:6" x14ac:dyDescent="0.25">
      <c r="A5502" s="144" t="str">
        <f>IF('[1]Hoja de pedidos'!$D5497&gt;0,'[1]Hoja de pedidos'!C5497,"")</f>
        <v/>
      </c>
      <c r="B5502" s="144" t="str">
        <f>IF('[1]Hoja de pedidos'!$D5497&gt;0,'[1]Hoja de pedidos'!D5497,"")</f>
        <v/>
      </c>
      <c r="C5502" s="144" t="str">
        <f>IF('[1]Hoja de pedidos'!$D5497&gt;0,'[1]Hoja de pedidos'!E5497,"")</f>
        <v/>
      </c>
      <c r="D5502" s="144" t="str">
        <f>IF('[1]Hoja de pedidos'!$D5497&gt;0,'[1]Hoja de pedidos'!F5497,"")</f>
        <v/>
      </c>
      <c r="E5502" s="144" t="str">
        <f>IF('[1]Hoja de pedidos'!$D5497&gt;0,'[1]Hoja de pedidos'!G5497,"")</f>
        <v/>
      </c>
      <c r="F5502" s="144" t="str">
        <f>IF('[1]Hoja de pedidos'!$D5497&gt;0,'[1]Hoja de pedidos'!H5497,"")</f>
        <v/>
      </c>
    </row>
    <row r="5503" spans="1:6" x14ac:dyDescent="0.25">
      <c r="A5503" s="144" t="str">
        <f>IF('[1]Hoja de pedidos'!$D5498&gt;0,'[1]Hoja de pedidos'!C5498,"")</f>
        <v/>
      </c>
      <c r="B5503" s="144" t="str">
        <f>IF('[1]Hoja de pedidos'!$D5498&gt;0,'[1]Hoja de pedidos'!D5498,"")</f>
        <v/>
      </c>
      <c r="C5503" s="144" t="str">
        <f>IF('[1]Hoja de pedidos'!$D5498&gt;0,'[1]Hoja de pedidos'!E5498,"")</f>
        <v/>
      </c>
      <c r="D5503" s="144" t="str">
        <f>IF('[1]Hoja de pedidos'!$D5498&gt;0,'[1]Hoja de pedidos'!F5498,"")</f>
        <v/>
      </c>
      <c r="E5503" s="144" t="str">
        <f>IF('[1]Hoja de pedidos'!$D5498&gt;0,'[1]Hoja de pedidos'!G5498,"")</f>
        <v/>
      </c>
      <c r="F5503" s="144" t="str">
        <f>IF('[1]Hoja de pedidos'!$D5498&gt;0,'[1]Hoja de pedidos'!H5498,"")</f>
        <v/>
      </c>
    </row>
    <row r="5504" spans="1:6" x14ac:dyDescent="0.25">
      <c r="A5504" s="144" t="str">
        <f>IF('[1]Hoja de pedidos'!$D5499&gt;0,'[1]Hoja de pedidos'!C5499,"")</f>
        <v/>
      </c>
      <c r="B5504" s="144" t="str">
        <f>IF('[1]Hoja de pedidos'!$D5499&gt;0,'[1]Hoja de pedidos'!D5499,"")</f>
        <v/>
      </c>
      <c r="C5504" s="144" t="str">
        <f>IF('[1]Hoja de pedidos'!$D5499&gt;0,'[1]Hoja de pedidos'!E5499,"")</f>
        <v/>
      </c>
      <c r="D5504" s="144" t="str">
        <f>IF('[1]Hoja de pedidos'!$D5499&gt;0,'[1]Hoja de pedidos'!F5499,"")</f>
        <v/>
      </c>
      <c r="E5504" s="144" t="str">
        <f>IF('[1]Hoja de pedidos'!$D5499&gt;0,'[1]Hoja de pedidos'!G5499,"")</f>
        <v/>
      </c>
      <c r="F5504" s="144" t="str">
        <f>IF('[1]Hoja de pedidos'!$D5499&gt;0,'[1]Hoja de pedidos'!H5499,"")</f>
        <v/>
      </c>
    </row>
    <row r="5505" spans="1:6" x14ac:dyDescent="0.25">
      <c r="A5505" s="144" t="str">
        <f>IF('[1]Hoja de pedidos'!$D5500&gt;0,'[1]Hoja de pedidos'!C5500,"")</f>
        <v/>
      </c>
      <c r="B5505" s="144" t="str">
        <f>IF('[1]Hoja de pedidos'!$D5500&gt;0,'[1]Hoja de pedidos'!D5500,"")</f>
        <v/>
      </c>
      <c r="C5505" s="144" t="str">
        <f>IF('[1]Hoja de pedidos'!$D5500&gt;0,'[1]Hoja de pedidos'!E5500,"")</f>
        <v/>
      </c>
      <c r="D5505" s="144" t="str">
        <f>IF('[1]Hoja de pedidos'!$D5500&gt;0,'[1]Hoja de pedidos'!F5500,"")</f>
        <v/>
      </c>
      <c r="E5505" s="144" t="str">
        <f>IF('[1]Hoja de pedidos'!$D5500&gt;0,'[1]Hoja de pedidos'!G5500,"")</f>
        <v/>
      </c>
      <c r="F5505" s="144" t="str">
        <f>IF('[1]Hoja de pedidos'!$D5500&gt;0,'[1]Hoja de pedidos'!H5500,"")</f>
        <v/>
      </c>
    </row>
    <row r="5506" spans="1:6" x14ac:dyDescent="0.25">
      <c r="A5506" s="144" t="str">
        <f>IF('[1]Hoja de pedidos'!$D5501&gt;0,'[1]Hoja de pedidos'!C5501,"")</f>
        <v/>
      </c>
      <c r="B5506" s="144" t="str">
        <f>IF('[1]Hoja de pedidos'!$D5501&gt;0,'[1]Hoja de pedidos'!D5501,"")</f>
        <v/>
      </c>
      <c r="C5506" s="144" t="str">
        <f>IF('[1]Hoja de pedidos'!$D5501&gt;0,'[1]Hoja de pedidos'!E5501,"")</f>
        <v/>
      </c>
      <c r="D5506" s="144" t="str">
        <f>IF('[1]Hoja de pedidos'!$D5501&gt;0,'[1]Hoja de pedidos'!F5501,"")</f>
        <v/>
      </c>
      <c r="E5506" s="144" t="str">
        <f>IF('[1]Hoja de pedidos'!$D5501&gt;0,'[1]Hoja de pedidos'!G5501,"")</f>
        <v/>
      </c>
      <c r="F5506" s="144" t="str">
        <f>IF('[1]Hoja de pedidos'!$D5501&gt;0,'[1]Hoja de pedidos'!H5501,"")</f>
        <v/>
      </c>
    </row>
    <row r="5507" spans="1:6" x14ac:dyDescent="0.25">
      <c r="A5507" s="144" t="str">
        <f>IF('[1]Hoja de pedidos'!$D5502&gt;0,'[1]Hoja de pedidos'!C5502,"")</f>
        <v/>
      </c>
      <c r="B5507" s="144" t="str">
        <f>IF('[1]Hoja de pedidos'!$D5502&gt;0,'[1]Hoja de pedidos'!D5502,"")</f>
        <v/>
      </c>
      <c r="C5507" s="144" t="str">
        <f>IF('[1]Hoja de pedidos'!$D5502&gt;0,'[1]Hoja de pedidos'!E5502,"")</f>
        <v/>
      </c>
      <c r="D5507" s="144" t="str">
        <f>IF('[1]Hoja de pedidos'!$D5502&gt;0,'[1]Hoja de pedidos'!F5502,"")</f>
        <v/>
      </c>
      <c r="E5507" s="144" t="str">
        <f>IF('[1]Hoja de pedidos'!$D5502&gt;0,'[1]Hoja de pedidos'!G5502,"")</f>
        <v/>
      </c>
      <c r="F5507" s="144" t="str">
        <f>IF('[1]Hoja de pedidos'!$D5502&gt;0,'[1]Hoja de pedidos'!H5502,"")</f>
        <v/>
      </c>
    </row>
    <row r="5508" spans="1:6" x14ac:dyDescent="0.25">
      <c r="A5508" s="144" t="str">
        <f>IF('[1]Hoja de pedidos'!$D5503&gt;0,'[1]Hoja de pedidos'!C5503,"")</f>
        <v/>
      </c>
      <c r="B5508" s="144" t="str">
        <f>IF('[1]Hoja de pedidos'!$D5503&gt;0,'[1]Hoja de pedidos'!D5503,"")</f>
        <v/>
      </c>
      <c r="C5508" s="144" t="str">
        <f>IF('[1]Hoja de pedidos'!$D5503&gt;0,'[1]Hoja de pedidos'!E5503,"")</f>
        <v/>
      </c>
      <c r="D5508" s="144" t="str">
        <f>IF('[1]Hoja de pedidos'!$D5503&gt;0,'[1]Hoja de pedidos'!F5503,"")</f>
        <v/>
      </c>
      <c r="E5508" s="144" t="str">
        <f>IF('[1]Hoja de pedidos'!$D5503&gt;0,'[1]Hoja de pedidos'!G5503,"")</f>
        <v/>
      </c>
      <c r="F5508" s="144" t="str">
        <f>IF('[1]Hoja de pedidos'!$D5503&gt;0,'[1]Hoja de pedidos'!H5503,"")</f>
        <v/>
      </c>
    </row>
    <row r="5509" spans="1:6" x14ac:dyDescent="0.25">
      <c r="A5509" s="144" t="str">
        <f>IF('[1]Hoja de pedidos'!$D5504&gt;0,'[1]Hoja de pedidos'!C5504,"")</f>
        <v/>
      </c>
      <c r="B5509" s="144" t="str">
        <f>IF('[1]Hoja de pedidos'!$D5504&gt;0,'[1]Hoja de pedidos'!D5504,"")</f>
        <v/>
      </c>
      <c r="C5509" s="144" t="str">
        <f>IF('[1]Hoja de pedidos'!$D5504&gt;0,'[1]Hoja de pedidos'!E5504,"")</f>
        <v/>
      </c>
      <c r="D5509" s="144" t="str">
        <f>IF('[1]Hoja de pedidos'!$D5504&gt;0,'[1]Hoja de pedidos'!F5504,"")</f>
        <v/>
      </c>
      <c r="E5509" s="144" t="str">
        <f>IF('[1]Hoja de pedidos'!$D5504&gt;0,'[1]Hoja de pedidos'!G5504,"")</f>
        <v/>
      </c>
      <c r="F5509" s="144" t="str">
        <f>IF('[1]Hoja de pedidos'!$D5504&gt;0,'[1]Hoja de pedidos'!H5504,"")</f>
        <v/>
      </c>
    </row>
    <row r="5510" spans="1:6" x14ac:dyDescent="0.25">
      <c r="A5510" s="144" t="str">
        <f>IF('[1]Hoja de pedidos'!$D5505&gt;0,'[1]Hoja de pedidos'!C5505,"")</f>
        <v/>
      </c>
      <c r="B5510" s="144" t="str">
        <f>IF('[1]Hoja de pedidos'!$D5505&gt;0,'[1]Hoja de pedidos'!D5505,"")</f>
        <v/>
      </c>
      <c r="C5510" s="144" t="str">
        <f>IF('[1]Hoja de pedidos'!$D5505&gt;0,'[1]Hoja de pedidos'!E5505,"")</f>
        <v/>
      </c>
      <c r="D5510" s="144" t="str">
        <f>IF('[1]Hoja de pedidos'!$D5505&gt;0,'[1]Hoja de pedidos'!F5505,"")</f>
        <v/>
      </c>
      <c r="E5510" s="144" t="str">
        <f>IF('[1]Hoja de pedidos'!$D5505&gt;0,'[1]Hoja de pedidos'!G5505,"")</f>
        <v/>
      </c>
      <c r="F5510" s="144" t="str">
        <f>IF('[1]Hoja de pedidos'!$D5505&gt;0,'[1]Hoja de pedidos'!H5505,"")</f>
        <v/>
      </c>
    </row>
    <row r="5511" spans="1:6" x14ac:dyDescent="0.25">
      <c r="A5511" s="144" t="str">
        <f>IF('[1]Hoja de pedidos'!$D5506&gt;0,'[1]Hoja de pedidos'!C5506,"")</f>
        <v/>
      </c>
      <c r="B5511" s="144" t="str">
        <f>IF('[1]Hoja de pedidos'!$D5506&gt;0,'[1]Hoja de pedidos'!D5506,"")</f>
        <v/>
      </c>
      <c r="C5511" s="144" t="str">
        <f>IF('[1]Hoja de pedidos'!$D5506&gt;0,'[1]Hoja de pedidos'!E5506,"")</f>
        <v/>
      </c>
      <c r="D5511" s="144" t="str">
        <f>IF('[1]Hoja de pedidos'!$D5506&gt;0,'[1]Hoja de pedidos'!F5506,"")</f>
        <v/>
      </c>
      <c r="E5511" s="144" t="str">
        <f>IF('[1]Hoja de pedidos'!$D5506&gt;0,'[1]Hoja de pedidos'!G5506,"")</f>
        <v/>
      </c>
      <c r="F5511" s="144" t="str">
        <f>IF('[1]Hoja de pedidos'!$D5506&gt;0,'[1]Hoja de pedidos'!H5506,"")</f>
        <v/>
      </c>
    </row>
    <row r="5512" spans="1:6" x14ac:dyDescent="0.25">
      <c r="A5512" s="144" t="str">
        <f>IF('[1]Hoja de pedidos'!$D5507&gt;0,'[1]Hoja de pedidos'!C5507,"")</f>
        <v/>
      </c>
      <c r="B5512" s="144" t="str">
        <f>IF('[1]Hoja de pedidos'!$D5507&gt;0,'[1]Hoja de pedidos'!D5507,"")</f>
        <v/>
      </c>
      <c r="C5512" s="144" t="str">
        <f>IF('[1]Hoja de pedidos'!$D5507&gt;0,'[1]Hoja de pedidos'!E5507,"")</f>
        <v/>
      </c>
      <c r="D5512" s="144" t="str">
        <f>IF('[1]Hoja de pedidos'!$D5507&gt;0,'[1]Hoja de pedidos'!F5507,"")</f>
        <v/>
      </c>
      <c r="E5512" s="144" t="str">
        <f>IF('[1]Hoja de pedidos'!$D5507&gt;0,'[1]Hoja de pedidos'!G5507,"")</f>
        <v/>
      </c>
      <c r="F5512" s="144" t="str">
        <f>IF('[1]Hoja de pedidos'!$D5507&gt;0,'[1]Hoja de pedidos'!H5507,"")</f>
        <v/>
      </c>
    </row>
    <row r="5513" spans="1:6" x14ac:dyDescent="0.25">
      <c r="A5513" s="144" t="str">
        <f>IF('[1]Hoja de pedidos'!$D5508&gt;0,'[1]Hoja de pedidos'!C5508,"")</f>
        <v/>
      </c>
      <c r="B5513" s="144" t="str">
        <f>IF('[1]Hoja de pedidos'!$D5508&gt;0,'[1]Hoja de pedidos'!D5508,"")</f>
        <v/>
      </c>
      <c r="C5513" s="144" t="str">
        <f>IF('[1]Hoja de pedidos'!$D5508&gt;0,'[1]Hoja de pedidos'!E5508,"")</f>
        <v/>
      </c>
      <c r="D5513" s="144" t="str">
        <f>IF('[1]Hoja de pedidos'!$D5508&gt;0,'[1]Hoja de pedidos'!F5508,"")</f>
        <v/>
      </c>
      <c r="E5513" s="144" t="str">
        <f>IF('[1]Hoja de pedidos'!$D5508&gt;0,'[1]Hoja de pedidos'!G5508,"")</f>
        <v/>
      </c>
      <c r="F5513" s="144" t="str">
        <f>IF('[1]Hoja de pedidos'!$D5508&gt;0,'[1]Hoja de pedidos'!H5508,"")</f>
        <v/>
      </c>
    </row>
    <row r="5514" spans="1:6" x14ac:dyDescent="0.25">
      <c r="A5514" s="144" t="str">
        <f>IF('[1]Hoja de pedidos'!$D5509&gt;0,'[1]Hoja de pedidos'!C5509,"")</f>
        <v/>
      </c>
      <c r="B5514" s="144" t="str">
        <f>IF('[1]Hoja de pedidos'!$D5509&gt;0,'[1]Hoja de pedidos'!D5509,"")</f>
        <v/>
      </c>
      <c r="C5514" s="144" t="str">
        <f>IF('[1]Hoja de pedidos'!$D5509&gt;0,'[1]Hoja de pedidos'!E5509,"")</f>
        <v/>
      </c>
      <c r="D5514" s="144" t="str">
        <f>IF('[1]Hoja de pedidos'!$D5509&gt;0,'[1]Hoja de pedidos'!F5509,"")</f>
        <v/>
      </c>
      <c r="E5514" s="144" t="str">
        <f>IF('[1]Hoja de pedidos'!$D5509&gt;0,'[1]Hoja de pedidos'!G5509,"")</f>
        <v/>
      </c>
      <c r="F5514" s="144" t="str">
        <f>IF('[1]Hoja de pedidos'!$D5509&gt;0,'[1]Hoja de pedidos'!H5509,"")</f>
        <v/>
      </c>
    </row>
    <row r="5515" spans="1:6" x14ac:dyDescent="0.25">
      <c r="A5515" s="144" t="str">
        <f>IF('[1]Hoja de pedidos'!$D5510&gt;0,'[1]Hoja de pedidos'!C5510,"")</f>
        <v/>
      </c>
      <c r="B5515" s="144" t="str">
        <f>IF('[1]Hoja de pedidos'!$D5510&gt;0,'[1]Hoja de pedidos'!D5510,"")</f>
        <v/>
      </c>
      <c r="C5515" s="144" t="str">
        <f>IF('[1]Hoja de pedidos'!$D5510&gt;0,'[1]Hoja de pedidos'!E5510,"")</f>
        <v/>
      </c>
      <c r="D5515" s="144" t="str">
        <f>IF('[1]Hoja de pedidos'!$D5510&gt;0,'[1]Hoja de pedidos'!F5510,"")</f>
        <v/>
      </c>
      <c r="E5515" s="144" t="str">
        <f>IF('[1]Hoja de pedidos'!$D5510&gt;0,'[1]Hoja de pedidos'!G5510,"")</f>
        <v/>
      </c>
      <c r="F5515" s="144" t="str">
        <f>IF('[1]Hoja de pedidos'!$D5510&gt;0,'[1]Hoja de pedidos'!H5510,"")</f>
        <v/>
      </c>
    </row>
    <row r="5516" spans="1:6" x14ac:dyDescent="0.25">
      <c r="A5516" s="144" t="str">
        <f>IF('[1]Hoja de pedidos'!$D5511&gt;0,'[1]Hoja de pedidos'!C5511,"")</f>
        <v/>
      </c>
      <c r="B5516" s="144" t="str">
        <f>IF('[1]Hoja de pedidos'!$D5511&gt;0,'[1]Hoja de pedidos'!D5511,"")</f>
        <v/>
      </c>
      <c r="C5516" s="144" t="str">
        <f>IF('[1]Hoja de pedidos'!$D5511&gt;0,'[1]Hoja de pedidos'!E5511,"")</f>
        <v/>
      </c>
      <c r="D5516" s="144" t="str">
        <f>IF('[1]Hoja de pedidos'!$D5511&gt;0,'[1]Hoja de pedidos'!F5511,"")</f>
        <v/>
      </c>
      <c r="E5516" s="144" t="str">
        <f>IF('[1]Hoja de pedidos'!$D5511&gt;0,'[1]Hoja de pedidos'!G5511,"")</f>
        <v/>
      </c>
      <c r="F5516" s="144" t="str">
        <f>IF('[1]Hoja de pedidos'!$D5511&gt;0,'[1]Hoja de pedidos'!H5511,"")</f>
        <v/>
      </c>
    </row>
    <row r="5517" spans="1:6" x14ac:dyDescent="0.25">
      <c r="A5517" s="144" t="str">
        <f>IF('[1]Hoja de pedidos'!$D5512&gt;0,'[1]Hoja de pedidos'!C5512,"")</f>
        <v/>
      </c>
      <c r="B5517" s="144" t="str">
        <f>IF('[1]Hoja de pedidos'!$D5512&gt;0,'[1]Hoja de pedidos'!D5512,"")</f>
        <v/>
      </c>
      <c r="C5517" s="144" t="str">
        <f>IF('[1]Hoja de pedidos'!$D5512&gt;0,'[1]Hoja de pedidos'!E5512,"")</f>
        <v/>
      </c>
      <c r="D5517" s="144" t="str">
        <f>IF('[1]Hoja de pedidos'!$D5512&gt;0,'[1]Hoja de pedidos'!F5512,"")</f>
        <v/>
      </c>
      <c r="E5517" s="144" t="str">
        <f>IF('[1]Hoja de pedidos'!$D5512&gt;0,'[1]Hoja de pedidos'!G5512,"")</f>
        <v/>
      </c>
      <c r="F5517" s="144" t="str">
        <f>IF('[1]Hoja de pedidos'!$D5512&gt;0,'[1]Hoja de pedidos'!H5512,"")</f>
        <v/>
      </c>
    </row>
    <row r="5518" spans="1:6" x14ac:dyDescent="0.25">
      <c r="A5518" s="144" t="str">
        <f>IF('[1]Hoja de pedidos'!$D5513&gt;0,'[1]Hoja de pedidos'!C5513,"")</f>
        <v/>
      </c>
      <c r="B5518" s="144" t="str">
        <f>IF('[1]Hoja de pedidos'!$D5513&gt;0,'[1]Hoja de pedidos'!D5513,"")</f>
        <v/>
      </c>
      <c r="C5518" s="144" t="str">
        <f>IF('[1]Hoja de pedidos'!$D5513&gt;0,'[1]Hoja de pedidos'!E5513,"")</f>
        <v/>
      </c>
      <c r="D5518" s="144" t="str">
        <f>IF('[1]Hoja de pedidos'!$D5513&gt;0,'[1]Hoja de pedidos'!F5513,"")</f>
        <v/>
      </c>
      <c r="E5518" s="144" t="str">
        <f>IF('[1]Hoja de pedidos'!$D5513&gt;0,'[1]Hoja de pedidos'!G5513,"")</f>
        <v/>
      </c>
      <c r="F5518" s="144" t="str">
        <f>IF('[1]Hoja de pedidos'!$D5513&gt;0,'[1]Hoja de pedidos'!H5513,"")</f>
        <v/>
      </c>
    </row>
    <row r="5519" spans="1:6" x14ac:dyDescent="0.25">
      <c r="A5519" s="144" t="str">
        <f>IF('[1]Hoja de pedidos'!$D5514&gt;0,'[1]Hoja de pedidos'!C5514,"")</f>
        <v/>
      </c>
      <c r="B5519" s="144" t="str">
        <f>IF('[1]Hoja de pedidos'!$D5514&gt;0,'[1]Hoja de pedidos'!D5514,"")</f>
        <v/>
      </c>
      <c r="C5519" s="144" t="str">
        <f>IF('[1]Hoja de pedidos'!$D5514&gt;0,'[1]Hoja de pedidos'!E5514,"")</f>
        <v/>
      </c>
      <c r="D5519" s="144" t="str">
        <f>IF('[1]Hoja de pedidos'!$D5514&gt;0,'[1]Hoja de pedidos'!F5514,"")</f>
        <v/>
      </c>
      <c r="E5519" s="144" t="str">
        <f>IF('[1]Hoja de pedidos'!$D5514&gt;0,'[1]Hoja de pedidos'!G5514,"")</f>
        <v/>
      </c>
      <c r="F5519" s="144" t="str">
        <f>IF('[1]Hoja de pedidos'!$D5514&gt;0,'[1]Hoja de pedidos'!H5514,"")</f>
        <v/>
      </c>
    </row>
    <row r="5520" spans="1:6" x14ac:dyDescent="0.25">
      <c r="A5520" s="144" t="str">
        <f>IF('[1]Hoja de pedidos'!$D5515&gt;0,'[1]Hoja de pedidos'!C5515,"")</f>
        <v/>
      </c>
      <c r="B5520" s="144" t="str">
        <f>IF('[1]Hoja de pedidos'!$D5515&gt;0,'[1]Hoja de pedidos'!D5515,"")</f>
        <v/>
      </c>
      <c r="C5520" s="144" t="str">
        <f>IF('[1]Hoja de pedidos'!$D5515&gt;0,'[1]Hoja de pedidos'!E5515,"")</f>
        <v/>
      </c>
      <c r="D5520" s="144" t="str">
        <f>IF('[1]Hoja de pedidos'!$D5515&gt;0,'[1]Hoja de pedidos'!F5515,"")</f>
        <v/>
      </c>
      <c r="E5520" s="144" t="str">
        <f>IF('[1]Hoja de pedidos'!$D5515&gt;0,'[1]Hoja de pedidos'!G5515,"")</f>
        <v/>
      </c>
      <c r="F5520" s="144" t="str">
        <f>IF('[1]Hoja de pedidos'!$D5515&gt;0,'[1]Hoja de pedidos'!H5515,"")</f>
        <v/>
      </c>
    </row>
    <row r="5521" spans="1:6" x14ac:dyDescent="0.25">
      <c r="A5521" s="144" t="str">
        <f>IF('[1]Hoja de pedidos'!$D5516&gt;0,'[1]Hoja de pedidos'!C5516,"")</f>
        <v/>
      </c>
      <c r="B5521" s="144" t="str">
        <f>IF('[1]Hoja de pedidos'!$D5516&gt;0,'[1]Hoja de pedidos'!D5516,"")</f>
        <v/>
      </c>
      <c r="C5521" s="144" t="str">
        <f>IF('[1]Hoja de pedidos'!$D5516&gt;0,'[1]Hoja de pedidos'!E5516,"")</f>
        <v/>
      </c>
      <c r="D5521" s="144" t="str">
        <f>IF('[1]Hoja de pedidos'!$D5516&gt;0,'[1]Hoja de pedidos'!F5516,"")</f>
        <v/>
      </c>
      <c r="E5521" s="144" t="str">
        <f>IF('[1]Hoja de pedidos'!$D5516&gt;0,'[1]Hoja de pedidos'!G5516,"")</f>
        <v/>
      </c>
      <c r="F5521" s="144" t="str">
        <f>IF('[1]Hoja de pedidos'!$D5516&gt;0,'[1]Hoja de pedidos'!H5516,"")</f>
        <v/>
      </c>
    </row>
    <row r="5522" spans="1:6" x14ac:dyDescent="0.25">
      <c r="A5522" s="144" t="str">
        <f>IF('[1]Hoja de pedidos'!$D5517&gt;0,'[1]Hoja de pedidos'!C5517,"")</f>
        <v/>
      </c>
      <c r="B5522" s="144" t="str">
        <f>IF('[1]Hoja de pedidos'!$D5517&gt;0,'[1]Hoja de pedidos'!D5517,"")</f>
        <v/>
      </c>
      <c r="C5522" s="144" t="str">
        <f>IF('[1]Hoja de pedidos'!$D5517&gt;0,'[1]Hoja de pedidos'!E5517,"")</f>
        <v/>
      </c>
      <c r="D5522" s="144" t="str">
        <f>IF('[1]Hoja de pedidos'!$D5517&gt;0,'[1]Hoja de pedidos'!F5517,"")</f>
        <v/>
      </c>
      <c r="E5522" s="144" t="str">
        <f>IF('[1]Hoja de pedidos'!$D5517&gt;0,'[1]Hoja de pedidos'!G5517,"")</f>
        <v/>
      </c>
      <c r="F5522" s="144" t="str">
        <f>IF('[1]Hoja de pedidos'!$D5517&gt;0,'[1]Hoja de pedidos'!H5517,"")</f>
        <v/>
      </c>
    </row>
    <row r="5523" spans="1:6" x14ac:dyDescent="0.25">
      <c r="A5523" s="144" t="str">
        <f>IF('[1]Hoja de pedidos'!$D5518&gt;0,'[1]Hoja de pedidos'!C5518,"")</f>
        <v/>
      </c>
      <c r="B5523" s="144" t="str">
        <f>IF('[1]Hoja de pedidos'!$D5518&gt;0,'[1]Hoja de pedidos'!D5518,"")</f>
        <v/>
      </c>
      <c r="C5523" s="144" t="str">
        <f>IF('[1]Hoja de pedidos'!$D5518&gt;0,'[1]Hoja de pedidos'!E5518,"")</f>
        <v/>
      </c>
      <c r="D5523" s="144" t="str">
        <f>IF('[1]Hoja de pedidos'!$D5518&gt;0,'[1]Hoja de pedidos'!F5518,"")</f>
        <v/>
      </c>
      <c r="E5523" s="144" t="str">
        <f>IF('[1]Hoja de pedidos'!$D5518&gt;0,'[1]Hoja de pedidos'!G5518,"")</f>
        <v/>
      </c>
      <c r="F5523" s="144" t="str">
        <f>IF('[1]Hoja de pedidos'!$D5518&gt;0,'[1]Hoja de pedidos'!H5518,"")</f>
        <v/>
      </c>
    </row>
    <row r="5524" spans="1:6" x14ac:dyDescent="0.25">
      <c r="A5524" s="144" t="str">
        <f>IF('[1]Hoja de pedidos'!$D5519&gt;0,'[1]Hoja de pedidos'!C5519,"")</f>
        <v/>
      </c>
      <c r="B5524" s="144" t="str">
        <f>IF('[1]Hoja de pedidos'!$D5519&gt;0,'[1]Hoja de pedidos'!D5519,"")</f>
        <v/>
      </c>
      <c r="C5524" s="144" t="str">
        <f>IF('[1]Hoja de pedidos'!$D5519&gt;0,'[1]Hoja de pedidos'!E5519,"")</f>
        <v/>
      </c>
      <c r="D5524" s="144" t="str">
        <f>IF('[1]Hoja de pedidos'!$D5519&gt;0,'[1]Hoja de pedidos'!F5519,"")</f>
        <v/>
      </c>
      <c r="E5524" s="144" t="str">
        <f>IF('[1]Hoja de pedidos'!$D5519&gt;0,'[1]Hoja de pedidos'!G5519,"")</f>
        <v/>
      </c>
      <c r="F5524" s="144" t="str">
        <f>IF('[1]Hoja de pedidos'!$D5519&gt;0,'[1]Hoja de pedidos'!H5519,"")</f>
        <v/>
      </c>
    </row>
    <row r="5525" spans="1:6" x14ac:dyDescent="0.25">
      <c r="A5525" s="144" t="str">
        <f>IF('[1]Hoja de pedidos'!$D5520&gt;0,'[1]Hoja de pedidos'!C5520,"")</f>
        <v/>
      </c>
      <c r="B5525" s="144" t="str">
        <f>IF('[1]Hoja de pedidos'!$D5520&gt;0,'[1]Hoja de pedidos'!D5520,"")</f>
        <v/>
      </c>
      <c r="C5525" s="144" t="str">
        <f>IF('[1]Hoja de pedidos'!$D5520&gt;0,'[1]Hoja de pedidos'!E5520,"")</f>
        <v/>
      </c>
      <c r="D5525" s="144" t="str">
        <f>IF('[1]Hoja de pedidos'!$D5520&gt;0,'[1]Hoja de pedidos'!F5520,"")</f>
        <v/>
      </c>
      <c r="E5525" s="144" t="str">
        <f>IF('[1]Hoja de pedidos'!$D5520&gt;0,'[1]Hoja de pedidos'!G5520,"")</f>
        <v/>
      </c>
      <c r="F5525" s="144" t="str">
        <f>IF('[1]Hoja de pedidos'!$D5520&gt;0,'[1]Hoja de pedidos'!H5520,"")</f>
        <v/>
      </c>
    </row>
    <row r="5526" spans="1:6" x14ac:dyDescent="0.25">
      <c r="A5526" s="144" t="str">
        <f>IF('[1]Hoja de pedidos'!$D5521&gt;0,'[1]Hoja de pedidos'!C5521,"")</f>
        <v/>
      </c>
      <c r="B5526" s="144" t="str">
        <f>IF('[1]Hoja de pedidos'!$D5521&gt;0,'[1]Hoja de pedidos'!D5521,"")</f>
        <v/>
      </c>
      <c r="C5526" s="144" t="str">
        <f>IF('[1]Hoja de pedidos'!$D5521&gt;0,'[1]Hoja de pedidos'!E5521,"")</f>
        <v/>
      </c>
      <c r="D5526" s="144" t="str">
        <f>IF('[1]Hoja de pedidos'!$D5521&gt;0,'[1]Hoja de pedidos'!F5521,"")</f>
        <v/>
      </c>
      <c r="E5526" s="144" t="str">
        <f>IF('[1]Hoja de pedidos'!$D5521&gt;0,'[1]Hoja de pedidos'!G5521,"")</f>
        <v/>
      </c>
      <c r="F5526" s="144" t="str">
        <f>IF('[1]Hoja de pedidos'!$D5521&gt;0,'[1]Hoja de pedidos'!H5521,"")</f>
        <v/>
      </c>
    </row>
    <row r="5527" spans="1:6" x14ac:dyDescent="0.25">
      <c r="A5527" s="144" t="str">
        <f>IF('[1]Hoja de pedidos'!$D5522&gt;0,'[1]Hoja de pedidos'!C5522,"")</f>
        <v/>
      </c>
      <c r="B5527" s="144" t="str">
        <f>IF('[1]Hoja de pedidos'!$D5522&gt;0,'[1]Hoja de pedidos'!D5522,"")</f>
        <v/>
      </c>
      <c r="C5527" s="144" t="str">
        <f>IF('[1]Hoja de pedidos'!$D5522&gt;0,'[1]Hoja de pedidos'!E5522,"")</f>
        <v/>
      </c>
      <c r="D5527" s="144" t="str">
        <f>IF('[1]Hoja de pedidos'!$D5522&gt;0,'[1]Hoja de pedidos'!F5522,"")</f>
        <v/>
      </c>
      <c r="E5527" s="144" t="str">
        <f>IF('[1]Hoja de pedidos'!$D5522&gt;0,'[1]Hoja de pedidos'!G5522,"")</f>
        <v/>
      </c>
      <c r="F5527" s="144" t="str">
        <f>IF('[1]Hoja de pedidos'!$D5522&gt;0,'[1]Hoja de pedidos'!H5522,"")</f>
        <v/>
      </c>
    </row>
    <row r="5528" spans="1:6" x14ac:dyDescent="0.25">
      <c r="A5528" s="144" t="str">
        <f>IF('[1]Hoja de pedidos'!$D5523&gt;0,'[1]Hoja de pedidos'!C5523,"")</f>
        <v/>
      </c>
      <c r="B5528" s="144" t="str">
        <f>IF('[1]Hoja de pedidos'!$D5523&gt;0,'[1]Hoja de pedidos'!D5523,"")</f>
        <v/>
      </c>
      <c r="C5528" s="144" t="str">
        <f>IF('[1]Hoja de pedidos'!$D5523&gt;0,'[1]Hoja de pedidos'!E5523,"")</f>
        <v/>
      </c>
      <c r="D5528" s="144" t="str">
        <f>IF('[1]Hoja de pedidos'!$D5523&gt;0,'[1]Hoja de pedidos'!F5523,"")</f>
        <v/>
      </c>
      <c r="E5528" s="144" t="str">
        <f>IF('[1]Hoja de pedidos'!$D5523&gt;0,'[1]Hoja de pedidos'!G5523,"")</f>
        <v/>
      </c>
      <c r="F5528" s="144" t="str">
        <f>IF('[1]Hoja de pedidos'!$D5523&gt;0,'[1]Hoja de pedidos'!H5523,"")</f>
        <v/>
      </c>
    </row>
    <row r="5529" spans="1:6" x14ac:dyDescent="0.25">
      <c r="A5529" s="144" t="str">
        <f>IF('[1]Hoja de pedidos'!$D5524&gt;0,'[1]Hoja de pedidos'!C5524,"")</f>
        <v/>
      </c>
      <c r="B5529" s="144" t="str">
        <f>IF('[1]Hoja de pedidos'!$D5524&gt;0,'[1]Hoja de pedidos'!D5524,"")</f>
        <v/>
      </c>
      <c r="C5529" s="144" t="str">
        <f>IF('[1]Hoja de pedidos'!$D5524&gt;0,'[1]Hoja de pedidos'!E5524,"")</f>
        <v/>
      </c>
      <c r="D5529" s="144" t="str">
        <f>IF('[1]Hoja de pedidos'!$D5524&gt;0,'[1]Hoja de pedidos'!F5524,"")</f>
        <v/>
      </c>
      <c r="E5529" s="144" t="str">
        <f>IF('[1]Hoja de pedidos'!$D5524&gt;0,'[1]Hoja de pedidos'!G5524,"")</f>
        <v/>
      </c>
      <c r="F5529" s="144" t="str">
        <f>IF('[1]Hoja de pedidos'!$D5524&gt;0,'[1]Hoja de pedidos'!H5524,"")</f>
        <v/>
      </c>
    </row>
    <row r="5530" spans="1:6" x14ac:dyDescent="0.25">
      <c r="A5530" s="144" t="str">
        <f>IF('[1]Hoja de pedidos'!$D5525&gt;0,'[1]Hoja de pedidos'!C5525,"")</f>
        <v/>
      </c>
      <c r="B5530" s="144" t="str">
        <f>IF('[1]Hoja de pedidos'!$D5525&gt;0,'[1]Hoja de pedidos'!D5525,"")</f>
        <v/>
      </c>
      <c r="C5530" s="144" t="str">
        <f>IF('[1]Hoja de pedidos'!$D5525&gt;0,'[1]Hoja de pedidos'!E5525,"")</f>
        <v/>
      </c>
      <c r="D5530" s="144" t="str">
        <f>IF('[1]Hoja de pedidos'!$D5525&gt;0,'[1]Hoja de pedidos'!F5525,"")</f>
        <v/>
      </c>
      <c r="E5530" s="144" t="str">
        <f>IF('[1]Hoja de pedidos'!$D5525&gt;0,'[1]Hoja de pedidos'!G5525,"")</f>
        <v/>
      </c>
      <c r="F5530" s="144" t="str">
        <f>IF('[1]Hoja de pedidos'!$D5525&gt;0,'[1]Hoja de pedidos'!H5525,"")</f>
        <v/>
      </c>
    </row>
    <row r="5531" spans="1:6" x14ac:dyDescent="0.25">
      <c r="A5531" s="144" t="str">
        <f>IF('[1]Hoja de pedidos'!$D5526&gt;0,'[1]Hoja de pedidos'!C5526,"")</f>
        <v/>
      </c>
      <c r="B5531" s="144" t="str">
        <f>IF('[1]Hoja de pedidos'!$D5526&gt;0,'[1]Hoja de pedidos'!D5526,"")</f>
        <v/>
      </c>
      <c r="C5531" s="144" t="str">
        <f>IF('[1]Hoja de pedidos'!$D5526&gt;0,'[1]Hoja de pedidos'!E5526,"")</f>
        <v/>
      </c>
      <c r="D5531" s="144" t="str">
        <f>IF('[1]Hoja de pedidos'!$D5526&gt;0,'[1]Hoja de pedidos'!F5526,"")</f>
        <v/>
      </c>
      <c r="E5531" s="144" t="str">
        <f>IF('[1]Hoja de pedidos'!$D5526&gt;0,'[1]Hoja de pedidos'!G5526,"")</f>
        <v/>
      </c>
      <c r="F5531" s="144" t="str">
        <f>IF('[1]Hoja de pedidos'!$D5526&gt;0,'[1]Hoja de pedidos'!H5526,"")</f>
        <v/>
      </c>
    </row>
    <row r="5532" spans="1:6" x14ac:dyDescent="0.25">
      <c r="A5532" s="144" t="str">
        <f>IF('[1]Hoja de pedidos'!$D5527&gt;0,'[1]Hoja de pedidos'!C5527,"")</f>
        <v/>
      </c>
      <c r="B5532" s="144" t="str">
        <f>IF('[1]Hoja de pedidos'!$D5527&gt;0,'[1]Hoja de pedidos'!D5527,"")</f>
        <v/>
      </c>
      <c r="C5532" s="144" t="str">
        <f>IF('[1]Hoja de pedidos'!$D5527&gt;0,'[1]Hoja de pedidos'!E5527,"")</f>
        <v/>
      </c>
      <c r="D5532" s="144" t="str">
        <f>IF('[1]Hoja de pedidos'!$D5527&gt;0,'[1]Hoja de pedidos'!F5527,"")</f>
        <v/>
      </c>
      <c r="E5532" s="144" t="str">
        <f>IF('[1]Hoja de pedidos'!$D5527&gt;0,'[1]Hoja de pedidos'!G5527,"")</f>
        <v/>
      </c>
      <c r="F5532" s="144" t="str">
        <f>IF('[1]Hoja de pedidos'!$D5527&gt;0,'[1]Hoja de pedidos'!H5527,"")</f>
        <v/>
      </c>
    </row>
    <row r="5533" spans="1:6" x14ac:dyDescent="0.25">
      <c r="A5533" s="144" t="str">
        <f>IF('[1]Hoja de pedidos'!$D5528&gt;0,'[1]Hoja de pedidos'!C5528,"")</f>
        <v/>
      </c>
      <c r="B5533" s="144" t="str">
        <f>IF('[1]Hoja de pedidos'!$D5528&gt;0,'[1]Hoja de pedidos'!D5528,"")</f>
        <v/>
      </c>
      <c r="C5533" s="144" t="str">
        <f>IF('[1]Hoja de pedidos'!$D5528&gt;0,'[1]Hoja de pedidos'!E5528,"")</f>
        <v/>
      </c>
      <c r="D5533" s="144" t="str">
        <f>IF('[1]Hoja de pedidos'!$D5528&gt;0,'[1]Hoja de pedidos'!F5528,"")</f>
        <v/>
      </c>
      <c r="E5533" s="144" t="str">
        <f>IF('[1]Hoja de pedidos'!$D5528&gt;0,'[1]Hoja de pedidos'!G5528,"")</f>
        <v/>
      </c>
      <c r="F5533" s="144" t="str">
        <f>IF('[1]Hoja de pedidos'!$D5528&gt;0,'[1]Hoja de pedidos'!H5528,"")</f>
        <v/>
      </c>
    </row>
    <row r="5534" spans="1:6" x14ac:dyDescent="0.25">
      <c r="A5534" s="144" t="str">
        <f>IF('[1]Hoja de pedidos'!$D5529&gt;0,'[1]Hoja de pedidos'!C5529,"")</f>
        <v/>
      </c>
      <c r="B5534" s="144" t="str">
        <f>IF('[1]Hoja de pedidos'!$D5529&gt;0,'[1]Hoja de pedidos'!D5529,"")</f>
        <v/>
      </c>
      <c r="C5534" s="144" t="str">
        <f>IF('[1]Hoja de pedidos'!$D5529&gt;0,'[1]Hoja de pedidos'!E5529,"")</f>
        <v/>
      </c>
      <c r="D5534" s="144" t="str">
        <f>IF('[1]Hoja de pedidos'!$D5529&gt;0,'[1]Hoja de pedidos'!F5529,"")</f>
        <v/>
      </c>
      <c r="E5534" s="144" t="str">
        <f>IF('[1]Hoja de pedidos'!$D5529&gt;0,'[1]Hoja de pedidos'!G5529,"")</f>
        <v/>
      </c>
      <c r="F5534" s="144" t="str">
        <f>IF('[1]Hoja de pedidos'!$D5529&gt;0,'[1]Hoja de pedidos'!H5529,"")</f>
        <v/>
      </c>
    </row>
    <row r="5535" spans="1:6" x14ac:dyDescent="0.25">
      <c r="A5535" s="144" t="str">
        <f>IF('[1]Hoja de pedidos'!$D5530&gt;0,'[1]Hoja de pedidos'!C5530,"")</f>
        <v/>
      </c>
      <c r="B5535" s="144" t="str">
        <f>IF('[1]Hoja de pedidos'!$D5530&gt;0,'[1]Hoja de pedidos'!D5530,"")</f>
        <v/>
      </c>
      <c r="C5535" s="144" t="str">
        <f>IF('[1]Hoja de pedidos'!$D5530&gt;0,'[1]Hoja de pedidos'!E5530,"")</f>
        <v/>
      </c>
      <c r="D5535" s="144" t="str">
        <f>IF('[1]Hoja de pedidos'!$D5530&gt;0,'[1]Hoja de pedidos'!F5530,"")</f>
        <v/>
      </c>
      <c r="E5535" s="144" t="str">
        <f>IF('[1]Hoja de pedidos'!$D5530&gt;0,'[1]Hoja de pedidos'!G5530,"")</f>
        <v/>
      </c>
      <c r="F5535" s="144" t="str">
        <f>IF('[1]Hoja de pedidos'!$D5530&gt;0,'[1]Hoja de pedidos'!H5530,"")</f>
        <v/>
      </c>
    </row>
    <row r="5536" spans="1:6" x14ac:dyDescent="0.25">
      <c r="A5536" s="144" t="str">
        <f>IF('[1]Hoja de pedidos'!$D5531&gt;0,'[1]Hoja de pedidos'!C5531,"")</f>
        <v/>
      </c>
      <c r="B5536" s="144" t="str">
        <f>IF('[1]Hoja de pedidos'!$D5531&gt;0,'[1]Hoja de pedidos'!D5531,"")</f>
        <v/>
      </c>
      <c r="C5536" s="144" t="str">
        <f>IF('[1]Hoja de pedidos'!$D5531&gt;0,'[1]Hoja de pedidos'!E5531,"")</f>
        <v/>
      </c>
      <c r="D5536" s="144" t="str">
        <f>IF('[1]Hoja de pedidos'!$D5531&gt;0,'[1]Hoja de pedidos'!F5531,"")</f>
        <v/>
      </c>
      <c r="E5536" s="144" t="str">
        <f>IF('[1]Hoja de pedidos'!$D5531&gt;0,'[1]Hoja de pedidos'!G5531,"")</f>
        <v/>
      </c>
      <c r="F5536" s="144" t="str">
        <f>IF('[1]Hoja de pedidos'!$D5531&gt;0,'[1]Hoja de pedidos'!H5531,"")</f>
        <v/>
      </c>
    </row>
    <row r="5537" spans="1:6" x14ac:dyDescent="0.25">
      <c r="A5537" s="144" t="str">
        <f>IF('[1]Hoja de pedidos'!$D5532&gt;0,'[1]Hoja de pedidos'!C5532,"")</f>
        <v/>
      </c>
      <c r="B5537" s="144" t="str">
        <f>IF('[1]Hoja de pedidos'!$D5532&gt;0,'[1]Hoja de pedidos'!D5532,"")</f>
        <v/>
      </c>
      <c r="C5537" s="144" t="str">
        <f>IF('[1]Hoja de pedidos'!$D5532&gt;0,'[1]Hoja de pedidos'!E5532,"")</f>
        <v/>
      </c>
      <c r="D5537" s="144" t="str">
        <f>IF('[1]Hoja de pedidos'!$D5532&gt;0,'[1]Hoja de pedidos'!F5532,"")</f>
        <v/>
      </c>
      <c r="E5537" s="144" t="str">
        <f>IF('[1]Hoja de pedidos'!$D5532&gt;0,'[1]Hoja de pedidos'!G5532,"")</f>
        <v/>
      </c>
      <c r="F5537" s="144" t="str">
        <f>IF('[1]Hoja de pedidos'!$D5532&gt;0,'[1]Hoja de pedidos'!H5532,"")</f>
        <v/>
      </c>
    </row>
    <row r="5538" spans="1:6" x14ac:dyDescent="0.25">
      <c r="A5538" s="144" t="str">
        <f>IF('[1]Hoja de pedidos'!$D5533&gt;0,'[1]Hoja de pedidos'!C5533,"")</f>
        <v/>
      </c>
      <c r="B5538" s="144" t="str">
        <f>IF('[1]Hoja de pedidos'!$D5533&gt;0,'[1]Hoja de pedidos'!D5533,"")</f>
        <v/>
      </c>
      <c r="C5538" s="144" t="str">
        <f>IF('[1]Hoja de pedidos'!$D5533&gt;0,'[1]Hoja de pedidos'!E5533,"")</f>
        <v/>
      </c>
      <c r="D5538" s="144" t="str">
        <f>IF('[1]Hoja de pedidos'!$D5533&gt;0,'[1]Hoja de pedidos'!F5533,"")</f>
        <v/>
      </c>
      <c r="E5538" s="144" t="str">
        <f>IF('[1]Hoja de pedidos'!$D5533&gt;0,'[1]Hoja de pedidos'!G5533,"")</f>
        <v/>
      </c>
      <c r="F5538" s="144" t="str">
        <f>IF('[1]Hoja de pedidos'!$D5533&gt;0,'[1]Hoja de pedidos'!H5533,"")</f>
        <v/>
      </c>
    </row>
    <row r="5539" spans="1:6" x14ac:dyDescent="0.25">
      <c r="A5539" s="144" t="str">
        <f>IF('[1]Hoja de pedidos'!$D5534&gt;0,'[1]Hoja de pedidos'!C5534,"")</f>
        <v/>
      </c>
      <c r="B5539" s="144" t="str">
        <f>IF('[1]Hoja de pedidos'!$D5534&gt;0,'[1]Hoja de pedidos'!D5534,"")</f>
        <v/>
      </c>
      <c r="C5539" s="144" t="str">
        <f>IF('[1]Hoja de pedidos'!$D5534&gt;0,'[1]Hoja de pedidos'!E5534,"")</f>
        <v/>
      </c>
      <c r="D5539" s="144" t="str">
        <f>IF('[1]Hoja de pedidos'!$D5534&gt;0,'[1]Hoja de pedidos'!F5534,"")</f>
        <v/>
      </c>
      <c r="E5539" s="144" t="str">
        <f>IF('[1]Hoja de pedidos'!$D5534&gt;0,'[1]Hoja de pedidos'!G5534,"")</f>
        <v/>
      </c>
      <c r="F5539" s="144" t="str">
        <f>IF('[1]Hoja de pedidos'!$D5534&gt;0,'[1]Hoja de pedidos'!H5534,"")</f>
        <v/>
      </c>
    </row>
    <row r="5540" spans="1:6" x14ac:dyDescent="0.25">
      <c r="A5540" s="144" t="str">
        <f>IF('[1]Hoja de pedidos'!$D5535&gt;0,'[1]Hoja de pedidos'!C5535,"")</f>
        <v/>
      </c>
      <c r="B5540" s="144" t="str">
        <f>IF('[1]Hoja de pedidos'!$D5535&gt;0,'[1]Hoja de pedidos'!D5535,"")</f>
        <v/>
      </c>
      <c r="C5540" s="144" t="str">
        <f>IF('[1]Hoja de pedidos'!$D5535&gt;0,'[1]Hoja de pedidos'!E5535,"")</f>
        <v/>
      </c>
      <c r="D5540" s="144" t="str">
        <f>IF('[1]Hoja de pedidos'!$D5535&gt;0,'[1]Hoja de pedidos'!F5535,"")</f>
        <v/>
      </c>
      <c r="E5540" s="144" t="str">
        <f>IF('[1]Hoja de pedidos'!$D5535&gt;0,'[1]Hoja de pedidos'!G5535,"")</f>
        <v/>
      </c>
      <c r="F5540" s="144" t="str">
        <f>IF('[1]Hoja de pedidos'!$D5535&gt;0,'[1]Hoja de pedidos'!H5535,"")</f>
        <v/>
      </c>
    </row>
    <row r="5541" spans="1:6" x14ac:dyDescent="0.25">
      <c r="A5541" s="144" t="str">
        <f>IF('[1]Hoja de pedidos'!$D5536&gt;0,'[1]Hoja de pedidos'!C5536,"")</f>
        <v/>
      </c>
      <c r="B5541" s="144" t="str">
        <f>IF('[1]Hoja de pedidos'!$D5536&gt;0,'[1]Hoja de pedidos'!D5536,"")</f>
        <v/>
      </c>
      <c r="C5541" s="144" t="str">
        <f>IF('[1]Hoja de pedidos'!$D5536&gt;0,'[1]Hoja de pedidos'!E5536,"")</f>
        <v/>
      </c>
      <c r="D5541" s="144" t="str">
        <f>IF('[1]Hoja de pedidos'!$D5536&gt;0,'[1]Hoja de pedidos'!F5536,"")</f>
        <v/>
      </c>
      <c r="E5541" s="144" t="str">
        <f>IF('[1]Hoja de pedidos'!$D5536&gt;0,'[1]Hoja de pedidos'!G5536,"")</f>
        <v/>
      </c>
      <c r="F5541" s="144" t="str">
        <f>IF('[1]Hoja de pedidos'!$D5536&gt;0,'[1]Hoja de pedidos'!H5536,"")</f>
        <v/>
      </c>
    </row>
    <row r="5542" spans="1:6" x14ac:dyDescent="0.25">
      <c r="A5542" s="144" t="str">
        <f>IF('[1]Hoja de pedidos'!$D5537&gt;0,'[1]Hoja de pedidos'!C5537,"")</f>
        <v/>
      </c>
      <c r="B5542" s="144" t="str">
        <f>IF('[1]Hoja de pedidos'!$D5537&gt;0,'[1]Hoja de pedidos'!D5537,"")</f>
        <v/>
      </c>
      <c r="C5542" s="144" t="str">
        <f>IF('[1]Hoja de pedidos'!$D5537&gt;0,'[1]Hoja de pedidos'!E5537,"")</f>
        <v/>
      </c>
      <c r="D5542" s="144" t="str">
        <f>IF('[1]Hoja de pedidos'!$D5537&gt;0,'[1]Hoja de pedidos'!F5537,"")</f>
        <v/>
      </c>
      <c r="E5542" s="144" t="str">
        <f>IF('[1]Hoja de pedidos'!$D5537&gt;0,'[1]Hoja de pedidos'!G5537,"")</f>
        <v/>
      </c>
      <c r="F5542" s="144" t="str">
        <f>IF('[1]Hoja de pedidos'!$D5537&gt;0,'[1]Hoja de pedidos'!H5537,"")</f>
        <v/>
      </c>
    </row>
    <row r="5543" spans="1:6" x14ac:dyDescent="0.25">
      <c r="A5543" s="144" t="str">
        <f>IF('[1]Hoja de pedidos'!$D5538&gt;0,'[1]Hoja de pedidos'!C5538,"")</f>
        <v/>
      </c>
      <c r="B5543" s="144" t="str">
        <f>IF('[1]Hoja de pedidos'!$D5538&gt;0,'[1]Hoja de pedidos'!D5538,"")</f>
        <v/>
      </c>
      <c r="C5543" s="144" t="str">
        <f>IF('[1]Hoja de pedidos'!$D5538&gt;0,'[1]Hoja de pedidos'!E5538,"")</f>
        <v/>
      </c>
      <c r="D5543" s="144" t="str">
        <f>IF('[1]Hoja de pedidos'!$D5538&gt;0,'[1]Hoja de pedidos'!F5538,"")</f>
        <v/>
      </c>
      <c r="E5543" s="144" t="str">
        <f>IF('[1]Hoja de pedidos'!$D5538&gt;0,'[1]Hoja de pedidos'!G5538,"")</f>
        <v/>
      </c>
      <c r="F5543" s="144" t="str">
        <f>IF('[1]Hoja de pedidos'!$D5538&gt;0,'[1]Hoja de pedidos'!H5538,"")</f>
        <v/>
      </c>
    </row>
    <row r="5544" spans="1:6" x14ac:dyDescent="0.25">
      <c r="A5544" s="144" t="str">
        <f>IF('[1]Hoja de pedidos'!$D5539&gt;0,'[1]Hoja de pedidos'!C5539,"")</f>
        <v/>
      </c>
      <c r="B5544" s="144" t="str">
        <f>IF('[1]Hoja de pedidos'!$D5539&gt;0,'[1]Hoja de pedidos'!D5539,"")</f>
        <v/>
      </c>
      <c r="C5544" s="144" t="str">
        <f>IF('[1]Hoja de pedidos'!$D5539&gt;0,'[1]Hoja de pedidos'!E5539,"")</f>
        <v/>
      </c>
      <c r="D5544" s="144" t="str">
        <f>IF('[1]Hoja de pedidos'!$D5539&gt;0,'[1]Hoja de pedidos'!F5539,"")</f>
        <v/>
      </c>
      <c r="E5544" s="144" t="str">
        <f>IF('[1]Hoja de pedidos'!$D5539&gt;0,'[1]Hoja de pedidos'!G5539,"")</f>
        <v/>
      </c>
      <c r="F5544" s="144" t="str">
        <f>IF('[1]Hoja de pedidos'!$D5539&gt;0,'[1]Hoja de pedidos'!H5539,"")</f>
        <v/>
      </c>
    </row>
    <row r="5545" spans="1:6" x14ac:dyDescent="0.25">
      <c r="A5545" s="144" t="str">
        <f>IF('[1]Hoja de pedidos'!$D5540&gt;0,'[1]Hoja de pedidos'!C5540,"")</f>
        <v/>
      </c>
      <c r="B5545" s="144" t="str">
        <f>IF('[1]Hoja de pedidos'!$D5540&gt;0,'[1]Hoja de pedidos'!D5540,"")</f>
        <v/>
      </c>
      <c r="C5545" s="144" t="str">
        <f>IF('[1]Hoja de pedidos'!$D5540&gt;0,'[1]Hoja de pedidos'!E5540,"")</f>
        <v/>
      </c>
      <c r="D5545" s="144" t="str">
        <f>IF('[1]Hoja de pedidos'!$D5540&gt;0,'[1]Hoja de pedidos'!F5540,"")</f>
        <v/>
      </c>
      <c r="E5545" s="144" t="str">
        <f>IF('[1]Hoja de pedidos'!$D5540&gt;0,'[1]Hoja de pedidos'!G5540,"")</f>
        <v/>
      </c>
      <c r="F5545" s="144" t="str">
        <f>IF('[1]Hoja de pedidos'!$D5540&gt;0,'[1]Hoja de pedidos'!H5540,"")</f>
        <v/>
      </c>
    </row>
    <row r="5546" spans="1:6" x14ac:dyDescent="0.25">
      <c r="A5546" s="144" t="str">
        <f>IF('[1]Hoja de pedidos'!$D5541&gt;0,'[1]Hoja de pedidos'!C5541,"")</f>
        <v/>
      </c>
      <c r="B5546" s="144" t="str">
        <f>IF('[1]Hoja de pedidos'!$D5541&gt;0,'[1]Hoja de pedidos'!D5541,"")</f>
        <v/>
      </c>
      <c r="C5546" s="144" t="str">
        <f>IF('[1]Hoja de pedidos'!$D5541&gt;0,'[1]Hoja de pedidos'!E5541,"")</f>
        <v/>
      </c>
      <c r="D5546" s="144" t="str">
        <f>IF('[1]Hoja de pedidos'!$D5541&gt;0,'[1]Hoja de pedidos'!F5541,"")</f>
        <v/>
      </c>
      <c r="E5546" s="144" t="str">
        <f>IF('[1]Hoja de pedidos'!$D5541&gt;0,'[1]Hoja de pedidos'!G5541,"")</f>
        <v/>
      </c>
      <c r="F5546" s="144" t="str">
        <f>IF('[1]Hoja de pedidos'!$D5541&gt;0,'[1]Hoja de pedidos'!H5541,"")</f>
        <v/>
      </c>
    </row>
    <row r="5547" spans="1:6" x14ac:dyDescent="0.25">
      <c r="A5547" s="144" t="str">
        <f>IF('[1]Hoja de pedidos'!$D5542&gt;0,'[1]Hoja de pedidos'!C5542,"")</f>
        <v/>
      </c>
      <c r="B5547" s="144" t="str">
        <f>IF('[1]Hoja de pedidos'!$D5542&gt;0,'[1]Hoja de pedidos'!D5542,"")</f>
        <v/>
      </c>
      <c r="C5547" s="144" t="str">
        <f>IF('[1]Hoja de pedidos'!$D5542&gt;0,'[1]Hoja de pedidos'!E5542,"")</f>
        <v/>
      </c>
      <c r="D5547" s="144" t="str">
        <f>IF('[1]Hoja de pedidos'!$D5542&gt;0,'[1]Hoja de pedidos'!F5542,"")</f>
        <v/>
      </c>
      <c r="E5547" s="144" t="str">
        <f>IF('[1]Hoja de pedidos'!$D5542&gt;0,'[1]Hoja de pedidos'!G5542,"")</f>
        <v/>
      </c>
      <c r="F5547" s="144" t="str">
        <f>IF('[1]Hoja de pedidos'!$D5542&gt;0,'[1]Hoja de pedidos'!H5542,"")</f>
        <v/>
      </c>
    </row>
    <row r="5548" spans="1:6" x14ac:dyDescent="0.25">
      <c r="A5548" s="144" t="str">
        <f>IF('[1]Hoja de pedidos'!$D5543&gt;0,'[1]Hoja de pedidos'!C5543,"")</f>
        <v/>
      </c>
      <c r="B5548" s="144" t="str">
        <f>IF('[1]Hoja de pedidos'!$D5543&gt;0,'[1]Hoja de pedidos'!D5543,"")</f>
        <v/>
      </c>
      <c r="C5548" s="144" t="str">
        <f>IF('[1]Hoja de pedidos'!$D5543&gt;0,'[1]Hoja de pedidos'!E5543,"")</f>
        <v/>
      </c>
      <c r="D5548" s="144" t="str">
        <f>IF('[1]Hoja de pedidos'!$D5543&gt;0,'[1]Hoja de pedidos'!F5543,"")</f>
        <v/>
      </c>
      <c r="E5548" s="144" t="str">
        <f>IF('[1]Hoja de pedidos'!$D5543&gt;0,'[1]Hoja de pedidos'!G5543,"")</f>
        <v/>
      </c>
      <c r="F5548" s="144" t="str">
        <f>IF('[1]Hoja de pedidos'!$D5543&gt;0,'[1]Hoja de pedidos'!H5543,"")</f>
        <v/>
      </c>
    </row>
    <row r="5549" spans="1:6" x14ac:dyDescent="0.25">
      <c r="A5549" s="144" t="str">
        <f>IF('[1]Hoja de pedidos'!$D5544&gt;0,'[1]Hoja de pedidos'!C5544,"")</f>
        <v/>
      </c>
      <c r="B5549" s="144" t="str">
        <f>IF('[1]Hoja de pedidos'!$D5544&gt;0,'[1]Hoja de pedidos'!D5544,"")</f>
        <v/>
      </c>
      <c r="C5549" s="144" t="str">
        <f>IF('[1]Hoja de pedidos'!$D5544&gt;0,'[1]Hoja de pedidos'!E5544,"")</f>
        <v/>
      </c>
      <c r="D5549" s="144" t="str">
        <f>IF('[1]Hoja de pedidos'!$D5544&gt;0,'[1]Hoja de pedidos'!F5544,"")</f>
        <v/>
      </c>
      <c r="E5549" s="144" t="str">
        <f>IF('[1]Hoja de pedidos'!$D5544&gt;0,'[1]Hoja de pedidos'!G5544,"")</f>
        <v/>
      </c>
      <c r="F5549" s="144" t="str">
        <f>IF('[1]Hoja de pedidos'!$D5544&gt;0,'[1]Hoja de pedidos'!H5544,"")</f>
        <v/>
      </c>
    </row>
    <row r="5550" spans="1:6" x14ac:dyDescent="0.25">
      <c r="A5550" s="144" t="str">
        <f>IF('[1]Hoja de pedidos'!$D5545&gt;0,'[1]Hoja de pedidos'!C5545,"")</f>
        <v/>
      </c>
      <c r="B5550" s="144" t="str">
        <f>IF('[1]Hoja de pedidos'!$D5545&gt;0,'[1]Hoja de pedidos'!D5545,"")</f>
        <v/>
      </c>
      <c r="C5550" s="144" t="str">
        <f>IF('[1]Hoja de pedidos'!$D5545&gt;0,'[1]Hoja de pedidos'!E5545,"")</f>
        <v/>
      </c>
      <c r="D5550" s="144" t="str">
        <f>IF('[1]Hoja de pedidos'!$D5545&gt;0,'[1]Hoja de pedidos'!F5545,"")</f>
        <v/>
      </c>
      <c r="E5550" s="144" t="str">
        <f>IF('[1]Hoja de pedidos'!$D5545&gt;0,'[1]Hoja de pedidos'!G5545,"")</f>
        <v/>
      </c>
      <c r="F5550" s="144" t="str">
        <f>IF('[1]Hoja de pedidos'!$D5545&gt;0,'[1]Hoja de pedidos'!H5545,"")</f>
        <v/>
      </c>
    </row>
    <row r="5551" spans="1:6" x14ac:dyDescent="0.25">
      <c r="A5551" s="144" t="str">
        <f>IF('[1]Hoja de pedidos'!$D5546&gt;0,'[1]Hoja de pedidos'!C5546,"")</f>
        <v/>
      </c>
      <c r="B5551" s="144" t="str">
        <f>IF('[1]Hoja de pedidos'!$D5546&gt;0,'[1]Hoja de pedidos'!D5546,"")</f>
        <v/>
      </c>
      <c r="C5551" s="144" t="str">
        <f>IF('[1]Hoja de pedidos'!$D5546&gt;0,'[1]Hoja de pedidos'!E5546,"")</f>
        <v/>
      </c>
      <c r="D5551" s="144" t="str">
        <f>IF('[1]Hoja de pedidos'!$D5546&gt;0,'[1]Hoja de pedidos'!F5546,"")</f>
        <v/>
      </c>
      <c r="E5551" s="144" t="str">
        <f>IF('[1]Hoja de pedidos'!$D5546&gt;0,'[1]Hoja de pedidos'!G5546,"")</f>
        <v/>
      </c>
      <c r="F5551" s="144" t="str">
        <f>IF('[1]Hoja de pedidos'!$D5546&gt;0,'[1]Hoja de pedidos'!H5546,"")</f>
        <v/>
      </c>
    </row>
    <row r="5552" spans="1:6" x14ac:dyDescent="0.25">
      <c r="A5552" s="144" t="str">
        <f>IF('[1]Hoja de pedidos'!$D5547&gt;0,'[1]Hoja de pedidos'!C5547,"")</f>
        <v/>
      </c>
      <c r="B5552" s="144" t="str">
        <f>IF('[1]Hoja de pedidos'!$D5547&gt;0,'[1]Hoja de pedidos'!D5547,"")</f>
        <v/>
      </c>
      <c r="C5552" s="144" t="str">
        <f>IF('[1]Hoja de pedidos'!$D5547&gt;0,'[1]Hoja de pedidos'!E5547,"")</f>
        <v/>
      </c>
      <c r="D5552" s="144" t="str">
        <f>IF('[1]Hoja de pedidos'!$D5547&gt;0,'[1]Hoja de pedidos'!F5547,"")</f>
        <v/>
      </c>
      <c r="E5552" s="144" t="str">
        <f>IF('[1]Hoja de pedidos'!$D5547&gt;0,'[1]Hoja de pedidos'!G5547,"")</f>
        <v/>
      </c>
      <c r="F5552" s="144" t="str">
        <f>IF('[1]Hoja de pedidos'!$D5547&gt;0,'[1]Hoja de pedidos'!H5547,"")</f>
        <v/>
      </c>
    </row>
    <row r="5553" spans="1:6" x14ac:dyDescent="0.25">
      <c r="A5553" s="144" t="str">
        <f>IF('[1]Hoja de pedidos'!$D5548&gt;0,'[1]Hoja de pedidos'!C5548,"")</f>
        <v/>
      </c>
      <c r="B5553" s="144" t="str">
        <f>IF('[1]Hoja de pedidos'!$D5548&gt;0,'[1]Hoja de pedidos'!D5548,"")</f>
        <v/>
      </c>
      <c r="C5553" s="144" t="str">
        <f>IF('[1]Hoja de pedidos'!$D5548&gt;0,'[1]Hoja de pedidos'!E5548,"")</f>
        <v/>
      </c>
      <c r="D5553" s="144" t="str">
        <f>IF('[1]Hoja de pedidos'!$D5548&gt;0,'[1]Hoja de pedidos'!F5548,"")</f>
        <v/>
      </c>
      <c r="E5553" s="144" t="str">
        <f>IF('[1]Hoja de pedidos'!$D5548&gt;0,'[1]Hoja de pedidos'!G5548,"")</f>
        <v/>
      </c>
      <c r="F5553" s="144" t="str">
        <f>IF('[1]Hoja de pedidos'!$D5548&gt;0,'[1]Hoja de pedidos'!H5548,"")</f>
        <v/>
      </c>
    </row>
    <row r="5554" spans="1:6" x14ac:dyDescent="0.25">
      <c r="A5554" s="144" t="str">
        <f>IF('[1]Hoja de pedidos'!$D5549&gt;0,'[1]Hoja de pedidos'!C5549,"")</f>
        <v/>
      </c>
      <c r="B5554" s="144" t="str">
        <f>IF('[1]Hoja de pedidos'!$D5549&gt;0,'[1]Hoja de pedidos'!D5549,"")</f>
        <v/>
      </c>
      <c r="C5554" s="144" t="str">
        <f>IF('[1]Hoja de pedidos'!$D5549&gt;0,'[1]Hoja de pedidos'!E5549,"")</f>
        <v/>
      </c>
      <c r="D5554" s="144" t="str">
        <f>IF('[1]Hoja de pedidos'!$D5549&gt;0,'[1]Hoja de pedidos'!F5549,"")</f>
        <v/>
      </c>
      <c r="E5554" s="144" t="str">
        <f>IF('[1]Hoja de pedidos'!$D5549&gt;0,'[1]Hoja de pedidos'!G5549,"")</f>
        <v/>
      </c>
      <c r="F5554" s="144" t="str">
        <f>IF('[1]Hoja de pedidos'!$D5549&gt;0,'[1]Hoja de pedidos'!H5549,"")</f>
        <v/>
      </c>
    </row>
    <row r="5555" spans="1:6" x14ac:dyDescent="0.25">
      <c r="A5555" s="144" t="str">
        <f>IF('[1]Hoja de pedidos'!$D5550&gt;0,'[1]Hoja de pedidos'!C5550,"")</f>
        <v/>
      </c>
      <c r="B5555" s="144" t="str">
        <f>IF('[1]Hoja de pedidos'!$D5550&gt;0,'[1]Hoja de pedidos'!D5550,"")</f>
        <v/>
      </c>
      <c r="C5555" s="144" t="str">
        <f>IF('[1]Hoja de pedidos'!$D5550&gt;0,'[1]Hoja de pedidos'!E5550,"")</f>
        <v/>
      </c>
      <c r="D5555" s="144" t="str">
        <f>IF('[1]Hoja de pedidos'!$D5550&gt;0,'[1]Hoja de pedidos'!F5550,"")</f>
        <v/>
      </c>
      <c r="E5555" s="144" t="str">
        <f>IF('[1]Hoja de pedidos'!$D5550&gt;0,'[1]Hoja de pedidos'!G5550,"")</f>
        <v/>
      </c>
      <c r="F5555" s="144" t="str">
        <f>IF('[1]Hoja de pedidos'!$D5550&gt;0,'[1]Hoja de pedidos'!H5550,"")</f>
        <v/>
      </c>
    </row>
    <row r="5556" spans="1:6" x14ac:dyDescent="0.25">
      <c r="A5556" s="144" t="str">
        <f>IF('[1]Hoja de pedidos'!$D5551&gt;0,'[1]Hoja de pedidos'!C5551,"")</f>
        <v/>
      </c>
      <c r="B5556" s="144" t="str">
        <f>IF('[1]Hoja de pedidos'!$D5551&gt;0,'[1]Hoja de pedidos'!D5551,"")</f>
        <v/>
      </c>
      <c r="C5556" s="144" t="str">
        <f>IF('[1]Hoja de pedidos'!$D5551&gt;0,'[1]Hoja de pedidos'!E5551,"")</f>
        <v/>
      </c>
      <c r="D5556" s="144" t="str">
        <f>IF('[1]Hoja de pedidos'!$D5551&gt;0,'[1]Hoja de pedidos'!F5551,"")</f>
        <v/>
      </c>
      <c r="E5556" s="144" t="str">
        <f>IF('[1]Hoja de pedidos'!$D5551&gt;0,'[1]Hoja de pedidos'!G5551,"")</f>
        <v/>
      </c>
      <c r="F5556" s="144" t="str">
        <f>IF('[1]Hoja de pedidos'!$D5551&gt;0,'[1]Hoja de pedidos'!H5551,"")</f>
        <v/>
      </c>
    </row>
    <row r="5557" spans="1:6" x14ac:dyDescent="0.25">
      <c r="A5557" s="144" t="str">
        <f>IF('[1]Hoja de pedidos'!$D5552&gt;0,'[1]Hoja de pedidos'!C5552,"")</f>
        <v/>
      </c>
      <c r="B5557" s="144" t="str">
        <f>IF('[1]Hoja de pedidos'!$D5552&gt;0,'[1]Hoja de pedidos'!D5552,"")</f>
        <v/>
      </c>
      <c r="C5557" s="144" t="str">
        <f>IF('[1]Hoja de pedidos'!$D5552&gt;0,'[1]Hoja de pedidos'!E5552,"")</f>
        <v/>
      </c>
      <c r="D5557" s="144" t="str">
        <f>IF('[1]Hoja de pedidos'!$D5552&gt;0,'[1]Hoja de pedidos'!F5552,"")</f>
        <v/>
      </c>
      <c r="E5557" s="144" t="str">
        <f>IF('[1]Hoja de pedidos'!$D5552&gt;0,'[1]Hoja de pedidos'!G5552,"")</f>
        <v/>
      </c>
      <c r="F5557" s="144" t="str">
        <f>IF('[1]Hoja de pedidos'!$D5552&gt;0,'[1]Hoja de pedidos'!H5552,"")</f>
        <v/>
      </c>
    </row>
    <row r="5558" spans="1:6" x14ac:dyDescent="0.25">
      <c r="A5558" s="144" t="str">
        <f>IF('[1]Hoja de pedidos'!$D5553&gt;0,'[1]Hoja de pedidos'!C5553,"")</f>
        <v/>
      </c>
      <c r="B5558" s="144" t="str">
        <f>IF('[1]Hoja de pedidos'!$D5553&gt;0,'[1]Hoja de pedidos'!D5553,"")</f>
        <v/>
      </c>
      <c r="C5558" s="144" t="str">
        <f>IF('[1]Hoja de pedidos'!$D5553&gt;0,'[1]Hoja de pedidos'!E5553,"")</f>
        <v/>
      </c>
      <c r="D5558" s="144" t="str">
        <f>IF('[1]Hoja de pedidos'!$D5553&gt;0,'[1]Hoja de pedidos'!F5553,"")</f>
        <v/>
      </c>
      <c r="E5558" s="144" t="str">
        <f>IF('[1]Hoja de pedidos'!$D5553&gt;0,'[1]Hoja de pedidos'!G5553,"")</f>
        <v/>
      </c>
      <c r="F5558" s="144" t="str">
        <f>IF('[1]Hoja de pedidos'!$D5553&gt;0,'[1]Hoja de pedidos'!H5553,"")</f>
        <v/>
      </c>
    </row>
    <row r="5559" spans="1:6" x14ac:dyDescent="0.25">
      <c r="A5559" s="144" t="str">
        <f>IF('[1]Hoja de pedidos'!$D5554&gt;0,'[1]Hoja de pedidos'!C5554,"")</f>
        <v/>
      </c>
      <c r="B5559" s="144" t="str">
        <f>IF('[1]Hoja de pedidos'!$D5554&gt;0,'[1]Hoja de pedidos'!D5554,"")</f>
        <v/>
      </c>
      <c r="C5559" s="144" t="str">
        <f>IF('[1]Hoja de pedidos'!$D5554&gt;0,'[1]Hoja de pedidos'!E5554,"")</f>
        <v/>
      </c>
      <c r="D5559" s="144" t="str">
        <f>IF('[1]Hoja de pedidos'!$D5554&gt;0,'[1]Hoja de pedidos'!F5554,"")</f>
        <v/>
      </c>
      <c r="E5559" s="144" t="str">
        <f>IF('[1]Hoja de pedidos'!$D5554&gt;0,'[1]Hoja de pedidos'!G5554,"")</f>
        <v/>
      </c>
      <c r="F5559" s="144" t="str">
        <f>IF('[1]Hoja de pedidos'!$D5554&gt;0,'[1]Hoja de pedidos'!H5554,"")</f>
        <v/>
      </c>
    </row>
    <row r="5560" spans="1:6" x14ac:dyDescent="0.25">
      <c r="A5560" s="144" t="str">
        <f>IF('[1]Hoja de pedidos'!$D5555&gt;0,'[1]Hoja de pedidos'!C5555,"")</f>
        <v/>
      </c>
      <c r="B5560" s="144" t="str">
        <f>IF('[1]Hoja de pedidos'!$D5555&gt;0,'[1]Hoja de pedidos'!D5555,"")</f>
        <v/>
      </c>
      <c r="C5560" s="144" t="str">
        <f>IF('[1]Hoja de pedidos'!$D5555&gt;0,'[1]Hoja de pedidos'!E5555,"")</f>
        <v/>
      </c>
      <c r="D5560" s="144" t="str">
        <f>IF('[1]Hoja de pedidos'!$D5555&gt;0,'[1]Hoja de pedidos'!F5555,"")</f>
        <v/>
      </c>
      <c r="E5560" s="144" t="str">
        <f>IF('[1]Hoja de pedidos'!$D5555&gt;0,'[1]Hoja de pedidos'!G5555,"")</f>
        <v/>
      </c>
      <c r="F5560" s="144" t="str">
        <f>IF('[1]Hoja de pedidos'!$D5555&gt;0,'[1]Hoja de pedidos'!H5555,"")</f>
        <v/>
      </c>
    </row>
    <row r="5561" spans="1:6" x14ac:dyDescent="0.25">
      <c r="A5561" s="144" t="str">
        <f>IF('[1]Hoja de pedidos'!$D5556&gt;0,'[1]Hoja de pedidos'!C5556,"")</f>
        <v/>
      </c>
      <c r="B5561" s="144" t="str">
        <f>IF('[1]Hoja de pedidos'!$D5556&gt;0,'[1]Hoja de pedidos'!D5556,"")</f>
        <v/>
      </c>
      <c r="C5561" s="144" t="str">
        <f>IF('[1]Hoja de pedidos'!$D5556&gt;0,'[1]Hoja de pedidos'!E5556,"")</f>
        <v/>
      </c>
      <c r="D5561" s="144" t="str">
        <f>IF('[1]Hoja de pedidos'!$D5556&gt;0,'[1]Hoja de pedidos'!F5556,"")</f>
        <v/>
      </c>
      <c r="E5561" s="144" t="str">
        <f>IF('[1]Hoja de pedidos'!$D5556&gt;0,'[1]Hoja de pedidos'!G5556,"")</f>
        <v/>
      </c>
      <c r="F5561" s="144" t="str">
        <f>IF('[1]Hoja de pedidos'!$D5556&gt;0,'[1]Hoja de pedidos'!H5556,"")</f>
        <v/>
      </c>
    </row>
    <row r="5562" spans="1:6" x14ac:dyDescent="0.25">
      <c r="A5562" s="144" t="str">
        <f>IF('[1]Hoja de pedidos'!$D5557&gt;0,'[1]Hoja de pedidos'!C5557,"")</f>
        <v/>
      </c>
      <c r="B5562" s="144" t="str">
        <f>IF('[1]Hoja de pedidos'!$D5557&gt;0,'[1]Hoja de pedidos'!D5557,"")</f>
        <v/>
      </c>
      <c r="C5562" s="144" t="str">
        <f>IF('[1]Hoja de pedidos'!$D5557&gt;0,'[1]Hoja de pedidos'!E5557,"")</f>
        <v/>
      </c>
      <c r="D5562" s="144" t="str">
        <f>IF('[1]Hoja de pedidos'!$D5557&gt;0,'[1]Hoja de pedidos'!F5557,"")</f>
        <v/>
      </c>
      <c r="E5562" s="144" t="str">
        <f>IF('[1]Hoja de pedidos'!$D5557&gt;0,'[1]Hoja de pedidos'!G5557,"")</f>
        <v/>
      </c>
      <c r="F5562" s="144" t="str">
        <f>IF('[1]Hoja de pedidos'!$D5557&gt;0,'[1]Hoja de pedidos'!H5557,"")</f>
        <v/>
      </c>
    </row>
    <row r="5563" spans="1:6" x14ac:dyDescent="0.25">
      <c r="A5563" s="144" t="str">
        <f>IF('[1]Hoja de pedidos'!$D5558&gt;0,'[1]Hoja de pedidos'!C5558,"")</f>
        <v/>
      </c>
      <c r="B5563" s="144" t="str">
        <f>IF('[1]Hoja de pedidos'!$D5558&gt;0,'[1]Hoja de pedidos'!D5558,"")</f>
        <v/>
      </c>
      <c r="C5563" s="144" t="str">
        <f>IF('[1]Hoja de pedidos'!$D5558&gt;0,'[1]Hoja de pedidos'!E5558,"")</f>
        <v/>
      </c>
      <c r="D5563" s="144" t="str">
        <f>IF('[1]Hoja de pedidos'!$D5558&gt;0,'[1]Hoja de pedidos'!F5558,"")</f>
        <v/>
      </c>
      <c r="E5563" s="144" t="str">
        <f>IF('[1]Hoja de pedidos'!$D5558&gt;0,'[1]Hoja de pedidos'!G5558,"")</f>
        <v/>
      </c>
      <c r="F5563" s="144" t="str">
        <f>IF('[1]Hoja de pedidos'!$D5558&gt;0,'[1]Hoja de pedidos'!H5558,"")</f>
        <v/>
      </c>
    </row>
    <row r="5564" spans="1:6" x14ac:dyDescent="0.25">
      <c r="A5564" s="144" t="str">
        <f>IF('[1]Hoja de pedidos'!$D5559&gt;0,'[1]Hoja de pedidos'!C5559,"")</f>
        <v/>
      </c>
      <c r="B5564" s="144" t="str">
        <f>IF('[1]Hoja de pedidos'!$D5559&gt;0,'[1]Hoja de pedidos'!D5559,"")</f>
        <v/>
      </c>
      <c r="C5564" s="144" t="str">
        <f>IF('[1]Hoja de pedidos'!$D5559&gt;0,'[1]Hoja de pedidos'!E5559,"")</f>
        <v/>
      </c>
      <c r="D5564" s="144" t="str">
        <f>IF('[1]Hoja de pedidos'!$D5559&gt;0,'[1]Hoja de pedidos'!F5559,"")</f>
        <v/>
      </c>
      <c r="E5564" s="144" t="str">
        <f>IF('[1]Hoja de pedidos'!$D5559&gt;0,'[1]Hoja de pedidos'!G5559,"")</f>
        <v/>
      </c>
      <c r="F5564" s="144" t="str">
        <f>IF('[1]Hoja de pedidos'!$D5559&gt;0,'[1]Hoja de pedidos'!H5559,"")</f>
        <v/>
      </c>
    </row>
    <row r="5565" spans="1:6" x14ac:dyDescent="0.25">
      <c r="A5565" s="144" t="str">
        <f>IF('[1]Hoja de pedidos'!$D5560&gt;0,'[1]Hoja de pedidos'!C5560,"")</f>
        <v/>
      </c>
      <c r="B5565" s="144" t="str">
        <f>IF('[1]Hoja de pedidos'!$D5560&gt;0,'[1]Hoja de pedidos'!D5560,"")</f>
        <v/>
      </c>
      <c r="C5565" s="144" t="str">
        <f>IF('[1]Hoja de pedidos'!$D5560&gt;0,'[1]Hoja de pedidos'!E5560,"")</f>
        <v/>
      </c>
      <c r="D5565" s="144" t="str">
        <f>IF('[1]Hoja de pedidos'!$D5560&gt;0,'[1]Hoja de pedidos'!F5560,"")</f>
        <v/>
      </c>
      <c r="E5565" s="144" t="str">
        <f>IF('[1]Hoja de pedidos'!$D5560&gt;0,'[1]Hoja de pedidos'!G5560,"")</f>
        <v/>
      </c>
      <c r="F5565" s="144" t="str">
        <f>IF('[1]Hoja de pedidos'!$D5560&gt;0,'[1]Hoja de pedidos'!H5560,"")</f>
        <v/>
      </c>
    </row>
    <row r="5566" spans="1:6" x14ac:dyDescent="0.25">
      <c r="A5566" s="144" t="str">
        <f>IF('[1]Hoja de pedidos'!$D5561&gt;0,'[1]Hoja de pedidos'!C5561,"")</f>
        <v/>
      </c>
      <c r="B5566" s="144" t="str">
        <f>IF('[1]Hoja de pedidos'!$D5561&gt;0,'[1]Hoja de pedidos'!D5561,"")</f>
        <v/>
      </c>
      <c r="C5566" s="144" t="str">
        <f>IF('[1]Hoja de pedidos'!$D5561&gt;0,'[1]Hoja de pedidos'!E5561,"")</f>
        <v/>
      </c>
      <c r="D5566" s="144" t="str">
        <f>IF('[1]Hoja de pedidos'!$D5561&gt;0,'[1]Hoja de pedidos'!F5561,"")</f>
        <v/>
      </c>
      <c r="E5566" s="144" t="str">
        <f>IF('[1]Hoja de pedidos'!$D5561&gt;0,'[1]Hoja de pedidos'!G5561,"")</f>
        <v/>
      </c>
      <c r="F5566" s="144" t="str">
        <f>IF('[1]Hoja de pedidos'!$D5561&gt;0,'[1]Hoja de pedidos'!H5561,"")</f>
        <v/>
      </c>
    </row>
    <row r="5567" spans="1:6" x14ac:dyDescent="0.25">
      <c r="A5567" s="144" t="str">
        <f>IF('[1]Hoja de pedidos'!$D5562&gt;0,'[1]Hoja de pedidos'!C5562,"")</f>
        <v/>
      </c>
      <c r="B5567" s="144" t="str">
        <f>IF('[1]Hoja de pedidos'!$D5562&gt;0,'[1]Hoja de pedidos'!D5562,"")</f>
        <v/>
      </c>
      <c r="C5567" s="144" t="str">
        <f>IF('[1]Hoja de pedidos'!$D5562&gt;0,'[1]Hoja de pedidos'!E5562,"")</f>
        <v/>
      </c>
      <c r="D5567" s="144" t="str">
        <f>IF('[1]Hoja de pedidos'!$D5562&gt;0,'[1]Hoja de pedidos'!F5562,"")</f>
        <v/>
      </c>
      <c r="E5567" s="144" t="str">
        <f>IF('[1]Hoja de pedidos'!$D5562&gt;0,'[1]Hoja de pedidos'!G5562,"")</f>
        <v/>
      </c>
      <c r="F5567" s="144" t="str">
        <f>IF('[1]Hoja de pedidos'!$D5562&gt;0,'[1]Hoja de pedidos'!H5562,"")</f>
        <v/>
      </c>
    </row>
    <row r="5568" spans="1:6" x14ac:dyDescent="0.25">
      <c r="A5568" s="144" t="str">
        <f>IF('[1]Hoja de pedidos'!$D5563&gt;0,'[1]Hoja de pedidos'!C5563,"")</f>
        <v/>
      </c>
      <c r="B5568" s="144" t="str">
        <f>IF('[1]Hoja de pedidos'!$D5563&gt;0,'[1]Hoja de pedidos'!D5563,"")</f>
        <v/>
      </c>
      <c r="C5568" s="144" t="str">
        <f>IF('[1]Hoja de pedidos'!$D5563&gt;0,'[1]Hoja de pedidos'!E5563,"")</f>
        <v/>
      </c>
      <c r="D5568" s="144" t="str">
        <f>IF('[1]Hoja de pedidos'!$D5563&gt;0,'[1]Hoja de pedidos'!F5563,"")</f>
        <v/>
      </c>
      <c r="E5568" s="144" t="str">
        <f>IF('[1]Hoja de pedidos'!$D5563&gt;0,'[1]Hoja de pedidos'!G5563,"")</f>
        <v/>
      </c>
      <c r="F5568" s="144" t="str">
        <f>IF('[1]Hoja de pedidos'!$D5563&gt;0,'[1]Hoja de pedidos'!H5563,"")</f>
        <v/>
      </c>
    </row>
    <row r="5569" spans="1:6" x14ac:dyDescent="0.25">
      <c r="A5569" s="144" t="str">
        <f>IF('[1]Hoja de pedidos'!$D5564&gt;0,'[1]Hoja de pedidos'!C5564,"")</f>
        <v/>
      </c>
      <c r="B5569" s="144" t="str">
        <f>IF('[1]Hoja de pedidos'!$D5564&gt;0,'[1]Hoja de pedidos'!D5564,"")</f>
        <v/>
      </c>
      <c r="C5569" s="144" t="str">
        <f>IF('[1]Hoja de pedidos'!$D5564&gt;0,'[1]Hoja de pedidos'!E5564,"")</f>
        <v/>
      </c>
      <c r="D5569" s="144" t="str">
        <f>IF('[1]Hoja de pedidos'!$D5564&gt;0,'[1]Hoja de pedidos'!F5564,"")</f>
        <v/>
      </c>
      <c r="E5569" s="144" t="str">
        <f>IF('[1]Hoja de pedidos'!$D5564&gt;0,'[1]Hoja de pedidos'!G5564,"")</f>
        <v/>
      </c>
      <c r="F5569" s="144" t="str">
        <f>IF('[1]Hoja de pedidos'!$D5564&gt;0,'[1]Hoja de pedidos'!H5564,"")</f>
        <v/>
      </c>
    </row>
    <row r="5570" spans="1:6" x14ac:dyDescent="0.25">
      <c r="A5570" s="144" t="str">
        <f>IF('[1]Hoja de pedidos'!$D5565&gt;0,'[1]Hoja de pedidos'!C5565,"")</f>
        <v/>
      </c>
      <c r="B5570" s="144" t="str">
        <f>IF('[1]Hoja de pedidos'!$D5565&gt;0,'[1]Hoja de pedidos'!D5565,"")</f>
        <v/>
      </c>
      <c r="C5570" s="144" t="str">
        <f>IF('[1]Hoja de pedidos'!$D5565&gt;0,'[1]Hoja de pedidos'!E5565,"")</f>
        <v/>
      </c>
      <c r="D5570" s="144" t="str">
        <f>IF('[1]Hoja de pedidos'!$D5565&gt;0,'[1]Hoja de pedidos'!F5565,"")</f>
        <v/>
      </c>
      <c r="E5570" s="144" t="str">
        <f>IF('[1]Hoja de pedidos'!$D5565&gt;0,'[1]Hoja de pedidos'!G5565,"")</f>
        <v/>
      </c>
      <c r="F5570" s="144" t="str">
        <f>IF('[1]Hoja de pedidos'!$D5565&gt;0,'[1]Hoja de pedidos'!H5565,"")</f>
        <v/>
      </c>
    </row>
    <row r="5571" spans="1:6" x14ac:dyDescent="0.25">
      <c r="A5571" s="144" t="str">
        <f>IF('[1]Hoja de pedidos'!$D5566&gt;0,'[1]Hoja de pedidos'!C5566,"")</f>
        <v/>
      </c>
      <c r="B5571" s="144" t="str">
        <f>IF('[1]Hoja de pedidos'!$D5566&gt;0,'[1]Hoja de pedidos'!D5566,"")</f>
        <v/>
      </c>
      <c r="C5571" s="144" t="str">
        <f>IF('[1]Hoja de pedidos'!$D5566&gt;0,'[1]Hoja de pedidos'!E5566,"")</f>
        <v/>
      </c>
      <c r="D5571" s="144" t="str">
        <f>IF('[1]Hoja de pedidos'!$D5566&gt;0,'[1]Hoja de pedidos'!F5566,"")</f>
        <v/>
      </c>
      <c r="E5571" s="144" t="str">
        <f>IF('[1]Hoja de pedidos'!$D5566&gt;0,'[1]Hoja de pedidos'!G5566,"")</f>
        <v/>
      </c>
      <c r="F5571" s="144" t="str">
        <f>IF('[1]Hoja de pedidos'!$D5566&gt;0,'[1]Hoja de pedidos'!H5566,"")</f>
        <v/>
      </c>
    </row>
    <row r="5572" spans="1:6" x14ac:dyDescent="0.25">
      <c r="A5572" s="144" t="str">
        <f>IF('[1]Hoja de pedidos'!$D5567&gt;0,'[1]Hoja de pedidos'!C5567,"")</f>
        <v/>
      </c>
      <c r="B5572" s="144" t="str">
        <f>IF('[1]Hoja de pedidos'!$D5567&gt;0,'[1]Hoja de pedidos'!D5567,"")</f>
        <v/>
      </c>
      <c r="C5572" s="144" t="str">
        <f>IF('[1]Hoja de pedidos'!$D5567&gt;0,'[1]Hoja de pedidos'!E5567,"")</f>
        <v/>
      </c>
      <c r="D5572" s="144" t="str">
        <f>IF('[1]Hoja de pedidos'!$D5567&gt;0,'[1]Hoja de pedidos'!F5567,"")</f>
        <v/>
      </c>
      <c r="E5572" s="144" t="str">
        <f>IF('[1]Hoja de pedidos'!$D5567&gt;0,'[1]Hoja de pedidos'!G5567,"")</f>
        <v/>
      </c>
      <c r="F5572" s="144" t="str">
        <f>IF('[1]Hoja de pedidos'!$D5567&gt;0,'[1]Hoja de pedidos'!H5567,"")</f>
        <v/>
      </c>
    </row>
    <row r="5573" spans="1:6" x14ac:dyDescent="0.25">
      <c r="A5573" s="144" t="str">
        <f>IF('[1]Hoja de pedidos'!$D5568&gt;0,'[1]Hoja de pedidos'!C5568,"")</f>
        <v/>
      </c>
      <c r="B5573" s="144" t="str">
        <f>IF('[1]Hoja de pedidos'!$D5568&gt;0,'[1]Hoja de pedidos'!D5568,"")</f>
        <v/>
      </c>
      <c r="C5573" s="144" t="str">
        <f>IF('[1]Hoja de pedidos'!$D5568&gt;0,'[1]Hoja de pedidos'!E5568,"")</f>
        <v/>
      </c>
      <c r="D5573" s="144" t="str">
        <f>IF('[1]Hoja de pedidos'!$D5568&gt;0,'[1]Hoja de pedidos'!F5568,"")</f>
        <v/>
      </c>
      <c r="E5573" s="144" t="str">
        <f>IF('[1]Hoja de pedidos'!$D5568&gt;0,'[1]Hoja de pedidos'!G5568,"")</f>
        <v/>
      </c>
      <c r="F5573" s="144" t="str">
        <f>IF('[1]Hoja de pedidos'!$D5568&gt;0,'[1]Hoja de pedidos'!H5568,"")</f>
        <v/>
      </c>
    </row>
    <row r="5574" spans="1:6" x14ac:dyDescent="0.25">
      <c r="A5574" s="144" t="str">
        <f>IF('[1]Hoja de pedidos'!$D5569&gt;0,'[1]Hoja de pedidos'!C5569,"")</f>
        <v/>
      </c>
      <c r="B5574" s="144" t="str">
        <f>IF('[1]Hoja de pedidos'!$D5569&gt;0,'[1]Hoja de pedidos'!D5569,"")</f>
        <v/>
      </c>
      <c r="C5574" s="144" t="str">
        <f>IF('[1]Hoja de pedidos'!$D5569&gt;0,'[1]Hoja de pedidos'!E5569,"")</f>
        <v/>
      </c>
      <c r="D5574" s="144" t="str">
        <f>IF('[1]Hoja de pedidos'!$D5569&gt;0,'[1]Hoja de pedidos'!F5569,"")</f>
        <v/>
      </c>
      <c r="E5574" s="144" t="str">
        <f>IF('[1]Hoja de pedidos'!$D5569&gt;0,'[1]Hoja de pedidos'!G5569,"")</f>
        <v/>
      </c>
      <c r="F5574" s="144" t="str">
        <f>IF('[1]Hoja de pedidos'!$D5569&gt;0,'[1]Hoja de pedidos'!H5569,"")</f>
        <v/>
      </c>
    </row>
    <row r="5575" spans="1:6" x14ac:dyDescent="0.25">
      <c r="A5575" s="144" t="str">
        <f>IF('[1]Hoja de pedidos'!$D5570&gt;0,'[1]Hoja de pedidos'!C5570,"")</f>
        <v/>
      </c>
      <c r="B5575" s="144" t="str">
        <f>IF('[1]Hoja de pedidos'!$D5570&gt;0,'[1]Hoja de pedidos'!D5570,"")</f>
        <v/>
      </c>
      <c r="C5575" s="144" t="str">
        <f>IF('[1]Hoja de pedidos'!$D5570&gt;0,'[1]Hoja de pedidos'!E5570,"")</f>
        <v/>
      </c>
      <c r="D5575" s="144" t="str">
        <f>IF('[1]Hoja de pedidos'!$D5570&gt;0,'[1]Hoja de pedidos'!F5570,"")</f>
        <v/>
      </c>
      <c r="E5575" s="144" t="str">
        <f>IF('[1]Hoja de pedidos'!$D5570&gt;0,'[1]Hoja de pedidos'!G5570,"")</f>
        <v/>
      </c>
      <c r="F5575" s="144" t="str">
        <f>IF('[1]Hoja de pedidos'!$D5570&gt;0,'[1]Hoja de pedidos'!H5570,"")</f>
        <v/>
      </c>
    </row>
    <row r="5576" spans="1:6" x14ac:dyDescent="0.25">
      <c r="A5576" s="144" t="str">
        <f>IF('[1]Hoja de pedidos'!$D5571&gt;0,'[1]Hoja de pedidos'!C5571,"")</f>
        <v/>
      </c>
      <c r="B5576" s="144" t="str">
        <f>IF('[1]Hoja de pedidos'!$D5571&gt;0,'[1]Hoja de pedidos'!D5571,"")</f>
        <v/>
      </c>
      <c r="C5576" s="144" t="str">
        <f>IF('[1]Hoja de pedidos'!$D5571&gt;0,'[1]Hoja de pedidos'!E5571,"")</f>
        <v/>
      </c>
      <c r="D5576" s="144" t="str">
        <f>IF('[1]Hoja de pedidos'!$D5571&gt;0,'[1]Hoja de pedidos'!F5571,"")</f>
        <v/>
      </c>
      <c r="E5576" s="144" t="str">
        <f>IF('[1]Hoja de pedidos'!$D5571&gt;0,'[1]Hoja de pedidos'!G5571,"")</f>
        <v/>
      </c>
      <c r="F5576" s="144" t="str">
        <f>IF('[1]Hoja de pedidos'!$D5571&gt;0,'[1]Hoja de pedidos'!H5571,"")</f>
        <v/>
      </c>
    </row>
    <row r="5577" spans="1:6" x14ac:dyDescent="0.25">
      <c r="A5577" s="144" t="str">
        <f>IF('[1]Hoja de pedidos'!$D5572&gt;0,'[1]Hoja de pedidos'!C5572,"")</f>
        <v/>
      </c>
      <c r="B5577" s="144" t="str">
        <f>IF('[1]Hoja de pedidos'!$D5572&gt;0,'[1]Hoja de pedidos'!D5572,"")</f>
        <v/>
      </c>
      <c r="C5577" s="144" t="str">
        <f>IF('[1]Hoja de pedidos'!$D5572&gt;0,'[1]Hoja de pedidos'!E5572,"")</f>
        <v/>
      </c>
      <c r="D5577" s="144" t="str">
        <f>IF('[1]Hoja de pedidos'!$D5572&gt;0,'[1]Hoja de pedidos'!F5572,"")</f>
        <v/>
      </c>
      <c r="E5577" s="144" t="str">
        <f>IF('[1]Hoja de pedidos'!$D5572&gt;0,'[1]Hoja de pedidos'!G5572,"")</f>
        <v/>
      </c>
      <c r="F5577" s="144" t="str">
        <f>IF('[1]Hoja de pedidos'!$D5572&gt;0,'[1]Hoja de pedidos'!H5572,"")</f>
        <v/>
      </c>
    </row>
    <row r="5578" spans="1:6" x14ac:dyDescent="0.25">
      <c r="A5578" s="144" t="str">
        <f>IF('[1]Hoja de pedidos'!$D5573&gt;0,'[1]Hoja de pedidos'!C5573,"")</f>
        <v/>
      </c>
      <c r="B5578" s="144" t="str">
        <f>IF('[1]Hoja de pedidos'!$D5573&gt;0,'[1]Hoja de pedidos'!D5573,"")</f>
        <v/>
      </c>
      <c r="C5578" s="144" t="str">
        <f>IF('[1]Hoja de pedidos'!$D5573&gt;0,'[1]Hoja de pedidos'!E5573,"")</f>
        <v/>
      </c>
      <c r="D5578" s="144" t="str">
        <f>IF('[1]Hoja de pedidos'!$D5573&gt;0,'[1]Hoja de pedidos'!F5573,"")</f>
        <v/>
      </c>
      <c r="E5578" s="144" t="str">
        <f>IF('[1]Hoja de pedidos'!$D5573&gt;0,'[1]Hoja de pedidos'!G5573,"")</f>
        <v/>
      </c>
      <c r="F5578" s="144" t="str">
        <f>IF('[1]Hoja de pedidos'!$D5573&gt;0,'[1]Hoja de pedidos'!H5573,"")</f>
        <v/>
      </c>
    </row>
    <row r="5579" spans="1:6" x14ac:dyDescent="0.25">
      <c r="A5579" s="144" t="str">
        <f>IF('[1]Hoja de pedidos'!$D5574&gt;0,'[1]Hoja de pedidos'!C5574,"")</f>
        <v/>
      </c>
      <c r="B5579" s="144" t="str">
        <f>IF('[1]Hoja de pedidos'!$D5574&gt;0,'[1]Hoja de pedidos'!D5574,"")</f>
        <v/>
      </c>
      <c r="C5579" s="144" t="str">
        <f>IF('[1]Hoja de pedidos'!$D5574&gt;0,'[1]Hoja de pedidos'!E5574,"")</f>
        <v/>
      </c>
      <c r="D5579" s="144" t="str">
        <f>IF('[1]Hoja de pedidos'!$D5574&gt;0,'[1]Hoja de pedidos'!F5574,"")</f>
        <v/>
      </c>
      <c r="E5579" s="144" t="str">
        <f>IF('[1]Hoja de pedidos'!$D5574&gt;0,'[1]Hoja de pedidos'!G5574,"")</f>
        <v/>
      </c>
      <c r="F5579" s="144" t="str">
        <f>IF('[1]Hoja de pedidos'!$D5574&gt;0,'[1]Hoja de pedidos'!H5574,"")</f>
        <v/>
      </c>
    </row>
    <row r="5580" spans="1:6" x14ac:dyDescent="0.25">
      <c r="A5580" s="144" t="str">
        <f>IF('[1]Hoja de pedidos'!$D5575&gt;0,'[1]Hoja de pedidos'!C5575,"")</f>
        <v/>
      </c>
      <c r="B5580" s="144" t="str">
        <f>IF('[1]Hoja de pedidos'!$D5575&gt;0,'[1]Hoja de pedidos'!D5575,"")</f>
        <v/>
      </c>
      <c r="C5580" s="144" t="str">
        <f>IF('[1]Hoja de pedidos'!$D5575&gt;0,'[1]Hoja de pedidos'!E5575,"")</f>
        <v/>
      </c>
      <c r="D5580" s="144" t="str">
        <f>IF('[1]Hoja de pedidos'!$D5575&gt;0,'[1]Hoja de pedidos'!F5575,"")</f>
        <v/>
      </c>
      <c r="E5580" s="144" t="str">
        <f>IF('[1]Hoja de pedidos'!$D5575&gt;0,'[1]Hoja de pedidos'!G5575,"")</f>
        <v/>
      </c>
      <c r="F5580" s="144" t="str">
        <f>IF('[1]Hoja de pedidos'!$D5575&gt;0,'[1]Hoja de pedidos'!H5575,"")</f>
        <v/>
      </c>
    </row>
    <row r="5581" spans="1:6" x14ac:dyDescent="0.25">
      <c r="A5581" s="144" t="str">
        <f>IF('[1]Hoja de pedidos'!$D5576&gt;0,'[1]Hoja de pedidos'!C5576,"")</f>
        <v/>
      </c>
      <c r="B5581" s="144" t="str">
        <f>IF('[1]Hoja de pedidos'!$D5576&gt;0,'[1]Hoja de pedidos'!D5576,"")</f>
        <v/>
      </c>
      <c r="C5581" s="144" t="str">
        <f>IF('[1]Hoja de pedidos'!$D5576&gt;0,'[1]Hoja de pedidos'!E5576,"")</f>
        <v/>
      </c>
      <c r="D5581" s="144" t="str">
        <f>IF('[1]Hoja de pedidos'!$D5576&gt;0,'[1]Hoja de pedidos'!F5576,"")</f>
        <v/>
      </c>
      <c r="E5581" s="144" t="str">
        <f>IF('[1]Hoja de pedidos'!$D5576&gt;0,'[1]Hoja de pedidos'!G5576,"")</f>
        <v/>
      </c>
      <c r="F5581" s="144" t="str">
        <f>IF('[1]Hoja de pedidos'!$D5576&gt;0,'[1]Hoja de pedidos'!H5576,"")</f>
        <v/>
      </c>
    </row>
    <row r="5582" spans="1:6" x14ac:dyDescent="0.25">
      <c r="A5582" s="144" t="str">
        <f>IF('[1]Hoja de pedidos'!$D5577&gt;0,'[1]Hoja de pedidos'!C5577,"")</f>
        <v/>
      </c>
      <c r="B5582" s="144" t="str">
        <f>IF('[1]Hoja de pedidos'!$D5577&gt;0,'[1]Hoja de pedidos'!D5577,"")</f>
        <v/>
      </c>
      <c r="C5582" s="144" t="str">
        <f>IF('[1]Hoja de pedidos'!$D5577&gt;0,'[1]Hoja de pedidos'!E5577,"")</f>
        <v/>
      </c>
      <c r="D5582" s="144" t="str">
        <f>IF('[1]Hoja de pedidos'!$D5577&gt;0,'[1]Hoja de pedidos'!F5577,"")</f>
        <v/>
      </c>
      <c r="E5582" s="144" t="str">
        <f>IF('[1]Hoja de pedidos'!$D5577&gt;0,'[1]Hoja de pedidos'!G5577,"")</f>
        <v/>
      </c>
      <c r="F5582" s="144" t="str">
        <f>IF('[1]Hoja de pedidos'!$D5577&gt;0,'[1]Hoja de pedidos'!H5577,"")</f>
        <v/>
      </c>
    </row>
    <row r="5583" spans="1:6" x14ac:dyDescent="0.25">
      <c r="A5583" s="144" t="str">
        <f>IF('[1]Hoja de pedidos'!$D5578&gt;0,'[1]Hoja de pedidos'!C5578,"")</f>
        <v/>
      </c>
      <c r="B5583" s="144" t="str">
        <f>IF('[1]Hoja de pedidos'!$D5578&gt;0,'[1]Hoja de pedidos'!D5578,"")</f>
        <v/>
      </c>
      <c r="C5583" s="144" t="str">
        <f>IF('[1]Hoja de pedidos'!$D5578&gt;0,'[1]Hoja de pedidos'!E5578,"")</f>
        <v/>
      </c>
      <c r="D5583" s="144" t="str">
        <f>IF('[1]Hoja de pedidos'!$D5578&gt;0,'[1]Hoja de pedidos'!F5578,"")</f>
        <v/>
      </c>
      <c r="E5583" s="144" t="str">
        <f>IF('[1]Hoja de pedidos'!$D5578&gt;0,'[1]Hoja de pedidos'!G5578,"")</f>
        <v/>
      </c>
      <c r="F5583" s="144" t="str">
        <f>IF('[1]Hoja de pedidos'!$D5578&gt;0,'[1]Hoja de pedidos'!H5578,"")</f>
        <v/>
      </c>
    </row>
    <row r="5584" spans="1:6" x14ac:dyDescent="0.25">
      <c r="A5584" s="144" t="str">
        <f>IF('[1]Hoja de pedidos'!$D5579&gt;0,'[1]Hoja de pedidos'!C5579,"")</f>
        <v/>
      </c>
      <c r="B5584" s="144" t="str">
        <f>IF('[1]Hoja de pedidos'!$D5579&gt;0,'[1]Hoja de pedidos'!D5579,"")</f>
        <v/>
      </c>
      <c r="C5584" s="144" t="str">
        <f>IF('[1]Hoja de pedidos'!$D5579&gt;0,'[1]Hoja de pedidos'!E5579,"")</f>
        <v/>
      </c>
      <c r="D5584" s="144" t="str">
        <f>IF('[1]Hoja de pedidos'!$D5579&gt;0,'[1]Hoja de pedidos'!F5579,"")</f>
        <v/>
      </c>
      <c r="E5584" s="144" t="str">
        <f>IF('[1]Hoja de pedidos'!$D5579&gt;0,'[1]Hoja de pedidos'!G5579,"")</f>
        <v/>
      </c>
      <c r="F5584" s="144" t="str">
        <f>IF('[1]Hoja de pedidos'!$D5579&gt;0,'[1]Hoja de pedidos'!H5579,"")</f>
        <v/>
      </c>
    </row>
    <row r="5585" spans="1:6" x14ac:dyDescent="0.25">
      <c r="A5585" s="144" t="str">
        <f>IF('[1]Hoja de pedidos'!$D5580&gt;0,'[1]Hoja de pedidos'!C5580,"")</f>
        <v/>
      </c>
      <c r="B5585" s="144" t="str">
        <f>IF('[1]Hoja de pedidos'!$D5580&gt;0,'[1]Hoja de pedidos'!D5580,"")</f>
        <v/>
      </c>
      <c r="C5585" s="144" t="str">
        <f>IF('[1]Hoja de pedidos'!$D5580&gt;0,'[1]Hoja de pedidos'!E5580,"")</f>
        <v/>
      </c>
      <c r="D5585" s="144" t="str">
        <f>IF('[1]Hoja de pedidos'!$D5580&gt;0,'[1]Hoja de pedidos'!F5580,"")</f>
        <v/>
      </c>
      <c r="E5585" s="144" t="str">
        <f>IF('[1]Hoja de pedidos'!$D5580&gt;0,'[1]Hoja de pedidos'!G5580,"")</f>
        <v/>
      </c>
      <c r="F5585" s="144" t="str">
        <f>IF('[1]Hoja de pedidos'!$D5580&gt;0,'[1]Hoja de pedidos'!H5580,"")</f>
        <v/>
      </c>
    </row>
    <row r="5586" spans="1:6" x14ac:dyDescent="0.25">
      <c r="A5586" s="144" t="str">
        <f>IF('[1]Hoja de pedidos'!$D5581&gt;0,'[1]Hoja de pedidos'!C5581,"")</f>
        <v/>
      </c>
      <c r="B5586" s="144" t="str">
        <f>IF('[1]Hoja de pedidos'!$D5581&gt;0,'[1]Hoja de pedidos'!D5581,"")</f>
        <v/>
      </c>
      <c r="C5586" s="144" t="str">
        <f>IF('[1]Hoja de pedidos'!$D5581&gt;0,'[1]Hoja de pedidos'!E5581,"")</f>
        <v/>
      </c>
      <c r="D5586" s="144" t="str">
        <f>IF('[1]Hoja de pedidos'!$D5581&gt;0,'[1]Hoja de pedidos'!F5581,"")</f>
        <v/>
      </c>
      <c r="E5586" s="144" t="str">
        <f>IF('[1]Hoja de pedidos'!$D5581&gt;0,'[1]Hoja de pedidos'!G5581,"")</f>
        <v/>
      </c>
      <c r="F5586" s="144" t="str">
        <f>IF('[1]Hoja de pedidos'!$D5581&gt;0,'[1]Hoja de pedidos'!H5581,"")</f>
        <v/>
      </c>
    </row>
    <row r="5587" spans="1:6" x14ac:dyDescent="0.25">
      <c r="A5587" s="144" t="str">
        <f>IF('[1]Hoja de pedidos'!$D5582&gt;0,'[1]Hoja de pedidos'!C5582,"")</f>
        <v/>
      </c>
      <c r="B5587" s="144" t="str">
        <f>IF('[1]Hoja de pedidos'!$D5582&gt;0,'[1]Hoja de pedidos'!D5582,"")</f>
        <v/>
      </c>
      <c r="C5587" s="144" t="str">
        <f>IF('[1]Hoja de pedidos'!$D5582&gt;0,'[1]Hoja de pedidos'!E5582,"")</f>
        <v/>
      </c>
      <c r="D5587" s="144" t="str">
        <f>IF('[1]Hoja de pedidos'!$D5582&gt;0,'[1]Hoja de pedidos'!F5582,"")</f>
        <v/>
      </c>
      <c r="E5587" s="144" t="str">
        <f>IF('[1]Hoja de pedidos'!$D5582&gt;0,'[1]Hoja de pedidos'!G5582,"")</f>
        <v/>
      </c>
      <c r="F5587" s="144" t="str">
        <f>IF('[1]Hoja de pedidos'!$D5582&gt;0,'[1]Hoja de pedidos'!H5582,"")</f>
        <v/>
      </c>
    </row>
    <row r="5588" spans="1:6" x14ac:dyDescent="0.25">
      <c r="A5588" s="144" t="str">
        <f>IF('[1]Hoja de pedidos'!$D5583&gt;0,'[1]Hoja de pedidos'!C5583,"")</f>
        <v/>
      </c>
      <c r="B5588" s="144" t="str">
        <f>IF('[1]Hoja de pedidos'!$D5583&gt;0,'[1]Hoja de pedidos'!D5583,"")</f>
        <v/>
      </c>
      <c r="C5588" s="144" t="str">
        <f>IF('[1]Hoja de pedidos'!$D5583&gt;0,'[1]Hoja de pedidos'!E5583,"")</f>
        <v/>
      </c>
      <c r="D5588" s="144" t="str">
        <f>IF('[1]Hoja de pedidos'!$D5583&gt;0,'[1]Hoja de pedidos'!F5583,"")</f>
        <v/>
      </c>
      <c r="E5588" s="144" t="str">
        <f>IF('[1]Hoja de pedidos'!$D5583&gt;0,'[1]Hoja de pedidos'!G5583,"")</f>
        <v/>
      </c>
      <c r="F5588" s="144" t="str">
        <f>IF('[1]Hoja de pedidos'!$D5583&gt;0,'[1]Hoja de pedidos'!H5583,"")</f>
        <v/>
      </c>
    </row>
    <row r="5589" spans="1:6" x14ac:dyDescent="0.25">
      <c r="A5589" s="144" t="str">
        <f>IF('[1]Hoja de pedidos'!$D5584&gt;0,'[1]Hoja de pedidos'!C5584,"")</f>
        <v/>
      </c>
      <c r="B5589" s="144" t="str">
        <f>IF('[1]Hoja de pedidos'!$D5584&gt;0,'[1]Hoja de pedidos'!D5584,"")</f>
        <v/>
      </c>
      <c r="C5589" s="144" t="str">
        <f>IF('[1]Hoja de pedidos'!$D5584&gt;0,'[1]Hoja de pedidos'!E5584,"")</f>
        <v/>
      </c>
      <c r="D5589" s="144" t="str">
        <f>IF('[1]Hoja de pedidos'!$D5584&gt;0,'[1]Hoja de pedidos'!F5584,"")</f>
        <v/>
      </c>
      <c r="E5589" s="144" t="str">
        <f>IF('[1]Hoja de pedidos'!$D5584&gt;0,'[1]Hoja de pedidos'!G5584,"")</f>
        <v/>
      </c>
      <c r="F5589" s="144" t="str">
        <f>IF('[1]Hoja de pedidos'!$D5584&gt;0,'[1]Hoja de pedidos'!H5584,"")</f>
        <v/>
      </c>
    </row>
    <row r="5590" spans="1:6" x14ac:dyDescent="0.25">
      <c r="A5590" s="144" t="str">
        <f>IF('[1]Hoja de pedidos'!$D5585&gt;0,'[1]Hoja de pedidos'!C5585,"")</f>
        <v/>
      </c>
      <c r="B5590" s="144" t="str">
        <f>IF('[1]Hoja de pedidos'!$D5585&gt;0,'[1]Hoja de pedidos'!D5585,"")</f>
        <v/>
      </c>
      <c r="C5590" s="144" t="str">
        <f>IF('[1]Hoja de pedidos'!$D5585&gt;0,'[1]Hoja de pedidos'!E5585,"")</f>
        <v/>
      </c>
      <c r="D5590" s="144" t="str">
        <f>IF('[1]Hoja de pedidos'!$D5585&gt;0,'[1]Hoja de pedidos'!F5585,"")</f>
        <v/>
      </c>
      <c r="E5590" s="144" t="str">
        <f>IF('[1]Hoja de pedidos'!$D5585&gt;0,'[1]Hoja de pedidos'!G5585,"")</f>
        <v/>
      </c>
      <c r="F5590" s="144" t="str">
        <f>IF('[1]Hoja de pedidos'!$D5585&gt;0,'[1]Hoja de pedidos'!H5585,"")</f>
        <v/>
      </c>
    </row>
    <row r="5591" spans="1:6" x14ac:dyDescent="0.25">
      <c r="A5591" s="144" t="str">
        <f>IF('[1]Hoja de pedidos'!$D5586&gt;0,'[1]Hoja de pedidos'!C5586,"")</f>
        <v/>
      </c>
      <c r="B5591" s="144" t="str">
        <f>IF('[1]Hoja de pedidos'!$D5586&gt;0,'[1]Hoja de pedidos'!D5586,"")</f>
        <v/>
      </c>
      <c r="C5591" s="144" t="str">
        <f>IF('[1]Hoja de pedidos'!$D5586&gt;0,'[1]Hoja de pedidos'!E5586,"")</f>
        <v/>
      </c>
      <c r="D5591" s="144" t="str">
        <f>IF('[1]Hoja de pedidos'!$D5586&gt;0,'[1]Hoja de pedidos'!F5586,"")</f>
        <v/>
      </c>
      <c r="E5591" s="144" t="str">
        <f>IF('[1]Hoja de pedidos'!$D5586&gt;0,'[1]Hoja de pedidos'!G5586,"")</f>
        <v/>
      </c>
      <c r="F5591" s="144" t="str">
        <f>IF('[1]Hoja de pedidos'!$D5586&gt;0,'[1]Hoja de pedidos'!H5586,"")</f>
        <v/>
      </c>
    </row>
    <row r="5592" spans="1:6" x14ac:dyDescent="0.25">
      <c r="A5592" s="144" t="str">
        <f>IF('[1]Hoja de pedidos'!$D5587&gt;0,'[1]Hoja de pedidos'!C5587,"")</f>
        <v/>
      </c>
      <c r="B5592" s="144" t="str">
        <f>IF('[1]Hoja de pedidos'!$D5587&gt;0,'[1]Hoja de pedidos'!D5587,"")</f>
        <v/>
      </c>
      <c r="C5592" s="144" t="str">
        <f>IF('[1]Hoja de pedidos'!$D5587&gt;0,'[1]Hoja de pedidos'!E5587,"")</f>
        <v/>
      </c>
      <c r="D5592" s="144" t="str">
        <f>IF('[1]Hoja de pedidos'!$D5587&gt;0,'[1]Hoja de pedidos'!F5587,"")</f>
        <v/>
      </c>
      <c r="E5592" s="144" t="str">
        <f>IF('[1]Hoja de pedidos'!$D5587&gt;0,'[1]Hoja de pedidos'!G5587,"")</f>
        <v/>
      </c>
      <c r="F5592" s="144" t="str">
        <f>IF('[1]Hoja de pedidos'!$D5587&gt;0,'[1]Hoja de pedidos'!H5587,"")</f>
        <v/>
      </c>
    </row>
    <row r="5593" spans="1:6" x14ac:dyDescent="0.25">
      <c r="A5593" s="144" t="str">
        <f>IF('[1]Hoja de pedidos'!$D5588&gt;0,'[1]Hoja de pedidos'!C5588,"")</f>
        <v/>
      </c>
      <c r="B5593" s="144" t="str">
        <f>IF('[1]Hoja de pedidos'!$D5588&gt;0,'[1]Hoja de pedidos'!D5588,"")</f>
        <v/>
      </c>
      <c r="C5593" s="144" t="str">
        <f>IF('[1]Hoja de pedidos'!$D5588&gt;0,'[1]Hoja de pedidos'!E5588,"")</f>
        <v/>
      </c>
      <c r="D5593" s="144" t="str">
        <f>IF('[1]Hoja de pedidos'!$D5588&gt;0,'[1]Hoja de pedidos'!F5588,"")</f>
        <v/>
      </c>
      <c r="E5593" s="144" t="str">
        <f>IF('[1]Hoja de pedidos'!$D5588&gt;0,'[1]Hoja de pedidos'!G5588,"")</f>
        <v/>
      </c>
      <c r="F5593" s="144" t="str">
        <f>IF('[1]Hoja de pedidos'!$D5588&gt;0,'[1]Hoja de pedidos'!H5588,"")</f>
        <v/>
      </c>
    </row>
    <row r="5594" spans="1:6" x14ac:dyDescent="0.25">
      <c r="A5594" s="144" t="str">
        <f>IF('[1]Hoja de pedidos'!$D5589&gt;0,'[1]Hoja de pedidos'!C5589,"")</f>
        <v/>
      </c>
      <c r="B5594" s="144" t="str">
        <f>IF('[1]Hoja de pedidos'!$D5589&gt;0,'[1]Hoja de pedidos'!D5589,"")</f>
        <v/>
      </c>
      <c r="C5594" s="144" t="str">
        <f>IF('[1]Hoja de pedidos'!$D5589&gt;0,'[1]Hoja de pedidos'!E5589,"")</f>
        <v/>
      </c>
      <c r="D5594" s="144" t="str">
        <f>IF('[1]Hoja de pedidos'!$D5589&gt;0,'[1]Hoja de pedidos'!F5589,"")</f>
        <v/>
      </c>
      <c r="E5594" s="144" t="str">
        <f>IF('[1]Hoja de pedidos'!$D5589&gt;0,'[1]Hoja de pedidos'!G5589,"")</f>
        <v/>
      </c>
      <c r="F5594" s="144" t="str">
        <f>IF('[1]Hoja de pedidos'!$D5589&gt;0,'[1]Hoja de pedidos'!H5589,"")</f>
        <v/>
      </c>
    </row>
    <row r="5595" spans="1:6" x14ac:dyDescent="0.25">
      <c r="A5595" s="144" t="str">
        <f>IF('[1]Hoja de pedidos'!$D5590&gt;0,'[1]Hoja de pedidos'!C5590,"")</f>
        <v/>
      </c>
      <c r="B5595" s="144" t="str">
        <f>IF('[1]Hoja de pedidos'!$D5590&gt;0,'[1]Hoja de pedidos'!D5590,"")</f>
        <v/>
      </c>
      <c r="C5595" s="144" t="str">
        <f>IF('[1]Hoja de pedidos'!$D5590&gt;0,'[1]Hoja de pedidos'!E5590,"")</f>
        <v/>
      </c>
      <c r="D5595" s="144" t="str">
        <f>IF('[1]Hoja de pedidos'!$D5590&gt;0,'[1]Hoja de pedidos'!F5590,"")</f>
        <v/>
      </c>
      <c r="E5595" s="144" t="str">
        <f>IF('[1]Hoja de pedidos'!$D5590&gt;0,'[1]Hoja de pedidos'!G5590,"")</f>
        <v/>
      </c>
      <c r="F5595" s="144" t="str">
        <f>IF('[1]Hoja de pedidos'!$D5590&gt;0,'[1]Hoja de pedidos'!H5590,"")</f>
        <v/>
      </c>
    </row>
    <row r="5596" spans="1:6" x14ac:dyDescent="0.25">
      <c r="A5596" s="144" t="str">
        <f>IF('[1]Hoja de pedidos'!$D5591&gt;0,'[1]Hoja de pedidos'!C5591,"")</f>
        <v/>
      </c>
      <c r="B5596" s="144" t="str">
        <f>IF('[1]Hoja de pedidos'!$D5591&gt;0,'[1]Hoja de pedidos'!D5591,"")</f>
        <v/>
      </c>
      <c r="C5596" s="144" t="str">
        <f>IF('[1]Hoja de pedidos'!$D5591&gt;0,'[1]Hoja de pedidos'!E5591,"")</f>
        <v/>
      </c>
      <c r="D5596" s="144" t="str">
        <f>IF('[1]Hoja de pedidos'!$D5591&gt;0,'[1]Hoja de pedidos'!F5591,"")</f>
        <v/>
      </c>
      <c r="E5596" s="144" t="str">
        <f>IF('[1]Hoja de pedidos'!$D5591&gt;0,'[1]Hoja de pedidos'!G5591,"")</f>
        <v/>
      </c>
      <c r="F5596" s="144" t="str">
        <f>IF('[1]Hoja de pedidos'!$D5591&gt;0,'[1]Hoja de pedidos'!H5591,"")</f>
        <v/>
      </c>
    </row>
    <row r="5597" spans="1:6" x14ac:dyDescent="0.25">
      <c r="A5597" s="144" t="str">
        <f>IF('[1]Hoja de pedidos'!$D5592&gt;0,'[1]Hoja de pedidos'!C5592,"")</f>
        <v/>
      </c>
      <c r="B5597" s="144" t="str">
        <f>IF('[1]Hoja de pedidos'!$D5592&gt;0,'[1]Hoja de pedidos'!D5592,"")</f>
        <v/>
      </c>
      <c r="C5597" s="144" t="str">
        <f>IF('[1]Hoja de pedidos'!$D5592&gt;0,'[1]Hoja de pedidos'!E5592,"")</f>
        <v/>
      </c>
      <c r="D5597" s="144" t="str">
        <f>IF('[1]Hoja de pedidos'!$D5592&gt;0,'[1]Hoja de pedidos'!F5592,"")</f>
        <v/>
      </c>
      <c r="E5597" s="144" t="str">
        <f>IF('[1]Hoja de pedidos'!$D5592&gt;0,'[1]Hoja de pedidos'!G5592,"")</f>
        <v/>
      </c>
      <c r="F5597" s="144" t="str">
        <f>IF('[1]Hoja de pedidos'!$D5592&gt;0,'[1]Hoja de pedidos'!H5592,"")</f>
        <v/>
      </c>
    </row>
    <row r="5598" spans="1:6" x14ac:dyDescent="0.25">
      <c r="A5598" s="144" t="str">
        <f>IF('[1]Hoja de pedidos'!$D5593&gt;0,'[1]Hoja de pedidos'!C5593,"")</f>
        <v/>
      </c>
      <c r="B5598" s="144" t="str">
        <f>IF('[1]Hoja de pedidos'!$D5593&gt;0,'[1]Hoja de pedidos'!D5593,"")</f>
        <v/>
      </c>
      <c r="C5598" s="144" t="str">
        <f>IF('[1]Hoja de pedidos'!$D5593&gt;0,'[1]Hoja de pedidos'!E5593,"")</f>
        <v/>
      </c>
      <c r="D5598" s="144" t="str">
        <f>IF('[1]Hoja de pedidos'!$D5593&gt;0,'[1]Hoja de pedidos'!F5593,"")</f>
        <v/>
      </c>
      <c r="E5598" s="144" t="str">
        <f>IF('[1]Hoja de pedidos'!$D5593&gt;0,'[1]Hoja de pedidos'!G5593,"")</f>
        <v/>
      </c>
      <c r="F5598" s="144" t="str">
        <f>IF('[1]Hoja de pedidos'!$D5593&gt;0,'[1]Hoja de pedidos'!H5593,"")</f>
        <v/>
      </c>
    </row>
    <row r="5599" spans="1:6" x14ac:dyDescent="0.25">
      <c r="A5599" s="144" t="str">
        <f>IF('[1]Hoja de pedidos'!$D5594&gt;0,'[1]Hoja de pedidos'!C5594,"")</f>
        <v/>
      </c>
      <c r="B5599" s="144" t="str">
        <f>IF('[1]Hoja de pedidos'!$D5594&gt;0,'[1]Hoja de pedidos'!D5594,"")</f>
        <v/>
      </c>
      <c r="C5599" s="144" t="str">
        <f>IF('[1]Hoja de pedidos'!$D5594&gt;0,'[1]Hoja de pedidos'!E5594,"")</f>
        <v/>
      </c>
      <c r="D5599" s="144" t="str">
        <f>IF('[1]Hoja de pedidos'!$D5594&gt;0,'[1]Hoja de pedidos'!F5594,"")</f>
        <v/>
      </c>
      <c r="E5599" s="144" t="str">
        <f>IF('[1]Hoja de pedidos'!$D5594&gt;0,'[1]Hoja de pedidos'!G5594,"")</f>
        <v/>
      </c>
      <c r="F5599" s="144" t="str">
        <f>IF('[1]Hoja de pedidos'!$D5594&gt;0,'[1]Hoja de pedidos'!H5594,"")</f>
        <v/>
      </c>
    </row>
    <row r="5600" spans="1:6" x14ac:dyDescent="0.25">
      <c r="A5600" s="144" t="str">
        <f>IF('[1]Hoja de pedidos'!$D5595&gt;0,'[1]Hoja de pedidos'!C5595,"")</f>
        <v/>
      </c>
      <c r="B5600" s="144" t="str">
        <f>IF('[1]Hoja de pedidos'!$D5595&gt;0,'[1]Hoja de pedidos'!D5595,"")</f>
        <v/>
      </c>
      <c r="C5600" s="144" t="str">
        <f>IF('[1]Hoja de pedidos'!$D5595&gt;0,'[1]Hoja de pedidos'!E5595,"")</f>
        <v/>
      </c>
      <c r="D5600" s="144" t="str">
        <f>IF('[1]Hoja de pedidos'!$D5595&gt;0,'[1]Hoja de pedidos'!F5595,"")</f>
        <v/>
      </c>
      <c r="E5600" s="144" t="str">
        <f>IF('[1]Hoja de pedidos'!$D5595&gt;0,'[1]Hoja de pedidos'!G5595,"")</f>
        <v/>
      </c>
      <c r="F5600" s="144" t="str">
        <f>IF('[1]Hoja de pedidos'!$D5595&gt;0,'[1]Hoja de pedidos'!H5595,"")</f>
        <v/>
      </c>
    </row>
    <row r="5601" spans="1:6" x14ac:dyDescent="0.25">
      <c r="A5601" s="144" t="str">
        <f>IF('[1]Hoja de pedidos'!$D5596&gt;0,'[1]Hoja de pedidos'!C5596,"")</f>
        <v/>
      </c>
      <c r="B5601" s="144" t="str">
        <f>IF('[1]Hoja de pedidos'!$D5596&gt;0,'[1]Hoja de pedidos'!D5596,"")</f>
        <v/>
      </c>
      <c r="C5601" s="144" t="str">
        <f>IF('[1]Hoja de pedidos'!$D5596&gt;0,'[1]Hoja de pedidos'!E5596,"")</f>
        <v/>
      </c>
      <c r="D5601" s="144" t="str">
        <f>IF('[1]Hoja de pedidos'!$D5596&gt;0,'[1]Hoja de pedidos'!F5596,"")</f>
        <v/>
      </c>
      <c r="E5601" s="144" t="str">
        <f>IF('[1]Hoja de pedidos'!$D5596&gt;0,'[1]Hoja de pedidos'!G5596,"")</f>
        <v/>
      </c>
      <c r="F5601" s="144" t="str">
        <f>IF('[1]Hoja de pedidos'!$D5596&gt;0,'[1]Hoja de pedidos'!H5596,"")</f>
        <v/>
      </c>
    </row>
    <row r="5602" spans="1:6" x14ac:dyDescent="0.25">
      <c r="A5602" s="144" t="str">
        <f>IF('[1]Hoja de pedidos'!$D5597&gt;0,'[1]Hoja de pedidos'!C5597,"")</f>
        <v/>
      </c>
      <c r="B5602" s="144" t="str">
        <f>IF('[1]Hoja de pedidos'!$D5597&gt;0,'[1]Hoja de pedidos'!D5597,"")</f>
        <v/>
      </c>
      <c r="C5602" s="144" t="str">
        <f>IF('[1]Hoja de pedidos'!$D5597&gt;0,'[1]Hoja de pedidos'!E5597,"")</f>
        <v/>
      </c>
      <c r="D5602" s="144" t="str">
        <f>IF('[1]Hoja de pedidos'!$D5597&gt;0,'[1]Hoja de pedidos'!F5597,"")</f>
        <v/>
      </c>
      <c r="E5602" s="144" t="str">
        <f>IF('[1]Hoja de pedidos'!$D5597&gt;0,'[1]Hoja de pedidos'!G5597,"")</f>
        <v/>
      </c>
      <c r="F5602" s="144" t="str">
        <f>IF('[1]Hoja de pedidos'!$D5597&gt;0,'[1]Hoja de pedidos'!H5597,"")</f>
        <v/>
      </c>
    </row>
    <row r="5603" spans="1:6" x14ac:dyDescent="0.25">
      <c r="A5603" s="144" t="str">
        <f>IF('[1]Hoja de pedidos'!$D5598&gt;0,'[1]Hoja de pedidos'!C5598,"")</f>
        <v/>
      </c>
      <c r="B5603" s="144" t="str">
        <f>IF('[1]Hoja de pedidos'!$D5598&gt;0,'[1]Hoja de pedidos'!D5598,"")</f>
        <v/>
      </c>
      <c r="C5603" s="144" t="str">
        <f>IF('[1]Hoja de pedidos'!$D5598&gt;0,'[1]Hoja de pedidos'!E5598,"")</f>
        <v/>
      </c>
      <c r="D5603" s="144" t="str">
        <f>IF('[1]Hoja de pedidos'!$D5598&gt;0,'[1]Hoja de pedidos'!F5598,"")</f>
        <v/>
      </c>
      <c r="E5603" s="144" t="str">
        <f>IF('[1]Hoja de pedidos'!$D5598&gt;0,'[1]Hoja de pedidos'!G5598,"")</f>
        <v/>
      </c>
      <c r="F5603" s="144" t="str">
        <f>IF('[1]Hoja de pedidos'!$D5598&gt;0,'[1]Hoja de pedidos'!H5598,"")</f>
        <v/>
      </c>
    </row>
    <row r="5604" spans="1:6" x14ac:dyDescent="0.25">
      <c r="A5604" s="144" t="str">
        <f>IF('[1]Hoja de pedidos'!$D5599&gt;0,'[1]Hoja de pedidos'!C5599,"")</f>
        <v/>
      </c>
      <c r="B5604" s="144" t="str">
        <f>IF('[1]Hoja de pedidos'!$D5599&gt;0,'[1]Hoja de pedidos'!D5599,"")</f>
        <v/>
      </c>
      <c r="C5604" s="144" t="str">
        <f>IF('[1]Hoja de pedidos'!$D5599&gt;0,'[1]Hoja de pedidos'!E5599,"")</f>
        <v/>
      </c>
      <c r="D5604" s="144" t="str">
        <f>IF('[1]Hoja de pedidos'!$D5599&gt;0,'[1]Hoja de pedidos'!F5599,"")</f>
        <v/>
      </c>
      <c r="E5604" s="144" t="str">
        <f>IF('[1]Hoja de pedidos'!$D5599&gt;0,'[1]Hoja de pedidos'!G5599,"")</f>
        <v/>
      </c>
      <c r="F5604" s="144" t="str">
        <f>IF('[1]Hoja de pedidos'!$D5599&gt;0,'[1]Hoja de pedidos'!H5599,"")</f>
        <v/>
      </c>
    </row>
    <row r="5605" spans="1:6" x14ac:dyDescent="0.25">
      <c r="A5605" s="144" t="str">
        <f>IF('[1]Hoja de pedidos'!$D5600&gt;0,'[1]Hoja de pedidos'!C5600,"")</f>
        <v/>
      </c>
      <c r="B5605" s="144" t="str">
        <f>IF('[1]Hoja de pedidos'!$D5600&gt;0,'[1]Hoja de pedidos'!D5600,"")</f>
        <v/>
      </c>
      <c r="C5605" s="144" t="str">
        <f>IF('[1]Hoja de pedidos'!$D5600&gt;0,'[1]Hoja de pedidos'!E5600,"")</f>
        <v/>
      </c>
      <c r="D5605" s="144" t="str">
        <f>IF('[1]Hoja de pedidos'!$D5600&gt;0,'[1]Hoja de pedidos'!F5600,"")</f>
        <v/>
      </c>
      <c r="E5605" s="144" t="str">
        <f>IF('[1]Hoja de pedidos'!$D5600&gt;0,'[1]Hoja de pedidos'!G5600,"")</f>
        <v/>
      </c>
      <c r="F5605" s="144" t="str">
        <f>IF('[1]Hoja de pedidos'!$D5600&gt;0,'[1]Hoja de pedidos'!H5600,"")</f>
        <v/>
      </c>
    </row>
    <row r="5606" spans="1:6" x14ac:dyDescent="0.25">
      <c r="A5606" s="144" t="str">
        <f>IF('[1]Hoja de pedidos'!$D5601&gt;0,'[1]Hoja de pedidos'!C5601,"")</f>
        <v/>
      </c>
      <c r="B5606" s="144" t="str">
        <f>IF('[1]Hoja de pedidos'!$D5601&gt;0,'[1]Hoja de pedidos'!D5601,"")</f>
        <v/>
      </c>
      <c r="C5606" s="144" t="str">
        <f>IF('[1]Hoja de pedidos'!$D5601&gt;0,'[1]Hoja de pedidos'!E5601,"")</f>
        <v/>
      </c>
      <c r="D5606" s="144" t="str">
        <f>IF('[1]Hoja de pedidos'!$D5601&gt;0,'[1]Hoja de pedidos'!F5601,"")</f>
        <v/>
      </c>
      <c r="E5606" s="144" t="str">
        <f>IF('[1]Hoja de pedidos'!$D5601&gt;0,'[1]Hoja de pedidos'!G5601,"")</f>
        <v/>
      </c>
      <c r="F5606" s="144" t="str">
        <f>IF('[1]Hoja de pedidos'!$D5601&gt;0,'[1]Hoja de pedidos'!H5601,"")</f>
        <v/>
      </c>
    </row>
    <row r="5607" spans="1:6" x14ac:dyDescent="0.25">
      <c r="A5607" s="144" t="str">
        <f>IF('[1]Hoja de pedidos'!$D5602&gt;0,'[1]Hoja de pedidos'!C5602,"")</f>
        <v/>
      </c>
      <c r="B5607" s="144" t="str">
        <f>IF('[1]Hoja de pedidos'!$D5602&gt;0,'[1]Hoja de pedidos'!D5602,"")</f>
        <v/>
      </c>
      <c r="C5607" s="144" t="str">
        <f>IF('[1]Hoja de pedidos'!$D5602&gt;0,'[1]Hoja de pedidos'!E5602,"")</f>
        <v/>
      </c>
      <c r="D5607" s="144" t="str">
        <f>IF('[1]Hoja de pedidos'!$D5602&gt;0,'[1]Hoja de pedidos'!F5602,"")</f>
        <v/>
      </c>
      <c r="E5607" s="144" t="str">
        <f>IF('[1]Hoja de pedidos'!$D5602&gt;0,'[1]Hoja de pedidos'!G5602,"")</f>
        <v/>
      </c>
      <c r="F5607" s="144" t="str">
        <f>IF('[1]Hoja de pedidos'!$D5602&gt;0,'[1]Hoja de pedidos'!H5602,"")</f>
        <v/>
      </c>
    </row>
    <row r="5608" spans="1:6" x14ac:dyDescent="0.25">
      <c r="A5608" s="144" t="str">
        <f>IF('[1]Hoja de pedidos'!$D5603&gt;0,'[1]Hoja de pedidos'!C5603,"")</f>
        <v/>
      </c>
      <c r="B5608" s="144" t="str">
        <f>IF('[1]Hoja de pedidos'!$D5603&gt;0,'[1]Hoja de pedidos'!D5603,"")</f>
        <v/>
      </c>
      <c r="C5608" s="144" t="str">
        <f>IF('[1]Hoja de pedidos'!$D5603&gt;0,'[1]Hoja de pedidos'!E5603,"")</f>
        <v/>
      </c>
      <c r="D5608" s="144" t="str">
        <f>IF('[1]Hoja de pedidos'!$D5603&gt;0,'[1]Hoja de pedidos'!F5603,"")</f>
        <v/>
      </c>
      <c r="E5608" s="144" t="str">
        <f>IF('[1]Hoja de pedidos'!$D5603&gt;0,'[1]Hoja de pedidos'!G5603,"")</f>
        <v/>
      </c>
      <c r="F5608" s="144" t="str">
        <f>IF('[1]Hoja de pedidos'!$D5603&gt;0,'[1]Hoja de pedidos'!H5603,"")</f>
        <v/>
      </c>
    </row>
    <row r="5609" spans="1:6" x14ac:dyDescent="0.25">
      <c r="A5609" s="144" t="str">
        <f>IF('[1]Hoja de pedidos'!$D5604&gt;0,'[1]Hoja de pedidos'!C5604,"")</f>
        <v/>
      </c>
      <c r="B5609" s="144" t="str">
        <f>IF('[1]Hoja de pedidos'!$D5604&gt;0,'[1]Hoja de pedidos'!D5604,"")</f>
        <v/>
      </c>
      <c r="C5609" s="144" t="str">
        <f>IF('[1]Hoja de pedidos'!$D5604&gt;0,'[1]Hoja de pedidos'!E5604,"")</f>
        <v/>
      </c>
      <c r="D5609" s="144" t="str">
        <f>IF('[1]Hoja de pedidos'!$D5604&gt;0,'[1]Hoja de pedidos'!F5604,"")</f>
        <v/>
      </c>
      <c r="E5609" s="144" t="str">
        <f>IF('[1]Hoja de pedidos'!$D5604&gt;0,'[1]Hoja de pedidos'!G5604,"")</f>
        <v/>
      </c>
      <c r="F5609" s="144" t="str">
        <f>IF('[1]Hoja de pedidos'!$D5604&gt;0,'[1]Hoja de pedidos'!H5604,"")</f>
        <v/>
      </c>
    </row>
    <row r="5610" spans="1:6" x14ac:dyDescent="0.25">
      <c r="A5610" s="144" t="str">
        <f>IF('[1]Hoja de pedidos'!$D5605&gt;0,'[1]Hoja de pedidos'!C5605,"")</f>
        <v/>
      </c>
      <c r="B5610" s="144" t="str">
        <f>IF('[1]Hoja de pedidos'!$D5605&gt;0,'[1]Hoja de pedidos'!D5605,"")</f>
        <v/>
      </c>
      <c r="C5610" s="144" t="str">
        <f>IF('[1]Hoja de pedidos'!$D5605&gt;0,'[1]Hoja de pedidos'!E5605,"")</f>
        <v/>
      </c>
      <c r="D5610" s="144" t="str">
        <f>IF('[1]Hoja de pedidos'!$D5605&gt;0,'[1]Hoja de pedidos'!F5605,"")</f>
        <v/>
      </c>
      <c r="E5610" s="144" t="str">
        <f>IF('[1]Hoja de pedidos'!$D5605&gt;0,'[1]Hoja de pedidos'!G5605,"")</f>
        <v/>
      </c>
      <c r="F5610" s="144" t="str">
        <f>IF('[1]Hoja de pedidos'!$D5605&gt;0,'[1]Hoja de pedidos'!H5605,"")</f>
        <v/>
      </c>
    </row>
    <row r="5611" spans="1:6" x14ac:dyDescent="0.25">
      <c r="A5611" s="144" t="str">
        <f>IF('[1]Hoja de pedidos'!$D5606&gt;0,'[1]Hoja de pedidos'!C5606,"")</f>
        <v/>
      </c>
      <c r="B5611" s="144" t="str">
        <f>IF('[1]Hoja de pedidos'!$D5606&gt;0,'[1]Hoja de pedidos'!D5606,"")</f>
        <v/>
      </c>
      <c r="C5611" s="144" t="str">
        <f>IF('[1]Hoja de pedidos'!$D5606&gt;0,'[1]Hoja de pedidos'!E5606,"")</f>
        <v/>
      </c>
      <c r="D5611" s="144" t="str">
        <f>IF('[1]Hoja de pedidos'!$D5606&gt;0,'[1]Hoja de pedidos'!F5606,"")</f>
        <v/>
      </c>
      <c r="E5611" s="144" t="str">
        <f>IF('[1]Hoja de pedidos'!$D5606&gt;0,'[1]Hoja de pedidos'!G5606,"")</f>
        <v/>
      </c>
      <c r="F5611" s="144" t="str">
        <f>IF('[1]Hoja de pedidos'!$D5606&gt;0,'[1]Hoja de pedidos'!H5606,"")</f>
        <v/>
      </c>
    </row>
    <row r="5612" spans="1:6" x14ac:dyDescent="0.25">
      <c r="A5612" s="144" t="str">
        <f>IF('[1]Hoja de pedidos'!$D5607&gt;0,'[1]Hoja de pedidos'!C5607,"")</f>
        <v/>
      </c>
      <c r="B5612" s="144" t="str">
        <f>IF('[1]Hoja de pedidos'!$D5607&gt;0,'[1]Hoja de pedidos'!D5607,"")</f>
        <v/>
      </c>
      <c r="C5612" s="144" t="str">
        <f>IF('[1]Hoja de pedidos'!$D5607&gt;0,'[1]Hoja de pedidos'!E5607,"")</f>
        <v/>
      </c>
      <c r="D5612" s="144" t="str">
        <f>IF('[1]Hoja de pedidos'!$D5607&gt;0,'[1]Hoja de pedidos'!F5607,"")</f>
        <v/>
      </c>
      <c r="E5612" s="144" t="str">
        <f>IF('[1]Hoja de pedidos'!$D5607&gt;0,'[1]Hoja de pedidos'!G5607,"")</f>
        <v/>
      </c>
      <c r="F5612" s="144" t="str">
        <f>IF('[1]Hoja de pedidos'!$D5607&gt;0,'[1]Hoja de pedidos'!H5607,"")</f>
        <v/>
      </c>
    </row>
    <row r="5613" spans="1:6" x14ac:dyDescent="0.25">
      <c r="A5613" s="144" t="str">
        <f>IF('[1]Hoja de pedidos'!$D5608&gt;0,'[1]Hoja de pedidos'!C5608,"")</f>
        <v/>
      </c>
      <c r="B5613" s="144" t="str">
        <f>IF('[1]Hoja de pedidos'!$D5608&gt;0,'[1]Hoja de pedidos'!D5608,"")</f>
        <v/>
      </c>
      <c r="C5613" s="144" t="str">
        <f>IF('[1]Hoja de pedidos'!$D5608&gt;0,'[1]Hoja de pedidos'!E5608,"")</f>
        <v/>
      </c>
      <c r="D5613" s="144" t="str">
        <f>IF('[1]Hoja de pedidos'!$D5608&gt;0,'[1]Hoja de pedidos'!F5608,"")</f>
        <v/>
      </c>
      <c r="E5613" s="144" t="str">
        <f>IF('[1]Hoja de pedidos'!$D5608&gt;0,'[1]Hoja de pedidos'!G5608,"")</f>
        <v/>
      </c>
      <c r="F5613" s="144" t="str">
        <f>IF('[1]Hoja de pedidos'!$D5608&gt;0,'[1]Hoja de pedidos'!H5608,"")</f>
        <v/>
      </c>
    </row>
    <row r="5614" spans="1:6" x14ac:dyDescent="0.25">
      <c r="A5614" s="144" t="str">
        <f>IF('[1]Hoja de pedidos'!$D5609&gt;0,'[1]Hoja de pedidos'!C5609,"")</f>
        <v/>
      </c>
      <c r="B5614" s="144" t="str">
        <f>IF('[1]Hoja de pedidos'!$D5609&gt;0,'[1]Hoja de pedidos'!D5609,"")</f>
        <v/>
      </c>
      <c r="C5614" s="144" t="str">
        <f>IF('[1]Hoja de pedidos'!$D5609&gt;0,'[1]Hoja de pedidos'!E5609,"")</f>
        <v/>
      </c>
      <c r="D5614" s="144" t="str">
        <f>IF('[1]Hoja de pedidos'!$D5609&gt;0,'[1]Hoja de pedidos'!F5609,"")</f>
        <v/>
      </c>
      <c r="E5614" s="144" t="str">
        <f>IF('[1]Hoja de pedidos'!$D5609&gt;0,'[1]Hoja de pedidos'!G5609,"")</f>
        <v/>
      </c>
      <c r="F5614" s="144" t="str">
        <f>IF('[1]Hoja de pedidos'!$D5609&gt;0,'[1]Hoja de pedidos'!H5609,"")</f>
        <v/>
      </c>
    </row>
    <row r="5615" spans="1:6" x14ac:dyDescent="0.25">
      <c r="A5615" s="144" t="str">
        <f>IF('[1]Hoja de pedidos'!$D5610&gt;0,'[1]Hoja de pedidos'!C5610,"")</f>
        <v/>
      </c>
      <c r="B5615" s="144" t="str">
        <f>IF('[1]Hoja de pedidos'!$D5610&gt;0,'[1]Hoja de pedidos'!D5610,"")</f>
        <v/>
      </c>
      <c r="C5615" s="144" t="str">
        <f>IF('[1]Hoja de pedidos'!$D5610&gt;0,'[1]Hoja de pedidos'!E5610,"")</f>
        <v/>
      </c>
      <c r="D5615" s="144" t="str">
        <f>IF('[1]Hoja de pedidos'!$D5610&gt;0,'[1]Hoja de pedidos'!F5610,"")</f>
        <v/>
      </c>
      <c r="E5615" s="144" t="str">
        <f>IF('[1]Hoja de pedidos'!$D5610&gt;0,'[1]Hoja de pedidos'!G5610,"")</f>
        <v/>
      </c>
      <c r="F5615" s="144" t="str">
        <f>IF('[1]Hoja de pedidos'!$D5610&gt;0,'[1]Hoja de pedidos'!H5610,"")</f>
        <v/>
      </c>
    </row>
    <row r="5616" spans="1:6" x14ac:dyDescent="0.25">
      <c r="A5616" s="144" t="str">
        <f>IF('[1]Hoja de pedidos'!$D5611&gt;0,'[1]Hoja de pedidos'!C5611,"")</f>
        <v/>
      </c>
      <c r="B5616" s="144" t="str">
        <f>IF('[1]Hoja de pedidos'!$D5611&gt;0,'[1]Hoja de pedidos'!D5611,"")</f>
        <v/>
      </c>
      <c r="C5616" s="144" t="str">
        <f>IF('[1]Hoja de pedidos'!$D5611&gt;0,'[1]Hoja de pedidos'!E5611,"")</f>
        <v/>
      </c>
      <c r="D5616" s="144" t="str">
        <f>IF('[1]Hoja de pedidos'!$D5611&gt;0,'[1]Hoja de pedidos'!F5611,"")</f>
        <v/>
      </c>
      <c r="E5616" s="144" t="str">
        <f>IF('[1]Hoja de pedidos'!$D5611&gt;0,'[1]Hoja de pedidos'!G5611,"")</f>
        <v/>
      </c>
      <c r="F5616" s="144" t="str">
        <f>IF('[1]Hoja de pedidos'!$D5611&gt;0,'[1]Hoja de pedidos'!H5611,"")</f>
        <v/>
      </c>
    </row>
    <row r="5617" spans="1:6" x14ac:dyDescent="0.25">
      <c r="A5617" s="144" t="str">
        <f>IF('[1]Hoja de pedidos'!$D5612&gt;0,'[1]Hoja de pedidos'!C5612,"")</f>
        <v/>
      </c>
      <c r="B5617" s="144" t="str">
        <f>IF('[1]Hoja de pedidos'!$D5612&gt;0,'[1]Hoja de pedidos'!D5612,"")</f>
        <v/>
      </c>
      <c r="C5617" s="144" t="str">
        <f>IF('[1]Hoja de pedidos'!$D5612&gt;0,'[1]Hoja de pedidos'!E5612,"")</f>
        <v/>
      </c>
      <c r="D5617" s="144" t="str">
        <f>IF('[1]Hoja de pedidos'!$D5612&gt;0,'[1]Hoja de pedidos'!F5612,"")</f>
        <v/>
      </c>
      <c r="E5617" s="144" t="str">
        <f>IF('[1]Hoja de pedidos'!$D5612&gt;0,'[1]Hoja de pedidos'!G5612,"")</f>
        <v/>
      </c>
      <c r="F5617" s="144" t="str">
        <f>IF('[1]Hoja de pedidos'!$D5612&gt;0,'[1]Hoja de pedidos'!H5612,"")</f>
        <v/>
      </c>
    </row>
    <row r="5618" spans="1:6" x14ac:dyDescent="0.25">
      <c r="A5618" s="144" t="str">
        <f>IF('[1]Hoja de pedidos'!$D5613&gt;0,'[1]Hoja de pedidos'!C5613,"")</f>
        <v/>
      </c>
      <c r="B5618" s="144" t="str">
        <f>IF('[1]Hoja de pedidos'!$D5613&gt;0,'[1]Hoja de pedidos'!D5613,"")</f>
        <v/>
      </c>
      <c r="C5618" s="144" t="str">
        <f>IF('[1]Hoja de pedidos'!$D5613&gt;0,'[1]Hoja de pedidos'!E5613,"")</f>
        <v/>
      </c>
      <c r="D5618" s="144" t="str">
        <f>IF('[1]Hoja de pedidos'!$D5613&gt;0,'[1]Hoja de pedidos'!F5613,"")</f>
        <v/>
      </c>
      <c r="E5618" s="144" t="str">
        <f>IF('[1]Hoja de pedidos'!$D5613&gt;0,'[1]Hoja de pedidos'!G5613,"")</f>
        <v/>
      </c>
      <c r="F5618" s="144" t="str">
        <f>IF('[1]Hoja de pedidos'!$D5613&gt;0,'[1]Hoja de pedidos'!H5613,"")</f>
        <v/>
      </c>
    </row>
    <row r="5619" spans="1:6" x14ac:dyDescent="0.25">
      <c r="A5619" s="144" t="str">
        <f>IF('[1]Hoja de pedidos'!$D5614&gt;0,'[1]Hoja de pedidos'!C5614,"")</f>
        <v/>
      </c>
      <c r="B5619" s="144" t="str">
        <f>IF('[1]Hoja de pedidos'!$D5614&gt;0,'[1]Hoja de pedidos'!D5614,"")</f>
        <v/>
      </c>
      <c r="C5619" s="144" t="str">
        <f>IF('[1]Hoja de pedidos'!$D5614&gt;0,'[1]Hoja de pedidos'!E5614,"")</f>
        <v/>
      </c>
      <c r="D5619" s="144" t="str">
        <f>IF('[1]Hoja de pedidos'!$D5614&gt;0,'[1]Hoja de pedidos'!F5614,"")</f>
        <v/>
      </c>
      <c r="E5619" s="144" t="str">
        <f>IF('[1]Hoja de pedidos'!$D5614&gt;0,'[1]Hoja de pedidos'!G5614,"")</f>
        <v/>
      </c>
      <c r="F5619" s="144" t="str">
        <f>IF('[1]Hoja de pedidos'!$D5614&gt;0,'[1]Hoja de pedidos'!H5614,"")</f>
        <v/>
      </c>
    </row>
    <row r="5620" spans="1:6" x14ac:dyDescent="0.25">
      <c r="A5620" s="144" t="str">
        <f>IF('[1]Hoja de pedidos'!$D5615&gt;0,'[1]Hoja de pedidos'!C5615,"")</f>
        <v/>
      </c>
      <c r="B5620" s="144" t="str">
        <f>IF('[1]Hoja de pedidos'!$D5615&gt;0,'[1]Hoja de pedidos'!D5615,"")</f>
        <v/>
      </c>
      <c r="C5620" s="144" t="str">
        <f>IF('[1]Hoja de pedidos'!$D5615&gt;0,'[1]Hoja de pedidos'!E5615,"")</f>
        <v/>
      </c>
      <c r="D5620" s="144" t="str">
        <f>IF('[1]Hoja de pedidos'!$D5615&gt;0,'[1]Hoja de pedidos'!F5615,"")</f>
        <v/>
      </c>
      <c r="E5620" s="144" t="str">
        <f>IF('[1]Hoja de pedidos'!$D5615&gt;0,'[1]Hoja de pedidos'!G5615,"")</f>
        <v/>
      </c>
      <c r="F5620" s="144" t="str">
        <f>IF('[1]Hoja de pedidos'!$D5615&gt;0,'[1]Hoja de pedidos'!H5615,"")</f>
        <v/>
      </c>
    </row>
    <row r="5621" spans="1:6" x14ac:dyDescent="0.25">
      <c r="A5621" s="144" t="str">
        <f>IF('[1]Hoja de pedidos'!$D5616&gt;0,'[1]Hoja de pedidos'!C5616,"")</f>
        <v/>
      </c>
      <c r="B5621" s="144" t="str">
        <f>IF('[1]Hoja de pedidos'!$D5616&gt;0,'[1]Hoja de pedidos'!D5616,"")</f>
        <v/>
      </c>
      <c r="C5621" s="144" t="str">
        <f>IF('[1]Hoja de pedidos'!$D5616&gt;0,'[1]Hoja de pedidos'!E5616,"")</f>
        <v/>
      </c>
      <c r="D5621" s="144" t="str">
        <f>IF('[1]Hoja de pedidos'!$D5616&gt;0,'[1]Hoja de pedidos'!F5616,"")</f>
        <v/>
      </c>
      <c r="E5621" s="144" t="str">
        <f>IF('[1]Hoja de pedidos'!$D5616&gt;0,'[1]Hoja de pedidos'!G5616,"")</f>
        <v/>
      </c>
      <c r="F5621" s="144" t="str">
        <f>IF('[1]Hoja de pedidos'!$D5616&gt;0,'[1]Hoja de pedidos'!H5616,"")</f>
        <v/>
      </c>
    </row>
    <row r="5622" spans="1:6" x14ac:dyDescent="0.25">
      <c r="A5622" s="144" t="str">
        <f>IF('[1]Hoja de pedidos'!$D5617&gt;0,'[1]Hoja de pedidos'!C5617,"")</f>
        <v/>
      </c>
      <c r="B5622" s="144" t="str">
        <f>IF('[1]Hoja de pedidos'!$D5617&gt;0,'[1]Hoja de pedidos'!D5617,"")</f>
        <v/>
      </c>
      <c r="C5622" s="144" t="str">
        <f>IF('[1]Hoja de pedidos'!$D5617&gt;0,'[1]Hoja de pedidos'!E5617,"")</f>
        <v/>
      </c>
      <c r="D5622" s="144" t="str">
        <f>IF('[1]Hoja de pedidos'!$D5617&gt;0,'[1]Hoja de pedidos'!F5617,"")</f>
        <v/>
      </c>
      <c r="E5622" s="144" t="str">
        <f>IF('[1]Hoja de pedidos'!$D5617&gt;0,'[1]Hoja de pedidos'!G5617,"")</f>
        <v/>
      </c>
      <c r="F5622" s="144" t="str">
        <f>IF('[1]Hoja de pedidos'!$D5617&gt;0,'[1]Hoja de pedidos'!H5617,"")</f>
        <v/>
      </c>
    </row>
    <row r="5623" spans="1:6" x14ac:dyDescent="0.25">
      <c r="A5623" s="144" t="str">
        <f>IF('[1]Hoja de pedidos'!$D5618&gt;0,'[1]Hoja de pedidos'!C5618,"")</f>
        <v/>
      </c>
      <c r="B5623" s="144" t="str">
        <f>IF('[1]Hoja de pedidos'!$D5618&gt;0,'[1]Hoja de pedidos'!D5618,"")</f>
        <v/>
      </c>
      <c r="C5623" s="144" t="str">
        <f>IF('[1]Hoja de pedidos'!$D5618&gt;0,'[1]Hoja de pedidos'!E5618,"")</f>
        <v/>
      </c>
      <c r="D5623" s="144" t="str">
        <f>IF('[1]Hoja de pedidos'!$D5618&gt;0,'[1]Hoja de pedidos'!F5618,"")</f>
        <v/>
      </c>
      <c r="E5623" s="144" t="str">
        <f>IF('[1]Hoja de pedidos'!$D5618&gt;0,'[1]Hoja de pedidos'!G5618,"")</f>
        <v/>
      </c>
      <c r="F5623" s="144" t="str">
        <f>IF('[1]Hoja de pedidos'!$D5618&gt;0,'[1]Hoja de pedidos'!H5618,"")</f>
        <v/>
      </c>
    </row>
    <row r="5624" spans="1:6" x14ac:dyDescent="0.25">
      <c r="A5624" s="144" t="str">
        <f>IF('[1]Hoja de pedidos'!$D5619&gt;0,'[1]Hoja de pedidos'!C5619,"")</f>
        <v/>
      </c>
      <c r="B5624" s="144" t="str">
        <f>IF('[1]Hoja de pedidos'!$D5619&gt;0,'[1]Hoja de pedidos'!D5619,"")</f>
        <v/>
      </c>
      <c r="C5624" s="144" t="str">
        <f>IF('[1]Hoja de pedidos'!$D5619&gt;0,'[1]Hoja de pedidos'!E5619,"")</f>
        <v/>
      </c>
      <c r="D5624" s="144" t="str">
        <f>IF('[1]Hoja de pedidos'!$D5619&gt;0,'[1]Hoja de pedidos'!F5619,"")</f>
        <v/>
      </c>
      <c r="E5624" s="144" t="str">
        <f>IF('[1]Hoja de pedidos'!$D5619&gt;0,'[1]Hoja de pedidos'!G5619,"")</f>
        <v/>
      </c>
      <c r="F5624" s="144" t="str">
        <f>IF('[1]Hoja de pedidos'!$D5619&gt;0,'[1]Hoja de pedidos'!H5619,"")</f>
        <v/>
      </c>
    </row>
    <row r="5625" spans="1:6" x14ac:dyDescent="0.25">
      <c r="A5625" s="144" t="str">
        <f>IF('[1]Hoja de pedidos'!$D5620&gt;0,'[1]Hoja de pedidos'!C5620,"")</f>
        <v/>
      </c>
      <c r="B5625" s="144" t="str">
        <f>IF('[1]Hoja de pedidos'!$D5620&gt;0,'[1]Hoja de pedidos'!D5620,"")</f>
        <v/>
      </c>
      <c r="C5625" s="144" t="str">
        <f>IF('[1]Hoja de pedidos'!$D5620&gt;0,'[1]Hoja de pedidos'!E5620,"")</f>
        <v/>
      </c>
      <c r="D5625" s="144" t="str">
        <f>IF('[1]Hoja de pedidos'!$D5620&gt;0,'[1]Hoja de pedidos'!F5620,"")</f>
        <v/>
      </c>
      <c r="E5625" s="144" t="str">
        <f>IF('[1]Hoja de pedidos'!$D5620&gt;0,'[1]Hoja de pedidos'!G5620,"")</f>
        <v/>
      </c>
      <c r="F5625" s="144" t="str">
        <f>IF('[1]Hoja de pedidos'!$D5620&gt;0,'[1]Hoja de pedidos'!H5620,"")</f>
        <v/>
      </c>
    </row>
    <row r="5626" spans="1:6" x14ac:dyDescent="0.25">
      <c r="A5626" s="144" t="str">
        <f>IF('[1]Hoja de pedidos'!$D5621&gt;0,'[1]Hoja de pedidos'!C5621,"")</f>
        <v/>
      </c>
      <c r="B5626" s="144" t="str">
        <f>IF('[1]Hoja de pedidos'!$D5621&gt;0,'[1]Hoja de pedidos'!D5621,"")</f>
        <v/>
      </c>
      <c r="C5626" s="144" t="str">
        <f>IF('[1]Hoja de pedidos'!$D5621&gt;0,'[1]Hoja de pedidos'!E5621,"")</f>
        <v/>
      </c>
      <c r="D5626" s="144" t="str">
        <f>IF('[1]Hoja de pedidos'!$D5621&gt;0,'[1]Hoja de pedidos'!F5621,"")</f>
        <v/>
      </c>
      <c r="E5626" s="144" t="str">
        <f>IF('[1]Hoja de pedidos'!$D5621&gt;0,'[1]Hoja de pedidos'!G5621,"")</f>
        <v/>
      </c>
      <c r="F5626" s="144" t="str">
        <f>IF('[1]Hoja de pedidos'!$D5621&gt;0,'[1]Hoja de pedidos'!H5621,"")</f>
        <v/>
      </c>
    </row>
    <row r="5627" spans="1:6" x14ac:dyDescent="0.25">
      <c r="A5627" s="144" t="str">
        <f>IF('[1]Hoja de pedidos'!$D5622&gt;0,'[1]Hoja de pedidos'!C5622,"")</f>
        <v/>
      </c>
      <c r="B5627" s="144" t="str">
        <f>IF('[1]Hoja de pedidos'!$D5622&gt;0,'[1]Hoja de pedidos'!D5622,"")</f>
        <v/>
      </c>
      <c r="C5627" s="144" t="str">
        <f>IF('[1]Hoja de pedidos'!$D5622&gt;0,'[1]Hoja de pedidos'!E5622,"")</f>
        <v/>
      </c>
      <c r="D5627" s="144" t="str">
        <f>IF('[1]Hoja de pedidos'!$D5622&gt;0,'[1]Hoja de pedidos'!F5622,"")</f>
        <v/>
      </c>
      <c r="E5627" s="144" t="str">
        <f>IF('[1]Hoja de pedidos'!$D5622&gt;0,'[1]Hoja de pedidos'!G5622,"")</f>
        <v/>
      </c>
      <c r="F5627" s="144" t="str">
        <f>IF('[1]Hoja de pedidos'!$D5622&gt;0,'[1]Hoja de pedidos'!H5622,"")</f>
        <v/>
      </c>
    </row>
    <row r="5628" spans="1:6" x14ac:dyDescent="0.25">
      <c r="A5628" s="144" t="str">
        <f>IF('[1]Hoja de pedidos'!$D5623&gt;0,'[1]Hoja de pedidos'!C5623,"")</f>
        <v/>
      </c>
      <c r="B5628" s="144" t="str">
        <f>IF('[1]Hoja de pedidos'!$D5623&gt;0,'[1]Hoja de pedidos'!D5623,"")</f>
        <v/>
      </c>
      <c r="C5628" s="144" t="str">
        <f>IF('[1]Hoja de pedidos'!$D5623&gt;0,'[1]Hoja de pedidos'!E5623,"")</f>
        <v/>
      </c>
      <c r="D5628" s="144" t="str">
        <f>IF('[1]Hoja de pedidos'!$D5623&gt;0,'[1]Hoja de pedidos'!F5623,"")</f>
        <v/>
      </c>
      <c r="E5628" s="144" t="str">
        <f>IF('[1]Hoja de pedidos'!$D5623&gt;0,'[1]Hoja de pedidos'!G5623,"")</f>
        <v/>
      </c>
      <c r="F5628" s="144" t="str">
        <f>IF('[1]Hoja de pedidos'!$D5623&gt;0,'[1]Hoja de pedidos'!H5623,"")</f>
        <v/>
      </c>
    </row>
    <row r="5629" spans="1:6" x14ac:dyDescent="0.25">
      <c r="A5629" s="144" t="str">
        <f>IF('[1]Hoja de pedidos'!$D5624&gt;0,'[1]Hoja de pedidos'!C5624,"")</f>
        <v/>
      </c>
      <c r="B5629" s="144" t="str">
        <f>IF('[1]Hoja de pedidos'!$D5624&gt;0,'[1]Hoja de pedidos'!D5624,"")</f>
        <v/>
      </c>
      <c r="C5629" s="144" t="str">
        <f>IF('[1]Hoja de pedidos'!$D5624&gt;0,'[1]Hoja de pedidos'!E5624,"")</f>
        <v/>
      </c>
      <c r="D5629" s="144" t="str">
        <f>IF('[1]Hoja de pedidos'!$D5624&gt;0,'[1]Hoja de pedidos'!F5624,"")</f>
        <v/>
      </c>
      <c r="E5629" s="144" t="str">
        <f>IF('[1]Hoja de pedidos'!$D5624&gt;0,'[1]Hoja de pedidos'!G5624,"")</f>
        <v/>
      </c>
      <c r="F5629" s="144" t="str">
        <f>IF('[1]Hoja de pedidos'!$D5624&gt;0,'[1]Hoja de pedidos'!H5624,"")</f>
        <v/>
      </c>
    </row>
    <row r="5630" spans="1:6" x14ac:dyDescent="0.25">
      <c r="A5630" s="144" t="str">
        <f>IF('[1]Hoja de pedidos'!$D5625&gt;0,'[1]Hoja de pedidos'!C5625,"")</f>
        <v/>
      </c>
      <c r="B5630" s="144" t="str">
        <f>IF('[1]Hoja de pedidos'!$D5625&gt;0,'[1]Hoja de pedidos'!D5625,"")</f>
        <v/>
      </c>
      <c r="C5630" s="144" t="str">
        <f>IF('[1]Hoja de pedidos'!$D5625&gt;0,'[1]Hoja de pedidos'!E5625,"")</f>
        <v/>
      </c>
      <c r="D5630" s="144" t="str">
        <f>IF('[1]Hoja de pedidos'!$D5625&gt;0,'[1]Hoja de pedidos'!F5625,"")</f>
        <v/>
      </c>
      <c r="E5630" s="144" t="str">
        <f>IF('[1]Hoja de pedidos'!$D5625&gt;0,'[1]Hoja de pedidos'!G5625,"")</f>
        <v/>
      </c>
      <c r="F5630" s="144" t="str">
        <f>IF('[1]Hoja de pedidos'!$D5625&gt;0,'[1]Hoja de pedidos'!H5625,"")</f>
        <v/>
      </c>
    </row>
    <row r="5631" spans="1:6" x14ac:dyDescent="0.25">
      <c r="A5631" s="144" t="str">
        <f>IF('[1]Hoja de pedidos'!$D5626&gt;0,'[1]Hoja de pedidos'!C5626,"")</f>
        <v/>
      </c>
      <c r="B5631" s="144" t="str">
        <f>IF('[1]Hoja de pedidos'!$D5626&gt;0,'[1]Hoja de pedidos'!D5626,"")</f>
        <v/>
      </c>
      <c r="C5631" s="144" t="str">
        <f>IF('[1]Hoja de pedidos'!$D5626&gt;0,'[1]Hoja de pedidos'!E5626,"")</f>
        <v/>
      </c>
      <c r="D5631" s="144" t="str">
        <f>IF('[1]Hoja de pedidos'!$D5626&gt;0,'[1]Hoja de pedidos'!F5626,"")</f>
        <v/>
      </c>
      <c r="E5631" s="144" t="str">
        <f>IF('[1]Hoja de pedidos'!$D5626&gt;0,'[1]Hoja de pedidos'!G5626,"")</f>
        <v/>
      </c>
      <c r="F5631" s="144" t="str">
        <f>IF('[1]Hoja de pedidos'!$D5626&gt;0,'[1]Hoja de pedidos'!H5626,"")</f>
        <v/>
      </c>
    </row>
    <row r="5632" spans="1:6" x14ac:dyDescent="0.25">
      <c r="A5632" s="144" t="str">
        <f>IF('[1]Hoja de pedidos'!$D5627&gt;0,'[1]Hoja de pedidos'!C5627,"")</f>
        <v/>
      </c>
      <c r="B5632" s="144" t="str">
        <f>IF('[1]Hoja de pedidos'!$D5627&gt;0,'[1]Hoja de pedidos'!D5627,"")</f>
        <v/>
      </c>
      <c r="C5632" s="144" t="str">
        <f>IF('[1]Hoja de pedidos'!$D5627&gt;0,'[1]Hoja de pedidos'!E5627,"")</f>
        <v/>
      </c>
      <c r="D5632" s="144" t="str">
        <f>IF('[1]Hoja de pedidos'!$D5627&gt;0,'[1]Hoja de pedidos'!F5627,"")</f>
        <v/>
      </c>
      <c r="E5632" s="144" t="str">
        <f>IF('[1]Hoja de pedidos'!$D5627&gt;0,'[1]Hoja de pedidos'!G5627,"")</f>
        <v/>
      </c>
      <c r="F5632" s="144" t="str">
        <f>IF('[1]Hoja de pedidos'!$D5627&gt;0,'[1]Hoja de pedidos'!H5627,"")</f>
        <v/>
      </c>
    </row>
    <row r="5633" spans="1:6" x14ac:dyDescent="0.25">
      <c r="A5633" s="144" t="str">
        <f>IF('[1]Hoja de pedidos'!$D5628&gt;0,'[1]Hoja de pedidos'!C5628,"")</f>
        <v/>
      </c>
      <c r="B5633" s="144" t="str">
        <f>IF('[1]Hoja de pedidos'!$D5628&gt;0,'[1]Hoja de pedidos'!D5628,"")</f>
        <v/>
      </c>
      <c r="C5633" s="144" t="str">
        <f>IF('[1]Hoja de pedidos'!$D5628&gt;0,'[1]Hoja de pedidos'!E5628,"")</f>
        <v/>
      </c>
      <c r="D5633" s="144" t="str">
        <f>IF('[1]Hoja de pedidos'!$D5628&gt;0,'[1]Hoja de pedidos'!F5628,"")</f>
        <v/>
      </c>
      <c r="E5633" s="144" t="str">
        <f>IF('[1]Hoja de pedidos'!$D5628&gt;0,'[1]Hoja de pedidos'!G5628,"")</f>
        <v/>
      </c>
      <c r="F5633" s="144" t="str">
        <f>IF('[1]Hoja de pedidos'!$D5628&gt;0,'[1]Hoja de pedidos'!H5628,"")</f>
        <v/>
      </c>
    </row>
    <row r="5634" spans="1:6" x14ac:dyDescent="0.25">
      <c r="A5634" s="144" t="str">
        <f>IF('[1]Hoja de pedidos'!$D5629&gt;0,'[1]Hoja de pedidos'!C5629,"")</f>
        <v/>
      </c>
      <c r="B5634" s="144" t="str">
        <f>IF('[1]Hoja de pedidos'!$D5629&gt;0,'[1]Hoja de pedidos'!D5629,"")</f>
        <v/>
      </c>
      <c r="C5634" s="144" t="str">
        <f>IF('[1]Hoja de pedidos'!$D5629&gt;0,'[1]Hoja de pedidos'!E5629,"")</f>
        <v/>
      </c>
      <c r="D5634" s="144" t="str">
        <f>IF('[1]Hoja de pedidos'!$D5629&gt;0,'[1]Hoja de pedidos'!F5629,"")</f>
        <v/>
      </c>
      <c r="E5634" s="144" t="str">
        <f>IF('[1]Hoja de pedidos'!$D5629&gt;0,'[1]Hoja de pedidos'!G5629,"")</f>
        <v/>
      </c>
      <c r="F5634" s="144" t="str">
        <f>IF('[1]Hoja de pedidos'!$D5629&gt;0,'[1]Hoja de pedidos'!H5629,"")</f>
        <v/>
      </c>
    </row>
    <row r="5635" spans="1:6" x14ac:dyDescent="0.25">
      <c r="A5635" s="144" t="str">
        <f>IF('[1]Hoja de pedidos'!$D5630&gt;0,'[1]Hoja de pedidos'!C5630,"")</f>
        <v/>
      </c>
      <c r="B5635" s="144" t="str">
        <f>IF('[1]Hoja de pedidos'!$D5630&gt;0,'[1]Hoja de pedidos'!D5630,"")</f>
        <v/>
      </c>
      <c r="C5635" s="144" t="str">
        <f>IF('[1]Hoja de pedidos'!$D5630&gt;0,'[1]Hoja de pedidos'!E5630,"")</f>
        <v/>
      </c>
      <c r="D5635" s="144" t="str">
        <f>IF('[1]Hoja de pedidos'!$D5630&gt;0,'[1]Hoja de pedidos'!F5630,"")</f>
        <v/>
      </c>
      <c r="E5635" s="144" t="str">
        <f>IF('[1]Hoja de pedidos'!$D5630&gt;0,'[1]Hoja de pedidos'!G5630,"")</f>
        <v/>
      </c>
      <c r="F5635" s="144" t="str">
        <f>IF('[1]Hoja de pedidos'!$D5630&gt;0,'[1]Hoja de pedidos'!H5630,"")</f>
        <v/>
      </c>
    </row>
    <row r="5636" spans="1:6" x14ac:dyDescent="0.25">
      <c r="A5636" s="144" t="str">
        <f>IF('[1]Hoja de pedidos'!$D5631&gt;0,'[1]Hoja de pedidos'!C5631,"")</f>
        <v/>
      </c>
      <c r="B5636" s="144" t="str">
        <f>IF('[1]Hoja de pedidos'!$D5631&gt;0,'[1]Hoja de pedidos'!D5631,"")</f>
        <v/>
      </c>
      <c r="C5636" s="144" t="str">
        <f>IF('[1]Hoja de pedidos'!$D5631&gt;0,'[1]Hoja de pedidos'!E5631,"")</f>
        <v/>
      </c>
      <c r="D5636" s="144" t="str">
        <f>IF('[1]Hoja de pedidos'!$D5631&gt;0,'[1]Hoja de pedidos'!F5631,"")</f>
        <v/>
      </c>
      <c r="E5636" s="144" t="str">
        <f>IF('[1]Hoja de pedidos'!$D5631&gt;0,'[1]Hoja de pedidos'!G5631,"")</f>
        <v/>
      </c>
      <c r="F5636" s="144" t="str">
        <f>IF('[1]Hoja de pedidos'!$D5631&gt;0,'[1]Hoja de pedidos'!H5631,"")</f>
        <v/>
      </c>
    </row>
    <row r="5637" spans="1:6" x14ac:dyDescent="0.25">
      <c r="A5637" s="144" t="str">
        <f>IF('[1]Hoja de pedidos'!$D5632&gt;0,'[1]Hoja de pedidos'!C5632,"")</f>
        <v/>
      </c>
      <c r="B5637" s="144" t="str">
        <f>IF('[1]Hoja de pedidos'!$D5632&gt;0,'[1]Hoja de pedidos'!D5632,"")</f>
        <v/>
      </c>
      <c r="C5637" s="144" t="str">
        <f>IF('[1]Hoja de pedidos'!$D5632&gt;0,'[1]Hoja de pedidos'!E5632,"")</f>
        <v/>
      </c>
      <c r="D5637" s="144" t="str">
        <f>IF('[1]Hoja de pedidos'!$D5632&gt;0,'[1]Hoja de pedidos'!F5632,"")</f>
        <v/>
      </c>
      <c r="E5637" s="144" t="str">
        <f>IF('[1]Hoja de pedidos'!$D5632&gt;0,'[1]Hoja de pedidos'!G5632,"")</f>
        <v/>
      </c>
      <c r="F5637" s="144" t="str">
        <f>IF('[1]Hoja de pedidos'!$D5632&gt;0,'[1]Hoja de pedidos'!H5632,"")</f>
        <v/>
      </c>
    </row>
    <row r="5638" spans="1:6" x14ac:dyDescent="0.25">
      <c r="A5638" s="144" t="str">
        <f>IF('[1]Hoja de pedidos'!$D5633&gt;0,'[1]Hoja de pedidos'!C5633,"")</f>
        <v/>
      </c>
      <c r="B5638" s="144" t="str">
        <f>IF('[1]Hoja de pedidos'!$D5633&gt;0,'[1]Hoja de pedidos'!D5633,"")</f>
        <v/>
      </c>
      <c r="C5638" s="144" t="str">
        <f>IF('[1]Hoja de pedidos'!$D5633&gt;0,'[1]Hoja de pedidos'!E5633,"")</f>
        <v/>
      </c>
      <c r="D5638" s="144" t="str">
        <f>IF('[1]Hoja de pedidos'!$D5633&gt;0,'[1]Hoja de pedidos'!F5633,"")</f>
        <v/>
      </c>
      <c r="E5638" s="144" t="str">
        <f>IF('[1]Hoja de pedidos'!$D5633&gt;0,'[1]Hoja de pedidos'!G5633,"")</f>
        <v/>
      </c>
      <c r="F5638" s="144" t="str">
        <f>IF('[1]Hoja de pedidos'!$D5633&gt;0,'[1]Hoja de pedidos'!H5633,"")</f>
        <v/>
      </c>
    </row>
    <row r="5639" spans="1:6" x14ac:dyDescent="0.25">
      <c r="A5639" s="144" t="str">
        <f>IF('[1]Hoja de pedidos'!$D5634&gt;0,'[1]Hoja de pedidos'!C5634,"")</f>
        <v/>
      </c>
      <c r="B5639" s="144" t="str">
        <f>IF('[1]Hoja de pedidos'!$D5634&gt;0,'[1]Hoja de pedidos'!D5634,"")</f>
        <v/>
      </c>
      <c r="C5639" s="144" t="str">
        <f>IF('[1]Hoja de pedidos'!$D5634&gt;0,'[1]Hoja de pedidos'!E5634,"")</f>
        <v/>
      </c>
      <c r="D5639" s="144" t="str">
        <f>IF('[1]Hoja de pedidos'!$D5634&gt;0,'[1]Hoja de pedidos'!F5634,"")</f>
        <v/>
      </c>
      <c r="E5639" s="144" t="str">
        <f>IF('[1]Hoja de pedidos'!$D5634&gt;0,'[1]Hoja de pedidos'!G5634,"")</f>
        <v/>
      </c>
      <c r="F5639" s="144" t="str">
        <f>IF('[1]Hoja de pedidos'!$D5634&gt;0,'[1]Hoja de pedidos'!H5634,"")</f>
        <v/>
      </c>
    </row>
    <row r="5640" spans="1:6" x14ac:dyDescent="0.25">
      <c r="A5640" s="144" t="str">
        <f>IF('[1]Hoja de pedidos'!$D5635&gt;0,'[1]Hoja de pedidos'!C5635,"")</f>
        <v/>
      </c>
      <c r="B5640" s="144" t="str">
        <f>IF('[1]Hoja de pedidos'!$D5635&gt;0,'[1]Hoja de pedidos'!D5635,"")</f>
        <v/>
      </c>
      <c r="C5640" s="144" t="str">
        <f>IF('[1]Hoja de pedidos'!$D5635&gt;0,'[1]Hoja de pedidos'!E5635,"")</f>
        <v/>
      </c>
      <c r="D5640" s="144" t="str">
        <f>IF('[1]Hoja de pedidos'!$D5635&gt;0,'[1]Hoja de pedidos'!F5635,"")</f>
        <v/>
      </c>
      <c r="E5640" s="144" t="str">
        <f>IF('[1]Hoja de pedidos'!$D5635&gt;0,'[1]Hoja de pedidos'!G5635,"")</f>
        <v/>
      </c>
      <c r="F5640" s="144" t="str">
        <f>IF('[1]Hoja de pedidos'!$D5635&gt;0,'[1]Hoja de pedidos'!H5635,"")</f>
        <v/>
      </c>
    </row>
    <row r="5641" spans="1:6" x14ac:dyDescent="0.25">
      <c r="A5641" s="144" t="str">
        <f>IF('[1]Hoja de pedidos'!$D5636&gt;0,'[1]Hoja de pedidos'!C5636,"")</f>
        <v/>
      </c>
      <c r="B5641" s="144" t="str">
        <f>IF('[1]Hoja de pedidos'!$D5636&gt;0,'[1]Hoja de pedidos'!D5636,"")</f>
        <v/>
      </c>
      <c r="C5641" s="144" t="str">
        <f>IF('[1]Hoja de pedidos'!$D5636&gt;0,'[1]Hoja de pedidos'!E5636,"")</f>
        <v/>
      </c>
      <c r="D5641" s="144" t="str">
        <f>IF('[1]Hoja de pedidos'!$D5636&gt;0,'[1]Hoja de pedidos'!F5636,"")</f>
        <v/>
      </c>
      <c r="E5641" s="144" t="str">
        <f>IF('[1]Hoja de pedidos'!$D5636&gt;0,'[1]Hoja de pedidos'!G5636,"")</f>
        <v/>
      </c>
      <c r="F5641" s="144" t="str">
        <f>IF('[1]Hoja de pedidos'!$D5636&gt;0,'[1]Hoja de pedidos'!H5636,"")</f>
        <v/>
      </c>
    </row>
    <row r="5642" spans="1:6" x14ac:dyDescent="0.25">
      <c r="A5642" s="144" t="str">
        <f>IF('[1]Hoja de pedidos'!$D5637&gt;0,'[1]Hoja de pedidos'!C5637,"")</f>
        <v/>
      </c>
      <c r="B5642" s="144" t="str">
        <f>IF('[1]Hoja de pedidos'!$D5637&gt;0,'[1]Hoja de pedidos'!D5637,"")</f>
        <v/>
      </c>
      <c r="C5642" s="144" t="str">
        <f>IF('[1]Hoja de pedidos'!$D5637&gt;0,'[1]Hoja de pedidos'!E5637,"")</f>
        <v/>
      </c>
      <c r="D5642" s="144" t="str">
        <f>IF('[1]Hoja de pedidos'!$D5637&gt;0,'[1]Hoja de pedidos'!F5637,"")</f>
        <v/>
      </c>
      <c r="E5642" s="144" t="str">
        <f>IF('[1]Hoja de pedidos'!$D5637&gt;0,'[1]Hoja de pedidos'!G5637,"")</f>
        <v/>
      </c>
      <c r="F5642" s="144" t="str">
        <f>IF('[1]Hoja de pedidos'!$D5637&gt;0,'[1]Hoja de pedidos'!H5637,"")</f>
        <v/>
      </c>
    </row>
    <row r="5643" spans="1:6" x14ac:dyDescent="0.25">
      <c r="A5643" s="144" t="str">
        <f>IF('[1]Hoja de pedidos'!$D5638&gt;0,'[1]Hoja de pedidos'!C5638,"")</f>
        <v/>
      </c>
      <c r="B5643" s="144" t="str">
        <f>IF('[1]Hoja de pedidos'!$D5638&gt;0,'[1]Hoja de pedidos'!D5638,"")</f>
        <v/>
      </c>
      <c r="C5643" s="144" t="str">
        <f>IF('[1]Hoja de pedidos'!$D5638&gt;0,'[1]Hoja de pedidos'!E5638,"")</f>
        <v/>
      </c>
      <c r="D5643" s="144" t="str">
        <f>IF('[1]Hoja de pedidos'!$D5638&gt;0,'[1]Hoja de pedidos'!F5638,"")</f>
        <v/>
      </c>
      <c r="E5643" s="144" t="str">
        <f>IF('[1]Hoja de pedidos'!$D5638&gt;0,'[1]Hoja de pedidos'!G5638,"")</f>
        <v/>
      </c>
      <c r="F5643" s="144" t="str">
        <f>IF('[1]Hoja de pedidos'!$D5638&gt;0,'[1]Hoja de pedidos'!H5638,"")</f>
        <v/>
      </c>
    </row>
    <row r="5644" spans="1:6" x14ac:dyDescent="0.25">
      <c r="A5644" s="144" t="str">
        <f>IF('[1]Hoja de pedidos'!$D5639&gt;0,'[1]Hoja de pedidos'!C5639,"")</f>
        <v/>
      </c>
      <c r="B5644" s="144" t="str">
        <f>IF('[1]Hoja de pedidos'!$D5639&gt;0,'[1]Hoja de pedidos'!D5639,"")</f>
        <v/>
      </c>
      <c r="C5644" s="144" t="str">
        <f>IF('[1]Hoja de pedidos'!$D5639&gt;0,'[1]Hoja de pedidos'!E5639,"")</f>
        <v/>
      </c>
      <c r="D5644" s="144" t="str">
        <f>IF('[1]Hoja de pedidos'!$D5639&gt;0,'[1]Hoja de pedidos'!F5639,"")</f>
        <v/>
      </c>
      <c r="E5644" s="144" t="str">
        <f>IF('[1]Hoja de pedidos'!$D5639&gt;0,'[1]Hoja de pedidos'!G5639,"")</f>
        <v/>
      </c>
      <c r="F5644" s="144" t="str">
        <f>IF('[1]Hoja de pedidos'!$D5639&gt;0,'[1]Hoja de pedidos'!H5639,"")</f>
        <v/>
      </c>
    </row>
    <row r="5645" spans="1:6" x14ac:dyDescent="0.25">
      <c r="A5645" s="144" t="str">
        <f>IF('[1]Hoja de pedidos'!$D5640&gt;0,'[1]Hoja de pedidos'!C5640,"")</f>
        <v/>
      </c>
      <c r="B5645" s="144" t="str">
        <f>IF('[1]Hoja de pedidos'!$D5640&gt;0,'[1]Hoja de pedidos'!D5640,"")</f>
        <v/>
      </c>
      <c r="C5645" s="144" t="str">
        <f>IF('[1]Hoja de pedidos'!$D5640&gt;0,'[1]Hoja de pedidos'!E5640,"")</f>
        <v/>
      </c>
      <c r="D5645" s="144" t="str">
        <f>IF('[1]Hoja de pedidos'!$D5640&gt;0,'[1]Hoja de pedidos'!F5640,"")</f>
        <v/>
      </c>
      <c r="E5645" s="144" t="str">
        <f>IF('[1]Hoja de pedidos'!$D5640&gt;0,'[1]Hoja de pedidos'!G5640,"")</f>
        <v/>
      </c>
      <c r="F5645" s="144" t="str">
        <f>IF('[1]Hoja de pedidos'!$D5640&gt;0,'[1]Hoja de pedidos'!H5640,"")</f>
        <v/>
      </c>
    </row>
    <row r="5646" spans="1:6" x14ac:dyDescent="0.25">
      <c r="A5646" s="144" t="str">
        <f>IF('[1]Hoja de pedidos'!$D5641&gt;0,'[1]Hoja de pedidos'!C5641,"")</f>
        <v/>
      </c>
      <c r="B5646" s="144" t="str">
        <f>IF('[1]Hoja de pedidos'!$D5641&gt;0,'[1]Hoja de pedidos'!D5641,"")</f>
        <v/>
      </c>
      <c r="C5646" s="144" t="str">
        <f>IF('[1]Hoja de pedidos'!$D5641&gt;0,'[1]Hoja de pedidos'!E5641,"")</f>
        <v/>
      </c>
      <c r="D5646" s="144" t="str">
        <f>IF('[1]Hoja de pedidos'!$D5641&gt;0,'[1]Hoja de pedidos'!F5641,"")</f>
        <v/>
      </c>
      <c r="E5646" s="144" t="str">
        <f>IF('[1]Hoja de pedidos'!$D5641&gt;0,'[1]Hoja de pedidos'!G5641,"")</f>
        <v/>
      </c>
      <c r="F5646" s="144" t="str">
        <f>IF('[1]Hoja de pedidos'!$D5641&gt;0,'[1]Hoja de pedidos'!H5641,"")</f>
        <v/>
      </c>
    </row>
    <row r="5647" spans="1:6" x14ac:dyDescent="0.25">
      <c r="A5647" s="144" t="str">
        <f>IF('[1]Hoja de pedidos'!$D5642&gt;0,'[1]Hoja de pedidos'!C5642,"")</f>
        <v/>
      </c>
      <c r="B5647" s="144" t="str">
        <f>IF('[1]Hoja de pedidos'!$D5642&gt;0,'[1]Hoja de pedidos'!D5642,"")</f>
        <v/>
      </c>
      <c r="C5647" s="144" t="str">
        <f>IF('[1]Hoja de pedidos'!$D5642&gt;0,'[1]Hoja de pedidos'!E5642,"")</f>
        <v/>
      </c>
      <c r="D5647" s="144" t="str">
        <f>IF('[1]Hoja de pedidos'!$D5642&gt;0,'[1]Hoja de pedidos'!F5642,"")</f>
        <v/>
      </c>
      <c r="E5647" s="144" t="str">
        <f>IF('[1]Hoja de pedidos'!$D5642&gt;0,'[1]Hoja de pedidos'!G5642,"")</f>
        <v/>
      </c>
      <c r="F5647" s="144" t="str">
        <f>IF('[1]Hoja de pedidos'!$D5642&gt;0,'[1]Hoja de pedidos'!H5642,"")</f>
        <v/>
      </c>
    </row>
    <row r="5648" spans="1:6" x14ac:dyDescent="0.25">
      <c r="A5648" s="144" t="str">
        <f>IF('[1]Hoja de pedidos'!$D5643&gt;0,'[1]Hoja de pedidos'!C5643,"")</f>
        <v/>
      </c>
      <c r="B5648" s="144" t="str">
        <f>IF('[1]Hoja de pedidos'!$D5643&gt;0,'[1]Hoja de pedidos'!D5643,"")</f>
        <v/>
      </c>
      <c r="C5648" s="144" t="str">
        <f>IF('[1]Hoja de pedidos'!$D5643&gt;0,'[1]Hoja de pedidos'!E5643,"")</f>
        <v/>
      </c>
      <c r="D5648" s="144" t="str">
        <f>IF('[1]Hoja de pedidos'!$D5643&gt;0,'[1]Hoja de pedidos'!F5643,"")</f>
        <v/>
      </c>
      <c r="E5648" s="144" t="str">
        <f>IF('[1]Hoja de pedidos'!$D5643&gt;0,'[1]Hoja de pedidos'!G5643,"")</f>
        <v/>
      </c>
      <c r="F5648" s="144" t="str">
        <f>IF('[1]Hoja de pedidos'!$D5643&gt;0,'[1]Hoja de pedidos'!H5643,"")</f>
        <v/>
      </c>
    </row>
    <row r="5649" spans="1:6" x14ac:dyDescent="0.25">
      <c r="A5649" s="144" t="str">
        <f>IF('[1]Hoja de pedidos'!$D5644&gt;0,'[1]Hoja de pedidos'!C5644,"")</f>
        <v/>
      </c>
      <c r="B5649" s="144" t="str">
        <f>IF('[1]Hoja de pedidos'!$D5644&gt;0,'[1]Hoja de pedidos'!D5644,"")</f>
        <v/>
      </c>
      <c r="C5649" s="144" t="str">
        <f>IF('[1]Hoja de pedidos'!$D5644&gt;0,'[1]Hoja de pedidos'!E5644,"")</f>
        <v/>
      </c>
      <c r="D5649" s="144" t="str">
        <f>IF('[1]Hoja de pedidos'!$D5644&gt;0,'[1]Hoja de pedidos'!F5644,"")</f>
        <v/>
      </c>
      <c r="E5649" s="144" t="str">
        <f>IF('[1]Hoja de pedidos'!$D5644&gt;0,'[1]Hoja de pedidos'!G5644,"")</f>
        <v/>
      </c>
      <c r="F5649" s="144" t="str">
        <f>IF('[1]Hoja de pedidos'!$D5644&gt;0,'[1]Hoja de pedidos'!H5644,"")</f>
        <v/>
      </c>
    </row>
    <row r="5650" spans="1:6" x14ac:dyDescent="0.25">
      <c r="A5650" s="144" t="str">
        <f>IF('[1]Hoja de pedidos'!$D5645&gt;0,'[1]Hoja de pedidos'!C5645,"")</f>
        <v/>
      </c>
      <c r="B5650" s="144" t="str">
        <f>IF('[1]Hoja de pedidos'!$D5645&gt;0,'[1]Hoja de pedidos'!D5645,"")</f>
        <v/>
      </c>
      <c r="C5650" s="144" t="str">
        <f>IF('[1]Hoja de pedidos'!$D5645&gt;0,'[1]Hoja de pedidos'!E5645,"")</f>
        <v/>
      </c>
      <c r="D5650" s="144" t="str">
        <f>IF('[1]Hoja de pedidos'!$D5645&gt;0,'[1]Hoja de pedidos'!F5645,"")</f>
        <v/>
      </c>
      <c r="E5650" s="144" t="str">
        <f>IF('[1]Hoja de pedidos'!$D5645&gt;0,'[1]Hoja de pedidos'!G5645,"")</f>
        <v/>
      </c>
      <c r="F5650" s="144" t="str">
        <f>IF('[1]Hoja de pedidos'!$D5645&gt;0,'[1]Hoja de pedidos'!H5645,"")</f>
        <v/>
      </c>
    </row>
    <row r="5651" spans="1:6" x14ac:dyDescent="0.25">
      <c r="A5651" s="144" t="str">
        <f>IF('[1]Hoja de pedidos'!$D5646&gt;0,'[1]Hoja de pedidos'!C5646,"")</f>
        <v/>
      </c>
      <c r="B5651" s="144" t="str">
        <f>IF('[1]Hoja de pedidos'!$D5646&gt;0,'[1]Hoja de pedidos'!D5646,"")</f>
        <v/>
      </c>
      <c r="C5651" s="144" t="str">
        <f>IF('[1]Hoja de pedidos'!$D5646&gt;0,'[1]Hoja de pedidos'!E5646,"")</f>
        <v/>
      </c>
      <c r="D5651" s="144" t="str">
        <f>IF('[1]Hoja de pedidos'!$D5646&gt;0,'[1]Hoja de pedidos'!F5646,"")</f>
        <v/>
      </c>
      <c r="E5651" s="144" t="str">
        <f>IF('[1]Hoja de pedidos'!$D5646&gt;0,'[1]Hoja de pedidos'!G5646,"")</f>
        <v/>
      </c>
      <c r="F5651" s="144" t="str">
        <f>IF('[1]Hoja de pedidos'!$D5646&gt;0,'[1]Hoja de pedidos'!H5646,"")</f>
        <v/>
      </c>
    </row>
    <row r="5652" spans="1:6" x14ac:dyDescent="0.25">
      <c r="A5652" s="144" t="str">
        <f>IF('[1]Hoja de pedidos'!$D5647&gt;0,'[1]Hoja de pedidos'!C5647,"")</f>
        <v/>
      </c>
      <c r="B5652" s="144" t="str">
        <f>IF('[1]Hoja de pedidos'!$D5647&gt;0,'[1]Hoja de pedidos'!D5647,"")</f>
        <v/>
      </c>
      <c r="C5652" s="144" t="str">
        <f>IF('[1]Hoja de pedidos'!$D5647&gt;0,'[1]Hoja de pedidos'!E5647,"")</f>
        <v/>
      </c>
      <c r="D5652" s="144" t="str">
        <f>IF('[1]Hoja de pedidos'!$D5647&gt;0,'[1]Hoja de pedidos'!F5647,"")</f>
        <v/>
      </c>
      <c r="E5652" s="144" t="str">
        <f>IF('[1]Hoja de pedidos'!$D5647&gt;0,'[1]Hoja de pedidos'!G5647,"")</f>
        <v/>
      </c>
      <c r="F5652" s="144" t="str">
        <f>IF('[1]Hoja de pedidos'!$D5647&gt;0,'[1]Hoja de pedidos'!H5647,"")</f>
        <v/>
      </c>
    </row>
    <row r="5653" spans="1:6" x14ac:dyDescent="0.25">
      <c r="A5653" s="144" t="str">
        <f>IF('[1]Hoja de pedidos'!$D5648&gt;0,'[1]Hoja de pedidos'!C5648,"")</f>
        <v/>
      </c>
      <c r="B5653" s="144" t="str">
        <f>IF('[1]Hoja de pedidos'!$D5648&gt;0,'[1]Hoja de pedidos'!D5648,"")</f>
        <v/>
      </c>
      <c r="C5653" s="144" t="str">
        <f>IF('[1]Hoja de pedidos'!$D5648&gt;0,'[1]Hoja de pedidos'!E5648,"")</f>
        <v/>
      </c>
      <c r="D5653" s="144" t="str">
        <f>IF('[1]Hoja de pedidos'!$D5648&gt;0,'[1]Hoja de pedidos'!F5648,"")</f>
        <v/>
      </c>
      <c r="E5653" s="144" t="str">
        <f>IF('[1]Hoja de pedidos'!$D5648&gt;0,'[1]Hoja de pedidos'!G5648,"")</f>
        <v/>
      </c>
      <c r="F5653" s="144" t="str">
        <f>IF('[1]Hoja de pedidos'!$D5648&gt;0,'[1]Hoja de pedidos'!H5648,"")</f>
        <v/>
      </c>
    </row>
    <row r="5654" spans="1:6" x14ac:dyDescent="0.25">
      <c r="A5654" s="144" t="str">
        <f>IF('[1]Hoja de pedidos'!$D5649&gt;0,'[1]Hoja de pedidos'!C5649,"")</f>
        <v/>
      </c>
      <c r="B5654" s="144" t="str">
        <f>IF('[1]Hoja de pedidos'!$D5649&gt;0,'[1]Hoja de pedidos'!D5649,"")</f>
        <v/>
      </c>
      <c r="C5654" s="144" t="str">
        <f>IF('[1]Hoja de pedidos'!$D5649&gt;0,'[1]Hoja de pedidos'!E5649,"")</f>
        <v/>
      </c>
      <c r="D5654" s="144" t="str">
        <f>IF('[1]Hoja de pedidos'!$D5649&gt;0,'[1]Hoja de pedidos'!F5649,"")</f>
        <v/>
      </c>
      <c r="E5654" s="144" t="str">
        <f>IF('[1]Hoja de pedidos'!$D5649&gt;0,'[1]Hoja de pedidos'!G5649,"")</f>
        <v/>
      </c>
      <c r="F5654" s="144" t="str">
        <f>IF('[1]Hoja de pedidos'!$D5649&gt;0,'[1]Hoja de pedidos'!H5649,"")</f>
        <v/>
      </c>
    </row>
    <row r="5655" spans="1:6" x14ac:dyDescent="0.25">
      <c r="A5655" s="144" t="str">
        <f>IF('[1]Hoja de pedidos'!$D5650&gt;0,'[1]Hoja de pedidos'!C5650,"")</f>
        <v/>
      </c>
      <c r="B5655" s="144" t="str">
        <f>IF('[1]Hoja de pedidos'!$D5650&gt;0,'[1]Hoja de pedidos'!D5650,"")</f>
        <v/>
      </c>
      <c r="C5655" s="144" t="str">
        <f>IF('[1]Hoja de pedidos'!$D5650&gt;0,'[1]Hoja de pedidos'!E5650,"")</f>
        <v/>
      </c>
      <c r="D5655" s="144" t="str">
        <f>IF('[1]Hoja de pedidos'!$D5650&gt;0,'[1]Hoja de pedidos'!F5650,"")</f>
        <v/>
      </c>
      <c r="E5655" s="144" t="str">
        <f>IF('[1]Hoja de pedidos'!$D5650&gt;0,'[1]Hoja de pedidos'!G5650,"")</f>
        <v/>
      </c>
      <c r="F5655" s="144" t="str">
        <f>IF('[1]Hoja de pedidos'!$D5650&gt;0,'[1]Hoja de pedidos'!H5650,"")</f>
        <v/>
      </c>
    </row>
    <row r="5656" spans="1:6" x14ac:dyDescent="0.25">
      <c r="A5656" s="144" t="str">
        <f>IF('[1]Hoja de pedidos'!$D5651&gt;0,'[1]Hoja de pedidos'!C5651,"")</f>
        <v/>
      </c>
      <c r="B5656" s="144" t="str">
        <f>IF('[1]Hoja de pedidos'!$D5651&gt;0,'[1]Hoja de pedidos'!D5651,"")</f>
        <v/>
      </c>
      <c r="C5656" s="144" t="str">
        <f>IF('[1]Hoja de pedidos'!$D5651&gt;0,'[1]Hoja de pedidos'!E5651,"")</f>
        <v/>
      </c>
      <c r="D5656" s="144" t="str">
        <f>IF('[1]Hoja de pedidos'!$D5651&gt;0,'[1]Hoja de pedidos'!F5651,"")</f>
        <v/>
      </c>
      <c r="E5656" s="144" t="str">
        <f>IF('[1]Hoja de pedidos'!$D5651&gt;0,'[1]Hoja de pedidos'!G5651,"")</f>
        <v/>
      </c>
      <c r="F5656" s="144" t="str">
        <f>IF('[1]Hoja de pedidos'!$D5651&gt;0,'[1]Hoja de pedidos'!H5651,"")</f>
        <v/>
      </c>
    </row>
    <row r="5657" spans="1:6" x14ac:dyDescent="0.25">
      <c r="A5657" s="144" t="str">
        <f>IF('[1]Hoja de pedidos'!$D5652&gt;0,'[1]Hoja de pedidos'!C5652,"")</f>
        <v/>
      </c>
      <c r="B5657" s="144" t="str">
        <f>IF('[1]Hoja de pedidos'!$D5652&gt;0,'[1]Hoja de pedidos'!D5652,"")</f>
        <v/>
      </c>
      <c r="C5657" s="144" t="str">
        <f>IF('[1]Hoja de pedidos'!$D5652&gt;0,'[1]Hoja de pedidos'!E5652,"")</f>
        <v/>
      </c>
      <c r="D5657" s="144" t="str">
        <f>IF('[1]Hoja de pedidos'!$D5652&gt;0,'[1]Hoja de pedidos'!F5652,"")</f>
        <v/>
      </c>
      <c r="E5657" s="144" t="str">
        <f>IF('[1]Hoja de pedidos'!$D5652&gt;0,'[1]Hoja de pedidos'!G5652,"")</f>
        <v/>
      </c>
      <c r="F5657" s="144" t="str">
        <f>IF('[1]Hoja de pedidos'!$D5652&gt;0,'[1]Hoja de pedidos'!H5652,"")</f>
        <v/>
      </c>
    </row>
    <row r="5658" spans="1:6" x14ac:dyDescent="0.25">
      <c r="A5658" s="144" t="str">
        <f>IF('[1]Hoja de pedidos'!$D5653&gt;0,'[1]Hoja de pedidos'!C5653,"")</f>
        <v/>
      </c>
      <c r="B5658" s="144" t="str">
        <f>IF('[1]Hoja de pedidos'!$D5653&gt;0,'[1]Hoja de pedidos'!D5653,"")</f>
        <v/>
      </c>
      <c r="C5658" s="144" t="str">
        <f>IF('[1]Hoja de pedidos'!$D5653&gt;0,'[1]Hoja de pedidos'!E5653,"")</f>
        <v/>
      </c>
      <c r="D5658" s="144" t="str">
        <f>IF('[1]Hoja de pedidos'!$D5653&gt;0,'[1]Hoja de pedidos'!F5653,"")</f>
        <v/>
      </c>
      <c r="E5658" s="144" t="str">
        <f>IF('[1]Hoja de pedidos'!$D5653&gt;0,'[1]Hoja de pedidos'!G5653,"")</f>
        <v/>
      </c>
      <c r="F5658" s="144" t="str">
        <f>IF('[1]Hoja de pedidos'!$D5653&gt;0,'[1]Hoja de pedidos'!H5653,"")</f>
        <v/>
      </c>
    </row>
    <row r="5659" spans="1:6" x14ac:dyDescent="0.25">
      <c r="A5659" s="144" t="str">
        <f>IF('[1]Hoja de pedidos'!$D5654&gt;0,'[1]Hoja de pedidos'!C5654,"")</f>
        <v/>
      </c>
      <c r="B5659" s="144" t="str">
        <f>IF('[1]Hoja de pedidos'!$D5654&gt;0,'[1]Hoja de pedidos'!D5654,"")</f>
        <v/>
      </c>
      <c r="C5659" s="144" t="str">
        <f>IF('[1]Hoja de pedidos'!$D5654&gt;0,'[1]Hoja de pedidos'!E5654,"")</f>
        <v/>
      </c>
      <c r="D5659" s="144" t="str">
        <f>IF('[1]Hoja de pedidos'!$D5654&gt;0,'[1]Hoja de pedidos'!F5654,"")</f>
        <v/>
      </c>
      <c r="E5659" s="144" t="str">
        <f>IF('[1]Hoja de pedidos'!$D5654&gt;0,'[1]Hoja de pedidos'!G5654,"")</f>
        <v/>
      </c>
      <c r="F5659" s="144" t="str">
        <f>IF('[1]Hoja de pedidos'!$D5654&gt;0,'[1]Hoja de pedidos'!H5654,"")</f>
        <v/>
      </c>
    </row>
    <row r="5660" spans="1:6" x14ac:dyDescent="0.25">
      <c r="A5660" s="144" t="str">
        <f>IF('[1]Hoja de pedidos'!$D5655&gt;0,'[1]Hoja de pedidos'!C5655,"")</f>
        <v/>
      </c>
      <c r="B5660" s="144" t="str">
        <f>IF('[1]Hoja de pedidos'!$D5655&gt;0,'[1]Hoja de pedidos'!D5655,"")</f>
        <v/>
      </c>
      <c r="C5660" s="144" t="str">
        <f>IF('[1]Hoja de pedidos'!$D5655&gt;0,'[1]Hoja de pedidos'!E5655,"")</f>
        <v/>
      </c>
      <c r="D5660" s="144" t="str">
        <f>IF('[1]Hoja de pedidos'!$D5655&gt;0,'[1]Hoja de pedidos'!F5655,"")</f>
        <v/>
      </c>
      <c r="E5660" s="144" t="str">
        <f>IF('[1]Hoja de pedidos'!$D5655&gt;0,'[1]Hoja de pedidos'!G5655,"")</f>
        <v/>
      </c>
      <c r="F5660" s="144" t="str">
        <f>IF('[1]Hoja de pedidos'!$D5655&gt;0,'[1]Hoja de pedidos'!H5655,"")</f>
        <v/>
      </c>
    </row>
    <row r="5661" spans="1:6" x14ac:dyDescent="0.25">
      <c r="A5661" s="144" t="str">
        <f>IF('[1]Hoja de pedidos'!$D5656&gt;0,'[1]Hoja de pedidos'!C5656,"")</f>
        <v/>
      </c>
      <c r="B5661" s="144" t="str">
        <f>IF('[1]Hoja de pedidos'!$D5656&gt;0,'[1]Hoja de pedidos'!D5656,"")</f>
        <v/>
      </c>
      <c r="C5661" s="144" t="str">
        <f>IF('[1]Hoja de pedidos'!$D5656&gt;0,'[1]Hoja de pedidos'!E5656,"")</f>
        <v/>
      </c>
      <c r="D5661" s="144" t="str">
        <f>IF('[1]Hoja de pedidos'!$D5656&gt;0,'[1]Hoja de pedidos'!F5656,"")</f>
        <v/>
      </c>
      <c r="E5661" s="144" t="str">
        <f>IF('[1]Hoja de pedidos'!$D5656&gt;0,'[1]Hoja de pedidos'!G5656,"")</f>
        <v/>
      </c>
      <c r="F5661" s="144" t="str">
        <f>IF('[1]Hoja de pedidos'!$D5656&gt;0,'[1]Hoja de pedidos'!H5656,"")</f>
        <v/>
      </c>
    </row>
    <row r="5662" spans="1:6" x14ac:dyDescent="0.25">
      <c r="A5662" s="144" t="str">
        <f>IF('[1]Hoja de pedidos'!$D5657&gt;0,'[1]Hoja de pedidos'!C5657,"")</f>
        <v/>
      </c>
      <c r="B5662" s="144" t="str">
        <f>IF('[1]Hoja de pedidos'!$D5657&gt;0,'[1]Hoja de pedidos'!D5657,"")</f>
        <v/>
      </c>
      <c r="C5662" s="144" t="str">
        <f>IF('[1]Hoja de pedidos'!$D5657&gt;0,'[1]Hoja de pedidos'!E5657,"")</f>
        <v/>
      </c>
      <c r="D5662" s="144" t="str">
        <f>IF('[1]Hoja de pedidos'!$D5657&gt;0,'[1]Hoja de pedidos'!F5657,"")</f>
        <v/>
      </c>
      <c r="E5662" s="144" t="str">
        <f>IF('[1]Hoja de pedidos'!$D5657&gt;0,'[1]Hoja de pedidos'!G5657,"")</f>
        <v/>
      </c>
      <c r="F5662" s="144" t="str">
        <f>IF('[1]Hoja de pedidos'!$D5657&gt;0,'[1]Hoja de pedidos'!H5657,"")</f>
        <v/>
      </c>
    </row>
    <row r="5663" spans="1:6" x14ac:dyDescent="0.25">
      <c r="A5663" s="144" t="str">
        <f>IF('[1]Hoja de pedidos'!$D5658&gt;0,'[1]Hoja de pedidos'!C5658,"")</f>
        <v/>
      </c>
      <c r="B5663" s="144" t="str">
        <f>IF('[1]Hoja de pedidos'!$D5658&gt;0,'[1]Hoja de pedidos'!D5658,"")</f>
        <v/>
      </c>
      <c r="C5663" s="144" t="str">
        <f>IF('[1]Hoja de pedidos'!$D5658&gt;0,'[1]Hoja de pedidos'!E5658,"")</f>
        <v/>
      </c>
      <c r="D5663" s="144" t="str">
        <f>IF('[1]Hoja de pedidos'!$D5658&gt;0,'[1]Hoja de pedidos'!F5658,"")</f>
        <v/>
      </c>
      <c r="E5663" s="144" t="str">
        <f>IF('[1]Hoja de pedidos'!$D5658&gt;0,'[1]Hoja de pedidos'!G5658,"")</f>
        <v/>
      </c>
      <c r="F5663" s="144" t="str">
        <f>IF('[1]Hoja de pedidos'!$D5658&gt;0,'[1]Hoja de pedidos'!H5658,"")</f>
        <v/>
      </c>
    </row>
    <row r="5664" spans="1:6" x14ac:dyDescent="0.25">
      <c r="A5664" s="144" t="str">
        <f>IF('[1]Hoja de pedidos'!$D5659&gt;0,'[1]Hoja de pedidos'!C5659,"")</f>
        <v/>
      </c>
      <c r="B5664" s="144" t="str">
        <f>IF('[1]Hoja de pedidos'!$D5659&gt;0,'[1]Hoja de pedidos'!D5659,"")</f>
        <v/>
      </c>
      <c r="C5664" s="144" t="str">
        <f>IF('[1]Hoja de pedidos'!$D5659&gt;0,'[1]Hoja de pedidos'!E5659,"")</f>
        <v/>
      </c>
      <c r="D5664" s="144" t="str">
        <f>IF('[1]Hoja de pedidos'!$D5659&gt;0,'[1]Hoja de pedidos'!F5659,"")</f>
        <v/>
      </c>
      <c r="E5664" s="144" t="str">
        <f>IF('[1]Hoja de pedidos'!$D5659&gt;0,'[1]Hoja de pedidos'!G5659,"")</f>
        <v/>
      </c>
      <c r="F5664" s="144" t="str">
        <f>IF('[1]Hoja de pedidos'!$D5659&gt;0,'[1]Hoja de pedidos'!H5659,"")</f>
        <v/>
      </c>
    </row>
    <row r="5665" spans="1:6" x14ac:dyDescent="0.25">
      <c r="A5665" s="144" t="str">
        <f>IF('[1]Hoja de pedidos'!$D5660&gt;0,'[1]Hoja de pedidos'!C5660,"")</f>
        <v/>
      </c>
      <c r="B5665" s="144" t="str">
        <f>IF('[1]Hoja de pedidos'!$D5660&gt;0,'[1]Hoja de pedidos'!D5660,"")</f>
        <v/>
      </c>
      <c r="C5665" s="144" t="str">
        <f>IF('[1]Hoja de pedidos'!$D5660&gt;0,'[1]Hoja de pedidos'!E5660,"")</f>
        <v/>
      </c>
      <c r="D5665" s="144" t="str">
        <f>IF('[1]Hoja de pedidos'!$D5660&gt;0,'[1]Hoja de pedidos'!F5660,"")</f>
        <v/>
      </c>
      <c r="E5665" s="144" t="str">
        <f>IF('[1]Hoja de pedidos'!$D5660&gt;0,'[1]Hoja de pedidos'!G5660,"")</f>
        <v/>
      </c>
      <c r="F5665" s="144" t="str">
        <f>IF('[1]Hoja de pedidos'!$D5660&gt;0,'[1]Hoja de pedidos'!H5660,"")</f>
        <v/>
      </c>
    </row>
    <row r="5666" spans="1:6" x14ac:dyDescent="0.25">
      <c r="A5666" s="144" t="str">
        <f>IF('[1]Hoja de pedidos'!$D5661&gt;0,'[1]Hoja de pedidos'!C5661,"")</f>
        <v/>
      </c>
      <c r="B5666" s="144" t="str">
        <f>IF('[1]Hoja de pedidos'!$D5661&gt;0,'[1]Hoja de pedidos'!D5661,"")</f>
        <v/>
      </c>
      <c r="C5666" s="144" t="str">
        <f>IF('[1]Hoja de pedidos'!$D5661&gt;0,'[1]Hoja de pedidos'!E5661,"")</f>
        <v/>
      </c>
      <c r="D5666" s="144" t="str">
        <f>IF('[1]Hoja de pedidos'!$D5661&gt;0,'[1]Hoja de pedidos'!F5661,"")</f>
        <v/>
      </c>
      <c r="E5666" s="144" t="str">
        <f>IF('[1]Hoja de pedidos'!$D5661&gt;0,'[1]Hoja de pedidos'!G5661,"")</f>
        <v/>
      </c>
      <c r="F5666" s="144" t="str">
        <f>IF('[1]Hoja de pedidos'!$D5661&gt;0,'[1]Hoja de pedidos'!H5661,"")</f>
        <v/>
      </c>
    </row>
    <row r="5667" spans="1:6" x14ac:dyDescent="0.25">
      <c r="A5667" s="144" t="str">
        <f>IF('[1]Hoja de pedidos'!$D5662&gt;0,'[1]Hoja de pedidos'!C5662,"")</f>
        <v/>
      </c>
      <c r="B5667" s="144" t="str">
        <f>IF('[1]Hoja de pedidos'!$D5662&gt;0,'[1]Hoja de pedidos'!D5662,"")</f>
        <v/>
      </c>
      <c r="C5667" s="144" t="str">
        <f>IF('[1]Hoja de pedidos'!$D5662&gt;0,'[1]Hoja de pedidos'!E5662,"")</f>
        <v/>
      </c>
      <c r="D5667" s="144" t="str">
        <f>IF('[1]Hoja de pedidos'!$D5662&gt;0,'[1]Hoja de pedidos'!F5662,"")</f>
        <v/>
      </c>
      <c r="E5667" s="144" t="str">
        <f>IF('[1]Hoja de pedidos'!$D5662&gt;0,'[1]Hoja de pedidos'!G5662,"")</f>
        <v/>
      </c>
      <c r="F5667" s="144" t="str">
        <f>IF('[1]Hoja de pedidos'!$D5662&gt;0,'[1]Hoja de pedidos'!H5662,"")</f>
        <v/>
      </c>
    </row>
    <row r="5668" spans="1:6" x14ac:dyDescent="0.25">
      <c r="A5668" s="144" t="str">
        <f>IF('[1]Hoja de pedidos'!$D5663&gt;0,'[1]Hoja de pedidos'!C5663,"")</f>
        <v/>
      </c>
      <c r="B5668" s="144" t="str">
        <f>IF('[1]Hoja de pedidos'!$D5663&gt;0,'[1]Hoja de pedidos'!D5663,"")</f>
        <v/>
      </c>
      <c r="C5668" s="144" t="str">
        <f>IF('[1]Hoja de pedidos'!$D5663&gt;0,'[1]Hoja de pedidos'!E5663,"")</f>
        <v/>
      </c>
      <c r="D5668" s="144" t="str">
        <f>IF('[1]Hoja de pedidos'!$D5663&gt;0,'[1]Hoja de pedidos'!F5663,"")</f>
        <v/>
      </c>
      <c r="E5668" s="144" t="str">
        <f>IF('[1]Hoja de pedidos'!$D5663&gt;0,'[1]Hoja de pedidos'!G5663,"")</f>
        <v/>
      </c>
      <c r="F5668" s="144" t="str">
        <f>IF('[1]Hoja de pedidos'!$D5663&gt;0,'[1]Hoja de pedidos'!H5663,"")</f>
        <v/>
      </c>
    </row>
    <row r="5669" spans="1:6" x14ac:dyDescent="0.25">
      <c r="A5669" s="144" t="str">
        <f>IF('[1]Hoja de pedidos'!$D5664&gt;0,'[1]Hoja de pedidos'!C5664,"")</f>
        <v/>
      </c>
      <c r="B5669" s="144" t="str">
        <f>IF('[1]Hoja de pedidos'!$D5664&gt;0,'[1]Hoja de pedidos'!D5664,"")</f>
        <v/>
      </c>
      <c r="C5669" s="144" t="str">
        <f>IF('[1]Hoja de pedidos'!$D5664&gt;0,'[1]Hoja de pedidos'!E5664,"")</f>
        <v/>
      </c>
      <c r="D5669" s="144" t="str">
        <f>IF('[1]Hoja de pedidos'!$D5664&gt;0,'[1]Hoja de pedidos'!F5664,"")</f>
        <v/>
      </c>
      <c r="E5669" s="144" t="str">
        <f>IF('[1]Hoja de pedidos'!$D5664&gt;0,'[1]Hoja de pedidos'!G5664,"")</f>
        <v/>
      </c>
      <c r="F5669" s="144" t="str">
        <f>IF('[1]Hoja de pedidos'!$D5664&gt;0,'[1]Hoja de pedidos'!H5664,"")</f>
        <v/>
      </c>
    </row>
    <row r="5670" spans="1:6" x14ac:dyDescent="0.25">
      <c r="A5670" s="144" t="str">
        <f>IF('[1]Hoja de pedidos'!$D5665&gt;0,'[1]Hoja de pedidos'!C5665,"")</f>
        <v/>
      </c>
      <c r="B5670" s="144" t="str">
        <f>IF('[1]Hoja de pedidos'!$D5665&gt;0,'[1]Hoja de pedidos'!D5665,"")</f>
        <v/>
      </c>
      <c r="C5670" s="144" t="str">
        <f>IF('[1]Hoja de pedidos'!$D5665&gt;0,'[1]Hoja de pedidos'!E5665,"")</f>
        <v/>
      </c>
      <c r="D5670" s="144" t="str">
        <f>IF('[1]Hoja de pedidos'!$D5665&gt;0,'[1]Hoja de pedidos'!F5665,"")</f>
        <v/>
      </c>
      <c r="E5670" s="144" t="str">
        <f>IF('[1]Hoja de pedidos'!$D5665&gt;0,'[1]Hoja de pedidos'!G5665,"")</f>
        <v/>
      </c>
      <c r="F5670" s="144" t="str">
        <f>IF('[1]Hoja de pedidos'!$D5665&gt;0,'[1]Hoja de pedidos'!H5665,"")</f>
        <v/>
      </c>
    </row>
    <row r="5671" spans="1:6" x14ac:dyDescent="0.25">
      <c r="A5671" s="144" t="str">
        <f>IF('[1]Hoja de pedidos'!$D5666&gt;0,'[1]Hoja de pedidos'!C5666,"")</f>
        <v/>
      </c>
      <c r="B5671" s="144" t="str">
        <f>IF('[1]Hoja de pedidos'!$D5666&gt;0,'[1]Hoja de pedidos'!D5666,"")</f>
        <v/>
      </c>
      <c r="C5671" s="144" t="str">
        <f>IF('[1]Hoja de pedidos'!$D5666&gt;0,'[1]Hoja de pedidos'!E5666,"")</f>
        <v/>
      </c>
      <c r="D5671" s="144" t="str">
        <f>IF('[1]Hoja de pedidos'!$D5666&gt;0,'[1]Hoja de pedidos'!F5666,"")</f>
        <v/>
      </c>
      <c r="E5671" s="144" t="str">
        <f>IF('[1]Hoja de pedidos'!$D5666&gt;0,'[1]Hoja de pedidos'!G5666,"")</f>
        <v/>
      </c>
      <c r="F5671" s="144" t="str">
        <f>IF('[1]Hoja de pedidos'!$D5666&gt;0,'[1]Hoja de pedidos'!H5666,"")</f>
        <v/>
      </c>
    </row>
    <row r="5672" spans="1:6" x14ac:dyDescent="0.25">
      <c r="A5672" s="144" t="str">
        <f>IF('[1]Hoja de pedidos'!$D5667&gt;0,'[1]Hoja de pedidos'!C5667,"")</f>
        <v/>
      </c>
      <c r="B5672" s="144" t="str">
        <f>IF('[1]Hoja de pedidos'!$D5667&gt;0,'[1]Hoja de pedidos'!D5667,"")</f>
        <v/>
      </c>
      <c r="C5672" s="144" t="str">
        <f>IF('[1]Hoja de pedidos'!$D5667&gt;0,'[1]Hoja de pedidos'!E5667,"")</f>
        <v/>
      </c>
      <c r="D5672" s="144" t="str">
        <f>IF('[1]Hoja de pedidos'!$D5667&gt;0,'[1]Hoja de pedidos'!F5667,"")</f>
        <v/>
      </c>
      <c r="E5672" s="144" t="str">
        <f>IF('[1]Hoja de pedidos'!$D5667&gt;0,'[1]Hoja de pedidos'!G5667,"")</f>
        <v/>
      </c>
      <c r="F5672" s="144" t="str">
        <f>IF('[1]Hoja de pedidos'!$D5667&gt;0,'[1]Hoja de pedidos'!H5667,"")</f>
        <v/>
      </c>
    </row>
    <row r="5673" spans="1:6" x14ac:dyDescent="0.25">
      <c r="A5673" s="144" t="str">
        <f>IF('[1]Hoja de pedidos'!$D5668&gt;0,'[1]Hoja de pedidos'!C5668,"")</f>
        <v/>
      </c>
      <c r="B5673" s="144" t="str">
        <f>IF('[1]Hoja de pedidos'!$D5668&gt;0,'[1]Hoja de pedidos'!D5668,"")</f>
        <v/>
      </c>
      <c r="C5673" s="144" t="str">
        <f>IF('[1]Hoja de pedidos'!$D5668&gt;0,'[1]Hoja de pedidos'!E5668,"")</f>
        <v/>
      </c>
      <c r="D5673" s="144" t="str">
        <f>IF('[1]Hoja de pedidos'!$D5668&gt;0,'[1]Hoja de pedidos'!F5668,"")</f>
        <v/>
      </c>
      <c r="E5673" s="144" t="str">
        <f>IF('[1]Hoja de pedidos'!$D5668&gt;0,'[1]Hoja de pedidos'!G5668,"")</f>
        <v/>
      </c>
      <c r="F5673" s="144" t="str">
        <f>IF('[1]Hoja de pedidos'!$D5668&gt;0,'[1]Hoja de pedidos'!H5668,"")</f>
        <v/>
      </c>
    </row>
    <row r="5674" spans="1:6" x14ac:dyDescent="0.25">
      <c r="A5674" s="144" t="str">
        <f>IF('[1]Hoja de pedidos'!$D5669&gt;0,'[1]Hoja de pedidos'!C5669,"")</f>
        <v/>
      </c>
      <c r="B5674" s="144" t="str">
        <f>IF('[1]Hoja de pedidos'!$D5669&gt;0,'[1]Hoja de pedidos'!D5669,"")</f>
        <v/>
      </c>
      <c r="C5674" s="144" t="str">
        <f>IF('[1]Hoja de pedidos'!$D5669&gt;0,'[1]Hoja de pedidos'!E5669,"")</f>
        <v/>
      </c>
      <c r="D5674" s="144" t="str">
        <f>IF('[1]Hoja de pedidos'!$D5669&gt;0,'[1]Hoja de pedidos'!F5669,"")</f>
        <v/>
      </c>
      <c r="E5674" s="144" t="str">
        <f>IF('[1]Hoja de pedidos'!$D5669&gt;0,'[1]Hoja de pedidos'!G5669,"")</f>
        <v/>
      </c>
      <c r="F5674" s="144" t="str">
        <f>IF('[1]Hoja de pedidos'!$D5669&gt;0,'[1]Hoja de pedidos'!H5669,"")</f>
        <v/>
      </c>
    </row>
    <row r="5675" spans="1:6" x14ac:dyDescent="0.25">
      <c r="A5675" s="144" t="str">
        <f>IF('[1]Hoja de pedidos'!$D5670&gt;0,'[1]Hoja de pedidos'!C5670,"")</f>
        <v/>
      </c>
      <c r="B5675" s="144" t="str">
        <f>IF('[1]Hoja de pedidos'!$D5670&gt;0,'[1]Hoja de pedidos'!D5670,"")</f>
        <v/>
      </c>
      <c r="C5675" s="144" t="str">
        <f>IF('[1]Hoja de pedidos'!$D5670&gt;0,'[1]Hoja de pedidos'!E5670,"")</f>
        <v/>
      </c>
      <c r="D5675" s="144" t="str">
        <f>IF('[1]Hoja de pedidos'!$D5670&gt;0,'[1]Hoja de pedidos'!F5670,"")</f>
        <v/>
      </c>
      <c r="E5675" s="144" t="str">
        <f>IF('[1]Hoja de pedidos'!$D5670&gt;0,'[1]Hoja de pedidos'!G5670,"")</f>
        <v/>
      </c>
      <c r="F5675" s="144" t="str">
        <f>IF('[1]Hoja de pedidos'!$D5670&gt;0,'[1]Hoja de pedidos'!H5670,"")</f>
        <v/>
      </c>
    </row>
    <row r="5676" spans="1:6" x14ac:dyDescent="0.25">
      <c r="A5676" s="144" t="str">
        <f>IF('[1]Hoja de pedidos'!$D5671&gt;0,'[1]Hoja de pedidos'!C5671,"")</f>
        <v/>
      </c>
      <c r="B5676" s="144" t="str">
        <f>IF('[1]Hoja de pedidos'!$D5671&gt;0,'[1]Hoja de pedidos'!D5671,"")</f>
        <v/>
      </c>
      <c r="C5676" s="144" t="str">
        <f>IF('[1]Hoja de pedidos'!$D5671&gt;0,'[1]Hoja de pedidos'!E5671,"")</f>
        <v/>
      </c>
      <c r="D5676" s="144" t="str">
        <f>IF('[1]Hoja de pedidos'!$D5671&gt;0,'[1]Hoja de pedidos'!F5671,"")</f>
        <v/>
      </c>
      <c r="E5676" s="144" t="str">
        <f>IF('[1]Hoja de pedidos'!$D5671&gt;0,'[1]Hoja de pedidos'!G5671,"")</f>
        <v/>
      </c>
      <c r="F5676" s="144" t="str">
        <f>IF('[1]Hoja de pedidos'!$D5671&gt;0,'[1]Hoja de pedidos'!H5671,"")</f>
        <v/>
      </c>
    </row>
    <row r="5677" spans="1:6" x14ac:dyDescent="0.25">
      <c r="A5677" s="144" t="str">
        <f>IF('[1]Hoja de pedidos'!$D5672&gt;0,'[1]Hoja de pedidos'!C5672,"")</f>
        <v/>
      </c>
      <c r="B5677" s="144" t="str">
        <f>IF('[1]Hoja de pedidos'!$D5672&gt;0,'[1]Hoja de pedidos'!D5672,"")</f>
        <v/>
      </c>
      <c r="C5677" s="144" t="str">
        <f>IF('[1]Hoja de pedidos'!$D5672&gt;0,'[1]Hoja de pedidos'!E5672,"")</f>
        <v/>
      </c>
      <c r="D5677" s="144" t="str">
        <f>IF('[1]Hoja de pedidos'!$D5672&gt;0,'[1]Hoja de pedidos'!F5672,"")</f>
        <v/>
      </c>
      <c r="E5677" s="144" t="str">
        <f>IF('[1]Hoja de pedidos'!$D5672&gt;0,'[1]Hoja de pedidos'!G5672,"")</f>
        <v/>
      </c>
      <c r="F5677" s="144" t="str">
        <f>IF('[1]Hoja de pedidos'!$D5672&gt;0,'[1]Hoja de pedidos'!H5672,"")</f>
        <v/>
      </c>
    </row>
    <row r="5678" spans="1:6" x14ac:dyDescent="0.25">
      <c r="A5678" s="144" t="str">
        <f>IF('[1]Hoja de pedidos'!$D5673&gt;0,'[1]Hoja de pedidos'!C5673,"")</f>
        <v/>
      </c>
      <c r="B5678" s="144" t="str">
        <f>IF('[1]Hoja de pedidos'!$D5673&gt;0,'[1]Hoja de pedidos'!D5673,"")</f>
        <v/>
      </c>
      <c r="C5678" s="144" t="str">
        <f>IF('[1]Hoja de pedidos'!$D5673&gt;0,'[1]Hoja de pedidos'!E5673,"")</f>
        <v/>
      </c>
      <c r="D5678" s="144" t="str">
        <f>IF('[1]Hoja de pedidos'!$D5673&gt;0,'[1]Hoja de pedidos'!F5673,"")</f>
        <v/>
      </c>
      <c r="E5678" s="144" t="str">
        <f>IF('[1]Hoja de pedidos'!$D5673&gt;0,'[1]Hoja de pedidos'!G5673,"")</f>
        <v/>
      </c>
      <c r="F5678" s="144" t="str">
        <f>IF('[1]Hoja de pedidos'!$D5673&gt;0,'[1]Hoja de pedidos'!H5673,"")</f>
        <v/>
      </c>
    </row>
    <row r="5679" spans="1:6" x14ac:dyDescent="0.25">
      <c r="A5679" s="144" t="str">
        <f>IF('[1]Hoja de pedidos'!$D5674&gt;0,'[1]Hoja de pedidos'!C5674,"")</f>
        <v/>
      </c>
      <c r="B5679" s="144" t="str">
        <f>IF('[1]Hoja de pedidos'!$D5674&gt;0,'[1]Hoja de pedidos'!D5674,"")</f>
        <v/>
      </c>
      <c r="C5679" s="144" t="str">
        <f>IF('[1]Hoja de pedidos'!$D5674&gt;0,'[1]Hoja de pedidos'!E5674,"")</f>
        <v/>
      </c>
      <c r="D5679" s="144" t="str">
        <f>IF('[1]Hoja de pedidos'!$D5674&gt;0,'[1]Hoja de pedidos'!F5674,"")</f>
        <v/>
      </c>
      <c r="E5679" s="144" t="str">
        <f>IF('[1]Hoja de pedidos'!$D5674&gt;0,'[1]Hoja de pedidos'!G5674,"")</f>
        <v/>
      </c>
      <c r="F5679" s="144" t="str">
        <f>IF('[1]Hoja de pedidos'!$D5674&gt;0,'[1]Hoja de pedidos'!H5674,"")</f>
        <v/>
      </c>
    </row>
    <row r="5680" spans="1:6" x14ac:dyDescent="0.25">
      <c r="A5680" s="144" t="str">
        <f>IF('[1]Hoja de pedidos'!$D5675&gt;0,'[1]Hoja de pedidos'!C5675,"")</f>
        <v/>
      </c>
      <c r="B5680" s="144" t="str">
        <f>IF('[1]Hoja de pedidos'!$D5675&gt;0,'[1]Hoja de pedidos'!D5675,"")</f>
        <v/>
      </c>
      <c r="C5680" s="144" t="str">
        <f>IF('[1]Hoja de pedidos'!$D5675&gt;0,'[1]Hoja de pedidos'!E5675,"")</f>
        <v/>
      </c>
      <c r="D5680" s="144" t="str">
        <f>IF('[1]Hoja de pedidos'!$D5675&gt;0,'[1]Hoja de pedidos'!F5675,"")</f>
        <v/>
      </c>
      <c r="E5680" s="144" t="str">
        <f>IF('[1]Hoja de pedidos'!$D5675&gt;0,'[1]Hoja de pedidos'!G5675,"")</f>
        <v/>
      </c>
      <c r="F5680" s="144" t="str">
        <f>IF('[1]Hoja de pedidos'!$D5675&gt;0,'[1]Hoja de pedidos'!H5675,"")</f>
        <v/>
      </c>
    </row>
    <row r="5681" spans="1:6" x14ac:dyDescent="0.25">
      <c r="A5681" s="144" t="str">
        <f>IF('[1]Hoja de pedidos'!$D5676&gt;0,'[1]Hoja de pedidos'!C5676,"")</f>
        <v/>
      </c>
      <c r="B5681" s="144" t="str">
        <f>IF('[1]Hoja de pedidos'!$D5676&gt;0,'[1]Hoja de pedidos'!D5676,"")</f>
        <v/>
      </c>
      <c r="C5681" s="144" t="str">
        <f>IF('[1]Hoja de pedidos'!$D5676&gt;0,'[1]Hoja de pedidos'!E5676,"")</f>
        <v/>
      </c>
      <c r="D5681" s="144" t="str">
        <f>IF('[1]Hoja de pedidos'!$D5676&gt;0,'[1]Hoja de pedidos'!F5676,"")</f>
        <v/>
      </c>
      <c r="E5681" s="144" t="str">
        <f>IF('[1]Hoja de pedidos'!$D5676&gt;0,'[1]Hoja de pedidos'!G5676,"")</f>
        <v/>
      </c>
      <c r="F5681" s="144" t="str">
        <f>IF('[1]Hoja de pedidos'!$D5676&gt;0,'[1]Hoja de pedidos'!H5676,"")</f>
        <v/>
      </c>
    </row>
    <row r="5682" spans="1:6" x14ac:dyDescent="0.25">
      <c r="A5682" s="144" t="str">
        <f>IF('[1]Hoja de pedidos'!$D5677&gt;0,'[1]Hoja de pedidos'!C5677,"")</f>
        <v/>
      </c>
      <c r="B5682" s="144" t="str">
        <f>IF('[1]Hoja de pedidos'!$D5677&gt;0,'[1]Hoja de pedidos'!D5677,"")</f>
        <v/>
      </c>
      <c r="C5682" s="144" t="str">
        <f>IF('[1]Hoja de pedidos'!$D5677&gt;0,'[1]Hoja de pedidos'!E5677,"")</f>
        <v/>
      </c>
      <c r="D5682" s="144" t="str">
        <f>IF('[1]Hoja de pedidos'!$D5677&gt;0,'[1]Hoja de pedidos'!F5677,"")</f>
        <v/>
      </c>
      <c r="E5682" s="144" t="str">
        <f>IF('[1]Hoja de pedidos'!$D5677&gt;0,'[1]Hoja de pedidos'!G5677,"")</f>
        <v/>
      </c>
      <c r="F5682" s="144" t="str">
        <f>IF('[1]Hoja de pedidos'!$D5677&gt;0,'[1]Hoja de pedidos'!H5677,"")</f>
        <v/>
      </c>
    </row>
    <row r="5683" spans="1:6" x14ac:dyDescent="0.25">
      <c r="A5683" s="144" t="str">
        <f>IF('[1]Hoja de pedidos'!$D5678&gt;0,'[1]Hoja de pedidos'!C5678,"")</f>
        <v/>
      </c>
      <c r="B5683" s="144" t="str">
        <f>IF('[1]Hoja de pedidos'!$D5678&gt;0,'[1]Hoja de pedidos'!D5678,"")</f>
        <v/>
      </c>
      <c r="C5683" s="144" t="str">
        <f>IF('[1]Hoja de pedidos'!$D5678&gt;0,'[1]Hoja de pedidos'!E5678,"")</f>
        <v/>
      </c>
      <c r="D5683" s="144" t="str">
        <f>IF('[1]Hoja de pedidos'!$D5678&gt;0,'[1]Hoja de pedidos'!F5678,"")</f>
        <v/>
      </c>
      <c r="E5683" s="144" t="str">
        <f>IF('[1]Hoja de pedidos'!$D5678&gt;0,'[1]Hoja de pedidos'!G5678,"")</f>
        <v/>
      </c>
      <c r="F5683" s="144" t="str">
        <f>IF('[1]Hoja de pedidos'!$D5678&gt;0,'[1]Hoja de pedidos'!H5678,"")</f>
        <v/>
      </c>
    </row>
    <row r="5684" spans="1:6" x14ac:dyDescent="0.25">
      <c r="A5684" s="144" t="str">
        <f>IF('[1]Hoja de pedidos'!$D5679&gt;0,'[1]Hoja de pedidos'!C5679,"")</f>
        <v/>
      </c>
      <c r="B5684" s="144" t="str">
        <f>IF('[1]Hoja de pedidos'!$D5679&gt;0,'[1]Hoja de pedidos'!D5679,"")</f>
        <v/>
      </c>
      <c r="C5684" s="144" t="str">
        <f>IF('[1]Hoja de pedidos'!$D5679&gt;0,'[1]Hoja de pedidos'!E5679,"")</f>
        <v/>
      </c>
      <c r="D5684" s="144" t="str">
        <f>IF('[1]Hoja de pedidos'!$D5679&gt;0,'[1]Hoja de pedidos'!F5679,"")</f>
        <v/>
      </c>
      <c r="E5684" s="144" t="str">
        <f>IF('[1]Hoja de pedidos'!$D5679&gt;0,'[1]Hoja de pedidos'!G5679,"")</f>
        <v/>
      </c>
      <c r="F5684" s="144" t="str">
        <f>IF('[1]Hoja de pedidos'!$D5679&gt;0,'[1]Hoja de pedidos'!H5679,"")</f>
        <v/>
      </c>
    </row>
    <row r="5685" spans="1:6" x14ac:dyDescent="0.25">
      <c r="A5685" s="144" t="str">
        <f>IF('[1]Hoja de pedidos'!$D5680&gt;0,'[1]Hoja de pedidos'!C5680,"")</f>
        <v/>
      </c>
      <c r="B5685" s="144" t="str">
        <f>IF('[1]Hoja de pedidos'!$D5680&gt;0,'[1]Hoja de pedidos'!D5680,"")</f>
        <v/>
      </c>
      <c r="C5685" s="144" t="str">
        <f>IF('[1]Hoja de pedidos'!$D5680&gt;0,'[1]Hoja de pedidos'!E5680,"")</f>
        <v/>
      </c>
      <c r="D5685" s="144" t="str">
        <f>IF('[1]Hoja de pedidos'!$D5680&gt;0,'[1]Hoja de pedidos'!F5680,"")</f>
        <v/>
      </c>
      <c r="E5685" s="144" t="str">
        <f>IF('[1]Hoja de pedidos'!$D5680&gt;0,'[1]Hoja de pedidos'!G5680,"")</f>
        <v/>
      </c>
      <c r="F5685" s="144" t="str">
        <f>IF('[1]Hoja de pedidos'!$D5680&gt;0,'[1]Hoja de pedidos'!H5680,"")</f>
        <v/>
      </c>
    </row>
    <row r="5686" spans="1:6" x14ac:dyDescent="0.25">
      <c r="A5686" s="144" t="str">
        <f>IF('[1]Hoja de pedidos'!$D5681&gt;0,'[1]Hoja de pedidos'!C5681,"")</f>
        <v/>
      </c>
      <c r="B5686" s="144" t="str">
        <f>IF('[1]Hoja de pedidos'!$D5681&gt;0,'[1]Hoja de pedidos'!D5681,"")</f>
        <v/>
      </c>
      <c r="C5686" s="144" t="str">
        <f>IF('[1]Hoja de pedidos'!$D5681&gt;0,'[1]Hoja de pedidos'!E5681,"")</f>
        <v/>
      </c>
      <c r="D5686" s="144" t="str">
        <f>IF('[1]Hoja de pedidos'!$D5681&gt;0,'[1]Hoja de pedidos'!F5681,"")</f>
        <v/>
      </c>
      <c r="E5686" s="144" t="str">
        <f>IF('[1]Hoja de pedidos'!$D5681&gt;0,'[1]Hoja de pedidos'!G5681,"")</f>
        <v/>
      </c>
      <c r="F5686" s="144" t="str">
        <f>IF('[1]Hoja de pedidos'!$D5681&gt;0,'[1]Hoja de pedidos'!H5681,"")</f>
        <v/>
      </c>
    </row>
    <row r="5687" spans="1:6" x14ac:dyDescent="0.25">
      <c r="A5687" s="144" t="str">
        <f>IF('[1]Hoja de pedidos'!$D5682&gt;0,'[1]Hoja de pedidos'!C5682,"")</f>
        <v/>
      </c>
      <c r="B5687" s="144" t="str">
        <f>IF('[1]Hoja de pedidos'!$D5682&gt;0,'[1]Hoja de pedidos'!D5682,"")</f>
        <v/>
      </c>
      <c r="C5687" s="144" t="str">
        <f>IF('[1]Hoja de pedidos'!$D5682&gt;0,'[1]Hoja de pedidos'!E5682,"")</f>
        <v/>
      </c>
      <c r="D5687" s="144" t="str">
        <f>IF('[1]Hoja de pedidos'!$D5682&gt;0,'[1]Hoja de pedidos'!F5682,"")</f>
        <v/>
      </c>
      <c r="E5687" s="144" t="str">
        <f>IF('[1]Hoja de pedidos'!$D5682&gt;0,'[1]Hoja de pedidos'!G5682,"")</f>
        <v/>
      </c>
      <c r="F5687" s="144" t="str">
        <f>IF('[1]Hoja de pedidos'!$D5682&gt;0,'[1]Hoja de pedidos'!H5682,"")</f>
        <v/>
      </c>
    </row>
    <row r="5688" spans="1:6" x14ac:dyDescent="0.25">
      <c r="A5688" s="144" t="str">
        <f>IF('[1]Hoja de pedidos'!$D5683&gt;0,'[1]Hoja de pedidos'!C5683,"")</f>
        <v/>
      </c>
      <c r="B5688" s="144" t="str">
        <f>IF('[1]Hoja de pedidos'!$D5683&gt;0,'[1]Hoja de pedidos'!D5683,"")</f>
        <v/>
      </c>
      <c r="C5688" s="144" t="str">
        <f>IF('[1]Hoja de pedidos'!$D5683&gt;0,'[1]Hoja de pedidos'!E5683,"")</f>
        <v/>
      </c>
      <c r="D5688" s="144" t="str">
        <f>IF('[1]Hoja de pedidos'!$D5683&gt;0,'[1]Hoja de pedidos'!F5683,"")</f>
        <v/>
      </c>
      <c r="E5688" s="144" t="str">
        <f>IF('[1]Hoja de pedidos'!$D5683&gt;0,'[1]Hoja de pedidos'!G5683,"")</f>
        <v/>
      </c>
      <c r="F5688" s="144" t="str">
        <f>IF('[1]Hoja de pedidos'!$D5683&gt;0,'[1]Hoja de pedidos'!H5683,"")</f>
        <v/>
      </c>
    </row>
    <row r="5689" spans="1:6" x14ac:dyDescent="0.25">
      <c r="A5689" s="144" t="str">
        <f>IF('[1]Hoja de pedidos'!$D5684&gt;0,'[1]Hoja de pedidos'!C5684,"")</f>
        <v/>
      </c>
      <c r="B5689" s="144" t="str">
        <f>IF('[1]Hoja de pedidos'!$D5684&gt;0,'[1]Hoja de pedidos'!D5684,"")</f>
        <v/>
      </c>
      <c r="C5689" s="144" t="str">
        <f>IF('[1]Hoja de pedidos'!$D5684&gt;0,'[1]Hoja de pedidos'!E5684,"")</f>
        <v/>
      </c>
      <c r="D5689" s="144" t="str">
        <f>IF('[1]Hoja de pedidos'!$D5684&gt;0,'[1]Hoja de pedidos'!F5684,"")</f>
        <v/>
      </c>
      <c r="E5689" s="144" t="str">
        <f>IF('[1]Hoja de pedidos'!$D5684&gt;0,'[1]Hoja de pedidos'!G5684,"")</f>
        <v/>
      </c>
      <c r="F5689" s="144" t="str">
        <f>IF('[1]Hoja de pedidos'!$D5684&gt;0,'[1]Hoja de pedidos'!H5684,"")</f>
        <v/>
      </c>
    </row>
    <row r="5690" spans="1:6" x14ac:dyDescent="0.25">
      <c r="A5690" s="144" t="str">
        <f>IF('[1]Hoja de pedidos'!$D5685&gt;0,'[1]Hoja de pedidos'!C5685,"")</f>
        <v/>
      </c>
      <c r="B5690" s="144" t="str">
        <f>IF('[1]Hoja de pedidos'!$D5685&gt;0,'[1]Hoja de pedidos'!D5685,"")</f>
        <v/>
      </c>
      <c r="C5690" s="144" t="str">
        <f>IF('[1]Hoja de pedidos'!$D5685&gt;0,'[1]Hoja de pedidos'!E5685,"")</f>
        <v/>
      </c>
      <c r="D5690" s="144" t="str">
        <f>IF('[1]Hoja de pedidos'!$D5685&gt;0,'[1]Hoja de pedidos'!F5685,"")</f>
        <v/>
      </c>
      <c r="E5690" s="144" t="str">
        <f>IF('[1]Hoja de pedidos'!$D5685&gt;0,'[1]Hoja de pedidos'!G5685,"")</f>
        <v/>
      </c>
      <c r="F5690" s="144" t="str">
        <f>IF('[1]Hoja de pedidos'!$D5685&gt;0,'[1]Hoja de pedidos'!H5685,"")</f>
        <v/>
      </c>
    </row>
    <row r="5691" spans="1:6" x14ac:dyDescent="0.25">
      <c r="A5691" s="144" t="str">
        <f>IF('[1]Hoja de pedidos'!$D5686&gt;0,'[1]Hoja de pedidos'!C5686,"")</f>
        <v/>
      </c>
      <c r="B5691" s="144" t="str">
        <f>IF('[1]Hoja de pedidos'!$D5686&gt;0,'[1]Hoja de pedidos'!D5686,"")</f>
        <v/>
      </c>
      <c r="C5691" s="144" t="str">
        <f>IF('[1]Hoja de pedidos'!$D5686&gt;0,'[1]Hoja de pedidos'!E5686,"")</f>
        <v/>
      </c>
      <c r="D5691" s="144" t="str">
        <f>IF('[1]Hoja de pedidos'!$D5686&gt;0,'[1]Hoja de pedidos'!F5686,"")</f>
        <v/>
      </c>
      <c r="E5691" s="144" t="str">
        <f>IF('[1]Hoja de pedidos'!$D5686&gt;0,'[1]Hoja de pedidos'!G5686,"")</f>
        <v/>
      </c>
      <c r="F5691" s="144" t="str">
        <f>IF('[1]Hoja de pedidos'!$D5686&gt;0,'[1]Hoja de pedidos'!H5686,"")</f>
        <v/>
      </c>
    </row>
    <row r="5692" spans="1:6" x14ac:dyDescent="0.25">
      <c r="A5692" s="144" t="str">
        <f>IF('[1]Hoja de pedidos'!$D5687&gt;0,'[1]Hoja de pedidos'!C5687,"")</f>
        <v/>
      </c>
      <c r="B5692" s="144" t="str">
        <f>IF('[1]Hoja de pedidos'!$D5687&gt;0,'[1]Hoja de pedidos'!D5687,"")</f>
        <v/>
      </c>
      <c r="C5692" s="144" t="str">
        <f>IF('[1]Hoja de pedidos'!$D5687&gt;0,'[1]Hoja de pedidos'!E5687,"")</f>
        <v/>
      </c>
      <c r="D5692" s="144" t="str">
        <f>IF('[1]Hoja de pedidos'!$D5687&gt;0,'[1]Hoja de pedidos'!F5687,"")</f>
        <v/>
      </c>
      <c r="E5692" s="144" t="str">
        <f>IF('[1]Hoja de pedidos'!$D5687&gt;0,'[1]Hoja de pedidos'!G5687,"")</f>
        <v/>
      </c>
      <c r="F5692" s="144" t="str">
        <f>IF('[1]Hoja de pedidos'!$D5687&gt;0,'[1]Hoja de pedidos'!H5687,"")</f>
        <v/>
      </c>
    </row>
    <row r="5693" spans="1:6" x14ac:dyDescent="0.25">
      <c r="A5693" s="144" t="str">
        <f>IF('[1]Hoja de pedidos'!$D5688&gt;0,'[1]Hoja de pedidos'!C5688,"")</f>
        <v/>
      </c>
      <c r="B5693" s="144" t="str">
        <f>IF('[1]Hoja de pedidos'!$D5688&gt;0,'[1]Hoja de pedidos'!D5688,"")</f>
        <v/>
      </c>
      <c r="C5693" s="144" t="str">
        <f>IF('[1]Hoja de pedidos'!$D5688&gt;0,'[1]Hoja de pedidos'!E5688,"")</f>
        <v/>
      </c>
      <c r="D5693" s="144" t="str">
        <f>IF('[1]Hoja de pedidos'!$D5688&gt;0,'[1]Hoja de pedidos'!F5688,"")</f>
        <v/>
      </c>
      <c r="E5693" s="144" t="str">
        <f>IF('[1]Hoja de pedidos'!$D5688&gt;0,'[1]Hoja de pedidos'!G5688,"")</f>
        <v/>
      </c>
      <c r="F5693" s="144" t="str">
        <f>IF('[1]Hoja de pedidos'!$D5688&gt;0,'[1]Hoja de pedidos'!H5688,"")</f>
        <v/>
      </c>
    </row>
    <row r="5694" spans="1:6" x14ac:dyDescent="0.25">
      <c r="A5694" s="144" t="str">
        <f>IF('[1]Hoja de pedidos'!$D5689&gt;0,'[1]Hoja de pedidos'!C5689,"")</f>
        <v/>
      </c>
      <c r="B5694" s="144" t="str">
        <f>IF('[1]Hoja de pedidos'!$D5689&gt;0,'[1]Hoja de pedidos'!D5689,"")</f>
        <v/>
      </c>
      <c r="C5694" s="144" t="str">
        <f>IF('[1]Hoja de pedidos'!$D5689&gt;0,'[1]Hoja de pedidos'!E5689,"")</f>
        <v/>
      </c>
      <c r="D5694" s="144" t="str">
        <f>IF('[1]Hoja de pedidos'!$D5689&gt;0,'[1]Hoja de pedidos'!F5689,"")</f>
        <v/>
      </c>
      <c r="E5694" s="144" t="str">
        <f>IF('[1]Hoja de pedidos'!$D5689&gt;0,'[1]Hoja de pedidos'!G5689,"")</f>
        <v/>
      </c>
      <c r="F5694" s="144" t="str">
        <f>IF('[1]Hoja de pedidos'!$D5689&gt;0,'[1]Hoja de pedidos'!H5689,"")</f>
        <v/>
      </c>
    </row>
    <row r="5695" spans="1:6" x14ac:dyDescent="0.25">
      <c r="A5695" s="144" t="str">
        <f>IF('[1]Hoja de pedidos'!$D5690&gt;0,'[1]Hoja de pedidos'!C5690,"")</f>
        <v/>
      </c>
      <c r="B5695" s="144" t="str">
        <f>IF('[1]Hoja de pedidos'!$D5690&gt;0,'[1]Hoja de pedidos'!D5690,"")</f>
        <v/>
      </c>
      <c r="C5695" s="144" t="str">
        <f>IF('[1]Hoja de pedidos'!$D5690&gt;0,'[1]Hoja de pedidos'!E5690,"")</f>
        <v/>
      </c>
      <c r="D5695" s="144" t="str">
        <f>IF('[1]Hoja de pedidos'!$D5690&gt;0,'[1]Hoja de pedidos'!F5690,"")</f>
        <v/>
      </c>
      <c r="E5695" s="144" t="str">
        <f>IF('[1]Hoja de pedidos'!$D5690&gt;0,'[1]Hoja de pedidos'!G5690,"")</f>
        <v/>
      </c>
      <c r="F5695" s="144" t="str">
        <f>IF('[1]Hoja de pedidos'!$D5690&gt;0,'[1]Hoja de pedidos'!H5690,"")</f>
        <v/>
      </c>
    </row>
    <row r="5696" spans="1:6" x14ac:dyDescent="0.25">
      <c r="A5696" s="144" t="str">
        <f>IF('[1]Hoja de pedidos'!$D5691&gt;0,'[1]Hoja de pedidos'!C5691,"")</f>
        <v/>
      </c>
      <c r="B5696" s="144" t="str">
        <f>IF('[1]Hoja de pedidos'!$D5691&gt;0,'[1]Hoja de pedidos'!D5691,"")</f>
        <v/>
      </c>
      <c r="C5696" s="144" t="str">
        <f>IF('[1]Hoja de pedidos'!$D5691&gt;0,'[1]Hoja de pedidos'!E5691,"")</f>
        <v/>
      </c>
      <c r="D5696" s="144" t="str">
        <f>IF('[1]Hoja de pedidos'!$D5691&gt;0,'[1]Hoja de pedidos'!F5691,"")</f>
        <v/>
      </c>
      <c r="E5696" s="144" t="str">
        <f>IF('[1]Hoja de pedidos'!$D5691&gt;0,'[1]Hoja de pedidos'!G5691,"")</f>
        <v/>
      </c>
      <c r="F5696" s="144" t="str">
        <f>IF('[1]Hoja de pedidos'!$D5691&gt;0,'[1]Hoja de pedidos'!H5691,"")</f>
        <v/>
      </c>
    </row>
    <row r="5697" spans="1:6" x14ac:dyDescent="0.25">
      <c r="A5697" s="144" t="str">
        <f>IF('[1]Hoja de pedidos'!$D5692&gt;0,'[1]Hoja de pedidos'!C5692,"")</f>
        <v/>
      </c>
      <c r="B5697" s="144" t="str">
        <f>IF('[1]Hoja de pedidos'!$D5692&gt;0,'[1]Hoja de pedidos'!D5692,"")</f>
        <v/>
      </c>
      <c r="C5697" s="144" t="str">
        <f>IF('[1]Hoja de pedidos'!$D5692&gt;0,'[1]Hoja de pedidos'!E5692,"")</f>
        <v/>
      </c>
      <c r="D5697" s="144" t="str">
        <f>IF('[1]Hoja de pedidos'!$D5692&gt;0,'[1]Hoja de pedidos'!F5692,"")</f>
        <v/>
      </c>
      <c r="E5697" s="144" t="str">
        <f>IF('[1]Hoja de pedidos'!$D5692&gt;0,'[1]Hoja de pedidos'!G5692,"")</f>
        <v/>
      </c>
      <c r="F5697" s="144" t="str">
        <f>IF('[1]Hoja de pedidos'!$D5692&gt;0,'[1]Hoja de pedidos'!H5692,"")</f>
        <v/>
      </c>
    </row>
    <row r="5698" spans="1:6" x14ac:dyDescent="0.25">
      <c r="A5698" s="144" t="str">
        <f>IF('[1]Hoja de pedidos'!$D5693&gt;0,'[1]Hoja de pedidos'!C5693,"")</f>
        <v/>
      </c>
      <c r="B5698" s="144" t="str">
        <f>IF('[1]Hoja de pedidos'!$D5693&gt;0,'[1]Hoja de pedidos'!D5693,"")</f>
        <v/>
      </c>
      <c r="C5698" s="144" t="str">
        <f>IF('[1]Hoja de pedidos'!$D5693&gt;0,'[1]Hoja de pedidos'!E5693,"")</f>
        <v/>
      </c>
      <c r="D5698" s="144" t="str">
        <f>IF('[1]Hoja de pedidos'!$D5693&gt;0,'[1]Hoja de pedidos'!F5693,"")</f>
        <v/>
      </c>
      <c r="E5698" s="144" t="str">
        <f>IF('[1]Hoja de pedidos'!$D5693&gt;0,'[1]Hoja de pedidos'!G5693,"")</f>
        <v/>
      </c>
      <c r="F5698" s="144" t="str">
        <f>IF('[1]Hoja de pedidos'!$D5693&gt;0,'[1]Hoja de pedidos'!H5693,"")</f>
        <v/>
      </c>
    </row>
    <row r="5699" spans="1:6" x14ac:dyDescent="0.25">
      <c r="A5699" s="144" t="str">
        <f>IF('[1]Hoja de pedidos'!$D5694&gt;0,'[1]Hoja de pedidos'!C5694,"")</f>
        <v/>
      </c>
      <c r="B5699" s="144" t="str">
        <f>IF('[1]Hoja de pedidos'!$D5694&gt;0,'[1]Hoja de pedidos'!D5694,"")</f>
        <v/>
      </c>
      <c r="C5699" s="144" t="str">
        <f>IF('[1]Hoja de pedidos'!$D5694&gt;0,'[1]Hoja de pedidos'!E5694,"")</f>
        <v/>
      </c>
      <c r="D5699" s="144" t="str">
        <f>IF('[1]Hoja de pedidos'!$D5694&gt;0,'[1]Hoja de pedidos'!F5694,"")</f>
        <v/>
      </c>
      <c r="E5699" s="144" t="str">
        <f>IF('[1]Hoja de pedidos'!$D5694&gt;0,'[1]Hoja de pedidos'!G5694,"")</f>
        <v/>
      </c>
      <c r="F5699" s="144" t="str">
        <f>IF('[1]Hoja de pedidos'!$D5694&gt;0,'[1]Hoja de pedidos'!H5694,"")</f>
        <v/>
      </c>
    </row>
    <row r="5700" spans="1:6" x14ac:dyDescent="0.25">
      <c r="A5700" s="144" t="str">
        <f>IF('[1]Hoja de pedidos'!$D5695&gt;0,'[1]Hoja de pedidos'!C5695,"")</f>
        <v/>
      </c>
      <c r="B5700" s="144" t="str">
        <f>IF('[1]Hoja de pedidos'!$D5695&gt;0,'[1]Hoja de pedidos'!D5695,"")</f>
        <v/>
      </c>
      <c r="C5700" s="144" t="str">
        <f>IF('[1]Hoja de pedidos'!$D5695&gt;0,'[1]Hoja de pedidos'!E5695,"")</f>
        <v/>
      </c>
      <c r="D5700" s="144" t="str">
        <f>IF('[1]Hoja de pedidos'!$D5695&gt;0,'[1]Hoja de pedidos'!F5695,"")</f>
        <v/>
      </c>
      <c r="E5700" s="144" t="str">
        <f>IF('[1]Hoja de pedidos'!$D5695&gt;0,'[1]Hoja de pedidos'!G5695,"")</f>
        <v/>
      </c>
      <c r="F5700" s="144" t="str">
        <f>IF('[1]Hoja de pedidos'!$D5695&gt;0,'[1]Hoja de pedidos'!H5695,"")</f>
        <v/>
      </c>
    </row>
    <row r="5701" spans="1:6" x14ac:dyDescent="0.25">
      <c r="A5701" s="144" t="str">
        <f>IF('[1]Hoja de pedidos'!$D5696&gt;0,'[1]Hoja de pedidos'!C5696,"")</f>
        <v/>
      </c>
      <c r="B5701" s="144" t="str">
        <f>IF('[1]Hoja de pedidos'!$D5696&gt;0,'[1]Hoja de pedidos'!D5696,"")</f>
        <v/>
      </c>
      <c r="C5701" s="144" t="str">
        <f>IF('[1]Hoja de pedidos'!$D5696&gt;0,'[1]Hoja de pedidos'!E5696,"")</f>
        <v/>
      </c>
      <c r="D5701" s="144" t="str">
        <f>IF('[1]Hoja de pedidos'!$D5696&gt;0,'[1]Hoja de pedidos'!F5696,"")</f>
        <v/>
      </c>
      <c r="E5701" s="144" t="str">
        <f>IF('[1]Hoja de pedidos'!$D5696&gt;0,'[1]Hoja de pedidos'!G5696,"")</f>
        <v/>
      </c>
      <c r="F5701" s="144" t="str">
        <f>IF('[1]Hoja de pedidos'!$D5696&gt;0,'[1]Hoja de pedidos'!H5696,"")</f>
        <v/>
      </c>
    </row>
    <row r="5702" spans="1:6" x14ac:dyDescent="0.25">
      <c r="A5702" s="144" t="str">
        <f>IF('[1]Hoja de pedidos'!$D5697&gt;0,'[1]Hoja de pedidos'!C5697,"")</f>
        <v/>
      </c>
      <c r="B5702" s="144" t="str">
        <f>IF('[1]Hoja de pedidos'!$D5697&gt;0,'[1]Hoja de pedidos'!D5697,"")</f>
        <v/>
      </c>
      <c r="C5702" s="144" t="str">
        <f>IF('[1]Hoja de pedidos'!$D5697&gt;0,'[1]Hoja de pedidos'!E5697,"")</f>
        <v/>
      </c>
      <c r="D5702" s="144" t="str">
        <f>IF('[1]Hoja de pedidos'!$D5697&gt;0,'[1]Hoja de pedidos'!F5697,"")</f>
        <v/>
      </c>
      <c r="E5702" s="144" t="str">
        <f>IF('[1]Hoja de pedidos'!$D5697&gt;0,'[1]Hoja de pedidos'!G5697,"")</f>
        <v/>
      </c>
      <c r="F5702" s="144" t="str">
        <f>IF('[1]Hoja de pedidos'!$D5697&gt;0,'[1]Hoja de pedidos'!H5697,"")</f>
        <v/>
      </c>
    </row>
    <row r="5703" spans="1:6" x14ac:dyDescent="0.25">
      <c r="A5703" s="144" t="str">
        <f>IF('[1]Hoja de pedidos'!$D5698&gt;0,'[1]Hoja de pedidos'!C5698,"")</f>
        <v/>
      </c>
      <c r="B5703" s="144" t="str">
        <f>IF('[1]Hoja de pedidos'!$D5698&gt;0,'[1]Hoja de pedidos'!D5698,"")</f>
        <v/>
      </c>
      <c r="C5703" s="144" t="str">
        <f>IF('[1]Hoja de pedidos'!$D5698&gt;0,'[1]Hoja de pedidos'!E5698,"")</f>
        <v/>
      </c>
      <c r="D5703" s="144" t="str">
        <f>IF('[1]Hoja de pedidos'!$D5698&gt;0,'[1]Hoja de pedidos'!F5698,"")</f>
        <v/>
      </c>
      <c r="E5703" s="144" t="str">
        <f>IF('[1]Hoja de pedidos'!$D5698&gt;0,'[1]Hoja de pedidos'!G5698,"")</f>
        <v/>
      </c>
      <c r="F5703" s="144" t="str">
        <f>IF('[1]Hoja de pedidos'!$D5698&gt;0,'[1]Hoja de pedidos'!H5698,"")</f>
        <v/>
      </c>
    </row>
    <row r="5704" spans="1:6" x14ac:dyDescent="0.25">
      <c r="A5704" s="144" t="str">
        <f>IF('[1]Hoja de pedidos'!$D5699&gt;0,'[1]Hoja de pedidos'!C5699,"")</f>
        <v/>
      </c>
      <c r="B5704" s="144" t="str">
        <f>IF('[1]Hoja de pedidos'!$D5699&gt;0,'[1]Hoja de pedidos'!D5699,"")</f>
        <v/>
      </c>
      <c r="C5704" s="144" t="str">
        <f>IF('[1]Hoja de pedidos'!$D5699&gt;0,'[1]Hoja de pedidos'!E5699,"")</f>
        <v/>
      </c>
      <c r="D5704" s="144" t="str">
        <f>IF('[1]Hoja de pedidos'!$D5699&gt;0,'[1]Hoja de pedidos'!F5699,"")</f>
        <v/>
      </c>
      <c r="E5704" s="144" t="str">
        <f>IF('[1]Hoja de pedidos'!$D5699&gt;0,'[1]Hoja de pedidos'!G5699,"")</f>
        <v/>
      </c>
      <c r="F5704" s="144" t="str">
        <f>IF('[1]Hoja de pedidos'!$D5699&gt;0,'[1]Hoja de pedidos'!H5699,"")</f>
        <v/>
      </c>
    </row>
    <row r="5705" spans="1:6" x14ac:dyDescent="0.25">
      <c r="A5705" s="144" t="str">
        <f>IF('[1]Hoja de pedidos'!$D5700&gt;0,'[1]Hoja de pedidos'!C5700,"")</f>
        <v/>
      </c>
      <c r="B5705" s="144" t="str">
        <f>IF('[1]Hoja de pedidos'!$D5700&gt;0,'[1]Hoja de pedidos'!D5700,"")</f>
        <v/>
      </c>
      <c r="C5705" s="144" t="str">
        <f>IF('[1]Hoja de pedidos'!$D5700&gt;0,'[1]Hoja de pedidos'!E5700,"")</f>
        <v/>
      </c>
      <c r="D5705" s="144" t="str">
        <f>IF('[1]Hoja de pedidos'!$D5700&gt;0,'[1]Hoja de pedidos'!F5700,"")</f>
        <v/>
      </c>
      <c r="E5705" s="144" t="str">
        <f>IF('[1]Hoja de pedidos'!$D5700&gt;0,'[1]Hoja de pedidos'!G5700,"")</f>
        <v/>
      </c>
      <c r="F5705" s="144" t="str">
        <f>IF('[1]Hoja de pedidos'!$D5700&gt;0,'[1]Hoja de pedidos'!H5700,"")</f>
        <v/>
      </c>
    </row>
    <row r="5706" spans="1:6" x14ac:dyDescent="0.25">
      <c r="A5706" s="144" t="str">
        <f>IF('[1]Hoja de pedidos'!$D5701&gt;0,'[1]Hoja de pedidos'!C5701,"")</f>
        <v/>
      </c>
      <c r="B5706" s="144" t="str">
        <f>IF('[1]Hoja de pedidos'!$D5701&gt;0,'[1]Hoja de pedidos'!D5701,"")</f>
        <v/>
      </c>
      <c r="C5706" s="144" t="str">
        <f>IF('[1]Hoja de pedidos'!$D5701&gt;0,'[1]Hoja de pedidos'!E5701,"")</f>
        <v/>
      </c>
      <c r="D5706" s="144" t="str">
        <f>IF('[1]Hoja de pedidos'!$D5701&gt;0,'[1]Hoja de pedidos'!F5701,"")</f>
        <v/>
      </c>
      <c r="E5706" s="144" t="str">
        <f>IF('[1]Hoja de pedidos'!$D5701&gt;0,'[1]Hoja de pedidos'!G5701,"")</f>
        <v/>
      </c>
      <c r="F5706" s="144" t="str">
        <f>IF('[1]Hoja de pedidos'!$D5701&gt;0,'[1]Hoja de pedidos'!H5701,"")</f>
        <v/>
      </c>
    </row>
    <row r="5707" spans="1:6" x14ac:dyDescent="0.25">
      <c r="A5707" s="144" t="str">
        <f>IF('[1]Hoja de pedidos'!$D5702&gt;0,'[1]Hoja de pedidos'!C5702,"")</f>
        <v/>
      </c>
      <c r="B5707" s="144" t="str">
        <f>IF('[1]Hoja de pedidos'!$D5702&gt;0,'[1]Hoja de pedidos'!D5702,"")</f>
        <v/>
      </c>
      <c r="C5707" s="144" t="str">
        <f>IF('[1]Hoja de pedidos'!$D5702&gt;0,'[1]Hoja de pedidos'!E5702,"")</f>
        <v/>
      </c>
      <c r="D5707" s="144" t="str">
        <f>IF('[1]Hoja de pedidos'!$D5702&gt;0,'[1]Hoja de pedidos'!F5702,"")</f>
        <v/>
      </c>
      <c r="E5707" s="144" t="str">
        <f>IF('[1]Hoja de pedidos'!$D5702&gt;0,'[1]Hoja de pedidos'!G5702,"")</f>
        <v/>
      </c>
      <c r="F5707" s="144" t="str">
        <f>IF('[1]Hoja de pedidos'!$D5702&gt;0,'[1]Hoja de pedidos'!H5702,"")</f>
        <v/>
      </c>
    </row>
    <row r="5708" spans="1:6" x14ac:dyDescent="0.25">
      <c r="A5708" s="144" t="str">
        <f>IF('[1]Hoja de pedidos'!$D5703&gt;0,'[1]Hoja de pedidos'!C5703,"")</f>
        <v/>
      </c>
      <c r="B5708" s="144" t="str">
        <f>IF('[1]Hoja de pedidos'!$D5703&gt;0,'[1]Hoja de pedidos'!D5703,"")</f>
        <v/>
      </c>
      <c r="C5708" s="144" t="str">
        <f>IF('[1]Hoja de pedidos'!$D5703&gt;0,'[1]Hoja de pedidos'!E5703,"")</f>
        <v/>
      </c>
      <c r="D5708" s="144" t="str">
        <f>IF('[1]Hoja de pedidos'!$D5703&gt;0,'[1]Hoja de pedidos'!F5703,"")</f>
        <v/>
      </c>
      <c r="E5708" s="144" t="str">
        <f>IF('[1]Hoja de pedidos'!$D5703&gt;0,'[1]Hoja de pedidos'!G5703,"")</f>
        <v/>
      </c>
      <c r="F5708" s="144" t="str">
        <f>IF('[1]Hoja de pedidos'!$D5703&gt;0,'[1]Hoja de pedidos'!H5703,"")</f>
        <v/>
      </c>
    </row>
    <row r="5709" spans="1:6" x14ac:dyDescent="0.25">
      <c r="A5709" s="144" t="str">
        <f>IF('[1]Hoja de pedidos'!$D5704&gt;0,'[1]Hoja de pedidos'!C5704,"")</f>
        <v/>
      </c>
      <c r="B5709" s="144" t="str">
        <f>IF('[1]Hoja de pedidos'!$D5704&gt;0,'[1]Hoja de pedidos'!D5704,"")</f>
        <v/>
      </c>
      <c r="C5709" s="144" t="str">
        <f>IF('[1]Hoja de pedidos'!$D5704&gt;0,'[1]Hoja de pedidos'!E5704,"")</f>
        <v/>
      </c>
      <c r="D5709" s="144" t="str">
        <f>IF('[1]Hoja de pedidos'!$D5704&gt;0,'[1]Hoja de pedidos'!F5704,"")</f>
        <v/>
      </c>
      <c r="E5709" s="144" t="str">
        <f>IF('[1]Hoja de pedidos'!$D5704&gt;0,'[1]Hoja de pedidos'!G5704,"")</f>
        <v/>
      </c>
      <c r="F5709" s="144" t="str">
        <f>IF('[1]Hoja de pedidos'!$D5704&gt;0,'[1]Hoja de pedidos'!H5704,"")</f>
        <v/>
      </c>
    </row>
    <row r="5710" spans="1:6" x14ac:dyDescent="0.25">
      <c r="A5710" s="144" t="str">
        <f>IF('[1]Hoja de pedidos'!$D5705&gt;0,'[1]Hoja de pedidos'!C5705,"")</f>
        <v/>
      </c>
      <c r="B5710" s="144" t="str">
        <f>IF('[1]Hoja de pedidos'!$D5705&gt;0,'[1]Hoja de pedidos'!D5705,"")</f>
        <v/>
      </c>
      <c r="C5710" s="144" t="str">
        <f>IF('[1]Hoja de pedidos'!$D5705&gt;0,'[1]Hoja de pedidos'!E5705,"")</f>
        <v/>
      </c>
      <c r="D5710" s="144" t="str">
        <f>IF('[1]Hoja de pedidos'!$D5705&gt;0,'[1]Hoja de pedidos'!F5705,"")</f>
        <v/>
      </c>
      <c r="E5710" s="144" t="str">
        <f>IF('[1]Hoja de pedidos'!$D5705&gt;0,'[1]Hoja de pedidos'!G5705,"")</f>
        <v/>
      </c>
      <c r="F5710" s="144" t="str">
        <f>IF('[1]Hoja de pedidos'!$D5705&gt;0,'[1]Hoja de pedidos'!H5705,"")</f>
        <v/>
      </c>
    </row>
    <row r="5711" spans="1:6" x14ac:dyDescent="0.25">
      <c r="A5711" s="144" t="str">
        <f>IF('[1]Hoja de pedidos'!$D5706&gt;0,'[1]Hoja de pedidos'!C5706,"")</f>
        <v/>
      </c>
      <c r="B5711" s="144" t="str">
        <f>IF('[1]Hoja de pedidos'!$D5706&gt;0,'[1]Hoja de pedidos'!D5706,"")</f>
        <v/>
      </c>
      <c r="C5711" s="144" t="str">
        <f>IF('[1]Hoja de pedidos'!$D5706&gt;0,'[1]Hoja de pedidos'!E5706,"")</f>
        <v/>
      </c>
      <c r="D5711" s="144" t="str">
        <f>IF('[1]Hoja de pedidos'!$D5706&gt;0,'[1]Hoja de pedidos'!F5706,"")</f>
        <v/>
      </c>
      <c r="E5711" s="144" t="str">
        <f>IF('[1]Hoja de pedidos'!$D5706&gt;0,'[1]Hoja de pedidos'!G5706,"")</f>
        <v/>
      </c>
      <c r="F5711" s="144" t="str">
        <f>IF('[1]Hoja de pedidos'!$D5706&gt;0,'[1]Hoja de pedidos'!H5706,"")</f>
        <v/>
      </c>
    </row>
    <row r="5712" spans="1:6" x14ac:dyDescent="0.25">
      <c r="A5712" s="144" t="str">
        <f>IF('[1]Hoja de pedidos'!$D5707&gt;0,'[1]Hoja de pedidos'!C5707,"")</f>
        <v/>
      </c>
      <c r="B5712" s="144" t="str">
        <f>IF('[1]Hoja de pedidos'!$D5707&gt;0,'[1]Hoja de pedidos'!D5707,"")</f>
        <v/>
      </c>
      <c r="C5712" s="144" t="str">
        <f>IF('[1]Hoja de pedidos'!$D5707&gt;0,'[1]Hoja de pedidos'!E5707,"")</f>
        <v/>
      </c>
      <c r="D5712" s="144" t="str">
        <f>IF('[1]Hoja de pedidos'!$D5707&gt;0,'[1]Hoja de pedidos'!F5707,"")</f>
        <v/>
      </c>
      <c r="E5712" s="144" t="str">
        <f>IF('[1]Hoja de pedidos'!$D5707&gt;0,'[1]Hoja de pedidos'!G5707,"")</f>
        <v/>
      </c>
      <c r="F5712" s="144" t="str">
        <f>IF('[1]Hoja de pedidos'!$D5707&gt;0,'[1]Hoja de pedidos'!H5707,"")</f>
        <v/>
      </c>
    </row>
    <row r="5713" spans="1:6" x14ac:dyDescent="0.25">
      <c r="A5713" s="144" t="str">
        <f>IF('[1]Hoja de pedidos'!$D5708&gt;0,'[1]Hoja de pedidos'!C5708,"")</f>
        <v/>
      </c>
      <c r="B5713" s="144" t="str">
        <f>IF('[1]Hoja de pedidos'!$D5708&gt;0,'[1]Hoja de pedidos'!D5708,"")</f>
        <v/>
      </c>
      <c r="C5713" s="144" t="str">
        <f>IF('[1]Hoja de pedidos'!$D5708&gt;0,'[1]Hoja de pedidos'!E5708,"")</f>
        <v/>
      </c>
      <c r="D5713" s="144" t="str">
        <f>IF('[1]Hoja de pedidos'!$D5708&gt;0,'[1]Hoja de pedidos'!F5708,"")</f>
        <v/>
      </c>
      <c r="E5713" s="144" t="str">
        <f>IF('[1]Hoja de pedidos'!$D5708&gt;0,'[1]Hoja de pedidos'!G5708,"")</f>
        <v/>
      </c>
      <c r="F5713" s="144" t="str">
        <f>IF('[1]Hoja de pedidos'!$D5708&gt;0,'[1]Hoja de pedidos'!H5708,"")</f>
        <v/>
      </c>
    </row>
    <row r="5714" spans="1:6" x14ac:dyDescent="0.25">
      <c r="A5714" s="144" t="str">
        <f>IF('[1]Hoja de pedidos'!$D5709&gt;0,'[1]Hoja de pedidos'!C5709,"")</f>
        <v/>
      </c>
      <c r="B5714" s="144" t="str">
        <f>IF('[1]Hoja de pedidos'!$D5709&gt;0,'[1]Hoja de pedidos'!D5709,"")</f>
        <v/>
      </c>
      <c r="C5714" s="144" t="str">
        <f>IF('[1]Hoja de pedidos'!$D5709&gt;0,'[1]Hoja de pedidos'!E5709,"")</f>
        <v/>
      </c>
      <c r="D5714" s="144" t="str">
        <f>IF('[1]Hoja de pedidos'!$D5709&gt;0,'[1]Hoja de pedidos'!F5709,"")</f>
        <v/>
      </c>
      <c r="E5714" s="144" t="str">
        <f>IF('[1]Hoja de pedidos'!$D5709&gt;0,'[1]Hoja de pedidos'!G5709,"")</f>
        <v/>
      </c>
      <c r="F5714" s="144" t="str">
        <f>IF('[1]Hoja de pedidos'!$D5709&gt;0,'[1]Hoja de pedidos'!H5709,"")</f>
        <v/>
      </c>
    </row>
    <row r="5715" spans="1:6" x14ac:dyDescent="0.25">
      <c r="A5715" s="144" t="str">
        <f>IF('[1]Hoja de pedidos'!$D5710&gt;0,'[1]Hoja de pedidos'!C5710,"")</f>
        <v/>
      </c>
      <c r="B5715" s="144" t="str">
        <f>IF('[1]Hoja de pedidos'!$D5710&gt;0,'[1]Hoja de pedidos'!D5710,"")</f>
        <v/>
      </c>
      <c r="C5715" s="144" t="str">
        <f>IF('[1]Hoja de pedidos'!$D5710&gt;0,'[1]Hoja de pedidos'!E5710,"")</f>
        <v/>
      </c>
      <c r="D5715" s="144" t="str">
        <f>IF('[1]Hoja de pedidos'!$D5710&gt;0,'[1]Hoja de pedidos'!F5710,"")</f>
        <v/>
      </c>
      <c r="E5715" s="144" t="str">
        <f>IF('[1]Hoja de pedidos'!$D5710&gt;0,'[1]Hoja de pedidos'!G5710,"")</f>
        <v/>
      </c>
      <c r="F5715" s="144" t="str">
        <f>IF('[1]Hoja de pedidos'!$D5710&gt;0,'[1]Hoja de pedidos'!H5710,"")</f>
        <v/>
      </c>
    </row>
    <row r="5716" spans="1:6" x14ac:dyDescent="0.25">
      <c r="A5716" s="144" t="str">
        <f>IF('[1]Hoja de pedidos'!$D5711&gt;0,'[1]Hoja de pedidos'!C5711,"")</f>
        <v/>
      </c>
      <c r="B5716" s="144" t="str">
        <f>IF('[1]Hoja de pedidos'!$D5711&gt;0,'[1]Hoja de pedidos'!D5711,"")</f>
        <v/>
      </c>
      <c r="C5716" s="144" t="str">
        <f>IF('[1]Hoja de pedidos'!$D5711&gt;0,'[1]Hoja de pedidos'!E5711,"")</f>
        <v/>
      </c>
      <c r="D5716" s="144" t="str">
        <f>IF('[1]Hoja de pedidos'!$D5711&gt;0,'[1]Hoja de pedidos'!F5711,"")</f>
        <v/>
      </c>
      <c r="E5716" s="144" t="str">
        <f>IF('[1]Hoja de pedidos'!$D5711&gt;0,'[1]Hoja de pedidos'!G5711,"")</f>
        <v/>
      </c>
      <c r="F5716" s="144" t="str">
        <f>IF('[1]Hoja de pedidos'!$D5711&gt;0,'[1]Hoja de pedidos'!H5711,"")</f>
        <v/>
      </c>
    </row>
    <row r="5717" spans="1:6" x14ac:dyDescent="0.25">
      <c r="A5717" s="144" t="str">
        <f>IF('[1]Hoja de pedidos'!$D5712&gt;0,'[1]Hoja de pedidos'!C5712,"")</f>
        <v/>
      </c>
      <c r="B5717" s="144" t="str">
        <f>IF('[1]Hoja de pedidos'!$D5712&gt;0,'[1]Hoja de pedidos'!D5712,"")</f>
        <v/>
      </c>
      <c r="C5717" s="144" t="str">
        <f>IF('[1]Hoja de pedidos'!$D5712&gt;0,'[1]Hoja de pedidos'!E5712,"")</f>
        <v/>
      </c>
      <c r="D5717" s="144" t="str">
        <f>IF('[1]Hoja de pedidos'!$D5712&gt;0,'[1]Hoja de pedidos'!F5712,"")</f>
        <v/>
      </c>
      <c r="E5717" s="144" t="str">
        <f>IF('[1]Hoja de pedidos'!$D5712&gt;0,'[1]Hoja de pedidos'!G5712,"")</f>
        <v/>
      </c>
      <c r="F5717" s="144" t="str">
        <f>IF('[1]Hoja de pedidos'!$D5712&gt;0,'[1]Hoja de pedidos'!H5712,"")</f>
        <v/>
      </c>
    </row>
    <row r="5718" spans="1:6" x14ac:dyDescent="0.25">
      <c r="A5718" s="144" t="str">
        <f>IF('[1]Hoja de pedidos'!$D5713&gt;0,'[1]Hoja de pedidos'!C5713,"")</f>
        <v/>
      </c>
      <c r="B5718" s="144" t="str">
        <f>IF('[1]Hoja de pedidos'!$D5713&gt;0,'[1]Hoja de pedidos'!D5713,"")</f>
        <v/>
      </c>
      <c r="C5718" s="144" t="str">
        <f>IF('[1]Hoja de pedidos'!$D5713&gt;0,'[1]Hoja de pedidos'!E5713,"")</f>
        <v/>
      </c>
      <c r="D5718" s="144" t="str">
        <f>IF('[1]Hoja de pedidos'!$D5713&gt;0,'[1]Hoja de pedidos'!F5713,"")</f>
        <v/>
      </c>
      <c r="E5718" s="144" t="str">
        <f>IF('[1]Hoja de pedidos'!$D5713&gt;0,'[1]Hoja de pedidos'!G5713,"")</f>
        <v/>
      </c>
      <c r="F5718" s="144" t="str">
        <f>IF('[1]Hoja de pedidos'!$D5713&gt;0,'[1]Hoja de pedidos'!H5713,"")</f>
        <v/>
      </c>
    </row>
    <row r="5719" spans="1:6" x14ac:dyDescent="0.25">
      <c r="A5719" s="144" t="str">
        <f>IF('[1]Hoja de pedidos'!$D5714&gt;0,'[1]Hoja de pedidos'!C5714,"")</f>
        <v/>
      </c>
      <c r="B5719" s="144" t="str">
        <f>IF('[1]Hoja de pedidos'!$D5714&gt;0,'[1]Hoja de pedidos'!D5714,"")</f>
        <v/>
      </c>
      <c r="C5719" s="144" t="str">
        <f>IF('[1]Hoja de pedidos'!$D5714&gt;0,'[1]Hoja de pedidos'!E5714,"")</f>
        <v/>
      </c>
      <c r="D5719" s="144" t="str">
        <f>IF('[1]Hoja de pedidos'!$D5714&gt;0,'[1]Hoja de pedidos'!F5714,"")</f>
        <v/>
      </c>
      <c r="E5719" s="144" t="str">
        <f>IF('[1]Hoja de pedidos'!$D5714&gt;0,'[1]Hoja de pedidos'!G5714,"")</f>
        <v/>
      </c>
      <c r="F5719" s="144" t="str">
        <f>IF('[1]Hoja de pedidos'!$D5714&gt;0,'[1]Hoja de pedidos'!H5714,"")</f>
        <v/>
      </c>
    </row>
    <row r="5720" spans="1:6" x14ac:dyDescent="0.25">
      <c r="A5720" s="144" t="str">
        <f>IF('[1]Hoja de pedidos'!$D5715&gt;0,'[1]Hoja de pedidos'!C5715,"")</f>
        <v/>
      </c>
      <c r="B5720" s="144" t="str">
        <f>IF('[1]Hoja de pedidos'!$D5715&gt;0,'[1]Hoja de pedidos'!D5715,"")</f>
        <v/>
      </c>
      <c r="C5720" s="144" t="str">
        <f>IF('[1]Hoja de pedidos'!$D5715&gt;0,'[1]Hoja de pedidos'!E5715,"")</f>
        <v/>
      </c>
      <c r="D5720" s="144" t="str">
        <f>IF('[1]Hoja de pedidos'!$D5715&gt;0,'[1]Hoja de pedidos'!F5715,"")</f>
        <v/>
      </c>
      <c r="E5720" s="144" t="str">
        <f>IF('[1]Hoja de pedidos'!$D5715&gt;0,'[1]Hoja de pedidos'!G5715,"")</f>
        <v/>
      </c>
      <c r="F5720" s="144" t="str">
        <f>IF('[1]Hoja de pedidos'!$D5715&gt;0,'[1]Hoja de pedidos'!H5715,"")</f>
        <v/>
      </c>
    </row>
    <row r="5721" spans="1:6" x14ac:dyDescent="0.25">
      <c r="A5721" s="144" t="str">
        <f>IF('[1]Hoja de pedidos'!$D5716&gt;0,'[1]Hoja de pedidos'!C5716,"")</f>
        <v/>
      </c>
      <c r="B5721" s="144" t="str">
        <f>IF('[1]Hoja de pedidos'!$D5716&gt;0,'[1]Hoja de pedidos'!D5716,"")</f>
        <v/>
      </c>
      <c r="C5721" s="144" t="str">
        <f>IF('[1]Hoja de pedidos'!$D5716&gt;0,'[1]Hoja de pedidos'!E5716,"")</f>
        <v/>
      </c>
      <c r="D5721" s="144" t="str">
        <f>IF('[1]Hoja de pedidos'!$D5716&gt;0,'[1]Hoja de pedidos'!F5716,"")</f>
        <v/>
      </c>
      <c r="E5721" s="144" t="str">
        <f>IF('[1]Hoja de pedidos'!$D5716&gt;0,'[1]Hoja de pedidos'!G5716,"")</f>
        <v/>
      </c>
      <c r="F5721" s="144" t="str">
        <f>IF('[1]Hoja de pedidos'!$D5716&gt;0,'[1]Hoja de pedidos'!H5716,"")</f>
        <v/>
      </c>
    </row>
    <row r="5722" spans="1:6" x14ac:dyDescent="0.25">
      <c r="A5722" s="144" t="str">
        <f>IF('[1]Hoja de pedidos'!$D5717&gt;0,'[1]Hoja de pedidos'!C5717,"")</f>
        <v/>
      </c>
      <c r="B5722" s="144" t="str">
        <f>IF('[1]Hoja de pedidos'!$D5717&gt;0,'[1]Hoja de pedidos'!D5717,"")</f>
        <v/>
      </c>
      <c r="C5722" s="144" t="str">
        <f>IF('[1]Hoja de pedidos'!$D5717&gt;0,'[1]Hoja de pedidos'!E5717,"")</f>
        <v/>
      </c>
      <c r="D5722" s="144" t="str">
        <f>IF('[1]Hoja de pedidos'!$D5717&gt;0,'[1]Hoja de pedidos'!F5717,"")</f>
        <v/>
      </c>
      <c r="E5722" s="144" t="str">
        <f>IF('[1]Hoja de pedidos'!$D5717&gt;0,'[1]Hoja de pedidos'!G5717,"")</f>
        <v/>
      </c>
      <c r="F5722" s="144" t="str">
        <f>IF('[1]Hoja de pedidos'!$D5717&gt;0,'[1]Hoja de pedidos'!H5717,"")</f>
        <v/>
      </c>
    </row>
    <row r="5723" spans="1:6" x14ac:dyDescent="0.25">
      <c r="A5723" s="144" t="str">
        <f>IF('[1]Hoja de pedidos'!$D5718&gt;0,'[1]Hoja de pedidos'!C5718,"")</f>
        <v/>
      </c>
      <c r="B5723" s="144" t="str">
        <f>IF('[1]Hoja de pedidos'!$D5718&gt;0,'[1]Hoja de pedidos'!D5718,"")</f>
        <v/>
      </c>
      <c r="C5723" s="144" t="str">
        <f>IF('[1]Hoja de pedidos'!$D5718&gt;0,'[1]Hoja de pedidos'!E5718,"")</f>
        <v/>
      </c>
      <c r="D5723" s="144" t="str">
        <f>IF('[1]Hoja de pedidos'!$D5718&gt;0,'[1]Hoja de pedidos'!F5718,"")</f>
        <v/>
      </c>
      <c r="E5723" s="144" t="str">
        <f>IF('[1]Hoja de pedidos'!$D5718&gt;0,'[1]Hoja de pedidos'!G5718,"")</f>
        <v/>
      </c>
      <c r="F5723" s="144" t="str">
        <f>IF('[1]Hoja de pedidos'!$D5718&gt;0,'[1]Hoja de pedidos'!H5718,"")</f>
        <v/>
      </c>
    </row>
    <row r="5724" spans="1:6" x14ac:dyDescent="0.25">
      <c r="A5724" s="144" t="str">
        <f>IF('[1]Hoja de pedidos'!$D5719&gt;0,'[1]Hoja de pedidos'!C5719,"")</f>
        <v/>
      </c>
      <c r="B5724" s="144" t="str">
        <f>IF('[1]Hoja de pedidos'!$D5719&gt;0,'[1]Hoja de pedidos'!D5719,"")</f>
        <v/>
      </c>
      <c r="C5724" s="144" t="str">
        <f>IF('[1]Hoja de pedidos'!$D5719&gt;0,'[1]Hoja de pedidos'!E5719,"")</f>
        <v/>
      </c>
      <c r="D5724" s="144" t="str">
        <f>IF('[1]Hoja de pedidos'!$D5719&gt;0,'[1]Hoja de pedidos'!F5719,"")</f>
        <v/>
      </c>
      <c r="E5724" s="144" t="str">
        <f>IF('[1]Hoja de pedidos'!$D5719&gt;0,'[1]Hoja de pedidos'!G5719,"")</f>
        <v/>
      </c>
      <c r="F5724" s="144" t="str">
        <f>IF('[1]Hoja de pedidos'!$D5719&gt;0,'[1]Hoja de pedidos'!H5719,"")</f>
        <v/>
      </c>
    </row>
    <row r="5725" spans="1:6" x14ac:dyDescent="0.25">
      <c r="A5725" s="144" t="str">
        <f>IF('[1]Hoja de pedidos'!$D5720&gt;0,'[1]Hoja de pedidos'!C5720,"")</f>
        <v/>
      </c>
      <c r="B5725" s="144" t="str">
        <f>IF('[1]Hoja de pedidos'!$D5720&gt;0,'[1]Hoja de pedidos'!D5720,"")</f>
        <v/>
      </c>
      <c r="C5725" s="144" t="str">
        <f>IF('[1]Hoja de pedidos'!$D5720&gt;0,'[1]Hoja de pedidos'!E5720,"")</f>
        <v/>
      </c>
      <c r="D5725" s="144" t="str">
        <f>IF('[1]Hoja de pedidos'!$D5720&gt;0,'[1]Hoja de pedidos'!F5720,"")</f>
        <v/>
      </c>
      <c r="E5725" s="144" t="str">
        <f>IF('[1]Hoja de pedidos'!$D5720&gt;0,'[1]Hoja de pedidos'!G5720,"")</f>
        <v/>
      </c>
      <c r="F5725" s="144" t="str">
        <f>IF('[1]Hoja de pedidos'!$D5720&gt;0,'[1]Hoja de pedidos'!H5720,"")</f>
        <v/>
      </c>
    </row>
    <row r="5726" spans="1:6" x14ac:dyDescent="0.25">
      <c r="A5726" s="144" t="str">
        <f>IF('[1]Hoja de pedidos'!$D5721&gt;0,'[1]Hoja de pedidos'!C5721,"")</f>
        <v/>
      </c>
      <c r="B5726" s="144" t="str">
        <f>IF('[1]Hoja de pedidos'!$D5721&gt;0,'[1]Hoja de pedidos'!D5721,"")</f>
        <v/>
      </c>
      <c r="C5726" s="144" t="str">
        <f>IF('[1]Hoja de pedidos'!$D5721&gt;0,'[1]Hoja de pedidos'!E5721,"")</f>
        <v/>
      </c>
      <c r="D5726" s="144" t="str">
        <f>IF('[1]Hoja de pedidos'!$D5721&gt;0,'[1]Hoja de pedidos'!F5721,"")</f>
        <v/>
      </c>
      <c r="E5726" s="144" t="str">
        <f>IF('[1]Hoja de pedidos'!$D5721&gt;0,'[1]Hoja de pedidos'!G5721,"")</f>
        <v/>
      </c>
      <c r="F5726" s="144" t="str">
        <f>IF('[1]Hoja de pedidos'!$D5721&gt;0,'[1]Hoja de pedidos'!H5721,"")</f>
        <v/>
      </c>
    </row>
    <row r="5727" spans="1:6" x14ac:dyDescent="0.25">
      <c r="A5727" s="144" t="str">
        <f>IF('[1]Hoja de pedidos'!$D5722&gt;0,'[1]Hoja de pedidos'!C5722,"")</f>
        <v/>
      </c>
      <c r="B5727" s="144" t="str">
        <f>IF('[1]Hoja de pedidos'!$D5722&gt;0,'[1]Hoja de pedidos'!D5722,"")</f>
        <v/>
      </c>
      <c r="C5727" s="144" t="str">
        <f>IF('[1]Hoja de pedidos'!$D5722&gt;0,'[1]Hoja de pedidos'!E5722,"")</f>
        <v/>
      </c>
      <c r="D5727" s="144" t="str">
        <f>IF('[1]Hoja de pedidos'!$D5722&gt;0,'[1]Hoja de pedidos'!F5722,"")</f>
        <v/>
      </c>
      <c r="E5727" s="144" t="str">
        <f>IF('[1]Hoja de pedidos'!$D5722&gt;0,'[1]Hoja de pedidos'!G5722,"")</f>
        <v/>
      </c>
      <c r="F5727" s="144" t="str">
        <f>IF('[1]Hoja de pedidos'!$D5722&gt;0,'[1]Hoja de pedidos'!H5722,"")</f>
        <v/>
      </c>
    </row>
    <row r="5728" spans="1:6" x14ac:dyDescent="0.25">
      <c r="A5728" s="144" t="str">
        <f>IF('[1]Hoja de pedidos'!$D5723&gt;0,'[1]Hoja de pedidos'!C5723,"")</f>
        <v/>
      </c>
      <c r="B5728" s="144" t="str">
        <f>IF('[1]Hoja de pedidos'!$D5723&gt;0,'[1]Hoja de pedidos'!D5723,"")</f>
        <v/>
      </c>
      <c r="C5728" s="144" t="str">
        <f>IF('[1]Hoja de pedidos'!$D5723&gt;0,'[1]Hoja de pedidos'!E5723,"")</f>
        <v/>
      </c>
      <c r="D5728" s="144" t="str">
        <f>IF('[1]Hoja de pedidos'!$D5723&gt;0,'[1]Hoja de pedidos'!F5723,"")</f>
        <v/>
      </c>
      <c r="E5728" s="144" t="str">
        <f>IF('[1]Hoja de pedidos'!$D5723&gt;0,'[1]Hoja de pedidos'!G5723,"")</f>
        <v/>
      </c>
      <c r="F5728" s="144" t="str">
        <f>IF('[1]Hoja de pedidos'!$D5723&gt;0,'[1]Hoja de pedidos'!H5723,"")</f>
        <v/>
      </c>
    </row>
    <row r="5729" spans="1:6" x14ac:dyDescent="0.25">
      <c r="A5729" s="144" t="str">
        <f>IF('[1]Hoja de pedidos'!$D5724&gt;0,'[1]Hoja de pedidos'!C5724,"")</f>
        <v/>
      </c>
      <c r="B5729" s="144" t="str">
        <f>IF('[1]Hoja de pedidos'!$D5724&gt;0,'[1]Hoja de pedidos'!D5724,"")</f>
        <v/>
      </c>
      <c r="C5729" s="144" t="str">
        <f>IF('[1]Hoja de pedidos'!$D5724&gt;0,'[1]Hoja de pedidos'!E5724,"")</f>
        <v/>
      </c>
      <c r="D5729" s="144" t="str">
        <f>IF('[1]Hoja de pedidos'!$D5724&gt;0,'[1]Hoja de pedidos'!F5724,"")</f>
        <v/>
      </c>
      <c r="E5729" s="144" t="str">
        <f>IF('[1]Hoja de pedidos'!$D5724&gt;0,'[1]Hoja de pedidos'!G5724,"")</f>
        <v/>
      </c>
      <c r="F5729" s="144" t="str">
        <f>IF('[1]Hoja de pedidos'!$D5724&gt;0,'[1]Hoja de pedidos'!H5724,"")</f>
        <v/>
      </c>
    </row>
    <row r="5730" spans="1:6" x14ac:dyDescent="0.25">
      <c r="A5730" s="144" t="str">
        <f>IF('[1]Hoja de pedidos'!$D5725&gt;0,'[1]Hoja de pedidos'!C5725,"")</f>
        <v/>
      </c>
      <c r="B5730" s="144" t="str">
        <f>IF('[1]Hoja de pedidos'!$D5725&gt;0,'[1]Hoja de pedidos'!D5725,"")</f>
        <v/>
      </c>
      <c r="C5730" s="144" t="str">
        <f>IF('[1]Hoja de pedidos'!$D5725&gt;0,'[1]Hoja de pedidos'!E5725,"")</f>
        <v/>
      </c>
      <c r="D5730" s="144" t="str">
        <f>IF('[1]Hoja de pedidos'!$D5725&gt;0,'[1]Hoja de pedidos'!F5725,"")</f>
        <v/>
      </c>
      <c r="E5730" s="144" t="str">
        <f>IF('[1]Hoja de pedidos'!$D5725&gt;0,'[1]Hoja de pedidos'!G5725,"")</f>
        <v/>
      </c>
      <c r="F5730" s="144" t="str">
        <f>IF('[1]Hoja de pedidos'!$D5725&gt;0,'[1]Hoja de pedidos'!H5725,"")</f>
        <v/>
      </c>
    </row>
    <row r="5731" spans="1:6" x14ac:dyDescent="0.25">
      <c r="A5731" s="144" t="str">
        <f>IF('[1]Hoja de pedidos'!$D5726&gt;0,'[1]Hoja de pedidos'!C5726,"")</f>
        <v/>
      </c>
      <c r="B5731" s="144" t="str">
        <f>IF('[1]Hoja de pedidos'!$D5726&gt;0,'[1]Hoja de pedidos'!D5726,"")</f>
        <v/>
      </c>
      <c r="C5731" s="144" t="str">
        <f>IF('[1]Hoja de pedidos'!$D5726&gt;0,'[1]Hoja de pedidos'!E5726,"")</f>
        <v/>
      </c>
      <c r="D5731" s="144" t="str">
        <f>IF('[1]Hoja de pedidos'!$D5726&gt;0,'[1]Hoja de pedidos'!F5726,"")</f>
        <v/>
      </c>
      <c r="E5731" s="144" t="str">
        <f>IF('[1]Hoja de pedidos'!$D5726&gt;0,'[1]Hoja de pedidos'!G5726,"")</f>
        <v/>
      </c>
      <c r="F5731" s="144" t="str">
        <f>IF('[1]Hoja de pedidos'!$D5726&gt;0,'[1]Hoja de pedidos'!H5726,"")</f>
        <v/>
      </c>
    </row>
    <row r="5732" spans="1:6" x14ac:dyDescent="0.25">
      <c r="A5732" s="144" t="str">
        <f>IF('[1]Hoja de pedidos'!$D5727&gt;0,'[1]Hoja de pedidos'!C5727,"")</f>
        <v/>
      </c>
      <c r="B5732" s="144" t="str">
        <f>IF('[1]Hoja de pedidos'!$D5727&gt;0,'[1]Hoja de pedidos'!D5727,"")</f>
        <v/>
      </c>
      <c r="C5732" s="144" t="str">
        <f>IF('[1]Hoja de pedidos'!$D5727&gt;0,'[1]Hoja de pedidos'!E5727,"")</f>
        <v/>
      </c>
      <c r="D5732" s="144" t="str">
        <f>IF('[1]Hoja de pedidos'!$D5727&gt;0,'[1]Hoja de pedidos'!F5727,"")</f>
        <v/>
      </c>
      <c r="E5732" s="144" t="str">
        <f>IF('[1]Hoja de pedidos'!$D5727&gt;0,'[1]Hoja de pedidos'!G5727,"")</f>
        <v/>
      </c>
      <c r="F5732" s="144" t="str">
        <f>IF('[1]Hoja de pedidos'!$D5727&gt;0,'[1]Hoja de pedidos'!H5727,"")</f>
        <v/>
      </c>
    </row>
    <row r="5733" spans="1:6" x14ac:dyDescent="0.25">
      <c r="A5733" s="144" t="str">
        <f>IF('[1]Hoja de pedidos'!$D5728&gt;0,'[1]Hoja de pedidos'!C5728,"")</f>
        <v/>
      </c>
      <c r="B5733" s="144" t="str">
        <f>IF('[1]Hoja de pedidos'!$D5728&gt;0,'[1]Hoja de pedidos'!D5728,"")</f>
        <v/>
      </c>
      <c r="C5733" s="144" t="str">
        <f>IF('[1]Hoja de pedidos'!$D5728&gt;0,'[1]Hoja de pedidos'!E5728,"")</f>
        <v/>
      </c>
      <c r="D5733" s="144" t="str">
        <f>IF('[1]Hoja de pedidos'!$D5728&gt;0,'[1]Hoja de pedidos'!F5728,"")</f>
        <v/>
      </c>
      <c r="E5733" s="144" t="str">
        <f>IF('[1]Hoja de pedidos'!$D5728&gt;0,'[1]Hoja de pedidos'!G5728,"")</f>
        <v/>
      </c>
      <c r="F5733" s="144" t="str">
        <f>IF('[1]Hoja de pedidos'!$D5728&gt;0,'[1]Hoja de pedidos'!H5728,"")</f>
        <v/>
      </c>
    </row>
    <row r="5734" spans="1:6" x14ac:dyDescent="0.25">
      <c r="A5734" s="144" t="str">
        <f>IF('[1]Hoja de pedidos'!$D5729&gt;0,'[1]Hoja de pedidos'!C5729,"")</f>
        <v/>
      </c>
      <c r="B5734" s="144" t="str">
        <f>IF('[1]Hoja de pedidos'!$D5729&gt;0,'[1]Hoja de pedidos'!D5729,"")</f>
        <v/>
      </c>
      <c r="C5734" s="144" t="str">
        <f>IF('[1]Hoja de pedidos'!$D5729&gt;0,'[1]Hoja de pedidos'!E5729,"")</f>
        <v/>
      </c>
      <c r="D5734" s="144" t="str">
        <f>IF('[1]Hoja de pedidos'!$D5729&gt;0,'[1]Hoja de pedidos'!F5729,"")</f>
        <v/>
      </c>
      <c r="E5734" s="144" t="str">
        <f>IF('[1]Hoja de pedidos'!$D5729&gt;0,'[1]Hoja de pedidos'!G5729,"")</f>
        <v/>
      </c>
      <c r="F5734" s="144" t="str">
        <f>IF('[1]Hoja de pedidos'!$D5729&gt;0,'[1]Hoja de pedidos'!H5729,"")</f>
        <v/>
      </c>
    </row>
    <row r="5735" spans="1:6" x14ac:dyDescent="0.25">
      <c r="A5735" s="144" t="str">
        <f>IF('[1]Hoja de pedidos'!$D5730&gt;0,'[1]Hoja de pedidos'!C5730,"")</f>
        <v/>
      </c>
      <c r="B5735" s="144" t="str">
        <f>IF('[1]Hoja de pedidos'!$D5730&gt;0,'[1]Hoja de pedidos'!D5730,"")</f>
        <v/>
      </c>
      <c r="C5735" s="144" t="str">
        <f>IF('[1]Hoja de pedidos'!$D5730&gt;0,'[1]Hoja de pedidos'!E5730,"")</f>
        <v/>
      </c>
      <c r="D5735" s="144" t="str">
        <f>IF('[1]Hoja de pedidos'!$D5730&gt;0,'[1]Hoja de pedidos'!F5730,"")</f>
        <v/>
      </c>
      <c r="E5735" s="144" t="str">
        <f>IF('[1]Hoja de pedidos'!$D5730&gt;0,'[1]Hoja de pedidos'!G5730,"")</f>
        <v/>
      </c>
      <c r="F5735" s="144" t="str">
        <f>IF('[1]Hoja de pedidos'!$D5730&gt;0,'[1]Hoja de pedidos'!H5730,"")</f>
        <v/>
      </c>
    </row>
    <row r="5736" spans="1:6" x14ac:dyDescent="0.25">
      <c r="A5736" s="144" t="str">
        <f>IF('[1]Hoja de pedidos'!$D5731&gt;0,'[1]Hoja de pedidos'!C5731,"")</f>
        <v/>
      </c>
      <c r="B5736" s="144" t="str">
        <f>IF('[1]Hoja de pedidos'!$D5731&gt;0,'[1]Hoja de pedidos'!D5731,"")</f>
        <v/>
      </c>
      <c r="C5736" s="144" t="str">
        <f>IF('[1]Hoja de pedidos'!$D5731&gt;0,'[1]Hoja de pedidos'!E5731,"")</f>
        <v/>
      </c>
      <c r="D5736" s="144" t="str">
        <f>IF('[1]Hoja de pedidos'!$D5731&gt;0,'[1]Hoja de pedidos'!F5731,"")</f>
        <v/>
      </c>
      <c r="E5736" s="144" t="str">
        <f>IF('[1]Hoja de pedidos'!$D5731&gt;0,'[1]Hoja de pedidos'!G5731,"")</f>
        <v/>
      </c>
      <c r="F5736" s="144" t="str">
        <f>IF('[1]Hoja de pedidos'!$D5731&gt;0,'[1]Hoja de pedidos'!H5731,"")</f>
        <v/>
      </c>
    </row>
    <row r="5737" spans="1:6" x14ac:dyDescent="0.25">
      <c r="A5737" s="144" t="str">
        <f>IF('[1]Hoja de pedidos'!$D5732&gt;0,'[1]Hoja de pedidos'!C5732,"")</f>
        <v/>
      </c>
      <c r="B5737" s="144" t="str">
        <f>IF('[1]Hoja de pedidos'!$D5732&gt;0,'[1]Hoja de pedidos'!D5732,"")</f>
        <v/>
      </c>
      <c r="C5737" s="144" t="str">
        <f>IF('[1]Hoja de pedidos'!$D5732&gt;0,'[1]Hoja de pedidos'!E5732,"")</f>
        <v/>
      </c>
      <c r="D5737" s="144" t="str">
        <f>IF('[1]Hoja de pedidos'!$D5732&gt;0,'[1]Hoja de pedidos'!F5732,"")</f>
        <v/>
      </c>
      <c r="E5737" s="144" t="str">
        <f>IF('[1]Hoja de pedidos'!$D5732&gt;0,'[1]Hoja de pedidos'!G5732,"")</f>
        <v/>
      </c>
      <c r="F5737" s="144" t="str">
        <f>IF('[1]Hoja de pedidos'!$D5732&gt;0,'[1]Hoja de pedidos'!H5732,"")</f>
        <v/>
      </c>
    </row>
    <row r="5738" spans="1:6" x14ac:dyDescent="0.25">
      <c r="A5738" s="144" t="str">
        <f>IF('[1]Hoja de pedidos'!$D5733&gt;0,'[1]Hoja de pedidos'!C5733,"")</f>
        <v/>
      </c>
      <c r="B5738" s="144" t="str">
        <f>IF('[1]Hoja de pedidos'!$D5733&gt;0,'[1]Hoja de pedidos'!D5733,"")</f>
        <v/>
      </c>
      <c r="C5738" s="144" t="str">
        <f>IF('[1]Hoja de pedidos'!$D5733&gt;0,'[1]Hoja de pedidos'!E5733,"")</f>
        <v/>
      </c>
      <c r="D5738" s="144" t="str">
        <f>IF('[1]Hoja de pedidos'!$D5733&gt;0,'[1]Hoja de pedidos'!F5733,"")</f>
        <v/>
      </c>
      <c r="E5738" s="144" t="str">
        <f>IF('[1]Hoja de pedidos'!$D5733&gt;0,'[1]Hoja de pedidos'!G5733,"")</f>
        <v/>
      </c>
      <c r="F5738" s="144" t="str">
        <f>IF('[1]Hoja de pedidos'!$D5733&gt;0,'[1]Hoja de pedidos'!H5733,"")</f>
        <v/>
      </c>
    </row>
    <row r="5739" spans="1:6" x14ac:dyDescent="0.25">
      <c r="A5739" s="144" t="str">
        <f>IF('[1]Hoja de pedidos'!$D5734&gt;0,'[1]Hoja de pedidos'!C5734,"")</f>
        <v/>
      </c>
      <c r="B5739" s="144" t="str">
        <f>IF('[1]Hoja de pedidos'!$D5734&gt;0,'[1]Hoja de pedidos'!D5734,"")</f>
        <v/>
      </c>
      <c r="C5739" s="144" t="str">
        <f>IF('[1]Hoja de pedidos'!$D5734&gt;0,'[1]Hoja de pedidos'!E5734,"")</f>
        <v/>
      </c>
      <c r="D5739" s="144" t="str">
        <f>IF('[1]Hoja de pedidos'!$D5734&gt;0,'[1]Hoja de pedidos'!F5734,"")</f>
        <v/>
      </c>
      <c r="E5739" s="144" t="str">
        <f>IF('[1]Hoja de pedidos'!$D5734&gt;0,'[1]Hoja de pedidos'!G5734,"")</f>
        <v/>
      </c>
      <c r="F5739" s="144" t="str">
        <f>IF('[1]Hoja de pedidos'!$D5734&gt;0,'[1]Hoja de pedidos'!H5734,"")</f>
        <v/>
      </c>
    </row>
    <row r="5740" spans="1:6" x14ac:dyDescent="0.25">
      <c r="A5740" s="144" t="str">
        <f>IF('[1]Hoja de pedidos'!$D5735&gt;0,'[1]Hoja de pedidos'!C5735,"")</f>
        <v/>
      </c>
      <c r="B5740" s="144" t="str">
        <f>IF('[1]Hoja de pedidos'!$D5735&gt;0,'[1]Hoja de pedidos'!D5735,"")</f>
        <v/>
      </c>
      <c r="C5740" s="144" t="str">
        <f>IF('[1]Hoja de pedidos'!$D5735&gt;0,'[1]Hoja de pedidos'!E5735,"")</f>
        <v/>
      </c>
      <c r="D5740" s="144" t="str">
        <f>IF('[1]Hoja de pedidos'!$D5735&gt;0,'[1]Hoja de pedidos'!F5735,"")</f>
        <v/>
      </c>
      <c r="E5740" s="144" t="str">
        <f>IF('[1]Hoja de pedidos'!$D5735&gt;0,'[1]Hoja de pedidos'!G5735,"")</f>
        <v/>
      </c>
      <c r="F5740" s="144" t="str">
        <f>IF('[1]Hoja de pedidos'!$D5735&gt;0,'[1]Hoja de pedidos'!H5735,"")</f>
        <v/>
      </c>
    </row>
    <row r="5741" spans="1:6" x14ac:dyDescent="0.25">
      <c r="A5741" s="144" t="str">
        <f>IF('[1]Hoja de pedidos'!$D5736&gt;0,'[1]Hoja de pedidos'!C5736,"")</f>
        <v/>
      </c>
      <c r="B5741" s="144" t="str">
        <f>IF('[1]Hoja de pedidos'!$D5736&gt;0,'[1]Hoja de pedidos'!D5736,"")</f>
        <v/>
      </c>
      <c r="C5741" s="144" t="str">
        <f>IF('[1]Hoja de pedidos'!$D5736&gt;0,'[1]Hoja de pedidos'!E5736,"")</f>
        <v/>
      </c>
      <c r="D5741" s="144" t="str">
        <f>IF('[1]Hoja de pedidos'!$D5736&gt;0,'[1]Hoja de pedidos'!F5736,"")</f>
        <v/>
      </c>
      <c r="E5741" s="144" t="str">
        <f>IF('[1]Hoja de pedidos'!$D5736&gt;0,'[1]Hoja de pedidos'!G5736,"")</f>
        <v/>
      </c>
      <c r="F5741" s="144" t="str">
        <f>IF('[1]Hoja de pedidos'!$D5736&gt;0,'[1]Hoja de pedidos'!H5736,"")</f>
        <v/>
      </c>
    </row>
    <row r="5742" spans="1:6" x14ac:dyDescent="0.25">
      <c r="A5742" s="144" t="str">
        <f>IF('[1]Hoja de pedidos'!$D5737&gt;0,'[1]Hoja de pedidos'!C5737,"")</f>
        <v/>
      </c>
      <c r="B5742" s="144" t="str">
        <f>IF('[1]Hoja de pedidos'!$D5737&gt;0,'[1]Hoja de pedidos'!D5737,"")</f>
        <v/>
      </c>
      <c r="C5742" s="144" t="str">
        <f>IF('[1]Hoja de pedidos'!$D5737&gt;0,'[1]Hoja de pedidos'!E5737,"")</f>
        <v/>
      </c>
      <c r="D5742" s="144" t="str">
        <f>IF('[1]Hoja de pedidos'!$D5737&gt;0,'[1]Hoja de pedidos'!F5737,"")</f>
        <v/>
      </c>
      <c r="E5742" s="144" t="str">
        <f>IF('[1]Hoja de pedidos'!$D5737&gt;0,'[1]Hoja de pedidos'!G5737,"")</f>
        <v/>
      </c>
      <c r="F5742" s="144" t="str">
        <f>IF('[1]Hoja de pedidos'!$D5737&gt;0,'[1]Hoja de pedidos'!H5737,"")</f>
        <v/>
      </c>
    </row>
  </sheetData>
  <autoFilter ref="A2:F2"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P29"/>
  <sheetViews>
    <sheetView topLeftCell="B1" workbookViewId="0">
      <selection activeCell="D11" sqref="D11"/>
    </sheetView>
  </sheetViews>
  <sheetFormatPr baseColWidth="10" defaultRowHeight="15" x14ac:dyDescent="0.25"/>
  <cols>
    <col min="2" max="2" width="17.140625" customWidth="1"/>
    <col min="4" max="4" width="18.140625" bestFit="1" customWidth="1"/>
    <col min="5" max="5" width="20.85546875" bestFit="1" customWidth="1"/>
    <col min="6" max="6" width="25.42578125" bestFit="1" customWidth="1"/>
    <col min="7" max="7" width="23" bestFit="1" customWidth="1"/>
    <col min="8" max="8" width="26.5703125" bestFit="1" customWidth="1"/>
    <col min="11" max="11" width="25.42578125" bestFit="1" customWidth="1"/>
    <col min="12" max="12" width="23.140625" bestFit="1" customWidth="1"/>
  </cols>
  <sheetData>
    <row r="1" spans="2:16" x14ac:dyDescent="0.25">
      <c r="B1" t="s">
        <v>110</v>
      </c>
    </row>
    <row r="2" spans="2:16" ht="12" customHeight="1" x14ac:dyDescent="0.25">
      <c r="B2" s="80" t="s">
        <v>132</v>
      </c>
    </row>
    <row r="3" spans="2:16" ht="18" customHeight="1" x14ac:dyDescent="0.25">
      <c r="B3" s="80" t="s">
        <v>131</v>
      </c>
    </row>
    <row r="4" spans="2:16" x14ac:dyDescent="0.25">
      <c r="B4" t="s">
        <v>133</v>
      </c>
    </row>
    <row r="5" spans="2:16" x14ac:dyDescent="0.25">
      <c r="B5" t="s">
        <v>9</v>
      </c>
    </row>
    <row r="6" spans="2:16" x14ac:dyDescent="0.25">
      <c r="B6" t="s">
        <v>134</v>
      </c>
    </row>
    <row r="7" spans="2:16" x14ac:dyDescent="0.25">
      <c r="B7" t="s">
        <v>135</v>
      </c>
    </row>
    <row r="8" spans="2:16" x14ac:dyDescent="0.25">
      <c r="B8" t="s">
        <v>136</v>
      </c>
    </row>
    <row r="9" spans="2:16" x14ac:dyDescent="0.25">
      <c r="B9" t="s">
        <v>174</v>
      </c>
    </row>
    <row r="10" spans="2:16" x14ac:dyDescent="0.25">
      <c r="B10" t="s">
        <v>330</v>
      </c>
    </row>
    <row r="15" spans="2:16" x14ac:dyDescent="0.25">
      <c r="B15" t="s">
        <v>148</v>
      </c>
      <c r="D15" t="s">
        <v>156</v>
      </c>
      <c r="E15" t="s">
        <v>150</v>
      </c>
      <c r="F15" t="s">
        <v>147</v>
      </c>
      <c r="G15" t="s">
        <v>157</v>
      </c>
      <c r="H15" t="s">
        <v>160</v>
      </c>
      <c r="I15" t="s">
        <v>161</v>
      </c>
      <c r="J15" t="s">
        <v>164</v>
      </c>
      <c r="K15" t="s">
        <v>168</v>
      </c>
      <c r="L15" t="s">
        <v>179</v>
      </c>
      <c r="M15" t="s">
        <v>183</v>
      </c>
      <c r="N15" t="s">
        <v>193</v>
      </c>
      <c r="O15" t="s">
        <v>194</v>
      </c>
      <c r="P15" t="s">
        <v>221</v>
      </c>
    </row>
    <row r="16" spans="2:16" ht="45" x14ac:dyDescent="0.25">
      <c r="B16" s="144" t="s">
        <v>156</v>
      </c>
      <c r="D16" s="192" t="s">
        <v>149</v>
      </c>
      <c r="E16" t="s">
        <v>151</v>
      </c>
      <c r="F16" t="s">
        <v>154</v>
      </c>
      <c r="G16" t="s">
        <v>158</v>
      </c>
      <c r="H16" t="s">
        <v>154</v>
      </c>
      <c r="I16" t="s">
        <v>162</v>
      </c>
      <c r="J16" t="s">
        <v>165</v>
      </c>
      <c r="K16" t="s">
        <v>169</v>
      </c>
      <c r="L16" t="s">
        <v>180</v>
      </c>
      <c r="M16" t="s">
        <v>184</v>
      </c>
      <c r="N16" t="s">
        <v>229</v>
      </c>
      <c r="O16" t="s">
        <v>165</v>
      </c>
      <c r="P16" s="80" t="s">
        <v>222</v>
      </c>
    </row>
    <row r="17" spans="2:12" x14ac:dyDescent="0.25">
      <c r="B17" t="s">
        <v>150</v>
      </c>
      <c r="E17" t="s">
        <v>152</v>
      </c>
      <c r="F17" t="s">
        <v>155</v>
      </c>
      <c r="G17" t="s">
        <v>167</v>
      </c>
      <c r="I17" t="s">
        <v>240</v>
      </c>
      <c r="K17" t="s">
        <v>181</v>
      </c>
      <c r="L17" t="s">
        <v>182</v>
      </c>
    </row>
    <row r="18" spans="2:12" x14ac:dyDescent="0.25">
      <c r="B18" t="s">
        <v>147</v>
      </c>
      <c r="E18" t="s">
        <v>153</v>
      </c>
      <c r="F18" t="s">
        <v>146</v>
      </c>
      <c r="G18" t="s">
        <v>306</v>
      </c>
      <c r="I18" t="s">
        <v>249</v>
      </c>
    </row>
    <row r="19" spans="2:12" x14ac:dyDescent="0.25">
      <c r="B19" t="s">
        <v>157</v>
      </c>
      <c r="F19" t="s">
        <v>192</v>
      </c>
    </row>
    <row r="20" spans="2:12" x14ac:dyDescent="0.25">
      <c r="B20" t="s">
        <v>160</v>
      </c>
    </row>
    <row r="21" spans="2:12" x14ac:dyDescent="0.25">
      <c r="B21" t="s">
        <v>161</v>
      </c>
    </row>
    <row r="22" spans="2:12" x14ac:dyDescent="0.25">
      <c r="B22" t="s">
        <v>164</v>
      </c>
    </row>
    <row r="23" spans="2:12" x14ac:dyDescent="0.25">
      <c r="B23" t="s">
        <v>166</v>
      </c>
    </row>
    <row r="24" spans="2:12" x14ac:dyDescent="0.25">
      <c r="B24" t="s">
        <v>168</v>
      </c>
    </row>
    <row r="25" spans="2:12" x14ac:dyDescent="0.25">
      <c r="B25" t="s">
        <v>179</v>
      </c>
    </row>
    <row r="26" spans="2:12" x14ac:dyDescent="0.25">
      <c r="B26" t="s">
        <v>183</v>
      </c>
    </row>
    <row r="27" spans="2:12" x14ac:dyDescent="0.25">
      <c r="B27" t="s">
        <v>193</v>
      </c>
    </row>
    <row r="28" spans="2:12" x14ac:dyDescent="0.25">
      <c r="B28" t="s">
        <v>194</v>
      </c>
    </row>
    <row r="29" spans="2:12" x14ac:dyDescent="0.25">
      <c r="B29" t="s">
        <v>223</v>
      </c>
    </row>
  </sheetData>
  <pageMargins left="0.7" right="0.7" top="0.75" bottom="0.75" header="0.3" footer="0.3"/>
  <pageSetup orientation="portrait" verticalDpi="0" r:id="rId1"/>
  <tableParts count="5">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Hojas de cálculo</vt:lpstr>
      </vt:variant>
      <vt:variant>
        <vt:i4>5</vt:i4>
      </vt:variant>
      <vt:variant>
        <vt:lpstr>Gráficos</vt:lpstr>
      </vt:variant>
      <vt:variant>
        <vt:i4>4</vt:i4>
      </vt:variant>
      <vt:variant>
        <vt:lpstr>Rangos con nombre</vt:lpstr>
      </vt:variant>
      <vt:variant>
        <vt:i4>17</vt:i4>
      </vt:variant>
    </vt:vector>
  </HeadingPairs>
  <TitlesOfParts>
    <vt:vector size="26" baseType="lpstr">
      <vt:lpstr>OEE</vt:lpstr>
      <vt:lpstr>OLYMPIA</vt:lpstr>
      <vt:lpstr>NOVOFLEX.</vt:lpstr>
      <vt:lpstr>Hoja3</vt:lpstr>
      <vt:lpstr>Listas</vt:lpstr>
      <vt:lpstr>Gráfico4</vt:lpstr>
      <vt:lpstr>Gráfico3</vt:lpstr>
      <vt:lpstr>Gráfico2</vt:lpstr>
      <vt:lpstr>Gráfico1</vt:lpstr>
      <vt:lpstr>Listas!Área_de_impresión</vt:lpstr>
      <vt:lpstr>OEE!Área_de_impresión</vt:lpstr>
      <vt:lpstr>CARTONAL</vt:lpstr>
      <vt:lpstr>CELOVEN</vt:lpstr>
      <vt:lpstr>EUROPACIFIC</vt:lpstr>
      <vt:lpstr>FLEXAM</vt:lpstr>
      <vt:lpstr>MCLTLP</vt:lpstr>
      <vt:lpstr>MORROCEL</vt:lpstr>
      <vt:lpstr>OPPFILM</vt:lpstr>
      <vt:lpstr>PLASTICOS.DE.EMPAQUE</vt:lpstr>
      <vt:lpstr>plasticos.del.litoral</vt:lpstr>
      <vt:lpstr>Proveedor</vt:lpstr>
      <vt:lpstr>QUIMATIC.SPA.IMP</vt:lpstr>
      <vt:lpstr>RETANA</vt:lpstr>
      <vt:lpstr>TECHNOFILM</vt:lpstr>
      <vt:lpstr>TELEPLASTIC</vt:lpstr>
      <vt:lpstr>trabajo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isandoval</dc:creator>
  <cp:lastModifiedBy>klay ruben</cp:lastModifiedBy>
  <cp:lastPrinted>2026-02-19T17:41:45Z</cp:lastPrinted>
  <dcterms:created xsi:type="dcterms:W3CDTF">2014-10-28T20:42:19Z</dcterms:created>
  <dcterms:modified xsi:type="dcterms:W3CDTF">2026-05-07T13:57:56Z</dcterms:modified>
</cp:coreProperties>
</file>